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215" yWindow="-30" windowWidth="10245" windowHeight="7770" activeTab="8"/>
  </bookViews>
  <sheets>
    <sheet name="Aizawl" sheetId="1" r:id="rId1"/>
    <sheet name="Champhai" sheetId="2" r:id="rId2"/>
    <sheet name="Kolasib" sheetId="3" r:id="rId3"/>
    <sheet name="Lawngtlai" sheetId="4" r:id="rId4"/>
    <sheet name="Lunglei" sheetId="5" r:id="rId5"/>
    <sheet name="Mamit" sheetId="6" r:id="rId6"/>
    <sheet name="Saiha" sheetId="7" r:id="rId7"/>
    <sheet name="Serchhip" sheetId="8" r:id="rId8"/>
    <sheet name="Mizoram" sheetId="9" r:id="rId9"/>
    <sheet name="Category wise" sheetId="11" r:id="rId10"/>
    <sheet name="Pro-Rec" sheetId="18" r:id="rId11"/>
    <sheet name="13-FC" sheetId="17" r:id="rId12"/>
    <sheet name="%age" sheetId="16" r:id="rId13"/>
    <sheet name="Exe.sum (2)" sheetId="13" r:id="rId14"/>
    <sheet name="Fund released-2016-17" sheetId="19" r:id="rId15"/>
    <sheet name="ppt (2)" sheetId="14" r:id="rId16"/>
    <sheet name="ppt" sheetId="15" r:id="rId17"/>
    <sheet name="SFD-2016-17" sheetId="12" r:id="rId18"/>
    <sheet name="categorywise-2017-18" sheetId="20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c" localSheetId="9">#REF!</definedName>
    <definedName name="\c" localSheetId="16">#REF!</definedName>
    <definedName name="\c" localSheetId="15">#REF!</definedName>
    <definedName name="\c" localSheetId="17">#REF!</definedName>
    <definedName name="\c">#REF!</definedName>
    <definedName name="\d" localSheetId="9">#REF!</definedName>
    <definedName name="\d" localSheetId="16">#REF!</definedName>
    <definedName name="\d" localSheetId="15">#REF!</definedName>
    <definedName name="\d" localSheetId="17">#REF!</definedName>
    <definedName name="\d">#REF!</definedName>
    <definedName name="\e" localSheetId="9">#REF!</definedName>
    <definedName name="\e" localSheetId="16">#REF!</definedName>
    <definedName name="\e" localSheetId="15">#REF!</definedName>
    <definedName name="\e" localSheetId="17">#REF!</definedName>
    <definedName name="\e">#REF!</definedName>
    <definedName name="\i" localSheetId="15">#REF!</definedName>
    <definedName name="\i" localSheetId="17">#REF!</definedName>
    <definedName name="\i">#REF!</definedName>
    <definedName name="\j" localSheetId="15">#REF!</definedName>
    <definedName name="\j" localSheetId="17">#REF!</definedName>
    <definedName name="\j">#REF!</definedName>
    <definedName name="\n" localSheetId="15">#REF!</definedName>
    <definedName name="\n" localSheetId="17">#REF!</definedName>
    <definedName name="\n">#REF!</definedName>
    <definedName name="\q" localSheetId="15">#REF!</definedName>
    <definedName name="\q" localSheetId="17">#REF!</definedName>
    <definedName name="\q">#REF!</definedName>
    <definedName name="\s" localSheetId="15">#REF!</definedName>
    <definedName name="\s" localSheetId="17">#REF!</definedName>
    <definedName name="\s">#REF!</definedName>
    <definedName name="\x" localSheetId="15">#REF!</definedName>
    <definedName name="\x" localSheetId="17">#REF!</definedName>
    <definedName name="\x">#REF!</definedName>
    <definedName name="________________xlnm.Print_Area_1" localSheetId="15">#REF!</definedName>
    <definedName name="_______________xlnm.Print_Area_1" localSheetId="15">#REF!</definedName>
    <definedName name="______________xlnm.Print_Area_1" localSheetId="15">#REF!</definedName>
    <definedName name="______________xlnm.Print_Area_1">#REF!</definedName>
    <definedName name="_____________xlnm.Print_Area_1" localSheetId="14">#REF!</definedName>
    <definedName name="_____________xlnm.Print_Area_1" localSheetId="15">#REF!</definedName>
    <definedName name="_____________xlnm.Print_Area_1">#REF!</definedName>
    <definedName name="____________xlnm.Print_Area_1" localSheetId="15">#REF!</definedName>
    <definedName name="____________xlnm.Print_Area_1">#REF!</definedName>
    <definedName name="___________xlnm.Print_Area_1" localSheetId="15">#REF!</definedName>
    <definedName name="___________xlnm.Print_Area_1">#REF!</definedName>
    <definedName name="__________xlnm.Print_Area_1" localSheetId="15">#REF!</definedName>
    <definedName name="__________xlnm.Print_Area_1">#REF!</definedName>
    <definedName name="_________xlnm.Print_Area_1" localSheetId="15">#REF!</definedName>
    <definedName name="_________xlnm.Print_Area_1">#REF!</definedName>
    <definedName name="________xlnm.Print_Area_1" localSheetId="15">#REF!</definedName>
    <definedName name="________xlnm.Print_Area_1">#REF!</definedName>
    <definedName name="_______xlnm.Print_Area_1" localSheetId="15">#REF!</definedName>
    <definedName name="_______xlnm.Print_Area_1">#REF!</definedName>
    <definedName name="______xlnm.Print_Area_1" localSheetId="15">#REF!</definedName>
    <definedName name="______xlnm.Print_Area_1">#REF!</definedName>
    <definedName name="_____xlnm.Print_Area_1" localSheetId="15">#REF!</definedName>
    <definedName name="_____xlnm.Print_Area_1">#REF!</definedName>
    <definedName name="____xlnm.Print_Area_1" localSheetId="15">#REF!</definedName>
    <definedName name="____xlnm.Print_Area_1">#REF!</definedName>
    <definedName name="___1Excel_BuiltIn_Print_Area_1_1">[1]Kgbv!$A$1:$B$35</definedName>
    <definedName name="___xlnm.Print_Area_1" localSheetId="18">#REF!</definedName>
    <definedName name="___xlnm.Print_Area_1" localSheetId="15">#REF!</definedName>
    <definedName name="___xlnm.Print_Area_1">#REF!</definedName>
    <definedName name="__1Excel_BuiltIn_Print_Area_1_1" localSheetId="9">[2]Kgbv!$A$1:$B$35</definedName>
    <definedName name="__1Excel_BuiltIn_Print_Area_1_1" localSheetId="18">[3]Kgbv!$A$1:$B$35</definedName>
    <definedName name="__1Excel_BuiltIn_Print_Area_1_1">[2]Kgbv!$A$1:$B$35</definedName>
    <definedName name="__xlnm.Print_Area_1" localSheetId="9">#REF!</definedName>
    <definedName name="__xlnm.Print_Area_1" localSheetId="18">#REF!</definedName>
    <definedName name="__xlnm.Print_Area_1" localSheetId="15">#REF!</definedName>
    <definedName name="__xlnm.Print_Area_1">#REF!</definedName>
    <definedName name="_1Excel_BuiltIn_Print_Area_1_1" localSheetId="16">[4]Kgbv!$A$1:$B$35</definedName>
    <definedName name="_1Excel_BuiltIn_Print_Area_1_1" localSheetId="15">[4]Kgbv!$A$1:$B$35</definedName>
    <definedName name="_1Excel_BuiltIn_Print_Area_1_1" localSheetId="17">[5]Kgbv!$A$1:$B$35</definedName>
    <definedName name="_1Excel_BuiltIn_Print_Area_1_1">[6]Kgbv!$A$1:$B$35</definedName>
    <definedName name="_2Excel_BuiltIn_Print_Area_1_1">[2]Kgbv!$A$1:$B$35</definedName>
    <definedName name="_3Excel_BuiltIn_Print_Area_1_1" localSheetId="9">[2]Kgbv!$A$1:$B$35</definedName>
    <definedName name="_3Excel_BuiltIn_Print_Area_1_1" localSheetId="18">[3]Kgbv!$A$1:$B$35</definedName>
    <definedName name="_3Excel_BuiltIn_Print_Area_1_1">[2]Kgbv!$A$1:$B$35</definedName>
    <definedName name="_4Excel_BuiltIn_Print_Area_1_1" localSheetId="9">[7]Kgbv!$A$1:$B$35</definedName>
    <definedName name="_4Excel_BuiltIn_Print_Area_1_1" localSheetId="18">[8]Kgbv!$A$1:$B$35</definedName>
    <definedName name="_4Excel_BuiltIn_Print_Area_1_1">[7]Kgbv!$A$1:$B$35</definedName>
    <definedName name="_8Excel_BuiltIn_Print_Area_1_1" localSheetId="9">[7]Kgbv!$A$1:$B$35</definedName>
    <definedName name="_8Excel_BuiltIn_Print_Area_1_1" localSheetId="18">[8]Kgbv!$A$1:$B$35</definedName>
    <definedName name="_8Excel_BuiltIn_Print_Area_1_1">[7]Kgbv!$A$1:$B$35</definedName>
    <definedName name="_Fill" localSheetId="9" hidden="1">#REF!</definedName>
    <definedName name="_Fill" localSheetId="16" hidden="1">#REF!</definedName>
    <definedName name="_Fill" localSheetId="15" hidden="1">#REF!</definedName>
    <definedName name="_Fill" localSheetId="17" hidden="1">#REF!</definedName>
    <definedName name="_Fill" hidden="1">#REF!</definedName>
    <definedName name="_ftnref1_40" localSheetId="9">#REF!</definedName>
    <definedName name="_ftnref1_40" localSheetId="18">#REF!</definedName>
    <definedName name="_ftnref1_40" localSheetId="14">#REF!</definedName>
    <definedName name="_ftnref1_40" localSheetId="15">#REF!</definedName>
    <definedName name="_ftnref1_40">#REF!</definedName>
    <definedName name="_Key1" localSheetId="9" hidden="1">[9]A!#REF!</definedName>
    <definedName name="_Key1" localSheetId="16" hidden="1">[9]A!#REF!</definedName>
    <definedName name="_Key1" localSheetId="15" hidden="1">[9]A!#REF!</definedName>
    <definedName name="_Key1" localSheetId="17" hidden="1">[9]A!#REF!</definedName>
    <definedName name="_Key1" hidden="1">[9]A!#REF!</definedName>
    <definedName name="_Key2" hidden="1">[9]A!#REF!</definedName>
    <definedName name="_Order1" hidden="1">0</definedName>
    <definedName name="_Sort" localSheetId="16" hidden="1">[9]A!#REF!</definedName>
    <definedName name="_Sort" localSheetId="15" hidden="1">[9]A!#REF!</definedName>
    <definedName name="_Sort" localSheetId="17" hidden="1">[9]A!#REF!</definedName>
    <definedName name="_Sort" hidden="1">[9]A!#REF!</definedName>
    <definedName name="a" localSheetId="9">#REF!</definedName>
    <definedName name="a" localSheetId="13">#REF!</definedName>
    <definedName name="a" localSheetId="16">#REF!</definedName>
    <definedName name="a" localSheetId="15">#REF!</definedName>
    <definedName name="a" localSheetId="17">#REF!</definedName>
    <definedName name="a">#REF!</definedName>
    <definedName name="A_13" localSheetId="9">#REF!</definedName>
    <definedName name="A_13" localSheetId="14">#REF!</definedName>
    <definedName name="A_13" localSheetId="15">#REF!</definedName>
    <definedName name="A_13">#REF!</definedName>
    <definedName name="A_2" localSheetId="15">#REF!</definedName>
    <definedName name="A_2">#REF!</definedName>
    <definedName name="A_31" localSheetId="15">#REF!</definedName>
    <definedName name="A_31">#REF!</definedName>
    <definedName name="aa" localSheetId="16">#REF!</definedName>
    <definedName name="aa" localSheetId="15">#REF!</definedName>
    <definedName name="aa" localSheetId="17">#REF!</definedName>
    <definedName name="aa">#REF!</definedName>
    <definedName name="aaaa" localSheetId="16">#REF!</definedName>
    <definedName name="aaaa" localSheetId="15">#REF!</definedName>
    <definedName name="aaaa" localSheetId="17">#REF!</definedName>
    <definedName name="aaaa">#REF!</definedName>
    <definedName name="aaaa_13" localSheetId="15">#REF!</definedName>
    <definedName name="aaaa_13">#REF!</definedName>
    <definedName name="aaaa_2" localSheetId="15">#REF!</definedName>
    <definedName name="aaaa_2">#REF!</definedName>
    <definedName name="aaaa_31" localSheetId="15">#REF!</definedName>
    <definedName name="aaaa_31">#REF!</definedName>
    <definedName name="abc" localSheetId="15">#REF!</definedName>
    <definedName name="abc">#REF!</definedName>
    <definedName name="ajay" localSheetId="15">#REF!</definedName>
    <definedName name="ajay">#REF!</definedName>
    <definedName name="asdfasdfa" localSheetId="15">#REF!</definedName>
    <definedName name="asdfasdfa">#REF!</definedName>
    <definedName name="B" localSheetId="15">#REF!</definedName>
    <definedName name="B" localSheetId="17">#REF!</definedName>
    <definedName name="B">#REF!</definedName>
    <definedName name="B_13" localSheetId="15">#REF!</definedName>
    <definedName name="B_13">#REF!</definedName>
    <definedName name="B_2" localSheetId="15">#REF!</definedName>
    <definedName name="B_2">#REF!</definedName>
    <definedName name="B_31" localSheetId="15">#REF!</definedName>
    <definedName name="B_31">#REF!</definedName>
    <definedName name="BuiltIn_AutoFilter___1" localSheetId="9">[10]SSA_BANGALORE!#REF!</definedName>
    <definedName name="BuiltIn_AutoFilter___1" localSheetId="18">[11]SSA_BANGALORE!#REF!</definedName>
    <definedName name="BuiltIn_AutoFilter___1" localSheetId="13">[12]SSA_BANGALORE!#REF!</definedName>
    <definedName name="BuiltIn_AutoFilter___1" localSheetId="14">[13]SSA_BANGALORE!#REF!</definedName>
    <definedName name="BuiltIn_AutoFilter___1" localSheetId="16">[11]SSA_BANGALORE!#REF!</definedName>
    <definedName name="BuiltIn_AutoFilter___1" localSheetId="15">[11]SSA_BANGALORE!#REF!</definedName>
    <definedName name="BuiltIn_AutoFilter___1" localSheetId="17">[14]SSA_BANGALORE!#REF!</definedName>
    <definedName name="BuiltIn_AutoFilter___1">[11]SSA_BANGALORE!#REF!</definedName>
    <definedName name="BuiltIn_AutoFilter___2" localSheetId="9">[10]SSA_MYSORE!#REF!</definedName>
    <definedName name="BuiltIn_AutoFilter___2" localSheetId="18">[11]SSA_MYSORE!#REF!</definedName>
    <definedName name="BuiltIn_AutoFilter___2" localSheetId="13">[12]SSA_MYSORE!#REF!</definedName>
    <definedName name="BuiltIn_AutoFilter___2" localSheetId="14">[13]SSA_MYSORE!#REF!</definedName>
    <definedName name="BuiltIn_AutoFilter___2" localSheetId="16">[11]SSA_MYSORE!#REF!</definedName>
    <definedName name="BuiltIn_AutoFilter___2" localSheetId="15">[11]SSA_MYSORE!#REF!</definedName>
    <definedName name="BuiltIn_AutoFilter___2" localSheetId="17">[14]SSA_MYSORE!#REF!</definedName>
    <definedName name="BuiltIn_AutoFilter___2">[11]SSA_MYSORE!#REF!</definedName>
    <definedName name="BuiltIn_AutoFilter___3" localSheetId="9">#REF!</definedName>
    <definedName name="BuiltIn_AutoFilter___3" localSheetId="16">#REF!</definedName>
    <definedName name="BuiltIn_AutoFilter___3" localSheetId="15">#REF!</definedName>
    <definedName name="BuiltIn_AutoFilter___3" localSheetId="17">#REF!</definedName>
    <definedName name="BuiltIn_AutoFilter___3">#REF!</definedName>
    <definedName name="BuiltIn_Consolidate_Area___0">#N/A</definedName>
    <definedName name="BuiltIn_Consolidate_Area___0___0">#N/A</definedName>
    <definedName name="Builtln_AutoFilter__3" localSheetId="15">[15]SSA_MYSORE!#REF!</definedName>
    <definedName name="Builtln_AutoFilter__3">[16]SSA_MYSORE!#REF!</definedName>
    <definedName name="C_" localSheetId="9">#REF!</definedName>
    <definedName name="C_" localSheetId="16">#REF!</definedName>
    <definedName name="C_" localSheetId="15">#REF!</definedName>
    <definedName name="C_" localSheetId="17">#REF!</definedName>
    <definedName name="C_">#REF!</definedName>
    <definedName name="C__13" localSheetId="9">#REF!</definedName>
    <definedName name="C__13" localSheetId="14">#REF!</definedName>
    <definedName name="C__13" localSheetId="15">#REF!</definedName>
    <definedName name="C__13">#REF!</definedName>
    <definedName name="C__2" localSheetId="9">#REF!</definedName>
    <definedName name="C__2" localSheetId="15">#REF!</definedName>
    <definedName name="C__2">#REF!</definedName>
    <definedName name="C__31" localSheetId="15">#REF!</definedName>
    <definedName name="C__31">#REF!</definedName>
    <definedName name="Category__ACR_HM_Room" localSheetId="9">[17]Category__ACR_HM_Room!#REF!</definedName>
    <definedName name="Category__ACR_HM_Room" localSheetId="16">[17]Category__ACR_HM_Room!#REF!</definedName>
    <definedName name="Category__ACR_HM_Room" localSheetId="15">[17]Category__ACR_HM_Room!#REF!</definedName>
    <definedName name="Category__ACR_HM_Room" localSheetId="17">[17]Category__ACR_HM_Room!#REF!</definedName>
    <definedName name="Category__ACR_HM_Room">[17]Category__ACR_HM_Room!#REF!</definedName>
    <definedName name="COMPUER_NO_AVAILABLE_ALL" localSheetId="9">[18]COMPUER_NO_AVAILABLE_ALL!#REF!</definedName>
    <definedName name="COMPUER_NO_AVAILABLE_ALL" localSheetId="16">[18]COMPUER_NO_AVAILABLE_ALL!#REF!</definedName>
    <definedName name="COMPUER_NO_AVAILABLE_ALL" localSheetId="15">[18]COMPUER_NO_AVAILABLE_ALL!#REF!</definedName>
    <definedName name="COMPUER_NO_AVAILABLE_ALL" localSheetId="17">[18]COMPUER_NO_AVAILABLE_ALL!#REF!</definedName>
    <definedName name="COMPUER_NO_AVAILABLE_ALL">[18]COMPUER_NO_AVAILABLE_ALL!#REF!</definedName>
    <definedName name="_xlnm.Consolidate_Area">#N/A</definedName>
    <definedName name="Copy" localSheetId="9">#REF!</definedName>
    <definedName name="Copy" localSheetId="16">#REF!</definedName>
    <definedName name="Copy" localSheetId="15">#REF!</definedName>
    <definedName name="Copy" localSheetId="17">#REF!</definedName>
    <definedName name="Copy">#REF!</definedName>
    <definedName name="D" localSheetId="9">'[9]10-20'!#REF!</definedName>
    <definedName name="D" localSheetId="16">'[9]10-20'!#REF!</definedName>
    <definedName name="D" localSheetId="15">'[9]10-20'!#REF!</definedName>
    <definedName name="D" localSheetId="17">'[9]10-20'!#REF!</definedName>
    <definedName name="D">'[9]10-20'!#REF!</definedName>
    <definedName name="D_13" localSheetId="9">'[19]10-20'!#REF!</definedName>
    <definedName name="D_13" localSheetId="18">'[19]10-20'!#REF!</definedName>
    <definedName name="D_13" localSheetId="14">'[20]10-20'!#REF!</definedName>
    <definedName name="D_13" localSheetId="15">'[19]10-20'!#REF!</definedName>
    <definedName name="D_13">'[19]10-20'!#REF!</definedName>
    <definedName name="D_2" localSheetId="9">'[21]10-20'!#REF!</definedName>
    <definedName name="D_2" localSheetId="18">'[21]10-20'!#REF!</definedName>
    <definedName name="D_2" localSheetId="14">'[22]10-20'!#REF!</definedName>
    <definedName name="D_2" localSheetId="15">'[21]10-20'!#REF!</definedName>
    <definedName name="D_2">'[21]10-20'!#REF!</definedName>
    <definedName name="D_31" localSheetId="9">'[19]10-20'!#REF!</definedName>
    <definedName name="D_31" localSheetId="18">'[19]10-20'!#REF!</definedName>
    <definedName name="D_31" localSheetId="14">'[20]10-20'!#REF!</definedName>
    <definedName name="D_31" localSheetId="15">'[19]10-20'!#REF!</definedName>
    <definedName name="D_31">'[19]10-20'!#REF!</definedName>
    <definedName name="_xlnm.Database" localSheetId="9">#REF!</definedName>
    <definedName name="_xlnm.Database" localSheetId="14">#REF!</definedName>
    <definedName name="_xlnm.Database" localSheetId="16">#REF!</definedName>
    <definedName name="_xlnm.Database" localSheetId="15">#REF!</definedName>
    <definedName name="_xlnm.Database" localSheetId="17">#REF!</definedName>
    <definedName name="_xlnm.Database">#REF!</definedName>
    <definedName name="Deepak" localSheetId="9">#REF!</definedName>
    <definedName name="Deepak" localSheetId="15">#REF!</definedName>
    <definedName name="Deepak">#REF!</definedName>
    <definedName name="DFGB" localSheetId="16">#REF!</definedName>
    <definedName name="DFGB" localSheetId="15">#REF!</definedName>
    <definedName name="DFGB" localSheetId="17">#REF!</definedName>
    <definedName name="DFGB">#REF!</definedName>
    <definedName name="dmr2oct">'[23]28'!$A$5:$T$60</definedName>
    <definedName name="dmr2oct_2" localSheetId="9">#REF!</definedName>
    <definedName name="dmr2oct_2" localSheetId="14">#REF!</definedName>
    <definedName name="dmr2oct_2" localSheetId="15">#REF!</definedName>
    <definedName name="dmr2oct_2">#REF!</definedName>
    <definedName name="ds" localSheetId="11" hidden="1">{"'Sheet1'!$A$4386:$N$4591"}</definedName>
    <definedName name="ds" localSheetId="9" hidden="1">{"'Sheet1'!$A$4386:$N$4591"}</definedName>
    <definedName name="ds" localSheetId="18" hidden="1">{"'Sheet1'!$A$4386:$N$4591"}</definedName>
    <definedName name="ds" localSheetId="14" hidden="1">{"'Sheet1'!$A$4386:$N$4591"}</definedName>
    <definedName name="ds" localSheetId="16" hidden="1">{"'Sheet1'!$A$4386:$N$4591"}</definedName>
    <definedName name="ds" localSheetId="15" hidden="1">{"'Sheet1'!$A$4386:$N$4591"}</definedName>
    <definedName name="ds" localSheetId="10" hidden="1">{"'Sheet1'!$A$4386:$N$4591"}</definedName>
    <definedName name="ds" hidden="1">{"'Sheet1'!$A$4386:$N$4591"}</definedName>
    <definedName name="E" localSheetId="15">#REF!</definedName>
    <definedName name="E" localSheetId="17">#REF!</definedName>
    <definedName name="E">#REF!</definedName>
    <definedName name="E_13" localSheetId="15">#REF!</definedName>
    <definedName name="E_13">#REF!</definedName>
    <definedName name="E_2" localSheetId="15">#REF!</definedName>
    <definedName name="E_2">#REF!</definedName>
    <definedName name="E_31" localSheetId="15">#REF!</definedName>
    <definedName name="E_31">#REF!</definedName>
    <definedName name="eeee" localSheetId="15">#REF!</definedName>
    <definedName name="eeee" localSheetId="17">#REF!</definedName>
    <definedName name="eeee">#REF!</definedName>
    <definedName name="enrollment" localSheetId="15">#REF!</definedName>
    <definedName name="enrollment">#REF!</definedName>
    <definedName name="Excel_BuiltIn__FilterDatabase_1" localSheetId="15">#REF!</definedName>
    <definedName name="Excel_BuiltIn__FilterDatabase_1" localSheetId="17">#REF!</definedName>
    <definedName name="Excel_BuiltIn__FilterDatabase_1">#REF!</definedName>
    <definedName name="Excel_BuiltIn_Print_Area" localSheetId="15">#REF!</definedName>
    <definedName name="Excel_BuiltIn_Print_Area">#REF!</definedName>
    <definedName name="Excel_BuiltIn_Print_Area_10_1" localSheetId="15">#REF!</definedName>
    <definedName name="Excel_BuiltIn_Print_Area_10_1" localSheetId="17">#REF!</definedName>
    <definedName name="Excel_BuiltIn_Print_Area_10_1">#REF!</definedName>
    <definedName name="Excel_BuiltIn_Print_Area_10_1_1">"#REF!"</definedName>
    <definedName name="Excel_BuiltIn_Print_Area_10_1_5">"#REF!"</definedName>
    <definedName name="Excel_BuiltIn_Print_Area_10_1_6">"#REF!"</definedName>
    <definedName name="Excel_BuiltIn_Print_Area_12" localSheetId="9">'[24]STR-Table-6'!#REF!</definedName>
    <definedName name="Excel_BuiltIn_Print_Area_12" localSheetId="18">'[24]STR-Table-6'!#REF!</definedName>
    <definedName name="Excel_BuiltIn_Print_Area_12" localSheetId="14">'[25]STR-Table-6'!#REF!</definedName>
    <definedName name="Excel_BuiltIn_Print_Area_12" localSheetId="15">'[24]STR-Table-6'!#REF!</definedName>
    <definedName name="Excel_BuiltIn_Print_Area_12">'[24]STR-Table-6'!#REF!</definedName>
    <definedName name="Excel_BuiltIn_Print_Area_14" localSheetId="9">#REF!</definedName>
    <definedName name="Excel_BuiltIn_Print_Area_14" localSheetId="14">#REF!</definedName>
    <definedName name="Excel_BuiltIn_Print_Area_14" localSheetId="15">#REF!</definedName>
    <definedName name="Excel_BuiltIn_Print_Area_14">#REF!</definedName>
    <definedName name="Excel_BuiltIn_Print_Area_15_1" localSheetId="9">#REF!</definedName>
    <definedName name="Excel_BuiltIn_Print_Area_15_1" localSheetId="14">#REF!</definedName>
    <definedName name="Excel_BuiltIn_Print_Area_15_1" localSheetId="15">#REF!</definedName>
    <definedName name="Excel_BuiltIn_Print_Area_15_1">#REF!</definedName>
    <definedName name="Excel_BuiltIn_Print_Area_16_1" localSheetId="14">#REF!</definedName>
    <definedName name="Excel_BuiltIn_Print_Area_16_1" localSheetId="15">#REF!</definedName>
    <definedName name="Excel_BuiltIn_Print_Area_16_1">#REF!</definedName>
    <definedName name="Excel_BuiltIn_Print_Area_17_1" localSheetId="9">'[24]RTE-tch-Prim-Table-10'!#REF!</definedName>
    <definedName name="Excel_BuiltIn_Print_Area_17_1" localSheetId="18">'[24]RTE-tch-Prim-Table-10'!#REF!</definedName>
    <definedName name="Excel_BuiltIn_Print_Area_17_1" localSheetId="14">'[25]RTE-tch-Prim-Table-10'!#REF!</definedName>
    <definedName name="Excel_BuiltIn_Print_Area_17_1" localSheetId="15">'[24]RTE-tch-Prim-Table-10'!#REF!</definedName>
    <definedName name="Excel_BuiltIn_Print_Area_17_1">'[24]RTE-tch-Prim-Table-10'!#REF!</definedName>
    <definedName name="Excel_BuiltIn_Print_Area_18_1" localSheetId="9">#REF!</definedName>
    <definedName name="Excel_BuiltIn_Print_Area_18_1" localSheetId="14">#REF!</definedName>
    <definedName name="Excel_BuiltIn_Print_Area_18_1" localSheetId="15">#REF!</definedName>
    <definedName name="Excel_BuiltIn_Print_Area_18_1">#REF!</definedName>
    <definedName name="Excel_BuiltIn_Print_Area_2_1_1">"#REF!"</definedName>
    <definedName name="Excel_BuiltIn_Print_Area_2_1_2">"#REF!"</definedName>
    <definedName name="Excel_BuiltIn_Print_Area_2_1_2_1" localSheetId="9">'[26]districtwise awppb'!$A$1:$AH$185</definedName>
    <definedName name="Excel_BuiltIn_Print_Area_2_1_2_1" localSheetId="18">'[27]districtwise awppb'!$A$1:$AH$185</definedName>
    <definedName name="Excel_BuiltIn_Print_Area_2_1_2_1" localSheetId="13">'[28]districtwise awppb'!$A$1:$AH$185</definedName>
    <definedName name="Excel_BuiltIn_Print_Area_2_1_2_1" localSheetId="14">'[29]districtwise awppb'!$A$1:$AH$185</definedName>
    <definedName name="Excel_BuiltIn_Print_Area_2_1_2_1" localSheetId="16">'[27]districtwise awppb'!$A$1:$AH$185</definedName>
    <definedName name="Excel_BuiltIn_Print_Area_2_1_2_1" localSheetId="15">'[27]districtwise awppb'!$A$1:$AH$185</definedName>
    <definedName name="Excel_BuiltIn_Print_Area_2_1_2_1" localSheetId="17">'[30]districtwise awppb'!$A$1:$AH$185</definedName>
    <definedName name="Excel_BuiltIn_Print_Area_2_1_2_1">'[27]districtwise awppb'!$A$1:$AH$185</definedName>
    <definedName name="Excel_BuiltIn_Print_Area_2_1_2_1_5">"#REF!"</definedName>
    <definedName name="Excel_BuiltIn_Print_Area_21_1" localSheetId="9">'[24]brc-crc-furni-Table-13'!#REF!</definedName>
    <definedName name="Excel_BuiltIn_Print_Area_21_1" localSheetId="18">'[24]brc-crc-furni-Table-13'!#REF!</definedName>
    <definedName name="Excel_BuiltIn_Print_Area_21_1" localSheetId="14">'[25]brc-crc-furni-Table-13'!#REF!</definedName>
    <definedName name="Excel_BuiltIn_Print_Area_21_1" localSheetId="15">'[24]brc-crc-furni-Table-13'!#REF!</definedName>
    <definedName name="Excel_BuiltIn_Print_Area_21_1">'[24]brc-crc-furni-Table-13'!#REF!</definedName>
    <definedName name="Excel_BuiltIn_Print_Area_22" localSheetId="9">'[24]integ-Table-14'!#REF!</definedName>
    <definedName name="Excel_BuiltIn_Print_Area_22" localSheetId="18">'[24]integ-Table-14'!#REF!</definedName>
    <definedName name="Excel_BuiltIn_Print_Area_22" localSheetId="14">'[25]integ-Table-14'!#REF!</definedName>
    <definedName name="Excel_BuiltIn_Print_Area_22" localSheetId="15">'[24]integ-Table-14'!#REF!</definedName>
    <definedName name="Excel_BuiltIn_Print_Area_22">'[24]integ-Table-14'!#REF!</definedName>
    <definedName name="Excel_BuiltIn_Print_Area_30" localSheetId="9">'[24]cwsn-Table22'!#REF!</definedName>
    <definedName name="Excel_BuiltIn_Print_Area_30" localSheetId="18">'[24]cwsn-Table22'!#REF!</definedName>
    <definedName name="Excel_BuiltIn_Print_Area_30" localSheetId="14">'[25]cwsn-Table22'!#REF!</definedName>
    <definedName name="Excel_BuiltIn_Print_Area_30" localSheetId="15">'[24]cwsn-Table22'!#REF!</definedName>
    <definedName name="Excel_BuiltIn_Print_Area_30">'[24]cwsn-Table22'!#REF!</definedName>
    <definedName name="Excel_BuiltIn_Print_Area_32_1" localSheetId="9">'[24]cw-addl-Table24.1'!#REF!</definedName>
    <definedName name="Excel_BuiltIn_Print_Area_32_1" localSheetId="18">'[24]cw-addl-Table24.1'!#REF!</definedName>
    <definedName name="Excel_BuiltIn_Print_Area_32_1" localSheetId="14">'[25]cw-addl-Table24.1'!#REF!</definedName>
    <definedName name="Excel_BuiltIn_Print_Area_32_1" localSheetId="15">'[24]cw-addl-Table24.1'!#REF!</definedName>
    <definedName name="Excel_BuiltIn_Print_Area_32_1">'[24]cw-addl-Table24.1'!#REF!</definedName>
    <definedName name="Excel_BuiltIn_Print_Area_33_1" localSheetId="9">#REF!</definedName>
    <definedName name="Excel_BuiltIn_Print_Area_33_1" localSheetId="14">#REF!</definedName>
    <definedName name="Excel_BuiltIn_Print_Area_33_1" localSheetId="15">#REF!</definedName>
    <definedName name="Excel_BuiltIn_Print_Area_33_1">#REF!</definedName>
    <definedName name="Excel_BuiltIn_Print_Area_34" localSheetId="9">'[24]cw-dw-toilet-Table25'!#REF!</definedName>
    <definedName name="Excel_BuiltIn_Print_Area_34" localSheetId="18">'[24]cw-dw-toilet-Table25'!#REF!</definedName>
    <definedName name="Excel_BuiltIn_Print_Area_34" localSheetId="14">'[25]cw-dw-toilet-Table25'!#REF!</definedName>
    <definedName name="Excel_BuiltIn_Print_Area_34" localSheetId="15">'[24]cw-dw-toilet-Table25'!#REF!</definedName>
    <definedName name="Excel_BuiltIn_Print_Area_34">'[24]cw-dw-toilet-Table25'!#REF!</definedName>
    <definedName name="Excel_BuiltIn_Print_Area_36" localSheetId="9">'[24]m-grant-Table-27'!#REF!</definedName>
    <definedName name="Excel_BuiltIn_Print_Area_36" localSheetId="18">'[24]m-grant-Table-27'!#REF!</definedName>
    <definedName name="Excel_BuiltIn_Print_Area_36" localSheetId="14">'[25]m-grant-Table-27'!#REF!</definedName>
    <definedName name="Excel_BuiltIn_Print_Area_36" localSheetId="15">'[24]m-grant-Table-27'!#REF!</definedName>
    <definedName name="Excel_BuiltIn_Print_Area_36">'[24]m-grant-Table-27'!#REF!</definedName>
    <definedName name="Excel_BuiltIn_Print_Area_4_1">"#REF!"</definedName>
    <definedName name="Excel_BuiltIn_Print_Area_42_1" localSheetId="9">'[24]cwsn-Table22'!#REF!</definedName>
    <definedName name="Excel_BuiltIn_Print_Area_42_1" localSheetId="18">'[24]cwsn-Table22'!#REF!</definedName>
    <definedName name="Excel_BuiltIn_Print_Area_42_1" localSheetId="14">'[25]cwsn-Table22'!#REF!</definedName>
    <definedName name="Excel_BuiltIn_Print_Area_42_1" localSheetId="15">'[24]cwsn-Table22'!#REF!</definedName>
    <definedName name="Excel_BuiltIn_Print_Area_42_1">'[24]cwsn-Table22'!#REF!</definedName>
    <definedName name="Excel_BuiltIn_Print_Area_43" localSheetId="9">#REF!</definedName>
    <definedName name="Excel_BuiltIn_Print_Area_43" localSheetId="14">#REF!</definedName>
    <definedName name="Excel_BuiltIn_Print_Area_43" localSheetId="15">#REF!</definedName>
    <definedName name="Excel_BuiltIn_Print_Area_43">#REF!</definedName>
    <definedName name="Excel_BuiltIn_Print_Area_44_1" localSheetId="9">'[24]cw-addl-Table24.1'!#REF!</definedName>
    <definedName name="Excel_BuiltIn_Print_Area_44_1" localSheetId="18">'[24]cw-addl-Table24.1'!#REF!</definedName>
    <definedName name="Excel_BuiltIn_Print_Area_44_1" localSheetId="14">'[25]cw-addl-Table24.1'!#REF!</definedName>
    <definedName name="Excel_BuiltIn_Print_Area_44_1" localSheetId="15">'[24]cw-addl-Table24.1'!#REF!</definedName>
    <definedName name="Excel_BuiltIn_Print_Area_44_1">'[24]cw-addl-Table24.1'!#REF!</definedName>
    <definedName name="Excel_BuiltIn_Print_Area_44_1_1" localSheetId="9">#REF!</definedName>
    <definedName name="Excel_BuiltIn_Print_Area_44_1_1" localSheetId="14">#REF!</definedName>
    <definedName name="Excel_BuiltIn_Print_Area_44_1_1" localSheetId="15">#REF!</definedName>
    <definedName name="Excel_BuiltIn_Print_Area_44_1_1">#REF!</definedName>
    <definedName name="Excel_BuiltIn_Print_Area_46_1" localSheetId="9">'[24]cw-dw-toilet-Table25'!#REF!</definedName>
    <definedName name="Excel_BuiltIn_Print_Area_46_1" localSheetId="18">'[24]cw-dw-toilet-Table25'!#REF!</definedName>
    <definedName name="Excel_BuiltIn_Print_Area_46_1" localSheetId="14">'[25]cw-dw-toilet-Table25'!#REF!</definedName>
    <definedName name="Excel_BuiltIn_Print_Area_46_1" localSheetId="15">'[24]cw-dw-toilet-Table25'!#REF!</definedName>
    <definedName name="Excel_BuiltIn_Print_Area_46_1">'[24]cw-dw-toilet-Table25'!#REF!</definedName>
    <definedName name="Excel_BuiltIn_Print_Area_48_1" localSheetId="9">'[24]m-grant-Table-27'!#REF!</definedName>
    <definedName name="Excel_BuiltIn_Print_Area_48_1" localSheetId="18">'[24]m-grant-Table-27'!#REF!</definedName>
    <definedName name="Excel_BuiltIn_Print_Area_48_1" localSheetId="14">'[25]m-grant-Table-27'!#REF!</definedName>
    <definedName name="Excel_BuiltIn_Print_Area_48_1" localSheetId="15">'[24]m-grant-Table-27'!#REF!</definedName>
    <definedName name="Excel_BuiltIn_Print_Area_48_1">'[24]m-grant-Table-27'!#REF!</definedName>
    <definedName name="Excel_BuiltIn_Print_Area_55_1" localSheetId="9">#REF!</definedName>
    <definedName name="Excel_BuiltIn_Print_Area_55_1" localSheetId="14">#REF!</definedName>
    <definedName name="Excel_BuiltIn_Print_Area_55_1" localSheetId="15">#REF!</definedName>
    <definedName name="Excel_BuiltIn_Print_Area_55_1">#REF!</definedName>
    <definedName name="Excel_BuiltIn_Print_Area_6_1">"#REF!"</definedName>
    <definedName name="Excel_BuiltIn_Print_Area_6_1_1">"#REF!"</definedName>
    <definedName name="Excel_BuiltIn_Print_Area_7_1">"#REF!"</definedName>
    <definedName name="Excel_BuiltIn_Print_Area_7_1_1">"#REF!"</definedName>
    <definedName name="Excel_BuiltIn_Print_Titles_1" localSheetId="9">#REF!</definedName>
    <definedName name="Excel_BuiltIn_Print_Titles_1" localSheetId="16">#REF!</definedName>
    <definedName name="Excel_BuiltIn_Print_Titles_1" localSheetId="15">#REF!</definedName>
    <definedName name="Excel_BuiltIn_Print_Titles_1" localSheetId="17">#REF!</definedName>
    <definedName name="Excel_BuiltIn_Print_Titles_1">#REF!</definedName>
    <definedName name="Excel_BuiltIn_Print_Titles_4" localSheetId="9">#REF!</definedName>
    <definedName name="Excel_BuiltIn_Print_Titles_4" localSheetId="16">#REF!</definedName>
    <definedName name="Excel_BuiltIn_Print_Titles_4" localSheetId="15">#REF!</definedName>
    <definedName name="Excel_BuiltIn_Print_Titles_4" localSheetId="17">#REF!</definedName>
    <definedName name="Excel_BuiltIn_Print_Titles_4">#REF!</definedName>
    <definedName name="Excel_BuiltIn_Print_Titles_44" localSheetId="9">#REF!</definedName>
    <definedName name="Excel_BuiltIn_Print_Titles_44" localSheetId="15">#REF!</definedName>
    <definedName name="Excel_BuiltIn_Print_Titles_44">#REF!</definedName>
    <definedName name="Excel_BuiltIn_Print_Titles_5_1">"#REF!,#REF!"</definedName>
    <definedName name="Excel_BuiltIn_Print_Titles_6_1">"#REF!,#REF!"</definedName>
    <definedName name="FDGV" localSheetId="9">#REF!</definedName>
    <definedName name="FDGV" localSheetId="16">#REF!</definedName>
    <definedName name="FDGV" localSheetId="15">#REF!</definedName>
    <definedName name="FDGV" localSheetId="17">#REF!</definedName>
    <definedName name="FDGV">#REF!</definedName>
    <definedName name="FFF" localSheetId="9">#REF!</definedName>
    <definedName name="FFF" localSheetId="14">#REF!</definedName>
    <definedName name="FFF" localSheetId="15">#REF!</definedName>
    <definedName name="FFF">#REF!</definedName>
    <definedName name="ffff" localSheetId="9">'[9]10-20'!#REF!</definedName>
    <definedName name="ffff" localSheetId="18">'[9]10-20'!#REF!</definedName>
    <definedName name="ffff" localSheetId="13">'[9]10-20'!#REF!</definedName>
    <definedName name="ffff" localSheetId="15">'[9]10-20'!#REF!</definedName>
    <definedName name="ffff">'[9]10-20'!#REF!</definedName>
    <definedName name="ffffff" localSheetId="9">#REF!</definedName>
    <definedName name="ffffff" localSheetId="18">#REF!</definedName>
    <definedName name="ffffff" localSheetId="15">#REF!</definedName>
    <definedName name="ffffff">#REF!</definedName>
    <definedName name="Formula" localSheetId="12">#REF!</definedName>
    <definedName name="Formula" localSheetId="11">#REF!</definedName>
    <definedName name="Formula" localSheetId="14">#REF!</definedName>
    <definedName name="Formula" localSheetId="10">#REF!</definedName>
    <definedName name="Formula">#REF!</definedName>
    <definedName name="gfdfdf">#REF!</definedName>
    <definedName name="gg" localSheetId="9">#REF!</definedName>
    <definedName name="gg" localSheetId="15">#REF!</definedName>
    <definedName name="gg">#REF!</definedName>
    <definedName name="gggggggggggggg" localSheetId="9">#REF!</definedName>
    <definedName name="gggggggggggggg" localSheetId="15">#REF!</definedName>
    <definedName name="gggggggggggggg">#REF!</definedName>
    <definedName name="graduates" localSheetId="16">#REF!</definedName>
    <definedName name="graduates" localSheetId="15">#REF!</definedName>
    <definedName name="graduates" localSheetId="17">#REF!</definedName>
    <definedName name="graduates">#REF!</definedName>
    <definedName name="h" localSheetId="16">#REF!</definedName>
    <definedName name="h" localSheetId="15">#REF!</definedName>
    <definedName name="h" localSheetId="17">#REF!</definedName>
    <definedName name="h">#REF!</definedName>
    <definedName name="HTML_CodePage" hidden="1">1252</definedName>
    <definedName name="HTML_Control" localSheetId="11" hidden="1">{"'Sheet1'!$A$4386:$N$4591"}</definedName>
    <definedName name="HTML_Control" localSheetId="9" hidden="1">{"'Sheet1'!$A$4386:$N$4591"}</definedName>
    <definedName name="HTML_Control" localSheetId="18" hidden="1">{"'Sheet1'!$A$4386:$N$4591"}</definedName>
    <definedName name="HTML_Control" localSheetId="13" hidden="1">{"'Sheet1'!$A$4386:$N$4591"}</definedName>
    <definedName name="HTML_Control" localSheetId="14" hidden="1">{"'Sheet1'!$A$4386:$N$4591"}</definedName>
    <definedName name="HTML_Control" localSheetId="16" hidden="1">{"'Sheet1'!$A$4386:$N$4591"}</definedName>
    <definedName name="HTML_Control" localSheetId="15" hidden="1">{"'Sheet1'!$A$4386:$N$4591"}</definedName>
    <definedName name="HTML_Control" localSheetId="10" hidden="1">{"'Sheet1'!$A$4386:$N$4591"}</definedName>
    <definedName name="HTML_Control" localSheetId="17" hidden="1">{"'Sheet1'!$A$4386:$N$4591"}</definedName>
    <definedName name="HTML_Control" hidden="1">{"'Sheet1'!$A$4386:$N$4591"}</definedName>
    <definedName name="HTML_Description" hidden="1">""</definedName>
    <definedName name="HTML_Email" hidden="1">""</definedName>
    <definedName name="HTML_Header" hidden="1">"Sheet1"</definedName>
    <definedName name="HTML_LastUpdate" hidden="1">"7/1/03"</definedName>
    <definedName name="HTML_LineAfter" hidden="1">FALSE</definedName>
    <definedName name="HTML_LineBefore" hidden="1">FALSE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hidden="1">"A:\MyHTML.htm"</definedName>
    <definedName name="HTML_Title" hidden="1">"SGSDaily Progress Report Piyaj toDharoi Pipeline"</definedName>
    <definedName name="J" localSheetId="9">#REF!</definedName>
    <definedName name="J" localSheetId="16">#REF!</definedName>
    <definedName name="J" localSheetId="15">#REF!</definedName>
    <definedName name="J" localSheetId="17">#REF!</definedName>
    <definedName name="J">#REF!</definedName>
    <definedName name="jkl" localSheetId="9">#REF!</definedName>
    <definedName name="jkl" localSheetId="16">#REF!</definedName>
    <definedName name="jkl" localSheetId="15">#REF!</definedName>
    <definedName name="jkl" localSheetId="17">#REF!</definedName>
    <definedName name="jkl">#REF!</definedName>
    <definedName name="kkk" localSheetId="11" hidden="1">{"'Sheet1'!$A$4386:$N$4591"}</definedName>
    <definedName name="kkk" localSheetId="9" hidden="1">{"'Sheet1'!$A$4386:$N$4591"}</definedName>
    <definedName name="kkk" localSheetId="18" hidden="1">{"'Sheet1'!$A$4386:$N$4591"}</definedName>
    <definedName name="kkk" localSheetId="13" hidden="1">{"'Sheet1'!$A$4386:$N$4591"}</definedName>
    <definedName name="kkk" localSheetId="14" hidden="1">{"'Sheet1'!$A$4386:$N$4591"}</definedName>
    <definedName name="kkk" localSheetId="16" hidden="1">{"'Sheet1'!$A$4386:$N$4591"}</definedName>
    <definedName name="kkk" localSheetId="15" hidden="1">{"'Sheet1'!$A$4386:$N$4591"}</definedName>
    <definedName name="kkk" localSheetId="10" hidden="1">{"'Sheet1'!$A$4386:$N$4591"}</definedName>
    <definedName name="kkk" localSheetId="17" hidden="1">{"'Sheet1'!$A$4386:$N$4591"}</definedName>
    <definedName name="kkk" hidden="1">{"'Sheet1'!$A$4386:$N$4591"}</definedName>
    <definedName name="kkkk" localSheetId="15">#REF!</definedName>
    <definedName name="kkkk">#REF!</definedName>
    <definedName name="Link" localSheetId="15">#REF!</definedName>
    <definedName name="Link">#REF!</definedName>
    <definedName name="ll" localSheetId="15">#REF!</definedName>
    <definedName name="ll">#REF!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m" localSheetId="9">#REF!</definedName>
    <definedName name="mm" localSheetId="18">#REF!</definedName>
    <definedName name="mm" localSheetId="15">#REF!</definedName>
    <definedName name="mm">#REF!</definedName>
    <definedName name="mn" localSheetId="15">#REF!</definedName>
    <definedName name="mn">#REF!</definedName>
    <definedName name="new" localSheetId="15" hidden="1">#REF!</definedName>
    <definedName name="new" hidden="1">#REF!</definedName>
    <definedName name="NNEW" localSheetId="15">#REF!</definedName>
    <definedName name="NNEW">#REF!</definedName>
    <definedName name="Nov" localSheetId="11" hidden="1">{"'Sheet1'!$A$4386:$N$4591"}</definedName>
    <definedName name="Nov" localSheetId="9" hidden="1">{"'Sheet1'!$A$4386:$N$4591"}</definedName>
    <definedName name="Nov" localSheetId="18" hidden="1">{"'Sheet1'!$A$4386:$N$4591"}</definedName>
    <definedName name="Nov" localSheetId="13" hidden="1">{"'Sheet1'!$A$4386:$N$4591"}</definedName>
    <definedName name="Nov" localSheetId="14" hidden="1">{"'Sheet1'!$A$4386:$N$4591"}</definedName>
    <definedName name="Nov" localSheetId="16" hidden="1">{"'Sheet1'!$A$4386:$N$4591"}</definedName>
    <definedName name="Nov" localSheetId="15" hidden="1">{"'Sheet1'!$A$4386:$N$4591"}</definedName>
    <definedName name="Nov" localSheetId="10" hidden="1">{"'Sheet1'!$A$4386:$N$4591"}</definedName>
    <definedName name="Nov" localSheetId="17" hidden="1">{"'Sheet1'!$A$4386:$N$4591"}</definedName>
    <definedName name="Nov" hidden="1">{"'Sheet1'!$A$4386:$N$4591"}</definedName>
    <definedName name="October" localSheetId="11" hidden="1">{"'Sheet1'!$A$4386:$N$4591"}</definedName>
    <definedName name="October" localSheetId="9" hidden="1">{"'Sheet1'!$A$4386:$N$4591"}</definedName>
    <definedName name="October" localSheetId="18" hidden="1">{"'Sheet1'!$A$4386:$N$4591"}</definedName>
    <definedName name="October" localSheetId="13" hidden="1">{"'Sheet1'!$A$4386:$N$4591"}</definedName>
    <definedName name="October" localSheetId="14" hidden="1">{"'Sheet1'!$A$4386:$N$4591"}</definedName>
    <definedName name="October" localSheetId="16" hidden="1">{"'Sheet1'!$A$4386:$N$4591"}</definedName>
    <definedName name="October" localSheetId="15" hidden="1">{"'Sheet1'!$A$4386:$N$4591"}</definedName>
    <definedName name="October" localSheetId="10" hidden="1">{"'Sheet1'!$A$4386:$N$4591"}</definedName>
    <definedName name="October" localSheetId="17" hidden="1">{"'Sheet1'!$A$4386:$N$4591"}</definedName>
    <definedName name="October" hidden="1">{"'Sheet1'!$A$4386:$N$4591"}</definedName>
    <definedName name="P" localSheetId="15">#REF!</definedName>
    <definedName name="P" localSheetId="17">#REF!</definedName>
    <definedName name="P">#REF!</definedName>
    <definedName name="P_13" localSheetId="15">#REF!</definedName>
    <definedName name="P_13">#REF!</definedName>
    <definedName name="P_2" localSheetId="15">#REF!</definedName>
    <definedName name="P_2">#REF!</definedName>
    <definedName name="P_31" localSheetId="15">#REF!</definedName>
    <definedName name="P_31">#REF!</definedName>
    <definedName name="plan" localSheetId="15">#REF!</definedName>
    <definedName name="plan">#REF!</definedName>
    <definedName name="_xlnm.Print_Area" localSheetId="12">'%age'!$A$1:$D$42</definedName>
    <definedName name="_xlnm.Print_Area" localSheetId="11">'13-FC'!$A$1:$G$5</definedName>
    <definedName name="_xlnm.Print_Area" localSheetId="0">Aizawl!$A$1:$AB$518</definedName>
    <definedName name="_xlnm.Print_Area" localSheetId="9">'Category wise'!$A$1:$N$97</definedName>
    <definedName name="_xlnm.Print_Area" localSheetId="18">'categorywise-2017-18'!$A$1:$Q$37</definedName>
    <definedName name="_xlnm.Print_Area" localSheetId="1">Champhai!$A$1:$AB$523</definedName>
    <definedName name="_xlnm.Print_Area" localSheetId="13">'Exe.sum (2)'!$A$1:$I$59</definedName>
    <definedName name="_xlnm.Print_Area" localSheetId="14">'Fund released-2016-17'!$A$1:$C$18</definedName>
    <definedName name="_xlnm.Print_Area" localSheetId="2">Kolasib!$A$1:$AB$523</definedName>
    <definedName name="_xlnm.Print_Area" localSheetId="3">Lawngtlai!$A$1:$AB$523</definedName>
    <definedName name="_xlnm.Print_Area" localSheetId="4">Lunglei!$A$1:$AB$523</definedName>
    <definedName name="_xlnm.Print_Area" localSheetId="5">Mamit!$A$1:$AB$523</definedName>
    <definedName name="_xlnm.Print_Area" localSheetId="8">Mizoram!$A$1:$AB$518</definedName>
    <definedName name="_xlnm.Print_Area" localSheetId="16">ppt!$A$1:$C$17</definedName>
    <definedName name="_xlnm.Print_Area" localSheetId="15">'ppt (2)'!$A$1:$G$8</definedName>
    <definedName name="_xlnm.Print_Area" localSheetId="10">'Pro-Rec'!$A$1:$H$6</definedName>
    <definedName name="_xlnm.Print_Area" localSheetId="6">Saiha!$A$1:$AB$518</definedName>
    <definedName name="_xlnm.Print_Area" localSheetId="7">Serchhip!$A$1:$AB$523</definedName>
    <definedName name="_xlnm.Print_Area" localSheetId="17">'SFD-2016-17'!$A$1:$AC$25</definedName>
    <definedName name="_xlnm.Print_Area">#REF!</definedName>
    <definedName name="PRINT_AREA_MI" localSheetId="9">#REF!</definedName>
    <definedName name="PRINT_AREA_MI" localSheetId="16">#REF!</definedName>
    <definedName name="PRINT_AREA_MI" localSheetId="15">#REF!</definedName>
    <definedName name="PRINT_AREA_MI" localSheetId="17">#REF!</definedName>
    <definedName name="PRINT_AREA_MI">#REF!</definedName>
    <definedName name="_xlnm.Print_Titles" localSheetId="12">#REF!</definedName>
    <definedName name="_xlnm.Print_Titles" localSheetId="11">#REF!</definedName>
    <definedName name="_xlnm.Print_Titles" localSheetId="0">Aizawl!$1:$3</definedName>
    <definedName name="_xlnm.Print_Titles" localSheetId="9">'Category wise'!$3:$5</definedName>
    <definedName name="_xlnm.Print_Titles" localSheetId="18">#REF!</definedName>
    <definedName name="_xlnm.Print_Titles" localSheetId="1">Champhai!$1:$3</definedName>
    <definedName name="_xlnm.Print_Titles" localSheetId="13">#REF!</definedName>
    <definedName name="_xlnm.Print_Titles" localSheetId="14">#REF!</definedName>
    <definedName name="_xlnm.Print_Titles" localSheetId="2">Kolasib!$1:$3</definedName>
    <definedName name="_xlnm.Print_Titles" localSheetId="3">Lawngtlai!$1:$3</definedName>
    <definedName name="_xlnm.Print_Titles" localSheetId="4">Lunglei!$1:$3</definedName>
    <definedName name="_xlnm.Print_Titles" localSheetId="5">Mamit!$1:$3</definedName>
    <definedName name="_xlnm.Print_Titles" localSheetId="8">Mizoram!$1:$3</definedName>
    <definedName name="_xlnm.Print_Titles" localSheetId="10">#REF!</definedName>
    <definedName name="_xlnm.Print_Titles" localSheetId="6">Saiha!$1:$3</definedName>
    <definedName name="_xlnm.Print_Titles" localSheetId="7">Serchhip!$1:$3</definedName>
    <definedName name="_xlnm.Print_Titles" localSheetId="17">'SFD-2016-17'!$A:$G</definedName>
    <definedName name="_xlnm.Print_Titles">#REF!</definedName>
    <definedName name="PRINT_TITLES_MI" localSheetId="9">#REF!</definedName>
    <definedName name="PRINT_TITLES_MI" localSheetId="16">#REF!</definedName>
    <definedName name="PRINT_TITLES_MI" localSheetId="15">#REF!</definedName>
    <definedName name="PRINT_TITLES_MI" localSheetId="17">#REF!</definedName>
    <definedName name="PRINT_TITLES_MI">#REF!</definedName>
    <definedName name="Pro" localSheetId="18" hidden="1">[9]A!#REF!</definedName>
    <definedName name="Pro" localSheetId="15" hidden="1">[9]A!#REF!</definedName>
    <definedName name="Pro" hidden="1">[9]A!#REF!</definedName>
    <definedName name="q" localSheetId="9">#REF!</definedName>
    <definedName name="q" localSheetId="14">#REF!</definedName>
    <definedName name="q" localSheetId="15">#REF!</definedName>
    <definedName name="q">#REF!</definedName>
    <definedName name="q_43" localSheetId="9">#REF!</definedName>
    <definedName name="q_43" localSheetId="15">#REF!</definedName>
    <definedName name="q_43">#REF!</definedName>
    <definedName name="qq" localSheetId="11" hidden="1">{"'Sheet1'!$A$4386:$N$4591"}</definedName>
    <definedName name="qq" localSheetId="9" hidden="1">{"'Sheet1'!$A$4386:$N$4591"}</definedName>
    <definedName name="qq" localSheetId="18" hidden="1">{"'Sheet1'!$A$4386:$N$4591"}</definedName>
    <definedName name="qq" localSheetId="14" hidden="1">{"'Sheet1'!$A$4386:$N$4591"}</definedName>
    <definedName name="qq" localSheetId="10" hidden="1">{"'Sheet1'!$A$4386:$N$4591"}</definedName>
    <definedName name="qq" hidden="1">{"'Sheet1'!$A$4386:$N$4591"}</definedName>
    <definedName name="QTTCERAMICTILES" localSheetId="16">#REF!</definedName>
    <definedName name="QTTCERAMICTILES" localSheetId="15">#REF!</definedName>
    <definedName name="QTTCERAMICTILES" localSheetId="17">#REF!</definedName>
    <definedName name="QTTCERAMICTILES">#REF!</definedName>
    <definedName name="QTY_35FLUSHDOORS" localSheetId="16">#REF!</definedName>
    <definedName name="QTY_35FLUSHDOORS" localSheetId="15">#REF!</definedName>
    <definedName name="QTY_35FLUSHDOORS" localSheetId="17">#REF!</definedName>
    <definedName name="QTY_35FLUSHDOORS">#REF!</definedName>
    <definedName name="QTY_CINDER_FILL" localSheetId="15">#REF!</definedName>
    <definedName name="QTY_CINDER_FILL" localSheetId="17">#REF!</definedName>
    <definedName name="QTY_CINDER_FILL">#REF!</definedName>
    <definedName name="QTY_DTP_AL_DOORS" localSheetId="15">#REF!</definedName>
    <definedName name="QTY_DTP_AL_DOORS" localSheetId="17">#REF!</definedName>
    <definedName name="QTY_DTP_AL_DOORS">#REF!</definedName>
    <definedName name="QTY_DTP_BRICKBATS" localSheetId="15">#REF!</definedName>
    <definedName name="QTY_DTP_BRICKBATS" localSheetId="17">#REF!</definedName>
    <definedName name="QTY_DTP_BRICKBATS">#REF!</definedName>
    <definedName name="QTY_DTP_BRICKS" localSheetId="15">#REF!</definedName>
    <definedName name="QTY_DTP_BRICKS" localSheetId="17">#REF!</definedName>
    <definedName name="QTY_DTP_BRICKS">#REF!</definedName>
    <definedName name="QTY_DTP_BWPANELS" localSheetId="15">#REF!</definedName>
    <definedName name="QTY_DTP_BWPANELS" localSheetId="17">#REF!</definedName>
    <definedName name="QTY_DTP_BWPANELS">#REF!</definedName>
    <definedName name="QTY_DTP_COLLAP.SHUTTERS" localSheetId="15">#REF!</definedName>
    <definedName name="QTY_DTP_COLLAP.SHUTTERS" localSheetId="17">#REF!</definedName>
    <definedName name="QTY_DTP_COLLAP.SHUTTERS">#REF!</definedName>
    <definedName name="QTY_DTP_KAPCHI_GRIT" localSheetId="15">#REF!</definedName>
    <definedName name="QTY_DTP_KAPCHI_GRIT" localSheetId="17">#REF!</definedName>
    <definedName name="QTY_DTP_KAPCHI_GRIT">#REF!</definedName>
    <definedName name="QTY_DTP_PARTICLEBOARDPANELS" localSheetId="15">#REF!</definedName>
    <definedName name="QTY_DTP_PARTICLEBOARDPANELS" localSheetId="17">#REF!</definedName>
    <definedName name="QTY_DTP_PARTICLEBOARDPANELS">#REF!</definedName>
    <definedName name="QTY_DTP_ROLL.SHUTTERS" localSheetId="15">#REF!</definedName>
    <definedName name="QTY_DTP_ROLL.SHUTTERS" localSheetId="17">#REF!</definedName>
    <definedName name="QTY_DTP_ROLL.SHUTTERS">#REF!</definedName>
    <definedName name="QTY_DTP_SAND" localSheetId="15">#REF!</definedName>
    <definedName name="QTY_DTP_SAND" localSheetId="17">#REF!</definedName>
    <definedName name="QTY_DTP_SAND">#REF!</definedName>
    <definedName name="QTY_DTP_STEEL_W_V" localSheetId="15">#REF!</definedName>
    <definedName name="QTY_DTP_STEEL_W_V" localSheetId="17">#REF!</definedName>
    <definedName name="QTY_DTP_STEEL_W_V">#REF!</definedName>
    <definedName name="QTY_DWV_FOR_L.Polish" localSheetId="15">#REF!</definedName>
    <definedName name="QTY_DWV_FOR_L.Polish" localSheetId="17">#REF!</definedName>
    <definedName name="QTY_DWV_FOR_L.Polish">#REF!</definedName>
    <definedName name="QTY_DWV_FOR_PAINTING" localSheetId="15">#REF!</definedName>
    <definedName name="QTY_DWV_FOR_PAINTING" localSheetId="17">#REF!</definedName>
    <definedName name="QTY_DWV_FOR_PAINTING">#REF!</definedName>
    <definedName name="QTY_ENAMEL_PAINT" localSheetId="15">#REF!</definedName>
    <definedName name="QTY_ENAMEL_PAINT" localSheetId="17">#REF!</definedName>
    <definedName name="QTY_ENAMEL_PAINT">#REF!</definedName>
    <definedName name="QTY_HYSD_TONNE" localSheetId="15">#REF!</definedName>
    <definedName name="QTY_HYSD_TONNE" localSheetId="17">#REF!</definedName>
    <definedName name="QTY_HYSD_TONNE">#REF!</definedName>
    <definedName name="QTY_LAQUER_POLISH" localSheetId="15">#REF!</definedName>
    <definedName name="QTY_LAQUER_POLISH" localSheetId="17">#REF!</definedName>
    <definedName name="QTY_LAQUER_POLISH">#REF!</definedName>
    <definedName name="QTY_MS_TONNE" localSheetId="15">#REF!</definedName>
    <definedName name="QTY_MS_TONNE" localSheetId="17">#REF!</definedName>
    <definedName name="QTY_MS_TONNE">#REF!</definedName>
    <definedName name="QTY_PLASTIC_PAINT" localSheetId="15">#REF!</definedName>
    <definedName name="QTY_PLASTIC_PAINT" localSheetId="17">#REF!</definedName>
    <definedName name="QTY_PLASTIC_PAINT">#REF!</definedName>
    <definedName name="QTY_TOTALSTEEL_TONNE" localSheetId="15">#REF!</definedName>
    <definedName name="QTY_TOTALSTEEL_TONNE" localSheetId="17">#REF!</definedName>
    <definedName name="QTY_TOTALSTEEL_TONNE">#REF!</definedName>
    <definedName name="QTY_WHITELIME" localSheetId="15">#REF!</definedName>
    <definedName name="QTY_WHITELIME" localSheetId="17">#REF!</definedName>
    <definedName name="QTY_WHITELIME">#REF!</definedName>
    <definedName name="QTY_WP_CEMENT_PAINT" localSheetId="15">#REF!</definedName>
    <definedName name="QTY_WP_CEMENT_PAINT" localSheetId="17">#REF!</definedName>
    <definedName name="QTY_WP_CEMENT_PAINT">#REF!</definedName>
    <definedName name="QTY100MCCJALI" localSheetId="15">#REF!</definedName>
    <definedName name="QTY100MCCJALI">#REF!</definedName>
    <definedName name="QTY100MMCCJALI" localSheetId="15">#REF!</definedName>
    <definedName name="QTY100MMCCJALI" localSheetId="17">#REF!</definedName>
    <definedName name="QTY100MMCCJALI">#REF!</definedName>
    <definedName name="QTY100SWP" localSheetId="15">#REF!</definedName>
    <definedName name="QTY100SWP" localSheetId="17">#REF!</definedName>
    <definedName name="QTY100SWP">#REF!</definedName>
    <definedName name="QTY110PVCRW" localSheetId="15">#REF!</definedName>
    <definedName name="QTY110PVCRW" localSheetId="17">#REF!</definedName>
    <definedName name="QTY110PVCRW">#REF!</definedName>
    <definedName name="QTY110PVCS" localSheetId="15">#REF!</definedName>
    <definedName name="QTY110PVCS" localSheetId="17">#REF!</definedName>
    <definedName name="QTY110PVCS">#REF!</definedName>
    <definedName name="QTY150SWP" localSheetId="15">#REF!</definedName>
    <definedName name="QTY150SWP" localSheetId="17">#REF!</definedName>
    <definedName name="QTY150SWP">#REF!</definedName>
    <definedName name="QTY15GIP" localSheetId="15">#REF!</definedName>
    <definedName name="QTY15GIP" localSheetId="17">#REF!</definedName>
    <definedName name="QTY15GIP">#REF!</definedName>
    <definedName name="QTY160PVCS" localSheetId="15">#REF!</definedName>
    <definedName name="QTY160PVCS" localSheetId="17">#REF!</definedName>
    <definedName name="QTY160PVCS">#REF!</definedName>
    <definedName name="QTY25GIP" localSheetId="15">#REF!</definedName>
    <definedName name="QTY25GIP" localSheetId="17">#REF!</definedName>
    <definedName name="QTY25GIP">#REF!</definedName>
    <definedName name="QTY32GIP" localSheetId="15">#REF!</definedName>
    <definedName name="QTY32GIP" localSheetId="17">#REF!</definedName>
    <definedName name="QTY32GIP">#REF!</definedName>
    <definedName name="QTY40GIP" localSheetId="15">#REF!</definedName>
    <definedName name="QTY40GIP" localSheetId="17">#REF!</definedName>
    <definedName name="QTY40GIP">#REF!</definedName>
    <definedName name="QTY40GMVAVLE" localSheetId="15">#REF!</definedName>
    <definedName name="QTY40GMVAVLE" localSheetId="17">#REF!</definedName>
    <definedName name="QTY40GMVAVLE">#REF!</definedName>
    <definedName name="QTY430260CURINAL" localSheetId="15">#REF!</definedName>
    <definedName name="QTY430260CURINAL" localSheetId="17">#REF!</definedName>
    <definedName name="QTY430260CURINAL">#REF!</definedName>
    <definedName name="QTY50GIP" localSheetId="15">#REF!</definedName>
    <definedName name="QTY50GIP" localSheetId="17">#REF!</definedName>
    <definedName name="QTY50GIP">#REF!</definedName>
    <definedName name="QTY50GMVALVE" localSheetId="15">#REF!</definedName>
    <definedName name="QTY50GMVALVE" localSheetId="17">#REF!</definedName>
    <definedName name="QTY50GMVALVE">#REF!</definedName>
    <definedName name="QTY550400COWB" localSheetId="15">#REF!</definedName>
    <definedName name="QTY550400COWB" localSheetId="17">#REF!</definedName>
    <definedName name="QTY550400COWB">#REF!</definedName>
    <definedName name="QTY550400CWB" localSheetId="15">#REF!</definedName>
    <definedName name="QTY550400CWB" localSheetId="17">#REF!</definedName>
    <definedName name="QTY550400CWB">#REF!</definedName>
    <definedName name="QTY550400WWB" localSheetId="15">#REF!</definedName>
    <definedName name="QTY550400WWB" localSheetId="17">#REF!</definedName>
    <definedName name="QTY550400WWB">#REF!</definedName>
    <definedName name="QTY550450_FF_MIRROR" localSheetId="15">#REF!</definedName>
    <definedName name="QTY550450_FF_MIRROR" localSheetId="17">#REF!</definedName>
    <definedName name="QTY550450_FF_MIRROR">#REF!</definedName>
    <definedName name="QTY60020_CPB_TOWELRAIL" localSheetId="15">#REF!</definedName>
    <definedName name="QTY60020_CPB_TOWELRAIL" localSheetId="17">#REF!</definedName>
    <definedName name="QTY60020_CPB_TOWELRAIL">#REF!</definedName>
    <definedName name="QTY600450_FF_MIRROR" localSheetId="15">#REF!</definedName>
    <definedName name="QTY600450_FF_MIRROR" localSheetId="17">#REF!</definedName>
    <definedName name="QTY600450_FF_MIRROR">#REF!</definedName>
    <definedName name="QTY600450150_EWSINK" localSheetId="15">#REF!</definedName>
    <definedName name="QTY600450150_EWSINK" localSheetId="17">#REF!</definedName>
    <definedName name="QTY600450150_EWSINK">#REF!</definedName>
    <definedName name="QTY600450CIMHCOVER" localSheetId="15">#REF!</definedName>
    <definedName name="QTY600450CIMHCOVER" localSheetId="17">#REF!</definedName>
    <definedName name="QTY600450CIMHCOVER">#REF!</definedName>
    <definedName name="QTY65GIP" localSheetId="15">#REF!</definedName>
    <definedName name="QTY65GIP" localSheetId="17">#REF!</definedName>
    <definedName name="QTY65GIP">#REF!</definedName>
    <definedName name="QTY65GMVALVE" localSheetId="15">#REF!</definedName>
    <definedName name="QTY65GMVALVE" localSheetId="17">#REF!</definedName>
    <definedName name="QTY65GMVALVE">#REF!</definedName>
    <definedName name="QTYARCHES" localSheetId="15">#REF!</definedName>
    <definedName name="QTYARCHES" localSheetId="17">#REF!</definedName>
    <definedName name="QTYARCHES">#REF!</definedName>
    <definedName name="QTYBBCC1510" localSheetId="18">[31]SCHB.LDLB!#REF!</definedName>
    <definedName name="QTYBBCC1510" localSheetId="15">[31]SCHB.LDLB!#REF!</definedName>
    <definedName name="QTYBBCC1510" localSheetId="17">[31]SCHB.LDLB!#REF!</definedName>
    <definedName name="QTYBBCC1510">[31]SCHB.LDLB!#REF!</definedName>
    <definedName name="QTYBBCC1511" localSheetId="18">[31]SCHB.LDLB!#REF!</definedName>
    <definedName name="QTYBBCC1511" localSheetId="15">[31]SCHB.LDLB!#REF!</definedName>
    <definedName name="QTYBBCC1511">[31]SCHB.LDLB!#REF!</definedName>
    <definedName name="QTYBC" localSheetId="9">#REF!</definedName>
    <definedName name="QTYBC" localSheetId="16">#REF!</definedName>
    <definedName name="QTYBC" localSheetId="15">#REF!</definedName>
    <definedName name="QTYBC" localSheetId="17">#REF!</definedName>
    <definedName name="QTYBC">#REF!</definedName>
    <definedName name="QTYBEAMS" localSheetId="9">#REF!</definedName>
    <definedName name="QTYBEAMS" localSheetId="16">#REF!</definedName>
    <definedName name="QTYBEAMS" localSheetId="15">#REF!</definedName>
    <definedName name="QTYBEAMS" localSheetId="17">#REF!</definedName>
    <definedName name="QTYBEAMS">#REF!</definedName>
    <definedName name="QTYCEMENT" localSheetId="9">#REF!</definedName>
    <definedName name="QTYCEMENT" localSheetId="16">#REF!</definedName>
    <definedName name="QTYCEMENT" localSheetId="15">#REF!</definedName>
    <definedName name="QTYCEMENT" localSheetId="17">#REF!</definedName>
    <definedName name="QTYCEMENT">#REF!</definedName>
    <definedName name="QTYCEWC" localSheetId="15">#REF!</definedName>
    <definedName name="QTYCEWC" localSheetId="17">#REF!</definedName>
    <definedName name="QTYCEWC">#REF!</definedName>
    <definedName name="QTYCGTFD" localSheetId="15">#REF!</definedName>
    <definedName name="QTYCGTFD" localSheetId="17">#REF!</definedName>
    <definedName name="QTYCGTFD">#REF!</definedName>
    <definedName name="QTYCHHAJJAS" localSheetId="15">#REF!</definedName>
    <definedName name="QTYCHHAJJAS" localSheetId="17">#REF!</definedName>
    <definedName name="QTYCHHAJJAS">#REF!</definedName>
    <definedName name="QTYCMOSAIC" localSheetId="15">#REF!</definedName>
    <definedName name="QTYCMOSAIC" localSheetId="17">#REF!</definedName>
    <definedName name="QTYCMOSAIC">#REF!</definedName>
    <definedName name="QTYCOLUMNS" localSheetId="15">#REF!</definedName>
    <definedName name="QTYCOLUMNS" localSheetId="17">#REF!</definedName>
    <definedName name="QTYCOLUMNS">#REF!</definedName>
    <definedName name="QTYCONCEALEDCOCK" localSheetId="15">#REF!</definedName>
    <definedName name="QTYCONCEALEDCOCK" localSheetId="17">#REF!</definedName>
    <definedName name="QTYCONCEALEDCOCK">#REF!</definedName>
    <definedName name="QTYCONCRETE" localSheetId="15">#REF!</definedName>
    <definedName name="QTYCONCRETE" localSheetId="17">#REF!</definedName>
    <definedName name="QTYCONCRETE">#REF!</definedName>
    <definedName name="QTYCORNICES" localSheetId="15">#REF!</definedName>
    <definedName name="QTYCORNICES" localSheetId="17">#REF!</definedName>
    <definedName name="QTYCORNICES">#REF!</definedName>
    <definedName name="QTYCOWC" localSheetId="15">#REF!</definedName>
    <definedName name="QTYCOWC" localSheetId="17">#REF!</definedName>
    <definedName name="QTYCOWC">#REF!</definedName>
    <definedName name="QTYDOMES" localSheetId="15">#REF!</definedName>
    <definedName name="QTYDOMES" localSheetId="17">#REF!</definedName>
    <definedName name="QTYDOMES">#REF!</definedName>
    <definedName name="QTYFC" localSheetId="15">#REF!</definedName>
    <definedName name="QTYFC" localSheetId="17">#REF!</definedName>
    <definedName name="QTYFC">#REF!</definedName>
    <definedName name="QTYFINS" localSheetId="15">#REF!</definedName>
    <definedName name="QTYFINS" localSheetId="17">#REF!</definedName>
    <definedName name="QTYFINS">#REF!</definedName>
    <definedName name="QTYFOOTINGS" localSheetId="15">#REF!</definedName>
    <definedName name="QTYFOOTINGS" localSheetId="17">#REF!</definedName>
    <definedName name="QTYFOOTINGS">#REF!</definedName>
    <definedName name="QTYGRANITE" localSheetId="15">#REF!</definedName>
    <definedName name="QTYGRANITE" localSheetId="17">#REF!</definedName>
    <definedName name="QTYGRANITE">#REF!</definedName>
    <definedName name="QTYGREYMOSAIC" localSheetId="15">#REF!</definedName>
    <definedName name="QTYGREYMOSAIC" localSheetId="17">#REF!</definedName>
    <definedName name="QTYGREYMOSAIC">#REF!</definedName>
    <definedName name="QTYGT" localSheetId="15">#REF!</definedName>
    <definedName name="QTYGT" localSheetId="17">#REF!</definedName>
    <definedName name="QTYGT">#REF!</definedName>
    <definedName name="QTYITWOODFRAME" localSheetId="15">#REF!</definedName>
    <definedName name="QTYITWOODFRAME" localSheetId="17">#REF!</definedName>
    <definedName name="QTYITWOODFRAME">#REF!</definedName>
    <definedName name="QTYLINTELS" localSheetId="15">#REF!</definedName>
    <definedName name="QTYLINTELS" localSheetId="17">#REF!</definedName>
    <definedName name="QTYLINTELS">#REF!</definedName>
    <definedName name="QTYMARBLE" localSheetId="15">#REF!</definedName>
    <definedName name="QTYMARBLE" localSheetId="17">#REF!</definedName>
    <definedName name="QTYMARBLE">#REF!</definedName>
    <definedName name="QTYNT" localSheetId="15">#REF!</definedName>
    <definedName name="QTYNT" localSheetId="17">#REF!</definedName>
    <definedName name="QTYNT">#REF!</definedName>
    <definedName name="QTYPBEAMS" localSheetId="15">#REF!</definedName>
    <definedName name="QTYPBEAMS" localSheetId="17">#REF!</definedName>
    <definedName name="QTYPBEAMS">#REF!</definedName>
    <definedName name="QTYPCC148" localSheetId="18">[31]SCHB.LDLB!#REF!</definedName>
    <definedName name="QTYPCC148" localSheetId="15">[31]SCHB.LDLB!#REF!</definedName>
    <definedName name="QTYPCC148" localSheetId="17">[31]SCHB.LDLB!#REF!</definedName>
    <definedName name="QTYPCC148">[31]SCHB.LDLB!#REF!</definedName>
    <definedName name="QTYPKS" localSheetId="9">#REF!</definedName>
    <definedName name="QTYPKS" localSheetId="16">#REF!</definedName>
    <definedName name="QTYPKS" localSheetId="15">#REF!</definedName>
    <definedName name="QTYPKS" localSheetId="17">#REF!</definedName>
    <definedName name="QTYPKS">#REF!</definedName>
    <definedName name="QTYPVCTANK" localSheetId="9">#REF!</definedName>
    <definedName name="QTYPVCTANK" localSheetId="16">#REF!</definedName>
    <definedName name="QTYPVCTANK" localSheetId="15">#REF!</definedName>
    <definedName name="QTYPVCTANK" localSheetId="17">#REF!</definedName>
    <definedName name="QTYPVCTANK">#REF!</definedName>
    <definedName name="QTYRKS" localSheetId="9">#REF!</definedName>
    <definedName name="QTYRKS" localSheetId="16">#REF!</definedName>
    <definedName name="QTYRKS" localSheetId="15">#REF!</definedName>
    <definedName name="QTYRKS" localSheetId="17">#REF!</definedName>
    <definedName name="QTYRKS">#REF!</definedName>
    <definedName name="QTYSHOWER" localSheetId="15">#REF!</definedName>
    <definedName name="QTYSHOWER" localSheetId="17">#REF!</definedName>
    <definedName name="QTYSHOWER">#REF!</definedName>
    <definedName name="QTYSLABS" localSheetId="15">#REF!</definedName>
    <definedName name="QTYSLABS" localSheetId="17">#REF!</definedName>
    <definedName name="QTYSLABS">#REF!</definedName>
    <definedName name="QTYSSTEEL" localSheetId="15">#REF!</definedName>
    <definedName name="QTYSSTEEL" localSheetId="17">#REF!</definedName>
    <definedName name="QTYSSTEEL">#REF!</definedName>
    <definedName name="QTYSTAIRS" localSheetId="9">#REF!</definedName>
    <definedName name="QTYSTAIRS" localSheetId="15">#REF!</definedName>
    <definedName name="QTYSTAIRS" localSheetId="17">#REF!</definedName>
    <definedName name="QTYSTAIRS">#REF!</definedName>
    <definedName name="qtyTWSHUTTERS" localSheetId="15">#REF!</definedName>
    <definedName name="qtyTWSHUTTERS" localSheetId="17">#REF!</definedName>
    <definedName name="qtyTWSHUTTERS">#REF!</definedName>
    <definedName name="QTYWALLCAPS" localSheetId="15">#REF!</definedName>
    <definedName name="QTYWALLCAPS" localSheetId="17">#REF!</definedName>
    <definedName name="QTYWALLCAPS">#REF!</definedName>
    <definedName name="QTYWALLS" localSheetId="15">#REF!</definedName>
    <definedName name="QTYWALLS" localSheetId="17">#REF!</definedName>
    <definedName name="QTYWALLS">#REF!</definedName>
    <definedName name="QTYWGTFD" localSheetId="15">#REF!</definedName>
    <definedName name="QTYWGTFD" localSheetId="17">#REF!</definedName>
    <definedName name="QTYWGTFD">#REF!</definedName>
    <definedName name="QTYWIWC" localSheetId="15">#REF!</definedName>
    <definedName name="QTYWIWC" localSheetId="17">#REF!</definedName>
    <definedName name="QTYWIWC">#REF!</definedName>
    <definedName name="retention" localSheetId="15">#REF!</definedName>
    <definedName name="retention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_13" localSheetId="15">#REF!</definedName>
    <definedName name="S_13">#REF!</definedName>
    <definedName name="S_2" localSheetId="15">#REF!</definedName>
    <definedName name="S_2">#REF!</definedName>
    <definedName name="S_31" localSheetId="15">#REF!</definedName>
    <definedName name="S_31">#REF!</definedName>
    <definedName name="sdf" localSheetId="15">#REF!</definedName>
    <definedName name="sdf">#REF!</definedName>
    <definedName name="sdsd" localSheetId="15">#REF!</definedName>
    <definedName name="sdsd">#REF!</definedName>
    <definedName name="sdsd_13" localSheetId="15">#REF!</definedName>
    <definedName name="sdsd_13">#REF!</definedName>
    <definedName name="sdsd_31" localSheetId="15">#REF!</definedName>
    <definedName name="sdsd_31">#REF!</definedName>
    <definedName name="se" localSheetId="11" hidden="1">{"'Sheet1'!$A$4386:$N$4591"}</definedName>
    <definedName name="se" localSheetId="9" hidden="1">{"'Sheet1'!$A$4386:$N$4591"}</definedName>
    <definedName name="se" localSheetId="18" hidden="1">{"'Sheet1'!$A$4386:$N$4591"}</definedName>
    <definedName name="se" localSheetId="13" hidden="1">{"'Sheet1'!$A$4386:$N$4591"}</definedName>
    <definedName name="se" localSheetId="14" hidden="1">{"'Sheet1'!$A$4386:$N$4591"}</definedName>
    <definedName name="se" localSheetId="16" hidden="1">{"'Sheet1'!$A$4386:$N$4591"}</definedName>
    <definedName name="se" localSheetId="15" hidden="1">{"'Sheet1'!$A$4386:$N$4591"}</definedName>
    <definedName name="se" localSheetId="10" hidden="1">{"'Sheet1'!$A$4386:$N$4591"}</definedName>
    <definedName name="se" localSheetId="17" hidden="1">{"'Sheet1'!$A$4386:$N$4591"}</definedName>
    <definedName name="se" hidden="1">{"'Sheet1'!$A$4386:$N$4591"}</definedName>
    <definedName name="sfd" localSheetId="15">#REF!</definedName>
    <definedName name="sfd">#REF!</definedName>
    <definedName name="SNAME">#N/A</definedName>
    <definedName name="ss" localSheetId="11" hidden="1">{"'Sheet1'!$A$4386:$N$4591"}</definedName>
    <definedName name="ss" localSheetId="9" hidden="1">{"'Sheet1'!$A$4386:$N$4591"}</definedName>
    <definedName name="ss" localSheetId="18" hidden="1">{"'Sheet1'!$A$4386:$N$4591"}</definedName>
    <definedName name="ss" localSheetId="13" hidden="1">{"'Sheet1'!$A$4386:$N$4591"}</definedName>
    <definedName name="ss" localSheetId="14" hidden="1">{"'Sheet1'!$A$4386:$N$4591"}</definedName>
    <definedName name="ss" localSheetId="16" hidden="1">{"'Sheet1'!$A$4386:$N$4591"}</definedName>
    <definedName name="ss" localSheetId="15" hidden="1">{"'Sheet1'!$A$4386:$N$4591"}</definedName>
    <definedName name="ss" localSheetId="10" hidden="1">{"'Sheet1'!$A$4386:$N$4591"}</definedName>
    <definedName name="ss" localSheetId="17" hidden="1">{"'Sheet1'!$A$4386:$N$4591"}</definedName>
    <definedName name="ss" hidden="1">{"'Sheet1'!$A$4386:$N$4591"}</definedName>
    <definedName name="SSA" localSheetId="15">#REF!</definedName>
    <definedName name="stdwise" localSheetId="9" hidden="1">[9]A!#REF!</definedName>
    <definedName name="stdwise" localSheetId="18" hidden="1">[9]A!#REF!</definedName>
    <definedName name="stdwise" localSheetId="15" hidden="1">[9]A!#REF!</definedName>
    <definedName name="stdwise" localSheetId="17" hidden="1">[9]A!#REF!</definedName>
    <definedName name="stdwise" hidden="1">[9]A!#REF!</definedName>
    <definedName name="Sub" localSheetId="9">#REF!</definedName>
    <definedName name="Sub" localSheetId="16">#REF!</definedName>
    <definedName name="Sub" localSheetId="15">#REF!</definedName>
    <definedName name="Sub" localSheetId="17">#REF!</definedName>
    <definedName name="Sub">#REF!</definedName>
    <definedName name="SUM">#N/A</definedName>
    <definedName name="supose" localSheetId="9">#REF!</definedName>
    <definedName name="supose" localSheetId="16">#REF!</definedName>
    <definedName name="supose" localSheetId="15">#REF!</definedName>
    <definedName name="supose" localSheetId="17">#REF!</definedName>
    <definedName name="supose">#REF!</definedName>
    <definedName name="survival_G5" localSheetId="9">#REF!</definedName>
    <definedName name="survival_G5" localSheetId="16">#REF!</definedName>
    <definedName name="survival_G5" localSheetId="15">#REF!</definedName>
    <definedName name="survival_G5" localSheetId="17">#REF!</definedName>
    <definedName name="survival_G5">#REF!</definedName>
    <definedName name="survivers" localSheetId="16">#REF!</definedName>
    <definedName name="survivers" localSheetId="15">#REF!</definedName>
    <definedName name="survivers" localSheetId="17">#REF!</definedName>
    <definedName name="survivers">#REF!</definedName>
    <definedName name="SWA" localSheetId="15">#REF!</definedName>
    <definedName name="SWA" localSheetId="17">#REF!</definedName>
    <definedName name="SWA">#REF!</definedName>
    <definedName name="T" localSheetId="15">#REF!</definedName>
    <definedName name="T" localSheetId="17">#REF!</definedName>
    <definedName name="T">#REF!</definedName>
    <definedName name="T_13" localSheetId="15">#REF!</definedName>
    <definedName name="T_13">#REF!</definedName>
    <definedName name="T_2" localSheetId="15">#REF!</definedName>
    <definedName name="T_2">#REF!</definedName>
    <definedName name="T_31" localSheetId="15">#REF!</definedName>
    <definedName name="T_31">#REF!</definedName>
    <definedName name="Table" localSheetId="15">#REF!</definedName>
    <definedName name="Table" localSheetId="17">#REF!</definedName>
    <definedName name="Table">#REF!</definedName>
    <definedName name="Table_13" localSheetId="15">#REF!</definedName>
    <definedName name="Table_13">#REF!</definedName>
    <definedName name="Table_31" localSheetId="15">#REF!</definedName>
    <definedName name="Table_31">#REF!</definedName>
    <definedName name="TaxTV">10%</definedName>
    <definedName name="TaxXL">5%</definedName>
    <definedName name="TOTAL">#N/A</definedName>
    <definedName name="tt" localSheetId="9">[31]SCHB.LDLB!#REF!</definedName>
    <definedName name="tt" localSheetId="18">[31]SCHB.LDLB!#REF!</definedName>
    <definedName name="tt" localSheetId="15">[31]SCHB.LDLB!#REF!</definedName>
    <definedName name="tt" localSheetId="17">[31]SCHB.LDLB!#REF!</definedName>
    <definedName name="tt">[31]SCHB.LDLB!#REF!</definedName>
    <definedName name="vis" localSheetId="9">#REF!</definedName>
    <definedName name="vis" localSheetId="14">#REF!</definedName>
    <definedName name="vis" localSheetId="16">#REF!</definedName>
    <definedName name="vis" localSheetId="15">#REF!</definedName>
    <definedName name="vis">#REF!</definedName>
    <definedName name="w" localSheetId="9">#REF!</definedName>
    <definedName name="w" localSheetId="15">#REF!</definedName>
    <definedName name="w">#REF!</definedName>
    <definedName name="X" localSheetId="16">#REF!</definedName>
    <definedName name="X" localSheetId="15">#REF!</definedName>
    <definedName name="X" localSheetId="17">#REF!</definedName>
    <definedName name="X">#REF!</definedName>
    <definedName name="X_13" localSheetId="15">#REF!</definedName>
    <definedName name="X_13">#REF!</definedName>
    <definedName name="X_2" localSheetId="15">#REF!</definedName>
    <definedName name="X_2">#REF!</definedName>
    <definedName name="X_31" localSheetId="15">#REF!</definedName>
    <definedName name="X_31">#REF!</definedName>
    <definedName name="xyz" localSheetId="9">'[9]10-20'!#REF!</definedName>
    <definedName name="xyz" localSheetId="18">'[9]10-20'!#REF!</definedName>
    <definedName name="xyz" localSheetId="16">'[9]10-20'!#REF!</definedName>
    <definedName name="xyz" localSheetId="15">'[9]10-20'!#REF!</definedName>
    <definedName name="xyz" localSheetId="17">'[9]10-20'!#REF!</definedName>
    <definedName name="xyz">'[9]10-20'!#REF!</definedName>
    <definedName name="ygg" localSheetId="11" hidden="1">{"'Sheet1'!$A$4386:$N$4591"}</definedName>
    <definedName name="ygg" localSheetId="9" hidden="1">{"'Sheet1'!$A$4386:$N$4591"}</definedName>
    <definedName name="ygg" localSheetId="18" hidden="1">{"'Sheet1'!$A$4386:$N$4591"}</definedName>
    <definedName name="ygg" localSheetId="13" hidden="1">{"'Sheet1'!$A$4386:$N$4591"}</definedName>
    <definedName name="ygg" localSheetId="14" hidden="1">{"'Sheet1'!$A$4386:$N$4591"}</definedName>
    <definedName name="ygg" localSheetId="16" hidden="1">{"'Sheet1'!$A$4386:$N$4591"}</definedName>
    <definedName name="ygg" localSheetId="15" hidden="1">{"'Sheet1'!$A$4386:$N$4591"}</definedName>
    <definedName name="ygg" localSheetId="10" hidden="1">{"'Sheet1'!$A$4386:$N$4591"}</definedName>
    <definedName name="ygg" localSheetId="17" hidden="1">{"'Sheet1'!$A$4386:$N$4591"}</definedName>
    <definedName name="ygg" hidden="1">{"'Sheet1'!$A$4386:$N$4591"}</definedName>
    <definedName name="yy" localSheetId="15">#REF!</definedName>
    <definedName name="yy">#REF!</definedName>
    <definedName name="yy_13" localSheetId="15">#REF!</definedName>
    <definedName name="yy_13">#REF!</definedName>
    <definedName name="yy_31" localSheetId="15">#REF!</definedName>
    <definedName name="yy_31">#REF!</definedName>
    <definedName name="yyii" localSheetId="14">#REF!</definedName>
    <definedName name="yyii" localSheetId="15">#REF!</definedName>
    <definedName name="yyii">#REF!</definedName>
  </definedNames>
  <calcPr calcId="125725"/>
</workbook>
</file>

<file path=xl/calcChain.xml><?xml version="1.0" encoding="utf-8"?>
<calcChain xmlns="http://schemas.openxmlformats.org/spreadsheetml/2006/main">
  <c r="C23" i="19"/>
  <c r="F18"/>
  <c r="H18"/>
  <c r="G17"/>
  <c r="I17"/>
  <c r="Q402" i="9"/>
  <c r="Z85" i="3" l="1"/>
  <c r="AB85" s="1"/>
  <c r="U522" i="9"/>
  <c r="P39" i="20"/>
  <c r="O39"/>
  <c r="M39"/>
  <c r="L39"/>
  <c r="J39"/>
  <c r="I39"/>
  <c r="G39"/>
  <c r="F39"/>
  <c r="D39"/>
  <c r="C39"/>
  <c r="D36" l="1"/>
  <c r="C36"/>
  <c r="D32" l="1"/>
  <c r="C32"/>
  <c r="D16" l="1"/>
  <c r="C16"/>
  <c r="K13"/>
  <c r="AC24" i="12"/>
  <c r="AB24"/>
  <c r="AB25" s="1"/>
  <c r="AA24"/>
  <c r="AA25" s="1"/>
  <c r="Z24"/>
  <c r="Z25" s="1"/>
  <c r="Y24"/>
  <c r="Y25" s="1"/>
  <c r="X24"/>
  <c r="X25" s="1"/>
  <c r="W24"/>
  <c r="W25" s="1"/>
  <c r="V25" s="1"/>
  <c r="U25" s="1"/>
  <c r="T25" s="1"/>
  <c r="S25" s="1"/>
  <c r="R25" s="1"/>
  <c r="Q25" s="1"/>
  <c r="P25" s="1"/>
  <c r="O25" s="1"/>
  <c r="V24"/>
  <c r="U24"/>
  <c r="T24"/>
  <c r="S24"/>
  <c r="R24"/>
  <c r="Q24"/>
  <c r="P24"/>
  <c r="O24"/>
  <c r="N24" s="1"/>
  <c r="M24" s="1"/>
  <c r="L24"/>
  <c r="K24"/>
  <c r="J24"/>
  <c r="J25" s="1"/>
  <c r="I24"/>
  <c r="H24"/>
  <c r="AC22"/>
  <c r="AB22"/>
  <c r="AA22"/>
  <c r="AA23" s="1"/>
  <c r="Z23" s="1"/>
  <c r="Z22"/>
  <c r="Y22"/>
  <c r="Y23" s="1"/>
  <c r="X22"/>
  <c r="W22"/>
  <c r="W23" s="1"/>
  <c r="V23" s="1"/>
  <c r="U23" s="1"/>
  <c r="T23" s="1"/>
  <c r="S23" s="1"/>
  <c r="R23" s="1"/>
  <c r="Q23" s="1"/>
  <c r="P23" s="1"/>
  <c r="O23" s="1"/>
  <c r="V22"/>
  <c r="U22"/>
  <c r="T22"/>
  <c r="S22"/>
  <c r="R22"/>
  <c r="Q22"/>
  <c r="P22"/>
  <c r="O22"/>
  <c r="N22"/>
  <c r="M22"/>
  <c r="L22"/>
  <c r="K22"/>
  <c r="J22"/>
  <c r="I22"/>
  <c r="H22"/>
  <c r="V20"/>
  <c r="U20"/>
  <c r="T20"/>
  <c r="S20"/>
  <c r="R20"/>
  <c r="Q20"/>
  <c r="P20"/>
  <c r="O20"/>
  <c r="N20"/>
  <c r="M20"/>
  <c r="L20"/>
  <c r="K20"/>
  <c r="J20"/>
  <c r="J21" s="1"/>
  <c r="I21" s="1"/>
  <c r="H21" s="1"/>
  <c r="I20"/>
  <c r="H20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V16"/>
  <c r="U16"/>
  <c r="T16"/>
  <c r="S16"/>
  <c r="R16"/>
  <c r="Q16"/>
  <c r="P16"/>
  <c r="O16"/>
  <c r="I25" l="1"/>
  <c r="H25" s="1"/>
  <c r="X23"/>
  <c r="AC23"/>
  <c r="AB23" s="1"/>
  <c r="AC19"/>
  <c r="AB19" s="1"/>
  <c r="AA19" s="1"/>
  <c r="Z19" s="1"/>
  <c r="Y19" s="1"/>
  <c r="X19" s="1"/>
  <c r="W19" s="1"/>
  <c r="V19" s="1"/>
  <c r="U19" s="1"/>
  <c r="T19" s="1"/>
  <c r="S19" s="1"/>
  <c r="R19" s="1"/>
  <c r="Q19" s="1"/>
  <c r="P19" s="1"/>
  <c r="O19" s="1"/>
  <c r="AC25"/>
  <c r="N21"/>
  <c r="M21" s="1"/>
  <c r="L21" s="1"/>
  <c r="K21" s="1"/>
  <c r="N19"/>
  <c r="M19" s="1"/>
  <c r="L19" s="1"/>
  <c r="K19" s="1"/>
  <c r="J19" s="1"/>
  <c r="I19" s="1"/>
  <c r="H19" s="1"/>
  <c r="N23"/>
  <c r="M23" s="1"/>
  <c r="L23" s="1"/>
  <c r="K23" s="1"/>
  <c r="J23" s="1"/>
  <c r="I23" s="1"/>
  <c r="H23" s="1"/>
  <c r="N25"/>
  <c r="M25" s="1"/>
  <c r="L25" s="1"/>
  <c r="K25" s="1"/>
  <c r="L16"/>
  <c r="K16"/>
  <c r="V15"/>
  <c r="U15"/>
  <c r="T15"/>
  <c r="S15"/>
  <c r="R15"/>
  <c r="Q15"/>
  <c r="P15"/>
  <c r="O15"/>
  <c r="L15"/>
  <c r="K15"/>
  <c r="J15" s="1"/>
  <c r="I15"/>
  <c r="H15"/>
  <c r="AD14"/>
  <c r="AB14"/>
  <c r="AA14"/>
  <c r="Z14"/>
  <c r="Y14"/>
  <c r="X14"/>
  <c r="W14"/>
  <c r="N14"/>
  <c r="M14"/>
  <c r="V13"/>
  <c r="U13"/>
  <c r="T13"/>
  <c r="S13"/>
  <c r="R13"/>
  <c r="Q13"/>
  <c r="P13"/>
  <c r="O13"/>
  <c r="L13"/>
  <c r="K13"/>
  <c r="G13"/>
  <c r="F13"/>
  <c r="E13"/>
  <c r="D13"/>
  <c r="C13"/>
  <c r="AD12"/>
  <c r="AC14" l="1"/>
  <c r="N15"/>
  <c r="M15" s="1"/>
  <c r="N12"/>
  <c r="M12"/>
  <c r="J12"/>
  <c r="I12"/>
  <c r="H12"/>
  <c r="AD11"/>
  <c r="N11"/>
  <c r="M11"/>
  <c r="J11"/>
  <c r="I11"/>
  <c r="H11"/>
  <c r="AD10"/>
  <c r="N10"/>
  <c r="M10"/>
  <c r="J10"/>
  <c r="I10"/>
  <c r="H10"/>
  <c r="AD9"/>
  <c r="N9"/>
  <c r="M9"/>
  <c r="J9"/>
  <c r="I9"/>
  <c r="H9"/>
  <c r="AD8"/>
  <c r="N8"/>
  <c r="M8"/>
  <c r="J8"/>
  <c r="I8"/>
  <c r="H8"/>
  <c r="AD7"/>
  <c r="N7"/>
  <c r="M7"/>
  <c r="J7"/>
  <c r="I7"/>
  <c r="H7"/>
  <c r="AD6"/>
  <c r="N6"/>
  <c r="M6"/>
  <c r="J6"/>
  <c r="I6"/>
  <c r="H6"/>
  <c r="AD5"/>
  <c r="Z5"/>
  <c r="Y5"/>
  <c r="X5"/>
  <c r="W5"/>
  <c r="N5"/>
  <c r="M5"/>
  <c r="J5"/>
  <c r="I5"/>
  <c r="H5"/>
  <c r="N16" l="1"/>
  <c r="N17" s="1"/>
  <c r="M17" s="1"/>
  <c r="L17" s="1"/>
  <c r="K17" s="1"/>
  <c r="M16"/>
  <c r="I16"/>
  <c r="I13"/>
  <c r="H13"/>
  <c r="H16"/>
  <c r="J13"/>
  <c r="J16"/>
  <c r="J17" s="1"/>
  <c r="I17" s="1"/>
  <c r="N13"/>
  <c r="M13" s="1"/>
  <c r="AE14"/>
  <c r="D15" i="15"/>
  <c r="D14"/>
  <c r="E14" s="1"/>
  <c r="D13"/>
  <c r="C13" s="1"/>
  <c r="D12"/>
  <c r="C12" s="1"/>
  <c r="C11"/>
  <c r="C3"/>
  <c r="A6" i="14"/>
  <c r="C18" i="19"/>
  <c r="H17" i="12" l="1"/>
  <c r="G14" i="15"/>
  <c r="E15"/>
  <c r="F14" l="1"/>
  <c r="D10" i="19" l="1"/>
  <c r="C10" s="1"/>
  <c r="D9"/>
  <c r="C9" s="1"/>
  <c r="D8"/>
  <c r="C8" l="1"/>
  <c r="D11"/>
  <c r="H8" i="18"/>
  <c r="E8"/>
  <c r="C11" i="19" l="1"/>
  <c r="C44" i="16" l="1"/>
  <c r="H106" i="11" l="1"/>
  <c r="A93"/>
  <c r="L92"/>
  <c r="K92"/>
  <c r="G92"/>
  <c r="F92"/>
  <c r="L91"/>
  <c r="K91"/>
  <c r="G91"/>
  <c r="F91"/>
  <c r="L90"/>
  <c r="K90"/>
  <c r="G90"/>
  <c r="F90"/>
  <c r="L88"/>
  <c r="I88"/>
  <c r="G88"/>
  <c r="L86"/>
  <c r="I86"/>
  <c r="G86"/>
  <c r="F86"/>
  <c r="G85"/>
  <c r="G84"/>
  <c r="G83"/>
  <c r="A82"/>
  <c r="G81"/>
  <c r="A83" l="1"/>
  <c r="A84" s="1"/>
  <c r="A85" s="1"/>
  <c r="K86"/>
  <c r="G80"/>
  <c r="H75"/>
  <c r="G72"/>
  <c r="L69"/>
  <c r="K69"/>
  <c r="G67"/>
  <c r="G66"/>
  <c r="L61"/>
  <c r="K61"/>
  <c r="G61"/>
  <c r="F61"/>
  <c r="L59"/>
  <c r="K59"/>
  <c r="G59"/>
  <c r="F59"/>
  <c r="G58"/>
  <c r="F58"/>
  <c r="G57"/>
  <c r="G56"/>
  <c r="G55"/>
  <c r="F55"/>
  <c r="G54"/>
  <c r="F54"/>
  <c r="G53"/>
  <c r="F53"/>
  <c r="G52"/>
  <c r="G51"/>
  <c r="G50"/>
  <c r="F50"/>
  <c r="G49"/>
  <c r="F49"/>
  <c r="G48"/>
  <c r="F48"/>
  <c r="G47"/>
  <c r="G46"/>
  <c r="F46"/>
  <c r="G45"/>
  <c r="F45"/>
  <c r="L44"/>
  <c r="K44"/>
  <c r="G44"/>
  <c r="F44"/>
  <c r="L43"/>
  <c r="K43"/>
  <c r="G43"/>
  <c r="F43"/>
  <c r="L41"/>
  <c r="K41"/>
  <c r="G41"/>
  <c r="F41"/>
  <c r="L40"/>
  <c r="K40"/>
  <c r="G40"/>
  <c r="F40"/>
  <c r="L39"/>
  <c r="K39"/>
  <c r="G39"/>
  <c r="F39"/>
  <c r="L38"/>
  <c r="K38"/>
  <c r="G38"/>
  <c r="F38"/>
  <c r="L37"/>
  <c r="K37"/>
  <c r="G37"/>
  <c r="F37"/>
  <c r="G35"/>
  <c r="F35"/>
  <c r="G34"/>
  <c r="F34"/>
  <c r="L32"/>
  <c r="K32"/>
  <c r="G32"/>
  <c r="F32"/>
  <c r="L31"/>
  <c r="K31"/>
  <c r="G31"/>
  <c r="F31"/>
  <c r="L30"/>
  <c r="K30"/>
  <c r="G30"/>
  <c r="F30"/>
  <c r="L29"/>
  <c r="K29"/>
  <c r="G29"/>
  <c r="F29"/>
  <c r="G27"/>
  <c r="F27"/>
  <c r="G26"/>
  <c r="F26"/>
  <c r="L25"/>
  <c r="K25"/>
  <c r="K21"/>
  <c r="F21"/>
  <c r="H20"/>
  <c r="H23" s="1"/>
  <c r="L14" l="1"/>
  <c r="K14"/>
  <c r="G14"/>
  <c r="F14"/>
  <c r="L8"/>
  <c r="K8"/>
  <c r="G8"/>
  <c r="F8"/>
  <c r="AD521" i="9" l="1"/>
  <c r="AE520"/>
  <c r="AD520"/>
  <c r="AE519"/>
  <c r="AD519"/>
  <c r="G518" l="1"/>
  <c r="W513"/>
  <c r="V513"/>
  <c r="U513"/>
  <c r="T513"/>
  <c r="N513"/>
  <c r="M513"/>
  <c r="L513"/>
  <c r="K513"/>
  <c r="Y512"/>
  <c r="F512"/>
  <c r="E512"/>
  <c r="D512"/>
  <c r="C512"/>
  <c r="Y511"/>
  <c r="F511"/>
  <c r="E511"/>
  <c r="D511"/>
  <c r="C511"/>
  <c r="Y510"/>
  <c r="F510"/>
  <c r="E510"/>
  <c r="D510"/>
  <c r="C510"/>
  <c r="Y509"/>
  <c r="F509"/>
  <c r="E509"/>
  <c r="D509"/>
  <c r="C509"/>
  <c r="Y508"/>
  <c r="F508"/>
  <c r="E508"/>
  <c r="D508"/>
  <c r="C508"/>
  <c r="Y507"/>
  <c r="F507"/>
  <c r="E507"/>
  <c r="D507"/>
  <c r="C507"/>
  <c r="Y506"/>
  <c r="F506"/>
  <c r="E506"/>
  <c r="D506"/>
  <c r="C506"/>
  <c r="Y505"/>
  <c r="F505"/>
  <c r="E505"/>
  <c r="D505"/>
  <c r="C505"/>
  <c r="Y504"/>
  <c r="F504"/>
  <c r="E504"/>
  <c r="D504"/>
  <c r="C504"/>
  <c r="Y503"/>
  <c r="F503"/>
  <c r="E503"/>
  <c r="D503"/>
  <c r="C503"/>
  <c r="Y502"/>
  <c r="F502"/>
  <c r="E502"/>
  <c r="D502"/>
  <c r="C502"/>
  <c r="Y501"/>
  <c r="F501"/>
  <c r="E501"/>
  <c r="D501"/>
  <c r="J501" s="1"/>
  <c r="C501"/>
  <c r="Y500"/>
  <c r="F500"/>
  <c r="E500"/>
  <c r="D500"/>
  <c r="J500" s="1"/>
  <c r="C500"/>
  <c r="Y499"/>
  <c r="F499"/>
  <c r="E499"/>
  <c r="D499"/>
  <c r="J499" s="1"/>
  <c r="C499"/>
  <c r="Y498"/>
  <c r="F498"/>
  <c r="E498"/>
  <c r="D498"/>
  <c r="J498" s="1"/>
  <c r="C498"/>
  <c r="Y497"/>
  <c r="F497"/>
  <c r="E497"/>
  <c r="D497"/>
  <c r="J497" s="1"/>
  <c r="C497"/>
  <c r="Y496"/>
  <c r="Y495"/>
  <c r="F495"/>
  <c r="E495"/>
  <c r="D495"/>
  <c r="J495" s="1"/>
  <c r="C495"/>
  <c r="Y494"/>
  <c r="F494"/>
  <c r="E494"/>
  <c r="D494"/>
  <c r="J494" s="1"/>
  <c r="C494"/>
  <c r="Y493"/>
  <c r="Y513" s="1"/>
  <c r="F493"/>
  <c r="E493"/>
  <c r="D493"/>
  <c r="C493"/>
  <c r="AE492"/>
  <c r="AD492"/>
  <c r="W491"/>
  <c r="V491"/>
  <c r="U491"/>
  <c r="T491"/>
  <c r="Y490"/>
  <c r="P490"/>
  <c r="N490"/>
  <c r="M490"/>
  <c r="F490"/>
  <c r="E490"/>
  <c r="D490"/>
  <c r="C490"/>
  <c r="Y489"/>
  <c r="Q489"/>
  <c r="P489"/>
  <c r="N489"/>
  <c r="M489"/>
  <c r="F489"/>
  <c r="E489"/>
  <c r="D489"/>
  <c r="C489"/>
  <c r="Y488"/>
  <c r="Q488"/>
  <c r="P488"/>
  <c r="N488"/>
  <c r="M488"/>
  <c r="F488"/>
  <c r="E488"/>
  <c r="D488"/>
  <c r="C488"/>
  <c r="Y487"/>
  <c r="Q487"/>
  <c r="P487"/>
  <c r="N487"/>
  <c r="M487"/>
  <c r="F487"/>
  <c r="E487"/>
  <c r="D487"/>
  <c r="C487"/>
  <c r="Y486"/>
  <c r="Q486"/>
  <c r="P486"/>
  <c r="N486"/>
  <c r="M486"/>
  <c r="F486"/>
  <c r="E486"/>
  <c r="D486"/>
  <c r="C486"/>
  <c r="Y485"/>
  <c r="Q485"/>
  <c r="P485"/>
  <c r="N485"/>
  <c r="M485"/>
  <c r="F485"/>
  <c r="E485"/>
  <c r="D485"/>
  <c r="C485"/>
  <c r="Y484"/>
  <c r="Q484"/>
  <c r="P484"/>
  <c r="N484"/>
  <c r="M484"/>
  <c r="F484"/>
  <c r="E484"/>
  <c r="D484"/>
  <c r="C484"/>
  <c r="Y483"/>
  <c r="Q483"/>
  <c r="P483"/>
  <c r="N483"/>
  <c r="M483"/>
  <c r="F483"/>
  <c r="E483"/>
  <c r="D483"/>
  <c r="C483"/>
  <c r="A483"/>
  <c r="A484" s="1"/>
  <c r="Y482"/>
  <c r="Q482"/>
  <c r="P482"/>
  <c r="N482"/>
  <c r="M482"/>
  <c r="F482"/>
  <c r="E482"/>
  <c r="D482"/>
  <c r="C482"/>
  <c r="AE481"/>
  <c r="AD481"/>
  <c r="AE480"/>
  <c r="AD480"/>
  <c r="AB479"/>
  <c r="S479"/>
  <c r="AB478"/>
  <c r="W478"/>
  <c r="V478"/>
  <c r="V479" s="1"/>
  <c r="U478"/>
  <c r="T478"/>
  <c r="S478"/>
  <c r="N478"/>
  <c r="M478"/>
  <c r="L478"/>
  <c r="K478"/>
  <c r="Y477"/>
  <c r="Q477"/>
  <c r="P477"/>
  <c r="F477"/>
  <c r="E477"/>
  <c r="D477"/>
  <c r="J477" s="1"/>
  <c r="C477"/>
  <c r="Y476"/>
  <c r="Q476"/>
  <c r="P476"/>
  <c r="F476"/>
  <c r="E476"/>
  <c r="D476"/>
  <c r="C476"/>
  <c r="Y475"/>
  <c r="Q475"/>
  <c r="P475"/>
  <c r="F475"/>
  <c r="E475"/>
  <c r="D475"/>
  <c r="J475" s="1"/>
  <c r="C475"/>
  <c r="Y474"/>
  <c r="Q474"/>
  <c r="P474"/>
  <c r="F474"/>
  <c r="E474"/>
  <c r="D474"/>
  <c r="C474"/>
  <c r="Y473"/>
  <c r="Q473"/>
  <c r="P473"/>
  <c r="F473"/>
  <c r="E473"/>
  <c r="D473"/>
  <c r="J473" s="1"/>
  <c r="C473"/>
  <c r="Y472"/>
  <c r="Q472"/>
  <c r="P472"/>
  <c r="F472"/>
  <c r="E472"/>
  <c r="D472"/>
  <c r="C472"/>
  <c r="Y471"/>
  <c r="Q471"/>
  <c r="P471"/>
  <c r="F471"/>
  <c r="E471"/>
  <c r="D471"/>
  <c r="J471" s="1"/>
  <c r="C471"/>
  <c r="Y470"/>
  <c r="Q470"/>
  <c r="P470"/>
  <c r="F470"/>
  <c r="E470"/>
  <c r="D470"/>
  <c r="C470"/>
  <c r="I470" s="1"/>
  <c r="Y469"/>
  <c r="Q469"/>
  <c r="P469"/>
  <c r="F469"/>
  <c r="E469"/>
  <c r="D469"/>
  <c r="C469"/>
  <c r="A469"/>
  <c r="A470" s="1"/>
  <c r="Y468"/>
  <c r="Q468"/>
  <c r="P468"/>
  <c r="F468"/>
  <c r="E468"/>
  <c r="D468"/>
  <c r="J468" s="1"/>
  <c r="C468"/>
  <c r="Y467"/>
  <c r="Q467"/>
  <c r="P467"/>
  <c r="F467"/>
  <c r="E467"/>
  <c r="D467"/>
  <c r="C467"/>
  <c r="Y466"/>
  <c r="Q466"/>
  <c r="P466"/>
  <c r="F466"/>
  <c r="E466"/>
  <c r="D466"/>
  <c r="J466" s="1"/>
  <c r="C466"/>
  <c r="Y465"/>
  <c r="Q465"/>
  <c r="P465"/>
  <c r="F465"/>
  <c r="E465"/>
  <c r="D465"/>
  <c r="C465"/>
  <c r="Y464"/>
  <c r="Q464"/>
  <c r="P464"/>
  <c r="F464"/>
  <c r="E464"/>
  <c r="D464"/>
  <c r="C464"/>
  <c r="Y463"/>
  <c r="Q463"/>
  <c r="P463"/>
  <c r="F463"/>
  <c r="E463"/>
  <c r="D463"/>
  <c r="C463"/>
  <c r="Y462"/>
  <c r="Q462"/>
  <c r="P462"/>
  <c r="F462"/>
  <c r="E462"/>
  <c r="D462"/>
  <c r="J462" s="1"/>
  <c r="C462"/>
  <c r="Y461"/>
  <c r="Q461"/>
  <c r="P461"/>
  <c r="F461"/>
  <c r="E461"/>
  <c r="D461"/>
  <c r="C461"/>
  <c r="Y460"/>
  <c r="Y459"/>
  <c r="Q459"/>
  <c r="P459"/>
  <c r="F459"/>
  <c r="E459"/>
  <c r="D459"/>
  <c r="J459" s="1"/>
  <c r="C459"/>
  <c r="I459" s="1"/>
  <c r="Y458"/>
  <c r="Q458"/>
  <c r="P458"/>
  <c r="F458"/>
  <c r="E458"/>
  <c r="D458"/>
  <c r="C458"/>
  <c r="A458"/>
  <c r="A459" s="1"/>
  <c r="Y457"/>
  <c r="Q457"/>
  <c r="Q478" s="1"/>
  <c r="P457"/>
  <c r="F457"/>
  <c r="E457"/>
  <c r="D457"/>
  <c r="D478" s="1"/>
  <c r="C457"/>
  <c r="AE456"/>
  <c r="AD456"/>
  <c r="AB455"/>
  <c r="W455"/>
  <c r="V455"/>
  <c r="U455"/>
  <c r="T455"/>
  <c r="S455"/>
  <c r="Y454"/>
  <c r="Q454"/>
  <c r="P454"/>
  <c r="N454"/>
  <c r="M454"/>
  <c r="F454"/>
  <c r="E454"/>
  <c r="D454"/>
  <c r="L454" s="1"/>
  <c r="C454"/>
  <c r="Y453"/>
  <c r="Q453"/>
  <c r="P453"/>
  <c r="N453"/>
  <c r="M453"/>
  <c r="F453"/>
  <c r="E453"/>
  <c r="D453"/>
  <c r="C453"/>
  <c r="Y452"/>
  <c r="Q452"/>
  <c r="P452"/>
  <c r="N452"/>
  <c r="M452"/>
  <c r="F452"/>
  <c r="E452"/>
  <c r="D452"/>
  <c r="C452"/>
  <c r="Y451"/>
  <c r="Q451"/>
  <c r="P451"/>
  <c r="N451"/>
  <c r="M451"/>
  <c r="F451"/>
  <c r="E451"/>
  <c r="D451"/>
  <c r="C451"/>
  <c r="Y450"/>
  <c r="Q450"/>
  <c r="P450"/>
  <c r="N450"/>
  <c r="M450"/>
  <c r="F450"/>
  <c r="E450"/>
  <c r="D450"/>
  <c r="C450"/>
  <c r="Y449"/>
  <c r="Q449"/>
  <c r="P449"/>
  <c r="N449"/>
  <c r="M449"/>
  <c r="F449"/>
  <c r="E449"/>
  <c r="D449"/>
  <c r="C449"/>
  <c r="Y448"/>
  <c r="Q448"/>
  <c r="P448"/>
  <c r="N448"/>
  <c r="M448"/>
  <c r="F448"/>
  <c r="E448"/>
  <c r="D448"/>
  <c r="C448"/>
  <c r="Y447"/>
  <c r="Q447"/>
  <c r="P447"/>
  <c r="N447"/>
  <c r="M447"/>
  <c r="F447"/>
  <c r="E447"/>
  <c r="D447"/>
  <c r="C447"/>
  <c r="A447"/>
  <c r="A448" s="1"/>
  <c r="Y446"/>
  <c r="Q446"/>
  <c r="P446"/>
  <c r="P455" s="1"/>
  <c r="N446"/>
  <c r="M446"/>
  <c r="M455" s="1"/>
  <c r="F446"/>
  <c r="E446"/>
  <c r="E455" s="1"/>
  <c r="D446"/>
  <c r="L446" s="1"/>
  <c r="C446"/>
  <c r="C455" s="1"/>
  <c r="AE445"/>
  <c r="AD445"/>
  <c r="AE444"/>
  <c r="AD444"/>
  <c r="AB443"/>
  <c r="S443"/>
  <c r="AB442"/>
  <c r="Z442"/>
  <c r="Y442"/>
  <c r="W442"/>
  <c r="W516" s="1"/>
  <c r="V516" s="1"/>
  <c r="V442"/>
  <c r="U442"/>
  <c r="U516" s="1"/>
  <c r="T516" s="1"/>
  <c r="T442"/>
  <c r="S442"/>
  <c r="N442"/>
  <c r="M442"/>
  <c r="L442"/>
  <c r="L516" s="1"/>
  <c r="K442"/>
  <c r="Y441"/>
  <c r="Q441"/>
  <c r="P441"/>
  <c r="F441"/>
  <c r="E441"/>
  <c r="D441"/>
  <c r="C441"/>
  <c r="Y440"/>
  <c r="Q440"/>
  <c r="P440"/>
  <c r="F440"/>
  <c r="E440"/>
  <c r="D440"/>
  <c r="J440" s="1"/>
  <c r="C440"/>
  <c r="Y439"/>
  <c r="Q439"/>
  <c r="P439"/>
  <c r="F439"/>
  <c r="E439"/>
  <c r="D439"/>
  <c r="J439" s="1"/>
  <c r="C439"/>
  <c r="Y438"/>
  <c r="Q438"/>
  <c r="P438"/>
  <c r="F438"/>
  <c r="E438"/>
  <c r="D438"/>
  <c r="J438" s="1"/>
  <c r="C438"/>
  <c r="Y437"/>
  <c r="Q437"/>
  <c r="P437"/>
  <c r="F437"/>
  <c r="E437"/>
  <c r="D437"/>
  <c r="J437" s="1"/>
  <c r="C437"/>
  <c r="Y436"/>
  <c r="Q436"/>
  <c r="P436"/>
  <c r="F436"/>
  <c r="E436"/>
  <c r="D436"/>
  <c r="J436" s="1"/>
  <c r="C436"/>
  <c r="Y435"/>
  <c r="Q435"/>
  <c r="P435"/>
  <c r="F435"/>
  <c r="E435"/>
  <c r="D435"/>
  <c r="J435" s="1"/>
  <c r="C435"/>
  <c r="Y434"/>
  <c r="Q434"/>
  <c r="P434"/>
  <c r="F434"/>
  <c r="E434"/>
  <c r="D434"/>
  <c r="J434" s="1"/>
  <c r="C434"/>
  <c r="I434" s="1"/>
  <c r="Y433"/>
  <c r="Q433"/>
  <c r="P433"/>
  <c r="F433"/>
  <c r="E433"/>
  <c r="D433"/>
  <c r="J433" s="1"/>
  <c r="C433"/>
  <c r="A433"/>
  <c r="A434" s="1"/>
  <c r="Y432"/>
  <c r="Q432"/>
  <c r="P432"/>
  <c r="F432"/>
  <c r="E432"/>
  <c r="D432"/>
  <c r="J432" s="1"/>
  <c r="C432"/>
  <c r="Y431"/>
  <c r="Q431"/>
  <c r="P431"/>
  <c r="F431"/>
  <c r="E431"/>
  <c r="D431"/>
  <c r="C431"/>
  <c r="Y430"/>
  <c r="Q430"/>
  <c r="P430"/>
  <c r="F430"/>
  <c r="E430"/>
  <c r="D430"/>
  <c r="J430" s="1"/>
  <c r="I430" s="1"/>
  <c r="C430"/>
  <c r="Y429"/>
  <c r="Q429"/>
  <c r="P429"/>
  <c r="F429"/>
  <c r="E429"/>
  <c r="D429"/>
  <c r="C429"/>
  <c r="Y428"/>
  <c r="Q428"/>
  <c r="P428"/>
  <c r="F428"/>
  <c r="E428"/>
  <c r="D428"/>
  <c r="J428" s="1"/>
  <c r="I428" s="1"/>
  <c r="C428"/>
  <c r="Y427"/>
  <c r="Q427"/>
  <c r="P427"/>
  <c r="F427"/>
  <c r="E427"/>
  <c r="D427"/>
  <c r="C427"/>
  <c r="Y426"/>
  <c r="Q426"/>
  <c r="P426"/>
  <c r="F426"/>
  <c r="E426"/>
  <c r="D426"/>
  <c r="J426" s="1"/>
  <c r="I426" s="1"/>
  <c r="C426"/>
  <c r="Y425"/>
  <c r="Q425"/>
  <c r="P425"/>
  <c r="F425"/>
  <c r="E425"/>
  <c r="D425"/>
  <c r="C425"/>
  <c r="Y424"/>
  <c r="Q424"/>
  <c r="P424"/>
  <c r="F424"/>
  <c r="E424"/>
  <c r="D424"/>
  <c r="J424" s="1"/>
  <c r="C424"/>
  <c r="Y423"/>
  <c r="Y422"/>
  <c r="Q422"/>
  <c r="P422"/>
  <c r="F422"/>
  <c r="E422"/>
  <c r="D422"/>
  <c r="C422"/>
  <c r="Y421"/>
  <c r="Q421"/>
  <c r="P421"/>
  <c r="F421"/>
  <c r="E421"/>
  <c r="D421"/>
  <c r="J421" s="1"/>
  <c r="I421" s="1"/>
  <c r="C421"/>
  <c r="A421"/>
  <c r="A422" s="1"/>
  <c r="Y420"/>
  <c r="Q420"/>
  <c r="P420"/>
  <c r="P442" s="1"/>
  <c r="F420"/>
  <c r="E420"/>
  <c r="D420"/>
  <c r="C420"/>
  <c r="I420" s="1"/>
  <c r="AE419"/>
  <c r="AD419"/>
  <c r="W418"/>
  <c r="V418"/>
  <c r="V515" s="1"/>
  <c r="U418"/>
  <c r="U515" s="1"/>
  <c r="T418"/>
  <c r="S418"/>
  <c r="Y417"/>
  <c r="Q417"/>
  <c r="P417"/>
  <c r="N417"/>
  <c r="M417"/>
  <c r="F417"/>
  <c r="E417"/>
  <c r="D417"/>
  <c r="C417"/>
  <c r="Y416"/>
  <c r="Q416"/>
  <c r="P416"/>
  <c r="N416"/>
  <c r="M416"/>
  <c r="F416"/>
  <c r="E416"/>
  <c r="D416"/>
  <c r="C416"/>
  <c r="Y415"/>
  <c r="Q415"/>
  <c r="P415"/>
  <c r="N415"/>
  <c r="M415"/>
  <c r="F415"/>
  <c r="E415"/>
  <c r="D415"/>
  <c r="C415"/>
  <c r="Y414"/>
  <c r="Q414"/>
  <c r="P414"/>
  <c r="N414"/>
  <c r="M414"/>
  <c r="F414"/>
  <c r="E414"/>
  <c r="D414"/>
  <c r="C414"/>
  <c r="Y413"/>
  <c r="Q413"/>
  <c r="P413"/>
  <c r="N413"/>
  <c r="M413"/>
  <c r="F413"/>
  <c r="E413"/>
  <c r="D413"/>
  <c r="C413"/>
  <c r="Y412"/>
  <c r="Q412"/>
  <c r="P412"/>
  <c r="N412"/>
  <c r="M412"/>
  <c r="F412"/>
  <c r="E412"/>
  <c r="D412"/>
  <c r="C412"/>
  <c r="Y411"/>
  <c r="Q411"/>
  <c r="P411"/>
  <c r="N411"/>
  <c r="M411"/>
  <c r="F411"/>
  <c r="E411"/>
  <c r="D411"/>
  <c r="C411"/>
  <c r="Y410"/>
  <c r="Q410"/>
  <c r="P410"/>
  <c r="N410"/>
  <c r="M410"/>
  <c r="F410"/>
  <c r="E410"/>
  <c r="D410"/>
  <c r="C410"/>
  <c r="A410"/>
  <c r="A411" s="1"/>
  <c r="Y409"/>
  <c r="Y418" s="1"/>
  <c r="Q409"/>
  <c r="P409"/>
  <c r="P418" s="1"/>
  <c r="N409"/>
  <c r="M409"/>
  <c r="M418" s="1"/>
  <c r="F409"/>
  <c r="E409"/>
  <c r="E418" s="1"/>
  <c r="D409"/>
  <c r="C409"/>
  <c r="C418" s="1"/>
  <c r="AE408"/>
  <c r="AD408"/>
  <c r="AE407"/>
  <c r="AD407"/>
  <c r="AE406"/>
  <c r="AD406"/>
  <c r="J458" l="1"/>
  <c r="J464"/>
  <c r="J469"/>
  <c r="I469" s="1"/>
  <c r="U479"/>
  <c r="T514"/>
  <c r="T515"/>
  <c r="T479"/>
  <c r="N491"/>
  <c r="W514"/>
  <c r="W515"/>
  <c r="I422"/>
  <c r="K516"/>
  <c r="W479"/>
  <c r="V514"/>
  <c r="U514" s="1"/>
  <c r="F418"/>
  <c r="Q418"/>
  <c r="F442"/>
  <c r="I433"/>
  <c r="H433" s="1"/>
  <c r="J441"/>
  <c r="N455"/>
  <c r="N479" s="1"/>
  <c r="K447"/>
  <c r="K448"/>
  <c r="C478"/>
  <c r="P478"/>
  <c r="P479" s="1"/>
  <c r="J467"/>
  <c r="E491"/>
  <c r="P491"/>
  <c r="L483"/>
  <c r="S483" s="1"/>
  <c r="L484"/>
  <c r="L485"/>
  <c r="S485" s="1"/>
  <c r="L486"/>
  <c r="S486" s="1"/>
  <c r="L487"/>
  <c r="S487" s="1"/>
  <c r="L488"/>
  <c r="L489"/>
  <c r="L490"/>
  <c r="D513"/>
  <c r="L410"/>
  <c r="L412"/>
  <c r="S412" s="1"/>
  <c r="L414"/>
  <c r="S414" s="1"/>
  <c r="L416"/>
  <c r="F478"/>
  <c r="J478" s="1"/>
  <c r="I458"/>
  <c r="J470"/>
  <c r="J472"/>
  <c r="J476"/>
  <c r="L482"/>
  <c r="K484"/>
  <c r="L411"/>
  <c r="L413"/>
  <c r="S413" s="1"/>
  <c r="L415"/>
  <c r="S415" s="1"/>
  <c r="L417"/>
  <c r="S417" s="1"/>
  <c r="J474"/>
  <c r="K483"/>
  <c r="D418"/>
  <c r="N418"/>
  <c r="K410"/>
  <c r="K411"/>
  <c r="D442"/>
  <c r="Q442"/>
  <c r="E478"/>
  <c r="I478" s="1"/>
  <c r="I462"/>
  <c r="I464"/>
  <c r="C491"/>
  <c r="G491" s="1"/>
  <c r="M491"/>
  <c r="Y491"/>
  <c r="J502"/>
  <c r="J503"/>
  <c r="J504"/>
  <c r="J505"/>
  <c r="J506"/>
  <c r="J507"/>
  <c r="J508"/>
  <c r="J509"/>
  <c r="J510"/>
  <c r="J511"/>
  <c r="J512"/>
  <c r="I432"/>
  <c r="G410"/>
  <c r="G411"/>
  <c r="G412"/>
  <c r="G413"/>
  <c r="G414"/>
  <c r="G415"/>
  <c r="G416"/>
  <c r="G417"/>
  <c r="G421"/>
  <c r="G422"/>
  <c r="G424"/>
  <c r="G425"/>
  <c r="G426"/>
  <c r="G427"/>
  <c r="G428"/>
  <c r="G429"/>
  <c r="G430"/>
  <c r="G431"/>
  <c r="G432"/>
  <c r="H434"/>
  <c r="H436"/>
  <c r="H438"/>
  <c r="H440"/>
  <c r="H441"/>
  <c r="H446"/>
  <c r="G447"/>
  <c r="G448"/>
  <c r="G449"/>
  <c r="G450"/>
  <c r="G451"/>
  <c r="G452"/>
  <c r="G453"/>
  <c r="G454"/>
  <c r="H458"/>
  <c r="H459"/>
  <c r="H461"/>
  <c r="H462"/>
  <c r="H463"/>
  <c r="H464"/>
  <c r="H465"/>
  <c r="H466"/>
  <c r="H467"/>
  <c r="H468"/>
  <c r="G469"/>
  <c r="G470"/>
  <c r="G471"/>
  <c r="G472"/>
  <c r="G473"/>
  <c r="G474"/>
  <c r="G475"/>
  <c r="G476"/>
  <c r="G477"/>
  <c r="H410"/>
  <c r="H411"/>
  <c r="H412"/>
  <c r="H413"/>
  <c r="H414"/>
  <c r="H415"/>
  <c r="H416"/>
  <c r="H417"/>
  <c r="G420"/>
  <c r="H421"/>
  <c r="H422"/>
  <c r="H424"/>
  <c r="H425"/>
  <c r="H426"/>
  <c r="H427"/>
  <c r="H428"/>
  <c r="H429"/>
  <c r="H430"/>
  <c r="H431"/>
  <c r="H432"/>
  <c r="G433"/>
  <c r="G434"/>
  <c r="G435"/>
  <c r="G436"/>
  <c r="G437"/>
  <c r="G438"/>
  <c r="G439"/>
  <c r="G440"/>
  <c r="G441"/>
  <c r="H447"/>
  <c r="H448"/>
  <c r="H449"/>
  <c r="H450"/>
  <c r="H451"/>
  <c r="H452"/>
  <c r="H453"/>
  <c r="H454"/>
  <c r="G458"/>
  <c r="G459"/>
  <c r="G461"/>
  <c r="G462"/>
  <c r="G463"/>
  <c r="G464"/>
  <c r="G465"/>
  <c r="G466"/>
  <c r="G467"/>
  <c r="G468"/>
  <c r="H469"/>
  <c r="H470"/>
  <c r="H471"/>
  <c r="H472"/>
  <c r="H473"/>
  <c r="H474"/>
  <c r="H475"/>
  <c r="H476"/>
  <c r="H477"/>
  <c r="A412"/>
  <c r="A413" s="1"/>
  <c r="A414" s="1"/>
  <c r="A415" s="1"/>
  <c r="A416" s="1"/>
  <c r="A417" s="1"/>
  <c r="M479"/>
  <c r="A423"/>
  <c r="A435"/>
  <c r="A436" s="1"/>
  <c r="A437" s="1"/>
  <c r="A438" s="1"/>
  <c r="A439" s="1"/>
  <c r="A440" s="1"/>
  <c r="A441" s="1"/>
  <c r="A449"/>
  <c r="A450"/>
  <c r="A451" s="1"/>
  <c r="A452" s="1"/>
  <c r="A453" s="1"/>
  <c r="A454" s="1"/>
  <c r="A460"/>
  <c r="A471"/>
  <c r="A472" s="1"/>
  <c r="A473" s="1"/>
  <c r="A474" s="1"/>
  <c r="A475" s="1"/>
  <c r="A476" s="1"/>
  <c r="A477" s="1"/>
  <c r="A485"/>
  <c r="A486" s="1"/>
  <c r="A487" s="1"/>
  <c r="A488" s="1"/>
  <c r="A489" s="1"/>
  <c r="A490" s="1"/>
  <c r="A493" s="1"/>
  <c r="A494" s="1"/>
  <c r="A495" s="1"/>
  <c r="A496" s="1"/>
  <c r="A503" s="1"/>
  <c r="A504" s="1"/>
  <c r="A505" s="1"/>
  <c r="A506" s="1"/>
  <c r="A507" s="1"/>
  <c r="A508" s="1"/>
  <c r="A509" s="1"/>
  <c r="A510" s="1"/>
  <c r="A511" s="1"/>
  <c r="A512" s="1"/>
  <c r="I418"/>
  <c r="J442"/>
  <c r="H442"/>
  <c r="S446"/>
  <c r="G409"/>
  <c r="K409"/>
  <c r="K412"/>
  <c r="K414"/>
  <c r="H409"/>
  <c r="L409"/>
  <c r="S410"/>
  <c r="S411"/>
  <c r="R411" s="1"/>
  <c r="K413"/>
  <c r="E479"/>
  <c r="K416"/>
  <c r="S416"/>
  <c r="H420"/>
  <c r="J420"/>
  <c r="S420"/>
  <c r="J422"/>
  <c r="S422"/>
  <c r="R422" s="1"/>
  <c r="I424"/>
  <c r="S424"/>
  <c r="R424" s="1"/>
  <c r="J425"/>
  <c r="S425"/>
  <c r="R425" s="1"/>
  <c r="S426"/>
  <c r="R426" s="1"/>
  <c r="J427"/>
  <c r="S427"/>
  <c r="R427" s="1"/>
  <c r="S428"/>
  <c r="R428" s="1"/>
  <c r="J429"/>
  <c r="S429"/>
  <c r="R429" s="1"/>
  <c r="S430"/>
  <c r="R430" s="1"/>
  <c r="J431"/>
  <c r="S431"/>
  <c r="R431" s="1"/>
  <c r="S432"/>
  <c r="R432" s="1"/>
  <c r="S433"/>
  <c r="R433" s="1"/>
  <c r="S434"/>
  <c r="R434" s="1"/>
  <c r="I435"/>
  <c r="H435" s="1"/>
  <c r="S435"/>
  <c r="R435" s="1"/>
  <c r="I438"/>
  <c r="S438"/>
  <c r="R438" s="1"/>
  <c r="I440"/>
  <c r="S440"/>
  <c r="R440" s="1"/>
  <c r="C442"/>
  <c r="E442"/>
  <c r="Y443"/>
  <c r="G446"/>
  <c r="K446"/>
  <c r="L447"/>
  <c r="S447" s="1"/>
  <c r="K449"/>
  <c r="K450"/>
  <c r="K451"/>
  <c r="K452"/>
  <c r="K453"/>
  <c r="K454"/>
  <c r="S454"/>
  <c r="D455"/>
  <c r="D479" s="1"/>
  <c r="F455"/>
  <c r="Y455"/>
  <c r="H457"/>
  <c r="J457"/>
  <c r="S457"/>
  <c r="S458"/>
  <c r="R458" s="1"/>
  <c r="S459"/>
  <c r="R459" s="1"/>
  <c r="I461"/>
  <c r="I463"/>
  <c r="I465"/>
  <c r="I466"/>
  <c r="S466"/>
  <c r="R466" s="1"/>
  <c r="I468"/>
  <c r="S468"/>
  <c r="R468" s="1"/>
  <c r="I471"/>
  <c r="S471"/>
  <c r="R471" s="1"/>
  <c r="I473"/>
  <c r="S473"/>
  <c r="R473" s="1"/>
  <c r="I475"/>
  <c r="S475"/>
  <c r="R475" s="1"/>
  <c r="I477"/>
  <c r="S477"/>
  <c r="R477" s="1"/>
  <c r="Y478"/>
  <c r="Y516" s="1"/>
  <c r="H482"/>
  <c r="G483"/>
  <c r="H484"/>
  <c r="H485"/>
  <c r="H486"/>
  <c r="H487"/>
  <c r="H488"/>
  <c r="H489"/>
  <c r="H490"/>
  <c r="G493"/>
  <c r="G494"/>
  <c r="G495"/>
  <c r="G497"/>
  <c r="G498"/>
  <c r="G499"/>
  <c r="G500"/>
  <c r="G501"/>
  <c r="G502"/>
  <c r="G503"/>
  <c r="G504"/>
  <c r="G505"/>
  <c r="G506"/>
  <c r="G507"/>
  <c r="G508"/>
  <c r="G509"/>
  <c r="G510"/>
  <c r="G511"/>
  <c r="G512"/>
  <c r="K415"/>
  <c r="K417"/>
  <c r="R420"/>
  <c r="S421"/>
  <c r="R421" s="1"/>
  <c r="I425"/>
  <c r="I427"/>
  <c r="I429"/>
  <c r="I431"/>
  <c r="I436"/>
  <c r="S436"/>
  <c r="R436" s="1"/>
  <c r="I437"/>
  <c r="H437" s="1"/>
  <c r="S437"/>
  <c r="R437" s="1"/>
  <c r="I439"/>
  <c r="H439" s="1"/>
  <c r="S439"/>
  <c r="R439" s="1"/>
  <c r="I441"/>
  <c r="S441"/>
  <c r="R441" s="1"/>
  <c r="L448"/>
  <c r="S448" s="1"/>
  <c r="R448" s="1"/>
  <c r="L449"/>
  <c r="S449" s="1"/>
  <c r="L450"/>
  <c r="S450" s="1"/>
  <c r="L451"/>
  <c r="S451" s="1"/>
  <c r="L452"/>
  <c r="S452" s="1"/>
  <c r="L453"/>
  <c r="S453" s="1"/>
  <c r="G457"/>
  <c r="I457"/>
  <c r="R457"/>
  <c r="J461"/>
  <c r="S461"/>
  <c r="R461" s="1"/>
  <c r="S462"/>
  <c r="R462" s="1"/>
  <c r="J463"/>
  <c r="S463"/>
  <c r="R463" s="1"/>
  <c r="S464"/>
  <c r="R464" s="1"/>
  <c r="J465"/>
  <c r="S465"/>
  <c r="R465" s="1"/>
  <c r="I467"/>
  <c r="S467"/>
  <c r="R467" s="1"/>
  <c r="S469"/>
  <c r="R469" s="1"/>
  <c r="S470"/>
  <c r="R470" s="1"/>
  <c r="I472"/>
  <c r="S472"/>
  <c r="R472" s="1"/>
  <c r="I474"/>
  <c r="S474"/>
  <c r="R474" s="1"/>
  <c r="I476"/>
  <c r="S476"/>
  <c r="R476" s="1"/>
  <c r="H483"/>
  <c r="G484"/>
  <c r="G485"/>
  <c r="G486"/>
  <c r="G487"/>
  <c r="G488"/>
  <c r="G489"/>
  <c r="G490"/>
  <c r="H493"/>
  <c r="H494"/>
  <c r="H495"/>
  <c r="H497"/>
  <c r="H498"/>
  <c r="H499"/>
  <c r="H500"/>
  <c r="H501"/>
  <c r="H502"/>
  <c r="H503"/>
  <c r="H504"/>
  <c r="H505"/>
  <c r="H506"/>
  <c r="H507"/>
  <c r="H508"/>
  <c r="H509"/>
  <c r="H510"/>
  <c r="H511"/>
  <c r="H512"/>
  <c r="AD442"/>
  <c r="T443"/>
  <c r="V443"/>
  <c r="AE442"/>
  <c r="U443"/>
  <c r="W443"/>
  <c r="W517"/>
  <c r="V517" s="1"/>
  <c r="U517" s="1"/>
  <c r="T517" s="1"/>
  <c r="C515"/>
  <c r="E515"/>
  <c r="Y515"/>
  <c r="Y514"/>
  <c r="G482"/>
  <c r="K482"/>
  <c r="S484"/>
  <c r="R484" s="1"/>
  <c r="K486"/>
  <c r="K488"/>
  <c r="S488"/>
  <c r="K490"/>
  <c r="D491"/>
  <c r="F491"/>
  <c r="I493"/>
  <c r="I495"/>
  <c r="I497"/>
  <c r="I499"/>
  <c r="I501"/>
  <c r="I503"/>
  <c r="I505"/>
  <c r="I507"/>
  <c r="I509"/>
  <c r="I511"/>
  <c r="C513"/>
  <c r="C516" s="1"/>
  <c r="F513"/>
  <c r="K485"/>
  <c r="K487"/>
  <c r="K489"/>
  <c r="S489"/>
  <c r="J493"/>
  <c r="I494"/>
  <c r="I498"/>
  <c r="I500"/>
  <c r="I502"/>
  <c r="I504"/>
  <c r="I506"/>
  <c r="I508"/>
  <c r="I510"/>
  <c r="I512"/>
  <c r="X405"/>
  <c r="O405"/>
  <c r="W404"/>
  <c r="V404"/>
  <c r="U404"/>
  <c r="T404"/>
  <c r="N404"/>
  <c r="M404"/>
  <c r="L404"/>
  <c r="K404"/>
  <c r="D404"/>
  <c r="C404"/>
  <c r="I403"/>
  <c r="F443" l="1"/>
  <c r="F515"/>
  <c r="I491"/>
  <c r="R442"/>
  <c r="H418"/>
  <c r="G418" s="1"/>
  <c r="H478"/>
  <c r="G478" s="1"/>
  <c r="L491"/>
  <c r="Q443"/>
  <c r="P443" s="1"/>
  <c r="N443" s="1"/>
  <c r="M443" s="1"/>
  <c r="J513"/>
  <c r="F479"/>
  <c r="J479" s="1"/>
  <c r="J418"/>
  <c r="D516"/>
  <c r="R483"/>
  <c r="R453"/>
  <c r="R449"/>
  <c r="R447"/>
  <c r="G515"/>
  <c r="S482"/>
  <c r="R452"/>
  <c r="R450"/>
  <c r="R410"/>
  <c r="D443"/>
  <c r="J443" s="1"/>
  <c r="R451"/>
  <c r="R416"/>
  <c r="R413"/>
  <c r="R412"/>
  <c r="R488"/>
  <c r="R486"/>
  <c r="R478"/>
  <c r="C479"/>
  <c r="C443"/>
  <c r="K455"/>
  <c r="L455"/>
  <c r="L479" s="1"/>
  <c r="R414"/>
  <c r="Y479"/>
  <c r="E443"/>
  <c r="G442"/>
  <c r="L418"/>
  <c r="L443" s="1"/>
  <c r="S409"/>
  <c r="R409" s="1"/>
  <c r="R489"/>
  <c r="R487"/>
  <c r="R485"/>
  <c r="R417"/>
  <c r="R415"/>
  <c r="R454"/>
  <c r="K418"/>
  <c r="K443" s="1"/>
  <c r="R446"/>
  <c r="I442"/>
  <c r="C517"/>
  <c r="J516"/>
  <c r="E513"/>
  <c r="F516"/>
  <c r="F514"/>
  <c r="H491"/>
  <c r="C514"/>
  <c r="J491"/>
  <c r="J514" s="1"/>
  <c r="D515"/>
  <c r="K491"/>
  <c r="R482"/>
  <c r="Y517"/>
  <c r="O10" i="20" s="1"/>
  <c r="I513" i="9"/>
  <c r="G403"/>
  <c r="F403"/>
  <c r="H403" s="1"/>
  <c r="I479" l="1"/>
  <c r="H479" s="1"/>
  <c r="G479" s="1"/>
  <c r="R455"/>
  <c r="Q455" s="1"/>
  <c r="J455"/>
  <c r="I455" s="1"/>
  <c r="H455" s="1"/>
  <c r="G455" s="1"/>
  <c r="K479"/>
  <c r="R418"/>
  <c r="R443" s="1"/>
  <c r="L515"/>
  <c r="R479"/>
  <c r="Q479" s="1"/>
  <c r="J403"/>
  <c r="I443"/>
  <c r="H443" s="1"/>
  <c r="G443" s="1"/>
  <c r="H513"/>
  <c r="G513" s="1"/>
  <c r="I516"/>
  <c r="I514"/>
  <c r="K515"/>
  <c r="K514"/>
  <c r="E516"/>
  <c r="E514"/>
  <c r="D514" s="1"/>
  <c r="H516"/>
  <c r="F517"/>
  <c r="AA402"/>
  <c r="R402"/>
  <c r="F402"/>
  <c r="F404" s="1"/>
  <c r="E402"/>
  <c r="E404" s="1"/>
  <c r="AE401"/>
  <c r="AD401"/>
  <c r="W399"/>
  <c r="V399"/>
  <c r="U399"/>
  <c r="T399"/>
  <c r="N399"/>
  <c r="M399"/>
  <c r="L399"/>
  <c r="K399"/>
  <c r="I402" l="1"/>
  <c r="I404" s="1"/>
  <c r="S402"/>
  <c r="AB402"/>
  <c r="AE402" s="1"/>
  <c r="AD402"/>
  <c r="H402"/>
  <c r="G402" s="1"/>
  <c r="J402"/>
  <c r="J404"/>
  <c r="H404"/>
  <c r="G404" s="1"/>
  <c r="G13" i="13"/>
  <c r="I16" i="11"/>
  <c r="H514" i="9"/>
  <c r="G514" s="1"/>
  <c r="E517"/>
  <c r="G516"/>
  <c r="J515"/>
  <c r="K517"/>
  <c r="Y398"/>
  <c r="P398"/>
  <c r="D73" i="11" s="1"/>
  <c r="O30" i="20" l="1"/>
  <c r="I10"/>
  <c r="J10"/>
  <c r="R398" i="9"/>
  <c r="I515"/>
  <c r="H515" s="1"/>
  <c r="J517"/>
  <c r="D517"/>
  <c r="G517"/>
  <c r="F398"/>
  <c r="E398"/>
  <c r="D398"/>
  <c r="G30" i="20" s="1"/>
  <c r="C398" i="9"/>
  <c r="D397"/>
  <c r="C397"/>
  <c r="F396"/>
  <c r="E396"/>
  <c r="D396"/>
  <c r="J396" s="1"/>
  <c r="C396"/>
  <c r="D395"/>
  <c r="C395"/>
  <c r="AE394"/>
  <c r="AD394"/>
  <c r="J394"/>
  <c r="I394"/>
  <c r="H394"/>
  <c r="G394"/>
  <c r="W393"/>
  <c r="V393"/>
  <c r="U393"/>
  <c r="T393"/>
  <c r="N393"/>
  <c r="M393"/>
  <c r="L393"/>
  <c r="K393"/>
  <c r="Y392"/>
  <c r="P392"/>
  <c r="F392"/>
  <c r="E392"/>
  <c r="D392"/>
  <c r="J392" s="1"/>
  <c r="C392"/>
  <c r="Y391"/>
  <c r="P391"/>
  <c r="F391"/>
  <c r="E391"/>
  <c r="D391"/>
  <c r="C391"/>
  <c r="Y390"/>
  <c r="P390"/>
  <c r="D390"/>
  <c r="C390"/>
  <c r="J391" l="1"/>
  <c r="I396"/>
  <c r="I398"/>
  <c r="D399"/>
  <c r="C399"/>
  <c r="L30" i="20"/>
  <c r="G391" i="9"/>
  <c r="I392"/>
  <c r="H392"/>
  <c r="H396"/>
  <c r="H398"/>
  <c r="G398" s="1"/>
  <c r="G392"/>
  <c r="G396"/>
  <c r="I517"/>
  <c r="F30" i="20"/>
  <c r="I391" i="9"/>
  <c r="H391" s="1"/>
  <c r="J398"/>
  <c r="H517"/>
  <c r="Y389"/>
  <c r="Q389"/>
  <c r="P389"/>
  <c r="R389" s="1"/>
  <c r="F389"/>
  <c r="E389"/>
  <c r="D389"/>
  <c r="D393" s="1"/>
  <c r="C389"/>
  <c r="I389" s="1"/>
  <c r="AE388"/>
  <c r="AD388"/>
  <c r="AE387"/>
  <c r="AD387"/>
  <c r="W386"/>
  <c r="V386"/>
  <c r="C393" l="1"/>
  <c r="H389"/>
  <c r="J389"/>
  <c r="S389"/>
  <c r="Y393"/>
  <c r="G389"/>
  <c r="J386"/>
  <c r="I386"/>
  <c r="Y385"/>
  <c r="U385"/>
  <c r="T385"/>
  <c r="P385"/>
  <c r="N385"/>
  <c r="M385"/>
  <c r="D385"/>
  <c r="C385"/>
  <c r="A385"/>
  <c r="Y384"/>
  <c r="U384"/>
  <c r="L82" i="11" s="1"/>
  <c r="T384" i="9"/>
  <c r="P384"/>
  <c r="N384"/>
  <c r="M384"/>
  <c r="D384"/>
  <c r="C384"/>
  <c r="Y383"/>
  <c r="U383"/>
  <c r="T383"/>
  <c r="P383"/>
  <c r="N383"/>
  <c r="M383"/>
  <c r="D383"/>
  <c r="C383"/>
  <c r="Y382"/>
  <c r="U382"/>
  <c r="T382"/>
  <c r="P382"/>
  <c r="N382"/>
  <c r="M382"/>
  <c r="D382"/>
  <c r="C382"/>
  <c r="Y381"/>
  <c r="U381"/>
  <c r="T381"/>
  <c r="P381"/>
  <c r="N381"/>
  <c r="M381"/>
  <c r="D381"/>
  <c r="C381"/>
  <c r="Y380"/>
  <c r="U380"/>
  <c r="T380"/>
  <c r="Q380"/>
  <c r="P380"/>
  <c r="N380"/>
  <c r="M380"/>
  <c r="D380"/>
  <c r="C380"/>
  <c r="Y379"/>
  <c r="U379"/>
  <c r="T379"/>
  <c r="P379"/>
  <c r="N379"/>
  <c r="M379"/>
  <c r="D379"/>
  <c r="C379"/>
  <c r="Y378"/>
  <c r="U378"/>
  <c r="T378"/>
  <c r="P378"/>
  <c r="N378"/>
  <c r="M378"/>
  <c r="D378"/>
  <c r="C378"/>
  <c r="Y377"/>
  <c r="U377"/>
  <c r="T377"/>
  <c r="P377"/>
  <c r="N377"/>
  <c r="M377"/>
  <c r="D377"/>
  <c r="C377"/>
  <c r="Y376"/>
  <c r="U376"/>
  <c r="T376"/>
  <c r="P376"/>
  <c r="N376"/>
  <c r="M376"/>
  <c r="D376"/>
  <c r="C376"/>
  <c r="Y375"/>
  <c r="U375"/>
  <c r="T375"/>
  <c r="P375"/>
  <c r="N375"/>
  <c r="M375"/>
  <c r="D375"/>
  <c r="C375"/>
  <c r="Y374"/>
  <c r="U374"/>
  <c r="T374"/>
  <c r="P374"/>
  <c r="N374"/>
  <c r="M374"/>
  <c r="D374"/>
  <c r="C374"/>
  <c r="Y373"/>
  <c r="U373"/>
  <c r="T373"/>
  <c r="P373"/>
  <c r="N373"/>
  <c r="M373"/>
  <c r="D373"/>
  <c r="C373"/>
  <c r="Y372"/>
  <c r="U372"/>
  <c r="T372"/>
  <c r="P372"/>
  <c r="N372"/>
  <c r="M372"/>
  <c r="D372"/>
  <c r="C372"/>
  <c r="Y371"/>
  <c r="U371"/>
  <c r="T371"/>
  <c r="P371"/>
  <c r="N371"/>
  <c r="M371"/>
  <c r="D371"/>
  <c r="C371"/>
  <c r="Y370"/>
  <c r="U370"/>
  <c r="T370"/>
  <c r="P370"/>
  <c r="N370"/>
  <c r="M370"/>
  <c r="D370"/>
  <c r="C370"/>
  <c r="Y369"/>
  <c r="U369"/>
  <c r="T369"/>
  <c r="P369"/>
  <c r="N369"/>
  <c r="M369"/>
  <c r="D369"/>
  <c r="C369"/>
  <c r="Y368"/>
  <c r="U368"/>
  <c r="T368"/>
  <c r="P368"/>
  <c r="N368"/>
  <c r="M368"/>
  <c r="D368"/>
  <c r="C368"/>
  <c r="Y367"/>
  <c r="U367"/>
  <c r="T367"/>
  <c r="P367"/>
  <c r="N367"/>
  <c r="M367"/>
  <c r="D367"/>
  <c r="C367"/>
  <c r="Y366"/>
  <c r="U366"/>
  <c r="T366"/>
  <c r="P366"/>
  <c r="N366"/>
  <c r="M366"/>
  <c r="D366"/>
  <c r="C366"/>
  <c r="Y365"/>
  <c r="U365"/>
  <c r="T365"/>
  <c r="P365"/>
  <c r="N365"/>
  <c r="M365"/>
  <c r="D365"/>
  <c r="C365"/>
  <c r="Y364"/>
  <c r="U364"/>
  <c r="T364"/>
  <c r="P364"/>
  <c r="N364"/>
  <c r="M364"/>
  <c r="D364"/>
  <c r="C364"/>
  <c r="Y363"/>
  <c r="U363"/>
  <c r="T363"/>
  <c r="P363"/>
  <c r="N363"/>
  <c r="M363"/>
  <c r="D363"/>
  <c r="C363"/>
  <c r="A363"/>
  <c r="Y362"/>
  <c r="U362"/>
  <c r="T362"/>
  <c r="P362"/>
  <c r="N362"/>
  <c r="M362"/>
  <c r="D362"/>
  <c r="C362"/>
  <c r="Y361"/>
  <c r="U361"/>
  <c r="T361"/>
  <c r="P361"/>
  <c r="N361"/>
  <c r="M361"/>
  <c r="D361"/>
  <c r="C361"/>
  <c r="Y360"/>
  <c r="U360"/>
  <c r="T360"/>
  <c r="P360"/>
  <c r="N360"/>
  <c r="M360"/>
  <c r="D360"/>
  <c r="C360"/>
  <c r="Y359"/>
  <c r="U359"/>
  <c r="T359"/>
  <c r="P359"/>
  <c r="N359"/>
  <c r="M359"/>
  <c r="D359"/>
  <c r="C359"/>
  <c r="Y358"/>
  <c r="U358"/>
  <c r="T358"/>
  <c r="P358"/>
  <c r="N358"/>
  <c r="M358"/>
  <c r="D358"/>
  <c r="C358"/>
  <c r="Y357"/>
  <c r="U357"/>
  <c r="T357"/>
  <c r="P357"/>
  <c r="N357"/>
  <c r="M357"/>
  <c r="D357"/>
  <c r="C357"/>
  <c r="Y356"/>
  <c r="U356"/>
  <c r="T356"/>
  <c r="P356"/>
  <c r="N356"/>
  <c r="M356"/>
  <c r="D356"/>
  <c r="C356"/>
  <c r="Y355"/>
  <c r="U355"/>
  <c r="T355"/>
  <c r="P355"/>
  <c r="N355"/>
  <c r="M355"/>
  <c r="D355"/>
  <c r="C355"/>
  <c r="Y354"/>
  <c r="U354"/>
  <c r="T354"/>
  <c r="P354"/>
  <c r="N354"/>
  <c r="M354"/>
  <c r="D354"/>
  <c r="C354"/>
  <c r="Y353"/>
  <c r="U353"/>
  <c r="T353"/>
  <c r="P353"/>
  <c r="N353"/>
  <c r="M353"/>
  <c r="D353"/>
  <c r="C353"/>
  <c r="Y352"/>
  <c r="U352"/>
  <c r="T352"/>
  <c r="P352"/>
  <c r="N352"/>
  <c r="M352"/>
  <c r="D352"/>
  <c r="C352"/>
  <c r="Y351"/>
  <c r="U351"/>
  <c r="T351"/>
  <c r="P351"/>
  <c r="N351"/>
  <c r="M351"/>
  <c r="D351"/>
  <c r="C351"/>
  <c r="A351"/>
  <c r="Y350"/>
  <c r="Y386" s="1"/>
  <c r="O35" i="20" s="1"/>
  <c r="U350" i="9"/>
  <c r="U386" s="1"/>
  <c r="T350"/>
  <c r="P350"/>
  <c r="D78" i="11" s="1"/>
  <c r="F78" s="1"/>
  <c r="N350" i="9"/>
  <c r="N386" s="1"/>
  <c r="M350"/>
  <c r="M386" s="1"/>
  <c r="D350"/>
  <c r="C350"/>
  <c r="AF349"/>
  <c r="AE349"/>
  <c r="AD349"/>
  <c r="AF348"/>
  <c r="AE348"/>
  <c r="AD348"/>
  <c r="W347"/>
  <c r="V347"/>
  <c r="U347"/>
  <c r="T347"/>
  <c r="N347"/>
  <c r="M347"/>
  <c r="L347"/>
  <c r="K347"/>
  <c r="F346"/>
  <c r="E346"/>
  <c r="D346"/>
  <c r="C346"/>
  <c r="Y345"/>
  <c r="P345"/>
  <c r="R345" s="1"/>
  <c r="F345"/>
  <c r="E345"/>
  <c r="AF344"/>
  <c r="AE344"/>
  <c r="AD344"/>
  <c r="W343"/>
  <c r="V343"/>
  <c r="U343"/>
  <c r="T343"/>
  <c r="N343"/>
  <c r="M343"/>
  <c r="L343"/>
  <c r="K343"/>
  <c r="Y342"/>
  <c r="P342"/>
  <c r="F342"/>
  <c r="E342"/>
  <c r="D342"/>
  <c r="C342"/>
  <c r="Y341"/>
  <c r="P341"/>
  <c r="F341"/>
  <c r="E341"/>
  <c r="D341"/>
  <c r="C341"/>
  <c r="I341" s="1"/>
  <c r="A341"/>
  <c r="A342" s="1"/>
  <c r="Y340"/>
  <c r="P340"/>
  <c r="P343" s="1"/>
  <c r="F340"/>
  <c r="E340"/>
  <c r="D340"/>
  <c r="C340"/>
  <c r="Y339"/>
  <c r="P339"/>
  <c r="R339" s="1"/>
  <c r="F339"/>
  <c r="E339"/>
  <c r="D339"/>
  <c r="C339"/>
  <c r="AF338"/>
  <c r="AE338"/>
  <c r="AD338"/>
  <c r="W337"/>
  <c r="V337"/>
  <c r="U337"/>
  <c r="T337"/>
  <c r="N337"/>
  <c r="M337"/>
  <c r="L337"/>
  <c r="K337"/>
  <c r="Y336"/>
  <c r="Y337" s="1"/>
  <c r="O11" i="20" s="1"/>
  <c r="P336" i="9"/>
  <c r="R336" s="1"/>
  <c r="E336"/>
  <c r="E337" s="1"/>
  <c r="D336"/>
  <c r="C336"/>
  <c r="C337" s="1"/>
  <c r="AF336" s="1"/>
  <c r="AF335"/>
  <c r="AE335"/>
  <c r="AD335"/>
  <c r="AF334"/>
  <c r="AE334"/>
  <c r="AD334"/>
  <c r="W333"/>
  <c r="V333"/>
  <c r="U333"/>
  <c r="T333"/>
  <c r="N333"/>
  <c r="M333"/>
  <c r="L333"/>
  <c r="K333"/>
  <c r="J340" l="1"/>
  <c r="T386"/>
  <c r="J339"/>
  <c r="J342"/>
  <c r="F347"/>
  <c r="D386"/>
  <c r="E343"/>
  <c r="I20" i="11"/>
  <c r="I339" i="9"/>
  <c r="J341"/>
  <c r="I342"/>
  <c r="J346"/>
  <c r="C386"/>
  <c r="O15" i="20"/>
  <c r="F343" i="9"/>
  <c r="G336"/>
  <c r="AF339"/>
  <c r="G340"/>
  <c r="R340"/>
  <c r="G341"/>
  <c r="H342"/>
  <c r="AF345"/>
  <c r="H346"/>
  <c r="H340"/>
  <c r="H341"/>
  <c r="G342"/>
  <c r="A364"/>
  <c r="A368" s="1"/>
  <c r="A369" s="1"/>
  <c r="A352"/>
  <c r="A353" s="1"/>
  <c r="A354" s="1"/>
  <c r="A359" s="1"/>
  <c r="A360" s="1"/>
  <c r="A361" s="1"/>
  <c r="A370"/>
  <c r="A371" s="1"/>
  <c r="A372" s="1"/>
  <c r="A373" s="1"/>
  <c r="A374" s="1"/>
  <c r="A375" s="1"/>
  <c r="A376" s="1"/>
  <c r="A377" s="1"/>
  <c r="A378" s="1"/>
  <c r="A379" s="1"/>
  <c r="I17" i="11"/>
  <c r="AF337" i="9"/>
  <c r="Y343"/>
  <c r="E347"/>
  <c r="G337"/>
  <c r="D337"/>
  <c r="H339"/>
  <c r="I340"/>
  <c r="D343"/>
  <c r="C343" s="1"/>
  <c r="G346"/>
  <c r="P386"/>
  <c r="AA389"/>
  <c r="G339"/>
  <c r="I346"/>
  <c r="Y332"/>
  <c r="Y333" s="1"/>
  <c r="O14" i="20" s="1"/>
  <c r="P332" i="9"/>
  <c r="P333" s="1"/>
  <c r="D332"/>
  <c r="C332"/>
  <c r="C333" s="1"/>
  <c r="AF331"/>
  <c r="AE331"/>
  <c r="AD331"/>
  <c r="W330"/>
  <c r="V330"/>
  <c r="U330"/>
  <c r="T330"/>
  <c r="N330"/>
  <c r="M330"/>
  <c r="L330"/>
  <c r="K330"/>
  <c r="Y329"/>
  <c r="P329"/>
  <c r="F329"/>
  <c r="E329"/>
  <c r="D329"/>
  <c r="C329"/>
  <c r="A329"/>
  <c r="Y328"/>
  <c r="P328"/>
  <c r="R328" s="1"/>
  <c r="F328"/>
  <c r="J28" i="20" s="1"/>
  <c r="E328" i="9"/>
  <c r="D328"/>
  <c r="D330" s="1"/>
  <c r="C328"/>
  <c r="F28" i="20" s="1"/>
  <c r="AF327" i="9"/>
  <c r="AE327"/>
  <c r="AD327"/>
  <c r="W326"/>
  <c r="V326"/>
  <c r="U326"/>
  <c r="T326"/>
  <c r="N326"/>
  <c r="M326"/>
  <c r="L326"/>
  <c r="K326"/>
  <c r="J343" l="1"/>
  <c r="E330"/>
  <c r="I329"/>
  <c r="AF332"/>
  <c r="J329"/>
  <c r="I343"/>
  <c r="O29" i="20"/>
  <c r="H343" i="9"/>
  <c r="G343" s="1"/>
  <c r="R337"/>
  <c r="L11" i="20" s="1"/>
  <c r="H329" i="9"/>
  <c r="G329"/>
  <c r="I19" i="11"/>
  <c r="AF333" i="9"/>
  <c r="I71" i="11"/>
  <c r="G328" i="9"/>
  <c r="I328"/>
  <c r="C330"/>
  <c r="AF329" s="1"/>
  <c r="P330"/>
  <c r="Y330"/>
  <c r="I28" i="20"/>
  <c r="H328" i="9"/>
  <c r="J328"/>
  <c r="J330" s="1"/>
  <c r="AF328"/>
  <c r="F330"/>
  <c r="H330" s="1"/>
  <c r="AF330"/>
  <c r="Y325"/>
  <c r="P325"/>
  <c r="D325"/>
  <c r="C325"/>
  <c r="Y324"/>
  <c r="P324"/>
  <c r="P326" s="1"/>
  <c r="D324"/>
  <c r="D326" s="1"/>
  <c r="C324"/>
  <c r="AF323"/>
  <c r="AE323"/>
  <c r="AD323"/>
  <c r="W322"/>
  <c r="V322"/>
  <c r="U322"/>
  <c r="T322"/>
  <c r="N322"/>
  <c r="M322"/>
  <c r="L322"/>
  <c r="K322"/>
  <c r="Y321"/>
  <c r="D321"/>
  <c r="C321"/>
  <c r="Y320"/>
  <c r="D320"/>
  <c r="C320"/>
  <c r="Y319"/>
  <c r="D319"/>
  <c r="C319"/>
  <c r="AF318"/>
  <c r="AE318"/>
  <c r="AD318"/>
  <c r="AF317"/>
  <c r="AE317"/>
  <c r="AD317"/>
  <c r="AF316"/>
  <c r="AE316"/>
  <c r="AD316"/>
  <c r="W315"/>
  <c r="V315"/>
  <c r="U315"/>
  <c r="T315"/>
  <c r="N315"/>
  <c r="M315"/>
  <c r="L315"/>
  <c r="K315"/>
  <c r="Y314"/>
  <c r="P314"/>
  <c r="F314"/>
  <c r="E314"/>
  <c r="D314"/>
  <c r="C314"/>
  <c r="Y313"/>
  <c r="P313"/>
  <c r="F313"/>
  <c r="E313"/>
  <c r="E315" s="1"/>
  <c r="D313"/>
  <c r="J313" s="1"/>
  <c r="C313"/>
  <c r="AF312"/>
  <c r="AE312"/>
  <c r="AD312"/>
  <c r="W311"/>
  <c r="V311"/>
  <c r="U311"/>
  <c r="T311"/>
  <c r="N311"/>
  <c r="M311"/>
  <c r="L311"/>
  <c r="K311"/>
  <c r="Y310"/>
  <c r="P310"/>
  <c r="F310"/>
  <c r="E310"/>
  <c r="D310"/>
  <c r="J310" s="1"/>
  <c r="C310"/>
  <c r="Y309"/>
  <c r="P309"/>
  <c r="F309"/>
  <c r="E309"/>
  <c r="D309"/>
  <c r="C309"/>
  <c r="AE308"/>
  <c r="AD308"/>
  <c r="P308"/>
  <c r="P311" s="1"/>
  <c r="F308"/>
  <c r="E308"/>
  <c r="D308"/>
  <c r="D311" s="1"/>
  <c r="C308"/>
  <c r="AF307"/>
  <c r="AE307"/>
  <c r="AD307"/>
  <c r="W306"/>
  <c r="V306"/>
  <c r="U306"/>
  <c r="T306"/>
  <c r="N306"/>
  <c r="M306"/>
  <c r="L306"/>
  <c r="K306"/>
  <c r="Y305"/>
  <c r="F305"/>
  <c r="E305"/>
  <c r="D305"/>
  <c r="J305" s="1"/>
  <c r="C305"/>
  <c r="Y304"/>
  <c r="P304"/>
  <c r="F304"/>
  <c r="E304"/>
  <c r="D304"/>
  <c r="C304"/>
  <c r="Y303"/>
  <c r="X303"/>
  <c r="O303"/>
  <c r="D303"/>
  <c r="C303"/>
  <c r="Y302"/>
  <c r="D302"/>
  <c r="C302"/>
  <c r="Y301"/>
  <c r="P301"/>
  <c r="F301"/>
  <c r="E301"/>
  <c r="D301"/>
  <c r="J301" s="1"/>
  <c r="C301"/>
  <c r="Y300"/>
  <c r="P300"/>
  <c r="F300"/>
  <c r="E300"/>
  <c r="D300"/>
  <c r="C300"/>
  <c r="A300"/>
  <c r="A301" s="1"/>
  <c r="Y299"/>
  <c r="D299"/>
  <c r="C299"/>
  <c r="AE298"/>
  <c r="AD298"/>
  <c r="W297"/>
  <c r="V297"/>
  <c r="U297"/>
  <c r="T297"/>
  <c r="N297"/>
  <c r="M297"/>
  <c r="L297"/>
  <c r="K297"/>
  <c r="Y296"/>
  <c r="F296"/>
  <c r="E296"/>
  <c r="D296"/>
  <c r="C296"/>
  <c r="Y295"/>
  <c r="P295"/>
  <c r="F295"/>
  <c r="E295"/>
  <c r="D295"/>
  <c r="C295"/>
  <c r="Y294"/>
  <c r="D294"/>
  <c r="C294"/>
  <c r="Y293"/>
  <c r="D293"/>
  <c r="C293"/>
  <c r="Y292"/>
  <c r="P292"/>
  <c r="F292"/>
  <c r="E292"/>
  <c r="D292"/>
  <c r="J292" s="1"/>
  <c r="C292"/>
  <c r="A292"/>
  <c r="Y291"/>
  <c r="P291"/>
  <c r="F291"/>
  <c r="E291"/>
  <c r="D291"/>
  <c r="C291"/>
  <c r="Y290"/>
  <c r="D290"/>
  <c r="C290"/>
  <c r="Y289"/>
  <c r="D289"/>
  <c r="C289"/>
  <c r="Y288"/>
  <c r="D288"/>
  <c r="C288"/>
  <c r="Y287"/>
  <c r="D287"/>
  <c r="C287"/>
  <c r="Y286"/>
  <c r="D286"/>
  <c r="C286"/>
  <c r="AF285"/>
  <c r="AE285"/>
  <c r="AD285"/>
  <c r="AF284"/>
  <c r="AE284"/>
  <c r="AD284"/>
  <c r="W283"/>
  <c r="V283"/>
  <c r="U283"/>
  <c r="T283"/>
  <c r="N283"/>
  <c r="M283"/>
  <c r="L283"/>
  <c r="K283"/>
  <c r="J296" l="1"/>
  <c r="Y315"/>
  <c r="I292"/>
  <c r="J300"/>
  <c r="I301"/>
  <c r="I308"/>
  <c r="J309"/>
  <c r="C297"/>
  <c r="AF296" s="1"/>
  <c r="F311"/>
  <c r="G330"/>
  <c r="C315"/>
  <c r="AF314" s="1"/>
  <c r="D297"/>
  <c r="Y306"/>
  <c r="O22" i="20" s="1"/>
  <c r="AF300" i="9"/>
  <c r="J314"/>
  <c r="J315" s="1"/>
  <c r="Y322"/>
  <c r="O26" i="20" s="1"/>
  <c r="Y326" i="9"/>
  <c r="O12" i="20" s="1"/>
  <c r="I330" i="9"/>
  <c r="Y297"/>
  <c r="O21" i="20" s="1"/>
  <c r="P315" i="9"/>
  <c r="D322"/>
  <c r="J291"/>
  <c r="I295"/>
  <c r="C306"/>
  <c r="AF305" s="1"/>
  <c r="I309"/>
  <c r="I336"/>
  <c r="H291"/>
  <c r="H292"/>
  <c r="G295"/>
  <c r="H296"/>
  <c r="I300"/>
  <c r="H300" s="1"/>
  <c r="G301"/>
  <c r="H304"/>
  <c r="G305"/>
  <c r="G308"/>
  <c r="H309"/>
  <c r="G309" s="1"/>
  <c r="G310"/>
  <c r="I314"/>
  <c r="H314" s="1"/>
  <c r="G291"/>
  <c r="G292"/>
  <c r="H295"/>
  <c r="G296"/>
  <c r="G300"/>
  <c r="H301"/>
  <c r="G304"/>
  <c r="H305"/>
  <c r="H310"/>
  <c r="H313"/>
  <c r="G314"/>
  <c r="A302"/>
  <c r="AF301" s="1"/>
  <c r="A293"/>
  <c r="A294" s="1"/>
  <c r="A295" s="1"/>
  <c r="A296" s="1"/>
  <c r="A303"/>
  <c r="AF302" s="1"/>
  <c r="I62" i="11"/>
  <c r="AF297" i="9"/>
  <c r="I68" i="11"/>
  <c r="I63"/>
  <c r="K71"/>
  <c r="AF286" i="9"/>
  <c r="AF289"/>
  <c r="AF290"/>
  <c r="I291"/>
  <c r="AF291"/>
  <c r="AF294"/>
  <c r="J295"/>
  <c r="AF295"/>
  <c r="I296"/>
  <c r="AF299"/>
  <c r="AF303"/>
  <c r="I304"/>
  <c r="D306"/>
  <c r="H308"/>
  <c r="J308"/>
  <c r="J311" s="1"/>
  <c r="R308"/>
  <c r="C311"/>
  <c r="AF310" s="1"/>
  <c r="E311"/>
  <c r="Y311"/>
  <c r="O24" i="20" s="1"/>
  <c r="G313" i="9"/>
  <c r="I313"/>
  <c r="D315"/>
  <c r="F315"/>
  <c r="AF315"/>
  <c r="AF320"/>
  <c r="C322"/>
  <c r="AF321" s="1"/>
  <c r="AF324"/>
  <c r="C326"/>
  <c r="D18" i="11"/>
  <c r="P403" i="9"/>
  <c r="Y403"/>
  <c r="O28" i="20" s="1"/>
  <c r="AF326" i="9"/>
  <c r="AF287"/>
  <c r="AF288"/>
  <c r="AF292"/>
  <c r="AF293"/>
  <c r="J304"/>
  <c r="I305"/>
  <c r="AF309"/>
  <c r="I310"/>
  <c r="I311" s="1"/>
  <c r="H311" s="1"/>
  <c r="AF313"/>
  <c r="AF319"/>
  <c r="Y282"/>
  <c r="P282"/>
  <c r="F282"/>
  <c r="E282"/>
  <c r="D282"/>
  <c r="C282"/>
  <c r="Y281"/>
  <c r="P281"/>
  <c r="R281" s="1"/>
  <c r="F281"/>
  <c r="E281"/>
  <c r="D281"/>
  <c r="C281"/>
  <c r="AF280"/>
  <c r="AE280"/>
  <c r="AD280"/>
  <c r="Y279"/>
  <c r="F279"/>
  <c r="E279"/>
  <c r="D279"/>
  <c r="C279"/>
  <c r="Y278"/>
  <c r="F278"/>
  <c r="E278"/>
  <c r="D278"/>
  <c r="C278"/>
  <c r="Y277"/>
  <c r="F277"/>
  <c r="E277"/>
  <c r="D277"/>
  <c r="C277"/>
  <c r="Y276"/>
  <c r="Q276"/>
  <c r="P276"/>
  <c r="F276"/>
  <c r="E276"/>
  <c r="D276"/>
  <c r="C276"/>
  <c r="AF275"/>
  <c r="AE275"/>
  <c r="AD275"/>
  <c r="Y274"/>
  <c r="Q274"/>
  <c r="P274"/>
  <c r="F274"/>
  <c r="E274"/>
  <c r="D274"/>
  <c r="C274"/>
  <c r="Y273"/>
  <c r="Q273"/>
  <c r="P273"/>
  <c r="F273"/>
  <c r="E273"/>
  <c r="D273"/>
  <c r="C273"/>
  <c r="Y272"/>
  <c r="S272"/>
  <c r="R272"/>
  <c r="J272"/>
  <c r="I272"/>
  <c r="H272"/>
  <c r="G272"/>
  <c r="Y271"/>
  <c r="X271"/>
  <c r="Q271"/>
  <c r="P271"/>
  <c r="O271"/>
  <c r="F271"/>
  <c r="E271"/>
  <c r="D271"/>
  <c r="C271"/>
  <c r="I271" s="1"/>
  <c r="Y270"/>
  <c r="X270"/>
  <c r="O270"/>
  <c r="F270"/>
  <c r="E270"/>
  <c r="D270"/>
  <c r="C270"/>
  <c r="Y269"/>
  <c r="X269"/>
  <c r="O269"/>
  <c r="F269"/>
  <c r="E269"/>
  <c r="D269"/>
  <c r="C269"/>
  <c r="Y268"/>
  <c r="X268"/>
  <c r="O268"/>
  <c r="F268"/>
  <c r="E268"/>
  <c r="D268"/>
  <c r="C268"/>
  <c r="AF267"/>
  <c r="AE267"/>
  <c r="AD267"/>
  <c r="Y266"/>
  <c r="X266"/>
  <c r="P266"/>
  <c r="O266"/>
  <c r="F266"/>
  <c r="E266"/>
  <c r="D266"/>
  <c r="C266"/>
  <c r="Y265"/>
  <c r="X265"/>
  <c r="P265"/>
  <c r="O265"/>
  <c r="F265"/>
  <c r="E265"/>
  <c r="D265"/>
  <c r="C265"/>
  <c r="Y264"/>
  <c r="X264"/>
  <c r="P264"/>
  <c r="O264"/>
  <c r="F264"/>
  <c r="E264"/>
  <c r="D264"/>
  <c r="C264"/>
  <c r="AF263"/>
  <c r="AE263"/>
  <c r="AD263"/>
  <c r="AF262"/>
  <c r="AE262"/>
  <c r="AD262"/>
  <c r="AF261"/>
  <c r="AE261"/>
  <c r="AD261"/>
  <c r="C283" l="1"/>
  <c r="AF282" s="1"/>
  <c r="J268"/>
  <c r="J270"/>
  <c r="J273"/>
  <c r="A304"/>
  <c r="A305" s="1"/>
  <c r="AF304" s="1"/>
  <c r="Y283"/>
  <c r="O20" i="20" s="1"/>
  <c r="H271" i="9"/>
  <c r="G311"/>
  <c r="I18" i="11"/>
  <c r="J264" i="9"/>
  <c r="J265"/>
  <c r="J269"/>
  <c r="J271"/>
  <c r="J274"/>
  <c r="AF306"/>
  <c r="E283"/>
  <c r="G283" s="1"/>
  <c r="F283" s="1"/>
  <c r="J276"/>
  <c r="I276" s="1"/>
  <c r="AF322"/>
  <c r="I265"/>
  <c r="I268"/>
  <c r="I269"/>
  <c r="I315"/>
  <c r="I337"/>
  <c r="G265"/>
  <c r="G266"/>
  <c r="G268"/>
  <c r="G269"/>
  <c r="G270"/>
  <c r="G271"/>
  <c r="G273"/>
  <c r="G274"/>
  <c r="H276"/>
  <c r="H277"/>
  <c r="H278"/>
  <c r="H279"/>
  <c r="G281"/>
  <c r="H282"/>
  <c r="H264"/>
  <c r="H265"/>
  <c r="H268"/>
  <c r="H269"/>
  <c r="H270"/>
  <c r="H273"/>
  <c r="I274"/>
  <c r="H274" s="1"/>
  <c r="G276"/>
  <c r="G277"/>
  <c r="G278"/>
  <c r="G279"/>
  <c r="H281"/>
  <c r="G282"/>
  <c r="H315"/>
  <c r="G315" s="1"/>
  <c r="I70" i="11"/>
  <c r="Z403" i="9"/>
  <c r="Y404"/>
  <c r="AA403"/>
  <c r="Q403"/>
  <c r="P404"/>
  <c r="R403"/>
  <c r="L28" i="20" s="1"/>
  <c r="AF311" i="9"/>
  <c r="K63" i="11"/>
  <c r="K62"/>
  <c r="AF264" i="9"/>
  <c r="AF265"/>
  <c r="J266"/>
  <c r="AF266"/>
  <c r="AF268"/>
  <c r="AF272"/>
  <c r="I273"/>
  <c r="S273"/>
  <c r="R273" s="1"/>
  <c r="AF274"/>
  <c r="S276"/>
  <c r="R276" s="1"/>
  <c r="AF278"/>
  <c r="J279"/>
  <c r="I279" s="1"/>
  <c r="AF279"/>
  <c r="D283"/>
  <c r="I60" i="11"/>
  <c r="AF283" i="9"/>
  <c r="AF325"/>
  <c r="K68" i="11"/>
  <c r="G264" i="9"/>
  <c r="I264"/>
  <c r="I266"/>
  <c r="H266" s="1"/>
  <c r="AF269"/>
  <c r="I270"/>
  <c r="AF270"/>
  <c r="S271"/>
  <c r="R271" s="1"/>
  <c r="AF271"/>
  <c r="AF273"/>
  <c r="S274"/>
  <c r="R274" s="1"/>
  <c r="AF276"/>
  <c r="J277"/>
  <c r="I277" s="1"/>
  <c r="AF277"/>
  <c r="J278"/>
  <c r="I278" s="1"/>
  <c r="J281"/>
  <c r="I281" s="1"/>
  <c r="AF281"/>
  <c r="J282"/>
  <c r="I282" s="1"/>
  <c r="W258"/>
  <c r="W259" s="1"/>
  <c r="V258"/>
  <c r="V259" s="1"/>
  <c r="U258"/>
  <c r="U259" s="1"/>
  <c r="T259" s="1"/>
  <c r="T258"/>
  <c r="N258"/>
  <c r="N259" s="1"/>
  <c r="M258"/>
  <c r="M259" s="1"/>
  <c r="L258"/>
  <c r="L259" s="1"/>
  <c r="K258"/>
  <c r="K259" s="1"/>
  <c r="Y257"/>
  <c r="P257"/>
  <c r="F257"/>
  <c r="E257"/>
  <c r="D257"/>
  <c r="C257"/>
  <c r="Y256"/>
  <c r="D256"/>
  <c r="C256"/>
  <c r="AD403" l="1"/>
  <c r="G257"/>
  <c r="H257"/>
  <c r="J283"/>
  <c r="AA404"/>
  <c r="J257"/>
  <c r="I257" s="1"/>
  <c r="K60" i="11"/>
  <c r="R264" i="9"/>
  <c r="Q404"/>
  <c r="S403"/>
  <c r="J70" i="11"/>
  <c r="Z404" i="9"/>
  <c r="AB403"/>
  <c r="AF256"/>
  <c r="I283"/>
  <c r="H283" s="1"/>
  <c r="Y255"/>
  <c r="D255"/>
  <c r="C255"/>
  <c r="AF254"/>
  <c r="AE254"/>
  <c r="AD254"/>
  <c r="S254"/>
  <c r="R254"/>
  <c r="F254"/>
  <c r="E254"/>
  <c r="D254"/>
  <c r="C254"/>
  <c r="AF253"/>
  <c r="AE253"/>
  <c r="AD253"/>
  <c r="S253"/>
  <c r="R253"/>
  <c r="F253"/>
  <c r="E253"/>
  <c r="D253"/>
  <c r="C253"/>
  <c r="Y252"/>
  <c r="D252"/>
  <c r="C252"/>
  <c r="I254" l="1"/>
  <c r="I253"/>
  <c r="J254"/>
  <c r="S404"/>
  <c r="R404" s="1"/>
  <c r="H253"/>
  <c r="G254"/>
  <c r="G253"/>
  <c r="H254"/>
  <c r="AB404"/>
  <c r="AE404" s="1"/>
  <c r="AF252"/>
  <c r="J253"/>
  <c r="AF255"/>
  <c r="AE403"/>
  <c r="AD404"/>
  <c r="Y251"/>
  <c r="D251"/>
  <c r="C251"/>
  <c r="Y250"/>
  <c r="D250"/>
  <c r="C250"/>
  <c r="AF250" l="1"/>
  <c r="AF251"/>
  <c r="Y249"/>
  <c r="D249"/>
  <c r="C249"/>
  <c r="Y248"/>
  <c r="P248"/>
  <c r="F248"/>
  <c r="E248"/>
  <c r="D248"/>
  <c r="C248"/>
  <c r="Y247"/>
  <c r="P247"/>
  <c r="F247"/>
  <c r="E247"/>
  <c r="D247"/>
  <c r="C247"/>
  <c r="Y246"/>
  <c r="P246"/>
  <c r="F246"/>
  <c r="E246"/>
  <c r="D246"/>
  <c r="J246" s="1"/>
  <c r="C246"/>
  <c r="Y245"/>
  <c r="P245"/>
  <c r="F245"/>
  <c r="E245"/>
  <c r="D245"/>
  <c r="J245" s="1"/>
  <c r="C245"/>
  <c r="A245"/>
  <c r="A249" s="1"/>
  <c r="A253" s="1"/>
  <c r="A254" s="1"/>
  <c r="AF244"/>
  <c r="AE244"/>
  <c r="AD244"/>
  <c r="Y243"/>
  <c r="P243"/>
  <c r="F243"/>
  <c r="E243"/>
  <c r="D243"/>
  <c r="C243"/>
  <c r="Y242"/>
  <c r="D242"/>
  <c r="C242"/>
  <c r="Y241"/>
  <c r="P241"/>
  <c r="F241"/>
  <c r="E241"/>
  <c r="D241"/>
  <c r="C241"/>
  <c r="AF240"/>
  <c r="AE240"/>
  <c r="AD240"/>
  <c r="J240"/>
  <c r="I240"/>
  <c r="H240"/>
  <c r="G240"/>
  <c r="AF239"/>
  <c r="AE239"/>
  <c r="AD239"/>
  <c r="W237"/>
  <c r="W238" s="1"/>
  <c r="V237"/>
  <c r="U237"/>
  <c r="T237"/>
  <c r="N237"/>
  <c r="M237"/>
  <c r="L237"/>
  <c r="K237"/>
  <c r="Y236"/>
  <c r="P236"/>
  <c r="F236"/>
  <c r="E236"/>
  <c r="D236"/>
  <c r="C236"/>
  <c r="I236" s="1"/>
  <c r="Y235"/>
  <c r="P235"/>
  <c r="F235"/>
  <c r="E235"/>
  <c r="D235"/>
  <c r="J235" s="1"/>
  <c r="C235"/>
  <c r="Y234"/>
  <c r="P234"/>
  <c r="F234"/>
  <c r="E234"/>
  <c r="D234"/>
  <c r="J234" s="1"/>
  <c r="C234"/>
  <c r="Y233"/>
  <c r="P233"/>
  <c r="F233"/>
  <c r="E233"/>
  <c r="D233"/>
  <c r="C233"/>
  <c r="Y232"/>
  <c r="P232"/>
  <c r="F232"/>
  <c r="E232"/>
  <c r="D232"/>
  <c r="C232"/>
  <c r="I232" s="1"/>
  <c r="H232" s="1"/>
  <c r="G232" s="1"/>
  <c r="A232"/>
  <c r="A233" s="1"/>
  <c r="Y231"/>
  <c r="P231"/>
  <c r="F231"/>
  <c r="E231"/>
  <c r="D231"/>
  <c r="J231" s="1"/>
  <c r="C231"/>
  <c r="Y230"/>
  <c r="P230"/>
  <c r="F230"/>
  <c r="E230"/>
  <c r="D230"/>
  <c r="C230"/>
  <c r="Y229"/>
  <c r="P229"/>
  <c r="F229"/>
  <c r="E229"/>
  <c r="D229"/>
  <c r="C229"/>
  <c r="I229" s="1"/>
  <c r="H229" s="1"/>
  <c r="AF228"/>
  <c r="AE228"/>
  <c r="AD228"/>
  <c r="P228"/>
  <c r="F228"/>
  <c r="E228"/>
  <c r="D228"/>
  <c r="C228"/>
  <c r="I228" s="1"/>
  <c r="H228" s="1"/>
  <c r="Y227"/>
  <c r="P227"/>
  <c r="F227"/>
  <c r="E227"/>
  <c r="D227"/>
  <c r="J227" s="1"/>
  <c r="C227"/>
  <c r="Y226"/>
  <c r="P226"/>
  <c r="F226"/>
  <c r="E226"/>
  <c r="D226"/>
  <c r="J226" s="1"/>
  <c r="C226"/>
  <c r="Y225"/>
  <c r="P225"/>
  <c r="F225"/>
  <c r="E225"/>
  <c r="D225"/>
  <c r="C225"/>
  <c r="AF224"/>
  <c r="AE224"/>
  <c r="AD224"/>
  <c r="P224"/>
  <c r="F224"/>
  <c r="E224"/>
  <c r="D224"/>
  <c r="C224"/>
  <c r="AF223"/>
  <c r="AE223"/>
  <c r="AD223"/>
  <c r="Y222"/>
  <c r="P222"/>
  <c r="F222"/>
  <c r="E222"/>
  <c r="D222"/>
  <c r="C222"/>
  <c r="A222"/>
  <c r="Y221"/>
  <c r="P221"/>
  <c r="F221"/>
  <c r="E221"/>
  <c r="D221"/>
  <c r="J221" s="1"/>
  <c r="C221"/>
  <c r="Y220"/>
  <c r="P220"/>
  <c r="F220"/>
  <c r="E220"/>
  <c r="D220"/>
  <c r="J220" s="1"/>
  <c r="C220"/>
  <c r="AF219"/>
  <c r="AE219"/>
  <c r="AD219"/>
  <c r="AF218"/>
  <c r="AE218"/>
  <c r="AD218"/>
  <c r="AF217"/>
  <c r="AE217"/>
  <c r="AD217"/>
  <c r="W216"/>
  <c r="V216"/>
  <c r="U216"/>
  <c r="T216"/>
  <c r="J216"/>
  <c r="I216"/>
  <c r="Y215"/>
  <c r="P215"/>
  <c r="N215"/>
  <c r="M215"/>
  <c r="F215"/>
  <c r="E215"/>
  <c r="D215"/>
  <c r="C215"/>
  <c r="Y214"/>
  <c r="Y216" s="1"/>
  <c r="O27" i="20" s="1"/>
  <c r="P214" i="9"/>
  <c r="P216" s="1"/>
  <c r="N216" s="1"/>
  <c r="N214"/>
  <c r="M214"/>
  <c r="F214"/>
  <c r="E214"/>
  <c r="E216" s="1"/>
  <c r="D216" s="1"/>
  <c r="D214"/>
  <c r="C214"/>
  <c r="AF213"/>
  <c r="AE213"/>
  <c r="AD213"/>
  <c r="W212"/>
  <c r="V212"/>
  <c r="U212"/>
  <c r="T212"/>
  <c r="N212"/>
  <c r="M212"/>
  <c r="L212"/>
  <c r="K212"/>
  <c r="Y211"/>
  <c r="P211"/>
  <c r="D211"/>
  <c r="C211"/>
  <c r="Y210"/>
  <c r="P210"/>
  <c r="R210" s="1"/>
  <c r="D210"/>
  <c r="C210"/>
  <c r="Y209"/>
  <c r="P209"/>
  <c r="D209"/>
  <c r="C209"/>
  <c r="A209"/>
  <c r="A210" s="1"/>
  <c r="Y208"/>
  <c r="P208"/>
  <c r="R208" s="1"/>
  <c r="D208"/>
  <c r="D212" s="1"/>
  <c r="C208"/>
  <c r="AF207"/>
  <c r="AE207"/>
  <c r="AD207"/>
  <c r="W206"/>
  <c r="V206"/>
  <c r="U206"/>
  <c r="T206"/>
  <c r="N206"/>
  <c r="M206"/>
  <c r="L206"/>
  <c r="K206"/>
  <c r="Y205"/>
  <c r="P205"/>
  <c r="D205"/>
  <c r="C205"/>
  <c r="Y204"/>
  <c r="P204"/>
  <c r="D204"/>
  <c r="C204"/>
  <c r="Y203"/>
  <c r="I10" i="11" s="1"/>
  <c r="P203" i="9"/>
  <c r="D10" i="11" s="1"/>
  <c r="D203" i="9"/>
  <c r="C203"/>
  <c r="A203"/>
  <c r="A204" s="1"/>
  <c r="Y202"/>
  <c r="P202"/>
  <c r="D202"/>
  <c r="C202"/>
  <c r="Y201"/>
  <c r="P201"/>
  <c r="D201"/>
  <c r="C201"/>
  <c r="Y200"/>
  <c r="P200"/>
  <c r="D200"/>
  <c r="C200"/>
  <c r="Y199"/>
  <c r="P199"/>
  <c r="D199"/>
  <c r="C199"/>
  <c r="Y198"/>
  <c r="P198"/>
  <c r="D198"/>
  <c r="C198"/>
  <c r="Y197"/>
  <c r="I9" i="11" s="1"/>
  <c r="P197" i="9"/>
  <c r="D197"/>
  <c r="D206" s="1"/>
  <c r="C197"/>
  <c r="AB196"/>
  <c r="AA196"/>
  <c r="Z196"/>
  <c r="Y196"/>
  <c r="AF195"/>
  <c r="AE195"/>
  <c r="AD195"/>
  <c r="AF194"/>
  <c r="AE194"/>
  <c r="AD194"/>
  <c r="Y206" l="1"/>
  <c r="O6" i="20" s="1"/>
  <c r="Y237" i="9"/>
  <c r="D9" i="11"/>
  <c r="F9" s="1"/>
  <c r="D12"/>
  <c r="D11"/>
  <c r="C216" i="9"/>
  <c r="AF215" s="1"/>
  <c r="M216"/>
  <c r="L215"/>
  <c r="I225"/>
  <c r="H225" s="1"/>
  <c r="J228"/>
  <c r="J229"/>
  <c r="J232"/>
  <c r="I233"/>
  <c r="H233" s="1"/>
  <c r="D258"/>
  <c r="D259" s="1"/>
  <c r="Y258"/>
  <c r="I243"/>
  <c r="J247"/>
  <c r="I12" i="11"/>
  <c r="I11"/>
  <c r="K11" s="1"/>
  <c r="L214" i="9"/>
  <c r="C237"/>
  <c r="P237"/>
  <c r="J222"/>
  <c r="J224"/>
  <c r="J225"/>
  <c r="J230"/>
  <c r="J233"/>
  <c r="J243"/>
  <c r="J248"/>
  <c r="C206"/>
  <c r="AF205" s="1"/>
  <c r="C212"/>
  <c r="AF211" s="1"/>
  <c r="H214"/>
  <c r="G215"/>
  <c r="G220"/>
  <c r="H221"/>
  <c r="I222"/>
  <c r="H222"/>
  <c r="I224"/>
  <c r="H224" s="1"/>
  <c r="G226"/>
  <c r="H227"/>
  <c r="G228"/>
  <c r="G229"/>
  <c r="H230"/>
  <c r="G231"/>
  <c r="G234"/>
  <c r="H243"/>
  <c r="G245"/>
  <c r="I246"/>
  <c r="H246" s="1"/>
  <c r="G247"/>
  <c r="I248"/>
  <c r="H248" s="1"/>
  <c r="H220"/>
  <c r="G221"/>
  <c r="G222"/>
  <c r="G224"/>
  <c r="G225"/>
  <c r="H226"/>
  <c r="G227"/>
  <c r="G230"/>
  <c r="H231"/>
  <c r="G233"/>
  <c r="H236"/>
  <c r="G236" s="1"/>
  <c r="G243"/>
  <c r="I245"/>
  <c r="H245" s="1"/>
  <c r="G246"/>
  <c r="I247"/>
  <c r="H247" s="1"/>
  <c r="G248"/>
  <c r="V238"/>
  <c r="W260"/>
  <c r="A205"/>
  <c r="A211"/>
  <c r="L216"/>
  <c r="AF216"/>
  <c r="AF236"/>
  <c r="C238"/>
  <c r="AF237" s="1"/>
  <c r="Y238"/>
  <c r="K9" i="11"/>
  <c r="K10"/>
  <c r="A241" i="9"/>
  <c r="C258"/>
  <c r="AF257" s="1"/>
  <c r="AF258"/>
  <c r="AF249"/>
  <c r="AD196"/>
  <c r="R197"/>
  <c r="AF197"/>
  <c r="R199"/>
  <c r="AF199"/>
  <c r="AF202"/>
  <c r="R203"/>
  <c r="AF203"/>
  <c r="P206"/>
  <c r="AF206"/>
  <c r="AF209"/>
  <c r="G214"/>
  <c r="K214"/>
  <c r="AF214"/>
  <c r="R220"/>
  <c r="AF232"/>
  <c r="AF233"/>
  <c r="E237"/>
  <c r="G241"/>
  <c r="I241"/>
  <c r="AF243"/>
  <c r="AF245"/>
  <c r="AF246"/>
  <c r="AF247"/>
  <c r="AF248"/>
  <c r="AA249"/>
  <c r="K12" i="11"/>
  <c r="AF196" i="9"/>
  <c r="AE196" s="1"/>
  <c r="R198"/>
  <c r="AF198"/>
  <c r="AF200"/>
  <c r="AF201"/>
  <c r="AF204"/>
  <c r="AF208"/>
  <c r="AF210"/>
  <c r="Y212"/>
  <c r="O7" i="20" s="1"/>
  <c r="K215" i="9"/>
  <c r="H215" s="1"/>
  <c r="I220"/>
  <c r="AF220"/>
  <c r="I221"/>
  <c r="AF221"/>
  <c r="AF222"/>
  <c r="AF225"/>
  <c r="I226"/>
  <c r="AF226"/>
  <c r="I227"/>
  <c r="AF227"/>
  <c r="AF229"/>
  <c r="I230"/>
  <c r="AF230"/>
  <c r="I231"/>
  <c r="AF231"/>
  <c r="I234"/>
  <c r="H234" s="1"/>
  <c r="AF234"/>
  <c r="I235"/>
  <c r="H235" s="1"/>
  <c r="G235" s="1"/>
  <c r="AF235"/>
  <c r="J236"/>
  <c r="H241"/>
  <c r="J241"/>
  <c r="AF241"/>
  <c r="AF242"/>
  <c r="J237" l="1"/>
  <c r="I237" s="1"/>
  <c r="AF212"/>
  <c r="C259"/>
  <c r="C260" s="1"/>
  <c r="U238"/>
  <c r="T238" s="1"/>
  <c r="V260"/>
  <c r="D237"/>
  <c r="D238" s="1"/>
  <c r="D260" s="1"/>
  <c r="E238"/>
  <c r="G237"/>
  <c r="F237" s="1"/>
  <c r="R214"/>
  <c r="K216"/>
  <c r="AF238"/>
  <c r="I13" i="11"/>
  <c r="W192" i="9"/>
  <c r="V192"/>
  <c r="U192"/>
  <c r="T192"/>
  <c r="N192"/>
  <c r="M192"/>
  <c r="L192"/>
  <c r="K192"/>
  <c r="Y191"/>
  <c r="P191"/>
  <c r="F191"/>
  <c r="E191"/>
  <c r="D191"/>
  <c r="C191"/>
  <c r="Y190"/>
  <c r="P190"/>
  <c r="F190"/>
  <c r="E190"/>
  <c r="D190"/>
  <c r="C190"/>
  <c r="Y189"/>
  <c r="P189"/>
  <c r="F189"/>
  <c r="E189"/>
  <c r="D189"/>
  <c r="C189"/>
  <c r="Y188"/>
  <c r="P188"/>
  <c r="F188"/>
  <c r="E188"/>
  <c r="D188"/>
  <c r="C188"/>
  <c r="AF187"/>
  <c r="AE187"/>
  <c r="AD187"/>
  <c r="W186"/>
  <c r="V186"/>
  <c r="U186"/>
  <c r="T186"/>
  <c r="N186"/>
  <c r="M186"/>
  <c r="L186"/>
  <c r="K186"/>
  <c r="Y185"/>
  <c r="P185"/>
  <c r="F185"/>
  <c r="E185"/>
  <c r="D185"/>
  <c r="J185" s="1"/>
  <c r="C185"/>
  <c r="Y184"/>
  <c r="P184"/>
  <c r="F184"/>
  <c r="E184"/>
  <c r="D184"/>
  <c r="C184"/>
  <c r="Y183"/>
  <c r="P183"/>
  <c r="F183"/>
  <c r="E183"/>
  <c r="D183"/>
  <c r="C183"/>
  <c r="Y182"/>
  <c r="P182"/>
  <c r="R182" s="1"/>
  <c r="F182"/>
  <c r="E182"/>
  <c r="D182"/>
  <c r="C182"/>
  <c r="I182" s="1"/>
  <c r="AF181"/>
  <c r="AE181"/>
  <c r="AD181"/>
  <c r="W180"/>
  <c r="V180"/>
  <c r="U180"/>
  <c r="T180"/>
  <c r="N180"/>
  <c r="M180"/>
  <c r="L180"/>
  <c r="K180"/>
  <c r="Y179"/>
  <c r="P179"/>
  <c r="F179"/>
  <c r="E179"/>
  <c r="D179"/>
  <c r="C179"/>
  <c r="I179" s="1"/>
  <c r="Y178"/>
  <c r="P178"/>
  <c r="F178"/>
  <c r="E178"/>
  <c r="D178"/>
  <c r="C178"/>
  <c r="Y177"/>
  <c r="P177"/>
  <c r="F177"/>
  <c r="E177"/>
  <c r="D177"/>
  <c r="C177"/>
  <c r="Y176"/>
  <c r="P176"/>
  <c r="F176"/>
  <c r="E176"/>
  <c r="D176"/>
  <c r="C176"/>
  <c r="AF175"/>
  <c r="AE175"/>
  <c r="AD175"/>
  <c r="W174"/>
  <c r="V174"/>
  <c r="U174"/>
  <c r="T174"/>
  <c r="N174"/>
  <c r="M174"/>
  <c r="L174"/>
  <c r="K174"/>
  <c r="Y173"/>
  <c r="P173"/>
  <c r="F173"/>
  <c r="E173"/>
  <c r="D173"/>
  <c r="C173"/>
  <c r="I173" s="1"/>
  <c r="Y172"/>
  <c r="P172"/>
  <c r="F172"/>
  <c r="E172"/>
  <c r="D172"/>
  <c r="C172"/>
  <c r="I172" s="1"/>
  <c r="Y171"/>
  <c r="AF171" s="1"/>
  <c r="X171"/>
  <c r="P171"/>
  <c r="D42" i="11" s="1"/>
  <c r="O171" i="9"/>
  <c r="E171"/>
  <c r="D171"/>
  <c r="C171"/>
  <c r="Y170"/>
  <c r="P170"/>
  <c r="F170"/>
  <c r="E170"/>
  <c r="D170"/>
  <c r="C170"/>
  <c r="AF169"/>
  <c r="AE169"/>
  <c r="AD169"/>
  <c r="W168"/>
  <c r="V168"/>
  <c r="U168"/>
  <c r="T168"/>
  <c r="N168"/>
  <c r="M168"/>
  <c r="L168"/>
  <c r="K168"/>
  <c r="Y167"/>
  <c r="P167"/>
  <c r="F167"/>
  <c r="E167"/>
  <c r="D167"/>
  <c r="C167"/>
  <c r="Y166"/>
  <c r="P166"/>
  <c r="F166"/>
  <c r="E166"/>
  <c r="D166"/>
  <c r="J166" s="1"/>
  <c r="C166"/>
  <c r="Y165"/>
  <c r="P165"/>
  <c r="F165"/>
  <c r="E165"/>
  <c r="D165"/>
  <c r="C165"/>
  <c r="Y164"/>
  <c r="P164"/>
  <c r="D36" i="11" s="1"/>
  <c r="E164" i="9"/>
  <c r="E168" s="1"/>
  <c r="D164"/>
  <c r="C164"/>
  <c r="AF163"/>
  <c r="AE163"/>
  <c r="AD163"/>
  <c r="H178" l="1"/>
  <c r="J165"/>
  <c r="C174"/>
  <c r="AF173" s="1"/>
  <c r="P174"/>
  <c r="C180"/>
  <c r="AF179" s="1"/>
  <c r="P180"/>
  <c r="D186"/>
  <c r="Y186"/>
  <c r="E192"/>
  <c r="U260"/>
  <c r="T260" s="1"/>
  <c r="D192"/>
  <c r="J167"/>
  <c r="D174"/>
  <c r="Y174"/>
  <c r="AF174" s="1"/>
  <c r="I171"/>
  <c r="H173"/>
  <c r="D180"/>
  <c r="Y180"/>
  <c r="AF180" s="1"/>
  <c r="J190"/>
  <c r="D168"/>
  <c r="C168" s="1"/>
  <c r="AF167" s="1"/>
  <c r="I164"/>
  <c r="Y168"/>
  <c r="AF168" s="1"/>
  <c r="E174"/>
  <c r="E180"/>
  <c r="I178"/>
  <c r="F186"/>
  <c r="J184"/>
  <c r="C192"/>
  <c r="P192"/>
  <c r="G178"/>
  <c r="I190"/>
  <c r="G171"/>
  <c r="H172"/>
  <c r="R164"/>
  <c r="I165"/>
  <c r="H165"/>
  <c r="AF165"/>
  <c r="G166"/>
  <c r="H167"/>
  <c r="G173"/>
  <c r="H176"/>
  <c r="G177"/>
  <c r="G182"/>
  <c r="H183"/>
  <c r="G184"/>
  <c r="I185"/>
  <c r="H185"/>
  <c r="H188"/>
  <c r="G189"/>
  <c r="H190"/>
  <c r="G191"/>
  <c r="G165"/>
  <c r="H166"/>
  <c r="AF166"/>
  <c r="G167"/>
  <c r="R171"/>
  <c r="H177"/>
  <c r="H179"/>
  <c r="G179" s="1"/>
  <c r="C186"/>
  <c r="AF185" s="1"/>
  <c r="E186"/>
  <c r="G183"/>
  <c r="I184"/>
  <c r="H184"/>
  <c r="G185"/>
  <c r="H189"/>
  <c r="G190"/>
  <c r="H191"/>
  <c r="AF191"/>
  <c r="F238"/>
  <c r="H238" s="1"/>
  <c r="G238" s="1"/>
  <c r="H237"/>
  <c r="Y259"/>
  <c r="G164"/>
  <c r="H170"/>
  <c r="J170"/>
  <c r="R170"/>
  <c r="AF170"/>
  <c r="G176"/>
  <c r="I176"/>
  <c r="R176"/>
  <c r="AF176"/>
  <c r="I177"/>
  <c r="H182"/>
  <c r="J182"/>
  <c r="J183"/>
  <c r="AF183"/>
  <c r="G188"/>
  <c r="J188"/>
  <c r="AF188"/>
  <c r="I189"/>
  <c r="AF190"/>
  <c r="I191"/>
  <c r="F192"/>
  <c r="Y192"/>
  <c r="AF164"/>
  <c r="I166"/>
  <c r="I167"/>
  <c r="P168"/>
  <c r="G170"/>
  <c r="I170"/>
  <c r="G172"/>
  <c r="J172"/>
  <c r="AF172"/>
  <c r="J173"/>
  <c r="J176"/>
  <c r="J177"/>
  <c r="AF177"/>
  <c r="J178"/>
  <c r="AF178"/>
  <c r="J179"/>
  <c r="AF182"/>
  <c r="I183"/>
  <c r="AF184"/>
  <c r="AF186"/>
  <c r="J189"/>
  <c r="AF189"/>
  <c r="J191"/>
  <c r="W162"/>
  <c r="V162"/>
  <c r="U162"/>
  <c r="T162"/>
  <c r="N162"/>
  <c r="M162"/>
  <c r="L162"/>
  <c r="K162"/>
  <c r="Y161"/>
  <c r="P161"/>
  <c r="F161"/>
  <c r="E161"/>
  <c r="D161"/>
  <c r="C161"/>
  <c r="Y160"/>
  <c r="AF160" s="1"/>
  <c r="P160"/>
  <c r="R160" s="1"/>
  <c r="F160"/>
  <c r="E160"/>
  <c r="D160"/>
  <c r="J160" s="1"/>
  <c r="J161" l="1"/>
  <c r="I186"/>
  <c r="H186" s="1"/>
  <c r="G186"/>
  <c r="I161"/>
  <c r="I174"/>
  <c r="H160"/>
  <c r="H161"/>
  <c r="G161"/>
  <c r="I168"/>
  <c r="J180"/>
  <c r="I180" s="1"/>
  <c r="I188"/>
  <c r="I192" s="1"/>
  <c r="J192"/>
  <c r="Y260"/>
  <c r="O34" i="20" s="1"/>
  <c r="AF259" i="9"/>
  <c r="J186"/>
  <c r="C160"/>
  <c r="I160" s="1"/>
  <c r="Y159"/>
  <c r="AF159" s="1"/>
  <c r="X159"/>
  <c r="P159"/>
  <c r="D33" i="11" s="1"/>
  <c r="O159" i="9"/>
  <c r="E159"/>
  <c r="D159"/>
  <c r="C159"/>
  <c r="Y158"/>
  <c r="P158"/>
  <c r="R158" s="1"/>
  <c r="F158"/>
  <c r="E158"/>
  <c r="D158"/>
  <c r="D162" s="1"/>
  <c r="C158"/>
  <c r="AF157"/>
  <c r="AE157"/>
  <c r="AD157"/>
  <c r="A157"/>
  <c r="W156"/>
  <c r="W193" s="1"/>
  <c r="V156"/>
  <c r="V193" s="1"/>
  <c r="U156"/>
  <c r="U193" s="1"/>
  <c r="T156"/>
  <c r="T193" s="1"/>
  <c r="N156"/>
  <c r="M156"/>
  <c r="L156"/>
  <c r="K156"/>
  <c r="Y155"/>
  <c r="P155"/>
  <c r="F155"/>
  <c r="E155"/>
  <c r="D155"/>
  <c r="J155" s="1"/>
  <c r="C155"/>
  <c r="Y154"/>
  <c r="P154"/>
  <c r="F154"/>
  <c r="E154"/>
  <c r="D154"/>
  <c r="C154"/>
  <c r="Y153"/>
  <c r="P153"/>
  <c r="F153"/>
  <c r="E153"/>
  <c r="D153"/>
  <c r="C153"/>
  <c r="I153" s="1"/>
  <c r="Y152"/>
  <c r="Y156" s="1"/>
  <c r="P152"/>
  <c r="D28" i="11" s="1"/>
  <c r="E152" i="9"/>
  <c r="D152"/>
  <c r="C152"/>
  <c r="C156" s="1"/>
  <c r="AF155" s="1"/>
  <c r="AF151"/>
  <c r="AE151"/>
  <c r="AD151"/>
  <c r="AF150"/>
  <c r="AE150"/>
  <c r="AD150"/>
  <c r="A150"/>
  <c r="W149"/>
  <c r="V149"/>
  <c r="U149"/>
  <c r="T149"/>
  <c r="N149"/>
  <c r="M149"/>
  <c r="L149"/>
  <c r="K149"/>
  <c r="Y148"/>
  <c r="Q148"/>
  <c r="Q149" s="1"/>
  <c r="P149" s="1"/>
  <c r="P148"/>
  <c r="F148"/>
  <c r="E148"/>
  <c r="D148"/>
  <c r="D149" s="1"/>
  <c r="C149" s="1"/>
  <c r="AF148" s="1"/>
  <c r="C148"/>
  <c r="W147"/>
  <c r="V147"/>
  <c r="U147"/>
  <c r="T147"/>
  <c r="N147"/>
  <c r="M147"/>
  <c r="L147"/>
  <c r="K147"/>
  <c r="Y146"/>
  <c r="Q146"/>
  <c r="P146"/>
  <c r="F146"/>
  <c r="E146"/>
  <c r="D146"/>
  <c r="C146"/>
  <c r="Y145"/>
  <c r="Q145"/>
  <c r="Q147" s="1"/>
  <c r="P145"/>
  <c r="P147" s="1"/>
  <c r="F145"/>
  <c r="E145"/>
  <c r="D145"/>
  <c r="D147" s="1"/>
  <c r="C145"/>
  <c r="C147" s="1"/>
  <c r="AF146" s="1"/>
  <c r="AF144"/>
  <c r="AE144"/>
  <c r="AD144"/>
  <c r="W141"/>
  <c r="V141"/>
  <c r="U141"/>
  <c r="T141"/>
  <c r="T142" s="1"/>
  <c r="N141"/>
  <c r="M141"/>
  <c r="L141"/>
  <c r="K141"/>
  <c r="Y140"/>
  <c r="F140"/>
  <c r="E140"/>
  <c r="D140"/>
  <c r="C140"/>
  <c r="Y139"/>
  <c r="D139"/>
  <c r="C139"/>
  <c r="Y138"/>
  <c r="F138"/>
  <c r="E138"/>
  <c r="D138"/>
  <c r="C138"/>
  <c r="Y137"/>
  <c r="F137"/>
  <c r="E137"/>
  <c r="D137"/>
  <c r="J137" s="1"/>
  <c r="C137"/>
  <c r="Y136"/>
  <c r="F136"/>
  <c r="E136"/>
  <c r="D136"/>
  <c r="J136" s="1"/>
  <c r="C136"/>
  <c r="Y135"/>
  <c r="D135"/>
  <c r="C135"/>
  <c r="Y134"/>
  <c r="D134"/>
  <c r="C134"/>
  <c r="Y133"/>
  <c r="D133"/>
  <c r="C133"/>
  <c r="Y132"/>
  <c r="D132"/>
  <c r="C132"/>
  <c r="Y131"/>
  <c r="F131"/>
  <c r="E131"/>
  <c r="D131"/>
  <c r="J131" s="1"/>
  <c r="C131"/>
  <c r="Y130"/>
  <c r="D130"/>
  <c r="C130"/>
  <c r="A130"/>
  <c r="A131" s="1"/>
  <c r="A132" s="1"/>
  <c r="Y129"/>
  <c r="D129"/>
  <c r="C129"/>
  <c r="Y128"/>
  <c r="D128"/>
  <c r="C128"/>
  <c r="Y127"/>
  <c r="D127"/>
  <c r="C127"/>
  <c r="Y126"/>
  <c r="F126"/>
  <c r="E126"/>
  <c r="D126"/>
  <c r="C126"/>
  <c r="Y125"/>
  <c r="F125"/>
  <c r="E125"/>
  <c r="D125"/>
  <c r="C125"/>
  <c r="Y124"/>
  <c r="F124"/>
  <c r="E124"/>
  <c r="D124"/>
  <c r="C124"/>
  <c r="Y123"/>
  <c r="D123"/>
  <c r="C123"/>
  <c r="Y122"/>
  <c r="Y121"/>
  <c r="F121"/>
  <c r="E121"/>
  <c r="D121"/>
  <c r="C121"/>
  <c r="I121" s="1"/>
  <c r="Y120"/>
  <c r="F120"/>
  <c r="E120"/>
  <c r="D120"/>
  <c r="J120" s="1"/>
  <c r="C120"/>
  <c r="I120" s="1"/>
  <c r="A120"/>
  <c r="A121" s="1"/>
  <c r="Y119"/>
  <c r="D119"/>
  <c r="C119"/>
  <c r="C141" s="1"/>
  <c r="AF118"/>
  <c r="AE118"/>
  <c r="AD118"/>
  <c r="W117"/>
  <c r="V117"/>
  <c r="U117"/>
  <c r="T117"/>
  <c r="J117"/>
  <c r="I117"/>
  <c r="Y116"/>
  <c r="P116"/>
  <c r="N116"/>
  <c r="M116"/>
  <c r="F116"/>
  <c r="E116"/>
  <c r="D116"/>
  <c r="L116" s="1"/>
  <c r="C116"/>
  <c r="Y115"/>
  <c r="P115"/>
  <c r="N115"/>
  <c r="M115"/>
  <c r="F115"/>
  <c r="E115"/>
  <c r="D115"/>
  <c r="C115"/>
  <c r="K115" s="1"/>
  <c r="Y114"/>
  <c r="Q114"/>
  <c r="P114"/>
  <c r="N114"/>
  <c r="M114"/>
  <c r="F114"/>
  <c r="E114"/>
  <c r="D114"/>
  <c r="L114" s="1"/>
  <c r="C114"/>
  <c r="A114"/>
  <c r="A115" s="1"/>
  <c r="A116" s="1"/>
  <c r="Y113"/>
  <c r="Q113"/>
  <c r="P113"/>
  <c r="N113"/>
  <c r="M113"/>
  <c r="F113"/>
  <c r="F117" s="1"/>
  <c r="E113"/>
  <c r="E117" s="1"/>
  <c r="D113"/>
  <c r="C113"/>
  <c r="AF112"/>
  <c r="AE112"/>
  <c r="AD112"/>
  <c r="AF111"/>
  <c r="AE111"/>
  <c r="AD111"/>
  <c r="W109"/>
  <c r="V109"/>
  <c r="U109"/>
  <c r="T109"/>
  <c r="T110" s="1"/>
  <c r="N109"/>
  <c r="M109"/>
  <c r="L109"/>
  <c r="K109"/>
  <c r="Y108"/>
  <c r="P108"/>
  <c r="F108"/>
  <c r="E108"/>
  <c r="D108"/>
  <c r="J108" s="1"/>
  <c r="C108"/>
  <c r="Y107"/>
  <c r="D107"/>
  <c r="C107"/>
  <c r="Y106"/>
  <c r="P106"/>
  <c r="F106"/>
  <c r="E106"/>
  <c r="D106"/>
  <c r="J106" s="1"/>
  <c r="C106"/>
  <c r="Y105"/>
  <c r="P105"/>
  <c r="F105"/>
  <c r="E105"/>
  <c r="D105"/>
  <c r="J105" s="1"/>
  <c r="C105"/>
  <c r="Y104"/>
  <c r="P104"/>
  <c r="F104"/>
  <c r="E104"/>
  <c r="D104"/>
  <c r="C104"/>
  <c r="Y103"/>
  <c r="D103"/>
  <c r="C103"/>
  <c r="Y102"/>
  <c r="D102"/>
  <c r="C102"/>
  <c r="Y101"/>
  <c r="D101"/>
  <c r="C101"/>
  <c r="Y100"/>
  <c r="D100"/>
  <c r="C100"/>
  <c r="A100"/>
  <c r="A101" s="1"/>
  <c r="Y99"/>
  <c r="P99"/>
  <c r="F99"/>
  <c r="E99"/>
  <c r="D99"/>
  <c r="C99"/>
  <c r="Y98"/>
  <c r="D98"/>
  <c r="C98"/>
  <c r="Y97"/>
  <c r="D97"/>
  <c r="C97"/>
  <c r="Y96"/>
  <c r="D96"/>
  <c r="C96"/>
  <c r="Y95"/>
  <c r="D95"/>
  <c r="C95"/>
  <c r="Y94"/>
  <c r="P94"/>
  <c r="F94"/>
  <c r="E94"/>
  <c r="D94"/>
  <c r="C94"/>
  <c r="Y93"/>
  <c r="P93"/>
  <c r="F93"/>
  <c r="E93"/>
  <c r="D93"/>
  <c r="C93"/>
  <c r="Y92"/>
  <c r="D92"/>
  <c r="C92"/>
  <c r="Y91"/>
  <c r="Y90"/>
  <c r="P90"/>
  <c r="F90"/>
  <c r="E90"/>
  <c r="D90"/>
  <c r="C90"/>
  <c r="Y89"/>
  <c r="P89"/>
  <c r="F89"/>
  <c r="E89"/>
  <c r="D89"/>
  <c r="C89"/>
  <c r="I89" s="1"/>
  <c r="A89"/>
  <c r="A90" s="1"/>
  <c r="Y88"/>
  <c r="D88"/>
  <c r="C88"/>
  <c r="AE87"/>
  <c r="AD87"/>
  <c r="W86"/>
  <c r="V86"/>
  <c r="U86"/>
  <c r="T86"/>
  <c r="J86"/>
  <c r="I86"/>
  <c r="Y85"/>
  <c r="P85"/>
  <c r="N85"/>
  <c r="M85"/>
  <c r="F85"/>
  <c r="E85"/>
  <c r="D85"/>
  <c r="C85"/>
  <c r="Y84"/>
  <c r="P84"/>
  <c r="N84"/>
  <c r="M84"/>
  <c r="F84"/>
  <c r="E84"/>
  <c r="D84"/>
  <c r="C84"/>
  <c r="Y83"/>
  <c r="Q83"/>
  <c r="P83"/>
  <c r="N83"/>
  <c r="M83"/>
  <c r="F83"/>
  <c r="E83"/>
  <c r="D83"/>
  <c r="C83"/>
  <c r="K83" s="1"/>
  <c r="A83"/>
  <c r="Y82"/>
  <c r="Q82"/>
  <c r="P82"/>
  <c r="N82"/>
  <c r="N86" s="1"/>
  <c r="M82"/>
  <c r="F82"/>
  <c r="E82"/>
  <c r="D82"/>
  <c r="D86" s="1"/>
  <c r="C82"/>
  <c r="AF81"/>
  <c r="AE81"/>
  <c r="AD81"/>
  <c r="AF80"/>
  <c r="AE80"/>
  <c r="AD80"/>
  <c r="AF79"/>
  <c r="AE79"/>
  <c r="AD79"/>
  <c r="W76"/>
  <c r="V76"/>
  <c r="U76"/>
  <c r="T76"/>
  <c r="N76"/>
  <c r="M76"/>
  <c r="L76"/>
  <c r="K76"/>
  <c r="Y75"/>
  <c r="Q75"/>
  <c r="P75"/>
  <c r="F75"/>
  <c r="E75"/>
  <c r="D75"/>
  <c r="C75"/>
  <c r="Y74"/>
  <c r="Q74"/>
  <c r="P74"/>
  <c r="F74"/>
  <c r="E74"/>
  <c r="D74"/>
  <c r="J74" s="1"/>
  <c r="C74"/>
  <c r="Y73"/>
  <c r="Q73"/>
  <c r="P73"/>
  <c r="F73"/>
  <c r="E73"/>
  <c r="D73"/>
  <c r="C73"/>
  <c r="Y72"/>
  <c r="Q72"/>
  <c r="P72"/>
  <c r="F72"/>
  <c r="E72"/>
  <c r="D72"/>
  <c r="C72"/>
  <c r="Y71"/>
  <c r="Q71"/>
  <c r="P71"/>
  <c r="F71"/>
  <c r="E71"/>
  <c r="D71"/>
  <c r="C71"/>
  <c r="Y70"/>
  <c r="Q70"/>
  <c r="P70"/>
  <c r="F70"/>
  <c r="E70"/>
  <c r="D70"/>
  <c r="C70"/>
  <c r="Y69"/>
  <c r="Q69"/>
  <c r="P69"/>
  <c r="F69"/>
  <c r="E69"/>
  <c r="D69"/>
  <c r="C69"/>
  <c r="Y68"/>
  <c r="Q68"/>
  <c r="P68"/>
  <c r="F68"/>
  <c r="E68"/>
  <c r="D68"/>
  <c r="J68" s="1"/>
  <c r="C68"/>
  <c r="Y67"/>
  <c r="Q67"/>
  <c r="P67"/>
  <c r="F67"/>
  <c r="E67"/>
  <c r="D67"/>
  <c r="C67"/>
  <c r="A67"/>
  <c r="Y66"/>
  <c r="Q66"/>
  <c r="P66"/>
  <c r="F66"/>
  <c r="E66"/>
  <c r="D66"/>
  <c r="C66"/>
  <c r="Y65"/>
  <c r="Q65"/>
  <c r="P65"/>
  <c r="F65"/>
  <c r="E65"/>
  <c r="D65"/>
  <c r="C65"/>
  <c r="Y64"/>
  <c r="Q64"/>
  <c r="P64"/>
  <c r="F64"/>
  <c r="E64"/>
  <c r="D64"/>
  <c r="C64"/>
  <c r="Y63"/>
  <c r="Q63"/>
  <c r="P63"/>
  <c r="F63"/>
  <c r="E63"/>
  <c r="D63"/>
  <c r="C63"/>
  <c r="Y62"/>
  <c r="Q62"/>
  <c r="P62"/>
  <c r="F62"/>
  <c r="E62"/>
  <c r="D62"/>
  <c r="C62"/>
  <c r="Y61"/>
  <c r="Q61"/>
  <c r="P61"/>
  <c r="F61"/>
  <c r="E61"/>
  <c r="D61"/>
  <c r="C61"/>
  <c r="Y60"/>
  <c r="Q60"/>
  <c r="P60"/>
  <c r="F60"/>
  <c r="E60"/>
  <c r="D60"/>
  <c r="C60"/>
  <c r="Y59"/>
  <c r="Q59"/>
  <c r="P59"/>
  <c r="F59"/>
  <c r="E59"/>
  <c r="D59"/>
  <c r="C59"/>
  <c r="Y58"/>
  <c r="Q58"/>
  <c r="P58"/>
  <c r="F58"/>
  <c r="E58"/>
  <c r="D58"/>
  <c r="C58"/>
  <c r="Y57"/>
  <c r="Y56"/>
  <c r="Q56"/>
  <c r="P56"/>
  <c r="F56"/>
  <c r="E56"/>
  <c r="D56"/>
  <c r="C56"/>
  <c r="Y55"/>
  <c r="Q55"/>
  <c r="P55"/>
  <c r="F55"/>
  <c r="E55"/>
  <c r="D55"/>
  <c r="C55"/>
  <c r="A55"/>
  <c r="A56" s="1"/>
  <c r="Y54"/>
  <c r="Q54"/>
  <c r="P54"/>
  <c r="F54"/>
  <c r="E54"/>
  <c r="D54"/>
  <c r="C54"/>
  <c r="AF53"/>
  <c r="AE53"/>
  <c r="AD53"/>
  <c r="AB52"/>
  <c r="AA52"/>
  <c r="Z52"/>
  <c r="Y52"/>
  <c r="AF52" s="1"/>
  <c r="W52"/>
  <c r="V52"/>
  <c r="U52"/>
  <c r="AE52" s="1"/>
  <c r="T52"/>
  <c r="J52"/>
  <c r="I52"/>
  <c r="AF51"/>
  <c r="AE51"/>
  <c r="AD51"/>
  <c r="P51"/>
  <c r="N51"/>
  <c r="M51"/>
  <c r="F51"/>
  <c r="E51"/>
  <c r="D51"/>
  <c r="C51"/>
  <c r="AF50"/>
  <c r="AE50"/>
  <c r="AD50"/>
  <c r="Q50"/>
  <c r="P50"/>
  <c r="N50"/>
  <c r="M50"/>
  <c r="F50"/>
  <c r="E50"/>
  <c r="D50"/>
  <c r="C50"/>
  <c r="AF49"/>
  <c r="AE49"/>
  <c r="AD49"/>
  <c r="Q49"/>
  <c r="P49"/>
  <c r="N49"/>
  <c r="M49"/>
  <c r="F49"/>
  <c r="E49"/>
  <c r="D49"/>
  <c r="C49"/>
  <c r="A49"/>
  <c r="A50" s="1"/>
  <c r="AF48"/>
  <c r="AE48"/>
  <c r="AD48"/>
  <c r="Q48"/>
  <c r="P48"/>
  <c r="N48"/>
  <c r="M48"/>
  <c r="F48"/>
  <c r="E48"/>
  <c r="D48"/>
  <c r="C48"/>
  <c r="AF47"/>
  <c r="AE47"/>
  <c r="AD47"/>
  <c r="AF46"/>
  <c r="AE46"/>
  <c r="AD46"/>
  <c r="AB45"/>
  <c r="S45"/>
  <c r="AB44"/>
  <c r="W44"/>
  <c r="V44"/>
  <c r="U44"/>
  <c r="T44"/>
  <c r="S44"/>
  <c r="N44"/>
  <c r="M44"/>
  <c r="L44"/>
  <c r="K44"/>
  <c r="Y43"/>
  <c r="Q43"/>
  <c r="P43"/>
  <c r="F43"/>
  <c r="E43"/>
  <c r="D43"/>
  <c r="C43"/>
  <c r="Y42"/>
  <c r="Q42"/>
  <c r="P42"/>
  <c r="F42"/>
  <c r="E42"/>
  <c r="D42"/>
  <c r="C42"/>
  <c r="Y41"/>
  <c r="Q41"/>
  <c r="P41"/>
  <c r="F41"/>
  <c r="E41"/>
  <c r="D41"/>
  <c r="C41"/>
  <c r="Y40"/>
  <c r="Q40"/>
  <c r="P40"/>
  <c r="F40"/>
  <c r="E40"/>
  <c r="D40"/>
  <c r="C40"/>
  <c r="Y39"/>
  <c r="Q39"/>
  <c r="P39"/>
  <c r="F39"/>
  <c r="E39"/>
  <c r="D39"/>
  <c r="C39"/>
  <c r="Y38"/>
  <c r="Q38"/>
  <c r="P38"/>
  <c r="F38"/>
  <c r="E38"/>
  <c r="D38"/>
  <c r="C38"/>
  <c r="Y37"/>
  <c r="Q37"/>
  <c r="P37"/>
  <c r="F37"/>
  <c r="E37"/>
  <c r="D37"/>
  <c r="C37"/>
  <c r="Y36"/>
  <c r="Q36"/>
  <c r="P36"/>
  <c r="F36"/>
  <c r="E36"/>
  <c r="D36"/>
  <c r="C36"/>
  <c r="A36"/>
  <c r="A37" s="1"/>
  <c r="Y35"/>
  <c r="Q35"/>
  <c r="P35"/>
  <c r="F35"/>
  <c r="E35"/>
  <c r="D35"/>
  <c r="C35"/>
  <c r="Y34"/>
  <c r="Q34"/>
  <c r="P34"/>
  <c r="F34"/>
  <c r="E34"/>
  <c r="D34"/>
  <c r="C34"/>
  <c r="Y33"/>
  <c r="Q33"/>
  <c r="P33"/>
  <c r="F33"/>
  <c r="E33"/>
  <c r="D33"/>
  <c r="C33"/>
  <c r="Y32"/>
  <c r="Q32"/>
  <c r="P32"/>
  <c r="F32"/>
  <c r="E32"/>
  <c r="D32"/>
  <c r="C32"/>
  <c r="Y31"/>
  <c r="Q31"/>
  <c r="P31"/>
  <c r="F31"/>
  <c r="E31"/>
  <c r="D31"/>
  <c r="C31"/>
  <c r="Y30"/>
  <c r="Q30"/>
  <c r="P30"/>
  <c r="F30"/>
  <c r="E30"/>
  <c r="D30"/>
  <c r="C30"/>
  <c r="Y29"/>
  <c r="Q29"/>
  <c r="P29"/>
  <c r="F29"/>
  <c r="E29"/>
  <c r="D29"/>
  <c r="C29"/>
  <c r="Y28"/>
  <c r="Q28"/>
  <c r="P28"/>
  <c r="F28"/>
  <c r="E28"/>
  <c r="D28"/>
  <c r="C28"/>
  <c r="Y27"/>
  <c r="Q27"/>
  <c r="P27"/>
  <c r="F27"/>
  <c r="E27"/>
  <c r="D27"/>
  <c r="C27"/>
  <c r="Y26"/>
  <c r="Y25"/>
  <c r="Q25"/>
  <c r="P25"/>
  <c r="F25"/>
  <c r="E25"/>
  <c r="D25"/>
  <c r="C25"/>
  <c r="Y24"/>
  <c r="Q24"/>
  <c r="P24"/>
  <c r="F24"/>
  <c r="E24"/>
  <c r="D24"/>
  <c r="C24"/>
  <c r="Y23"/>
  <c r="Q23"/>
  <c r="P23"/>
  <c r="F23"/>
  <c r="E23"/>
  <c r="D23"/>
  <c r="J23" s="1"/>
  <c r="C23"/>
  <c r="AF22"/>
  <c r="AE22"/>
  <c r="AD22"/>
  <c r="X21"/>
  <c r="W21"/>
  <c r="V21"/>
  <c r="U21"/>
  <c r="T21"/>
  <c r="J21"/>
  <c r="I21"/>
  <c r="Y20"/>
  <c r="Q20"/>
  <c r="P20"/>
  <c r="M20"/>
  <c r="F20"/>
  <c r="E20"/>
  <c r="D20"/>
  <c r="C20"/>
  <c r="Y19"/>
  <c r="Q19"/>
  <c r="P19"/>
  <c r="N19"/>
  <c r="M19"/>
  <c r="F19"/>
  <c r="E19"/>
  <c r="D19"/>
  <c r="C19"/>
  <c r="Y18"/>
  <c r="Q18"/>
  <c r="P18"/>
  <c r="N18"/>
  <c r="M18"/>
  <c r="F18"/>
  <c r="E18"/>
  <c r="D18"/>
  <c r="C18"/>
  <c r="Y17"/>
  <c r="Q17"/>
  <c r="P17"/>
  <c r="N17"/>
  <c r="M17"/>
  <c r="F17"/>
  <c r="E17"/>
  <c r="D17"/>
  <c r="C17"/>
  <c r="AB16"/>
  <c r="AA16"/>
  <c r="Z16"/>
  <c r="Y16"/>
  <c r="AB15"/>
  <c r="AA15"/>
  <c r="Z15"/>
  <c r="Y15"/>
  <c r="AB14"/>
  <c r="AA14"/>
  <c r="Z14"/>
  <c r="Y13"/>
  <c r="P13"/>
  <c r="M13"/>
  <c r="E13"/>
  <c r="C13"/>
  <c r="Y12"/>
  <c r="P12"/>
  <c r="M12"/>
  <c r="E12"/>
  <c r="G12" s="1"/>
  <c r="C12"/>
  <c r="Y11"/>
  <c r="P11"/>
  <c r="M11"/>
  <c r="E11"/>
  <c r="C11"/>
  <c r="Y10"/>
  <c r="P10"/>
  <c r="M10"/>
  <c r="E10"/>
  <c r="C10"/>
  <c r="Y9"/>
  <c r="P9"/>
  <c r="M9"/>
  <c r="E9"/>
  <c r="C9"/>
  <c r="Y8"/>
  <c r="P8"/>
  <c r="M8"/>
  <c r="E8"/>
  <c r="C8"/>
  <c r="Y7"/>
  <c r="P7"/>
  <c r="M7"/>
  <c r="E7"/>
  <c r="C7"/>
  <c r="AE523" i="8"/>
  <c r="AD523"/>
  <c r="AE522"/>
  <c r="AD522"/>
  <c r="AD521"/>
  <c r="AE520"/>
  <c r="AD520"/>
  <c r="AE519"/>
  <c r="AD519"/>
  <c r="G518"/>
  <c r="E516"/>
  <c r="F514"/>
  <c r="Y513"/>
  <c r="Y514" s="1"/>
  <c r="W513"/>
  <c r="V513"/>
  <c r="V514" s="1"/>
  <c r="U513"/>
  <c r="T513"/>
  <c r="P513"/>
  <c r="N513"/>
  <c r="M513"/>
  <c r="L513"/>
  <c r="K513"/>
  <c r="F513"/>
  <c r="E513"/>
  <c r="D513"/>
  <c r="D514" s="1"/>
  <c r="C513"/>
  <c r="AA512"/>
  <c r="Z512"/>
  <c r="R512"/>
  <c r="Q512"/>
  <c r="J512"/>
  <c r="I512"/>
  <c r="H512"/>
  <c r="G512"/>
  <c r="AD511"/>
  <c r="AB511" s="1"/>
  <c r="AA511"/>
  <c r="Z511"/>
  <c r="R511"/>
  <c r="Q511"/>
  <c r="J511"/>
  <c r="I511"/>
  <c r="H511"/>
  <c r="G511"/>
  <c r="AA510"/>
  <c r="Z510"/>
  <c r="R510"/>
  <c r="Q510"/>
  <c r="J510"/>
  <c r="I510"/>
  <c r="H510"/>
  <c r="G510"/>
  <c r="AD509"/>
  <c r="AB509" s="1"/>
  <c r="AA509"/>
  <c r="Z509"/>
  <c r="R509"/>
  <c r="Q509"/>
  <c r="J509"/>
  <c r="I509"/>
  <c r="H509"/>
  <c r="G509"/>
  <c r="AA508"/>
  <c r="Z508"/>
  <c r="R508"/>
  <c r="Q508"/>
  <c r="J508"/>
  <c r="I508"/>
  <c r="H508"/>
  <c r="G508"/>
  <c r="AD507"/>
  <c r="AB507" s="1"/>
  <c r="AA507"/>
  <c r="Z507"/>
  <c r="R507"/>
  <c r="Q507"/>
  <c r="J507"/>
  <c r="I507"/>
  <c r="H507"/>
  <c r="G507"/>
  <c r="AA506"/>
  <c r="Z506"/>
  <c r="R506"/>
  <c r="Q506"/>
  <c r="J506"/>
  <c r="I506"/>
  <c r="H506"/>
  <c r="G506"/>
  <c r="AD505"/>
  <c r="AB505" s="1"/>
  <c r="AA505"/>
  <c r="Z505"/>
  <c r="R505"/>
  <c r="Q505"/>
  <c r="J505"/>
  <c r="I505"/>
  <c r="H505"/>
  <c r="G505"/>
  <c r="AA504"/>
  <c r="Z504"/>
  <c r="R504"/>
  <c r="Q504"/>
  <c r="J504"/>
  <c r="I504"/>
  <c r="H504"/>
  <c r="G504"/>
  <c r="AD503"/>
  <c r="AB503" s="1"/>
  <c r="AA503"/>
  <c r="Z503"/>
  <c r="R503"/>
  <c r="Q503"/>
  <c r="J503"/>
  <c r="I503"/>
  <c r="H503"/>
  <c r="G503"/>
  <c r="AA502"/>
  <c r="Z502"/>
  <c r="R502"/>
  <c r="Q502"/>
  <c r="J502"/>
  <c r="I502"/>
  <c r="H502"/>
  <c r="G502"/>
  <c r="AD501"/>
  <c r="AB501" s="1"/>
  <c r="AA501"/>
  <c r="Z501"/>
  <c r="R501"/>
  <c r="Q501"/>
  <c r="J501"/>
  <c r="I501"/>
  <c r="H501"/>
  <c r="G501"/>
  <c r="AA500"/>
  <c r="Z500"/>
  <c r="R500"/>
  <c r="Q500"/>
  <c r="J500"/>
  <c r="I500"/>
  <c r="H500"/>
  <c r="G500"/>
  <c r="AD499"/>
  <c r="AB499" s="1"/>
  <c r="AA499"/>
  <c r="Z499"/>
  <c r="R499"/>
  <c r="Q499"/>
  <c r="J499"/>
  <c r="I499"/>
  <c r="H499"/>
  <c r="G499"/>
  <c r="AA498"/>
  <c r="Z498"/>
  <c r="R498"/>
  <c r="Q498"/>
  <c r="J498"/>
  <c r="I498"/>
  <c r="H498"/>
  <c r="G498"/>
  <c r="AD497"/>
  <c r="AB497" s="1"/>
  <c r="AA497"/>
  <c r="Z497"/>
  <c r="R497"/>
  <c r="Q497"/>
  <c r="J497"/>
  <c r="I497"/>
  <c r="H497"/>
  <c r="G497"/>
  <c r="AA496"/>
  <c r="Z496"/>
  <c r="AA495"/>
  <c r="Z495"/>
  <c r="R495"/>
  <c r="Q495"/>
  <c r="J495"/>
  <c r="I495"/>
  <c r="H495"/>
  <c r="G495"/>
  <c r="AD494"/>
  <c r="AB494" s="1"/>
  <c r="AA494"/>
  <c r="Z494"/>
  <c r="AE494" s="1"/>
  <c r="S494"/>
  <c r="R494"/>
  <c r="Q494"/>
  <c r="J494"/>
  <c r="I494"/>
  <c r="H494"/>
  <c r="G494"/>
  <c r="AE493"/>
  <c r="AD493"/>
  <c r="AB493" s="1"/>
  <c r="AA493"/>
  <c r="AA513" s="1"/>
  <c r="Z493"/>
  <c r="R493"/>
  <c r="R513" s="1"/>
  <c r="Q513" s="1"/>
  <c r="Q493"/>
  <c r="J493"/>
  <c r="J513" s="1"/>
  <c r="I493"/>
  <c r="H493"/>
  <c r="G493"/>
  <c r="AE492"/>
  <c r="AD492"/>
  <c r="AC491"/>
  <c r="Y491"/>
  <c r="W491"/>
  <c r="V491"/>
  <c r="U491"/>
  <c r="T491"/>
  <c r="P491"/>
  <c r="N491"/>
  <c r="M491"/>
  <c r="F491"/>
  <c r="J491" s="1"/>
  <c r="E491"/>
  <c r="G491" s="1"/>
  <c r="D491"/>
  <c r="C491"/>
  <c r="AD490"/>
  <c r="AB490" s="1"/>
  <c r="AA490"/>
  <c r="Z490"/>
  <c r="Q490"/>
  <c r="L490"/>
  <c r="K490"/>
  <c r="H490"/>
  <c r="G490"/>
  <c r="AA489"/>
  <c r="Z489"/>
  <c r="AD489" s="1"/>
  <c r="AB489" s="1"/>
  <c r="AE489" s="1"/>
  <c r="L489"/>
  <c r="K489"/>
  <c r="H489"/>
  <c r="G489"/>
  <c r="AA488"/>
  <c r="Z488"/>
  <c r="AD488" s="1"/>
  <c r="AB488" s="1"/>
  <c r="AE488" s="1"/>
  <c r="L488"/>
  <c r="K488"/>
  <c r="H488"/>
  <c r="G488"/>
  <c r="AE487"/>
  <c r="AA487"/>
  <c r="Z487"/>
  <c r="AD487" s="1"/>
  <c r="AB487" s="1"/>
  <c r="S487"/>
  <c r="L487"/>
  <c r="K487"/>
  <c r="R487" s="1"/>
  <c r="H487"/>
  <c r="G487"/>
  <c r="AD486"/>
  <c r="AB486" s="1"/>
  <c r="AE486" s="1"/>
  <c r="AA486"/>
  <c r="Z486"/>
  <c r="L486"/>
  <c r="K486"/>
  <c r="H486"/>
  <c r="G486"/>
  <c r="AD485"/>
  <c r="AB485" s="1"/>
  <c r="AE485" s="1"/>
  <c r="AA485"/>
  <c r="Z485"/>
  <c r="L485"/>
  <c r="K485"/>
  <c r="H485"/>
  <c r="G485"/>
  <c r="AD484"/>
  <c r="AB484" s="1"/>
  <c r="AE484" s="1"/>
  <c r="AA484"/>
  <c r="Z484"/>
  <c r="L484"/>
  <c r="K484"/>
  <c r="H484"/>
  <c r="G484"/>
  <c r="AD483"/>
  <c r="AB483" s="1"/>
  <c r="AE483" s="1"/>
  <c r="AA483"/>
  <c r="Z483"/>
  <c r="L483"/>
  <c r="K483"/>
  <c r="H483"/>
  <c r="G483"/>
  <c r="A483"/>
  <c r="A484" s="1"/>
  <c r="AA482"/>
  <c r="Z482"/>
  <c r="AD482" s="1"/>
  <c r="AB482" s="1"/>
  <c r="AE482" s="1"/>
  <c r="L482"/>
  <c r="L491" s="1"/>
  <c r="K491" s="1"/>
  <c r="K482"/>
  <c r="H482"/>
  <c r="G482"/>
  <c r="AE481"/>
  <c r="AD481"/>
  <c r="AE480"/>
  <c r="AD480"/>
  <c r="Y479"/>
  <c r="AC478"/>
  <c r="Y478"/>
  <c r="W478"/>
  <c r="V478"/>
  <c r="V479" s="1"/>
  <c r="U478"/>
  <c r="T478"/>
  <c r="Q478"/>
  <c r="P478"/>
  <c r="N478"/>
  <c r="M478"/>
  <c r="L478"/>
  <c r="K478"/>
  <c r="F478"/>
  <c r="E478"/>
  <c r="D478"/>
  <c r="J478" s="1"/>
  <c r="C478"/>
  <c r="AA477"/>
  <c r="Z477"/>
  <c r="S477"/>
  <c r="R477"/>
  <c r="J477"/>
  <c r="I477"/>
  <c r="H477"/>
  <c r="G477"/>
  <c r="AD476"/>
  <c r="AB476" s="1"/>
  <c r="AA476"/>
  <c r="Z476"/>
  <c r="S476"/>
  <c r="R476"/>
  <c r="J476"/>
  <c r="I476"/>
  <c r="H476"/>
  <c r="G476"/>
  <c r="AA475"/>
  <c r="Z475"/>
  <c r="S475"/>
  <c r="R475"/>
  <c r="J475"/>
  <c r="I475"/>
  <c r="H475"/>
  <c r="G475"/>
  <c r="AD474"/>
  <c r="AB474" s="1"/>
  <c r="AA474"/>
  <c r="Z474"/>
  <c r="S474"/>
  <c r="R474"/>
  <c r="J474"/>
  <c r="I474"/>
  <c r="H474"/>
  <c r="G474"/>
  <c r="AA473"/>
  <c r="Z473"/>
  <c r="S473"/>
  <c r="R473"/>
  <c r="J473"/>
  <c r="I473"/>
  <c r="H473"/>
  <c r="G473"/>
  <c r="AD472"/>
  <c r="AB472" s="1"/>
  <c r="AA472"/>
  <c r="Z472"/>
  <c r="AE472" s="1"/>
  <c r="S472"/>
  <c r="R472"/>
  <c r="J472"/>
  <c r="I472"/>
  <c r="H472"/>
  <c r="G472"/>
  <c r="AA471"/>
  <c r="Z471"/>
  <c r="S471"/>
  <c r="R471"/>
  <c r="J471"/>
  <c r="I471"/>
  <c r="H471"/>
  <c r="G471"/>
  <c r="AA470"/>
  <c r="Z470"/>
  <c r="AD470" s="1"/>
  <c r="AB470" s="1"/>
  <c r="AE470" s="1"/>
  <c r="S470"/>
  <c r="R470"/>
  <c r="J470"/>
  <c r="I470"/>
  <c r="H470"/>
  <c r="G470"/>
  <c r="AD469"/>
  <c r="AB469" s="1"/>
  <c r="AE469" s="1"/>
  <c r="AA469"/>
  <c r="Z469"/>
  <c r="S469"/>
  <c r="R469"/>
  <c r="J469"/>
  <c r="I469"/>
  <c r="H469"/>
  <c r="G469"/>
  <c r="A469"/>
  <c r="AA468"/>
  <c r="Z468"/>
  <c r="S468"/>
  <c r="R468"/>
  <c r="J468"/>
  <c r="I468"/>
  <c r="H468"/>
  <c r="G468"/>
  <c r="AD467"/>
  <c r="AB467" s="1"/>
  <c r="AE467" s="1"/>
  <c r="AA467"/>
  <c r="Z467"/>
  <c r="S467"/>
  <c r="R467"/>
  <c r="J467"/>
  <c r="I467"/>
  <c r="H467"/>
  <c r="G467"/>
  <c r="AA466"/>
  <c r="Z466"/>
  <c r="S466"/>
  <c r="R466"/>
  <c r="J466"/>
  <c r="I466"/>
  <c r="H466"/>
  <c r="G466"/>
  <c r="AD465"/>
  <c r="AB465" s="1"/>
  <c r="AE465" s="1"/>
  <c r="AA465"/>
  <c r="Z465"/>
  <c r="S465"/>
  <c r="R465"/>
  <c r="J465"/>
  <c r="I465"/>
  <c r="H465"/>
  <c r="G465"/>
  <c r="AA464"/>
  <c r="Z464"/>
  <c r="S464"/>
  <c r="R464"/>
  <c r="J464"/>
  <c r="I464"/>
  <c r="H464"/>
  <c r="G464"/>
  <c r="AD463"/>
  <c r="AB463" s="1"/>
  <c r="AE463" s="1"/>
  <c r="AA463"/>
  <c r="Z463"/>
  <c r="S463"/>
  <c r="R463"/>
  <c r="J463"/>
  <c r="I463"/>
  <c r="H463"/>
  <c r="G463"/>
  <c r="AA462"/>
  <c r="Z462"/>
  <c r="S462"/>
  <c r="R462"/>
  <c r="J462"/>
  <c r="I462"/>
  <c r="H462"/>
  <c r="G462"/>
  <c r="AD461"/>
  <c r="AB461" s="1"/>
  <c r="AE461" s="1"/>
  <c r="AA461"/>
  <c r="Z461"/>
  <c r="S461"/>
  <c r="R461"/>
  <c r="J461"/>
  <c r="I461"/>
  <c r="H461"/>
  <c r="G461"/>
  <c r="AA460"/>
  <c r="Z460"/>
  <c r="AA459"/>
  <c r="Z459"/>
  <c r="S459"/>
  <c r="R459"/>
  <c r="J459"/>
  <c r="I459"/>
  <c r="H459"/>
  <c r="G459"/>
  <c r="AE458"/>
  <c r="AA458"/>
  <c r="Z458"/>
  <c r="AD458" s="1"/>
  <c r="AB458" s="1"/>
  <c r="S458"/>
  <c r="R458"/>
  <c r="J458"/>
  <c r="I458"/>
  <c r="H458"/>
  <c r="G458"/>
  <c r="A458"/>
  <c r="A459" s="1"/>
  <c r="AD457"/>
  <c r="AB457" s="1"/>
  <c r="AA457"/>
  <c r="Z457"/>
  <c r="S457"/>
  <c r="S478" s="1"/>
  <c r="R457"/>
  <c r="J457"/>
  <c r="I457"/>
  <c r="H457"/>
  <c r="G457"/>
  <c r="AE456"/>
  <c r="AD456"/>
  <c r="AC455"/>
  <c r="AC479" s="1"/>
  <c r="Y455"/>
  <c r="W455"/>
  <c r="V455"/>
  <c r="U455"/>
  <c r="T455"/>
  <c r="T479" s="1"/>
  <c r="Q455"/>
  <c r="P455"/>
  <c r="N455"/>
  <c r="M455"/>
  <c r="L455"/>
  <c r="F455"/>
  <c r="F479" s="1"/>
  <c r="E455"/>
  <c r="G455" s="1"/>
  <c r="D455"/>
  <c r="C455"/>
  <c r="AD454"/>
  <c r="AB454" s="1"/>
  <c r="AA454"/>
  <c r="Z454"/>
  <c r="L454"/>
  <c r="K454"/>
  <c r="H454"/>
  <c r="G454"/>
  <c r="AD453"/>
  <c r="AB453" s="1"/>
  <c r="AA453"/>
  <c r="Z453"/>
  <c r="S453" s="1"/>
  <c r="L453"/>
  <c r="K453"/>
  <c r="H453"/>
  <c r="G453"/>
  <c r="AD452"/>
  <c r="AB452" s="1"/>
  <c r="AA452"/>
  <c r="Z452"/>
  <c r="S452" s="1"/>
  <c r="L452"/>
  <c r="K452"/>
  <c r="H452"/>
  <c r="G452"/>
  <c r="AD451"/>
  <c r="AB451" s="1"/>
  <c r="AA451"/>
  <c r="Z451"/>
  <c r="S451" s="1"/>
  <c r="L451"/>
  <c r="K451"/>
  <c r="H451"/>
  <c r="G451"/>
  <c r="AD450"/>
  <c r="AB450" s="1"/>
  <c r="AA450"/>
  <c r="Z450"/>
  <c r="S450" s="1"/>
  <c r="L450"/>
  <c r="K450"/>
  <c r="H450"/>
  <c r="G450"/>
  <c r="AD449"/>
  <c r="AB449" s="1"/>
  <c r="AA449"/>
  <c r="Z449"/>
  <c r="S449" s="1"/>
  <c r="L449"/>
  <c r="K449"/>
  <c r="H449"/>
  <c r="G449"/>
  <c r="AD448"/>
  <c r="AB448" s="1"/>
  <c r="AA448"/>
  <c r="Z448"/>
  <c r="S448" s="1"/>
  <c r="L448"/>
  <c r="K448"/>
  <c r="H448"/>
  <c r="G448"/>
  <c r="AA447"/>
  <c r="Z447"/>
  <c r="AD447" s="1"/>
  <c r="AB447" s="1"/>
  <c r="AE447" s="1"/>
  <c r="L447"/>
  <c r="K447"/>
  <c r="H447"/>
  <c r="G447"/>
  <c r="A447"/>
  <c r="A448" s="1"/>
  <c r="AA446"/>
  <c r="AA455" s="1"/>
  <c r="Z446"/>
  <c r="Z455" s="1"/>
  <c r="AD455" s="1"/>
  <c r="L446"/>
  <c r="K446"/>
  <c r="H446"/>
  <c r="G446"/>
  <c r="AE445"/>
  <c r="AD445"/>
  <c r="AE444"/>
  <c r="AD444"/>
  <c r="AC443"/>
  <c r="N443"/>
  <c r="E443"/>
  <c r="AC442"/>
  <c r="Z442"/>
  <c r="Y442"/>
  <c r="Y516" s="1"/>
  <c r="W442"/>
  <c r="W443" s="1"/>
  <c r="V443" s="1"/>
  <c r="V442"/>
  <c r="V516" s="1"/>
  <c r="U442"/>
  <c r="U516" s="1"/>
  <c r="T442"/>
  <c r="T516" s="1"/>
  <c r="Q442"/>
  <c r="Q443" s="1"/>
  <c r="P442"/>
  <c r="N442"/>
  <c r="N516" s="1"/>
  <c r="M442"/>
  <c r="M443" s="1"/>
  <c r="L443" s="1"/>
  <c r="L442"/>
  <c r="L516" s="1"/>
  <c r="K442"/>
  <c r="K516" s="1"/>
  <c r="H442"/>
  <c r="F442"/>
  <c r="F443" s="1"/>
  <c r="E442"/>
  <c r="I442" s="1"/>
  <c r="D442"/>
  <c r="C442"/>
  <c r="C516" s="1"/>
  <c r="AE441"/>
  <c r="AD441"/>
  <c r="AB441" s="1"/>
  <c r="AA441"/>
  <c r="Z441"/>
  <c r="S441"/>
  <c r="R441"/>
  <c r="J441"/>
  <c r="I441"/>
  <c r="H441"/>
  <c r="G441"/>
  <c r="AA440"/>
  <c r="Z440"/>
  <c r="AD440" s="1"/>
  <c r="AB440" s="1"/>
  <c r="AE440" s="1"/>
  <c r="S440"/>
  <c r="R440"/>
  <c r="J440"/>
  <c r="I440"/>
  <c r="H440"/>
  <c r="G440"/>
  <c r="AE439"/>
  <c r="AD439"/>
  <c r="AB439" s="1"/>
  <c r="AA439"/>
  <c r="Z439"/>
  <c r="S439"/>
  <c r="R439"/>
  <c r="J439"/>
  <c r="I439"/>
  <c r="H439"/>
  <c r="G439"/>
  <c r="AA438"/>
  <c r="Z438"/>
  <c r="AD438" s="1"/>
  <c r="AB438" s="1"/>
  <c r="AE438" s="1"/>
  <c r="S438"/>
  <c r="R438"/>
  <c r="J438"/>
  <c r="I438"/>
  <c r="H438"/>
  <c r="G438"/>
  <c r="AE437"/>
  <c r="AD437"/>
  <c r="AB437" s="1"/>
  <c r="AA437"/>
  <c r="Z437"/>
  <c r="S437"/>
  <c r="R437"/>
  <c r="J437"/>
  <c r="I437"/>
  <c r="H437"/>
  <c r="G437"/>
  <c r="AE436"/>
  <c r="AA436"/>
  <c r="Z436"/>
  <c r="AD436" s="1"/>
  <c r="AB436" s="1"/>
  <c r="S436"/>
  <c r="R436"/>
  <c r="J436"/>
  <c r="I436"/>
  <c r="H436"/>
  <c r="G436"/>
  <c r="AE435"/>
  <c r="AD435"/>
  <c r="AB435" s="1"/>
  <c r="AA435"/>
  <c r="Z435"/>
  <c r="S435"/>
  <c r="R435"/>
  <c r="J435"/>
  <c r="I435"/>
  <c r="H435"/>
  <c r="G435"/>
  <c r="A435"/>
  <c r="AA434"/>
  <c r="Z434"/>
  <c r="S434"/>
  <c r="R434"/>
  <c r="J434"/>
  <c r="I434"/>
  <c r="H434"/>
  <c r="G434"/>
  <c r="A434" s="1"/>
  <c r="AD433"/>
  <c r="AB433" s="1"/>
  <c r="AA433"/>
  <c r="Z433"/>
  <c r="S433"/>
  <c r="R433"/>
  <c r="J433"/>
  <c r="I433"/>
  <c r="H433"/>
  <c r="G433"/>
  <c r="A433"/>
  <c r="AE432"/>
  <c r="AD432"/>
  <c r="AB432" s="1"/>
  <c r="AA432"/>
  <c r="Z432"/>
  <c r="S432"/>
  <c r="R432"/>
  <c r="J432"/>
  <c r="I432"/>
  <c r="H432"/>
  <c r="G432"/>
  <c r="AE431"/>
  <c r="AA431"/>
  <c r="Z431"/>
  <c r="AD431" s="1"/>
  <c r="AB431" s="1"/>
  <c r="S431"/>
  <c r="R431"/>
  <c r="J431"/>
  <c r="I431"/>
  <c r="H431"/>
  <c r="G431"/>
  <c r="AE430"/>
  <c r="AD430"/>
  <c r="AB430" s="1"/>
  <c r="AA430"/>
  <c r="Z430"/>
  <c r="S430"/>
  <c r="R430"/>
  <c r="J430"/>
  <c r="I430"/>
  <c r="H430"/>
  <c r="G430"/>
  <c r="AE429"/>
  <c r="AA429"/>
  <c r="Z429"/>
  <c r="AD429" s="1"/>
  <c r="AB429" s="1"/>
  <c r="S429"/>
  <c r="R429"/>
  <c r="J429"/>
  <c r="I429"/>
  <c r="H429"/>
  <c r="G429"/>
  <c r="AE428"/>
  <c r="AD428"/>
  <c r="AB428" s="1"/>
  <c r="AA428"/>
  <c r="Z428"/>
  <c r="S428"/>
  <c r="R428"/>
  <c r="J428"/>
  <c r="I428"/>
  <c r="H428"/>
  <c r="G428"/>
  <c r="AA427"/>
  <c r="Z427"/>
  <c r="AD427" s="1"/>
  <c r="AB427" s="1"/>
  <c r="AE427" s="1"/>
  <c r="S427"/>
  <c r="R427"/>
  <c r="J427"/>
  <c r="I427"/>
  <c r="H427"/>
  <c r="G427"/>
  <c r="AE426"/>
  <c r="AD426"/>
  <c r="AB426" s="1"/>
  <c r="AA426"/>
  <c r="Z426"/>
  <c r="S426"/>
  <c r="R426"/>
  <c r="J426"/>
  <c r="I426"/>
  <c r="H426"/>
  <c r="G426"/>
  <c r="AA425"/>
  <c r="Z425"/>
  <c r="AD425" s="1"/>
  <c r="AB425" s="1"/>
  <c r="AE425" s="1"/>
  <c r="S425"/>
  <c r="R425"/>
  <c r="J425"/>
  <c r="I425"/>
  <c r="H425"/>
  <c r="G425"/>
  <c r="AE424"/>
  <c r="AD424"/>
  <c r="AB424" s="1"/>
  <c r="AA424"/>
  <c r="Z424"/>
  <c r="S424"/>
  <c r="R424"/>
  <c r="J424"/>
  <c r="I424"/>
  <c r="H424"/>
  <c r="G424"/>
  <c r="AE423"/>
  <c r="AA423"/>
  <c r="Z423"/>
  <c r="AD423" s="1"/>
  <c r="AB423" s="1"/>
  <c r="A423"/>
  <c r="AA422"/>
  <c r="Z422"/>
  <c r="S422"/>
  <c r="R422"/>
  <c r="J422"/>
  <c r="I422"/>
  <c r="H422"/>
  <c r="G422"/>
  <c r="AE421"/>
  <c r="AA421"/>
  <c r="Z421"/>
  <c r="AD421" s="1"/>
  <c r="AB421" s="1"/>
  <c r="S421"/>
  <c r="R421"/>
  <c r="J421"/>
  <c r="I421"/>
  <c r="H421"/>
  <c r="G421"/>
  <c r="A421"/>
  <c r="A422" s="1"/>
  <c r="AD420"/>
  <c r="AB420" s="1"/>
  <c r="AA420"/>
  <c r="Z420"/>
  <c r="AE420" s="1"/>
  <c r="S420"/>
  <c r="R420"/>
  <c r="J420"/>
  <c r="I420"/>
  <c r="H420"/>
  <c r="G420"/>
  <c r="AE419"/>
  <c r="AD419"/>
  <c r="Y418"/>
  <c r="Y515" s="1"/>
  <c r="W418"/>
  <c r="V418"/>
  <c r="U418"/>
  <c r="T418"/>
  <c r="T443" s="1"/>
  <c r="Q418"/>
  <c r="P418"/>
  <c r="P443" s="1"/>
  <c r="N418"/>
  <c r="N515" s="1"/>
  <c r="M515" s="1"/>
  <c r="M418"/>
  <c r="F418"/>
  <c r="E418"/>
  <c r="E515" s="1"/>
  <c r="D418"/>
  <c r="H418" s="1"/>
  <c r="C418"/>
  <c r="G418" s="1"/>
  <c r="AA417"/>
  <c r="Z417"/>
  <c r="L417"/>
  <c r="K417"/>
  <c r="H417"/>
  <c r="G417"/>
  <c r="AA416"/>
  <c r="Z416"/>
  <c r="L416"/>
  <c r="K416"/>
  <c r="H416"/>
  <c r="G416"/>
  <c r="AA415"/>
  <c r="Z415"/>
  <c r="L415"/>
  <c r="K415"/>
  <c r="H415"/>
  <c r="G415"/>
  <c r="AA414"/>
  <c r="Z414"/>
  <c r="L414"/>
  <c r="K414"/>
  <c r="R414" s="1"/>
  <c r="H414"/>
  <c r="G414"/>
  <c r="AD413"/>
  <c r="AB413" s="1"/>
  <c r="AE413" s="1"/>
  <c r="AA413"/>
  <c r="Z413"/>
  <c r="L413"/>
  <c r="K413"/>
  <c r="H413"/>
  <c r="G413"/>
  <c r="AD412"/>
  <c r="AB412" s="1"/>
  <c r="AE412" s="1"/>
  <c r="AA412"/>
  <c r="Z412"/>
  <c r="L412"/>
  <c r="K412"/>
  <c r="H412"/>
  <c r="G412"/>
  <c r="AD411"/>
  <c r="AB411" s="1"/>
  <c r="AE411" s="1"/>
  <c r="AA411"/>
  <c r="Z411"/>
  <c r="L411"/>
  <c r="K411"/>
  <c r="K418" s="1"/>
  <c r="H411"/>
  <c r="G411"/>
  <c r="AA410"/>
  <c r="Z410"/>
  <c r="AD410" s="1"/>
  <c r="AB410" s="1"/>
  <c r="AE410" s="1"/>
  <c r="L410"/>
  <c r="L418" s="1"/>
  <c r="L515" s="1"/>
  <c r="K410"/>
  <c r="H410"/>
  <c r="G410"/>
  <c r="A410"/>
  <c r="A411" s="1"/>
  <c r="A412" s="1"/>
  <c r="AA409"/>
  <c r="AA418" s="1"/>
  <c r="Z409"/>
  <c r="L409"/>
  <c r="K409"/>
  <c r="H409"/>
  <c r="G409"/>
  <c r="AE408"/>
  <c r="AD408"/>
  <c r="AE407"/>
  <c r="AD407"/>
  <c r="AE406"/>
  <c r="AD406"/>
  <c r="AA404"/>
  <c r="Y404"/>
  <c r="W404"/>
  <c r="V404"/>
  <c r="U404"/>
  <c r="T404"/>
  <c r="P404"/>
  <c r="N404"/>
  <c r="M404"/>
  <c r="L404"/>
  <c r="K404"/>
  <c r="F404"/>
  <c r="E404"/>
  <c r="G404" s="1"/>
  <c r="D404"/>
  <c r="C404"/>
  <c r="AD403"/>
  <c r="AB403" s="1"/>
  <c r="AE403" s="1"/>
  <c r="AA403"/>
  <c r="Z403"/>
  <c r="R403"/>
  <c r="Q403"/>
  <c r="Q404" s="1"/>
  <c r="J403"/>
  <c r="I403"/>
  <c r="H403"/>
  <c r="G403"/>
  <c r="AA402"/>
  <c r="Z402"/>
  <c r="R402"/>
  <c r="Q402"/>
  <c r="J402"/>
  <c r="J404" s="1"/>
  <c r="I402"/>
  <c r="H402"/>
  <c r="G402"/>
  <c r="AE401"/>
  <c r="AD401"/>
  <c r="W399"/>
  <c r="V399"/>
  <c r="U399"/>
  <c r="T399"/>
  <c r="N399"/>
  <c r="M399"/>
  <c r="L399"/>
  <c r="K399"/>
  <c r="E399"/>
  <c r="D399"/>
  <c r="C399"/>
  <c r="AA398"/>
  <c r="Z398"/>
  <c r="AD398" s="1"/>
  <c r="AB398" s="1"/>
  <c r="R398"/>
  <c r="Q398"/>
  <c r="S398" s="1"/>
  <c r="J398"/>
  <c r="I398"/>
  <c r="H398"/>
  <c r="G398"/>
  <c r="Y397"/>
  <c r="AA397" s="1"/>
  <c r="Z397" s="1"/>
  <c r="R397"/>
  <c r="P397"/>
  <c r="Q397" s="1"/>
  <c r="S397" s="1"/>
  <c r="I397"/>
  <c r="G397"/>
  <c r="F397" s="1"/>
  <c r="H397" s="1"/>
  <c r="E397"/>
  <c r="J396"/>
  <c r="I396"/>
  <c r="H396"/>
  <c r="G396"/>
  <c r="AD395"/>
  <c r="AA395"/>
  <c r="Y395"/>
  <c r="Z395" s="1"/>
  <c r="R395"/>
  <c r="Q395"/>
  <c r="S395" s="1"/>
  <c r="P395"/>
  <c r="I395"/>
  <c r="G395"/>
  <c r="F395" s="1"/>
  <c r="J395" s="1"/>
  <c r="E395"/>
  <c r="AE394"/>
  <c r="AD394"/>
  <c r="AA393"/>
  <c r="Y393"/>
  <c r="W393"/>
  <c r="V393"/>
  <c r="U393"/>
  <c r="T393"/>
  <c r="P393"/>
  <c r="N393"/>
  <c r="M393"/>
  <c r="L393"/>
  <c r="K393"/>
  <c r="D393"/>
  <c r="C393"/>
  <c r="AA392"/>
  <c r="Z392"/>
  <c r="AD392" s="1"/>
  <c r="AB392" s="1"/>
  <c r="R392"/>
  <c r="Q392"/>
  <c r="J392"/>
  <c r="I392"/>
  <c r="H392"/>
  <c r="G392"/>
  <c r="AD391"/>
  <c r="AB391" s="1"/>
  <c r="AE391" s="1"/>
  <c r="AA391"/>
  <c r="Z391"/>
  <c r="S391"/>
  <c r="R391"/>
  <c r="Q391"/>
  <c r="J391"/>
  <c r="I391"/>
  <c r="H391"/>
  <c r="G391"/>
  <c r="AA390"/>
  <c r="Z390"/>
  <c r="AD390" s="1"/>
  <c r="AB390" s="1"/>
  <c r="R390"/>
  <c r="Q390"/>
  <c r="I390"/>
  <c r="F390"/>
  <c r="H390" s="1"/>
  <c r="E390"/>
  <c r="G390" s="1"/>
  <c r="AA389"/>
  <c r="Z389"/>
  <c r="AD389" s="1"/>
  <c r="AB389" s="1"/>
  <c r="S389"/>
  <c r="R389"/>
  <c r="J389"/>
  <c r="I389"/>
  <c r="H389"/>
  <c r="G389"/>
  <c r="AE388"/>
  <c r="AD388"/>
  <c r="AE387"/>
  <c r="AD387"/>
  <c r="Y386"/>
  <c r="W386"/>
  <c r="V386"/>
  <c r="U386"/>
  <c r="T386"/>
  <c r="P386"/>
  <c r="N386"/>
  <c r="M386"/>
  <c r="J386"/>
  <c r="I386"/>
  <c r="D386"/>
  <c r="C386"/>
  <c r="AA385"/>
  <c r="Z385"/>
  <c r="AD385" s="1"/>
  <c r="AB385" s="1"/>
  <c r="Q385"/>
  <c r="L385" s="1"/>
  <c r="H385"/>
  <c r="F385"/>
  <c r="E385"/>
  <c r="G385" s="1"/>
  <c r="A385"/>
  <c r="AA384"/>
  <c r="Z384"/>
  <c r="AD384" s="1"/>
  <c r="AB384" s="1"/>
  <c r="Q384"/>
  <c r="L384" s="1"/>
  <c r="S384" s="1"/>
  <c r="K384"/>
  <c r="R384" s="1"/>
  <c r="H384"/>
  <c r="G384" s="1"/>
  <c r="F384"/>
  <c r="E384"/>
  <c r="AD383"/>
  <c r="AB383" s="1"/>
  <c r="AE383" s="1"/>
  <c r="AA383"/>
  <c r="Z383"/>
  <c r="R383"/>
  <c r="Q383"/>
  <c r="K383"/>
  <c r="F383"/>
  <c r="H383" s="1"/>
  <c r="G383" s="1"/>
  <c r="E383"/>
  <c r="AD382"/>
  <c r="AB382" s="1"/>
  <c r="AE382" s="1"/>
  <c r="AA382"/>
  <c r="Z382"/>
  <c r="Q382"/>
  <c r="L382" s="1"/>
  <c r="S382" s="1"/>
  <c r="R382" s="1"/>
  <c r="K382"/>
  <c r="F382"/>
  <c r="H382" s="1"/>
  <c r="E382"/>
  <c r="G382" s="1"/>
  <c r="AD381"/>
  <c r="AB381" s="1"/>
  <c r="AA381"/>
  <c r="Z381"/>
  <c r="Q381"/>
  <c r="L381" s="1"/>
  <c r="S381" s="1"/>
  <c r="F381"/>
  <c r="H381" s="1"/>
  <c r="E381"/>
  <c r="G381" s="1"/>
  <c r="AA380"/>
  <c r="Z380"/>
  <c r="AD380" s="1"/>
  <c r="AB380" s="1"/>
  <c r="H380"/>
  <c r="F380"/>
  <c r="E380"/>
  <c r="K380" s="1"/>
  <c r="R380" s="1"/>
  <c r="L380" s="1"/>
  <c r="S380" s="1"/>
  <c r="AA379"/>
  <c r="Z379"/>
  <c r="AD379" s="1"/>
  <c r="AB379" s="1"/>
  <c r="Q379"/>
  <c r="L379" s="1"/>
  <c r="S379" s="1"/>
  <c r="R379" s="1"/>
  <c r="H379"/>
  <c r="G379"/>
  <c r="F379"/>
  <c r="E379"/>
  <c r="K379" s="1"/>
  <c r="AA378"/>
  <c r="L378"/>
  <c r="K378"/>
  <c r="R378" s="1"/>
  <c r="H378"/>
  <c r="F378"/>
  <c r="E378"/>
  <c r="G378" s="1"/>
  <c r="AD377"/>
  <c r="AB377" s="1"/>
  <c r="AA377"/>
  <c r="Z377"/>
  <c r="Q377"/>
  <c r="L377" s="1"/>
  <c r="S377" s="1"/>
  <c r="K377"/>
  <c r="H377"/>
  <c r="F377"/>
  <c r="E377"/>
  <c r="AA376"/>
  <c r="Z376"/>
  <c r="AD376" s="1"/>
  <c r="AB376" s="1"/>
  <c r="Q376"/>
  <c r="K376"/>
  <c r="F376"/>
  <c r="H376" s="1"/>
  <c r="G376" s="1"/>
  <c r="E376"/>
  <c r="AD375"/>
  <c r="AB375" s="1"/>
  <c r="AE375" s="1"/>
  <c r="AA375"/>
  <c r="Z375"/>
  <c r="Q375"/>
  <c r="L375" s="1"/>
  <c r="S375" s="1"/>
  <c r="R375" s="1"/>
  <c r="G375"/>
  <c r="F375"/>
  <c r="H375" s="1"/>
  <c r="E375"/>
  <c r="K375" s="1"/>
  <c r="AD374"/>
  <c r="AB374" s="1"/>
  <c r="AE374" s="1"/>
  <c r="AA374"/>
  <c r="Z374"/>
  <c r="Q374"/>
  <c r="L374" s="1"/>
  <c r="S374" s="1"/>
  <c r="R374" s="1"/>
  <c r="H374"/>
  <c r="G374"/>
  <c r="F374"/>
  <c r="E374"/>
  <c r="K374" s="1"/>
  <c r="AA373"/>
  <c r="Z373"/>
  <c r="AD373" s="1"/>
  <c r="AB373" s="1"/>
  <c r="Q373"/>
  <c r="F373"/>
  <c r="H373" s="1"/>
  <c r="G373" s="1"/>
  <c r="E373"/>
  <c r="K373" s="1"/>
  <c r="AD372"/>
  <c r="AB372" s="1"/>
  <c r="AE372" s="1"/>
  <c r="AA372"/>
  <c r="Z372"/>
  <c r="Q372"/>
  <c r="L372" s="1"/>
  <c r="S372" s="1"/>
  <c r="R372" s="1"/>
  <c r="K372"/>
  <c r="F372"/>
  <c r="H372" s="1"/>
  <c r="E372"/>
  <c r="AD371"/>
  <c r="AB371" s="1"/>
  <c r="AA371"/>
  <c r="Z371"/>
  <c r="Q371"/>
  <c r="H371"/>
  <c r="G371"/>
  <c r="F371"/>
  <c r="E371"/>
  <c r="K371" s="1"/>
  <c r="R371" s="1"/>
  <c r="AA370"/>
  <c r="Z370"/>
  <c r="AD370" s="1"/>
  <c r="AB370" s="1"/>
  <c r="AE370" s="1"/>
  <c r="Q370"/>
  <c r="H370"/>
  <c r="G370"/>
  <c r="F370"/>
  <c r="E370"/>
  <c r="K370" s="1"/>
  <c r="AA369"/>
  <c r="Z369"/>
  <c r="AD369" s="1"/>
  <c r="AB369" s="1"/>
  <c r="AE369" s="1"/>
  <c r="Q369"/>
  <c r="K369"/>
  <c r="F369"/>
  <c r="H369" s="1"/>
  <c r="G369" s="1"/>
  <c r="E369"/>
  <c r="AD368"/>
  <c r="AB368" s="1"/>
  <c r="AE368" s="1"/>
  <c r="AA368"/>
  <c r="Z368"/>
  <c r="Q368"/>
  <c r="L368" s="1"/>
  <c r="S368" s="1"/>
  <c r="F368"/>
  <c r="H368" s="1"/>
  <c r="G368" s="1"/>
  <c r="E368"/>
  <c r="K368" s="1"/>
  <c r="AD367"/>
  <c r="AB367" s="1"/>
  <c r="AE367" s="1"/>
  <c r="AA367"/>
  <c r="Z367"/>
  <c r="Q367"/>
  <c r="F367"/>
  <c r="H367" s="1"/>
  <c r="E367"/>
  <c r="G367" s="1"/>
  <c r="AA366"/>
  <c r="Z366"/>
  <c r="AD366" s="1"/>
  <c r="AB366" s="1"/>
  <c r="Q366"/>
  <c r="F366"/>
  <c r="H366" s="1"/>
  <c r="E366"/>
  <c r="G366" s="1"/>
  <c r="AA365"/>
  <c r="Z365"/>
  <c r="AD365" s="1"/>
  <c r="AB365" s="1"/>
  <c r="Q365"/>
  <c r="L365" s="1"/>
  <c r="S365" s="1"/>
  <c r="R365" s="1"/>
  <c r="K365"/>
  <c r="H365"/>
  <c r="G365" s="1"/>
  <c r="F365"/>
  <c r="E365"/>
  <c r="AD364"/>
  <c r="AB364" s="1"/>
  <c r="AE364" s="1"/>
  <c r="AA364"/>
  <c r="Z364"/>
  <c r="Q364"/>
  <c r="L364" s="1"/>
  <c r="K364" s="1"/>
  <c r="F364"/>
  <c r="H364" s="1"/>
  <c r="E364"/>
  <c r="G364" s="1"/>
  <c r="AD363"/>
  <c r="AB363" s="1"/>
  <c r="AE363" s="1"/>
  <c r="AA363"/>
  <c r="Z363"/>
  <c r="Q363"/>
  <c r="L363" s="1"/>
  <c r="H363"/>
  <c r="G363"/>
  <c r="F363"/>
  <c r="E363"/>
  <c r="A363"/>
  <c r="A364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A362"/>
  <c r="Z362"/>
  <c r="AD362" s="1"/>
  <c r="AB362" s="1"/>
  <c r="AE362" s="1"/>
  <c r="S362"/>
  <c r="Q362"/>
  <c r="L362" s="1"/>
  <c r="K362"/>
  <c r="R362" s="1"/>
  <c r="H362"/>
  <c r="G362" s="1"/>
  <c r="F362"/>
  <c r="E362"/>
  <c r="AD361"/>
  <c r="AB361" s="1"/>
  <c r="AE361" s="1"/>
  <c r="AA361"/>
  <c r="Z361"/>
  <c r="Q361"/>
  <c r="G361"/>
  <c r="F361"/>
  <c r="H361" s="1"/>
  <c r="E361"/>
  <c r="K361" s="1"/>
  <c r="AD360"/>
  <c r="AB360" s="1"/>
  <c r="AE360" s="1"/>
  <c r="AA360"/>
  <c r="Z360"/>
  <c r="Q360"/>
  <c r="F360"/>
  <c r="H360" s="1"/>
  <c r="E360"/>
  <c r="G360" s="1"/>
  <c r="AD359"/>
  <c r="AB359" s="1"/>
  <c r="AE359" s="1"/>
  <c r="AA359"/>
  <c r="Z359"/>
  <c r="Q359"/>
  <c r="L359" s="1"/>
  <c r="S359" s="1"/>
  <c r="R359" s="1"/>
  <c r="K359"/>
  <c r="F359"/>
  <c r="H359" s="1"/>
  <c r="G359" s="1"/>
  <c r="E359"/>
  <c r="AA358"/>
  <c r="Z358"/>
  <c r="AD358" s="1"/>
  <c r="AB358" s="1"/>
  <c r="Q358"/>
  <c r="L358" s="1"/>
  <c r="S358" s="1"/>
  <c r="R358" s="1"/>
  <c r="K358"/>
  <c r="H358"/>
  <c r="G358" s="1"/>
  <c r="F358"/>
  <c r="E358"/>
  <c r="AD357"/>
  <c r="AB357" s="1"/>
  <c r="AE357" s="1"/>
  <c r="AA357"/>
  <c r="Z357"/>
  <c r="Q357"/>
  <c r="G357"/>
  <c r="F357"/>
  <c r="H357" s="1"/>
  <c r="E357"/>
  <c r="K357" s="1"/>
  <c r="AD356"/>
  <c r="AB356" s="1"/>
  <c r="AE356" s="1"/>
  <c r="AA356"/>
  <c r="Z356"/>
  <c r="Q356"/>
  <c r="L356" s="1"/>
  <c r="S356" s="1"/>
  <c r="G356"/>
  <c r="F356"/>
  <c r="H356" s="1"/>
  <c r="E356"/>
  <c r="K356" s="1"/>
  <c r="R356" s="1"/>
  <c r="AD355"/>
  <c r="AB355" s="1"/>
  <c r="AE355" s="1"/>
  <c r="AA355"/>
  <c r="Z355"/>
  <c r="Q355"/>
  <c r="L355" s="1"/>
  <c r="S355" s="1"/>
  <c r="F355"/>
  <c r="H355" s="1"/>
  <c r="G355" s="1"/>
  <c r="E355"/>
  <c r="K355" s="1"/>
  <c r="R355" s="1"/>
  <c r="AA354"/>
  <c r="Z354"/>
  <c r="AD354" s="1"/>
  <c r="AB354" s="1"/>
  <c r="Q354"/>
  <c r="L354" s="1"/>
  <c r="S354" s="1"/>
  <c r="K354"/>
  <c r="R354" s="1"/>
  <c r="F354"/>
  <c r="H354" s="1"/>
  <c r="G354" s="1"/>
  <c r="E354"/>
  <c r="AA353"/>
  <c r="Z353"/>
  <c r="AD353" s="1"/>
  <c r="AB353" s="1"/>
  <c r="Q353"/>
  <c r="H353"/>
  <c r="F353"/>
  <c r="E353"/>
  <c r="K353" s="1"/>
  <c r="AA352"/>
  <c r="Z352"/>
  <c r="AD352" s="1"/>
  <c r="AB352" s="1"/>
  <c r="Q352"/>
  <c r="F352"/>
  <c r="H352" s="1"/>
  <c r="E352"/>
  <c r="G352" s="1"/>
  <c r="AD351"/>
  <c r="AB351" s="1"/>
  <c r="AE351" s="1"/>
  <c r="AA351"/>
  <c r="Z351"/>
  <c r="Q351"/>
  <c r="L351" s="1"/>
  <c r="H351"/>
  <c r="G351"/>
  <c r="F351"/>
  <c r="E351"/>
  <c r="A351"/>
  <c r="A352" s="1"/>
  <c r="A353" s="1"/>
  <c r="A354" s="1"/>
  <c r="A359" s="1"/>
  <c r="A360" s="1"/>
  <c r="A361" s="1"/>
  <c r="AA350"/>
  <c r="Z350"/>
  <c r="Z386" s="1"/>
  <c r="Q350"/>
  <c r="H350"/>
  <c r="F350"/>
  <c r="F386" s="1"/>
  <c r="E350"/>
  <c r="K350" s="1"/>
  <c r="AE349"/>
  <c r="AD349"/>
  <c r="AE348"/>
  <c r="AD348"/>
  <c r="W347"/>
  <c r="V347"/>
  <c r="U347"/>
  <c r="T347"/>
  <c r="O347"/>
  <c r="N347"/>
  <c r="M347"/>
  <c r="L347"/>
  <c r="K347"/>
  <c r="F347"/>
  <c r="E347"/>
  <c r="Y346"/>
  <c r="AA346" s="1"/>
  <c r="P346"/>
  <c r="Q346" s="1"/>
  <c r="J346"/>
  <c r="I346"/>
  <c r="H346"/>
  <c r="G346"/>
  <c r="AD345"/>
  <c r="AB345" s="1"/>
  <c r="AE345" s="1"/>
  <c r="AA345"/>
  <c r="Z345"/>
  <c r="S345"/>
  <c r="R345"/>
  <c r="Q345"/>
  <c r="C345"/>
  <c r="I345" s="1"/>
  <c r="AE344"/>
  <c r="AD344"/>
  <c r="Y343"/>
  <c r="W343"/>
  <c r="V343"/>
  <c r="U343"/>
  <c r="T343"/>
  <c r="P343"/>
  <c r="O343"/>
  <c r="N343"/>
  <c r="M343"/>
  <c r="L343"/>
  <c r="K343"/>
  <c r="F343"/>
  <c r="E343"/>
  <c r="D343"/>
  <c r="C343"/>
  <c r="AA342"/>
  <c r="AA343" s="1"/>
  <c r="Z342"/>
  <c r="AD342" s="1"/>
  <c r="AB342" s="1"/>
  <c r="R342"/>
  <c r="R343" s="1"/>
  <c r="Q343" s="1"/>
  <c r="Q342"/>
  <c r="S342" s="1"/>
  <c r="J342"/>
  <c r="I342"/>
  <c r="H342"/>
  <c r="G342"/>
  <c r="A342" s="1"/>
  <c r="AA341"/>
  <c r="Z341"/>
  <c r="S341" s="1"/>
  <c r="R341"/>
  <c r="Q341"/>
  <c r="J341"/>
  <c r="I341"/>
  <c r="H341"/>
  <c r="G341"/>
  <c r="A341"/>
  <c r="AD340"/>
  <c r="AB340" s="1"/>
  <c r="AE340" s="1"/>
  <c r="AA340"/>
  <c r="Z340"/>
  <c r="R340"/>
  <c r="Q340"/>
  <c r="J340"/>
  <c r="I340"/>
  <c r="H340"/>
  <c r="G340"/>
  <c r="AA339"/>
  <c r="Z339"/>
  <c r="Z343" s="1"/>
  <c r="R339"/>
  <c r="Q339"/>
  <c r="S339" s="1"/>
  <c r="J339"/>
  <c r="J343" s="1"/>
  <c r="I343" s="1"/>
  <c r="H343" s="1"/>
  <c r="G343" s="1"/>
  <c r="I339"/>
  <c r="H339"/>
  <c r="G339"/>
  <c r="AE338"/>
  <c r="AD338"/>
  <c r="Y337"/>
  <c r="W337"/>
  <c r="V337"/>
  <c r="U337"/>
  <c r="T337"/>
  <c r="P337"/>
  <c r="O337"/>
  <c r="N337"/>
  <c r="M337"/>
  <c r="L337"/>
  <c r="K337"/>
  <c r="F337"/>
  <c r="E337"/>
  <c r="D337"/>
  <c r="C337"/>
  <c r="AA336"/>
  <c r="AA337" s="1"/>
  <c r="Z336"/>
  <c r="Z337" s="1"/>
  <c r="S336"/>
  <c r="S337" s="1"/>
  <c r="R337" s="1"/>
  <c r="Q337" s="1"/>
  <c r="R336"/>
  <c r="Q336"/>
  <c r="I336"/>
  <c r="H336"/>
  <c r="G336"/>
  <c r="F336"/>
  <c r="AE335"/>
  <c r="AD335"/>
  <c r="AE334"/>
  <c r="AD334"/>
  <c r="Y333"/>
  <c r="W333"/>
  <c r="V333"/>
  <c r="U333"/>
  <c r="T333"/>
  <c r="P333"/>
  <c r="O333"/>
  <c r="N333"/>
  <c r="M333"/>
  <c r="L333"/>
  <c r="K333"/>
  <c r="F333"/>
  <c r="E333"/>
  <c r="D333"/>
  <c r="C333"/>
  <c r="AA332"/>
  <c r="AA333" s="1"/>
  <c r="Z332"/>
  <c r="Z333" s="1"/>
  <c r="R332"/>
  <c r="Q332"/>
  <c r="S332" s="1"/>
  <c r="S333" s="1"/>
  <c r="R333" s="1"/>
  <c r="Q333" s="1"/>
  <c r="J332"/>
  <c r="J333" s="1"/>
  <c r="I333" s="1"/>
  <c r="H333" s="1"/>
  <c r="G333" s="1"/>
  <c r="I332"/>
  <c r="H332"/>
  <c r="G332"/>
  <c r="AE331"/>
  <c r="AD331"/>
  <c r="Y330"/>
  <c r="W330"/>
  <c r="V330"/>
  <c r="U330"/>
  <c r="T330"/>
  <c r="P330"/>
  <c r="O330"/>
  <c r="N330"/>
  <c r="M330"/>
  <c r="L330"/>
  <c r="K330"/>
  <c r="J330"/>
  <c r="F330"/>
  <c r="E330"/>
  <c r="D330"/>
  <c r="C330"/>
  <c r="AA329"/>
  <c r="Z329"/>
  <c r="S329" s="1"/>
  <c r="R329"/>
  <c r="Q329"/>
  <c r="J329"/>
  <c r="I329"/>
  <c r="H329"/>
  <c r="G329"/>
  <c r="A329"/>
  <c r="AD328"/>
  <c r="AB328" s="1"/>
  <c r="AE328" s="1"/>
  <c r="AA328"/>
  <c r="AA330" s="1"/>
  <c r="Z328"/>
  <c r="R328"/>
  <c r="Q328"/>
  <c r="J328"/>
  <c r="I328"/>
  <c r="H328"/>
  <c r="G328"/>
  <c r="AE327"/>
  <c r="AD327"/>
  <c r="Y326"/>
  <c r="W326"/>
  <c r="V326"/>
  <c r="U326"/>
  <c r="T326"/>
  <c r="P326"/>
  <c r="O326"/>
  <c r="N326"/>
  <c r="M326"/>
  <c r="L326"/>
  <c r="K326"/>
  <c r="F326"/>
  <c r="E326"/>
  <c r="D326"/>
  <c r="C326"/>
  <c r="AA325"/>
  <c r="AA326" s="1"/>
  <c r="Z325"/>
  <c r="Z326" s="1"/>
  <c r="S325"/>
  <c r="R325"/>
  <c r="Q325"/>
  <c r="J325"/>
  <c r="J326" s="1"/>
  <c r="I326" s="1"/>
  <c r="H326" s="1"/>
  <c r="G326" s="1"/>
  <c r="I325"/>
  <c r="H325"/>
  <c r="G325"/>
  <c r="AD324"/>
  <c r="AB324" s="1"/>
  <c r="AE324" s="1"/>
  <c r="AA324"/>
  <c r="Z324"/>
  <c r="S324"/>
  <c r="R324"/>
  <c r="Q324"/>
  <c r="J324"/>
  <c r="I324"/>
  <c r="H324"/>
  <c r="G324"/>
  <c r="AE323"/>
  <c r="AD323"/>
  <c r="Z322"/>
  <c r="Y322"/>
  <c r="AD322" s="1"/>
  <c r="W322"/>
  <c r="V322"/>
  <c r="U322"/>
  <c r="T322"/>
  <c r="O322"/>
  <c r="N322"/>
  <c r="M322"/>
  <c r="L322"/>
  <c r="K322"/>
  <c r="D322"/>
  <c r="C322"/>
  <c r="AA321"/>
  <c r="Z321"/>
  <c r="AD321" s="1"/>
  <c r="AB321" s="1"/>
  <c r="AE321" s="1"/>
  <c r="P321"/>
  <c r="H321"/>
  <c r="G321"/>
  <c r="F321"/>
  <c r="E321"/>
  <c r="I321" s="1"/>
  <c r="AD320"/>
  <c r="AB320" s="1"/>
  <c r="AE320" s="1"/>
  <c r="AA320"/>
  <c r="Z320"/>
  <c r="P320"/>
  <c r="G320"/>
  <c r="F320"/>
  <c r="H320" s="1"/>
  <c r="E320"/>
  <c r="I320" s="1"/>
  <c r="AD319"/>
  <c r="AB319" s="1"/>
  <c r="AA319"/>
  <c r="AA322" s="1"/>
  <c r="Z319"/>
  <c r="R319"/>
  <c r="Q319"/>
  <c r="P319"/>
  <c r="J319"/>
  <c r="H319"/>
  <c r="G319"/>
  <c r="F319"/>
  <c r="E319"/>
  <c r="E322" s="1"/>
  <c r="AE318"/>
  <c r="AD318"/>
  <c r="AE317"/>
  <c r="AD317"/>
  <c r="AE316"/>
  <c r="AD316"/>
  <c r="AA315"/>
  <c r="Y315"/>
  <c r="W315"/>
  <c r="V315"/>
  <c r="U315"/>
  <c r="T315"/>
  <c r="P315"/>
  <c r="O315"/>
  <c r="N315"/>
  <c r="M315"/>
  <c r="L315"/>
  <c r="K315"/>
  <c r="F315"/>
  <c r="E315"/>
  <c r="D315"/>
  <c r="C315"/>
  <c r="AA314"/>
  <c r="Z314"/>
  <c r="AD314" s="1"/>
  <c r="AB314" s="1"/>
  <c r="R314"/>
  <c r="Q314"/>
  <c r="S314" s="1"/>
  <c r="J314"/>
  <c r="I314"/>
  <c r="H314"/>
  <c r="G314"/>
  <c r="AA313"/>
  <c r="Z313"/>
  <c r="S313" s="1"/>
  <c r="R313"/>
  <c r="Q313"/>
  <c r="J313"/>
  <c r="I313"/>
  <c r="H313"/>
  <c r="G313"/>
  <c r="AE312"/>
  <c r="AD312"/>
  <c r="Y311"/>
  <c r="W311"/>
  <c r="V311"/>
  <c r="U311"/>
  <c r="T311"/>
  <c r="P311"/>
  <c r="N311"/>
  <c r="M311"/>
  <c r="L311"/>
  <c r="K311"/>
  <c r="F311"/>
  <c r="E311"/>
  <c r="D311"/>
  <c r="C311"/>
  <c r="AA310"/>
  <c r="Z310"/>
  <c r="S310" s="1"/>
  <c r="R310"/>
  <c r="Q310"/>
  <c r="J310"/>
  <c r="I310"/>
  <c r="H310"/>
  <c r="G310"/>
  <c r="AD309"/>
  <c r="AB309" s="1"/>
  <c r="AE309" s="1"/>
  <c r="AA309"/>
  <c r="Z309"/>
  <c r="R309"/>
  <c r="Q309"/>
  <c r="J309"/>
  <c r="I309"/>
  <c r="H309"/>
  <c r="G309"/>
  <c r="AA308"/>
  <c r="AA311" s="1"/>
  <c r="Z308"/>
  <c r="AD308" s="1"/>
  <c r="AB308" s="1"/>
  <c r="R308"/>
  <c r="Q308"/>
  <c r="S308" s="1"/>
  <c r="J308"/>
  <c r="J311" s="1"/>
  <c r="I311" s="1"/>
  <c r="H311" s="1"/>
  <c r="G311" s="1"/>
  <c r="I308"/>
  <c r="H308"/>
  <c r="G308"/>
  <c r="AE307"/>
  <c r="AD307"/>
  <c r="Y306"/>
  <c r="W306"/>
  <c r="V306"/>
  <c r="U306"/>
  <c r="T306"/>
  <c r="N306"/>
  <c r="M306"/>
  <c r="L306"/>
  <c r="K306"/>
  <c r="D306"/>
  <c r="C306"/>
  <c r="AD305"/>
  <c r="AB305" s="1"/>
  <c r="AE305" s="1"/>
  <c r="AA305"/>
  <c r="Z305"/>
  <c r="P305"/>
  <c r="J305"/>
  <c r="I305"/>
  <c r="H305"/>
  <c r="G305"/>
  <c r="AA304"/>
  <c r="Z304"/>
  <c r="S304" s="1"/>
  <c r="R304"/>
  <c r="Q304"/>
  <c r="J304"/>
  <c r="I304"/>
  <c r="H304"/>
  <c r="G304"/>
  <c r="AD303"/>
  <c r="AB303" s="1"/>
  <c r="AE303" s="1"/>
  <c r="AA303"/>
  <c r="Z303"/>
  <c r="R303"/>
  <c r="Q303" s="1"/>
  <c r="S303" s="1"/>
  <c r="P303"/>
  <c r="O303"/>
  <c r="J303" s="1"/>
  <c r="I303"/>
  <c r="H303"/>
  <c r="G303" s="1"/>
  <c r="F303"/>
  <c r="E303"/>
  <c r="AA302"/>
  <c r="Z302"/>
  <c r="AD302" s="1"/>
  <c r="AB302" s="1"/>
  <c r="AE302" s="1"/>
  <c r="R302"/>
  <c r="P302"/>
  <c r="J302" s="1"/>
  <c r="H302"/>
  <c r="G302"/>
  <c r="F302"/>
  <c r="E302"/>
  <c r="AD301"/>
  <c r="AB301" s="1"/>
  <c r="AE301" s="1"/>
  <c r="AA301"/>
  <c r="Z301"/>
  <c r="R301"/>
  <c r="Q301"/>
  <c r="J301"/>
  <c r="I301"/>
  <c r="H301"/>
  <c r="G301"/>
  <c r="AD300"/>
  <c r="AB300" s="1"/>
  <c r="AE300" s="1"/>
  <c r="AA300"/>
  <c r="Z300"/>
  <c r="R300"/>
  <c r="Q300"/>
  <c r="J300"/>
  <c r="I300"/>
  <c r="H300"/>
  <c r="G300"/>
  <c r="A300"/>
  <c r="A301" s="1"/>
  <c r="AA299"/>
  <c r="AA306" s="1"/>
  <c r="Z299"/>
  <c r="Z306" s="1"/>
  <c r="P299"/>
  <c r="J299" s="1"/>
  <c r="H299"/>
  <c r="F299"/>
  <c r="F306" s="1"/>
  <c r="E299"/>
  <c r="E306" s="1"/>
  <c r="AE298"/>
  <c r="AD298"/>
  <c r="Y297"/>
  <c r="W297"/>
  <c r="V297"/>
  <c r="U297"/>
  <c r="T297"/>
  <c r="O297"/>
  <c r="N297"/>
  <c r="M297"/>
  <c r="L297"/>
  <c r="K297"/>
  <c r="D297"/>
  <c r="C297"/>
  <c r="AA296"/>
  <c r="Z296"/>
  <c r="AD296" s="1"/>
  <c r="AB296" s="1"/>
  <c r="AE296" s="1"/>
  <c r="P296"/>
  <c r="Q296" s="1"/>
  <c r="S296" s="1"/>
  <c r="R296" s="1"/>
  <c r="J296"/>
  <c r="I296"/>
  <c r="H296"/>
  <c r="G296"/>
  <c r="AA295"/>
  <c r="Z295"/>
  <c r="S295" s="1"/>
  <c r="R295"/>
  <c r="Q295"/>
  <c r="J295"/>
  <c r="I295"/>
  <c r="H295"/>
  <c r="G295"/>
  <c r="AD294"/>
  <c r="AB294" s="1"/>
  <c r="AE294" s="1"/>
  <c r="AA294"/>
  <c r="Z294"/>
  <c r="R294"/>
  <c r="Q294" s="1"/>
  <c r="S294" s="1"/>
  <c r="P294"/>
  <c r="H294"/>
  <c r="G294"/>
  <c r="F294"/>
  <c r="E294"/>
  <c r="AD293"/>
  <c r="AB293" s="1"/>
  <c r="AE293" s="1"/>
  <c r="AA293"/>
  <c r="Z293"/>
  <c r="R293"/>
  <c r="P293"/>
  <c r="J293" s="1"/>
  <c r="I293"/>
  <c r="H293"/>
  <c r="G293" s="1"/>
  <c r="F293"/>
  <c r="E293"/>
  <c r="AA292"/>
  <c r="Z292"/>
  <c r="AD292" s="1"/>
  <c r="AB292" s="1"/>
  <c r="AE292" s="1"/>
  <c r="S292"/>
  <c r="R292"/>
  <c r="Q292"/>
  <c r="J292"/>
  <c r="I292"/>
  <c r="H292"/>
  <c r="G292"/>
  <c r="A292"/>
  <c r="A293" s="1"/>
  <c r="AA291"/>
  <c r="Z291"/>
  <c r="AD291" s="1"/>
  <c r="AB291" s="1"/>
  <c r="AE291" s="1"/>
  <c r="S291"/>
  <c r="R291"/>
  <c r="Q291"/>
  <c r="J291"/>
  <c r="I291"/>
  <c r="H291"/>
  <c r="G291"/>
  <c r="AD290"/>
  <c r="AB290" s="1"/>
  <c r="AE290" s="1"/>
  <c r="AA290"/>
  <c r="Z290"/>
  <c r="R290"/>
  <c r="P290"/>
  <c r="J290" s="1"/>
  <c r="I290"/>
  <c r="H290"/>
  <c r="G290" s="1"/>
  <c r="F290"/>
  <c r="E290"/>
  <c r="AD289"/>
  <c r="AB289" s="1"/>
  <c r="AE289" s="1"/>
  <c r="AA289"/>
  <c r="Z289"/>
  <c r="Z297" s="1"/>
  <c r="R289"/>
  <c r="Q289" s="1"/>
  <c r="S289" s="1"/>
  <c r="P289"/>
  <c r="I289"/>
  <c r="F289"/>
  <c r="H289" s="1"/>
  <c r="G289" s="1"/>
  <c r="E289"/>
  <c r="AD288"/>
  <c r="AB288" s="1"/>
  <c r="AE288" s="1"/>
  <c r="AA288"/>
  <c r="Z288"/>
  <c r="P288"/>
  <c r="G288"/>
  <c r="F288"/>
  <c r="H288" s="1"/>
  <c r="E288"/>
  <c r="I288" s="1"/>
  <c r="AD287"/>
  <c r="AB287" s="1"/>
  <c r="AE287" s="1"/>
  <c r="AA287"/>
  <c r="Z287"/>
  <c r="P287"/>
  <c r="J287" s="1"/>
  <c r="G287"/>
  <c r="F287"/>
  <c r="H287" s="1"/>
  <c r="E287"/>
  <c r="I287" s="1"/>
  <c r="AD286"/>
  <c r="AB286" s="1"/>
  <c r="AE286" s="1"/>
  <c r="AA286"/>
  <c r="AA297" s="1"/>
  <c r="Z286"/>
  <c r="R286"/>
  <c r="Q286"/>
  <c r="S286" s="1"/>
  <c r="P286"/>
  <c r="J286"/>
  <c r="H286"/>
  <c r="G286"/>
  <c r="F286"/>
  <c r="E286"/>
  <c r="E297" s="1"/>
  <c r="AD285"/>
  <c r="AB285" s="1"/>
  <c r="AE285" s="1"/>
  <c r="AA285"/>
  <c r="Z285"/>
  <c r="AE284"/>
  <c r="AD284"/>
  <c r="Y283"/>
  <c r="W12" i="12" s="1"/>
  <c r="W283" i="8"/>
  <c r="V283"/>
  <c r="U283"/>
  <c r="T283"/>
  <c r="N283"/>
  <c r="M283"/>
  <c r="L283"/>
  <c r="K283"/>
  <c r="F283"/>
  <c r="E283"/>
  <c r="D283"/>
  <c r="C283"/>
  <c r="G13" i="9" l="1"/>
  <c r="Q347" i="8"/>
  <c r="P347" s="1"/>
  <c r="S346"/>
  <c r="I513"/>
  <c r="H513" s="1"/>
  <c r="G513" s="1"/>
  <c r="J514"/>
  <c r="W514"/>
  <c r="AE333"/>
  <c r="Z443"/>
  <c r="AD297"/>
  <c r="AD306"/>
  <c r="AB322"/>
  <c r="AE322" s="1"/>
  <c r="AD333"/>
  <c r="AD337"/>
  <c r="R368"/>
  <c r="E386"/>
  <c r="H386"/>
  <c r="G386" s="1"/>
  <c r="W515"/>
  <c r="V515" s="1"/>
  <c r="AD326"/>
  <c r="I347"/>
  <c r="Z346"/>
  <c r="AA347"/>
  <c r="R350"/>
  <c r="I404"/>
  <c r="H404" s="1"/>
  <c r="AE306"/>
  <c r="AD330"/>
  <c r="AD343"/>
  <c r="AD315"/>
  <c r="S416"/>
  <c r="R416" s="1"/>
  <c r="AD416"/>
  <c r="AB416" s="1"/>
  <c r="AE416"/>
  <c r="W516"/>
  <c r="Y517"/>
  <c r="AD477"/>
  <c r="AB477" s="1"/>
  <c r="AE477"/>
  <c r="AD422"/>
  <c r="AB422" s="1"/>
  <c r="AE422"/>
  <c r="AD434"/>
  <c r="AB434" s="1"/>
  <c r="AE434"/>
  <c r="AE457"/>
  <c r="AD462"/>
  <c r="AB462" s="1"/>
  <c r="AE462"/>
  <c r="AD475"/>
  <c r="AB475" s="1"/>
  <c r="AE475"/>
  <c r="W479"/>
  <c r="AD496"/>
  <c r="AB496" s="1"/>
  <c r="AE496"/>
  <c r="S504"/>
  <c r="AD504"/>
  <c r="AB504" s="1"/>
  <c r="AE504"/>
  <c r="S512"/>
  <c r="AD512"/>
  <c r="AB512" s="1"/>
  <c r="AE512" s="1"/>
  <c r="AB297"/>
  <c r="AE297" s="1"/>
  <c r="Z311"/>
  <c r="AD311" s="1"/>
  <c r="J315"/>
  <c r="I315" s="1"/>
  <c r="H315" s="1"/>
  <c r="G315" s="1"/>
  <c r="AB330"/>
  <c r="K360"/>
  <c r="K367"/>
  <c r="K443"/>
  <c r="J289"/>
  <c r="Q290"/>
  <c r="S290" s="1"/>
  <c r="Q293"/>
  <c r="S293" s="1"/>
  <c r="J294"/>
  <c r="AD295"/>
  <c r="AB295" s="1"/>
  <c r="AE295" s="1"/>
  <c r="G299"/>
  <c r="AE299"/>
  <c r="S300"/>
  <c r="Q302"/>
  <c r="AD304"/>
  <c r="AB304" s="1"/>
  <c r="AE304" s="1"/>
  <c r="J306"/>
  <c r="P306"/>
  <c r="O306" s="1"/>
  <c r="AE308"/>
  <c r="AD313"/>
  <c r="AB313" s="1"/>
  <c r="AE314"/>
  <c r="Z315"/>
  <c r="J321"/>
  <c r="AD325"/>
  <c r="AB325" s="1"/>
  <c r="AD329"/>
  <c r="AB329" s="1"/>
  <c r="AE329" s="1"/>
  <c r="AE332"/>
  <c r="AD336"/>
  <c r="AB336" s="1"/>
  <c r="AD341"/>
  <c r="AB341" s="1"/>
  <c r="AE341" s="1"/>
  <c r="AE342"/>
  <c r="Y347"/>
  <c r="G350"/>
  <c r="AD350"/>
  <c r="AB350" s="1"/>
  <c r="AE350" s="1"/>
  <c r="S351"/>
  <c r="AE352"/>
  <c r="G353"/>
  <c r="AE353"/>
  <c r="AE354"/>
  <c r="AE358"/>
  <c r="S363"/>
  <c r="AE365"/>
  <c r="AE366"/>
  <c r="L369"/>
  <c r="S369" s="1"/>
  <c r="R369" s="1"/>
  <c r="L370"/>
  <c r="S370" s="1"/>
  <c r="R370" s="1"/>
  <c r="L371"/>
  <c r="S371" s="1"/>
  <c r="G372"/>
  <c r="AE373"/>
  <c r="AE376"/>
  <c r="G377"/>
  <c r="AE379"/>
  <c r="K381"/>
  <c r="R381" s="1"/>
  <c r="J390"/>
  <c r="AD418"/>
  <c r="S442"/>
  <c r="AD442"/>
  <c r="H479"/>
  <c r="R478"/>
  <c r="AE476"/>
  <c r="U479"/>
  <c r="I491"/>
  <c r="E514"/>
  <c r="L514"/>
  <c r="K514" s="1"/>
  <c r="T514"/>
  <c r="K385"/>
  <c r="S385"/>
  <c r="AD459"/>
  <c r="AB459" s="1"/>
  <c r="AE459"/>
  <c r="AD464"/>
  <c r="AB464" s="1"/>
  <c r="AE464" s="1"/>
  <c r="S415"/>
  <c r="R415" s="1"/>
  <c r="AD415"/>
  <c r="AB415" s="1"/>
  <c r="AE415" s="1"/>
  <c r="S417"/>
  <c r="R417" s="1"/>
  <c r="AD417"/>
  <c r="AB417" s="1"/>
  <c r="AE417"/>
  <c r="J442"/>
  <c r="J516" s="1"/>
  <c r="D516"/>
  <c r="D443"/>
  <c r="A460"/>
  <c r="AD460"/>
  <c r="AB460" s="1"/>
  <c r="AE460" s="1"/>
  <c r="AD468"/>
  <c r="AB468" s="1"/>
  <c r="AE468"/>
  <c r="AD473"/>
  <c r="AB473" s="1"/>
  <c r="AE473" s="1"/>
  <c r="I478"/>
  <c r="H478" s="1"/>
  <c r="C479"/>
  <c r="I479" s="1"/>
  <c r="S502"/>
  <c r="AD502"/>
  <c r="AB502" s="1"/>
  <c r="AE502"/>
  <c r="S510"/>
  <c r="AD510"/>
  <c r="AB510" s="1"/>
  <c r="AE510" s="1"/>
  <c r="J288"/>
  <c r="J297" s="1"/>
  <c r="I297" s="1"/>
  <c r="S326"/>
  <c r="R326" s="1"/>
  <c r="Q326" s="1"/>
  <c r="K352"/>
  <c r="R352" s="1"/>
  <c r="L357"/>
  <c r="S357" s="1"/>
  <c r="R357" s="1"/>
  <c r="K366"/>
  <c r="R366" s="1"/>
  <c r="AA386"/>
  <c r="K455"/>
  <c r="I286"/>
  <c r="A294"/>
  <c r="A295" s="1"/>
  <c r="A296" s="1"/>
  <c r="I294"/>
  <c r="Q299"/>
  <c r="S299" s="1"/>
  <c r="AD299"/>
  <c r="AB299" s="1"/>
  <c r="AB306" s="1"/>
  <c r="S301"/>
  <c r="A302"/>
  <c r="A303" s="1"/>
  <c r="A304" s="1"/>
  <c r="A305" s="1"/>
  <c r="I302"/>
  <c r="S309"/>
  <c r="S311" s="1"/>
  <c r="R311" s="1"/>
  <c r="Q311" s="1"/>
  <c r="AD310"/>
  <c r="AB310" s="1"/>
  <c r="S315"/>
  <c r="R315" s="1"/>
  <c r="Q315" s="1"/>
  <c r="I319"/>
  <c r="S319"/>
  <c r="AE319"/>
  <c r="S328"/>
  <c r="S330" s="1"/>
  <c r="R330" s="1"/>
  <c r="Q330" s="1"/>
  <c r="Z330"/>
  <c r="AE330" s="1"/>
  <c r="AD332"/>
  <c r="AB332" s="1"/>
  <c r="AB333" s="1"/>
  <c r="J336"/>
  <c r="J337" s="1"/>
  <c r="I337" s="1"/>
  <c r="H337" s="1"/>
  <c r="G337" s="1"/>
  <c r="AD339"/>
  <c r="AB339" s="1"/>
  <c r="S340"/>
  <c r="L350"/>
  <c r="K351"/>
  <c r="K386" s="1"/>
  <c r="L353"/>
  <c r="S353" s="1"/>
  <c r="R353" s="1"/>
  <c r="K363"/>
  <c r="AE371"/>
  <c r="L373"/>
  <c r="S373" s="1"/>
  <c r="R373" s="1"/>
  <c r="AE377"/>
  <c r="G380"/>
  <c r="AE381"/>
  <c r="AE384"/>
  <c r="AE389"/>
  <c r="AB393"/>
  <c r="J393"/>
  <c r="I393" s="1"/>
  <c r="J397"/>
  <c r="F399"/>
  <c r="R442"/>
  <c r="AB442"/>
  <c r="AE442" s="1"/>
  <c r="AE433"/>
  <c r="AA478"/>
  <c r="AE474"/>
  <c r="G478"/>
  <c r="Z478"/>
  <c r="AA491"/>
  <c r="AA515" s="1"/>
  <c r="AA514"/>
  <c r="C514"/>
  <c r="S414"/>
  <c r="AD414"/>
  <c r="AB414" s="1"/>
  <c r="AE414"/>
  <c r="C515"/>
  <c r="C443"/>
  <c r="G443" s="1"/>
  <c r="I418"/>
  <c r="S498"/>
  <c r="AD498"/>
  <c r="AB498" s="1"/>
  <c r="S506"/>
  <c r="AD506"/>
  <c r="AB506" s="1"/>
  <c r="AE506"/>
  <c r="S392"/>
  <c r="AE392"/>
  <c r="S402"/>
  <c r="Z404"/>
  <c r="AD402"/>
  <c r="AB402" s="1"/>
  <c r="AB404" s="1"/>
  <c r="S409"/>
  <c r="Z418"/>
  <c r="AD409"/>
  <c r="AB409" s="1"/>
  <c r="M516"/>
  <c r="N517"/>
  <c r="M517" s="1"/>
  <c r="L517" s="1"/>
  <c r="U443"/>
  <c r="S446"/>
  <c r="AD446"/>
  <c r="AB446" s="1"/>
  <c r="AB455" s="1"/>
  <c r="AE455" s="1"/>
  <c r="AE446"/>
  <c r="AD466"/>
  <c r="AB466" s="1"/>
  <c r="AE466" s="1"/>
  <c r="AD471"/>
  <c r="AB471" s="1"/>
  <c r="AE471"/>
  <c r="S495"/>
  <c r="AD495"/>
  <c r="AB495" s="1"/>
  <c r="AE495"/>
  <c r="S500"/>
  <c r="AD500"/>
  <c r="AB500" s="1"/>
  <c r="AE500" s="1"/>
  <c r="S508"/>
  <c r="AD508"/>
  <c r="AB508" s="1"/>
  <c r="AE508" s="1"/>
  <c r="J320"/>
  <c r="S343"/>
  <c r="L361"/>
  <c r="S361" s="1"/>
  <c r="R361" s="1"/>
  <c r="R287"/>
  <c r="Q287" s="1"/>
  <c r="S287" s="1"/>
  <c r="Q288"/>
  <c r="S288" s="1"/>
  <c r="R288" s="1"/>
  <c r="S297"/>
  <c r="R297" s="1"/>
  <c r="Q297" s="1"/>
  <c r="P297" s="1"/>
  <c r="I299"/>
  <c r="S302"/>
  <c r="I330"/>
  <c r="H330" s="1"/>
  <c r="G330" s="1"/>
  <c r="D345"/>
  <c r="L352"/>
  <c r="S352" s="1"/>
  <c r="L360"/>
  <c r="S360" s="1"/>
  <c r="R360" s="1"/>
  <c r="S364"/>
  <c r="R364" s="1"/>
  <c r="L366"/>
  <c r="S366" s="1"/>
  <c r="L367"/>
  <c r="S367" s="1"/>
  <c r="R367" s="1"/>
  <c r="R377"/>
  <c r="AE380"/>
  <c r="AE385"/>
  <c r="H395"/>
  <c r="AA442"/>
  <c r="AA516" s="1"/>
  <c r="Z516"/>
  <c r="E479"/>
  <c r="AB491"/>
  <c r="E517"/>
  <c r="F21" i="9"/>
  <c r="Q21"/>
  <c r="L376" i="8"/>
  <c r="S376" s="1"/>
  <c r="R376" s="1"/>
  <c r="L383"/>
  <c r="S383" s="1"/>
  <c r="Q393"/>
  <c r="J399"/>
  <c r="S412"/>
  <c r="R412" s="1"/>
  <c r="A413"/>
  <c r="S413"/>
  <c r="R413" s="1"/>
  <c r="A414"/>
  <c r="A415" s="1"/>
  <c r="A416" s="1"/>
  <c r="A417" s="1"/>
  <c r="J418"/>
  <c r="A436"/>
  <c r="A438"/>
  <c r="A439" s="1"/>
  <c r="A440"/>
  <c r="A441" s="1"/>
  <c r="G442"/>
  <c r="Y443"/>
  <c r="H455"/>
  <c r="A470"/>
  <c r="A471" s="1"/>
  <c r="A472" s="1"/>
  <c r="A473" s="1"/>
  <c r="A474" s="1"/>
  <c r="A475" s="1"/>
  <c r="A476" s="1"/>
  <c r="A477" s="1"/>
  <c r="D479"/>
  <c r="S484"/>
  <c r="R484" s="1"/>
  <c r="A485"/>
  <c r="A486" s="1"/>
  <c r="S485"/>
  <c r="R485" s="1"/>
  <c r="S486"/>
  <c r="R486" s="1"/>
  <c r="A487"/>
  <c r="A488" s="1"/>
  <c r="H491"/>
  <c r="S493"/>
  <c r="Q44" i="9"/>
  <c r="J28"/>
  <c r="J30"/>
  <c r="J34"/>
  <c r="I40"/>
  <c r="W45"/>
  <c r="V45" s="1"/>
  <c r="U45" s="1"/>
  <c r="T45" s="1"/>
  <c r="I56"/>
  <c r="J70"/>
  <c r="J72"/>
  <c r="U77"/>
  <c r="K85"/>
  <c r="W110"/>
  <c r="S411" i="8"/>
  <c r="R411" s="1"/>
  <c r="R448"/>
  <c r="A449"/>
  <c r="R449"/>
  <c r="A450"/>
  <c r="A451" s="1"/>
  <c r="R450"/>
  <c r="R451"/>
  <c r="A452"/>
  <c r="A453" s="1"/>
  <c r="R452"/>
  <c r="R453"/>
  <c r="A454"/>
  <c r="S454"/>
  <c r="R454" s="1"/>
  <c r="S483"/>
  <c r="R483" s="1"/>
  <c r="S490"/>
  <c r="R490" s="1"/>
  <c r="A495"/>
  <c r="A496" s="1"/>
  <c r="A503" s="1"/>
  <c r="A504" s="1"/>
  <c r="A505" s="1"/>
  <c r="A506" s="1"/>
  <c r="A507" s="1"/>
  <c r="A508" s="1"/>
  <c r="A509" s="1"/>
  <c r="A510" s="1"/>
  <c r="A511" s="1"/>
  <c r="A512" s="1"/>
  <c r="S497"/>
  <c r="S499"/>
  <c r="S501"/>
  <c r="S503"/>
  <c r="S505"/>
  <c r="S507"/>
  <c r="S509"/>
  <c r="S511"/>
  <c r="U514"/>
  <c r="D515"/>
  <c r="G9" i="9"/>
  <c r="G11"/>
  <c r="L17"/>
  <c r="L18"/>
  <c r="L19"/>
  <c r="L20"/>
  <c r="C44"/>
  <c r="AF43" s="1"/>
  <c r="P44"/>
  <c r="J37"/>
  <c r="J39"/>
  <c r="J41"/>
  <c r="D52"/>
  <c r="C52" s="1"/>
  <c r="N52"/>
  <c r="L49"/>
  <c r="I54"/>
  <c r="J66"/>
  <c r="V110"/>
  <c r="U110" s="1"/>
  <c r="S410" i="8"/>
  <c r="R410" s="1"/>
  <c r="A437"/>
  <c r="S447"/>
  <c r="R447" s="1"/>
  <c r="AE448"/>
  <c r="AE449"/>
  <c r="AE450"/>
  <c r="AE451"/>
  <c r="AE452"/>
  <c r="AE453"/>
  <c r="AE454"/>
  <c r="S482"/>
  <c r="S488"/>
  <c r="R488" s="1"/>
  <c r="A489"/>
  <c r="A490" s="1"/>
  <c r="A493" s="1"/>
  <c r="A494" s="1"/>
  <c r="S489"/>
  <c r="R489" s="1"/>
  <c r="AE490"/>
  <c r="Z491"/>
  <c r="AD491" s="1"/>
  <c r="AE497"/>
  <c r="AE499"/>
  <c r="AE501"/>
  <c r="AE503"/>
  <c r="AE505"/>
  <c r="AE507"/>
  <c r="AE509"/>
  <c r="AE511"/>
  <c r="Z513"/>
  <c r="W77" i="9"/>
  <c r="W78" s="1"/>
  <c r="Y21"/>
  <c r="AF21" s="1"/>
  <c r="F44"/>
  <c r="J24"/>
  <c r="I37"/>
  <c r="K48"/>
  <c r="R48" s="1"/>
  <c r="K49"/>
  <c r="L50"/>
  <c r="F76"/>
  <c r="I55"/>
  <c r="J67"/>
  <c r="J69"/>
  <c r="J71"/>
  <c r="J73"/>
  <c r="J75"/>
  <c r="Y109"/>
  <c r="J89"/>
  <c r="I90"/>
  <c r="H90" s="1"/>
  <c r="J99"/>
  <c r="AF100"/>
  <c r="D156"/>
  <c r="D193" s="1"/>
  <c r="G19" i="20" s="1"/>
  <c r="J153" i="9"/>
  <c r="I154"/>
  <c r="H154" s="1"/>
  <c r="J36"/>
  <c r="I36" s="1"/>
  <c r="H36" s="1"/>
  <c r="J38"/>
  <c r="J40"/>
  <c r="J42"/>
  <c r="K50"/>
  <c r="L51"/>
  <c r="E76"/>
  <c r="J56"/>
  <c r="J59"/>
  <c r="J61"/>
  <c r="J65"/>
  <c r="I67"/>
  <c r="I69"/>
  <c r="I28"/>
  <c r="D76"/>
  <c r="Q76"/>
  <c r="P76" s="1"/>
  <c r="C86"/>
  <c r="M86"/>
  <c r="M110" s="1"/>
  <c r="C109"/>
  <c r="D117"/>
  <c r="N117"/>
  <c r="C162"/>
  <c r="C193" s="1"/>
  <c r="J90"/>
  <c r="J104"/>
  <c r="I105"/>
  <c r="C117"/>
  <c r="AF116" s="1"/>
  <c r="M117"/>
  <c r="Y117"/>
  <c r="K116"/>
  <c r="Y141"/>
  <c r="J124"/>
  <c r="J125"/>
  <c r="I131"/>
  <c r="J146"/>
  <c r="J154"/>
  <c r="AE390" i="8"/>
  <c r="Z393"/>
  <c r="S390"/>
  <c r="S393" s="1"/>
  <c r="R393" s="1"/>
  <c r="P21" i="9"/>
  <c r="P45" s="1"/>
  <c r="AE398" i="8"/>
  <c r="S403"/>
  <c r="S404" s="1"/>
  <c r="R404" s="1"/>
  <c r="AD397"/>
  <c r="AB397"/>
  <c r="AE397" s="1"/>
  <c r="AB395"/>
  <c r="K114" i="9"/>
  <c r="G17"/>
  <c r="G18"/>
  <c r="G19"/>
  <c r="G20"/>
  <c r="H24"/>
  <c r="H25"/>
  <c r="H27"/>
  <c r="H28"/>
  <c r="H29"/>
  <c r="H30"/>
  <c r="H31"/>
  <c r="H32"/>
  <c r="H33"/>
  <c r="H34"/>
  <c r="H35"/>
  <c r="G36"/>
  <c r="G37"/>
  <c r="S37"/>
  <c r="G38"/>
  <c r="G39"/>
  <c r="G40"/>
  <c r="H41"/>
  <c r="H42"/>
  <c r="H43"/>
  <c r="H48"/>
  <c r="M52"/>
  <c r="H49"/>
  <c r="G50"/>
  <c r="H51"/>
  <c r="H55"/>
  <c r="H56"/>
  <c r="H58"/>
  <c r="H59"/>
  <c r="H60"/>
  <c r="H61"/>
  <c r="H62"/>
  <c r="H63"/>
  <c r="H64"/>
  <c r="H65"/>
  <c r="H66"/>
  <c r="G67"/>
  <c r="G68"/>
  <c r="G69"/>
  <c r="G70"/>
  <c r="G71"/>
  <c r="G72"/>
  <c r="G73"/>
  <c r="G74"/>
  <c r="G75"/>
  <c r="H82"/>
  <c r="G83"/>
  <c r="G84"/>
  <c r="H85"/>
  <c r="G93"/>
  <c r="H94"/>
  <c r="G99"/>
  <c r="G104"/>
  <c r="H105"/>
  <c r="G106"/>
  <c r="G108"/>
  <c r="G114"/>
  <c r="G115"/>
  <c r="H116"/>
  <c r="G120"/>
  <c r="G121"/>
  <c r="G124"/>
  <c r="G125"/>
  <c r="G126"/>
  <c r="H131"/>
  <c r="H136"/>
  <c r="H137"/>
  <c r="H138"/>
  <c r="H140"/>
  <c r="G145"/>
  <c r="G146"/>
  <c r="G148"/>
  <c r="H153"/>
  <c r="G154"/>
  <c r="I155"/>
  <c r="H155"/>
  <c r="G158"/>
  <c r="R159"/>
  <c r="G8"/>
  <c r="H18"/>
  <c r="H19"/>
  <c r="H20"/>
  <c r="G23"/>
  <c r="G24"/>
  <c r="G25"/>
  <c r="G27"/>
  <c r="G28"/>
  <c r="G29"/>
  <c r="G30"/>
  <c r="G31"/>
  <c r="G32"/>
  <c r="G33"/>
  <c r="G34"/>
  <c r="G35"/>
  <c r="H37"/>
  <c r="H39"/>
  <c r="S40"/>
  <c r="G41"/>
  <c r="S41"/>
  <c r="G42"/>
  <c r="S42"/>
  <c r="G43"/>
  <c r="G48"/>
  <c r="G49"/>
  <c r="H50"/>
  <c r="G51"/>
  <c r="G55"/>
  <c r="G56"/>
  <c r="G58"/>
  <c r="G59"/>
  <c r="G60"/>
  <c r="G61"/>
  <c r="G62"/>
  <c r="G63"/>
  <c r="G64"/>
  <c r="G65"/>
  <c r="G66"/>
  <c r="H67"/>
  <c r="H69"/>
  <c r="H71"/>
  <c r="H73"/>
  <c r="H75"/>
  <c r="G82"/>
  <c r="H83"/>
  <c r="H84"/>
  <c r="G85"/>
  <c r="H89"/>
  <c r="G89" s="1"/>
  <c r="G90"/>
  <c r="H93"/>
  <c r="G94"/>
  <c r="H99"/>
  <c r="H104"/>
  <c r="G105"/>
  <c r="H106"/>
  <c r="H108"/>
  <c r="H114"/>
  <c r="H115"/>
  <c r="G116"/>
  <c r="H120"/>
  <c r="H121"/>
  <c r="H124"/>
  <c r="H125"/>
  <c r="H126"/>
  <c r="G131"/>
  <c r="G136"/>
  <c r="G137"/>
  <c r="G138"/>
  <c r="G140"/>
  <c r="H145"/>
  <c r="H146"/>
  <c r="H148"/>
  <c r="G153"/>
  <c r="G155"/>
  <c r="AF85"/>
  <c r="AD378" i="8"/>
  <c r="AB378" s="1"/>
  <c r="AB386" s="1"/>
  <c r="AE386" s="1"/>
  <c r="AD386" s="1"/>
  <c r="S378"/>
  <c r="Q386"/>
  <c r="V77" i="9"/>
  <c r="V78" s="1"/>
  <c r="T143"/>
  <c r="A51"/>
  <c r="AD52"/>
  <c r="A57"/>
  <c r="A102"/>
  <c r="A38"/>
  <c r="A39" s="1"/>
  <c r="A40" s="1"/>
  <c r="A41" s="1"/>
  <c r="A42" s="1"/>
  <c r="A43" s="1"/>
  <c r="A68"/>
  <c r="A69" s="1"/>
  <c r="A70" s="1"/>
  <c r="A71" s="1"/>
  <c r="A72" s="1"/>
  <c r="A73" s="1"/>
  <c r="A74" s="1"/>
  <c r="A75" s="1"/>
  <c r="A84"/>
  <c r="A85" s="1"/>
  <c r="AF84" s="1"/>
  <c r="A103"/>
  <c r="A104" s="1"/>
  <c r="A105" s="1"/>
  <c r="A106" s="1"/>
  <c r="A107" s="1"/>
  <c r="A133"/>
  <c r="AF132" s="1"/>
  <c r="E44"/>
  <c r="K17"/>
  <c r="S17"/>
  <c r="E21"/>
  <c r="C76"/>
  <c r="AF108"/>
  <c r="AF109"/>
  <c r="I7"/>
  <c r="G7" s="1"/>
  <c r="R7"/>
  <c r="AF7"/>
  <c r="I8"/>
  <c r="R8"/>
  <c r="AF8"/>
  <c r="AF9"/>
  <c r="I10"/>
  <c r="G10" s="1"/>
  <c r="AF10"/>
  <c r="AF11"/>
  <c r="AF12"/>
  <c r="AF13"/>
  <c r="AD14"/>
  <c r="AF15"/>
  <c r="AE15" s="1"/>
  <c r="AD16"/>
  <c r="H17"/>
  <c r="AF18"/>
  <c r="K19"/>
  <c r="I23"/>
  <c r="S23"/>
  <c r="R23" s="1"/>
  <c r="J25"/>
  <c r="I25" s="1"/>
  <c r="S25"/>
  <c r="R25" s="1"/>
  <c r="AF25"/>
  <c r="AF26"/>
  <c r="I27"/>
  <c r="S28"/>
  <c r="R28" s="1"/>
  <c r="AF28"/>
  <c r="I29"/>
  <c r="J31"/>
  <c r="S31"/>
  <c r="R31" s="1"/>
  <c r="AF31"/>
  <c r="J32"/>
  <c r="I32" s="1"/>
  <c r="S32"/>
  <c r="R32" s="1"/>
  <c r="AF32"/>
  <c r="I33"/>
  <c r="J35"/>
  <c r="S35"/>
  <c r="R35" s="1"/>
  <c r="AF35"/>
  <c r="R37"/>
  <c r="AF37"/>
  <c r="H40"/>
  <c r="R40"/>
  <c r="AF40"/>
  <c r="I41"/>
  <c r="R41"/>
  <c r="AF41"/>
  <c r="I42"/>
  <c r="R42"/>
  <c r="AF42"/>
  <c r="I43"/>
  <c r="D44"/>
  <c r="S49"/>
  <c r="S50"/>
  <c r="R50" s="1"/>
  <c r="F52"/>
  <c r="E52" s="1"/>
  <c r="G54"/>
  <c r="S54"/>
  <c r="AF55"/>
  <c r="AF56"/>
  <c r="J58"/>
  <c r="S58"/>
  <c r="R58" s="1"/>
  <c r="AF59"/>
  <c r="J60"/>
  <c r="I60" s="1"/>
  <c r="S60"/>
  <c r="R60" s="1"/>
  <c r="AF61"/>
  <c r="I62"/>
  <c r="AF62"/>
  <c r="I63"/>
  <c r="AF63"/>
  <c r="I64"/>
  <c r="AF64"/>
  <c r="I65"/>
  <c r="S65"/>
  <c r="R65" s="1"/>
  <c r="AF66"/>
  <c r="AF67"/>
  <c r="AF68"/>
  <c r="AF69"/>
  <c r="AF70"/>
  <c r="I71"/>
  <c r="S71"/>
  <c r="R71" s="1"/>
  <c r="I72"/>
  <c r="H72" s="1"/>
  <c r="S72"/>
  <c r="R72" s="1"/>
  <c r="AF73"/>
  <c r="AF74"/>
  <c r="I75"/>
  <c r="S75"/>
  <c r="R75" s="1"/>
  <c r="K82"/>
  <c r="AF82"/>
  <c r="L83"/>
  <c r="S83" s="1"/>
  <c r="R83" s="1"/>
  <c r="L85"/>
  <c r="F86"/>
  <c r="H117"/>
  <c r="G117" s="1"/>
  <c r="Y86"/>
  <c r="AF140"/>
  <c r="C142"/>
  <c r="I9"/>
  <c r="R9"/>
  <c r="R10"/>
  <c r="I11"/>
  <c r="R11"/>
  <c r="I12"/>
  <c r="R12"/>
  <c r="I13"/>
  <c r="R13"/>
  <c r="AF14"/>
  <c r="AE14" s="1"/>
  <c r="AD15"/>
  <c r="AF16"/>
  <c r="AE16" s="1"/>
  <c r="AF17"/>
  <c r="K18"/>
  <c r="S18"/>
  <c r="AF19"/>
  <c r="K20"/>
  <c r="C21"/>
  <c r="AF20" s="1"/>
  <c r="H23"/>
  <c r="AF23"/>
  <c r="I24"/>
  <c r="S24"/>
  <c r="R24" s="1"/>
  <c r="AF24"/>
  <c r="J27"/>
  <c r="S27"/>
  <c r="R27" s="1"/>
  <c r="AF27"/>
  <c r="J29"/>
  <c r="S29"/>
  <c r="R29" s="1"/>
  <c r="AF29"/>
  <c r="I30"/>
  <c r="S30"/>
  <c r="R30" s="1"/>
  <c r="AF30"/>
  <c r="I31"/>
  <c r="J33"/>
  <c r="S33"/>
  <c r="R33" s="1"/>
  <c r="AF33"/>
  <c r="I34"/>
  <c r="S34"/>
  <c r="R34" s="1"/>
  <c r="AF34"/>
  <c r="I35"/>
  <c r="S36"/>
  <c r="R36" s="1"/>
  <c r="AF36"/>
  <c r="I38"/>
  <c r="H38" s="1"/>
  <c r="S38"/>
  <c r="R38" s="1"/>
  <c r="AF38"/>
  <c r="I39"/>
  <c r="S39"/>
  <c r="R39" s="1"/>
  <c r="AF39"/>
  <c r="J43"/>
  <c r="S43"/>
  <c r="R43" s="1"/>
  <c r="Y44"/>
  <c r="L48"/>
  <c r="K51"/>
  <c r="H52"/>
  <c r="G52" s="1"/>
  <c r="H54"/>
  <c r="J54"/>
  <c r="R54"/>
  <c r="AF54"/>
  <c r="J55"/>
  <c r="S55"/>
  <c r="R55" s="1"/>
  <c r="S56"/>
  <c r="R56" s="1"/>
  <c r="AF57"/>
  <c r="I58"/>
  <c r="AF58"/>
  <c r="I59"/>
  <c r="S59"/>
  <c r="R59" s="1"/>
  <c r="AF60"/>
  <c r="I61"/>
  <c r="S61"/>
  <c r="R61" s="1"/>
  <c r="J62"/>
  <c r="S62"/>
  <c r="R62" s="1"/>
  <c r="J63"/>
  <c r="S63"/>
  <c r="R63" s="1"/>
  <c r="J64"/>
  <c r="S64"/>
  <c r="R64" s="1"/>
  <c r="AF65"/>
  <c r="I66"/>
  <c r="S66"/>
  <c r="R66" s="1"/>
  <c r="S67"/>
  <c r="R67" s="1"/>
  <c r="I68"/>
  <c r="H68" s="1"/>
  <c r="S68"/>
  <c r="R68" s="1"/>
  <c r="S69"/>
  <c r="R69" s="1"/>
  <c r="I70"/>
  <c r="H70" s="1"/>
  <c r="S70"/>
  <c r="R70" s="1"/>
  <c r="AF71"/>
  <c r="AF72"/>
  <c r="I73"/>
  <c r="S73"/>
  <c r="R73" s="1"/>
  <c r="I74"/>
  <c r="H74" s="1"/>
  <c r="S74"/>
  <c r="R74" s="1"/>
  <c r="Y76"/>
  <c r="L82"/>
  <c r="AF83"/>
  <c r="L84"/>
  <c r="I77" i="11"/>
  <c r="AF260" i="9"/>
  <c r="AF86"/>
  <c r="AF91"/>
  <c r="J93"/>
  <c r="AF93"/>
  <c r="J94"/>
  <c r="I94" s="1"/>
  <c r="AF94"/>
  <c r="AF95"/>
  <c r="AF97"/>
  <c r="AF101"/>
  <c r="AF102"/>
  <c r="AF103"/>
  <c r="I104"/>
  <c r="AF104"/>
  <c r="G113"/>
  <c r="K113"/>
  <c r="AF114"/>
  <c r="L115"/>
  <c r="AF121"/>
  <c r="AF123"/>
  <c r="I124"/>
  <c r="AF125"/>
  <c r="I126"/>
  <c r="AF126"/>
  <c r="AF127"/>
  <c r="AF129"/>
  <c r="AF130"/>
  <c r="AF131"/>
  <c r="AF136"/>
  <c r="I137"/>
  <c r="AF139"/>
  <c r="I145"/>
  <c r="S145"/>
  <c r="R145" s="1"/>
  <c r="I148"/>
  <c r="I149" s="1"/>
  <c r="S148"/>
  <c r="S149" s="1"/>
  <c r="Y149"/>
  <c r="R152"/>
  <c r="AF152"/>
  <c r="AF154"/>
  <c r="H158"/>
  <c r="J158"/>
  <c r="AF158"/>
  <c r="AF161"/>
  <c r="Y162"/>
  <c r="H192"/>
  <c r="G192" s="1"/>
  <c r="AF88"/>
  <c r="AF89"/>
  <c r="AF90"/>
  <c r="AF92"/>
  <c r="I93"/>
  <c r="AF96"/>
  <c r="AF98"/>
  <c r="I99"/>
  <c r="AF99"/>
  <c r="AF105"/>
  <c r="I106"/>
  <c r="AF106"/>
  <c r="AF107"/>
  <c r="I108"/>
  <c r="H113"/>
  <c r="L113"/>
  <c r="AF113"/>
  <c r="S114"/>
  <c r="R114" s="1"/>
  <c r="AF115"/>
  <c r="AF119"/>
  <c r="AF120"/>
  <c r="AF122"/>
  <c r="AF124"/>
  <c r="I125"/>
  <c r="AF128"/>
  <c r="AF133"/>
  <c r="AF134"/>
  <c r="AF135"/>
  <c r="I136"/>
  <c r="AF137"/>
  <c r="I138"/>
  <c r="AF138"/>
  <c r="J145"/>
  <c r="AF145"/>
  <c r="I146"/>
  <c r="S146"/>
  <c r="R146" s="1"/>
  <c r="Y147"/>
  <c r="J148"/>
  <c r="J149" s="1"/>
  <c r="R148"/>
  <c r="G152"/>
  <c r="I152"/>
  <c r="AF153"/>
  <c r="P156"/>
  <c r="AF156"/>
  <c r="I158"/>
  <c r="G159"/>
  <c r="I159"/>
  <c r="G160"/>
  <c r="AB282" i="8"/>
  <c r="AA282"/>
  <c r="Z282"/>
  <c r="R282"/>
  <c r="Q282" s="1"/>
  <c r="J282"/>
  <c r="I282"/>
  <c r="H282"/>
  <c r="G282"/>
  <c r="AE281"/>
  <c r="AA281"/>
  <c r="Z281"/>
  <c r="AD281" s="1"/>
  <c r="AB281" s="1"/>
  <c r="S281"/>
  <c r="R281"/>
  <c r="Q281"/>
  <c r="J281"/>
  <c r="I281"/>
  <c r="H281"/>
  <c r="G281"/>
  <c r="AE280"/>
  <c r="AD280"/>
  <c r="AA279"/>
  <c r="Z279"/>
  <c r="P279"/>
  <c r="J279"/>
  <c r="I279"/>
  <c r="H279"/>
  <c r="G279"/>
  <c r="AA278"/>
  <c r="Z278"/>
  <c r="P278"/>
  <c r="J278"/>
  <c r="I278"/>
  <c r="H278"/>
  <c r="G278"/>
  <c r="AA277"/>
  <c r="Z277"/>
  <c r="P277"/>
  <c r="J277"/>
  <c r="I277"/>
  <c r="H277"/>
  <c r="G277"/>
  <c r="AA276"/>
  <c r="Z276"/>
  <c r="S276"/>
  <c r="R276"/>
  <c r="J276"/>
  <c r="I276"/>
  <c r="H276"/>
  <c r="G276"/>
  <c r="AE275"/>
  <c r="AD275"/>
  <c r="AA274"/>
  <c r="Z274"/>
  <c r="S274"/>
  <c r="R274"/>
  <c r="J274"/>
  <c r="I274"/>
  <c r="H274"/>
  <c r="G274"/>
  <c r="AD273"/>
  <c r="AB273" s="1"/>
  <c r="AE273" s="1"/>
  <c r="AA273"/>
  <c r="Z273"/>
  <c r="S273"/>
  <c r="R273"/>
  <c r="J273"/>
  <c r="I273"/>
  <c r="H273"/>
  <c r="G273"/>
  <c r="AA272"/>
  <c r="Z272"/>
  <c r="S272"/>
  <c r="R272"/>
  <c r="J272"/>
  <c r="I272"/>
  <c r="H272"/>
  <c r="G272"/>
  <c r="AD271"/>
  <c r="AB271" s="1"/>
  <c r="AE271" s="1"/>
  <c r="AA271"/>
  <c r="Z271"/>
  <c r="S271"/>
  <c r="R271"/>
  <c r="O271"/>
  <c r="J271"/>
  <c r="I271"/>
  <c r="H271"/>
  <c r="G271"/>
  <c r="AD270"/>
  <c r="AB270" s="1"/>
  <c r="AA270"/>
  <c r="Z270"/>
  <c r="P270"/>
  <c r="R270" s="1"/>
  <c r="Q270" s="1"/>
  <c r="S270" s="1"/>
  <c r="O270"/>
  <c r="J270"/>
  <c r="I270"/>
  <c r="H270"/>
  <c r="G270"/>
  <c r="AD269"/>
  <c r="AB269" s="1"/>
  <c r="AA269"/>
  <c r="Z269"/>
  <c r="AE269" s="1"/>
  <c r="P269"/>
  <c r="O269"/>
  <c r="J269"/>
  <c r="I269"/>
  <c r="H269"/>
  <c r="G269"/>
  <c r="AA268"/>
  <c r="Z268"/>
  <c r="P268"/>
  <c r="O268"/>
  <c r="J268"/>
  <c r="I268"/>
  <c r="H268"/>
  <c r="G268"/>
  <c r="AE267"/>
  <c r="AD267"/>
  <c r="AD266"/>
  <c r="AB266" s="1"/>
  <c r="AE266" s="1"/>
  <c r="AA266"/>
  <c r="Z266"/>
  <c r="R266"/>
  <c r="Q266" s="1"/>
  <c r="S266" s="1"/>
  <c r="O266"/>
  <c r="J266"/>
  <c r="I266"/>
  <c r="H266"/>
  <c r="G266"/>
  <c r="AD265"/>
  <c r="AB265" s="1"/>
  <c r="AA265"/>
  <c r="Z265"/>
  <c r="R265"/>
  <c r="Q265"/>
  <c r="O265"/>
  <c r="J265"/>
  <c r="I265"/>
  <c r="H265"/>
  <c r="G265"/>
  <c r="AA264"/>
  <c r="AA283" s="1"/>
  <c r="Z264"/>
  <c r="R264"/>
  <c r="O264"/>
  <c r="Q264" s="1"/>
  <c r="J264"/>
  <c r="I264"/>
  <c r="H264"/>
  <c r="G264"/>
  <c r="AE263"/>
  <c r="AD263"/>
  <c r="AE262"/>
  <c r="AD262"/>
  <c r="AE261"/>
  <c r="AD261"/>
  <c r="Y259"/>
  <c r="V259"/>
  <c r="L259"/>
  <c r="K259"/>
  <c r="Z258"/>
  <c r="Y258"/>
  <c r="W258"/>
  <c r="V258"/>
  <c r="U258"/>
  <c r="T258"/>
  <c r="O258"/>
  <c r="N258"/>
  <c r="N259" s="1"/>
  <c r="M258"/>
  <c r="M259" s="1"/>
  <c r="L258"/>
  <c r="K258"/>
  <c r="D258"/>
  <c r="D259" s="1"/>
  <c r="D260" s="1"/>
  <c r="C258"/>
  <c r="C259" s="1"/>
  <c r="AA257"/>
  <c r="Z257"/>
  <c r="R257"/>
  <c r="Q257"/>
  <c r="J257"/>
  <c r="I257"/>
  <c r="H257"/>
  <c r="G257"/>
  <c r="AD256"/>
  <c r="AB256" s="1"/>
  <c r="AA256"/>
  <c r="Z256"/>
  <c r="AE256" s="1"/>
  <c r="R256"/>
  <c r="Q256" s="1"/>
  <c r="S256" s="1"/>
  <c r="P256"/>
  <c r="F256"/>
  <c r="H256" s="1"/>
  <c r="G256" s="1"/>
  <c r="E256"/>
  <c r="I256" s="1"/>
  <c r="AA255"/>
  <c r="Z255"/>
  <c r="P255"/>
  <c r="H255"/>
  <c r="F255"/>
  <c r="E255"/>
  <c r="G255" s="1"/>
  <c r="AE254"/>
  <c r="AA254"/>
  <c r="Z254"/>
  <c r="AD254" s="1"/>
  <c r="AB254" s="1"/>
  <c r="S254"/>
  <c r="R254"/>
  <c r="J254"/>
  <c r="I254"/>
  <c r="H254"/>
  <c r="G254"/>
  <c r="AD253"/>
  <c r="AB253" s="1"/>
  <c r="AE253" s="1"/>
  <c r="AA253"/>
  <c r="Z253"/>
  <c r="S253"/>
  <c r="R253"/>
  <c r="J253"/>
  <c r="I253"/>
  <c r="H253"/>
  <c r="G253"/>
  <c r="AD252"/>
  <c r="AB252" s="1"/>
  <c r="AA252"/>
  <c r="Z252"/>
  <c r="P252"/>
  <c r="F252"/>
  <c r="H252" s="1"/>
  <c r="E252"/>
  <c r="G252" s="1"/>
  <c r="AA251"/>
  <c r="Z251"/>
  <c r="Q251"/>
  <c r="S251" s="1"/>
  <c r="P251"/>
  <c r="F251"/>
  <c r="H251" s="1"/>
  <c r="G251" s="1"/>
  <c r="E251"/>
  <c r="I251" s="1"/>
  <c r="AA250"/>
  <c r="Z250"/>
  <c r="P250"/>
  <c r="R250" s="1"/>
  <c r="Q250" s="1"/>
  <c r="S250" s="1"/>
  <c r="F250"/>
  <c r="E250"/>
  <c r="G250" s="1"/>
  <c r="AA249"/>
  <c r="Z249"/>
  <c r="Q249"/>
  <c r="S249" s="1"/>
  <c r="P249"/>
  <c r="R249" s="1"/>
  <c r="F249"/>
  <c r="J249" s="1"/>
  <c r="I249" s="1"/>
  <c r="H249" s="1"/>
  <c r="E249"/>
  <c r="AA248"/>
  <c r="Z248"/>
  <c r="R248"/>
  <c r="Q248"/>
  <c r="S248" s="1"/>
  <c r="J248"/>
  <c r="I248"/>
  <c r="H248"/>
  <c r="G248"/>
  <c r="AA247"/>
  <c r="Z247"/>
  <c r="R247"/>
  <c r="Q247"/>
  <c r="J247"/>
  <c r="I247"/>
  <c r="H247"/>
  <c r="G247"/>
  <c r="AD246"/>
  <c r="AB246" s="1"/>
  <c r="AA246"/>
  <c r="Z246"/>
  <c r="R246"/>
  <c r="Q246"/>
  <c r="S246" s="1"/>
  <c r="J246"/>
  <c r="I246"/>
  <c r="H246"/>
  <c r="G246"/>
  <c r="AA245"/>
  <c r="Z245"/>
  <c r="R245"/>
  <c r="Q245"/>
  <c r="J245"/>
  <c r="I245"/>
  <c r="H245"/>
  <c r="G245"/>
  <c r="A245"/>
  <c r="AE244"/>
  <c r="AD244"/>
  <c r="AD243"/>
  <c r="AB243" s="1"/>
  <c r="AA243"/>
  <c r="Z243"/>
  <c r="R243"/>
  <c r="Q243"/>
  <c r="J243"/>
  <c r="I243"/>
  <c r="H243"/>
  <c r="G243"/>
  <c r="AA242"/>
  <c r="Z242"/>
  <c r="R242"/>
  <c r="Q242"/>
  <c r="P242"/>
  <c r="J242"/>
  <c r="I242"/>
  <c r="F242"/>
  <c r="H242" s="1"/>
  <c r="E242"/>
  <c r="AA241"/>
  <c r="Z241"/>
  <c r="R241"/>
  <c r="Q241"/>
  <c r="S241" s="1"/>
  <c r="J241"/>
  <c r="I241"/>
  <c r="H241"/>
  <c r="G241"/>
  <c r="AE240"/>
  <c r="AD240"/>
  <c r="J240"/>
  <c r="I240"/>
  <c r="H240"/>
  <c r="G240"/>
  <c r="AE239"/>
  <c r="AD239"/>
  <c r="Y237"/>
  <c r="Y238" s="1"/>
  <c r="W237"/>
  <c r="V237"/>
  <c r="U237"/>
  <c r="T237"/>
  <c r="P237"/>
  <c r="O237"/>
  <c r="N237"/>
  <c r="M237"/>
  <c r="L237"/>
  <c r="K237"/>
  <c r="F237"/>
  <c r="F238" s="1"/>
  <c r="E237"/>
  <c r="E238" s="1"/>
  <c r="D238" s="1"/>
  <c r="D237"/>
  <c r="C237"/>
  <c r="AA236"/>
  <c r="Z236"/>
  <c r="R236"/>
  <c r="Q236"/>
  <c r="J236"/>
  <c r="I236"/>
  <c r="H236"/>
  <c r="G236"/>
  <c r="AD235"/>
  <c r="AB235" s="1"/>
  <c r="AA235"/>
  <c r="Z235"/>
  <c r="R235"/>
  <c r="Q235"/>
  <c r="J235"/>
  <c r="I235"/>
  <c r="H235"/>
  <c r="G235"/>
  <c r="AE234"/>
  <c r="AA234"/>
  <c r="Z234"/>
  <c r="AD234" s="1"/>
  <c r="AB234" s="1"/>
  <c r="S234"/>
  <c r="R234"/>
  <c r="Q234"/>
  <c r="J234"/>
  <c r="I234"/>
  <c r="H234"/>
  <c r="G234"/>
  <c r="AE233"/>
  <c r="AD233"/>
  <c r="AB233" s="1"/>
  <c r="AA233"/>
  <c r="Z233"/>
  <c r="S233"/>
  <c r="R233"/>
  <c r="Q233"/>
  <c r="J233"/>
  <c r="I233"/>
  <c r="H233"/>
  <c r="G233"/>
  <c r="AD232"/>
  <c r="AB232" s="1"/>
  <c r="AA232"/>
  <c r="Z232"/>
  <c r="R232"/>
  <c r="Q232"/>
  <c r="S232" s="1"/>
  <c r="J232"/>
  <c r="I232"/>
  <c r="H232"/>
  <c r="G232"/>
  <c r="A232"/>
  <c r="AD231"/>
  <c r="AB231" s="1"/>
  <c r="AA231"/>
  <c r="Z231"/>
  <c r="AE231" s="1"/>
  <c r="R231"/>
  <c r="Q231"/>
  <c r="S231" s="1"/>
  <c r="J231"/>
  <c r="I231"/>
  <c r="H231"/>
  <c r="G231"/>
  <c r="AA230"/>
  <c r="Z230"/>
  <c r="R230"/>
  <c r="Q230"/>
  <c r="J230"/>
  <c r="I230"/>
  <c r="H230"/>
  <c r="G230"/>
  <c r="AE229"/>
  <c r="AD229"/>
  <c r="AB229" s="1"/>
  <c r="AA229"/>
  <c r="Z229"/>
  <c r="R229"/>
  <c r="Q229"/>
  <c r="J229"/>
  <c r="I229"/>
  <c r="H229"/>
  <c r="G229"/>
  <c r="AA228"/>
  <c r="Z228"/>
  <c r="R228"/>
  <c r="Q228"/>
  <c r="S228" s="1"/>
  <c r="J228"/>
  <c r="I228"/>
  <c r="H228"/>
  <c r="G228"/>
  <c r="AA227"/>
  <c r="Z227"/>
  <c r="S227"/>
  <c r="R227"/>
  <c r="Q227"/>
  <c r="J227"/>
  <c r="I227"/>
  <c r="H227"/>
  <c r="G227"/>
  <c r="AE226"/>
  <c r="AD226"/>
  <c r="AB226" s="1"/>
  <c r="AA226"/>
  <c r="Z226"/>
  <c r="R226"/>
  <c r="Q226"/>
  <c r="J226"/>
  <c r="I226"/>
  <c r="H226"/>
  <c r="G226"/>
  <c r="AA225"/>
  <c r="Z225"/>
  <c r="R225"/>
  <c r="Q225"/>
  <c r="J225"/>
  <c r="I225"/>
  <c r="H225"/>
  <c r="G225"/>
  <c r="AE224"/>
  <c r="AD224"/>
  <c r="AB224" s="1"/>
  <c r="AA224"/>
  <c r="Z224"/>
  <c r="S224"/>
  <c r="R224"/>
  <c r="Q224"/>
  <c r="J224"/>
  <c r="I224"/>
  <c r="H224"/>
  <c r="G224"/>
  <c r="AE223"/>
  <c r="AD223"/>
  <c r="AA222"/>
  <c r="Z222"/>
  <c r="AD222" s="1"/>
  <c r="AB222" s="1"/>
  <c r="S222"/>
  <c r="R222"/>
  <c r="Q222"/>
  <c r="J222"/>
  <c r="I222"/>
  <c r="H222"/>
  <c r="G222"/>
  <c r="A222"/>
  <c r="AA221"/>
  <c r="Z221"/>
  <c r="S221"/>
  <c r="R221"/>
  <c r="Q221"/>
  <c r="J221"/>
  <c r="I221"/>
  <c r="H221"/>
  <c r="G221"/>
  <c r="AE220"/>
  <c r="AD220"/>
  <c r="AB220" s="1"/>
  <c r="AA220"/>
  <c r="Z220"/>
  <c r="R220"/>
  <c r="Q220"/>
  <c r="J220"/>
  <c r="I220"/>
  <c r="H220"/>
  <c r="G220"/>
  <c r="AE219"/>
  <c r="AD219"/>
  <c r="AE218"/>
  <c r="AD218"/>
  <c r="AE217"/>
  <c r="AD217"/>
  <c r="Y216"/>
  <c r="W216"/>
  <c r="V216"/>
  <c r="U216"/>
  <c r="T216"/>
  <c r="P216"/>
  <c r="O216"/>
  <c r="N216"/>
  <c r="M216"/>
  <c r="J216"/>
  <c r="I216"/>
  <c r="H216" s="1"/>
  <c r="F216"/>
  <c r="E216"/>
  <c r="D216"/>
  <c r="C216"/>
  <c r="AA215"/>
  <c r="Z215"/>
  <c r="S215"/>
  <c r="Q215"/>
  <c r="L215"/>
  <c r="K215"/>
  <c r="H215"/>
  <c r="G215"/>
  <c r="AD214"/>
  <c r="AB214" s="1"/>
  <c r="AA214"/>
  <c r="AA216" s="1"/>
  <c r="Z214"/>
  <c r="AE214" s="1"/>
  <c r="R214"/>
  <c r="Q214"/>
  <c r="L214"/>
  <c r="S214" s="1"/>
  <c r="S216" s="1"/>
  <c r="K214"/>
  <c r="H214"/>
  <c r="G214"/>
  <c r="AE213"/>
  <c r="AD213"/>
  <c r="Z212"/>
  <c r="Y212"/>
  <c r="X12" i="12" s="1"/>
  <c r="W212" i="8"/>
  <c r="V212"/>
  <c r="U212"/>
  <c r="T212"/>
  <c r="P212"/>
  <c r="O212"/>
  <c r="N212"/>
  <c r="M212"/>
  <c r="L212"/>
  <c r="K212"/>
  <c r="E212"/>
  <c r="D212"/>
  <c r="C212"/>
  <c r="AD211"/>
  <c r="AB211" s="1"/>
  <c r="AA211"/>
  <c r="Z211"/>
  <c r="R211"/>
  <c r="Q211"/>
  <c r="I211"/>
  <c r="F211"/>
  <c r="H211" s="1"/>
  <c r="E211"/>
  <c r="G211" s="1"/>
  <c r="AD210"/>
  <c r="AB210" s="1"/>
  <c r="AA210"/>
  <c r="Z210"/>
  <c r="R210"/>
  <c r="Q210"/>
  <c r="J210" s="1"/>
  <c r="H210"/>
  <c r="F210"/>
  <c r="E210"/>
  <c r="AA209"/>
  <c r="Z209"/>
  <c r="R209"/>
  <c r="Q209"/>
  <c r="G209"/>
  <c r="F209"/>
  <c r="H209" s="1"/>
  <c r="E209"/>
  <c r="A209"/>
  <c r="AE208"/>
  <c r="AD208"/>
  <c r="AB208" s="1"/>
  <c r="AA208"/>
  <c r="Z208"/>
  <c r="S208"/>
  <c r="R208"/>
  <c r="Q208"/>
  <c r="H208"/>
  <c r="G208"/>
  <c r="F208"/>
  <c r="J208" s="1"/>
  <c r="I208" s="1"/>
  <c r="E208"/>
  <c r="AE207"/>
  <c r="AD207"/>
  <c r="Y206"/>
  <c r="Y12" i="12" s="1"/>
  <c r="W206" i="8"/>
  <c r="V206"/>
  <c r="U206"/>
  <c r="T206"/>
  <c r="P206"/>
  <c r="O206"/>
  <c r="N206"/>
  <c r="M206"/>
  <c r="L206"/>
  <c r="K206"/>
  <c r="D206"/>
  <c r="C206"/>
  <c r="AA205"/>
  <c r="Z205"/>
  <c r="R205"/>
  <c r="Q205"/>
  <c r="J205"/>
  <c r="I205"/>
  <c r="H205" s="1"/>
  <c r="G205" s="1"/>
  <c r="F205"/>
  <c r="E205"/>
  <c r="A205"/>
  <c r="AA204"/>
  <c r="Z204"/>
  <c r="R204"/>
  <c r="Q204"/>
  <c r="G204"/>
  <c r="F204"/>
  <c r="H204" s="1"/>
  <c r="E204"/>
  <c r="AE203"/>
  <c r="AD203"/>
  <c r="AB203" s="1"/>
  <c r="AA203"/>
  <c r="Z203"/>
  <c r="R203"/>
  <c r="Q203"/>
  <c r="J203" s="1"/>
  <c r="F203"/>
  <c r="H203" s="1"/>
  <c r="E203"/>
  <c r="G203" s="1"/>
  <c r="A203"/>
  <c r="A204" s="1"/>
  <c r="AD202"/>
  <c r="AB202" s="1"/>
  <c r="AA202"/>
  <c r="Z202"/>
  <c r="AE202" s="1"/>
  <c r="R202"/>
  <c r="Q202"/>
  <c r="G202"/>
  <c r="F202"/>
  <c r="H202" s="1"/>
  <c r="E202"/>
  <c r="I202" s="1"/>
  <c r="AD201"/>
  <c r="AB201" s="1"/>
  <c r="AA201"/>
  <c r="Z201"/>
  <c r="AE201" s="1"/>
  <c r="R201"/>
  <c r="Q201"/>
  <c r="G201"/>
  <c r="F201"/>
  <c r="H201" s="1"/>
  <c r="E201"/>
  <c r="I201" s="1"/>
  <c r="AD200"/>
  <c r="AB200" s="1"/>
  <c r="AA200"/>
  <c r="Z200"/>
  <c r="R200"/>
  <c r="Q200"/>
  <c r="F200"/>
  <c r="H200" s="1"/>
  <c r="E200"/>
  <c r="G200" s="1"/>
  <c r="AA199"/>
  <c r="AA206" s="1"/>
  <c r="Z199"/>
  <c r="R199"/>
  <c r="Q199"/>
  <c r="H199"/>
  <c r="F199"/>
  <c r="E199"/>
  <c r="G199" s="1"/>
  <c r="AA198"/>
  <c r="Z198"/>
  <c r="R198"/>
  <c r="Q198"/>
  <c r="H198"/>
  <c r="G198"/>
  <c r="F198"/>
  <c r="E198"/>
  <c r="I198" s="1"/>
  <c r="AD197"/>
  <c r="AB197" s="1"/>
  <c r="AA197"/>
  <c r="Z197"/>
  <c r="R197"/>
  <c r="Q197"/>
  <c r="H197"/>
  <c r="G197" s="1"/>
  <c r="F197"/>
  <c r="J197" s="1"/>
  <c r="E197"/>
  <c r="AE196"/>
  <c r="AD196"/>
  <c r="AE195"/>
  <c r="AD195"/>
  <c r="AE194"/>
  <c r="AD194"/>
  <c r="Z192"/>
  <c r="W192"/>
  <c r="V192"/>
  <c r="U192"/>
  <c r="T192"/>
  <c r="P192"/>
  <c r="O192"/>
  <c r="N192"/>
  <c r="M192"/>
  <c r="L192"/>
  <c r="K192"/>
  <c r="F192"/>
  <c r="H192" s="1"/>
  <c r="G192" s="1"/>
  <c r="E192"/>
  <c r="D192"/>
  <c r="C192"/>
  <c r="AD191"/>
  <c r="AB191" s="1"/>
  <c r="AA191"/>
  <c r="Z191"/>
  <c r="R191"/>
  <c r="Q191"/>
  <c r="J191"/>
  <c r="I191"/>
  <c r="H191"/>
  <c r="G191"/>
  <c r="AA190"/>
  <c r="Z190"/>
  <c r="R190"/>
  <c r="Q190"/>
  <c r="J190"/>
  <c r="I190"/>
  <c r="I192" s="1"/>
  <c r="H190"/>
  <c r="G190"/>
  <c r="AD189"/>
  <c r="AB189" s="1"/>
  <c r="AA189"/>
  <c r="Z189"/>
  <c r="AE189" s="1"/>
  <c r="R189"/>
  <c r="Q189"/>
  <c r="S189" s="1"/>
  <c r="J189"/>
  <c r="I189"/>
  <c r="H189"/>
  <c r="G189"/>
  <c r="AA188"/>
  <c r="AA192" s="1"/>
  <c r="Z188"/>
  <c r="R188"/>
  <c r="Q188"/>
  <c r="S188" s="1"/>
  <c r="J188"/>
  <c r="J192" s="1"/>
  <c r="I188"/>
  <c r="H188"/>
  <c r="G188"/>
  <c r="AE187"/>
  <c r="AD187"/>
  <c r="Y186"/>
  <c r="W186"/>
  <c r="V186"/>
  <c r="U186"/>
  <c r="T186"/>
  <c r="P186"/>
  <c r="O186"/>
  <c r="N186"/>
  <c r="M186"/>
  <c r="L186"/>
  <c r="K186"/>
  <c r="F186"/>
  <c r="E186"/>
  <c r="E193" s="1"/>
  <c r="D193" s="1"/>
  <c r="C193" s="1"/>
  <c r="D186"/>
  <c r="C186"/>
  <c r="AD185"/>
  <c r="AB185" s="1"/>
  <c r="AE185" s="1"/>
  <c r="AA185"/>
  <c r="Z185"/>
  <c r="R185"/>
  <c r="Q185"/>
  <c r="J185"/>
  <c r="I185"/>
  <c r="H185"/>
  <c r="G185"/>
  <c r="AA184"/>
  <c r="Z184"/>
  <c r="R184"/>
  <c r="Q184"/>
  <c r="S184" s="1"/>
  <c r="J184"/>
  <c r="I184"/>
  <c r="H184"/>
  <c r="G184"/>
  <c r="AE183"/>
  <c r="AA183"/>
  <c r="Z183"/>
  <c r="AD183" s="1"/>
  <c r="AB183" s="1"/>
  <c r="S183"/>
  <c r="R183"/>
  <c r="Q183"/>
  <c r="J183"/>
  <c r="I183"/>
  <c r="H183"/>
  <c r="G183"/>
  <c r="AD182"/>
  <c r="AB182" s="1"/>
  <c r="AA182"/>
  <c r="AA186" s="1"/>
  <c r="Z182"/>
  <c r="R182"/>
  <c r="Q182"/>
  <c r="J182"/>
  <c r="J186" s="1"/>
  <c r="I182"/>
  <c r="H182"/>
  <c r="G182"/>
  <c r="AE181"/>
  <c r="AD181"/>
  <c r="Y180"/>
  <c r="W180"/>
  <c r="V180"/>
  <c r="U180"/>
  <c r="T180"/>
  <c r="P180"/>
  <c r="O180"/>
  <c r="N180"/>
  <c r="M180"/>
  <c r="L180"/>
  <c r="K180"/>
  <c r="F180"/>
  <c r="E180"/>
  <c r="D180"/>
  <c r="C180"/>
  <c r="AA179"/>
  <c r="Z179"/>
  <c r="S179"/>
  <c r="R179"/>
  <c r="Q179"/>
  <c r="J179"/>
  <c r="I179"/>
  <c r="H179"/>
  <c r="G179"/>
  <c r="AE178"/>
  <c r="AD178"/>
  <c r="AB178" s="1"/>
  <c r="AA178"/>
  <c r="Z178"/>
  <c r="S178"/>
  <c r="R178"/>
  <c r="Q178"/>
  <c r="J178"/>
  <c r="I178"/>
  <c r="H178"/>
  <c r="G178"/>
  <c r="AD177"/>
  <c r="AB177" s="1"/>
  <c r="AA177"/>
  <c r="Z177"/>
  <c r="R177"/>
  <c r="Q177"/>
  <c r="J177"/>
  <c r="J180" s="1"/>
  <c r="I180" s="1"/>
  <c r="H180" s="1"/>
  <c r="G180" s="1"/>
  <c r="I177"/>
  <c r="H177"/>
  <c r="G177"/>
  <c r="AA176"/>
  <c r="Z176"/>
  <c r="R176"/>
  <c r="Q176"/>
  <c r="J176"/>
  <c r="I176"/>
  <c r="H176"/>
  <c r="G176"/>
  <c r="AE175"/>
  <c r="AD175"/>
  <c r="AA174"/>
  <c r="Y174"/>
  <c r="W174"/>
  <c r="V174"/>
  <c r="U174"/>
  <c r="T174"/>
  <c r="P174"/>
  <c r="O174"/>
  <c r="N174"/>
  <c r="M174"/>
  <c r="L174"/>
  <c r="K174"/>
  <c r="E174"/>
  <c r="D174"/>
  <c r="C174"/>
  <c r="AA173"/>
  <c r="Z173"/>
  <c r="R173"/>
  <c r="Q173"/>
  <c r="J173"/>
  <c r="I173"/>
  <c r="H173"/>
  <c r="G173"/>
  <c r="AE172"/>
  <c r="AD172"/>
  <c r="AB172" s="1"/>
  <c r="AA172"/>
  <c r="Z172"/>
  <c r="R172"/>
  <c r="Q172"/>
  <c r="J172"/>
  <c r="I172"/>
  <c r="H172"/>
  <c r="G172"/>
  <c r="AA171"/>
  <c r="Z171"/>
  <c r="R171"/>
  <c r="O171"/>
  <c r="I171"/>
  <c r="G171"/>
  <c r="F171"/>
  <c r="F174" s="1"/>
  <c r="AA170"/>
  <c r="Z170"/>
  <c r="AD170" s="1"/>
  <c r="AB170" s="1"/>
  <c r="S170"/>
  <c r="R170"/>
  <c r="Q170"/>
  <c r="J170"/>
  <c r="I170"/>
  <c r="H170"/>
  <c r="G170"/>
  <c r="AE169"/>
  <c r="AD169"/>
  <c r="Y168"/>
  <c r="W168"/>
  <c r="V168"/>
  <c r="U168"/>
  <c r="T168"/>
  <c r="P168"/>
  <c r="O168"/>
  <c r="N168"/>
  <c r="M168"/>
  <c r="L168"/>
  <c r="K168"/>
  <c r="E168"/>
  <c r="D168"/>
  <c r="C168"/>
  <c r="AD167"/>
  <c r="AB167" s="1"/>
  <c r="AE167" s="1"/>
  <c r="AA167"/>
  <c r="AA168" s="1"/>
  <c r="Z167"/>
  <c r="R167"/>
  <c r="Q167"/>
  <c r="J167"/>
  <c r="I167"/>
  <c r="H167"/>
  <c r="G167"/>
  <c r="AA166"/>
  <c r="Z166"/>
  <c r="R166"/>
  <c r="Q166"/>
  <c r="J166"/>
  <c r="I166"/>
  <c r="H166"/>
  <c r="G166"/>
  <c r="AD165"/>
  <c r="AB165" s="1"/>
  <c r="AA165"/>
  <c r="Z165"/>
  <c r="R165"/>
  <c r="Q165"/>
  <c r="S165" s="1"/>
  <c r="J165"/>
  <c r="I165"/>
  <c r="H165"/>
  <c r="G165"/>
  <c r="AA164"/>
  <c r="Z164"/>
  <c r="R164"/>
  <c r="Q164"/>
  <c r="I164"/>
  <c r="G164"/>
  <c r="F164"/>
  <c r="AE163"/>
  <c r="AD163"/>
  <c r="Y162"/>
  <c r="W162"/>
  <c r="V162"/>
  <c r="U162"/>
  <c r="T162"/>
  <c r="R162"/>
  <c r="P162"/>
  <c r="N162"/>
  <c r="M162"/>
  <c r="L162"/>
  <c r="K162"/>
  <c r="E162"/>
  <c r="D162"/>
  <c r="C162"/>
  <c r="AD161"/>
  <c r="AB161" s="1"/>
  <c r="AE161" s="1"/>
  <c r="AA161"/>
  <c r="Z161"/>
  <c r="R161"/>
  <c r="Q161"/>
  <c r="J161"/>
  <c r="I161"/>
  <c r="H161"/>
  <c r="G161"/>
  <c r="AE160"/>
  <c r="AA160"/>
  <c r="Z160"/>
  <c r="AD160" s="1"/>
  <c r="AB160" s="1"/>
  <c r="S160"/>
  <c r="R160"/>
  <c r="Q160"/>
  <c r="J160"/>
  <c r="I160"/>
  <c r="H160"/>
  <c r="G160"/>
  <c r="AE159"/>
  <c r="AD159"/>
  <c r="AB159" s="1"/>
  <c r="AA159"/>
  <c r="Z159"/>
  <c r="R159"/>
  <c r="O159"/>
  <c r="O162" s="1"/>
  <c r="I159"/>
  <c r="G159"/>
  <c r="F159"/>
  <c r="AA158"/>
  <c r="Z158"/>
  <c r="S158"/>
  <c r="R158"/>
  <c r="Q158"/>
  <c r="J158"/>
  <c r="I158"/>
  <c r="H158"/>
  <c r="G158"/>
  <c r="AE157"/>
  <c r="AD157"/>
  <c r="A157"/>
  <c r="Y156"/>
  <c r="W156"/>
  <c r="V156"/>
  <c r="U156"/>
  <c r="T156"/>
  <c r="P156"/>
  <c r="O156"/>
  <c r="N156"/>
  <c r="M156"/>
  <c r="L156"/>
  <c r="K156"/>
  <c r="J156"/>
  <c r="I156" s="1"/>
  <c r="H156" s="1"/>
  <c r="F156"/>
  <c r="E156"/>
  <c r="D156"/>
  <c r="C156"/>
  <c r="AA155"/>
  <c r="Z155"/>
  <c r="R155"/>
  <c r="Q155"/>
  <c r="J155"/>
  <c r="I155"/>
  <c r="H155"/>
  <c r="G155"/>
  <c r="AD154"/>
  <c r="AB154" s="1"/>
  <c r="AA154"/>
  <c r="Z154"/>
  <c r="R154"/>
  <c r="Q154"/>
  <c r="J154"/>
  <c r="I154"/>
  <c r="H154"/>
  <c r="G154"/>
  <c r="AA153"/>
  <c r="Z153"/>
  <c r="R153"/>
  <c r="Q153"/>
  <c r="J153"/>
  <c r="I153"/>
  <c r="H153"/>
  <c r="G153"/>
  <c r="AD152"/>
  <c r="AB152" s="1"/>
  <c r="AA152"/>
  <c r="AA156" s="1"/>
  <c r="Z152"/>
  <c r="R152"/>
  <c r="Q152"/>
  <c r="J152" s="1"/>
  <c r="I152"/>
  <c r="G152"/>
  <c r="F152"/>
  <c r="H152" s="1"/>
  <c r="AE151"/>
  <c r="AD151"/>
  <c r="AE150"/>
  <c r="AD150"/>
  <c r="A150"/>
  <c r="Y149"/>
  <c r="W149"/>
  <c r="V149"/>
  <c r="U149"/>
  <c r="T149"/>
  <c r="Q149"/>
  <c r="P149"/>
  <c r="O149"/>
  <c r="N149"/>
  <c r="M149"/>
  <c r="L149"/>
  <c r="K149"/>
  <c r="F149"/>
  <c r="E149"/>
  <c r="D149"/>
  <c r="C149"/>
  <c r="AA148"/>
  <c r="AA149" s="1"/>
  <c r="Z148"/>
  <c r="AD148" s="1"/>
  <c r="AB148" s="1"/>
  <c r="AB149" s="1"/>
  <c r="S148"/>
  <c r="R148"/>
  <c r="J148"/>
  <c r="I148"/>
  <c r="H148"/>
  <c r="G148"/>
  <c r="Z147"/>
  <c r="Y147"/>
  <c r="W147"/>
  <c r="V147"/>
  <c r="U147"/>
  <c r="T147"/>
  <c r="Q147"/>
  <c r="P147"/>
  <c r="N147"/>
  <c r="M147"/>
  <c r="L147"/>
  <c r="K147"/>
  <c r="J147"/>
  <c r="I147" s="1"/>
  <c r="H147" s="1"/>
  <c r="F147"/>
  <c r="E147"/>
  <c r="D147"/>
  <c r="C147"/>
  <c r="AA146"/>
  <c r="Z146"/>
  <c r="S146"/>
  <c r="R146"/>
  <c r="J146"/>
  <c r="I146"/>
  <c r="H146"/>
  <c r="G146"/>
  <c r="AD145"/>
  <c r="AB145" s="1"/>
  <c r="AA145"/>
  <c r="AA147" s="1"/>
  <c r="Z145"/>
  <c r="AE145" s="1"/>
  <c r="S145"/>
  <c r="R145"/>
  <c r="J145"/>
  <c r="I145"/>
  <c r="H145"/>
  <c r="G145"/>
  <c r="AE144"/>
  <c r="AD144"/>
  <c r="N142"/>
  <c r="Y141"/>
  <c r="Y142" s="1"/>
  <c r="W141"/>
  <c r="V141"/>
  <c r="U141"/>
  <c r="T141"/>
  <c r="P141"/>
  <c r="O141"/>
  <c r="O142" s="1"/>
  <c r="N141"/>
  <c r="M141"/>
  <c r="M142" s="1"/>
  <c r="L141"/>
  <c r="K141"/>
  <c r="D141"/>
  <c r="D142" s="1"/>
  <c r="C141"/>
  <c r="AD140"/>
  <c r="AB140" s="1"/>
  <c r="AA140"/>
  <c r="Z140"/>
  <c r="R140"/>
  <c r="Q140"/>
  <c r="J140"/>
  <c r="I140"/>
  <c r="H140"/>
  <c r="G140"/>
  <c r="AA139"/>
  <c r="Z139"/>
  <c r="S139"/>
  <c r="R139"/>
  <c r="Q139"/>
  <c r="H139"/>
  <c r="F139"/>
  <c r="E139"/>
  <c r="AA138"/>
  <c r="Z138"/>
  <c r="S138"/>
  <c r="R138"/>
  <c r="Q138"/>
  <c r="J138"/>
  <c r="I138"/>
  <c r="H138"/>
  <c r="G138"/>
  <c r="AA137"/>
  <c r="Z137"/>
  <c r="R137"/>
  <c r="Q137"/>
  <c r="J137"/>
  <c r="I137"/>
  <c r="H137"/>
  <c r="G137"/>
  <c r="AE136"/>
  <c r="AD136"/>
  <c r="AB136" s="1"/>
  <c r="AA136"/>
  <c r="Z136"/>
  <c r="S136"/>
  <c r="R136"/>
  <c r="Q136"/>
  <c r="J136"/>
  <c r="I136"/>
  <c r="H136"/>
  <c r="G136"/>
  <c r="AE135"/>
  <c r="AD135"/>
  <c r="AB135" s="1"/>
  <c r="AA135"/>
  <c r="Z135"/>
  <c r="S135"/>
  <c r="R135"/>
  <c r="Q135"/>
  <c r="I135"/>
  <c r="H135" s="1"/>
  <c r="G135"/>
  <c r="F135"/>
  <c r="J135" s="1"/>
  <c r="E135"/>
  <c r="A135"/>
  <c r="A136" s="1"/>
  <c r="A137" s="1"/>
  <c r="A138" s="1"/>
  <c r="AA134"/>
  <c r="Z134"/>
  <c r="S134"/>
  <c r="R134"/>
  <c r="Q134"/>
  <c r="J134"/>
  <c r="F134"/>
  <c r="E134"/>
  <c r="AA133"/>
  <c r="Z133"/>
  <c r="AD133" s="1"/>
  <c r="AB133" s="1"/>
  <c r="R133"/>
  <c r="Q133"/>
  <c r="S133" s="1"/>
  <c r="F133"/>
  <c r="J133" s="1"/>
  <c r="E133"/>
  <c r="G133" s="1"/>
  <c r="AD132"/>
  <c r="AB132" s="1"/>
  <c r="AA132"/>
  <c r="Z132"/>
  <c r="R132"/>
  <c r="Q132"/>
  <c r="S132" s="1"/>
  <c r="G132"/>
  <c r="F132"/>
  <c r="J132" s="1"/>
  <c r="E132"/>
  <c r="I132" s="1"/>
  <c r="H132" s="1"/>
  <c r="AE131"/>
  <c r="AD131"/>
  <c r="AB131" s="1"/>
  <c r="AA131"/>
  <c r="Z131"/>
  <c r="S131"/>
  <c r="R131"/>
  <c r="Q131"/>
  <c r="J131"/>
  <c r="I131"/>
  <c r="H131"/>
  <c r="G131"/>
  <c r="AE130"/>
  <c r="AD130"/>
  <c r="AB130" s="1"/>
  <c r="AA130"/>
  <c r="Z130"/>
  <c r="R130"/>
  <c r="Q130"/>
  <c r="F130"/>
  <c r="H130" s="1"/>
  <c r="E130"/>
  <c r="G130" s="1"/>
  <c r="A130"/>
  <c r="A131" s="1"/>
  <c r="A132" s="1"/>
  <c r="A133" s="1"/>
  <c r="A134" s="1"/>
  <c r="AD129"/>
  <c r="AB129" s="1"/>
  <c r="AA129"/>
  <c r="Z129"/>
  <c r="R129"/>
  <c r="Q129"/>
  <c r="J129" s="1"/>
  <c r="F129"/>
  <c r="H129" s="1"/>
  <c r="E129"/>
  <c r="I129" s="1"/>
  <c r="AA128"/>
  <c r="Z128"/>
  <c r="S128" s="1"/>
  <c r="R128"/>
  <c r="Q128"/>
  <c r="H128"/>
  <c r="F128"/>
  <c r="E128"/>
  <c r="G128" s="1"/>
  <c r="AA127"/>
  <c r="Z127"/>
  <c r="R127"/>
  <c r="Q127"/>
  <c r="H127"/>
  <c r="G127"/>
  <c r="F127"/>
  <c r="E127"/>
  <c r="I127" s="1"/>
  <c r="AE126"/>
  <c r="AD126"/>
  <c r="AB126" s="1"/>
  <c r="AA126"/>
  <c r="Z126"/>
  <c r="R126"/>
  <c r="Q126"/>
  <c r="J126"/>
  <c r="I126"/>
  <c r="H126"/>
  <c r="G126"/>
  <c r="AA125"/>
  <c r="Z125"/>
  <c r="AD125" s="1"/>
  <c r="AB125" s="1"/>
  <c r="R125"/>
  <c r="Q125"/>
  <c r="S125" s="1"/>
  <c r="J125"/>
  <c r="I125"/>
  <c r="H125"/>
  <c r="G125"/>
  <c r="AA124"/>
  <c r="Z124"/>
  <c r="R124"/>
  <c r="Q124"/>
  <c r="J124"/>
  <c r="I124"/>
  <c r="H124"/>
  <c r="G124"/>
  <c r="AD123"/>
  <c r="AB123" s="1"/>
  <c r="AA123"/>
  <c r="Z123"/>
  <c r="R123"/>
  <c r="Q123"/>
  <c r="S123" s="1"/>
  <c r="G123"/>
  <c r="F123"/>
  <c r="J123" s="1"/>
  <c r="E123"/>
  <c r="I123" s="1"/>
  <c r="H123" s="1"/>
  <c r="AD122"/>
  <c r="AB122" s="1"/>
  <c r="AA122"/>
  <c r="Z122"/>
  <c r="AD121"/>
  <c r="AB121" s="1"/>
  <c r="AA121"/>
  <c r="Z121"/>
  <c r="R121"/>
  <c r="Q121"/>
  <c r="S121" s="1"/>
  <c r="J121"/>
  <c r="I121"/>
  <c r="H121"/>
  <c r="G121"/>
  <c r="AA120"/>
  <c r="AA141" s="1"/>
  <c r="Z120"/>
  <c r="S120" s="1"/>
  <c r="R120"/>
  <c r="Q120"/>
  <c r="J120"/>
  <c r="I120"/>
  <c r="H120"/>
  <c r="G120"/>
  <c r="A120"/>
  <c r="AA119"/>
  <c r="Z119"/>
  <c r="S119"/>
  <c r="R119"/>
  <c r="Q119"/>
  <c r="F119"/>
  <c r="E119"/>
  <c r="I119" s="1"/>
  <c r="AE118"/>
  <c r="AD118"/>
  <c r="AA117"/>
  <c r="Y117"/>
  <c r="W117"/>
  <c r="V117"/>
  <c r="U117"/>
  <c r="T117"/>
  <c r="P117"/>
  <c r="N117"/>
  <c r="M117"/>
  <c r="L117"/>
  <c r="J117"/>
  <c r="I117"/>
  <c r="F117"/>
  <c r="E117"/>
  <c r="D117"/>
  <c r="C117"/>
  <c r="G117" s="1"/>
  <c r="AA116"/>
  <c r="Z116"/>
  <c r="Q116"/>
  <c r="Q117" s="1"/>
  <c r="L116"/>
  <c r="K116"/>
  <c r="H116"/>
  <c r="G116"/>
  <c r="A116" s="1"/>
  <c r="AA115"/>
  <c r="Z115"/>
  <c r="S115"/>
  <c r="Q115"/>
  <c r="L115"/>
  <c r="K115"/>
  <c r="K117" s="1"/>
  <c r="H115"/>
  <c r="G115"/>
  <c r="AE114"/>
  <c r="AD114"/>
  <c r="AB114" s="1"/>
  <c r="AA114"/>
  <c r="Z114"/>
  <c r="R114"/>
  <c r="L114"/>
  <c r="K114"/>
  <c r="H114"/>
  <c r="G114"/>
  <c r="A114"/>
  <c r="A115" s="1"/>
  <c r="AA113"/>
  <c r="Z113"/>
  <c r="S113" s="1"/>
  <c r="R113" s="1"/>
  <c r="L113"/>
  <c r="K113"/>
  <c r="H113"/>
  <c r="G113"/>
  <c r="AE112"/>
  <c r="AD112"/>
  <c r="AE111"/>
  <c r="AD111"/>
  <c r="Y109"/>
  <c r="W109"/>
  <c r="V109"/>
  <c r="U109"/>
  <c r="T109"/>
  <c r="O109"/>
  <c r="N109"/>
  <c r="M109"/>
  <c r="L109"/>
  <c r="K109"/>
  <c r="D109"/>
  <c r="D110" s="1"/>
  <c r="C110" s="1"/>
  <c r="C109"/>
  <c r="AE108"/>
  <c r="AD108"/>
  <c r="AB108" s="1"/>
  <c r="AA108"/>
  <c r="Z108"/>
  <c r="R108"/>
  <c r="Q108"/>
  <c r="J108"/>
  <c r="I108"/>
  <c r="H108"/>
  <c r="G108"/>
  <c r="AA107"/>
  <c r="Z107"/>
  <c r="S107" s="1"/>
  <c r="R107" s="1"/>
  <c r="Q107"/>
  <c r="P107"/>
  <c r="H107"/>
  <c r="F107"/>
  <c r="E107"/>
  <c r="G107" s="1"/>
  <c r="AA106"/>
  <c r="Z106"/>
  <c r="S106" s="1"/>
  <c r="R106"/>
  <c r="Q106"/>
  <c r="J106"/>
  <c r="I106"/>
  <c r="H106"/>
  <c r="G106"/>
  <c r="AA105"/>
  <c r="Z105"/>
  <c r="S105"/>
  <c r="R105"/>
  <c r="Q105"/>
  <c r="J105"/>
  <c r="I105"/>
  <c r="H105"/>
  <c r="G105"/>
  <c r="AA104"/>
  <c r="Z104"/>
  <c r="S104"/>
  <c r="R104"/>
  <c r="Q104"/>
  <c r="J104"/>
  <c r="I104"/>
  <c r="H104"/>
  <c r="G104"/>
  <c r="AA103"/>
  <c r="Z103"/>
  <c r="Q103"/>
  <c r="P103"/>
  <c r="H103"/>
  <c r="G103"/>
  <c r="F103"/>
  <c r="E103"/>
  <c r="I103" s="1"/>
  <c r="AA102"/>
  <c r="Z102"/>
  <c r="R102"/>
  <c r="Q102"/>
  <c r="P102"/>
  <c r="H102"/>
  <c r="F102"/>
  <c r="E102"/>
  <c r="AA101"/>
  <c r="Z101"/>
  <c r="S101" s="1"/>
  <c r="R101"/>
  <c r="Q101" s="1"/>
  <c r="P101"/>
  <c r="J101"/>
  <c r="F101"/>
  <c r="E101"/>
  <c r="AA100"/>
  <c r="Z100"/>
  <c r="Q100"/>
  <c r="P100"/>
  <c r="G100"/>
  <c r="F100"/>
  <c r="J100" s="1"/>
  <c r="I100" s="1"/>
  <c r="H100" s="1"/>
  <c r="E100"/>
  <c r="A100"/>
  <c r="AE99"/>
  <c r="AD99"/>
  <c r="AB99" s="1"/>
  <c r="AA99"/>
  <c r="Z99"/>
  <c r="S99"/>
  <c r="R99"/>
  <c r="Q99"/>
  <c r="J99"/>
  <c r="I99"/>
  <c r="H99"/>
  <c r="G99"/>
  <c r="AD98"/>
  <c r="AB98" s="1"/>
  <c r="AA98"/>
  <c r="Z98"/>
  <c r="P98"/>
  <c r="Q98" s="1"/>
  <c r="F98"/>
  <c r="J98" s="1"/>
  <c r="E98"/>
  <c r="G98" s="1"/>
  <c r="AA97"/>
  <c r="Z97"/>
  <c r="AD97" s="1"/>
  <c r="AB97" s="1"/>
  <c r="P97"/>
  <c r="F97"/>
  <c r="H97" s="1"/>
  <c r="E97"/>
  <c r="I97" s="1"/>
  <c r="AA96"/>
  <c r="AA109" s="1"/>
  <c r="Z96"/>
  <c r="AD96" s="1"/>
  <c r="AB96" s="1"/>
  <c r="Q96"/>
  <c r="S96" s="1"/>
  <c r="P96"/>
  <c r="R96" s="1"/>
  <c r="G96"/>
  <c r="F96"/>
  <c r="H96" s="1"/>
  <c r="E96"/>
  <c r="I96" s="1"/>
  <c r="AD95"/>
  <c r="AB95" s="1"/>
  <c r="AA95"/>
  <c r="Z95"/>
  <c r="R95"/>
  <c r="Q95" s="1"/>
  <c r="S95" s="1"/>
  <c r="P95"/>
  <c r="G95"/>
  <c r="F95"/>
  <c r="J95" s="1"/>
  <c r="E95"/>
  <c r="I95" s="1"/>
  <c r="H95" s="1"/>
  <c r="AD94"/>
  <c r="AB94" s="1"/>
  <c r="AA94"/>
  <c r="Z94"/>
  <c r="R94"/>
  <c r="Q94"/>
  <c r="J94"/>
  <c r="I94"/>
  <c r="H94"/>
  <c r="G94"/>
  <c r="AA93"/>
  <c r="Z93"/>
  <c r="S93"/>
  <c r="R93"/>
  <c r="Q93"/>
  <c r="J93"/>
  <c r="I93"/>
  <c r="H93"/>
  <c r="G93"/>
  <c r="AE92"/>
  <c r="AD92"/>
  <c r="AB92" s="1"/>
  <c r="AA92"/>
  <c r="Z92"/>
  <c r="S92"/>
  <c r="R92" s="1"/>
  <c r="Q92"/>
  <c r="P92"/>
  <c r="I92"/>
  <c r="H92" s="1"/>
  <c r="G92"/>
  <c r="F92"/>
  <c r="J92" s="1"/>
  <c r="E92"/>
  <c r="AE91"/>
  <c r="AD91"/>
  <c r="AB91" s="1"/>
  <c r="AA91"/>
  <c r="Z91"/>
  <c r="AE90"/>
  <c r="AD90"/>
  <c r="AB90" s="1"/>
  <c r="AA90"/>
  <c r="Z90"/>
  <c r="S90"/>
  <c r="R90"/>
  <c r="Q90"/>
  <c r="J90"/>
  <c r="I90"/>
  <c r="H90"/>
  <c r="G90"/>
  <c r="AD89"/>
  <c r="AB89" s="1"/>
  <c r="AA89"/>
  <c r="Z89"/>
  <c r="R89"/>
  <c r="Q89"/>
  <c r="J89"/>
  <c r="I89"/>
  <c r="H89"/>
  <c r="G89"/>
  <c r="A89"/>
  <c r="AA88"/>
  <c r="Z88"/>
  <c r="AD88" s="1"/>
  <c r="AB88" s="1"/>
  <c r="S88"/>
  <c r="R88"/>
  <c r="Q88" s="1"/>
  <c r="P88"/>
  <c r="I88"/>
  <c r="H88"/>
  <c r="F88"/>
  <c r="J88" s="1"/>
  <c r="E88"/>
  <c r="G88" s="1"/>
  <c r="AE87"/>
  <c r="AD87"/>
  <c r="Y86"/>
  <c r="W86"/>
  <c r="V86"/>
  <c r="U86"/>
  <c r="T86"/>
  <c r="P86"/>
  <c r="O86"/>
  <c r="N86"/>
  <c r="M86"/>
  <c r="J86"/>
  <c r="I86"/>
  <c r="F86"/>
  <c r="E86"/>
  <c r="D86"/>
  <c r="C86"/>
  <c r="AA85"/>
  <c r="Z85"/>
  <c r="R85"/>
  <c r="Q85"/>
  <c r="L85"/>
  <c r="K85"/>
  <c r="H85"/>
  <c r="G85"/>
  <c r="AA84"/>
  <c r="Z84"/>
  <c r="S84" s="1"/>
  <c r="Q84"/>
  <c r="L84"/>
  <c r="K84"/>
  <c r="H84"/>
  <c r="G84"/>
  <c r="AD83"/>
  <c r="AB83" s="1"/>
  <c r="AA83"/>
  <c r="Z83"/>
  <c r="R83"/>
  <c r="L83"/>
  <c r="S83" s="1"/>
  <c r="K83"/>
  <c r="H83"/>
  <c r="G83"/>
  <c r="A83"/>
  <c r="AA82"/>
  <c r="AA86" s="1"/>
  <c r="Z82"/>
  <c r="S82" s="1"/>
  <c r="L82"/>
  <c r="L86" s="1"/>
  <c r="K82"/>
  <c r="R82" s="1"/>
  <c r="H82"/>
  <c r="G82"/>
  <c r="AE81"/>
  <c r="AD81"/>
  <c r="AE80"/>
  <c r="AD80"/>
  <c r="AE79"/>
  <c r="AD79"/>
  <c r="E78"/>
  <c r="G78" s="1"/>
  <c r="N77"/>
  <c r="M77" s="1"/>
  <c r="C77"/>
  <c r="C78" s="1"/>
  <c r="Y76"/>
  <c r="Y77" s="1"/>
  <c r="W76"/>
  <c r="V76"/>
  <c r="U76"/>
  <c r="T76"/>
  <c r="Q76"/>
  <c r="P76"/>
  <c r="O76"/>
  <c r="O77" s="1"/>
  <c r="N76"/>
  <c r="M76"/>
  <c r="L76"/>
  <c r="K76"/>
  <c r="F76"/>
  <c r="E76"/>
  <c r="D76"/>
  <c r="D77" s="1"/>
  <c r="D78" s="1"/>
  <c r="C76"/>
  <c r="AA75"/>
  <c r="Z75"/>
  <c r="AD75" s="1"/>
  <c r="AB75" s="1"/>
  <c r="S75"/>
  <c r="R75"/>
  <c r="J75"/>
  <c r="I75"/>
  <c r="H75"/>
  <c r="G75"/>
  <c r="AE74"/>
  <c r="AD74"/>
  <c r="AB74" s="1"/>
  <c r="AA74"/>
  <c r="Z74"/>
  <c r="S74"/>
  <c r="R74"/>
  <c r="J74"/>
  <c r="I74"/>
  <c r="H74"/>
  <c r="G74"/>
  <c r="AA73"/>
  <c r="Z73"/>
  <c r="AD73" s="1"/>
  <c r="AB73" s="1"/>
  <c r="S73"/>
  <c r="R73"/>
  <c r="J73"/>
  <c r="I73"/>
  <c r="H73"/>
  <c r="G73"/>
  <c r="AE72"/>
  <c r="AD72"/>
  <c r="AB72" s="1"/>
  <c r="AA72"/>
  <c r="Z72"/>
  <c r="S72"/>
  <c r="R72"/>
  <c r="J72"/>
  <c r="I72"/>
  <c r="H72"/>
  <c r="G72"/>
  <c r="AA71"/>
  <c r="Z71"/>
  <c r="AD71" s="1"/>
  <c r="AB71" s="1"/>
  <c r="S71"/>
  <c r="R71"/>
  <c r="J71"/>
  <c r="I71"/>
  <c r="H71"/>
  <c r="G71"/>
  <c r="AE70"/>
  <c r="AD70"/>
  <c r="AB70" s="1"/>
  <c r="AA70"/>
  <c r="Z70"/>
  <c r="S70"/>
  <c r="R70"/>
  <c r="J70"/>
  <c r="I70"/>
  <c r="H70"/>
  <c r="G70"/>
  <c r="AA69"/>
  <c r="Z69"/>
  <c r="AD69" s="1"/>
  <c r="AB69" s="1"/>
  <c r="S69"/>
  <c r="R69"/>
  <c r="J69"/>
  <c r="I69"/>
  <c r="H69"/>
  <c r="G69"/>
  <c r="AA68"/>
  <c r="Z68"/>
  <c r="S68"/>
  <c r="R68"/>
  <c r="J68"/>
  <c r="I68"/>
  <c r="H68"/>
  <c r="G68"/>
  <c r="AD67"/>
  <c r="AB67" s="1"/>
  <c r="AA67"/>
  <c r="Z67"/>
  <c r="S67"/>
  <c r="R67"/>
  <c r="J67"/>
  <c r="I67"/>
  <c r="H67"/>
  <c r="G67"/>
  <c r="A67"/>
  <c r="AA66"/>
  <c r="Z66"/>
  <c r="AD66" s="1"/>
  <c r="AB66" s="1"/>
  <c r="S66"/>
  <c r="R66"/>
  <c r="J66"/>
  <c r="I66"/>
  <c r="H66"/>
  <c r="G66"/>
  <c r="AE65"/>
  <c r="AD65"/>
  <c r="AB65" s="1"/>
  <c r="AA65"/>
  <c r="Z65"/>
  <c r="S65"/>
  <c r="R65"/>
  <c r="J65"/>
  <c r="I65"/>
  <c r="H65"/>
  <c r="G65"/>
  <c r="AA64"/>
  <c r="Z64"/>
  <c r="AD64" s="1"/>
  <c r="AB64" s="1"/>
  <c r="S64"/>
  <c r="R64"/>
  <c r="J64"/>
  <c r="I64"/>
  <c r="H64"/>
  <c r="G64"/>
  <c r="AE63"/>
  <c r="AD63"/>
  <c r="AB63" s="1"/>
  <c r="AA63"/>
  <c r="Z63"/>
  <c r="S63"/>
  <c r="R63"/>
  <c r="J63"/>
  <c r="I63"/>
  <c r="H63"/>
  <c r="G63"/>
  <c r="AA62"/>
  <c r="Z62"/>
  <c r="AD62" s="1"/>
  <c r="AB62" s="1"/>
  <c r="S62"/>
  <c r="R62"/>
  <c r="J62"/>
  <c r="I62"/>
  <c r="H62"/>
  <c r="G62"/>
  <c r="AE61"/>
  <c r="AD61"/>
  <c r="AB61" s="1"/>
  <c r="AA61"/>
  <c r="Z61"/>
  <c r="S61"/>
  <c r="R61"/>
  <c r="J61"/>
  <c r="I61"/>
  <c r="H61"/>
  <c r="G61"/>
  <c r="AA60"/>
  <c r="Z60"/>
  <c r="AD60" s="1"/>
  <c r="AB60" s="1"/>
  <c r="S60"/>
  <c r="R60"/>
  <c r="J60"/>
  <c r="I60"/>
  <c r="H60"/>
  <c r="G60"/>
  <c r="AE59"/>
  <c r="AD59"/>
  <c r="AB59" s="1"/>
  <c r="AA59"/>
  <c r="Z59"/>
  <c r="S59"/>
  <c r="R59"/>
  <c r="J59"/>
  <c r="I59"/>
  <c r="H59"/>
  <c r="G59"/>
  <c r="AA58"/>
  <c r="Z58"/>
  <c r="AD58" s="1"/>
  <c r="AB58" s="1"/>
  <c r="S58"/>
  <c r="R58"/>
  <c r="J58"/>
  <c r="I58"/>
  <c r="H58"/>
  <c r="G58"/>
  <c r="AE57"/>
  <c r="AD57"/>
  <c r="AB57" s="1"/>
  <c r="AA57"/>
  <c r="Z57"/>
  <c r="AE56"/>
  <c r="AD56"/>
  <c r="AB56" s="1"/>
  <c r="AA56"/>
  <c r="Z56"/>
  <c r="S56"/>
  <c r="R56"/>
  <c r="J56"/>
  <c r="I56"/>
  <c r="H56"/>
  <c r="G56"/>
  <c r="AA55"/>
  <c r="Z55"/>
  <c r="AD55" s="1"/>
  <c r="AB55" s="1"/>
  <c r="S55"/>
  <c r="R55"/>
  <c r="J55"/>
  <c r="I55"/>
  <c r="H55"/>
  <c r="G55"/>
  <c r="A55"/>
  <c r="AA54"/>
  <c r="Z54"/>
  <c r="S54"/>
  <c r="R54"/>
  <c r="J54"/>
  <c r="I54"/>
  <c r="H54"/>
  <c r="G54"/>
  <c r="AE53"/>
  <c r="AD53"/>
  <c r="AA52"/>
  <c r="Y52"/>
  <c r="W52"/>
  <c r="V52"/>
  <c r="U52"/>
  <c r="T52"/>
  <c r="P52"/>
  <c r="N52"/>
  <c r="M52"/>
  <c r="J52"/>
  <c r="I52"/>
  <c r="H52" s="1"/>
  <c r="F52"/>
  <c r="F77" s="1"/>
  <c r="E52"/>
  <c r="E77" s="1"/>
  <c r="G77" s="1"/>
  <c r="D52"/>
  <c r="C52"/>
  <c r="AA51"/>
  <c r="Z51"/>
  <c r="Q51"/>
  <c r="S51" s="1"/>
  <c r="R51" s="1"/>
  <c r="L51"/>
  <c r="K51"/>
  <c r="H51"/>
  <c r="G51"/>
  <c r="AD50"/>
  <c r="AB50" s="1"/>
  <c r="AA50"/>
  <c r="Z50"/>
  <c r="AE50" s="1"/>
  <c r="R50"/>
  <c r="L50"/>
  <c r="S50" s="1"/>
  <c r="K50"/>
  <c r="H50"/>
  <c r="G50"/>
  <c r="A50" s="1"/>
  <c r="A51" s="1"/>
  <c r="AA49"/>
  <c r="Z49"/>
  <c r="L49"/>
  <c r="K49"/>
  <c r="H49"/>
  <c r="G49"/>
  <c r="A49"/>
  <c r="AA48"/>
  <c r="Z48"/>
  <c r="S48"/>
  <c r="L48"/>
  <c r="K48"/>
  <c r="K52" s="1"/>
  <c r="H48"/>
  <c r="G48"/>
  <c r="AE47"/>
  <c r="AD47"/>
  <c r="AE46"/>
  <c r="AD46"/>
  <c r="D45"/>
  <c r="C45"/>
  <c r="Y44"/>
  <c r="W44"/>
  <c r="W45" s="1"/>
  <c r="V44"/>
  <c r="V45" s="1"/>
  <c r="U44"/>
  <c r="T44"/>
  <c r="Q44"/>
  <c r="P44"/>
  <c r="O44"/>
  <c r="N44"/>
  <c r="M44"/>
  <c r="L44"/>
  <c r="K44"/>
  <c r="F44"/>
  <c r="E44"/>
  <c r="E45" s="1"/>
  <c r="G45" s="1"/>
  <c r="D44"/>
  <c r="C44"/>
  <c r="AE43"/>
  <c r="AD43"/>
  <c r="AB43" s="1"/>
  <c r="AA43"/>
  <c r="Z43"/>
  <c r="S43"/>
  <c r="R43"/>
  <c r="J43"/>
  <c r="I43"/>
  <c r="H43"/>
  <c r="G43"/>
  <c r="AA42"/>
  <c r="Z42"/>
  <c r="AD42" s="1"/>
  <c r="AB42" s="1"/>
  <c r="S42"/>
  <c r="R42"/>
  <c r="J42"/>
  <c r="I42"/>
  <c r="H42"/>
  <c r="G42"/>
  <c r="AE41"/>
  <c r="AD41"/>
  <c r="AB41" s="1"/>
  <c r="AA41"/>
  <c r="Z41"/>
  <c r="S41"/>
  <c r="R41"/>
  <c r="J41"/>
  <c r="I41"/>
  <c r="H41"/>
  <c r="G41"/>
  <c r="AA40"/>
  <c r="Z40"/>
  <c r="AD40" s="1"/>
  <c r="AB40" s="1"/>
  <c r="S40"/>
  <c r="R40"/>
  <c r="J40"/>
  <c r="I40"/>
  <c r="H40"/>
  <c r="G40"/>
  <c r="AE39"/>
  <c r="AD39"/>
  <c r="AB39" s="1"/>
  <c r="AA39"/>
  <c r="Z39"/>
  <c r="S39"/>
  <c r="R39"/>
  <c r="J39"/>
  <c r="I39"/>
  <c r="H39"/>
  <c r="G39"/>
  <c r="AA38"/>
  <c r="Z38"/>
  <c r="AD38" s="1"/>
  <c r="AB38" s="1"/>
  <c r="S38"/>
  <c r="R38"/>
  <c r="J38"/>
  <c r="I38"/>
  <c r="H38"/>
  <c r="G38"/>
  <c r="AA37"/>
  <c r="Z37"/>
  <c r="S37"/>
  <c r="R37"/>
  <c r="J37"/>
  <c r="I37"/>
  <c r="H37"/>
  <c r="G37"/>
  <c r="AD36"/>
  <c r="AB36" s="1"/>
  <c r="AA36"/>
  <c r="Z36"/>
  <c r="S36"/>
  <c r="R36"/>
  <c r="J36"/>
  <c r="I36"/>
  <c r="H36"/>
  <c r="G36"/>
  <c r="A36"/>
  <c r="AA35"/>
  <c r="Z35"/>
  <c r="AD35" s="1"/>
  <c r="AB35" s="1"/>
  <c r="S35"/>
  <c r="R35"/>
  <c r="J35"/>
  <c r="I35"/>
  <c r="H35"/>
  <c r="G35"/>
  <c r="AE34"/>
  <c r="AD34"/>
  <c r="AB34" s="1"/>
  <c r="AA34"/>
  <c r="Z34"/>
  <c r="S34"/>
  <c r="R34"/>
  <c r="J34"/>
  <c r="I34"/>
  <c r="H34"/>
  <c r="G34"/>
  <c r="AA33"/>
  <c r="Z33"/>
  <c r="AD33" s="1"/>
  <c r="AB33" s="1"/>
  <c r="S33"/>
  <c r="R33"/>
  <c r="J33"/>
  <c r="I33"/>
  <c r="H33"/>
  <c r="G33"/>
  <c r="AE32"/>
  <c r="AD32"/>
  <c r="AB32" s="1"/>
  <c r="AA32"/>
  <c r="Z32"/>
  <c r="S32"/>
  <c r="R32"/>
  <c r="J32"/>
  <c r="I32"/>
  <c r="H32"/>
  <c r="G32"/>
  <c r="AA31"/>
  <c r="Z31"/>
  <c r="AD31" s="1"/>
  <c r="AB31" s="1"/>
  <c r="S31"/>
  <c r="R31"/>
  <c r="J31"/>
  <c r="I31"/>
  <c r="H31"/>
  <c r="G31"/>
  <c r="AE30"/>
  <c r="AD30"/>
  <c r="AB30" s="1"/>
  <c r="AA30"/>
  <c r="Z30"/>
  <c r="S30"/>
  <c r="R30"/>
  <c r="J30"/>
  <c r="I30"/>
  <c r="H30"/>
  <c r="G30"/>
  <c r="AA29"/>
  <c r="Z29"/>
  <c r="AD29" s="1"/>
  <c r="AB29" s="1"/>
  <c r="S29"/>
  <c r="R29"/>
  <c r="J29"/>
  <c r="I29"/>
  <c r="H29"/>
  <c r="G29"/>
  <c r="AE28"/>
  <c r="AD28"/>
  <c r="AB28" s="1"/>
  <c r="AA28"/>
  <c r="Z28"/>
  <c r="S28"/>
  <c r="R28"/>
  <c r="J28"/>
  <c r="I28"/>
  <c r="H28"/>
  <c r="G28"/>
  <c r="AA27"/>
  <c r="Z27"/>
  <c r="AD27" s="1"/>
  <c r="AB27" s="1"/>
  <c r="S27"/>
  <c r="R27"/>
  <c r="J27"/>
  <c r="I27"/>
  <c r="H27"/>
  <c r="G27"/>
  <c r="AE26"/>
  <c r="AD26"/>
  <c r="AB26" s="1"/>
  <c r="AA26"/>
  <c r="Z26"/>
  <c r="AE25"/>
  <c r="AD25"/>
  <c r="AB25" s="1"/>
  <c r="AA25"/>
  <c r="Z25"/>
  <c r="S25"/>
  <c r="R25"/>
  <c r="J25"/>
  <c r="I25"/>
  <c r="H25"/>
  <c r="G25"/>
  <c r="AA24"/>
  <c r="AA44" s="1"/>
  <c r="Z24"/>
  <c r="AD24" s="1"/>
  <c r="AB24" s="1"/>
  <c r="S24"/>
  <c r="R24"/>
  <c r="J24"/>
  <c r="I24"/>
  <c r="H24"/>
  <c r="G24"/>
  <c r="AE23"/>
  <c r="AD23"/>
  <c r="AB23" s="1"/>
  <c r="AA23"/>
  <c r="Z23"/>
  <c r="S23"/>
  <c r="R23"/>
  <c r="J23"/>
  <c r="I23"/>
  <c r="H23"/>
  <c r="G23"/>
  <c r="AE22"/>
  <c r="AD22"/>
  <c r="Z21"/>
  <c r="Y21"/>
  <c r="W21"/>
  <c r="V21"/>
  <c r="U21"/>
  <c r="T21"/>
  <c r="Q21"/>
  <c r="P21"/>
  <c r="M21"/>
  <c r="L21" s="1"/>
  <c r="J21"/>
  <c r="I21"/>
  <c r="F21"/>
  <c r="E21"/>
  <c r="D21"/>
  <c r="C21"/>
  <c r="AE20"/>
  <c r="AD20"/>
  <c r="AB20" s="1"/>
  <c r="AA20"/>
  <c r="Z20"/>
  <c r="N20"/>
  <c r="S20" s="1"/>
  <c r="R20" s="1"/>
  <c r="L20"/>
  <c r="K20"/>
  <c r="H20"/>
  <c r="G20"/>
  <c r="AA19"/>
  <c r="Z19"/>
  <c r="R19"/>
  <c r="L19"/>
  <c r="K19"/>
  <c r="H19"/>
  <c r="G19"/>
  <c r="AA18"/>
  <c r="Z18"/>
  <c r="AD18" s="1"/>
  <c r="AB18" s="1"/>
  <c r="S18"/>
  <c r="L18"/>
  <c r="K18"/>
  <c r="K21" s="1"/>
  <c r="H18"/>
  <c r="G18"/>
  <c r="AD17"/>
  <c r="AB17" s="1"/>
  <c r="AA17"/>
  <c r="AA21" s="1"/>
  <c r="Z17"/>
  <c r="AE17" s="1"/>
  <c r="R17"/>
  <c r="L17"/>
  <c r="S17" s="1"/>
  <c r="K17"/>
  <c r="H17"/>
  <c r="G17"/>
  <c r="AE16"/>
  <c r="AD16"/>
  <c r="AE15"/>
  <c r="AD15"/>
  <c r="AE14"/>
  <c r="AD14"/>
  <c r="AD13"/>
  <c r="AB13" s="1"/>
  <c r="AA13"/>
  <c r="Z13"/>
  <c r="S13"/>
  <c r="R13"/>
  <c r="I13"/>
  <c r="G13"/>
  <c r="AD12"/>
  <c r="AB12" s="1"/>
  <c r="AA12"/>
  <c r="Z12"/>
  <c r="S12"/>
  <c r="R12"/>
  <c r="I12"/>
  <c r="G12"/>
  <c r="AD11"/>
  <c r="AB11" s="1"/>
  <c r="AA11"/>
  <c r="Z11"/>
  <c r="AE11" s="1"/>
  <c r="S11"/>
  <c r="R11"/>
  <c r="I11"/>
  <c r="G11"/>
  <c r="AD10"/>
  <c r="AB10" s="1"/>
  <c r="AA10"/>
  <c r="Z10"/>
  <c r="AE10" s="1"/>
  <c r="S10"/>
  <c r="R10"/>
  <c r="I10"/>
  <c r="G10"/>
  <c r="AD9"/>
  <c r="AB9" s="1"/>
  <c r="AA9"/>
  <c r="Z9"/>
  <c r="S9"/>
  <c r="R9"/>
  <c r="I9"/>
  <c r="G9"/>
  <c r="AD8"/>
  <c r="AB8" s="1"/>
  <c r="AA8"/>
  <c r="Z8"/>
  <c r="S8"/>
  <c r="R8"/>
  <c r="I8"/>
  <c r="G8"/>
  <c r="AD7"/>
  <c r="AB7" s="1"/>
  <c r="AA7"/>
  <c r="Z7"/>
  <c r="AE7" s="1"/>
  <c r="S7"/>
  <c r="R7"/>
  <c r="I7"/>
  <c r="G7"/>
  <c r="AE523" i="7"/>
  <c r="AD523"/>
  <c r="AE522"/>
  <c r="AD522"/>
  <c r="AD521"/>
  <c r="AE520"/>
  <c r="AD520"/>
  <c r="AE519"/>
  <c r="AD519"/>
  <c r="G518"/>
  <c r="U514"/>
  <c r="Y513"/>
  <c r="W513"/>
  <c r="W514" s="1"/>
  <c r="V513"/>
  <c r="U513"/>
  <c r="T513"/>
  <c r="P513"/>
  <c r="P516" s="1"/>
  <c r="N513"/>
  <c r="M513"/>
  <c r="L513"/>
  <c r="K513"/>
  <c r="F513"/>
  <c r="E513"/>
  <c r="E514" s="1"/>
  <c r="D514" s="1"/>
  <c r="C514" s="1"/>
  <c r="D513"/>
  <c r="C513"/>
  <c r="AE512"/>
  <c r="AD512"/>
  <c r="AB512" s="1"/>
  <c r="AA512"/>
  <c r="Z512"/>
  <c r="R512"/>
  <c r="Q512"/>
  <c r="J512"/>
  <c r="I512"/>
  <c r="H512"/>
  <c r="G512"/>
  <c r="AA511"/>
  <c r="Z511"/>
  <c r="S511" s="1"/>
  <c r="R511"/>
  <c r="Q511"/>
  <c r="J511"/>
  <c r="I511"/>
  <c r="H511"/>
  <c r="G511"/>
  <c r="AE510"/>
  <c r="AD510"/>
  <c r="AB510" s="1"/>
  <c r="AA510"/>
  <c r="Z510"/>
  <c r="R510"/>
  <c r="Q510"/>
  <c r="J510"/>
  <c r="I510"/>
  <c r="H510"/>
  <c r="G510"/>
  <c r="AA509"/>
  <c r="Z509"/>
  <c r="R509"/>
  <c r="Q509"/>
  <c r="J509"/>
  <c r="I509"/>
  <c r="H509"/>
  <c r="G509"/>
  <c r="AE508"/>
  <c r="AD508"/>
  <c r="AB508" s="1"/>
  <c r="AA508"/>
  <c r="Z508"/>
  <c r="R508"/>
  <c r="Q508"/>
  <c r="J508"/>
  <c r="I508"/>
  <c r="H508"/>
  <c r="G508"/>
  <c r="AA507"/>
  <c r="Z507"/>
  <c r="R507"/>
  <c r="Q507"/>
  <c r="J507"/>
  <c r="I507"/>
  <c r="H507"/>
  <c r="G507"/>
  <c r="AD506"/>
  <c r="AB506" s="1"/>
  <c r="AE506" s="1"/>
  <c r="AA506"/>
  <c r="Z506"/>
  <c r="R506"/>
  <c r="Q506"/>
  <c r="J506"/>
  <c r="I506"/>
  <c r="H506"/>
  <c r="G506"/>
  <c r="AA505"/>
  <c r="Z505"/>
  <c r="R505"/>
  <c r="Q505"/>
  <c r="J505"/>
  <c r="I505"/>
  <c r="H505"/>
  <c r="G505"/>
  <c r="AE504"/>
  <c r="AD504"/>
  <c r="AB504" s="1"/>
  <c r="AA504"/>
  <c r="Z504"/>
  <c r="R504"/>
  <c r="Q504"/>
  <c r="J504"/>
  <c r="I504"/>
  <c r="H504"/>
  <c r="G504"/>
  <c r="AA503"/>
  <c r="Z503"/>
  <c r="R503"/>
  <c r="Q503"/>
  <c r="J503"/>
  <c r="I503"/>
  <c r="H503"/>
  <c r="G503"/>
  <c r="AD502"/>
  <c r="AB502" s="1"/>
  <c r="AE502" s="1"/>
  <c r="AA502"/>
  <c r="Z502"/>
  <c r="R502"/>
  <c r="Q502"/>
  <c r="J502"/>
  <c r="I502"/>
  <c r="H502"/>
  <c r="G502"/>
  <c r="AA501"/>
  <c r="Z501"/>
  <c r="R501"/>
  <c r="Q501"/>
  <c r="J501"/>
  <c r="I501"/>
  <c r="H501"/>
  <c r="G501"/>
  <c r="AE500"/>
  <c r="AD500"/>
  <c r="AB500" s="1"/>
  <c r="AA500"/>
  <c r="Z500"/>
  <c r="R500"/>
  <c r="Q500"/>
  <c r="J500"/>
  <c r="I500"/>
  <c r="H500"/>
  <c r="G500"/>
  <c r="AA499"/>
  <c r="Z499"/>
  <c r="R499"/>
  <c r="Q499"/>
  <c r="J499"/>
  <c r="I499"/>
  <c r="H499"/>
  <c r="G499"/>
  <c r="AD498"/>
  <c r="AB498" s="1"/>
  <c r="AE498" s="1"/>
  <c r="AA498"/>
  <c r="Z498"/>
  <c r="R498"/>
  <c r="Q498"/>
  <c r="J498"/>
  <c r="I498"/>
  <c r="H498"/>
  <c r="G498"/>
  <c r="AA497"/>
  <c r="Z497"/>
  <c r="R497"/>
  <c r="Q497"/>
  <c r="J497"/>
  <c r="I497"/>
  <c r="H497"/>
  <c r="G497"/>
  <c r="AE496"/>
  <c r="AD496"/>
  <c r="AB496" s="1"/>
  <c r="AA496"/>
  <c r="Z496"/>
  <c r="AE495"/>
  <c r="AD495"/>
  <c r="AB495" s="1"/>
  <c r="AA495"/>
  <c r="Z495"/>
  <c r="R495"/>
  <c r="Q495"/>
  <c r="J495"/>
  <c r="I495"/>
  <c r="H495"/>
  <c r="G495"/>
  <c r="AA494"/>
  <c r="Z494"/>
  <c r="R494"/>
  <c r="Q494"/>
  <c r="J494"/>
  <c r="I494"/>
  <c r="H494"/>
  <c r="G494"/>
  <c r="AD493"/>
  <c r="AB493" s="1"/>
  <c r="AA493"/>
  <c r="AA513" s="1"/>
  <c r="Z493"/>
  <c r="R493"/>
  <c r="Q493"/>
  <c r="Q513" s="1"/>
  <c r="J493"/>
  <c r="I493"/>
  <c r="H493"/>
  <c r="G493"/>
  <c r="AE492"/>
  <c r="AD492"/>
  <c r="AC491"/>
  <c r="Y491"/>
  <c r="W491"/>
  <c r="V491"/>
  <c r="U491"/>
  <c r="T491"/>
  <c r="P491"/>
  <c r="N491"/>
  <c r="M491"/>
  <c r="J491"/>
  <c r="I491"/>
  <c r="F491"/>
  <c r="H491" s="1"/>
  <c r="E491"/>
  <c r="G491" s="1"/>
  <c r="D491"/>
  <c r="C491"/>
  <c r="AE490"/>
  <c r="AD490"/>
  <c r="AB490" s="1"/>
  <c r="AA490"/>
  <c r="Z490"/>
  <c r="S490"/>
  <c r="R490" s="1"/>
  <c r="Q490"/>
  <c r="L490"/>
  <c r="K490"/>
  <c r="H490"/>
  <c r="G490"/>
  <c r="AA489"/>
  <c r="Z489"/>
  <c r="L489"/>
  <c r="K489"/>
  <c r="H489"/>
  <c r="G489"/>
  <c r="AA488"/>
  <c r="Z488"/>
  <c r="L488"/>
  <c r="K488"/>
  <c r="H488"/>
  <c r="G488"/>
  <c r="AA487"/>
  <c r="Z487"/>
  <c r="L487"/>
  <c r="K487"/>
  <c r="H487"/>
  <c r="G487"/>
  <c r="AA486"/>
  <c r="Z486"/>
  <c r="L486"/>
  <c r="K486"/>
  <c r="H486"/>
  <c r="G486"/>
  <c r="AA485"/>
  <c r="Z485"/>
  <c r="L485"/>
  <c r="K485"/>
  <c r="H485"/>
  <c r="G485"/>
  <c r="AA484"/>
  <c r="Z484"/>
  <c r="L484"/>
  <c r="K484"/>
  <c r="H484"/>
  <c r="G484"/>
  <c r="A484"/>
  <c r="AD483"/>
  <c r="AB483" s="1"/>
  <c r="AA483"/>
  <c r="AA491" s="1"/>
  <c r="Z483"/>
  <c r="L483"/>
  <c r="K483"/>
  <c r="H483"/>
  <c r="G483"/>
  <c r="A483"/>
  <c r="AE482"/>
  <c r="AD482"/>
  <c r="AB482" s="1"/>
  <c r="AA482"/>
  <c r="Z482"/>
  <c r="L482"/>
  <c r="K482"/>
  <c r="H482"/>
  <c r="G482"/>
  <c r="AE481"/>
  <c r="AD481"/>
  <c r="AE480"/>
  <c r="AD480"/>
  <c r="Y479"/>
  <c r="V479"/>
  <c r="C479"/>
  <c r="AC478"/>
  <c r="AC479" s="1"/>
  <c r="Y478"/>
  <c r="Y516" s="1"/>
  <c r="W478"/>
  <c r="V478"/>
  <c r="U478"/>
  <c r="T478"/>
  <c r="Q478"/>
  <c r="P478"/>
  <c r="N478"/>
  <c r="M478"/>
  <c r="L478"/>
  <c r="K478"/>
  <c r="J478"/>
  <c r="F478"/>
  <c r="E478"/>
  <c r="D478"/>
  <c r="C478"/>
  <c r="AD477"/>
  <c r="AB477" s="1"/>
  <c r="AA477"/>
  <c r="Z477"/>
  <c r="S477"/>
  <c r="R477"/>
  <c r="J477"/>
  <c r="I477"/>
  <c r="H477"/>
  <c r="G477"/>
  <c r="AD476"/>
  <c r="AB476" s="1"/>
  <c r="AA476"/>
  <c r="Z476"/>
  <c r="S476"/>
  <c r="R476"/>
  <c r="J476"/>
  <c r="I476"/>
  <c r="H476"/>
  <c r="G476"/>
  <c r="AA475"/>
  <c r="Z475"/>
  <c r="AD475" s="1"/>
  <c r="AB475" s="1"/>
  <c r="S475"/>
  <c r="R475"/>
  <c r="J475"/>
  <c r="I475"/>
  <c r="H475"/>
  <c r="G475"/>
  <c r="AD474"/>
  <c r="AB474" s="1"/>
  <c r="AA474"/>
  <c r="Z474"/>
  <c r="S474"/>
  <c r="R474"/>
  <c r="J474"/>
  <c r="I474"/>
  <c r="H474"/>
  <c r="G474"/>
  <c r="AA473"/>
  <c r="Z473"/>
  <c r="S473"/>
  <c r="R473"/>
  <c r="J473"/>
  <c r="I473"/>
  <c r="H473"/>
  <c r="G473"/>
  <c r="AA472"/>
  <c r="Z472"/>
  <c r="AD472" s="1"/>
  <c r="AB472" s="1"/>
  <c r="S472"/>
  <c r="R472"/>
  <c r="J472"/>
  <c r="I472"/>
  <c r="H472"/>
  <c r="G472"/>
  <c r="AE471"/>
  <c r="AD471"/>
  <c r="AB471" s="1"/>
  <c r="AA471"/>
  <c r="Z471"/>
  <c r="S471"/>
  <c r="R471"/>
  <c r="J471"/>
  <c r="I471"/>
  <c r="H471"/>
  <c r="G471"/>
  <c r="AE470"/>
  <c r="AD470"/>
  <c r="AB470" s="1"/>
  <c r="AA470"/>
  <c r="Z470"/>
  <c r="S470"/>
  <c r="R470"/>
  <c r="J470"/>
  <c r="I470"/>
  <c r="H470"/>
  <c r="G470"/>
  <c r="AE469"/>
  <c r="AA469"/>
  <c r="Z469"/>
  <c r="AD469" s="1"/>
  <c r="AB469" s="1"/>
  <c r="S469"/>
  <c r="R469"/>
  <c r="J469"/>
  <c r="I469"/>
  <c r="H469"/>
  <c r="G469"/>
  <c r="A469"/>
  <c r="AA468"/>
  <c r="Z468"/>
  <c r="AD468" s="1"/>
  <c r="AB468" s="1"/>
  <c r="S468"/>
  <c r="R468"/>
  <c r="J468"/>
  <c r="I468"/>
  <c r="H468"/>
  <c r="G468"/>
  <c r="AD467"/>
  <c r="AB467" s="1"/>
  <c r="AA467"/>
  <c r="Z467"/>
  <c r="S467"/>
  <c r="R467"/>
  <c r="J467"/>
  <c r="I467"/>
  <c r="H467"/>
  <c r="G467"/>
  <c r="AA466"/>
  <c r="Z466"/>
  <c r="S466"/>
  <c r="R466"/>
  <c r="J466"/>
  <c r="I466"/>
  <c r="H466"/>
  <c r="G466"/>
  <c r="AA465"/>
  <c r="Z465"/>
  <c r="AD465" s="1"/>
  <c r="AB465" s="1"/>
  <c r="S465"/>
  <c r="R465"/>
  <c r="J465"/>
  <c r="I465"/>
  <c r="H465"/>
  <c r="G465"/>
  <c r="AE464"/>
  <c r="AD464"/>
  <c r="AB464" s="1"/>
  <c r="AA464"/>
  <c r="Z464"/>
  <c r="S464"/>
  <c r="R464"/>
  <c r="J464"/>
  <c r="I464"/>
  <c r="H464"/>
  <c r="G464"/>
  <c r="AA463"/>
  <c r="Z463"/>
  <c r="S463"/>
  <c r="R463"/>
  <c r="J463"/>
  <c r="I463"/>
  <c r="H463"/>
  <c r="G463"/>
  <c r="AD462"/>
  <c r="AB462" s="1"/>
  <c r="AA462"/>
  <c r="Z462"/>
  <c r="S462"/>
  <c r="R462"/>
  <c r="J462"/>
  <c r="I462"/>
  <c r="H462"/>
  <c r="G462"/>
  <c r="AD461"/>
  <c r="AB461" s="1"/>
  <c r="AA461"/>
  <c r="Z461"/>
  <c r="S461"/>
  <c r="R461"/>
  <c r="J461"/>
  <c r="I461"/>
  <c r="H461"/>
  <c r="G461"/>
  <c r="AA460"/>
  <c r="Z460"/>
  <c r="AD460" s="1"/>
  <c r="AB460" s="1"/>
  <c r="AA459"/>
  <c r="Z459"/>
  <c r="AD459" s="1"/>
  <c r="AB459" s="1"/>
  <c r="S459"/>
  <c r="R459"/>
  <c r="J459"/>
  <c r="I459"/>
  <c r="H459"/>
  <c r="G459"/>
  <c r="AE458"/>
  <c r="AD458"/>
  <c r="AB458" s="1"/>
  <c r="AA458"/>
  <c r="Z458"/>
  <c r="S458"/>
  <c r="R458"/>
  <c r="J458"/>
  <c r="I458"/>
  <c r="H458"/>
  <c r="G458"/>
  <c r="A458"/>
  <c r="A459" s="1"/>
  <c r="AA457"/>
  <c r="AA478" s="1"/>
  <c r="Z457"/>
  <c r="AD457" s="1"/>
  <c r="AB457" s="1"/>
  <c r="S457"/>
  <c r="R457"/>
  <c r="J457"/>
  <c r="I457"/>
  <c r="H457"/>
  <c r="G457"/>
  <c r="AE456"/>
  <c r="AD456"/>
  <c r="AC455"/>
  <c r="Z455"/>
  <c r="Y455"/>
  <c r="AD455" s="1"/>
  <c r="W455"/>
  <c r="V455"/>
  <c r="U455"/>
  <c r="T455"/>
  <c r="Q455"/>
  <c r="P455"/>
  <c r="N455"/>
  <c r="M455"/>
  <c r="F455"/>
  <c r="E455"/>
  <c r="G455" s="1"/>
  <c r="D455"/>
  <c r="D479" s="1"/>
  <c r="C455"/>
  <c r="AD454"/>
  <c r="AB454" s="1"/>
  <c r="AE454" s="1"/>
  <c r="AA454"/>
  <c r="Z454"/>
  <c r="L454"/>
  <c r="K454"/>
  <c r="H454"/>
  <c r="G454"/>
  <c r="AD453"/>
  <c r="AB453" s="1"/>
  <c r="AE453" s="1"/>
  <c r="AA453"/>
  <c r="Z453"/>
  <c r="L453"/>
  <c r="K453"/>
  <c r="H453"/>
  <c r="G453"/>
  <c r="AD452"/>
  <c r="AB452" s="1"/>
  <c r="AE452" s="1"/>
  <c r="AA452"/>
  <c r="Z452"/>
  <c r="L452"/>
  <c r="K452"/>
  <c r="H452"/>
  <c r="G452"/>
  <c r="AD451"/>
  <c r="AB451" s="1"/>
  <c r="AE451" s="1"/>
  <c r="AA451"/>
  <c r="Z451"/>
  <c r="L451"/>
  <c r="K451"/>
  <c r="H451"/>
  <c r="G451"/>
  <c r="AD450"/>
  <c r="AB450" s="1"/>
  <c r="AE450" s="1"/>
  <c r="AA450"/>
  <c r="Z450"/>
  <c r="L450"/>
  <c r="K450"/>
  <c r="H450"/>
  <c r="G450"/>
  <c r="AD449"/>
  <c r="AB449" s="1"/>
  <c r="AE449" s="1"/>
  <c r="AA449"/>
  <c r="Z449"/>
  <c r="L449"/>
  <c r="K449"/>
  <c r="H449"/>
  <c r="G449"/>
  <c r="AE448"/>
  <c r="AD448"/>
  <c r="AB448" s="1"/>
  <c r="AA448"/>
  <c r="Z448"/>
  <c r="L448"/>
  <c r="K448"/>
  <c r="H448"/>
  <c r="G448"/>
  <c r="AA447"/>
  <c r="Z447"/>
  <c r="L447"/>
  <c r="L455" s="1"/>
  <c r="K447"/>
  <c r="H447"/>
  <c r="G447"/>
  <c r="A447"/>
  <c r="A448" s="1"/>
  <c r="A449" s="1"/>
  <c r="AD446"/>
  <c r="AB446" s="1"/>
  <c r="AA446"/>
  <c r="Z446"/>
  <c r="L446"/>
  <c r="K446"/>
  <c r="H446"/>
  <c r="G446"/>
  <c r="AE445"/>
  <c r="AD445"/>
  <c r="AE444"/>
  <c r="AD444"/>
  <c r="AC443"/>
  <c r="Y443"/>
  <c r="Q443"/>
  <c r="P443" s="1"/>
  <c r="D443"/>
  <c r="C443" s="1"/>
  <c r="AC442"/>
  <c r="Y442"/>
  <c r="W442"/>
  <c r="V442"/>
  <c r="U442"/>
  <c r="T442"/>
  <c r="Q442"/>
  <c r="P442"/>
  <c r="N442"/>
  <c r="N443" s="1"/>
  <c r="M442"/>
  <c r="M516" s="1"/>
  <c r="L442"/>
  <c r="K442"/>
  <c r="J442"/>
  <c r="F442"/>
  <c r="E442"/>
  <c r="I442" s="1"/>
  <c r="D442"/>
  <c r="D516" s="1"/>
  <c r="C442"/>
  <c r="C516" s="1"/>
  <c r="AA441"/>
  <c r="Z441"/>
  <c r="AD441" s="1"/>
  <c r="AB441" s="1"/>
  <c r="S441"/>
  <c r="R441"/>
  <c r="J441"/>
  <c r="I441"/>
  <c r="H441"/>
  <c r="G441"/>
  <c r="AE440"/>
  <c r="AD440"/>
  <c r="AB440" s="1"/>
  <c r="AA440"/>
  <c r="Z440"/>
  <c r="S440"/>
  <c r="S442" s="1"/>
  <c r="R440"/>
  <c r="J440"/>
  <c r="I440"/>
  <c r="H440"/>
  <c r="G440"/>
  <c r="AA439"/>
  <c r="Z439"/>
  <c r="S439"/>
  <c r="R439"/>
  <c r="J439"/>
  <c r="I439"/>
  <c r="H439"/>
  <c r="G439"/>
  <c r="AD438"/>
  <c r="AB438" s="1"/>
  <c r="AA438"/>
  <c r="Z438"/>
  <c r="AE438" s="1"/>
  <c r="S438"/>
  <c r="R438"/>
  <c r="J438"/>
  <c r="I438"/>
  <c r="H438"/>
  <c r="G438"/>
  <c r="AD437"/>
  <c r="AB437" s="1"/>
  <c r="AA437"/>
  <c r="Z437"/>
  <c r="S437"/>
  <c r="R437"/>
  <c r="J437"/>
  <c r="I437"/>
  <c r="H437"/>
  <c r="G437"/>
  <c r="AA436"/>
  <c r="Z436"/>
  <c r="AD436" s="1"/>
  <c r="AB436" s="1"/>
  <c r="S436"/>
  <c r="R436"/>
  <c r="J436"/>
  <c r="I436"/>
  <c r="H436"/>
  <c r="G436"/>
  <c r="AD435"/>
  <c r="AB435" s="1"/>
  <c r="AA435"/>
  <c r="Z435"/>
  <c r="S435"/>
  <c r="R435"/>
  <c r="J435"/>
  <c r="I435"/>
  <c r="H435"/>
  <c r="G435"/>
  <c r="AA434"/>
  <c r="Z434"/>
  <c r="S434"/>
  <c r="R434"/>
  <c r="J434"/>
  <c r="I434"/>
  <c r="H434"/>
  <c r="G434"/>
  <c r="AD433"/>
  <c r="AB433" s="1"/>
  <c r="AE433" s="1"/>
  <c r="AA433"/>
  <c r="Z433"/>
  <c r="S433"/>
  <c r="R433"/>
  <c r="J433"/>
  <c r="I433"/>
  <c r="H433"/>
  <c r="G433"/>
  <c r="A433"/>
  <c r="AA432"/>
  <c r="Z432"/>
  <c r="S432"/>
  <c r="R432"/>
  <c r="J432"/>
  <c r="I432"/>
  <c r="H432"/>
  <c r="G432"/>
  <c r="AD431"/>
  <c r="AB431" s="1"/>
  <c r="AA431"/>
  <c r="Z431"/>
  <c r="AE431" s="1"/>
  <c r="S431"/>
  <c r="R431"/>
  <c r="J431"/>
  <c r="I431"/>
  <c r="H431"/>
  <c r="G431"/>
  <c r="AD430"/>
  <c r="AB430" s="1"/>
  <c r="AA430"/>
  <c r="Z430"/>
  <c r="S430"/>
  <c r="R430"/>
  <c r="J430"/>
  <c r="I430"/>
  <c r="H430"/>
  <c r="G430"/>
  <c r="AA429"/>
  <c r="Z429"/>
  <c r="AD429" s="1"/>
  <c r="AB429" s="1"/>
  <c r="S429"/>
  <c r="R429"/>
  <c r="J429"/>
  <c r="I429"/>
  <c r="H429"/>
  <c r="G429"/>
  <c r="AD428"/>
  <c r="AB428" s="1"/>
  <c r="AA428"/>
  <c r="Z428"/>
  <c r="S428"/>
  <c r="R428"/>
  <c r="J428"/>
  <c r="I428"/>
  <c r="H428"/>
  <c r="G428"/>
  <c r="AA427"/>
  <c r="Z427"/>
  <c r="S427"/>
  <c r="R427"/>
  <c r="J427"/>
  <c r="I427"/>
  <c r="H427"/>
  <c r="G427"/>
  <c r="AA426"/>
  <c r="Z426"/>
  <c r="AD426" s="1"/>
  <c r="AB426" s="1"/>
  <c r="S426"/>
  <c r="R426"/>
  <c r="J426"/>
  <c r="I426"/>
  <c r="H426"/>
  <c r="G426"/>
  <c r="AE425"/>
  <c r="AD425"/>
  <c r="AB425" s="1"/>
  <c r="AA425"/>
  <c r="Z425"/>
  <c r="S425"/>
  <c r="R425"/>
  <c r="J425"/>
  <c r="I425"/>
  <c r="H425"/>
  <c r="G425"/>
  <c r="AA424"/>
  <c r="Z424"/>
  <c r="S424"/>
  <c r="R424"/>
  <c r="J424"/>
  <c r="I424"/>
  <c r="H424"/>
  <c r="G424"/>
  <c r="AD423"/>
  <c r="AB423" s="1"/>
  <c r="AA423"/>
  <c r="Z423"/>
  <c r="A423" s="1"/>
  <c r="AD422"/>
  <c r="AB422" s="1"/>
  <c r="AA422"/>
  <c r="Z422"/>
  <c r="AE422" s="1"/>
  <c r="S422"/>
  <c r="R422"/>
  <c r="J422"/>
  <c r="I422"/>
  <c r="H422"/>
  <c r="G422"/>
  <c r="AE421"/>
  <c r="AD421"/>
  <c r="AB421" s="1"/>
  <c r="AA421"/>
  <c r="Z421"/>
  <c r="S421"/>
  <c r="R421"/>
  <c r="J421"/>
  <c r="I421"/>
  <c r="H421"/>
  <c r="G421"/>
  <c r="A421"/>
  <c r="A422" s="1"/>
  <c r="AD420"/>
  <c r="AB420" s="1"/>
  <c r="AA420"/>
  <c r="AA442" s="1"/>
  <c r="Z420"/>
  <c r="S420"/>
  <c r="R420"/>
  <c r="J420"/>
  <c r="I420"/>
  <c r="H420"/>
  <c r="G420"/>
  <c r="AE419"/>
  <c r="AD419"/>
  <c r="Y418"/>
  <c r="Y515" s="1"/>
  <c r="W418"/>
  <c r="W515" s="1"/>
  <c r="V418"/>
  <c r="U418"/>
  <c r="U515" s="1"/>
  <c r="T515" s="1"/>
  <c r="T418"/>
  <c r="T443" s="1"/>
  <c r="Q418"/>
  <c r="P418"/>
  <c r="N418"/>
  <c r="M418"/>
  <c r="F418"/>
  <c r="J418" s="1"/>
  <c r="E418"/>
  <c r="D418"/>
  <c r="C418"/>
  <c r="AA417"/>
  <c r="Z417"/>
  <c r="L417"/>
  <c r="K417"/>
  <c r="H417"/>
  <c r="G417"/>
  <c r="AA416"/>
  <c r="Z416"/>
  <c r="R416"/>
  <c r="L416"/>
  <c r="K416"/>
  <c r="H416"/>
  <c r="G416"/>
  <c r="AA415"/>
  <c r="Z415"/>
  <c r="L415"/>
  <c r="K415"/>
  <c r="H415"/>
  <c r="G415"/>
  <c r="AE414"/>
  <c r="AA414"/>
  <c r="Z414"/>
  <c r="AD414" s="1"/>
  <c r="AB414" s="1"/>
  <c r="S414"/>
  <c r="R414" s="1"/>
  <c r="L414"/>
  <c r="K414"/>
  <c r="H414"/>
  <c r="G414"/>
  <c r="AD413"/>
  <c r="AB413" s="1"/>
  <c r="AA413"/>
  <c r="Z413"/>
  <c r="L413"/>
  <c r="K413"/>
  <c r="H413"/>
  <c r="G413"/>
  <c r="AD412"/>
  <c r="AB412" s="1"/>
  <c r="AA412"/>
  <c r="Z412"/>
  <c r="L412"/>
  <c r="K412"/>
  <c r="H412"/>
  <c r="G412"/>
  <c r="AA411"/>
  <c r="Z411"/>
  <c r="AD411" s="1"/>
  <c r="AB411" s="1"/>
  <c r="L411"/>
  <c r="K411"/>
  <c r="H411"/>
  <c r="G411"/>
  <c r="AE410"/>
  <c r="AD410"/>
  <c r="AB410" s="1"/>
  <c r="AA410"/>
  <c r="AA418" s="1"/>
  <c r="Z410"/>
  <c r="L410"/>
  <c r="K410"/>
  <c r="H410"/>
  <c r="G410"/>
  <c r="A410"/>
  <c r="A411" s="1"/>
  <c r="AD409"/>
  <c r="AB409" s="1"/>
  <c r="AA409"/>
  <c r="Z409"/>
  <c r="L409"/>
  <c r="K409"/>
  <c r="H409"/>
  <c r="G409"/>
  <c r="AE408"/>
  <c r="AD408"/>
  <c r="AE407"/>
  <c r="AD407"/>
  <c r="AE406"/>
  <c r="AD406"/>
  <c r="AB404"/>
  <c r="Y404"/>
  <c r="W404"/>
  <c r="V404"/>
  <c r="U404"/>
  <c r="T404"/>
  <c r="P404"/>
  <c r="N404"/>
  <c r="M404"/>
  <c r="L404"/>
  <c r="K404"/>
  <c r="F404"/>
  <c r="E404"/>
  <c r="D404"/>
  <c r="H404" s="1"/>
  <c r="G404" s="1"/>
  <c r="C404"/>
  <c r="AA403"/>
  <c r="AA404" s="1"/>
  <c r="Z403"/>
  <c r="AD403" s="1"/>
  <c r="AB403" s="1"/>
  <c r="R403"/>
  <c r="Q403"/>
  <c r="J403"/>
  <c r="I403"/>
  <c r="I404" s="1"/>
  <c r="H403"/>
  <c r="G403"/>
  <c r="AE402"/>
  <c r="AD402"/>
  <c r="AB402" s="1"/>
  <c r="AA402"/>
  <c r="Z402"/>
  <c r="R402"/>
  <c r="R404" s="1"/>
  <c r="Q402"/>
  <c r="J402"/>
  <c r="I402"/>
  <c r="H402"/>
  <c r="G402"/>
  <c r="AE401"/>
  <c r="AD401"/>
  <c r="W399"/>
  <c r="V399"/>
  <c r="U399"/>
  <c r="T399"/>
  <c r="N399"/>
  <c r="M399"/>
  <c r="L399"/>
  <c r="K399"/>
  <c r="D399"/>
  <c r="C399"/>
  <c r="AA398"/>
  <c r="Z398"/>
  <c r="AD398" s="1"/>
  <c r="AB398" s="1"/>
  <c r="R398"/>
  <c r="Q398"/>
  <c r="S398" s="1"/>
  <c r="J398"/>
  <c r="I398"/>
  <c r="H398"/>
  <c r="G398"/>
  <c r="AA397"/>
  <c r="Z397" s="1"/>
  <c r="Y397"/>
  <c r="Q397"/>
  <c r="S397" s="1"/>
  <c r="P397"/>
  <c r="R397" s="1"/>
  <c r="J396"/>
  <c r="I396"/>
  <c r="H396"/>
  <c r="G396"/>
  <c r="Y395"/>
  <c r="R395"/>
  <c r="P395"/>
  <c r="Q395" s="1"/>
  <c r="S395" s="1"/>
  <c r="J395"/>
  <c r="I395"/>
  <c r="G395"/>
  <c r="F395" s="1"/>
  <c r="H395" s="1"/>
  <c r="E395"/>
  <c r="AE394"/>
  <c r="AD394"/>
  <c r="Y393"/>
  <c r="W393"/>
  <c r="V393"/>
  <c r="U393"/>
  <c r="T393"/>
  <c r="P393"/>
  <c r="N393"/>
  <c r="M393"/>
  <c r="L393"/>
  <c r="K393"/>
  <c r="H393"/>
  <c r="F393"/>
  <c r="D393"/>
  <c r="C393"/>
  <c r="AE392"/>
  <c r="AD392"/>
  <c r="AB392" s="1"/>
  <c r="AA392"/>
  <c r="Z392"/>
  <c r="S392"/>
  <c r="R392"/>
  <c r="Q392"/>
  <c r="J392"/>
  <c r="I392"/>
  <c r="H392"/>
  <c r="G392"/>
  <c r="AD391"/>
  <c r="AB391" s="1"/>
  <c r="AA391"/>
  <c r="Z391"/>
  <c r="R391"/>
  <c r="Q391"/>
  <c r="S391" s="1"/>
  <c r="J391"/>
  <c r="I391"/>
  <c r="H391"/>
  <c r="G391"/>
  <c r="AA390"/>
  <c r="Z390"/>
  <c r="R390"/>
  <c r="Q390"/>
  <c r="Q393" s="1"/>
  <c r="J390"/>
  <c r="F390"/>
  <c r="E390"/>
  <c r="AD389"/>
  <c r="AB389" s="1"/>
  <c r="AA389"/>
  <c r="AA393" s="1"/>
  <c r="Z389"/>
  <c r="S389"/>
  <c r="R389"/>
  <c r="J389"/>
  <c r="I389"/>
  <c r="H389"/>
  <c r="G389"/>
  <c r="AE388"/>
  <c r="AD388"/>
  <c r="AE387"/>
  <c r="AD387"/>
  <c r="Y386"/>
  <c r="W386"/>
  <c r="V386"/>
  <c r="U386"/>
  <c r="T386"/>
  <c r="P386"/>
  <c r="N386"/>
  <c r="M386"/>
  <c r="J386"/>
  <c r="I386"/>
  <c r="D386"/>
  <c r="C386"/>
  <c r="AE385"/>
  <c r="AD385"/>
  <c r="AB385" s="1"/>
  <c r="AA385"/>
  <c r="Z385"/>
  <c r="Q385"/>
  <c r="F385"/>
  <c r="H385" s="1"/>
  <c r="E385"/>
  <c r="G385" s="1"/>
  <c r="A385"/>
  <c r="AD384"/>
  <c r="AB384" s="1"/>
  <c r="AA384"/>
  <c r="Z384"/>
  <c r="R384"/>
  <c r="Q384"/>
  <c r="F384"/>
  <c r="H384" s="1"/>
  <c r="G384" s="1"/>
  <c r="E384"/>
  <c r="K384" s="1"/>
  <c r="AA383"/>
  <c r="Z383"/>
  <c r="AD383" s="1"/>
  <c r="AB383" s="1"/>
  <c r="Q383"/>
  <c r="L383" s="1"/>
  <c r="S383" s="1"/>
  <c r="F383"/>
  <c r="H383" s="1"/>
  <c r="E383"/>
  <c r="K383" s="1"/>
  <c r="R383" s="1"/>
  <c r="AA382"/>
  <c r="Z382"/>
  <c r="AD382" s="1"/>
  <c r="AB382" s="1"/>
  <c r="Q382"/>
  <c r="L382"/>
  <c r="S382" s="1"/>
  <c r="F382"/>
  <c r="E382"/>
  <c r="AA381"/>
  <c r="Z381"/>
  <c r="Q381"/>
  <c r="H381"/>
  <c r="F381"/>
  <c r="E381"/>
  <c r="G381" s="1"/>
  <c r="AA380"/>
  <c r="Z380"/>
  <c r="H380"/>
  <c r="G380"/>
  <c r="F380"/>
  <c r="E380"/>
  <c r="K380" s="1"/>
  <c r="R380" s="1"/>
  <c r="L380" s="1"/>
  <c r="S380" s="1"/>
  <c r="AE379"/>
  <c r="AD379"/>
  <c r="AB379" s="1"/>
  <c r="AA379"/>
  <c r="Z379"/>
  <c r="S379"/>
  <c r="Q379"/>
  <c r="G379"/>
  <c r="F379"/>
  <c r="L379" s="1"/>
  <c r="E379"/>
  <c r="K379" s="1"/>
  <c r="H379" s="1"/>
  <c r="AE378"/>
  <c r="AD378"/>
  <c r="AB378" s="1"/>
  <c r="AA378"/>
  <c r="Z378"/>
  <c r="Q378"/>
  <c r="G378"/>
  <c r="F378"/>
  <c r="H378" s="1"/>
  <c r="E378"/>
  <c r="K378" s="1"/>
  <c r="R378" s="1"/>
  <c r="AE377"/>
  <c r="AD377"/>
  <c r="AB377" s="1"/>
  <c r="AA377"/>
  <c r="Z377"/>
  <c r="Q377"/>
  <c r="F377"/>
  <c r="H377" s="1"/>
  <c r="G377" s="1"/>
  <c r="E377"/>
  <c r="K377" s="1"/>
  <c r="AD376"/>
  <c r="AB376" s="1"/>
  <c r="AA376"/>
  <c r="Z376"/>
  <c r="AE376" s="1"/>
  <c r="Q376"/>
  <c r="L376" s="1"/>
  <c r="S376" s="1"/>
  <c r="R376" s="1"/>
  <c r="F376"/>
  <c r="H376" s="1"/>
  <c r="E376"/>
  <c r="K376" s="1"/>
  <c r="AD375"/>
  <c r="AB375" s="1"/>
  <c r="AA375"/>
  <c r="Z375"/>
  <c r="Q375"/>
  <c r="F375"/>
  <c r="L375" s="1"/>
  <c r="S375" s="1"/>
  <c r="E375"/>
  <c r="G375" s="1"/>
  <c r="AD374"/>
  <c r="AB374" s="1"/>
  <c r="AA374"/>
  <c r="Z374"/>
  <c r="AE374" s="1"/>
  <c r="Q374"/>
  <c r="G374"/>
  <c r="F374"/>
  <c r="H374" s="1"/>
  <c r="E374"/>
  <c r="K374" s="1"/>
  <c r="R374" s="1"/>
  <c r="AE373"/>
  <c r="AD373"/>
  <c r="AB373" s="1"/>
  <c r="AA373"/>
  <c r="Z373"/>
  <c r="Q373"/>
  <c r="F373"/>
  <c r="H373" s="1"/>
  <c r="G373" s="1"/>
  <c r="E373"/>
  <c r="K373" s="1"/>
  <c r="AD372"/>
  <c r="AB372" s="1"/>
  <c r="AA372"/>
  <c r="Z372"/>
  <c r="AE372" s="1"/>
  <c r="Q372"/>
  <c r="G372"/>
  <c r="F372"/>
  <c r="H372" s="1"/>
  <c r="E372"/>
  <c r="K372" s="1"/>
  <c r="R372" s="1"/>
  <c r="AE371"/>
  <c r="AD371"/>
  <c r="AB371" s="1"/>
  <c r="AA371"/>
  <c r="Z371"/>
  <c r="Q371"/>
  <c r="G371"/>
  <c r="F371"/>
  <c r="L371" s="1"/>
  <c r="S371" s="1"/>
  <c r="R371" s="1"/>
  <c r="E371"/>
  <c r="K371" s="1"/>
  <c r="H371" s="1"/>
  <c r="AE370"/>
  <c r="AD370"/>
  <c r="AB370" s="1"/>
  <c r="AA370"/>
  <c r="Z370"/>
  <c r="Q370"/>
  <c r="G370"/>
  <c r="F370"/>
  <c r="H370" s="1"/>
  <c r="E370"/>
  <c r="K370" s="1"/>
  <c r="AE369"/>
  <c r="AD369"/>
  <c r="AB369" s="1"/>
  <c r="AA369"/>
  <c r="Z369"/>
  <c r="Q369"/>
  <c r="F369"/>
  <c r="H369" s="1"/>
  <c r="G369" s="1"/>
  <c r="E369"/>
  <c r="K369" s="1"/>
  <c r="AD368"/>
  <c r="AB368" s="1"/>
  <c r="AA368"/>
  <c r="Z368"/>
  <c r="Q368"/>
  <c r="F368"/>
  <c r="H368" s="1"/>
  <c r="E368"/>
  <c r="K368" s="1"/>
  <c r="AD367"/>
  <c r="AB367" s="1"/>
  <c r="AA367"/>
  <c r="Z367"/>
  <c r="Q367"/>
  <c r="L367"/>
  <c r="F367"/>
  <c r="E367"/>
  <c r="AA366"/>
  <c r="Z366"/>
  <c r="Q366"/>
  <c r="K366"/>
  <c r="R366" s="1"/>
  <c r="H366"/>
  <c r="F366"/>
  <c r="E366"/>
  <c r="G366" s="1"/>
  <c r="AA365"/>
  <c r="Z365"/>
  <c r="Q365"/>
  <c r="K365"/>
  <c r="R365" s="1"/>
  <c r="H365"/>
  <c r="G365" s="1"/>
  <c r="F365"/>
  <c r="E365"/>
  <c r="AE364"/>
  <c r="AD364"/>
  <c r="AB364" s="1"/>
  <c r="AA364"/>
  <c r="Z364"/>
  <c r="Q364"/>
  <c r="F364"/>
  <c r="H364" s="1"/>
  <c r="E364"/>
  <c r="G364" s="1"/>
  <c r="AD363"/>
  <c r="AB363" s="1"/>
  <c r="AA363"/>
  <c r="Z363"/>
  <c r="Q363"/>
  <c r="H363"/>
  <c r="G363"/>
  <c r="F363"/>
  <c r="E363"/>
  <c r="A363"/>
  <c r="A364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A362"/>
  <c r="Z362"/>
  <c r="Q362"/>
  <c r="H362"/>
  <c r="F362"/>
  <c r="E362"/>
  <c r="G362" s="1"/>
  <c r="AA361"/>
  <c r="Z361"/>
  <c r="Q361"/>
  <c r="K361"/>
  <c r="H361" s="1"/>
  <c r="G361"/>
  <c r="F361"/>
  <c r="L361" s="1"/>
  <c r="S361" s="1"/>
  <c r="R361" s="1"/>
  <c r="E361"/>
  <c r="AA360"/>
  <c r="Z360"/>
  <c r="Q360"/>
  <c r="G360"/>
  <c r="F360"/>
  <c r="H360" s="1"/>
  <c r="E360"/>
  <c r="K360" s="1"/>
  <c r="AE359"/>
  <c r="AD359"/>
  <c r="AB359" s="1"/>
  <c r="AA359"/>
  <c r="Z359"/>
  <c r="Q359"/>
  <c r="F359"/>
  <c r="H359" s="1"/>
  <c r="G359" s="1"/>
  <c r="E359"/>
  <c r="K359" s="1"/>
  <c r="AD358"/>
  <c r="AB358" s="1"/>
  <c r="AA358"/>
  <c r="Z358"/>
  <c r="Q358"/>
  <c r="G358"/>
  <c r="F358"/>
  <c r="H358" s="1"/>
  <c r="E358"/>
  <c r="K358" s="1"/>
  <c r="R358" s="1"/>
  <c r="AD357"/>
  <c r="AB357" s="1"/>
  <c r="AA357"/>
  <c r="Z357"/>
  <c r="Q357"/>
  <c r="F357"/>
  <c r="L357" s="1"/>
  <c r="E357"/>
  <c r="G357" s="1"/>
  <c r="AA356"/>
  <c r="Z356"/>
  <c r="AD356" s="1"/>
  <c r="AB356" s="1"/>
  <c r="Q356"/>
  <c r="L356" s="1"/>
  <c r="S356" s="1"/>
  <c r="F356"/>
  <c r="H356" s="1"/>
  <c r="E356"/>
  <c r="K356" s="1"/>
  <c r="R356" s="1"/>
  <c r="AA355"/>
  <c r="Z355"/>
  <c r="AD355" s="1"/>
  <c r="AB355" s="1"/>
  <c r="Q355"/>
  <c r="L355" s="1"/>
  <c r="S355" s="1"/>
  <c r="H355"/>
  <c r="F355"/>
  <c r="E355"/>
  <c r="K355" s="1"/>
  <c r="R355" s="1"/>
  <c r="AA354"/>
  <c r="Z354"/>
  <c r="Q354"/>
  <c r="H354"/>
  <c r="F354"/>
  <c r="E354"/>
  <c r="AA353"/>
  <c r="Z353"/>
  <c r="AD353" s="1"/>
  <c r="AB353" s="1"/>
  <c r="Q353"/>
  <c r="L353"/>
  <c r="S353" s="1"/>
  <c r="F353"/>
  <c r="E353"/>
  <c r="AA352"/>
  <c r="Z352"/>
  <c r="AD352" s="1"/>
  <c r="AB352" s="1"/>
  <c r="Q352"/>
  <c r="L352" s="1"/>
  <c r="S352" s="1"/>
  <c r="F352"/>
  <c r="H352" s="1"/>
  <c r="E352"/>
  <c r="K352" s="1"/>
  <c r="R352" s="1"/>
  <c r="AD351"/>
  <c r="AB351" s="1"/>
  <c r="AA351"/>
  <c r="Z351"/>
  <c r="Q351"/>
  <c r="H351"/>
  <c r="G351"/>
  <c r="F351"/>
  <c r="E351"/>
  <c r="A351"/>
  <c r="A352" s="1"/>
  <c r="A353" s="1"/>
  <c r="A354" s="1"/>
  <c r="A359" s="1"/>
  <c r="A360" s="1"/>
  <c r="A361" s="1"/>
  <c r="AA350"/>
  <c r="Z350"/>
  <c r="Q350"/>
  <c r="K350"/>
  <c r="H350"/>
  <c r="F350"/>
  <c r="E350"/>
  <c r="G350" s="1"/>
  <c r="AE349"/>
  <c r="AD349"/>
  <c r="AE348"/>
  <c r="AD348"/>
  <c r="AA347"/>
  <c r="W347"/>
  <c r="V347"/>
  <c r="U347"/>
  <c r="T347"/>
  <c r="O347"/>
  <c r="N347"/>
  <c r="M347"/>
  <c r="L347"/>
  <c r="K347"/>
  <c r="F347"/>
  <c r="E347"/>
  <c r="C347"/>
  <c r="G347" s="1"/>
  <c r="AA346"/>
  <c r="Z346" s="1"/>
  <c r="Y346"/>
  <c r="Y347" s="1"/>
  <c r="Q346"/>
  <c r="S346" s="1"/>
  <c r="P346"/>
  <c r="R346" s="1"/>
  <c r="J346"/>
  <c r="I346"/>
  <c r="H346"/>
  <c r="G346"/>
  <c r="AA345"/>
  <c r="C345" s="1"/>
  <c r="Z345"/>
  <c r="S345" s="1"/>
  <c r="S347" s="1"/>
  <c r="R347" s="1"/>
  <c r="R345"/>
  <c r="Q345"/>
  <c r="AE344"/>
  <c r="AD344"/>
  <c r="AA343"/>
  <c r="Y343"/>
  <c r="W343"/>
  <c r="V343"/>
  <c r="U343"/>
  <c r="T343"/>
  <c r="P343"/>
  <c r="O343"/>
  <c r="N343"/>
  <c r="M343"/>
  <c r="L343"/>
  <c r="K343"/>
  <c r="F343"/>
  <c r="E343"/>
  <c r="D343"/>
  <c r="C343"/>
  <c r="AE342"/>
  <c r="AD342"/>
  <c r="AB342" s="1"/>
  <c r="AA342"/>
  <c r="Z342"/>
  <c r="R342"/>
  <c r="R343" s="1"/>
  <c r="Q343" s="1"/>
  <c r="Q342"/>
  <c r="J342"/>
  <c r="I342"/>
  <c r="H342"/>
  <c r="G342"/>
  <c r="AD341"/>
  <c r="AB341" s="1"/>
  <c r="AA341"/>
  <c r="Z341"/>
  <c r="R341"/>
  <c r="Q341"/>
  <c r="J341"/>
  <c r="I341"/>
  <c r="H341"/>
  <c r="G341"/>
  <c r="A341"/>
  <c r="A342" s="1"/>
  <c r="AA340"/>
  <c r="Z340"/>
  <c r="AD340" s="1"/>
  <c r="AB340" s="1"/>
  <c r="R340"/>
  <c r="Q340"/>
  <c r="S340" s="1"/>
  <c r="J340"/>
  <c r="I340"/>
  <c r="H340"/>
  <c r="G340"/>
  <c r="AA339"/>
  <c r="Z339"/>
  <c r="R339"/>
  <c r="Q339"/>
  <c r="J339"/>
  <c r="J343" s="1"/>
  <c r="I343" s="1"/>
  <c r="H343" s="1"/>
  <c r="G343" s="1"/>
  <c r="I339"/>
  <c r="H339"/>
  <c r="G339"/>
  <c r="AE338"/>
  <c r="AD338"/>
  <c r="Y337"/>
  <c r="W337"/>
  <c r="V337"/>
  <c r="U337"/>
  <c r="T337"/>
  <c r="P337"/>
  <c r="O337"/>
  <c r="N337"/>
  <c r="M337"/>
  <c r="L337"/>
  <c r="K337"/>
  <c r="E337"/>
  <c r="D337"/>
  <c r="C337"/>
  <c r="AA336"/>
  <c r="AA337" s="1"/>
  <c r="Z336"/>
  <c r="Z337" s="1"/>
  <c r="R336"/>
  <c r="Q336"/>
  <c r="I336"/>
  <c r="G336"/>
  <c r="F336"/>
  <c r="AE335"/>
  <c r="AD335"/>
  <c r="AE334"/>
  <c r="AD334"/>
  <c r="AA333"/>
  <c r="Z333"/>
  <c r="Y333"/>
  <c r="AD333" s="1"/>
  <c r="W333"/>
  <c r="V333"/>
  <c r="U333"/>
  <c r="T333"/>
  <c r="P333"/>
  <c r="O333"/>
  <c r="N333"/>
  <c r="M333"/>
  <c r="L333"/>
  <c r="K333"/>
  <c r="E333"/>
  <c r="D333"/>
  <c r="C333"/>
  <c r="AD332"/>
  <c r="AB332" s="1"/>
  <c r="AB333" s="1"/>
  <c r="AA332"/>
  <c r="Z332"/>
  <c r="R332"/>
  <c r="Q332"/>
  <c r="S332" s="1"/>
  <c r="S333" s="1"/>
  <c r="R333" s="1"/>
  <c r="Q333" s="1"/>
  <c r="F332"/>
  <c r="E332"/>
  <c r="G332" s="1"/>
  <c r="AE331"/>
  <c r="AD331"/>
  <c r="Y330"/>
  <c r="W330"/>
  <c r="V330"/>
  <c r="U330"/>
  <c r="T330"/>
  <c r="P330"/>
  <c r="O330"/>
  <c r="N330"/>
  <c r="M330"/>
  <c r="L330"/>
  <c r="K330"/>
  <c r="F330"/>
  <c r="E330"/>
  <c r="D330"/>
  <c r="C330"/>
  <c r="AA329"/>
  <c r="Z329"/>
  <c r="R329"/>
  <c r="Q329"/>
  <c r="J329"/>
  <c r="I329"/>
  <c r="H329"/>
  <c r="G329"/>
  <c r="A329"/>
  <c r="AE328"/>
  <c r="AD328"/>
  <c r="AB328" s="1"/>
  <c r="AA328"/>
  <c r="AA330" s="1"/>
  <c r="Z328"/>
  <c r="S328"/>
  <c r="R328"/>
  <c r="Q328"/>
  <c r="J328"/>
  <c r="I328"/>
  <c r="I330" s="1"/>
  <c r="H330" s="1"/>
  <c r="G330" s="1"/>
  <c r="H328"/>
  <c r="G328"/>
  <c r="AE327"/>
  <c r="AD327"/>
  <c r="AA326"/>
  <c r="Z326"/>
  <c r="Y326"/>
  <c r="AD326" s="1"/>
  <c r="W326"/>
  <c r="V326"/>
  <c r="U326"/>
  <c r="AE326" s="1"/>
  <c r="T326"/>
  <c r="R326"/>
  <c r="P326"/>
  <c r="O326"/>
  <c r="N326"/>
  <c r="M326"/>
  <c r="L326"/>
  <c r="K326"/>
  <c r="F326"/>
  <c r="E326"/>
  <c r="D326"/>
  <c r="C326"/>
  <c r="AE325"/>
  <c r="AD325"/>
  <c r="AB325" s="1"/>
  <c r="AA325"/>
  <c r="Z325"/>
  <c r="S325"/>
  <c r="R325"/>
  <c r="Q325"/>
  <c r="H325"/>
  <c r="G325"/>
  <c r="F325"/>
  <c r="E325"/>
  <c r="I325" s="1"/>
  <c r="AE324"/>
  <c r="AD324"/>
  <c r="AB324" s="1"/>
  <c r="AB326" s="1"/>
  <c r="AA324"/>
  <c r="Z324"/>
  <c r="R324"/>
  <c r="Q324"/>
  <c r="Q326" s="1"/>
  <c r="J324"/>
  <c r="I324"/>
  <c r="H324"/>
  <c r="G324"/>
  <c r="AE323"/>
  <c r="AD323"/>
  <c r="Y322"/>
  <c r="W322"/>
  <c r="V322"/>
  <c r="U322"/>
  <c r="T322"/>
  <c r="O322"/>
  <c r="N322"/>
  <c r="M322"/>
  <c r="L322"/>
  <c r="K322"/>
  <c r="F322"/>
  <c r="E322"/>
  <c r="D322"/>
  <c r="C322"/>
  <c r="AA321"/>
  <c r="Z321"/>
  <c r="P321"/>
  <c r="H321"/>
  <c r="G321"/>
  <c r="F321"/>
  <c r="E321"/>
  <c r="I321" s="1"/>
  <c r="AE320"/>
  <c r="AD320"/>
  <c r="AB320" s="1"/>
  <c r="AA320"/>
  <c r="Z320"/>
  <c r="S320"/>
  <c r="R320" s="1"/>
  <c r="Q320"/>
  <c r="P320"/>
  <c r="H320"/>
  <c r="G320"/>
  <c r="F320"/>
  <c r="E320"/>
  <c r="I320" s="1"/>
  <c r="AE319"/>
  <c r="AD319"/>
  <c r="AB319" s="1"/>
  <c r="AA319"/>
  <c r="AA322" s="1"/>
  <c r="Z319"/>
  <c r="S319"/>
  <c r="R319"/>
  <c r="Q319"/>
  <c r="P319"/>
  <c r="H319"/>
  <c r="G319"/>
  <c r="F319"/>
  <c r="E319"/>
  <c r="AE318"/>
  <c r="AD318"/>
  <c r="AE317"/>
  <c r="AD317"/>
  <c r="AE316"/>
  <c r="AD316"/>
  <c r="Y315"/>
  <c r="W315"/>
  <c r="V315"/>
  <c r="U315"/>
  <c r="T315"/>
  <c r="Q315"/>
  <c r="P315"/>
  <c r="O315"/>
  <c r="N315"/>
  <c r="M315"/>
  <c r="L315"/>
  <c r="K315"/>
  <c r="F315"/>
  <c r="E315"/>
  <c r="D315"/>
  <c r="C315"/>
  <c r="AE314"/>
  <c r="AD314"/>
  <c r="AB314" s="1"/>
  <c r="AA314"/>
  <c r="Z314"/>
  <c r="S314"/>
  <c r="R314"/>
  <c r="Q314"/>
  <c r="J314"/>
  <c r="I314"/>
  <c r="H314"/>
  <c r="G314"/>
  <c r="AD313"/>
  <c r="AB313" s="1"/>
  <c r="AB315" s="1"/>
  <c r="AA313"/>
  <c r="AA315" s="1"/>
  <c r="Z313"/>
  <c r="AE313" s="1"/>
  <c r="R313"/>
  <c r="Q313"/>
  <c r="S313" s="1"/>
  <c r="J313"/>
  <c r="J315" s="1"/>
  <c r="I315" s="1"/>
  <c r="H315" s="1"/>
  <c r="G315" s="1"/>
  <c r="I313"/>
  <c r="H313"/>
  <c r="G313"/>
  <c r="AE312"/>
  <c r="AD312"/>
  <c r="Y311"/>
  <c r="W311"/>
  <c r="V311"/>
  <c r="U311"/>
  <c r="T311"/>
  <c r="P311"/>
  <c r="N311"/>
  <c r="M311"/>
  <c r="L311"/>
  <c r="K311"/>
  <c r="F311"/>
  <c r="E311"/>
  <c r="D311"/>
  <c r="C311"/>
  <c r="AA310"/>
  <c r="Z310"/>
  <c r="S310"/>
  <c r="R310"/>
  <c r="Q310"/>
  <c r="J310"/>
  <c r="J311" s="1"/>
  <c r="I310"/>
  <c r="H310"/>
  <c r="G310"/>
  <c r="AE309"/>
  <c r="AD309"/>
  <c r="AB309" s="1"/>
  <c r="AA309"/>
  <c r="Z309"/>
  <c r="S309"/>
  <c r="R309"/>
  <c r="Q309"/>
  <c r="J309"/>
  <c r="I309"/>
  <c r="H309"/>
  <c r="G309"/>
  <c r="AD308"/>
  <c r="AB308" s="1"/>
  <c r="AA308"/>
  <c r="AA311" s="1"/>
  <c r="Z308"/>
  <c r="AE308" s="1"/>
  <c r="R308"/>
  <c r="Q308"/>
  <c r="S308" s="1"/>
  <c r="J308"/>
  <c r="I308"/>
  <c r="H308"/>
  <c r="G308"/>
  <c r="AE307"/>
  <c r="AD307"/>
  <c r="Y306"/>
  <c r="W306"/>
  <c r="V306"/>
  <c r="U306"/>
  <c r="T306"/>
  <c r="N306"/>
  <c r="M306"/>
  <c r="L306"/>
  <c r="K306"/>
  <c r="D306"/>
  <c r="C306"/>
  <c r="AE305"/>
  <c r="AD305"/>
  <c r="AB305" s="1"/>
  <c r="AA305"/>
  <c r="Z305"/>
  <c r="P305"/>
  <c r="J305"/>
  <c r="I305"/>
  <c r="H305"/>
  <c r="G305"/>
  <c r="AD304"/>
  <c r="AB304" s="1"/>
  <c r="AA304"/>
  <c r="Z304"/>
  <c r="R304"/>
  <c r="Q304"/>
  <c r="J304"/>
  <c r="I304"/>
  <c r="H304"/>
  <c r="G304"/>
  <c r="AA303"/>
  <c r="Z303"/>
  <c r="AD303" s="1"/>
  <c r="AB303" s="1"/>
  <c r="Q303"/>
  <c r="S303" s="1"/>
  <c r="P303"/>
  <c r="R303" s="1"/>
  <c r="O303"/>
  <c r="H303"/>
  <c r="G303"/>
  <c r="F303"/>
  <c r="E303"/>
  <c r="I303" s="1"/>
  <c r="AA302"/>
  <c r="Z302"/>
  <c r="S302"/>
  <c r="R302"/>
  <c r="Q302" s="1"/>
  <c r="P302"/>
  <c r="J302"/>
  <c r="F302"/>
  <c r="E302"/>
  <c r="AA301"/>
  <c r="Z301"/>
  <c r="S301"/>
  <c r="R301"/>
  <c r="Q301"/>
  <c r="J301"/>
  <c r="I301"/>
  <c r="H301"/>
  <c r="G301"/>
  <c r="AA300"/>
  <c r="Z300"/>
  <c r="S300"/>
  <c r="R300"/>
  <c r="Q300"/>
  <c r="J300"/>
  <c r="I300"/>
  <c r="H300"/>
  <c r="G300"/>
  <c r="A300"/>
  <c r="A301" s="1"/>
  <c r="AA299"/>
  <c r="AA306" s="1"/>
  <c r="Z299"/>
  <c r="R299"/>
  <c r="Q299"/>
  <c r="P299"/>
  <c r="J299"/>
  <c r="H299"/>
  <c r="F299"/>
  <c r="E299"/>
  <c r="AE298"/>
  <c r="AD298"/>
  <c r="AD297"/>
  <c r="Y297"/>
  <c r="W297"/>
  <c r="V297"/>
  <c r="U297"/>
  <c r="T297"/>
  <c r="O297"/>
  <c r="N297"/>
  <c r="M297"/>
  <c r="L297"/>
  <c r="K297"/>
  <c r="D297"/>
  <c r="C297"/>
  <c r="AE296"/>
  <c r="AD296"/>
  <c r="AB296" s="1"/>
  <c r="AA296"/>
  <c r="Z296"/>
  <c r="S296"/>
  <c r="R296"/>
  <c r="Q296" s="1"/>
  <c r="P296"/>
  <c r="J296"/>
  <c r="I296"/>
  <c r="H296"/>
  <c r="G296"/>
  <c r="AE295"/>
  <c r="AD295"/>
  <c r="AB295" s="1"/>
  <c r="AA295"/>
  <c r="Z295"/>
  <c r="R295"/>
  <c r="Q295"/>
  <c r="J295"/>
  <c r="I295"/>
  <c r="H295"/>
  <c r="G295"/>
  <c r="AD294"/>
  <c r="AB294" s="1"/>
  <c r="AA294"/>
  <c r="Z294"/>
  <c r="AE294" s="1"/>
  <c r="Q294"/>
  <c r="S294" s="1"/>
  <c r="R294" s="1"/>
  <c r="P294"/>
  <c r="G294"/>
  <c r="F294"/>
  <c r="H294" s="1"/>
  <c r="E294"/>
  <c r="I294" s="1"/>
  <c r="AE293"/>
  <c r="AD293"/>
  <c r="AB293" s="1"/>
  <c r="AA293"/>
  <c r="Z293"/>
  <c r="R293"/>
  <c r="Q293"/>
  <c r="P293"/>
  <c r="H293"/>
  <c r="G293"/>
  <c r="F293"/>
  <c r="E293"/>
  <c r="AE292"/>
  <c r="AD292"/>
  <c r="AB292" s="1"/>
  <c r="AA292"/>
  <c r="Z292"/>
  <c r="R292"/>
  <c r="Q292"/>
  <c r="J292"/>
  <c r="I292"/>
  <c r="H292"/>
  <c r="G292"/>
  <c r="A292"/>
  <c r="AD291"/>
  <c r="AB291" s="1"/>
  <c r="AA291"/>
  <c r="Z291"/>
  <c r="R291"/>
  <c r="Q291"/>
  <c r="S291" s="1"/>
  <c r="J291"/>
  <c r="I291"/>
  <c r="H291"/>
  <c r="G291"/>
  <c r="AA290"/>
  <c r="Z290"/>
  <c r="S290" s="1"/>
  <c r="R290" s="1"/>
  <c r="Q290"/>
  <c r="P290"/>
  <c r="H290"/>
  <c r="F290"/>
  <c r="E290"/>
  <c r="AA289"/>
  <c r="Z289"/>
  <c r="P289"/>
  <c r="F289"/>
  <c r="H289" s="1"/>
  <c r="E289"/>
  <c r="I289" s="1"/>
  <c r="AA288"/>
  <c r="Z288"/>
  <c r="AD288" s="1"/>
  <c r="AB288" s="1"/>
  <c r="P288"/>
  <c r="F288"/>
  <c r="H288" s="1"/>
  <c r="E288"/>
  <c r="I288" s="1"/>
  <c r="AA287"/>
  <c r="Z287"/>
  <c r="AD287" s="1"/>
  <c r="AB287" s="1"/>
  <c r="P287"/>
  <c r="R287" s="1"/>
  <c r="Q287" s="1"/>
  <c r="S287" s="1"/>
  <c r="F287"/>
  <c r="J287" s="1"/>
  <c r="E287"/>
  <c r="G287" s="1"/>
  <c r="AA286"/>
  <c r="AA297" s="1"/>
  <c r="Z286"/>
  <c r="Z297" s="1"/>
  <c r="P286"/>
  <c r="G286"/>
  <c r="F286"/>
  <c r="J286" s="1"/>
  <c r="E286"/>
  <c r="I286" s="1"/>
  <c r="AD285"/>
  <c r="AB285" s="1"/>
  <c r="AA285"/>
  <c r="Z285"/>
  <c r="AE285" s="1"/>
  <c r="AE284"/>
  <c r="AD284"/>
  <c r="Y283"/>
  <c r="W11" i="12" s="1"/>
  <c r="W283" i="7"/>
  <c r="V283"/>
  <c r="U283"/>
  <c r="T283"/>
  <c r="N283"/>
  <c r="M283"/>
  <c r="L283"/>
  <c r="K283"/>
  <c r="F283"/>
  <c r="E283"/>
  <c r="D283"/>
  <c r="C283"/>
  <c r="AA282"/>
  <c r="Z282"/>
  <c r="S282" s="1"/>
  <c r="R282"/>
  <c r="Q282"/>
  <c r="J282"/>
  <c r="I282"/>
  <c r="H282"/>
  <c r="G282"/>
  <c r="AE281"/>
  <c r="AD281"/>
  <c r="AB281" s="1"/>
  <c r="AA281"/>
  <c r="Z281"/>
  <c r="S281"/>
  <c r="R281"/>
  <c r="Q281"/>
  <c r="J281"/>
  <c r="I281"/>
  <c r="H281"/>
  <c r="G281"/>
  <c r="AE280"/>
  <c r="AD280"/>
  <c r="AA279"/>
  <c r="Z279"/>
  <c r="P279"/>
  <c r="J279"/>
  <c r="I279"/>
  <c r="H279"/>
  <c r="G279"/>
  <c r="AA278"/>
  <c r="Z278"/>
  <c r="R278"/>
  <c r="Q278"/>
  <c r="P278"/>
  <c r="J278"/>
  <c r="I278"/>
  <c r="H278"/>
  <c r="G278"/>
  <c r="AE277"/>
  <c r="AD277"/>
  <c r="AB277" s="1"/>
  <c r="AA277"/>
  <c r="Z277"/>
  <c r="S277"/>
  <c r="R277"/>
  <c r="Q277"/>
  <c r="P277"/>
  <c r="J277"/>
  <c r="I277"/>
  <c r="H277"/>
  <c r="G277"/>
  <c r="AE276"/>
  <c r="AD276"/>
  <c r="AB276" s="1"/>
  <c r="AA276"/>
  <c r="Z276"/>
  <c r="S276"/>
  <c r="R276"/>
  <c r="J276"/>
  <c r="I276"/>
  <c r="H276"/>
  <c r="G276"/>
  <c r="AE275"/>
  <c r="AD275"/>
  <c r="AE274"/>
  <c r="AD274"/>
  <c r="AB274" s="1"/>
  <c r="AA274"/>
  <c r="Z274"/>
  <c r="S274"/>
  <c r="R274"/>
  <c r="J274"/>
  <c r="I274"/>
  <c r="H274"/>
  <c r="G274"/>
  <c r="AA273"/>
  <c r="Z273"/>
  <c r="AD273" s="1"/>
  <c r="AB273" s="1"/>
  <c r="S273"/>
  <c r="R273"/>
  <c r="J273"/>
  <c r="I273"/>
  <c r="H273"/>
  <c r="G273"/>
  <c r="AE272"/>
  <c r="AD272"/>
  <c r="AB272" s="1"/>
  <c r="AA272"/>
  <c r="Z272"/>
  <c r="S272"/>
  <c r="R272"/>
  <c r="J272"/>
  <c r="I272"/>
  <c r="H272"/>
  <c r="G272"/>
  <c r="AA271"/>
  <c r="AA283" s="1"/>
  <c r="Z271"/>
  <c r="AD271" s="1"/>
  <c r="AB271" s="1"/>
  <c r="S271"/>
  <c r="R271"/>
  <c r="O271"/>
  <c r="J271"/>
  <c r="I271"/>
  <c r="H271"/>
  <c r="G271"/>
  <c r="AA270"/>
  <c r="Z270"/>
  <c r="P270"/>
  <c r="O270"/>
  <c r="J270"/>
  <c r="I270"/>
  <c r="H270"/>
  <c r="G270"/>
  <c r="AE269"/>
  <c r="AD269"/>
  <c r="AB269" s="1"/>
  <c r="AA269"/>
  <c r="Z269"/>
  <c r="P269"/>
  <c r="O269"/>
  <c r="J269"/>
  <c r="I269"/>
  <c r="H269"/>
  <c r="G269"/>
  <c r="AD268"/>
  <c r="AB268" s="1"/>
  <c r="AA268"/>
  <c r="Z268"/>
  <c r="AE268" s="1"/>
  <c r="P268"/>
  <c r="O268"/>
  <c r="J268"/>
  <c r="I268"/>
  <c r="H268"/>
  <c r="G268"/>
  <c r="AE267"/>
  <c r="AD267"/>
  <c r="AE266"/>
  <c r="AD266"/>
  <c r="AB266" s="1"/>
  <c r="AA266"/>
  <c r="Z266"/>
  <c r="R266"/>
  <c r="Q266"/>
  <c r="O266"/>
  <c r="J266"/>
  <c r="I266"/>
  <c r="H266"/>
  <c r="G266"/>
  <c r="AD265"/>
  <c r="AB265" s="1"/>
  <c r="AA265"/>
  <c r="Z265"/>
  <c r="R265"/>
  <c r="Q265"/>
  <c r="S265" s="1"/>
  <c r="O265"/>
  <c r="J265"/>
  <c r="I265"/>
  <c r="H265"/>
  <c r="G265"/>
  <c r="AD264"/>
  <c r="AB264" s="1"/>
  <c r="AA264"/>
  <c r="Z264"/>
  <c r="R264"/>
  <c r="Q264"/>
  <c r="S264" s="1"/>
  <c r="O264"/>
  <c r="J264"/>
  <c r="I264"/>
  <c r="H264"/>
  <c r="G264"/>
  <c r="AE263"/>
  <c r="AD263"/>
  <c r="AE262"/>
  <c r="AD262"/>
  <c r="AE261"/>
  <c r="AD261"/>
  <c r="V259"/>
  <c r="U259"/>
  <c r="T259"/>
  <c r="L259"/>
  <c r="D259"/>
  <c r="C259"/>
  <c r="C260" s="1"/>
  <c r="Y258"/>
  <c r="Y259" s="1"/>
  <c r="W258"/>
  <c r="V258"/>
  <c r="U258"/>
  <c r="T258"/>
  <c r="O258"/>
  <c r="O259" s="1"/>
  <c r="N258"/>
  <c r="N259" s="1"/>
  <c r="M258"/>
  <c r="M259" s="1"/>
  <c r="L258"/>
  <c r="K258"/>
  <c r="D258"/>
  <c r="C258"/>
  <c r="AE257"/>
  <c r="AD257"/>
  <c r="AB257" s="1"/>
  <c r="AA257"/>
  <c r="Z257"/>
  <c r="R257"/>
  <c r="Q257"/>
  <c r="J257"/>
  <c r="I257"/>
  <c r="H257"/>
  <c r="G257"/>
  <c r="AA256"/>
  <c r="Z256"/>
  <c r="AD256" s="1"/>
  <c r="AB256" s="1"/>
  <c r="P256"/>
  <c r="R256" s="1"/>
  <c r="Q256" s="1"/>
  <c r="S256" s="1"/>
  <c r="F256"/>
  <c r="J256" s="1"/>
  <c r="E256"/>
  <c r="G256" s="1"/>
  <c r="AA255"/>
  <c r="Z255"/>
  <c r="AD255" s="1"/>
  <c r="AB255" s="1"/>
  <c r="P255"/>
  <c r="H255"/>
  <c r="F255"/>
  <c r="E255"/>
  <c r="G255" s="1"/>
  <c r="AA254"/>
  <c r="Z254"/>
  <c r="S254"/>
  <c r="R254"/>
  <c r="J254"/>
  <c r="I254"/>
  <c r="H254"/>
  <c r="G254"/>
  <c r="AE253"/>
  <c r="AD253"/>
  <c r="AB253" s="1"/>
  <c r="AA253"/>
  <c r="Z253"/>
  <c r="S253"/>
  <c r="R253"/>
  <c r="J253"/>
  <c r="I253"/>
  <c r="H253"/>
  <c r="G253"/>
  <c r="AD252"/>
  <c r="AB252" s="1"/>
  <c r="AA252"/>
  <c r="Z252"/>
  <c r="Q252"/>
  <c r="P252"/>
  <c r="R252" s="1"/>
  <c r="G252"/>
  <c r="F252"/>
  <c r="H252" s="1"/>
  <c r="E252"/>
  <c r="I252" s="1"/>
  <c r="AD251"/>
  <c r="AB251" s="1"/>
  <c r="AA251"/>
  <c r="Z251"/>
  <c r="Q251"/>
  <c r="P251"/>
  <c r="R251" s="1"/>
  <c r="G251"/>
  <c r="F251"/>
  <c r="H251" s="1"/>
  <c r="E251"/>
  <c r="I251" s="1"/>
  <c r="AD250"/>
  <c r="AB250" s="1"/>
  <c r="AA250"/>
  <c r="Z250"/>
  <c r="R250"/>
  <c r="Q250" s="1"/>
  <c r="S250" s="1"/>
  <c r="P250"/>
  <c r="F250"/>
  <c r="J250" s="1"/>
  <c r="I250" s="1"/>
  <c r="H250" s="1"/>
  <c r="E250"/>
  <c r="G250" s="1"/>
  <c r="AA249"/>
  <c r="Z249"/>
  <c r="AD249" s="1"/>
  <c r="AB249" s="1"/>
  <c r="P249"/>
  <c r="H249"/>
  <c r="F249"/>
  <c r="E249"/>
  <c r="I249" s="1"/>
  <c r="AA248"/>
  <c r="Z248"/>
  <c r="AD248" s="1"/>
  <c r="AB248" s="1"/>
  <c r="R248"/>
  <c r="Q248"/>
  <c r="S248" s="1"/>
  <c r="J248"/>
  <c r="I248"/>
  <c r="H248"/>
  <c r="G248"/>
  <c r="AA247"/>
  <c r="Z247"/>
  <c r="S247"/>
  <c r="R247"/>
  <c r="Q247"/>
  <c r="J247"/>
  <c r="I247"/>
  <c r="H247"/>
  <c r="G247"/>
  <c r="AE246"/>
  <c r="AD246"/>
  <c r="AB246" s="1"/>
  <c r="AA246"/>
  <c r="Z246"/>
  <c r="R246"/>
  <c r="Q246"/>
  <c r="J246"/>
  <c r="I246"/>
  <c r="H246"/>
  <c r="G246"/>
  <c r="AA245"/>
  <c r="Z245"/>
  <c r="S245" s="1"/>
  <c r="R245"/>
  <c r="Q245"/>
  <c r="J245"/>
  <c r="I245"/>
  <c r="H245"/>
  <c r="G245"/>
  <c r="A245"/>
  <c r="A249" s="1"/>
  <c r="A253" s="1"/>
  <c r="A254" s="1"/>
  <c r="AE244"/>
  <c r="AD244"/>
  <c r="AD243"/>
  <c r="AB243" s="1"/>
  <c r="AA243"/>
  <c r="AA258" s="1"/>
  <c r="Z243"/>
  <c r="R243"/>
  <c r="Q243"/>
  <c r="J243"/>
  <c r="I243"/>
  <c r="H243"/>
  <c r="G243"/>
  <c r="AA242"/>
  <c r="Z242"/>
  <c r="R242"/>
  <c r="Q242"/>
  <c r="P242"/>
  <c r="J242"/>
  <c r="H242"/>
  <c r="F242"/>
  <c r="E242"/>
  <c r="AA241"/>
  <c r="Z241"/>
  <c r="S241"/>
  <c r="R241"/>
  <c r="Q241"/>
  <c r="J241"/>
  <c r="I241"/>
  <c r="H241"/>
  <c r="G241"/>
  <c r="AE240"/>
  <c r="AD240"/>
  <c r="J240"/>
  <c r="I240"/>
  <c r="H240"/>
  <c r="G240"/>
  <c r="AE239"/>
  <c r="AD239"/>
  <c r="F238"/>
  <c r="C238"/>
  <c r="Y237"/>
  <c r="Y238" s="1"/>
  <c r="W237"/>
  <c r="V237"/>
  <c r="U237"/>
  <c r="T237"/>
  <c r="P237"/>
  <c r="O237"/>
  <c r="N237"/>
  <c r="M237"/>
  <c r="L237"/>
  <c r="K237"/>
  <c r="F237"/>
  <c r="E237"/>
  <c r="E238" s="1"/>
  <c r="G238" s="1"/>
  <c r="D237"/>
  <c r="D238" s="1"/>
  <c r="H238" s="1"/>
  <c r="C237"/>
  <c r="AD236"/>
  <c r="AB236" s="1"/>
  <c r="AA236"/>
  <c r="Z236"/>
  <c r="AE236" s="1"/>
  <c r="R236"/>
  <c r="Q236"/>
  <c r="S236" s="1"/>
  <c r="J236"/>
  <c r="I236"/>
  <c r="H236"/>
  <c r="G236"/>
  <c r="AA235"/>
  <c r="Z235"/>
  <c r="R235"/>
  <c r="Q235"/>
  <c r="S235" s="1"/>
  <c r="J235"/>
  <c r="I235"/>
  <c r="H235"/>
  <c r="G235"/>
  <c r="AA234"/>
  <c r="Z234"/>
  <c r="R234"/>
  <c r="Q234"/>
  <c r="J234"/>
  <c r="I234"/>
  <c r="H234"/>
  <c r="G234"/>
  <c r="AD233"/>
  <c r="AB233" s="1"/>
  <c r="AA233"/>
  <c r="Z233"/>
  <c r="R233"/>
  <c r="Q233"/>
  <c r="J233"/>
  <c r="I233"/>
  <c r="H233"/>
  <c r="G233"/>
  <c r="A233"/>
  <c r="AA232"/>
  <c r="Z232"/>
  <c r="R232"/>
  <c r="Q232"/>
  <c r="S232" s="1"/>
  <c r="J232"/>
  <c r="I232"/>
  <c r="H232"/>
  <c r="G232"/>
  <c r="A232"/>
  <c r="AA231"/>
  <c r="Z231"/>
  <c r="R231"/>
  <c r="Q231"/>
  <c r="S231" s="1"/>
  <c r="J231"/>
  <c r="I231"/>
  <c r="H231"/>
  <c r="G231"/>
  <c r="AE230"/>
  <c r="AA230"/>
  <c r="Z230"/>
  <c r="AD230" s="1"/>
  <c r="AB230" s="1"/>
  <c r="S230"/>
  <c r="R230"/>
  <c r="Q230"/>
  <c r="J230"/>
  <c r="I230"/>
  <c r="H230"/>
  <c r="G230"/>
  <c r="AE229"/>
  <c r="AD229"/>
  <c r="AB229" s="1"/>
  <c r="AA229"/>
  <c r="Z229"/>
  <c r="R229"/>
  <c r="Q229"/>
  <c r="J229"/>
  <c r="I229"/>
  <c r="H229"/>
  <c r="G229"/>
  <c r="AA228"/>
  <c r="Z228"/>
  <c r="R228"/>
  <c r="Q228"/>
  <c r="J228"/>
  <c r="I228"/>
  <c r="H228"/>
  <c r="G228"/>
  <c r="AE227"/>
  <c r="AD227"/>
  <c r="AB227" s="1"/>
  <c r="AA227"/>
  <c r="Z227"/>
  <c r="S227"/>
  <c r="R227"/>
  <c r="Q227"/>
  <c r="J227"/>
  <c r="I227"/>
  <c r="H227"/>
  <c r="G227"/>
  <c r="AD226"/>
  <c r="AB226" s="1"/>
  <c r="AA226"/>
  <c r="Z226"/>
  <c r="AE226" s="1"/>
  <c r="R226"/>
  <c r="Q226"/>
  <c r="S226" s="1"/>
  <c r="J226"/>
  <c r="I226"/>
  <c r="H226"/>
  <c r="G226"/>
  <c r="AA225"/>
  <c r="Z225"/>
  <c r="R225"/>
  <c r="Q225"/>
  <c r="J225"/>
  <c r="I225"/>
  <c r="H225"/>
  <c r="G225"/>
  <c r="AE224"/>
  <c r="AD224"/>
  <c r="AB224" s="1"/>
  <c r="AA224"/>
  <c r="Z224"/>
  <c r="R224"/>
  <c r="Q224"/>
  <c r="J224"/>
  <c r="I224"/>
  <c r="H224"/>
  <c r="G224"/>
  <c r="AE223"/>
  <c r="AD223"/>
  <c r="AE222"/>
  <c r="AD222"/>
  <c r="AB222" s="1"/>
  <c r="AA222"/>
  <c r="Z222"/>
  <c r="S222"/>
  <c r="R222"/>
  <c r="Q222"/>
  <c r="J222"/>
  <c r="I222"/>
  <c r="H222"/>
  <c r="G222"/>
  <c r="A222"/>
  <c r="AE221"/>
  <c r="AD221"/>
  <c r="AB221" s="1"/>
  <c r="AA221"/>
  <c r="Z221"/>
  <c r="S221"/>
  <c r="R221"/>
  <c r="Q221"/>
  <c r="J221"/>
  <c r="I221"/>
  <c r="H221"/>
  <c r="G221"/>
  <c r="AD220"/>
  <c r="AB220" s="1"/>
  <c r="AA220"/>
  <c r="AA237" s="1"/>
  <c r="Z220"/>
  <c r="AE220" s="1"/>
  <c r="R220"/>
  <c r="Q220"/>
  <c r="S220" s="1"/>
  <c r="J220"/>
  <c r="J237" s="1"/>
  <c r="I237" s="1"/>
  <c r="H237" s="1"/>
  <c r="G237" s="1"/>
  <c r="I220"/>
  <c r="H220"/>
  <c r="G220"/>
  <c r="AE219"/>
  <c r="AD219"/>
  <c r="AE218"/>
  <c r="AD218"/>
  <c r="AE217"/>
  <c r="AD217"/>
  <c r="Y216"/>
  <c r="W216"/>
  <c r="V216"/>
  <c r="U216"/>
  <c r="T216"/>
  <c r="P216"/>
  <c r="O216"/>
  <c r="N216"/>
  <c r="M216"/>
  <c r="L216"/>
  <c r="K216" s="1"/>
  <c r="J216"/>
  <c r="I216"/>
  <c r="F216"/>
  <c r="E216"/>
  <c r="D216"/>
  <c r="C216"/>
  <c r="AA215"/>
  <c r="Z215"/>
  <c r="AD215" s="1"/>
  <c r="AB215" s="1"/>
  <c r="Q215"/>
  <c r="L215"/>
  <c r="K215"/>
  <c r="H215"/>
  <c r="G215"/>
  <c r="AD214"/>
  <c r="AB214" s="1"/>
  <c r="AE214" s="1"/>
  <c r="AA214"/>
  <c r="Z214"/>
  <c r="Q214"/>
  <c r="L214"/>
  <c r="S214" s="1"/>
  <c r="K214"/>
  <c r="H214"/>
  <c r="G214"/>
  <c r="AE213"/>
  <c r="AD213"/>
  <c r="Y212"/>
  <c r="X11" i="12" s="1"/>
  <c r="W212" i="7"/>
  <c r="V212"/>
  <c r="U212"/>
  <c r="T212"/>
  <c r="P212"/>
  <c r="O212"/>
  <c r="N212"/>
  <c r="M212"/>
  <c r="L212"/>
  <c r="K212"/>
  <c r="D212"/>
  <c r="C212"/>
  <c r="AA211"/>
  <c r="Z211"/>
  <c r="R211"/>
  <c r="Q211"/>
  <c r="J211"/>
  <c r="F211"/>
  <c r="E211"/>
  <c r="G211" s="1"/>
  <c r="AA210"/>
  <c r="Z210"/>
  <c r="R210"/>
  <c r="Q210"/>
  <c r="J210"/>
  <c r="F210"/>
  <c r="E210"/>
  <c r="A210"/>
  <c r="A211" s="1"/>
  <c r="AA209"/>
  <c r="Z209"/>
  <c r="R209"/>
  <c r="Q209"/>
  <c r="G209"/>
  <c r="F209"/>
  <c r="J209" s="1"/>
  <c r="I209" s="1"/>
  <c r="H209" s="1"/>
  <c r="E209"/>
  <c r="A209"/>
  <c r="AE208"/>
  <c r="AD208"/>
  <c r="AB208" s="1"/>
  <c r="AA208"/>
  <c r="Z208"/>
  <c r="S208"/>
  <c r="R208"/>
  <c r="Q208"/>
  <c r="I208"/>
  <c r="H208"/>
  <c r="F208"/>
  <c r="J208" s="1"/>
  <c r="E208"/>
  <c r="G208" s="1"/>
  <c r="AE207"/>
  <c r="AD207"/>
  <c r="Y206"/>
  <c r="Y11" i="12" s="1"/>
  <c r="W206" i="7"/>
  <c r="V206"/>
  <c r="U206"/>
  <c r="T206"/>
  <c r="P206"/>
  <c r="O206"/>
  <c r="N206"/>
  <c r="M206"/>
  <c r="L206"/>
  <c r="K206"/>
  <c r="D206"/>
  <c r="C206"/>
  <c r="AE205"/>
  <c r="AA205"/>
  <c r="Z205"/>
  <c r="AD205" s="1"/>
  <c r="AB205" s="1"/>
  <c r="S205"/>
  <c r="R205"/>
  <c r="Q205"/>
  <c r="I205"/>
  <c r="H205" s="1"/>
  <c r="F205"/>
  <c r="J205" s="1"/>
  <c r="E205"/>
  <c r="G205" s="1"/>
  <c r="AD204"/>
  <c r="AB204" s="1"/>
  <c r="AA204"/>
  <c r="Z204"/>
  <c r="R204"/>
  <c r="Q204"/>
  <c r="J204"/>
  <c r="F204"/>
  <c r="E204"/>
  <c r="AE203"/>
  <c r="AA203"/>
  <c r="Z203"/>
  <c r="AD203" s="1"/>
  <c r="AB203" s="1"/>
  <c r="S203"/>
  <c r="R203"/>
  <c r="Q203"/>
  <c r="J203"/>
  <c r="G203"/>
  <c r="F203"/>
  <c r="E203"/>
  <c r="A203"/>
  <c r="AE202"/>
  <c r="AA202"/>
  <c r="Z202"/>
  <c r="AD202" s="1"/>
  <c r="AB202" s="1"/>
  <c r="R202"/>
  <c r="Q202"/>
  <c r="S202" s="1"/>
  <c r="F202"/>
  <c r="H202" s="1"/>
  <c r="E202"/>
  <c r="G202" s="1"/>
  <c r="AA201"/>
  <c r="Z201"/>
  <c r="S201"/>
  <c r="R201"/>
  <c r="Q201"/>
  <c r="J201"/>
  <c r="F201"/>
  <c r="H201" s="1"/>
  <c r="E201"/>
  <c r="AD200"/>
  <c r="AB200" s="1"/>
  <c r="AA200"/>
  <c r="Z200"/>
  <c r="R200"/>
  <c r="Q200"/>
  <c r="S200" s="1"/>
  <c r="F200"/>
  <c r="J200" s="1"/>
  <c r="E200"/>
  <c r="I200" s="1"/>
  <c r="AA199"/>
  <c r="Z199"/>
  <c r="R199"/>
  <c r="Q199"/>
  <c r="S199" s="1"/>
  <c r="G199"/>
  <c r="F199"/>
  <c r="J199" s="1"/>
  <c r="E199"/>
  <c r="I199" s="1"/>
  <c r="AA198"/>
  <c r="Z198"/>
  <c r="AD198" s="1"/>
  <c r="AB198" s="1"/>
  <c r="R198"/>
  <c r="Q198"/>
  <c r="S198" s="1"/>
  <c r="J198"/>
  <c r="G198"/>
  <c r="F198"/>
  <c r="E198"/>
  <c r="I198" s="1"/>
  <c r="AD197"/>
  <c r="AB197" s="1"/>
  <c r="AA197"/>
  <c r="Z197"/>
  <c r="R197"/>
  <c r="Q197"/>
  <c r="S197" s="1"/>
  <c r="J197"/>
  <c r="F197"/>
  <c r="H197" s="1"/>
  <c r="E197"/>
  <c r="AE196"/>
  <c r="AD196"/>
  <c r="AE195"/>
  <c r="AD195"/>
  <c r="AE194"/>
  <c r="AD194"/>
  <c r="P193"/>
  <c r="E193"/>
  <c r="W192"/>
  <c r="V192"/>
  <c r="U192"/>
  <c r="T192"/>
  <c r="P192"/>
  <c r="O192"/>
  <c r="N192"/>
  <c r="M192"/>
  <c r="L192"/>
  <c r="K192"/>
  <c r="K193" s="1"/>
  <c r="F192"/>
  <c r="H192" s="1"/>
  <c r="G192" s="1"/>
  <c r="E192"/>
  <c r="D192"/>
  <c r="C192"/>
  <c r="AE191"/>
  <c r="AD191"/>
  <c r="AB191" s="1"/>
  <c r="AA191"/>
  <c r="Z191"/>
  <c r="S191"/>
  <c r="R191"/>
  <c r="Q191"/>
  <c r="J191"/>
  <c r="I191"/>
  <c r="H191"/>
  <c r="G191"/>
  <c r="AA190"/>
  <c r="Z190"/>
  <c r="AD190" s="1"/>
  <c r="AB190" s="1"/>
  <c r="R190"/>
  <c r="Q190"/>
  <c r="J190"/>
  <c r="I190"/>
  <c r="H190"/>
  <c r="G190"/>
  <c r="AE189"/>
  <c r="AD189"/>
  <c r="AB189" s="1"/>
  <c r="AA189"/>
  <c r="Z189"/>
  <c r="R189"/>
  <c r="Q189"/>
  <c r="J189"/>
  <c r="I189"/>
  <c r="H189"/>
  <c r="G189"/>
  <c r="AA188"/>
  <c r="Z188"/>
  <c r="R188"/>
  <c r="Q188"/>
  <c r="S188" s="1"/>
  <c r="J188"/>
  <c r="I188"/>
  <c r="H188"/>
  <c r="G188"/>
  <c r="AE187"/>
  <c r="AD187"/>
  <c r="Z186"/>
  <c r="Y186"/>
  <c r="Y193" s="1"/>
  <c r="W186"/>
  <c r="V186"/>
  <c r="U186"/>
  <c r="T186"/>
  <c r="P186"/>
  <c r="O186"/>
  <c r="N186"/>
  <c r="M186"/>
  <c r="L186"/>
  <c r="K186"/>
  <c r="F186"/>
  <c r="E186"/>
  <c r="D186"/>
  <c r="C186"/>
  <c r="AA185"/>
  <c r="Z185"/>
  <c r="R185"/>
  <c r="Q185"/>
  <c r="J185"/>
  <c r="I185"/>
  <c r="H185"/>
  <c r="G185"/>
  <c r="AA184"/>
  <c r="Z184"/>
  <c r="AD184" s="1"/>
  <c r="AB184" s="1"/>
  <c r="R184"/>
  <c r="Q184"/>
  <c r="J184"/>
  <c r="J186" s="1"/>
  <c r="I186" s="1"/>
  <c r="H186" s="1"/>
  <c r="G186" s="1"/>
  <c r="I184"/>
  <c r="H184"/>
  <c r="G184"/>
  <c r="AE183"/>
  <c r="AD183"/>
  <c r="AB183" s="1"/>
  <c r="AA183"/>
  <c r="Z183"/>
  <c r="S183"/>
  <c r="R183"/>
  <c r="Q183"/>
  <c r="J183"/>
  <c r="I183"/>
  <c r="H183"/>
  <c r="G183"/>
  <c r="AD182"/>
  <c r="AB182" s="1"/>
  <c r="AA182"/>
  <c r="Z182"/>
  <c r="R182"/>
  <c r="Q182"/>
  <c r="S182" s="1"/>
  <c r="J182"/>
  <c r="I182"/>
  <c r="H182"/>
  <c r="G182"/>
  <c r="AE181"/>
  <c r="AD181"/>
  <c r="Y180"/>
  <c r="W180"/>
  <c r="V180"/>
  <c r="U180"/>
  <c r="T180"/>
  <c r="P180"/>
  <c r="O180"/>
  <c r="N180"/>
  <c r="M180"/>
  <c r="L180"/>
  <c r="K180"/>
  <c r="F180"/>
  <c r="E180"/>
  <c r="D180"/>
  <c r="C180"/>
  <c r="G180" s="1"/>
  <c r="AD179"/>
  <c r="AB179" s="1"/>
  <c r="AA179"/>
  <c r="Z179"/>
  <c r="R179"/>
  <c r="Q179"/>
  <c r="J179"/>
  <c r="I179"/>
  <c r="H179"/>
  <c r="G179"/>
  <c r="AA178"/>
  <c r="Z178"/>
  <c r="AD178" s="1"/>
  <c r="AB178" s="1"/>
  <c r="S178"/>
  <c r="R178"/>
  <c r="Q178"/>
  <c r="J178"/>
  <c r="I178"/>
  <c r="H178"/>
  <c r="G178"/>
  <c r="AE177"/>
  <c r="AD177"/>
  <c r="AB177" s="1"/>
  <c r="AA177"/>
  <c r="Z177"/>
  <c r="S177"/>
  <c r="R177"/>
  <c r="Q177"/>
  <c r="J177"/>
  <c r="I177"/>
  <c r="H177"/>
  <c r="G177"/>
  <c r="AD176"/>
  <c r="AB176" s="1"/>
  <c r="AB180" s="1"/>
  <c r="AA176"/>
  <c r="AA180" s="1"/>
  <c r="Z176"/>
  <c r="R176"/>
  <c r="Q176"/>
  <c r="J176"/>
  <c r="J180" s="1"/>
  <c r="I180" s="1"/>
  <c r="H180" s="1"/>
  <c r="I176"/>
  <c r="H176"/>
  <c r="G176"/>
  <c r="AE175"/>
  <c r="AD175"/>
  <c r="Y174"/>
  <c r="W174"/>
  <c r="V174"/>
  <c r="U174"/>
  <c r="T174"/>
  <c r="P174"/>
  <c r="O174" s="1"/>
  <c r="N174"/>
  <c r="M174"/>
  <c r="L174"/>
  <c r="K174"/>
  <c r="F174"/>
  <c r="E174"/>
  <c r="D174"/>
  <c r="C174"/>
  <c r="AE173"/>
  <c r="AD173"/>
  <c r="AB173" s="1"/>
  <c r="AA173"/>
  <c r="Z173"/>
  <c r="S173"/>
  <c r="R173"/>
  <c r="Q173"/>
  <c r="J173"/>
  <c r="I173"/>
  <c r="H173"/>
  <c r="G173"/>
  <c r="AD172"/>
  <c r="AB172" s="1"/>
  <c r="AA172"/>
  <c r="Z172"/>
  <c r="R172"/>
  <c r="Q172"/>
  <c r="S172" s="1"/>
  <c r="J172"/>
  <c r="I172"/>
  <c r="H172"/>
  <c r="G172"/>
  <c r="AE171"/>
  <c r="AA171"/>
  <c r="Z171"/>
  <c r="AD171" s="1"/>
  <c r="AB171" s="1"/>
  <c r="S171"/>
  <c r="R171"/>
  <c r="Q171"/>
  <c r="O171"/>
  <c r="J171"/>
  <c r="I171"/>
  <c r="G171"/>
  <c r="F171"/>
  <c r="AA170"/>
  <c r="AA174" s="1"/>
  <c r="Z170"/>
  <c r="R170"/>
  <c r="R174" s="1"/>
  <c r="Q174" s="1"/>
  <c r="Q170"/>
  <c r="J170"/>
  <c r="I170"/>
  <c r="H170"/>
  <c r="G170"/>
  <c r="AE169"/>
  <c r="AD169"/>
  <c r="Y168"/>
  <c r="W168"/>
  <c r="V168"/>
  <c r="U168"/>
  <c r="T168"/>
  <c r="R168"/>
  <c r="Q168" s="1"/>
  <c r="P168"/>
  <c r="O168"/>
  <c r="N168"/>
  <c r="M168"/>
  <c r="L168"/>
  <c r="K168"/>
  <c r="E168"/>
  <c r="D168"/>
  <c r="C168"/>
  <c r="AA167"/>
  <c r="Z167"/>
  <c r="R167"/>
  <c r="Q167"/>
  <c r="S167" s="1"/>
  <c r="J167"/>
  <c r="I167"/>
  <c r="H167"/>
  <c r="G167"/>
  <c r="AA166"/>
  <c r="Z166"/>
  <c r="AD166" s="1"/>
  <c r="AB166" s="1"/>
  <c r="R166"/>
  <c r="Q166"/>
  <c r="S166" s="1"/>
  <c r="J166"/>
  <c r="I166"/>
  <c r="H166"/>
  <c r="G166"/>
  <c r="AA165"/>
  <c r="Z165"/>
  <c r="R165"/>
  <c r="Q165"/>
  <c r="J165"/>
  <c r="I165"/>
  <c r="H165"/>
  <c r="G165"/>
  <c r="AA164"/>
  <c r="AA168" s="1"/>
  <c r="Z164"/>
  <c r="AD164" s="1"/>
  <c r="AB164" s="1"/>
  <c r="R164"/>
  <c r="Q164"/>
  <c r="J164"/>
  <c r="I164"/>
  <c r="H164" s="1"/>
  <c r="G164"/>
  <c r="F164"/>
  <c r="F168" s="1"/>
  <c r="AE163"/>
  <c r="AD163"/>
  <c r="AA162"/>
  <c r="Y162"/>
  <c r="W162"/>
  <c r="V162"/>
  <c r="U162"/>
  <c r="T162"/>
  <c r="P162"/>
  <c r="N162"/>
  <c r="M162"/>
  <c r="L162"/>
  <c r="K162"/>
  <c r="E162"/>
  <c r="D162"/>
  <c r="C162"/>
  <c r="AE161"/>
  <c r="AD161"/>
  <c r="AB161" s="1"/>
  <c r="AA161"/>
  <c r="Z161"/>
  <c r="R161"/>
  <c r="Q161"/>
  <c r="J161"/>
  <c r="I161"/>
  <c r="H161"/>
  <c r="G161"/>
  <c r="AA160"/>
  <c r="Z160"/>
  <c r="S160"/>
  <c r="R160"/>
  <c r="Q160"/>
  <c r="J160"/>
  <c r="I160"/>
  <c r="H160"/>
  <c r="G160"/>
  <c r="AE159"/>
  <c r="AD159"/>
  <c r="AB159" s="1"/>
  <c r="AA159"/>
  <c r="Z159"/>
  <c r="S159"/>
  <c r="R159"/>
  <c r="O159"/>
  <c r="Q159" s="1"/>
  <c r="I159"/>
  <c r="G159"/>
  <c r="F159"/>
  <c r="H159" s="1"/>
  <c r="AA158"/>
  <c r="Z158"/>
  <c r="R158"/>
  <c r="R162" s="1"/>
  <c r="Q162" s="1"/>
  <c r="Q158"/>
  <c r="J158"/>
  <c r="I158"/>
  <c r="H158"/>
  <c r="G158"/>
  <c r="AE157"/>
  <c r="AD157"/>
  <c r="A157"/>
  <c r="Y156"/>
  <c r="W156"/>
  <c r="V156"/>
  <c r="U156"/>
  <c r="T156"/>
  <c r="R156"/>
  <c r="P156"/>
  <c r="O156"/>
  <c r="N156"/>
  <c r="M156"/>
  <c r="L156"/>
  <c r="K156"/>
  <c r="F156"/>
  <c r="E156"/>
  <c r="D156"/>
  <c r="C156"/>
  <c r="AA155"/>
  <c r="Z155"/>
  <c r="R155"/>
  <c r="Q155"/>
  <c r="J155"/>
  <c r="I155"/>
  <c r="H155"/>
  <c r="G155"/>
  <c r="AE154"/>
  <c r="AD154"/>
  <c r="AB154" s="1"/>
  <c r="AA154"/>
  <c r="Z154"/>
  <c r="S154"/>
  <c r="R154"/>
  <c r="Q154"/>
  <c r="J154"/>
  <c r="I154"/>
  <c r="H154"/>
  <c r="G154"/>
  <c r="AA153"/>
  <c r="Z153"/>
  <c r="AD153" s="1"/>
  <c r="AB153" s="1"/>
  <c r="R153"/>
  <c r="Q153"/>
  <c r="S153" s="1"/>
  <c r="J153"/>
  <c r="I153"/>
  <c r="H153"/>
  <c r="G153"/>
  <c r="AA152"/>
  <c r="AA156" s="1"/>
  <c r="Z152"/>
  <c r="R152"/>
  <c r="Q152"/>
  <c r="Q156" s="1"/>
  <c r="J152"/>
  <c r="I152"/>
  <c r="H152" s="1"/>
  <c r="G152"/>
  <c r="F152"/>
  <c r="AE151"/>
  <c r="AD151"/>
  <c r="AE150"/>
  <c r="AD150"/>
  <c r="A150"/>
  <c r="Y149"/>
  <c r="W149"/>
  <c r="V149"/>
  <c r="U149"/>
  <c r="T149"/>
  <c r="S149" s="1"/>
  <c r="R149" s="1"/>
  <c r="Q149"/>
  <c r="P149"/>
  <c r="O149"/>
  <c r="N149"/>
  <c r="M149"/>
  <c r="L149"/>
  <c r="K149"/>
  <c r="F149"/>
  <c r="E149"/>
  <c r="D149"/>
  <c r="C149"/>
  <c r="AA148"/>
  <c r="AA149" s="1"/>
  <c r="Z148"/>
  <c r="AD148" s="1"/>
  <c r="AB148" s="1"/>
  <c r="AB149" s="1"/>
  <c r="S148"/>
  <c r="R148"/>
  <c r="J148"/>
  <c r="J149" s="1"/>
  <c r="I149" s="1"/>
  <c r="H149" s="1"/>
  <c r="G149" s="1"/>
  <c r="I148"/>
  <c r="H148"/>
  <c r="G148"/>
  <c r="Y147"/>
  <c r="W147"/>
  <c r="V147"/>
  <c r="U147"/>
  <c r="T147"/>
  <c r="S147" s="1"/>
  <c r="R147" s="1"/>
  <c r="Q147"/>
  <c r="P147"/>
  <c r="N147"/>
  <c r="M147"/>
  <c r="L147"/>
  <c r="K147"/>
  <c r="F147"/>
  <c r="E147"/>
  <c r="D147"/>
  <c r="C147"/>
  <c r="AE146"/>
  <c r="AA146"/>
  <c r="AA147" s="1"/>
  <c r="Z146"/>
  <c r="AD146" s="1"/>
  <c r="AB146" s="1"/>
  <c r="S146"/>
  <c r="R146"/>
  <c r="J146"/>
  <c r="I146"/>
  <c r="I147" s="1"/>
  <c r="H147" s="1"/>
  <c r="G147" s="1"/>
  <c r="H146"/>
  <c r="G146"/>
  <c r="AE145"/>
  <c r="AD145"/>
  <c r="AB145" s="1"/>
  <c r="AB147" s="1"/>
  <c r="AA145"/>
  <c r="Z145"/>
  <c r="S145"/>
  <c r="R145"/>
  <c r="J145"/>
  <c r="I145"/>
  <c r="H145"/>
  <c r="G145"/>
  <c r="AE144"/>
  <c r="AD144"/>
  <c r="M142"/>
  <c r="D142"/>
  <c r="C142"/>
  <c r="Y141"/>
  <c r="W141"/>
  <c r="V141"/>
  <c r="U141"/>
  <c r="T141"/>
  <c r="P141"/>
  <c r="O141"/>
  <c r="O142" s="1"/>
  <c r="N141"/>
  <c r="N142" s="1"/>
  <c r="M141"/>
  <c r="L141"/>
  <c r="K141"/>
  <c r="D141"/>
  <c r="C141"/>
  <c r="AA140"/>
  <c r="Z140"/>
  <c r="AD140" s="1"/>
  <c r="AB140" s="1"/>
  <c r="R140"/>
  <c r="Q140"/>
  <c r="J140"/>
  <c r="I140"/>
  <c r="H140"/>
  <c r="G140"/>
  <c r="AE139"/>
  <c r="AD139"/>
  <c r="AB139" s="1"/>
  <c r="AA139"/>
  <c r="Z139"/>
  <c r="S139"/>
  <c r="R139"/>
  <c r="Q139"/>
  <c r="J139"/>
  <c r="I139"/>
  <c r="H139" s="1"/>
  <c r="G139"/>
  <c r="F139"/>
  <c r="E139"/>
  <c r="AE138"/>
  <c r="AD138"/>
  <c r="AB138" s="1"/>
  <c r="AA138"/>
  <c r="Z138"/>
  <c r="S138"/>
  <c r="R138"/>
  <c r="Q138"/>
  <c r="J138"/>
  <c r="I138"/>
  <c r="H138"/>
  <c r="G138"/>
  <c r="AE137"/>
  <c r="AD137"/>
  <c r="AB137" s="1"/>
  <c r="AA137"/>
  <c r="Z137"/>
  <c r="R137"/>
  <c r="Q137"/>
  <c r="J137"/>
  <c r="I137"/>
  <c r="H137"/>
  <c r="G137"/>
  <c r="AE136"/>
  <c r="AD136"/>
  <c r="AB136" s="1"/>
  <c r="AA136"/>
  <c r="Z136"/>
  <c r="R136"/>
  <c r="Q136"/>
  <c r="S136" s="1"/>
  <c r="J136"/>
  <c r="I136"/>
  <c r="H136"/>
  <c r="G136"/>
  <c r="AE135"/>
  <c r="AD135"/>
  <c r="AB135" s="1"/>
  <c r="AA135"/>
  <c r="Z135"/>
  <c r="S135"/>
  <c r="R135"/>
  <c r="Q135"/>
  <c r="H135"/>
  <c r="G135" s="1"/>
  <c r="F135"/>
  <c r="E135"/>
  <c r="I135" s="1"/>
  <c r="AD134"/>
  <c r="AB134" s="1"/>
  <c r="AE134" s="1"/>
  <c r="AA134"/>
  <c r="Z134"/>
  <c r="R134"/>
  <c r="Q134"/>
  <c r="J134" s="1"/>
  <c r="H134"/>
  <c r="F134"/>
  <c r="E134"/>
  <c r="I134" s="1"/>
  <c r="AE133"/>
  <c r="AD133"/>
  <c r="AB133" s="1"/>
  <c r="AA133"/>
  <c r="Z133"/>
  <c r="S133"/>
  <c r="R133"/>
  <c r="Q133"/>
  <c r="H133"/>
  <c r="G133" s="1"/>
  <c r="F133"/>
  <c r="E133"/>
  <c r="I133" s="1"/>
  <c r="AD132"/>
  <c r="AB132" s="1"/>
  <c r="AE132" s="1"/>
  <c r="AA132"/>
  <c r="Z132"/>
  <c r="R132"/>
  <c r="Q132"/>
  <c r="J132" s="1"/>
  <c r="I132"/>
  <c r="F132"/>
  <c r="H132" s="1"/>
  <c r="G132" s="1"/>
  <c r="E132"/>
  <c r="AD131"/>
  <c r="AB131" s="1"/>
  <c r="AA131"/>
  <c r="Z131"/>
  <c r="R131"/>
  <c r="Q131"/>
  <c r="J131"/>
  <c r="I131"/>
  <c r="H131"/>
  <c r="G131"/>
  <c r="AA130"/>
  <c r="Z130"/>
  <c r="R130"/>
  <c r="Q130"/>
  <c r="H130"/>
  <c r="G130"/>
  <c r="F130"/>
  <c r="E130"/>
  <c r="A130"/>
  <c r="A131" s="1"/>
  <c r="A132" s="1"/>
  <c r="A133" s="1"/>
  <c r="A134" s="1"/>
  <c r="A135" s="1"/>
  <c r="A136" s="1"/>
  <c r="A137" s="1"/>
  <c r="A138" s="1"/>
  <c r="AA129"/>
  <c r="Z129"/>
  <c r="R129"/>
  <c r="Q129"/>
  <c r="G129"/>
  <c r="F129"/>
  <c r="H129" s="1"/>
  <c r="E129"/>
  <c r="I129" s="1"/>
  <c r="AD128"/>
  <c r="AB128" s="1"/>
  <c r="AE128" s="1"/>
  <c r="AA128"/>
  <c r="Z128"/>
  <c r="R128"/>
  <c r="Q128"/>
  <c r="J128" s="1"/>
  <c r="F128"/>
  <c r="H128" s="1"/>
  <c r="E128"/>
  <c r="AD127"/>
  <c r="AB127" s="1"/>
  <c r="AA127"/>
  <c r="Z127"/>
  <c r="R127"/>
  <c r="Q127"/>
  <c r="F127"/>
  <c r="H127" s="1"/>
  <c r="E127"/>
  <c r="G127" s="1"/>
  <c r="AA126"/>
  <c r="Z126"/>
  <c r="R126"/>
  <c r="Q126"/>
  <c r="J126"/>
  <c r="I126"/>
  <c r="H126"/>
  <c r="G126"/>
  <c r="AD125"/>
  <c r="AB125" s="1"/>
  <c r="AE125" s="1"/>
  <c r="AA125"/>
  <c r="Z125"/>
  <c r="R125"/>
  <c r="Q125"/>
  <c r="S125" s="1"/>
  <c r="J125"/>
  <c r="I125"/>
  <c r="H125"/>
  <c r="G125"/>
  <c r="AA124"/>
  <c r="Z124"/>
  <c r="R124"/>
  <c r="Q124"/>
  <c r="J124"/>
  <c r="I124"/>
  <c r="H124"/>
  <c r="G124"/>
  <c r="AD123"/>
  <c r="AB123" s="1"/>
  <c r="AA123"/>
  <c r="Z123"/>
  <c r="S123"/>
  <c r="R123"/>
  <c r="Q123"/>
  <c r="H123"/>
  <c r="G123"/>
  <c r="F123"/>
  <c r="E123"/>
  <c r="I123" s="1"/>
  <c r="AD122"/>
  <c r="AB122" s="1"/>
  <c r="AA122"/>
  <c r="Z122"/>
  <c r="AE122" s="1"/>
  <c r="AD121"/>
  <c r="AB121" s="1"/>
  <c r="AA121"/>
  <c r="Z121"/>
  <c r="S121"/>
  <c r="R121"/>
  <c r="Q121"/>
  <c r="J121"/>
  <c r="I121"/>
  <c r="H121"/>
  <c r="G121"/>
  <c r="AE120"/>
  <c r="AD120"/>
  <c r="AB120" s="1"/>
  <c r="AA120"/>
  <c r="AA141" s="1"/>
  <c r="Z120"/>
  <c r="R120"/>
  <c r="Q120"/>
  <c r="J120"/>
  <c r="I120"/>
  <c r="H120"/>
  <c r="G120"/>
  <c r="A120"/>
  <c r="AD119"/>
  <c r="AB119" s="1"/>
  <c r="AA119"/>
  <c r="Z119"/>
  <c r="R119"/>
  <c r="Q119"/>
  <c r="H119"/>
  <c r="F119"/>
  <c r="E119"/>
  <c r="G119" s="1"/>
  <c r="AE118"/>
  <c r="AD118"/>
  <c r="Y117"/>
  <c r="W117"/>
  <c r="V117"/>
  <c r="U117"/>
  <c r="T117"/>
  <c r="P117"/>
  <c r="N117"/>
  <c r="M117"/>
  <c r="J117"/>
  <c r="I117"/>
  <c r="F117"/>
  <c r="E117"/>
  <c r="D117"/>
  <c r="C117"/>
  <c r="AA116"/>
  <c r="Z116"/>
  <c r="Z117" s="1"/>
  <c r="S116"/>
  <c r="Q116"/>
  <c r="L116"/>
  <c r="K116"/>
  <c r="H116"/>
  <c r="G116"/>
  <c r="AE115"/>
  <c r="AD115"/>
  <c r="AB115" s="1"/>
  <c r="AA115"/>
  <c r="Z115"/>
  <c r="R115"/>
  <c r="Q115"/>
  <c r="L115"/>
  <c r="K115"/>
  <c r="H115"/>
  <c r="G115"/>
  <c r="AE114"/>
  <c r="AD114"/>
  <c r="AB114" s="1"/>
  <c r="AA114"/>
  <c r="Z114"/>
  <c r="R114"/>
  <c r="L114"/>
  <c r="S114" s="1"/>
  <c r="K114"/>
  <c r="H114"/>
  <c r="G114"/>
  <c r="A114"/>
  <c r="A115" s="1"/>
  <c r="A116" s="1"/>
  <c r="AD113"/>
  <c r="AB113" s="1"/>
  <c r="AA113"/>
  <c r="Z113"/>
  <c r="R113"/>
  <c r="L113"/>
  <c r="S113" s="1"/>
  <c r="K113"/>
  <c r="H113"/>
  <c r="G113"/>
  <c r="AE112"/>
  <c r="AD112"/>
  <c r="AE111"/>
  <c r="AD111"/>
  <c r="Y109"/>
  <c r="W109"/>
  <c r="V109"/>
  <c r="U109"/>
  <c r="T109"/>
  <c r="O109"/>
  <c r="N109"/>
  <c r="M109"/>
  <c r="L109"/>
  <c r="K109"/>
  <c r="D109"/>
  <c r="C109"/>
  <c r="AA108"/>
  <c r="Z108"/>
  <c r="R108"/>
  <c r="Q108"/>
  <c r="J108"/>
  <c r="I108"/>
  <c r="H108"/>
  <c r="G108"/>
  <c r="AE107"/>
  <c r="AD107"/>
  <c r="AB107" s="1"/>
  <c r="AA107"/>
  <c r="Z107"/>
  <c r="Q107"/>
  <c r="P107"/>
  <c r="F107"/>
  <c r="H107" s="1"/>
  <c r="E107"/>
  <c r="G107" s="1"/>
  <c r="AE106"/>
  <c r="AD106"/>
  <c r="AB106" s="1"/>
  <c r="AA106"/>
  <c r="Z106"/>
  <c r="R106"/>
  <c r="Q106"/>
  <c r="J106"/>
  <c r="I106"/>
  <c r="H106"/>
  <c r="G106"/>
  <c r="AD105"/>
  <c r="AB105" s="1"/>
  <c r="AA105"/>
  <c r="Z105"/>
  <c r="R105"/>
  <c r="Q105"/>
  <c r="S105" s="1"/>
  <c r="J105"/>
  <c r="I105"/>
  <c r="H105"/>
  <c r="G105"/>
  <c r="AA104"/>
  <c r="Z104"/>
  <c r="AD104" s="1"/>
  <c r="AB104" s="1"/>
  <c r="R104"/>
  <c r="Q104"/>
  <c r="S104" s="1"/>
  <c r="J104"/>
  <c r="I104"/>
  <c r="H104"/>
  <c r="G104"/>
  <c r="AD103"/>
  <c r="AB103" s="1"/>
  <c r="AA103"/>
  <c r="Z103"/>
  <c r="P103"/>
  <c r="H103"/>
  <c r="F103"/>
  <c r="E103"/>
  <c r="AA102"/>
  <c r="Z102"/>
  <c r="Q102"/>
  <c r="P102"/>
  <c r="G102"/>
  <c r="F102"/>
  <c r="H102" s="1"/>
  <c r="E102"/>
  <c r="AA101"/>
  <c r="Z101"/>
  <c r="AD101" s="1"/>
  <c r="AB101" s="1"/>
  <c r="R101"/>
  <c r="Q101" s="1"/>
  <c r="S101" s="1"/>
  <c r="P101"/>
  <c r="J101"/>
  <c r="G101"/>
  <c r="F101"/>
  <c r="E101"/>
  <c r="AD100"/>
  <c r="AB100" s="1"/>
  <c r="AA100"/>
  <c r="Z100"/>
  <c r="P100"/>
  <c r="H100"/>
  <c r="F100"/>
  <c r="E100"/>
  <c r="G100" s="1"/>
  <c r="A100"/>
  <c r="AD99"/>
  <c r="AB99" s="1"/>
  <c r="AA99"/>
  <c r="Z99"/>
  <c r="R99"/>
  <c r="Q99"/>
  <c r="S99" s="1"/>
  <c r="J99"/>
  <c r="I99"/>
  <c r="H99"/>
  <c r="G99"/>
  <c r="AA98"/>
  <c r="Z98"/>
  <c r="P98"/>
  <c r="H98"/>
  <c r="F98"/>
  <c r="E98"/>
  <c r="G98" s="1"/>
  <c r="AA97"/>
  <c r="Z97"/>
  <c r="AD97" s="1"/>
  <c r="AB97" s="1"/>
  <c r="P97"/>
  <c r="I97"/>
  <c r="H97"/>
  <c r="F97"/>
  <c r="E97"/>
  <c r="G97" s="1"/>
  <c r="AE96"/>
  <c r="AA96"/>
  <c r="Z96"/>
  <c r="AD96" s="1"/>
  <c r="AB96" s="1"/>
  <c r="Q96"/>
  <c r="S96" s="1"/>
  <c r="P96"/>
  <c r="F96"/>
  <c r="H96" s="1"/>
  <c r="E96"/>
  <c r="G96" s="1"/>
  <c r="AA95"/>
  <c r="Z95"/>
  <c r="R95"/>
  <c r="Q95" s="1"/>
  <c r="S95" s="1"/>
  <c r="P95"/>
  <c r="G95"/>
  <c r="F95"/>
  <c r="J95" s="1"/>
  <c r="E95"/>
  <c r="I95" s="1"/>
  <c r="AA94"/>
  <c r="Z94"/>
  <c r="AD94" s="1"/>
  <c r="AB94" s="1"/>
  <c r="R94"/>
  <c r="Q94"/>
  <c r="J94"/>
  <c r="I94"/>
  <c r="H94"/>
  <c r="G94"/>
  <c r="AE93"/>
  <c r="AD93"/>
  <c r="AB93" s="1"/>
  <c r="AA93"/>
  <c r="Z93"/>
  <c r="S93"/>
  <c r="R93"/>
  <c r="Q93"/>
  <c r="J93"/>
  <c r="I93"/>
  <c r="H93"/>
  <c r="G93"/>
  <c r="AD92"/>
  <c r="AB92" s="1"/>
  <c r="AE92" s="1"/>
  <c r="AA92"/>
  <c r="Z92"/>
  <c r="Q92"/>
  <c r="S92" s="1"/>
  <c r="R92" s="1"/>
  <c r="P92"/>
  <c r="G92"/>
  <c r="F92"/>
  <c r="H92" s="1"/>
  <c r="E92"/>
  <c r="I92" s="1"/>
  <c r="AE91"/>
  <c r="AD91"/>
  <c r="AB91" s="1"/>
  <c r="AA91"/>
  <c r="Z91"/>
  <c r="AE90"/>
  <c r="AD90"/>
  <c r="AB90" s="1"/>
  <c r="AA90"/>
  <c r="Z90"/>
  <c r="R90"/>
  <c r="Q90"/>
  <c r="S90" s="1"/>
  <c r="J90"/>
  <c r="I90"/>
  <c r="H90"/>
  <c r="G90"/>
  <c r="A90" s="1"/>
  <c r="AD89"/>
  <c r="AB89" s="1"/>
  <c r="AA89"/>
  <c r="Z89"/>
  <c r="R89"/>
  <c r="Q89"/>
  <c r="J89"/>
  <c r="I89"/>
  <c r="H89"/>
  <c r="G89"/>
  <c r="A89"/>
  <c r="AA88"/>
  <c r="Z88"/>
  <c r="S88"/>
  <c r="R88"/>
  <c r="Q88"/>
  <c r="P88"/>
  <c r="P109" s="1"/>
  <c r="J88"/>
  <c r="H88"/>
  <c r="F88"/>
  <c r="E88"/>
  <c r="G88" s="1"/>
  <c r="AE87"/>
  <c r="AD87"/>
  <c r="Y86"/>
  <c r="Y110" s="1"/>
  <c r="W86"/>
  <c r="W110" s="1"/>
  <c r="V110" s="1"/>
  <c r="U110" s="1"/>
  <c r="T110" s="1"/>
  <c r="V86"/>
  <c r="U86"/>
  <c r="T86"/>
  <c r="P86"/>
  <c r="O86"/>
  <c r="N86"/>
  <c r="M86"/>
  <c r="J86"/>
  <c r="I86"/>
  <c r="H86" s="1"/>
  <c r="F86"/>
  <c r="E86"/>
  <c r="D86"/>
  <c r="C86"/>
  <c r="AA85"/>
  <c r="Z85"/>
  <c r="Q85"/>
  <c r="L85"/>
  <c r="K85"/>
  <c r="R85" s="1"/>
  <c r="H85"/>
  <c r="G85"/>
  <c r="AE84"/>
  <c r="AD84"/>
  <c r="AB84" s="1"/>
  <c r="AA84"/>
  <c r="Z84"/>
  <c r="Q84"/>
  <c r="L84"/>
  <c r="K84"/>
  <c r="H84"/>
  <c r="G84"/>
  <c r="A84" s="1"/>
  <c r="AE83"/>
  <c r="AA83"/>
  <c r="Z83"/>
  <c r="AD83" s="1"/>
  <c r="AB83" s="1"/>
  <c r="S83"/>
  <c r="L83"/>
  <c r="L86" s="1"/>
  <c r="K86" s="1"/>
  <c r="K83"/>
  <c r="R83" s="1"/>
  <c r="H83"/>
  <c r="G83"/>
  <c r="A83"/>
  <c r="AA82"/>
  <c r="AA86" s="1"/>
  <c r="Z82"/>
  <c r="S82" s="1"/>
  <c r="R82"/>
  <c r="L82"/>
  <c r="K82"/>
  <c r="H82"/>
  <c r="G82"/>
  <c r="AE81"/>
  <c r="AD81"/>
  <c r="AE80"/>
  <c r="AD80"/>
  <c r="AE79"/>
  <c r="AD79"/>
  <c r="Y76"/>
  <c r="W76"/>
  <c r="V76"/>
  <c r="U76"/>
  <c r="T76"/>
  <c r="Q76"/>
  <c r="P76"/>
  <c r="O76"/>
  <c r="O77" s="1"/>
  <c r="N76"/>
  <c r="M76"/>
  <c r="L76"/>
  <c r="K76"/>
  <c r="F76"/>
  <c r="E76"/>
  <c r="D76"/>
  <c r="D77" s="1"/>
  <c r="C76"/>
  <c r="AA75"/>
  <c r="Z75"/>
  <c r="AD75" s="1"/>
  <c r="AB75" s="1"/>
  <c r="S75"/>
  <c r="R75"/>
  <c r="J75"/>
  <c r="I75"/>
  <c r="H75"/>
  <c r="G75"/>
  <c r="AE74"/>
  <c r="AD74"/>
  <c r="AB74" s="1"/>
  <c r="AA74"/>
  <c r="Z74"/>
  <c r="S74"/>
  <c r="R74"/>
  <c r="J74"/>
  <c r="I74"/>
  <c r="H74"/>
  <c r="G74"/>
  <c r="AA73"/>
  <c r="Z73"/>
  <c r="AD73" s="1"/>
  <c r="AB73" s="1"/>
  <c r="S73"/>
  <c r="R73"/>
  <c r="J73"/>
  <c r="I73"/>
  <c r="H73"/>
  <c r="G73"/>
  <c r="AE72"/>
  <c r="AD72"/>
  <c r="AB72" s="1"/>
  <c r="AA72"/>
  <c r="Z72"/>
  <c r="S72"/>
  <c r="R72"/>
  <c r="J72"/>
  <c r="I72"/>
  <c r="H72"/>
  <c r="G72"/>
  <c r="AA71"/>
  <c r="Z71"/>
  <c r="AD71" s="1"/>
  <c r="AB71" s="1"/>
  <c r="S71"/>
  <c r="R71"/>
  <c r="J71"/>
  <c r="I71"/>
  <c r="H71"/>
  <c r="G71"/>
  <c r="AA70"/>
  <c r="Z70"/>
  <c r="S70"/>
  <c r="R70"/>
  <c r="J70"/>
  <c r="I70"/>
  <c r="H70"/>
  <c r="G70"/>
  <c r="AE69"/>
  <c r="AD69"/>
  <c r="AB69" s="1"/>
  <c r="AA69"/>
  <c r="Z69"/>
  <c r="S69"/>
  <c r="R69"/>
  <c r="J69"/>
  <c r="I69"/>
  <c r="H69"/>
  <c r="G69"/>
  <c r="AA68"/>
  <c r="Z68"/>
  <c r="AD68" s="1"/>
  <c r="AB68" s="1"/>
  <c r="S68"/>
  <c r="R68"/>
  <c r="J68"/>
  <c r="I68"/>
  <c r="H68"/>
  <c r="G68"/>
  <c r="AE67"/>
  <c r="AD67"/>
  <c r="AB67" s="1"/>
  <c r="AA67"/>
  <c r="Z67"/>
  <c r="S67"/>
  <c r="R67"/>
  <c r="J67"/>
  <c r="I67"/>
  <c r="H67"/>
  <c r="G67"/>
  <c r="A67"/>
  <c r="AD66"/>
  <c r="AB66" s="1"/>
  <c r="AA66"/>
  <c r="Z66"/>
  <c r="S66"/>
  <c r="R66"/>
  <c r="J66"/>
  <c r="I66"/>
  <c r="H66"/>
  <c r="G66"/>
  <c r="AA65"/>
  <c r="Z65"/>
  <c r="S65"/>
  <c r="R65"/>
  <c r="J65"/>
  <c r="I65"/>
  <c r="H65"/>
  <c r="G65"/>
  <c r="AD64"/>
  <c r="AB64" s="1"/>
  <c r="AA64"/>
  <c r="Z64"/>
  <c r="S64"/>
  <c r="R64"/>
  <c r="J64"/>
  <c r="I64"/>
  <c r="H64"/>
  <c r="G64"/>
  <c r="AA63"/>
  <c r="Z63"/>
  <c r="S63"/>
  <c r="R63"/>
  <c r="J63"/>
  <c r="I63"/>
  <c r="H63"/>
  <c r="G63"/>
  <c r="AD62"/>
  <c r="AB62" s="1"/>
  <c r="AA62"/>
  <c r="Z62"/>
  <c r="AE62" s="1"/>
  <c r="S62"/>
  <c r="R62"/>
  <c r="J62"/>
  <c r="I62"/>
  <c r="H62"/>
  <c r="G62"/>
  <c r="AA61"/>
  <c r="Z61"/>
  <c r="S61"/>
  <c r="R61"/>
  <c r="J61"/>
  <c r="I61"/>
  <c r="H61"/>
  <c r="G61"/>
  <c r="AD60"/>
  <c r="AB60" s="1"/>
  <c r="AA60"/>
  <c r="Z60"/>
  <c r="AE60" s="1"/>
  <c r="S60"/>
  <c r="R60"/>
  <c r="J60"/>
  <c r="I60"/>
  <c r="H60"/>
  <c r="G60"/>
  <c r="AA59"/>
  <c r="Z59"/>
  <c r="S59"/>
  <c r="R59"/>
  <c r="J59"/>
  <c r="I59"/>
  <c r="H59"/>
  <c r="G59"/>
  <c r="AD58"/>
  <c r="AB58" s="1"/>
  <c r="AA58"/>
  <c r="Z58"/>
  <c r="S58"/>
  <c r="R58"/>
  <c r="J58"/>
  <c r="I58"/>
  <c r="H58"/>
  <c r="G58"/>
  <c r="AA57"/>
  <c r="Z57"/>
  <c r="AA56"/>
  <c r="Z56"/>
  <c r="S56"/>
  <c r="R56"/>
  <c r="J56"/>
  <c r="I56"/>
  <c r="H56"/>
  <c r="G56"/>
  <c r="AE55"/>
  <c r="AD55"/>
  <c r="AB55" s="1"/>
  <c r="AA55"/>
  <c r="Z55"/>
  <c r="S55"/>
  <c r="R55"/>
  <c r="J55"/>
  <c r="I55"/>
  <c r="H55"/>
  <c r="G55"/>
  <c r="A55"/>
  <c r="A56" s="1"/>
  <c r="AD54"/>
  <c r="AB54" s="1"/>
  <c r="AA54"/>
  <c r="Z54"/>
  <c r="AE54" s="1"/>
  <c r="S54"/>
  <c r="R54"/>
  <c r="J54"/>
  <c r="I54"/>
  <c r="H54"/>
  <c r="G54"/>
  <c r="AE53"/>
  <c r="AD53"/>
  <c r="Y52"/>
  <c r="AD52" s="1"/>
  <c r="W52"/>
  <c r="V52"/>
  <c r="U52"/>
  <c r="T52"/>
  <c r="T77" s="1"/>
  <c r="P52"/>
  <c r="N52"/>
  <c r="M52"/>
  <c r="J52"/>
  <c r="I52"/>
  <c r="F52"/>
  <c r="E52"/>
  <c r="D52"/>
  <c r="C52"/>
  <c r="AA51"/>
  <c r="Z51"/>
  <c r="AD51" s="1"/>
  <c r="AB51" s="1"/>
  <c r="Q51"/>
  <c r="L51"/>
  <c r="S51" s="1"/>
  <c r="R51" s="1"/>
  <c r="K51"/>
  <c r="H51"/>
  <c r="G51"/>
  <c r="A51"/>
  <c r="AA50"/>
  <c r="Z50"/>
  <c r="R50"/>
  <c r="L50"/>
  <c r="K50"/>
  <c r="H50"/>
  <c r="G50"/>
  <c r="A50" s="1"/>
  <c r="AA49"/>
  <c r="Z49"/>
  <c r="AD49" s="1"/>
  <c r="AB49" s="1"/>
  <c r="S49"/>
  <c r="L49"/>
  <c r="K49"/>
  <c r="H49"/>
  <c r="G49"/>
  <c r="A49"/>
  <c r="AE48"/>
  <c r="AD48"/>
  <c r="AB48" s="1"/>
  <c r="AA48"/>
  <c r="Z48"/>
  <c r="Z52" s="1"/>
  <c r="S48"/>
  <c r="R48"/>
  <c r="L48"/>
  <c r="K48"/>
  <c r="H48"/>
  <c r="G48"/>
  <c r="AE47"/>
  <c r="AD47"/>
  <c r="AE46"/>
  <c r="AD46"/>
  <c r="E45"/>
  <c r="AA44"/>
  <c r="Y44"/>
  <c r="W44"/>
  <c r="V44"/>
  <c r="V45" s="1"/>
  <c r="U45" s="1"/>
  <c r="U44"/>
  <c r="T44"/>
  <c r="Q44"/>
  <c r="P44"/>
  <c r="O44"/>
  <c r="N44"/>
  <c r="M44"/>
  <c r="L44"/>
  <c r="K44"/>
  <c r="F44"/>
  <c r="F45" s="1"/>
  <c r="E44"/>
  <c r="D44"/>
  <c r="C44"/>
  <c r="G44" s="1"/>
  <c r="AA43"/>
  <c r="Z43"/>
  <c r="S43"/>
  <c r="R43"/>
  <c r="J43"/>
  <c r="I43"/>
  <c r="H43"/>
  <c r="G43"/>
  <c r="AD42"/>
  <c r="AB42" s="1"/>
  <c r="AA42"/>
  <c r="Z42"/>
  <c r="AE42" s="1"/>
  <c r="S42"/>
  <c r="R42"/>
  <c r="J42"/>
  <c r="I42"/>
  <c r="H42"/>
  <c r="G42"/>
  <c r="AA41"/>
  <c r="Z41"/>
  <c r="S41"/>
  <c r="R41"/>
  <c r="J41"/>
  <c r="I41"/>
  <c r="H41"/>
  <c r="G41"/>
  <c r="AD40"/>
  <c r="AB40" s="1"/>
  <c r="AA40"/>
  <c r="Z40"/>
  <c r="AE40" s="1"/>
  <c r="S40"/>
  <c r="R40"/>
  <c r="J40"/>
  <c r="I40"/>
  <c r="H40"/>
  <c r="G40"/>
  <c r="AA39"/>
  <c r="Z39"/>
  <c r="AD39" s="1"/>
  <c r="AB39" s="1"/>
  <c r="S39"/>
  <c r="R39"/>
  <c r="J39"/>
  <c r="I39"/>
  <c r="H39"/>
  <c r="G39"/>
  <c r="AA38"/>
  <c r="Z38"/>
  <c r="S38"/>
  <c r="R38"/>
  <c r="J38"/>
  <c r="I38"/>
  <c r="H38"/>
  <c r="G38"/>
  <c r="AD37"/>
  <c r="AB37" s="1"/>
  <c r="AA37"/>
  <c r="Z37"/>
  <c r="S37"/>
  <c r="R37"/>
  <c r="J37"/>
  <c r="I37"/>
  <c r="H37"/>
  <c r="G37"/>
  <c r="A37" s="1"/>
  <c r="AA36"/>
  <c r="Z36"/>
  <c r="S36"/>
  <c r="R36"/>
  <c r="J36"/>
  <c r="I36"/>
  <c r="H36"/>
  <c r="G36"/>
  <c r="A36"/>
  <c r="AE35"/>
  <c r="AD35"/>
  <c r="AB35" s="1"/>
  <c r="AA35"/>
  <c r="Z35"/>
  <c r="S35"/>
  <c r="R35"/>
  <c r="J35"/>
  <c r="I35"/>
  <c r="H35"/>
  <c r="G35"/>
  <c r="AA34"/>
  <c r="Z34"/>
  <c r="AD34" s="1"/>
  <c r="AB34" s="1"/>
  <c r="S34"/>
  <c r="R34"/>
  <c r="J34"/>
  <c r="I34"/>
  <c r="H34"/>
  <c r="G34"/>
  <c r="AE33"/>
  <c r="AD33"/>
  <c r="AB33" s="1"/>
  <c r="AA33"/>
  <c r="Z33"/>
  <c r="S33"/>
  <c r="R33"/>
  <c r="J33"/>
  <c r="I33"/>
  <c r="H33"/>
  <c r="G33"/>
  <c r="AA32"/>
  <c r="Z32"/>
  <c r="AD32" s="1"/>
  <c r="AB32" s="1"/>
  <c r="S32"/>
  <c r="R32"/>
  <c r="J32"/>
  <c r="I32"/>
  <c r="H32"/>
  <c r="G32"/>
  <c r="AE31"/>
  <c r="AD31"/>
  <c r="AB31" s="1"/>
  <c r="AA31"/>
  <c r="Z31"/>
  <c r="S31"/>
  <c r="R31"/>
  <c r="J31"/>
  <c r="I31"/>
  <c r="H31"/>
  <c r="G31"/>
  <c r="AA30"/>
  <c r="Z30"/>
  <c r="AD30" s="1"/>
  <c r="AB30" s="1"/>
  <c r="S30"/>
  <c r="R30"/>
  <c r="J30"/>
  <c r="I30"/>
  <c r="H30"/>
  <c r="G30"/>
  <c r="AE29"/>
  <c r="AD29"/>
  <c r="AB29" s="1"/>
  <c r="AA29"/>
  <c r="Z29"/>
  <c r="S29"/>
  <c r="R29"/>
  <c r="J29"/>
  <c r="I29"/>
  <c r="H29"/>
  <c r="G29"/>
  <c r="AA28"/>
  <c r="Z28"/>
  <c r="AD28" s="1"/>
  <c r="AB28" s="1"/>
  <c r="S28"/>
  <c r="R28"/>
  <c r="J28"/>
  <c r="I28"/>
  <c r="H28"/>
  <c r="G28"/>
  <c r="AE27"/>
  <c r="AD27"/>
  <c r="AB27" s="1"/>
  <c r="AA27"/>
  <c r="Z27"/>
  <c r="S27"/>
  <c r="R27"/>
  <c r="J27"/>
  <c r="I27"/>
  <c r="H27"/>
  <c r="G27"/>
  <c r="AA26"/>
  <c r="Z26"/>
  <c r="AD26" s="1"/>
  <c r="AB26" s="1"/>
  <c r="AA25"/>
  <c r="Z25"/>
  <c r="AD25" s="1"/>
  <c r="AB25" s="1"/>
  <c r="S25"/>
  <c r="R25"/>
  <c r="J25"/>
  <c r="I25"/>
  <c r="H25"/>
  <c r="G25"/>
  <c r="AE24"/>
  <c r="AD24"/>
  <c r="AB24" s="1"/>
  <c r="AA24"/>
  <c r="Z24"/>
  <c r="S24"/>
  <c r="R24"/>
  <c r="J24"/>
  <c r="I24"/>
  <c r="H24"/>
  <c r="G24"/>
  <c r="AA23"/>
  <c r="Z23"/>
  <c r="S23"/>
  <c r="R23"/>
  <c r="J23"/>
  <c r="I23"/>
  <c r="H23"/>
  <c r="G23"/>
  <c r="AE22"/>
  <c r="AD22"/>
  <c r="Y21"/>
  <c r="W21"/>
  <c r="W45" s="1"/>
  <c r="V21"/>
  <c r="U21"/>
  <c r="T21"/>
  <c r="Q21"/>
  <c r="P21"/>
  <c r="M21"/>
  <c r="J21"/>
  <c r="I21"/>
  <c r="H21" s="1"/>
  <c r="F21"/>
  <c r="E21"/>
  <c r="D21"/>
  <c r="C21"/>
  <c r="AA20"/>
  <c r="Z20"/>
  <c r="N20"/>
  <c r="N21" s="1"/>
  <c r="L20"/>
  <c r="K20"/>
  <c r="H20"/>
  <c r="G20"/>
  <c r="AA19"/>
  <c r="Z19"/>
  <c r="S19" s="1"/>
  <c r="L19"/>
  <c r="K19"/>
  <c r="R19" s="1"/>
  <c r="H19"/>
  <c r="G19"/>
  <c r="AD18"/>
  <c r="AB18" s="1"/>
  <c r="AA18"/>
  <c r="AA21" s="1"/>
  <c r="Z18"/>
  <c r="AE18" s="1"/>
  <c r="L18"/>
  <c r="S18" s="1"/>
  <c r="R18" s="1"/>
  <c r="K18"/>
  <c r="H18"/>
  <c r="G18"/>
  <c r="AE17"/>
  <c r="AD17"/>
  <c r="AB17" s="1"/>
  <c r="AA17"/>
  <c r="Z17"/>
  <c r="S17"/>
  <c r="R17"/>
  <c r="L17"/>
  <c r="K17"/>
  <c r="H17"/>
  <c r="G17"/>
  <c r="AE16"/>
  <c r="AD16"/>
  <c r="AE15"/>
  <c r="AD15"/>
  <c r="AE14"/>
  <c r="AD14"/>
  <c r="AE13"/>
  <c r="AD13"/>
  <c r="AB13" s="1"/>
  <c r="AA13"/>
  <c r="Z13"/>
  <c r="S13"/>
  <c r="R13"/>
  <c r="I13"/>
  <c r="G13"/>
  <c r="AE12"/>
  <c r="AD12"/>
  <c r="AB12" s="1"/>
  <c r="AA12"/>
  <c r="Z12"/>
  <c r="S12"/>
  <c r="R12"/>
  <c r="I12"/>
  <c r="G12"/>
  <c r="AE11"/>
  <c r="AD11"/>
  <c r="AB11" s="1"/>
  <c r="AA11"/>
  <c r="Z11"/>
  <c r="S11"/>
  <c r="R11"/>
  <c r="I11"/>
  <c r="G11"/>
  <c r="AE10"/>
  <c r="AD10"/>
  <c r="AB10" s="1"/>
  <c r="AA10"/>
  <c r="Z10"/>
  <c r="S10"/>
  <c r="R10"/>
  <c r="I10"/>
  <c r="G10"/>
  <c r="AE9"/>
  <c r="AD9"/>
  <c r="AB9" s="1"/>
  <c r="AA9"/>
  <c r="Z9"/>
  <c r="S9"/>
  <c r="R9"/>
  <c r="I9"/>
  <c r="G9"/>
  <c r="AE8"/>
  <c r="AD8"/>
  <c r="AB8" s="1"/>
  <c r="AA8"/>
  <c r="Z8"/>
  <c r="S8"/>
  <c r="R8"/>
  <c r="I8"/>
  <c r="G8"/>
  <c r="AA7"/>
  <c r="Z7"/>
  <c r="S7"/>
  <c r="R7"/>
  <c r="I7"/>
  <c r="G7"/>
  <c r="AE523" i="6"/>
  <c r="AD523"/>
  <c r="AE522"/>
  <c r="AD522"/>
  <c r="AD521"/>
  <c r="AE520"/>
  <c r="AD520"/>
  <c r="AE519"/>
  <c r="AD519"/>
  <c r="G518"/>
  <c r="Y516"/>
  <c r="K516"/>
  <c r="W515"/>
  <c r="V515" s="1"/>
  <c r="E514"/>
  <c r="D514"/>
  <c r="Y513"/>
  <c r="W513"/>
  <c r="W514" s="1"/>
  <c r="V513"/>
  <c r="V514" s="1"/>
  <c r="U513"/>
  <c r="U514" s="1"/>
  <c r="T513"/>
  <c r="P513"/>
  <c r="N513"/>
  <c r="M513"/>
  <c r="L513"/>
  <c r="K513"/>
  <c r="F513"/>
  <c r="F514" s="1"/>
  <c r="E513"/>
  <c r="D513"/>
  <c r="C513"/>
  <c r="AA512"/>
  <c r="Z512"/>
  <c r="R512"/>
  <c r="Q512"/>
  <c r="J512"/>
  <c r="I512"/>
  <c r="H512"/>
  <c r="G512"/>
  <c r="AD511"/>
  <c r="AB511" s="1"/>
  <c r="AA511"/>
  <c r="Z511"/>
  <c r="R511"/>
  <c r="Q511"/>
  <c r="J511"/>
  <c r="I511"/>
  <c r="H511"/>
  <c r="G511"/>
  <c r="AA510"/>
  <c r="Z510"/>
  <c r="R510"/>
  <c r="Q510"/>
  <c r="J510"/>
  <c r="I510"/>
  <c r="H510"/>
  <c r="G510"/>
  <c r="AD509"/>
  <c r="AB509" s="1"/>
  <c r="AA509"/>
  <c r="Z509"/>
  <c r="R509"/>
  <c r="Q509"/>
  <c r="J509"/>
  <c r="I509"/>
  <c r="H509"/>
  <c r="G509"/>
  <c r="AA508"/>
  <c r="Z508"/>
  <c r="R508"/>
  <c r="Q508"/>
  <c r="J508"/>
  <c r="I508"/>
  <c r="H508"/>
  <c r="G508"/>
  <c r="AD507"/>
  <c r="AB507" s="1"/>
  <c r="AA507"/>
  <c r="Z507"/>
  <c r="R507"/>
  <c r="Q507"/>
  <c r="J507"/>
  <c r="I507"/>
  <c r="H507"/>
  <c r="G507"/>
  <c r="AA506"/>
  <c r="Z506"/>
  <c r="R506"/>
  <c r="Q506"/>
  <c r="J506"/>
  <c r="I506"/>
  <c r="H506"/>
  <c r="G506"/>
  <c r="AD505"/>
  <c r="AB505" s="1"/>
  <c r="AA505"/>
  <c r="Z505"/>
  <c r="R505"/>
  <c r="Q505"/>
  <c r="J505"/>
  <c r="I505"/>
  <c r="H505"/>
  <c r="G505"/>
  <c r="AA504"/>
  <c r="Z504"/>
  <c r="R504"/>
  <c r="Q504"/>
  <c r="J504"/>
  <c r="I504"/>
  <c r="H504"/>
  <c r="G504"/>
  <c r="AD503"/>
  <c r="AB503" s="1"/>
  <c r="AA503"/>
  <c r="Z503"/>
  <c r="R503"/>
  <c r="Q503"/>
  <c r="J503"/>
  <c r="I503"/>
  <c r="H503"/>
  <c r="G503"/>
  <c r="AA502"/>
  <c r="Z502"/>
  <c r="R502"/>
  <c r="Q502"/>
  <c r="J502"/>
  <c r="I502"/>
  <c r="H502"/>
  <c r="G502"/>
  <c r="AD501"/>
  <c r="AB501" s="1"/>
  <c r="AA501"/>
  <c r="Z501"/>
  <c r="R501"/>
  <c r="Q501"/>
  <c r="J501"/>
  <c r="I501"/>
  <c r="H501"/>
  <c r="G501"/>
  <c r="AA500"/>
  <c r="Z500"/>
  <c r="R500"/>
  <c r="Q500"/>
  <c r="J500"/>
  <c r="I500"/>
  <c r="I513" s="1"/>
  <c r="H500"/>
  <c r="G500"/>
  <c r="AD499"/>
  <c r="AB499" s="1"/>
  <c r="AA499"/>
  <c r="Z499"/>
  <c r="R499"/>
  <c r="Q499"/>
  <c r="J499"/>
  <c r="I499"/>
  <c r="H499"/>
  <c r="G499"/>
  <c r="AA498"/>
  <c r="Z498"/>
  <c r="R498"/>
  <c r="Q498"/>
  <c r="J498"/>
  <c r="I498"/>
  <c r="H498"/>
  <c r="G498"/>
  <c r="AD497"/>
  <c r="AB497" s="1"/>
  <c r="AA497"/>
  <c r="Z497"/>
  <c r="AE497" s="1"/>
  <c r="R497"/>
  <c r="Q497"/>
  <c r="S497" s="1"/>
  <c r="J497"/>
  <c r="I497"/>
  <c r="H497"/>
  <c r="G497"/>
  <c r="AA496"/>
  <c r="Z496"/>
  <c r="AD496" s="1"/>
  <c r="AB496" s="1"/>
  <c r="AA495"/>
  <c r="Z495"/>
  <c r="S495" s="1"/>
  <c r="R495"/>
  <c r="Q495"/>
  <c r="J495"/>
  <c r="I495"/>
  <c r="H495"/>
  <c r="G495"/>
  <c r="AE494"/>
  <c r="AD494"/>
  <c r="AB494" s="1"/>
  <c r="AA494"/>
  <c r="Z494"/>
  <c r="R494"/>
  <c r="R513" s="1"/>
  <c r="Q494"/>
  <c r="J494"/>
  <c r="I494"/>
  <c r="H494"/>
  <c r="G494"/>
  <c r="AA493"/>
  <c r="Z493"/>
  <c r="S493" s="1"/>
  <c r="R493"/>
  <c r="Q493"/>
  <c r="J493"/>
  <c r="I493"/>
  <c r="H493"/>
  <c r="G493"/>
  <c r="AE492"/>
  <c r="AD492"/>
  <c r="AC491"/>
  <c r="Y491"/>
  <c r="W491"/>
  <c r="V491"/>
  <c r="U491"/>
  <c r="T491"/>
  <c r="P491"/>
  <c r="N491"/>
  <c r="M491"/>
  <c r="F491"/>
  <c r="E491"/>
  <c r="D491"/>
  <c r="C491"/>
  <c r="I491" s="1"/>
  <c r="H491" s="1"/>
  <c r="AA490"/>
  <c r="Z490"/>
  <c r="S490"/>
  <c r="Q490"/>
  <c r="L490"/>
  <c r="K490"/>
  <c r="H490"/>
  <c r="G490"/>
  <c r="AD489"/>
  <c r="AB489" s="1"/>
  <c r="AA489"/>
  <c r="Z489"/>
  <c r="S489" s="1"/>
  <c r="L489"/>
  <c r="K489"/>
  <c r="H489"/>
  <c r="G489"/>
  <c r="AD488"/>
  <c r="AB488" s="1"/>
  <c r="AA488"/>
  <c r="Z488"/>
  <c r="S488" s="1"/>
  <c r="L488"/>
  <c r="K488"/>
  <c r="H488"/>
  <c r="G488"/>
  <c r="AD487"/>
  <c r="AB487" s="1"/>
  <c r="AA487"/>
  <c r="Z487"/>
  <c r="S487" s="1"/>
  <c r="L487"/>
  <c r="K487"/>
  <c r="H487"/>
  <c r="G487"/>
  <c r="AD486"/>
  <c r="AB486" s="1"/>
  <c r="AA486"/>
  <c r="Z486"/>
  <c r="S486" s="1"/>
  <c r="L486"/>
  <c r="K486"/>
  <c r="H486"/>
  <c r="G486"/>
  <c r="AD485"/>
  <c r="AB485" s="1"/>
  <c r="AA485"/>
  <c r="Z485"/>
  <c r="S485" s="1"/>
  <c r="L485"/>
  <c r="K485"/>
  <c r="H485"/>
  <c r="G485"/>
  <c r="AE484"/>
  <c r="AD484"/>
  <c r="AB484" s="1"/>
  <c r="AA484"/>
  <c r="Z484"/>
  <c r="S484"/>
  <c r="R484" s="1"/>
  <c r="L484"/>
  <c r="K484"/>
  <c r="H484"/>
  <c r="G484"/>
  <c r="A484"/>
  <c r="A485" s="1"/>
  <c r="AA483"/>
  <c r="Z483"/>
  <c r="S483" s="1"/>
  <c r="R483" s="1"/>
  <c r="L483"/>
  <c r="K483"/>
  <c r="H483"/>
  <c r="G483"/>
  <c r="A483"/>
  <c r="AD482"/>
  <c r="AB482" s="1"/>
  <c r="AA482"/>
  <c r="AA491" s="1"/>
  <c r="Z482"/>
  <c r="L482"/>
  <c r="K482"/>
  <c r="H482"/>
  <c r="G482"/>
  <c r="AE481"/>
  <c r="AD481"/>
  <c r="AE480"/>
  <c r="AD480"/>
  <c r="D479"/>
  <c r="AC478"/>
  <c r="Y478"/>
  <c r="W478"/>
  <c r="V478"/>
  <c r="V479" s="1"/>
  <c r="U478"/>
  <c r="U479" s="1"/>
  <c r="T478"/>
  <c r="Q478"/>
  <c r="P478"/>
  <c r="N478"/>
  <c r="M478"/>
  <c r="L478"/>
  <c r="K478"/>
  <c r="J478"/>
  <c r="F478"/>
  <c r="E478"/>
  <c r="D478"/>
  <c r="C478"/>
  <c r="AD477"/>
  <c r="AB477" s="1"/>
  <c r="AA477"/>
  <c r="Z477"/>
  <c r="AE477" s="1"/>
  <c r="S477"/>
  <c r="R477"/>
  <c r="J477"/>
  <c r="I477"/>
  <c r="H477"/>
  <c r="G477"/>
  <c r="AA476"/>
  <c r="Z476"/>
  <c r="S476"/>
  <c r="R476"/>
  <c r="J476"/>
  <c r="I476"/>
  <c r="H476"/>
  <c r="G476"/>
  <c r="AD475"/>
  <c r="AB475" s="1"/>
  <c r="AA475"/>
  <c r="Z475"/>
  <c r="AE475" s="1"/>
  <c r="S475"/>
  <c r="R475"/>
  <c r="J475"/>
  <c r="I475"/>
  <c r="H475"/>
  <c r="G475"/>
  <c r="AA474"/>
  <c r="Z474"/>
  <c r="S474"/>
  <c r="R474"/>
  <c r="J474"/>
  <c r="I474"/>
  <c r="H474"/>
  <c r="G474"/>
  <c r="AD473"/>
  <c r="AB473" s="1"/>
  <c r="AA473"/>
  <c r="Z473"/>
  <c r="S473"/>
  <c r="R473"/>
  <c r="J473"/>
  <c r="I473"/>
  <c r="H473"/>
  <c r="G473"/>
  <c r="AA472"/>
  <c r="Z472"/>
  <c r="S472"/>
  <c r="R472"/>
  <c r="J472"/>
  <c r="I472"/>
  <c r="H472"/>
  <c r="G472"/>
  <c r="AD471"/>
  <c r="AB471" s="1"/>
  <c r="AA471"/>
  <c r="Z471"/>
  <c r="S471"/>
  <c r="R471"/>
  <c r="J471"/>
  <c r="I471"/>
  <c r="H471"/>
  <c r="G471"/>
  <c r="AA470"/>
  <c r="Z470"/>
  <c r="AD470" s="1"/>
  <c r="AB470" s="1"/>
  <c r="S470"/>
  <c r="R470"/>
  <c r="J470"/>
  <c r="I470"/>
  <c r="H470"/>
  <c r="G470"/>
  <c r="AE469"/>
  <c r="AD469"/>
  <c r="AB469" s="1"/>
  <c r="AA469"/>
  <c r="Z469"/>
  <c r="S469"/>
  <c r="R469"/>
  <c r="J469"/>
  <c r="I469"/>
  <c r="H469"/>
  <c r="G469"/>
  <c r="A469"/>
  <c r="AD468"/>
  <c r="AB468" s="1"/>
  <c r="AA468"/>
  <c r="Z468"/>
  <c r="S468"/>
  <c r="R468"/>
  <c r="J468"/>
  <c r="I468"/>
  <c r="H468"/>
  <c r="G468"/>
  <c r="AA467"/>
  <c r="Z467"/>
  <c r="S467"/>
  <c r="R467"/>
  <c r="J467"/>
  <c r="I467"/>
  <c r="H467"/>
  <c r="G467"/>
  <c r="AD466"/>
  <c r="AB466" s="1"/>
  <c r="AA466"/>
  <c r="Z466"/>
  <c r="AE466" s="1"/>
  <c r="S466"/>
  <c r="R466"/>
  <c r="J466"/>
  <c r="I466"/>
  <c r="H466"/>
  <c r="G466"/>
  <c r="AA465"/>
  <c r="Z465"/>
  <c r="S465"/>
  <c r="R465"/>
  <c r="J465"/>
  <c r="I465"/>
  <c r="H465"/>
  <c r="G465"/>
  <c r="AD464"/>
  <c r="AB464" s="1"/>
  <c r="AA464"/>
  <c r="Z464"/>
  <c r="AE464" s="1"/>
  <c r="S464"/>
  <c r="R464"/>
  <c r="J464"/>
  <c r="I464"/>
  <c r="H464"/>
  <c r="G464"/>
  <c r="AA463"/>
  <c r="Z463"/>
  <c r="S463"/>
  <c r="R463"/>
  <c r="J463"/>
  <c r="I463"/>
  <c r="H463"/>
  <c r="G463"/>
  <c r="AD462"/>
  <c r="AB462" s="1"/>
  <c r="AA462"/>
  <c r="Z462"/>
  <c r="S462"/>
  <c r="R462"/>
  <c r="J462"/>
  <c r="I462"/>
  <c r="H462"/>
  <c r="G462"/>
  <c r="AA461"/>
  <c r="Z461"/>
  <c r="S461"/>
  <c r="R461"/>
  <c r="J461"/>
  <c r="I461"/>
  <c r="H461"/>
  <c r="G461"/>
  <c r="AD460"/>
  <c r="AB460" s="1"/>
  <c r="AA460"/>
  <c r="Z460"/>
  <c r="AE459"/>
  <c r="AD459"/>
  <c r="AB459" s="1"/>
  <c r="AA459"/>
  <c r="Z459"/>
  <c r="S459"/>
  <c r="S478" s="1"/>
  <c r="R459"/>
  <c r="J459"/>
  <c r="I459"/>
  <c r="H459"/>
  <c r="G459"/>
  <c r="AD458"/>
  <c r="AB458" s="1"/>
  <c r="AA458"/>
  <c r="Z458"/>
  <c r="AE458" s="1"/>
  <c r="S458"/>
  <c r="R458"/>
  <c r="J458"/>
  <c r="I458"/>
  <c r="H458"/>
  <c r="G458"/>
  <c r="A458"/>
  <c r="A459" s="1"/>
  <c r="A460" s="1"/>
  <c r="AA457"/>
  <c r="AA478" s="1"/>
  <c r="Z457"/>
  <c r="AD457" s="1"/>
  <c r="AB457" s="1"/>
  <c r="S457"/>
  <c r="R457"/>
  <c r="J457"/>
  <c r="I457"/>
  <c r="H457"/>
  <c r="G457"/>
  <c r="AE456"/>
  <c r="AD456"/>
  <c r="AC455"/>
  <c r="AC479" s="1"/>
  <c r="Y455"/>
  <c r="W455"/>
  <c r="V455"/>
  <c r="U455"/>
  <c r="T455"/>
  <c r="Q455"/>
  <c r="P455"/>
  <c r="P479" s="1"/>
  <c r="N479" s="1"/>
  <c r="M479" s="1"/>
  <c r="N455"/>
  <c r="M455"/>
  <c r="K455"/>
  <c r="F455"/>
  <c r="J455" s="1"/>
  <c r="E455"/>
  <c r="D455"/>
  <c r="C455"/>
  <c r="I455" s="1"/>
  <c r="AA454"/>
  <c r="Z454"/>
  <c r="L454"/>
  <c r="K454"/>
  <c r="H454"/>
  <c r="G454"/>
  <c r="AA453"/>
  <c r="Z453"/>
  <c r="L453"/>
  <c r="K453"/>
  <c r="H453"/>
  <c r="G453"/>
  <c r="AA452"/>
  <c r="Z452"/>
  <c r="S452"/>
  <c r="R452" s="1"/>
  <c r="L452"/>
  <c r="K452"/>
  <c r="H452"/>
  <c r="G452"/>
  <c r="AA451"/>
  <c r="Z451"/>
  <c r="S451" s="1"/>
  <c r="R451" s="1"/>
  <c r="L451"/>
  <c r="K451"/>
  <c r="H451"/>
  <c r="G451"/>
  <c r="AA450"/>
  <c r="Z450"/>
  <c r="S450" s="1"/>
  <c r="R450" s="1"/>
  <c r="L450"/>
  <c r="K450"/>
  <c r="H450"/>
  <c r="G450"/>
  <c r="AA449"/>
  <c r="Z449"/>
  <c r="S449" s="1"/>
  <c r="R449" s="1"/>
  <c r="L449"/>
  <c r="K449"/>
  <c r="H449"/>
  <c r="G449"/>
  <c r="AD448"/>
  <c r="AB448" s="1"/>
  <c r="AA448"/>
  <c r="Z448"/>
  <c r="S448" s="1"/>
  <c r="L448"/>
  <c r="K448"/>
  <c r="H448"/>
  <c r="G448"/>
  <c r="AE447"/>
  <c r="AD447"/>
  <c r="AB447" s="1"/>
  <c r="AA447"/>
  <c r="AA455" s="1"/>
  <c r="Z447"/>
  <c r="L447"/>
  <c r="K447"/>
  <c r="H447"/>
  <c r="G447"/>
  <c r="A447"/>
  <c r="A448" s="1"/>
  <c r="A449" s="1"/>
  <c r="AA446"/>
  <c r="Z446"/>
  <c r="L446"/>
  <c r="K446"/>
  <c r="H446"/>
  <c r="G446"/>
  <c r="AE445"/>
  <c r="AD445"/>
  <c r="AE444"/>
  <c r="AD444"/>
  <c r="P443"/>
  <c r="C443"/>
  <c r="AC442"/>
  <c r="AC443" s="1"/>
  <c r="Y442"/>
  <c r="W442"/>
  <c r="V442"/>
  <c r="U442"/>
  <c r="U516" s="1"/>
  <c r="T442"/>
  <c r="Q442"/>
  <c r="Q443" s="1"/>
  <c r="P442"/>
  <c r="N442"/>
  <c r="M442"/>
  <c r="L442"/>
  <c r="K442"/>
  <c r="J442"/>
  <c r="F442"/>
  <c r="E442"/>
  <c r="I442" s="1"/>
  <c r="D442"/>
  <c r="D516" s="1"/>
  <c r="C442"/>
  <c r="AE441"/>
  <c r="AD441"/>
  <c r="AB441" s="1"/>
  <c r="AA441"/>
  <c r="Z441"/>
  <c r="S441"/>
  <c r="R441"/>
  <c r="J441"/>
  <c r="I441"/>
  <c r="H441"/>
  <c r="G441"/>
  <c r="AA440"/>
  <c r="Z440"/>
  <c r="AD440" s="1"/>
  <c r="AB440" s="1"/>
  <c r="S440"/>
  <c r="R440"/>
  <c r="J440"/>
  <c r="I440"/>
  <c r="H440"/>
  <c r="G440"/>
  <c r="AE439"/>
  <c r="AD439"/>
  <c r="AB439" s="1"/>
  <c r="AA439"/>
  <c r="Z439"/>
  <c r="S439"/>
  <c r="R439"/>
  <c r="J439"/>
  <c r="I439"/>
  <c r="H439"/>
  <c r="G439"/>
  <c r="AA438"/>
  <c r="Z438"/>
  <c r="AD438" s="1"/>
  <c r="AB438" s="1"/>
  <c r="S438"/>
  <c r="R438"/>
  <c r="J438"/>
  <c r="I438"/>
  <c r="H438"/>
  <c r="G438"/>
  <c r="AE437"/>
  <c r="AD437"/>
  <c r="AB437" s="1"/>
  <c r="AA437"/>
  <c r="Z437"/>
  <c r="S437"/>
  <c r="R437"/>
  <c r="J437"/>
  <c r="I437"/>
  <c r="H437"/>
  <c r="G437"/>
  <c r="AA436"/>
  <c r="Z436"/>
  <c r="AD436" s="1"/>
  <c r="AB436" s="1"/>
  <c r="S436"/>
  <c r="R436"/>
  <c r="J436"/>
  <c r="I436"/>
  <c r="H436"/>
  <c r="G436"/>
  <c r="AA435"/>
  <c r="Z435"/>
  <c r="S435"/>
  <c r="R435"/>
  <c r="J435"/>
  <c r="I435"/>
  <c r="H435"/>
  <c r="G435"/>
  <c r="AD434"/>
  <c r="AB434" s="1"/>
  <c r="AA434"/>
  <c r="Z434"/>
  <c r="S434"/>
  <c r="R434"/>
  <c r="J434"/>
  <c r="I434"/>
  <c r="H434"/>
  <c r="G434"/>
  <c r="A434" s="1"/>
  <c r="AA433"/>
  <c r="Z433"/>
  <c r="S433"/>
  <c r="R433"/>
  <c r="J433"/>
  <c r="I433"/>
  <c r="H433"/>
  <c r="G433"/>
  <c r="A433"/>
  <c r="AE432"/>
  <c r="AD432"/>
  <c r="AB432" s="1"/>
  <c r="AA432"/>
  <c r="Z432"/>
  <c r="S432"/>
  <c r="R432"/>
  <c r="J432"/>
  <c r="I432"/>
  <c r="H432"/>
  <c r="G432"/>
  <c r="AA431"/>
  <c r="Z431"/>
  <c r="AD431" s="1"/>
  <c r="AB431" s="1"/>
  <c r="S431"/>
  <c r="R431"/>
  <c r="J431"/>
  <c r="I431"/>
  <c r="H431"/>
  <c r="G431"/>
  <c r="AE430"/>
  <c r="AD430"/>
  <c r="AB430" s="1"/>
  <c r="AA430"/>
  <c r="Z430"/>
  <c r="S430"/>
  <c r="R430"/>
  <c r="J430"/>
  <c r="I430"/>
  <c r="H430"/>
  <c r="G430"/>
  <c r="AA429"/>
  <c r="Z429"/>
  <c r="AD429" s="1"/>
  <c r="AB429" s="1"/>
  <c r="S429"/>
  <c r="R429"/>
  <c r="J429"/>
  <c r="I429"/>
  <c r="H429"/>
  <c r="G429"/>
  <c r="AE428"/>
  <c r="AD428"/>
  <c r="AB428" s="1"/>
  <c r="AA428"/>
  <c r="Z428"/>
  <c r="S428"/>
  <c r="R428"/>
  <c r="J428"/>
  <c r="I428"/>
  <c r="H428"/>
  <c r="G428"/>
  <c r="AA427"/>
  <c r="Z427"/>
  <c r="AD427" s="1"/>
  <c r="AB427" s="1"/>
  <c r="S427"/>
  <c r="R427"/>
  <c r="J427"/>
  <c r="I427"/>
  <c r="H427"/>
  <c r="G427"/>
  <c r="AE426"/>
  <c r="AD426"/>
  <c r="AB426" s="1"/>
  <c r="AA426"/>
  <c r="Z426"/>
  <c r="S426"/>
  <c r="R426"/>
  <c r="J426"/>
  <c r="I426"/>
  <c r="H426"/>
  <c r="G426"/>
  <c r="AA425"/>
  <c r="Z425"/>
  <c r="AD425" s="1"/>
  <c r="AB425" s="1"/>
  <c r="S425"/>
  <c r="R425"/>
  <c r="J425"/>
  <c r="I425"/>
  <c r="H425"/>
  <c r="G425"/>
  <c r="AE424"/>
  <c r="AD424"/>
  <c r="AB424" s="1"/>
  <c r="AA424"/>
  <c r="Z424"/>
  <c r="S424"/>
  <c r="R424"/>
  <c r="J424"/>
  <c r="I424"/>
  <c r="H424"/>
  <c r="G424"/>
  <c r="AA423"/>
  <c r="Z423"/>
  <c r="AD423" s="1"/>
  <c r="AB423" s="1"/>
  <c r="AA422"/>
  <c r="Z422"/>
  <c r="AD422" s="1"/>
  <c r="AB422" s="1"/>
  <c r="S422"/>
  <c r="R422"/>
  <c r="J422"/>
  <c r="I422"/>
  <c r="H422"/>
  <c r="G422"/>
  <c r="A422"/>
  <c r="AA421"/>
  <c r="Z421"/>
  <c r="S421"/>
  <c r="R421"/>
  <c r="J421"/>
  <c r="I421"/>
  <c r="H421"/>
  <c r="G421"/>
  <c r="A421"/>
  <c r="AE420"/>
  <c r="AD420"/>
  <c r="AB420" s="1"/>
  <c r="AA420"/>
  <c r="Z420"/>
  <c r="S420"/>
  <c r="S442" s="1"/>
  <c r="R420"/>
  <c r="J420"/>
  <c r="I420"/>
  <c r="H420"/>
  <c r="G420"/>
  <c r="AE419"/>
  <c r="AD419"/>
  <c r="Y418"/>
  <c r="W418"/>
  <c r="V418"/>
  <c r="U418"/>
  <c r="U443" s="1"/>
  <c r="T418"/>
  <c r="T515" s="1"/>
  <c r="Q418"/>
  <c r="P418"/>
  <c r="N418"/>
  <c r="M418"/>
  <c r="H418"/>
  <c r="F418"/>
  <c r="E418"/>
  <c r="D418"/>
  <c r="J418" s="1"/>
  <c r="C418"/>
  <c r="G418" s="1"/>
  <c r="AA417"/>
  <c r="Z417"/>
  <c r="S417" s="1"/>
  <c r="R417" s="1"/>
  <c r="L417"/>
  <c r="K417"/>
  <c r="H417"/>
  <c r="G417"/>
  <c r="AA416"/>
  <c r="Z416"/>
  <c r="S416" s="1"/>
  <c r="R416" s="1"/>
  <c r="L416"/>
  <c r="K416"/>
  <c r="H416"/>
  <c r="G416"/>
  <c r="AA415"/>
  <c r="Z415"/>
  <c r="S415" s="1"/>
  <c r="R415" s="1"/>
  <c r="L415"/>
  <c r="K415"/>
  <c r="H415"/>
  <c r="G415"/>
  <c r="AA414"/>
  <c r="Z414"/>
  <c r="S414" s="1"/>
  <c r="R414" s="1"/>
  <c r="L414"/>
  <c r="K414"/>
  <c r="H414"/>
  <c r="G414"/>
  <c r="AA413"/>
  <c r="Z413"/>
  <c r="S413" s="1"/>
  <c r="R413" s="1"/>
  <c r="L413"/>
  <c r="K413"/>
  <c r="H413"/>
  <c r="G413"/>
  <c r="AD412"/>
  <c r="AB412" s="1"/>
  <c r="AA412"/>
  <c r="Z412"/>
  <c r="L412"/>
  <c r="L418" s="1"/>
  <c r="K412"/>
  <c r="K418" s="1"/>
  <c r="H412"/>
  <c r="G412"/>
  <c r="AA411"/>
  <c r="Z411"/>
  <c r="L411"/>
  <c r="K411"/>
  <c r="H411"/>
  <c r="G411"/>
  <c r="A411" s="1"/>
  <c r="A412" s="1"/>
  <c r="A413" s="1"/>
  <c r="AA410"/>
  <c r="Z410"/>
  <c r="L410"/>
  <c r="K410"/>
  <c r="H410"/>
  <c r="G410"/>
  <c r="A410"/>
  <c r="AA409"/>
  <c r="AA418" s="1"/>
  <c r="AA515" s="1"/>
  <c r="Z409"/>
  <c r="S409" s="1"/>
  <c r="R409" s="1"/>
  <c r="L409"/>
  <c r="K409"/>
  <c r="H409"/>
  <c r="G409"/>
  <c r="AE408"/>
  <c r="AD408"/>
  <c r="AE407"/>
  <c r="AD407"/>
  <c r="AE406"/>
  <c r="AD406"/>
  <c r="Y404"/>
  <c r="W404"/>
  <c r="V404"/>
  <c r="U404"/>
  <c r="T404"/>
  <c r="P404"/>
  <c r="N404"/>
  <c r="M404"/>
  <c r="L404"/>
  <c r="K404"/>
  <c r="F404"/>
  <c r="E404"/>
  <c r="D404"/>
  <c r="C404"/>
  <c r="AA403"/>
  <c r="Z403"/>
  <c r="R403"/>
  <c r="Q403"/>
  <c r="J403"/>
  <c r="I403"/>
  <c r="I404" s="1"/>
  <c r="H403"/>
  <c r="G403"/>
  <c r="AD402"/>
  <c r="AB402" s="1"/>
  <c r="AA402"/>
  <c r="AA404" s="1"/>
  <c r="Z402"/>
  <c r="R402"/>
  <c r="Q402"/>
  <c r="J402"/>
  <c r="J404" s="1"/>
  <c r="I402"/>
  <c r="H402"/>
  <c r="G402"/>
  <c r="AE401"/>
  <c r="AD401"/>
  <c r="W399"/>
  <c r="V399"/>
  <c r="U399"/>
  <c r="T399"/>
  <c r="N399"/>
  <c r="M399"/>
  <c r="L399"/>
  <c r="K399"/>
  <c r="D399"/>
  <c r="C399"/>
  <c r="AA398"/>
  <c r="Z398"/>
  <c r="R398"/>
  <c r="Q398"/>
  <c r="S398" s="1"/>
  <c r="J398"/>
  <c r="I398"/>
  <c r="H398"/>
  <c r="G398"/>
  <c r="AA397"/>
  <c r="Z397" s="1"/>
  <c r="AD397" s="1"/>
  <c r="Y397"/>
  <c r="P397"/>
  <c r="E397"/>
  <c r="J396"/>
  <c r="I396"/>
  <c r="H396"/>
  <c r="G396"/>
  <c r="AA395"/>
  <c r="Y395"/>
  <c r="Z395" s="1"/>
  <c r="P395"/>
  <c r="E395"/>
  <c r="AE394"/>
  <c r="AD394"/>
  <c r="Y393"/>
  <c r="W393"/>
  <c r="V393"/>
  <c r="U393"/>
  <c r="T393"/>
  <c r="P393"/>
  <c r="N393"/>
  <c r="M393"/>
  <c r="L393"/>
  <c r="K393"/>
  <c r="F393"/>
  <c r="E393" s="1"/>
  <c r="D393"/>
  <c r="C393"/>
  <c r="AD392"/>
  <c r="AB392" s="1"/>
  <c r="AA392"/>
  <c r="Z392"/>
  <c r="R392"/>
  <c r="Q392"/>
  <c r="J392"/>
  <c r="I392"/>
  <c r="H392"/>
  <c r="G392"/>
  <c r="AA391"/>
  <c r="Z391"/>
  <c r="S391"/>
  <c r="R391"/>
  <c r="Q391"/>
  <c r="J391"/>
  <c r="I391"/>
  <c r="H391"/>
  <c r="G391"/>
  <c r="AA390"/>
  <c r="Z390"/>
  <c r="R390"/>
  <c r="Q390"/>
  <c r="H390"/>
  <c r="F390"/>
  <c r="E390"/>
  <c r="AA389"/>
  <c r="AA393" s="1"/>
  <c r="Z389"/>
  <c r="S389"/>
  <c r="R389"/>
  <c r="J389"/>
  <c r="I389"/>
  <c r="H389"/>
  <c r="G389"/>
  <c r="AE388"/>
  <c r="AD388"/>
  <c r="AE387"/>
  <c r="AD387"/>
  <c r="Y386"/>
  <c r="W386"/>
  <c r="V386"/>
  <c r="U386"/>
  <c r="T386"/>
  <c r="P386"/>
  <c r="N386"/>
  <c r="M386"/>
  <c r="J386"/>
  <c r="I386"/>
  <c r="D386"/>
  <c r="C386"/>
  <c r="AA385"/>
  <c r="Z385"/>
  <c r="AD385" s="1"/>
  <c r="AB385" s="1"/>
  <c r="Q385"/>
  <c r="H385"/>
  <c r="G385"/>
  <c r="F385"/>
  <c r="E385"/>
  <c r="A385"/>
  <c r="AA384"/>
  <c r="Z384"/>
  <c r="Q384"/>
  <c r="K384"/>
  <c r="R384" s="1"/>
  <c r="H384"/>
  <c r="F384"/>
  <c r="E384"/>
  <c r="G384" s="1"/>
  <c r="AA383"/>
  <c r="Z383"/>
  <c r="Q383"/>
  <c r="K383"/>
  <c r="H383" s="1"/>
  <c r="G383"/>
  <c r="F383"/>
  <c r="L383" s="1"/>
  <c r="S383" s="1"/>
  <c r="E383"/>
  <c r="AE382"/>
  <c r="AD382"/>
  <c r="AB382" s="1"/>
  <c r="AA382"/>
  <c r="Z382"/>
  <c r="Q382"/>
  <c r="H382"/>
  <c r="G382"/>
  <c r="F382"/>
  <c r="E382"/>
  <c r="K382" s="1"/>
  <c r="R382" s="1"/>
  <c r="AD381"/>
  <c r="AB381" s="1"/>
  <c r="AE381" s="1"/>
  <c r="AA381"/>
  <c r="Z381"/>
  <c r="Q381"/>
  <c r="H381"/>
  <c r="G381" s="1"/>
  <c r="F381"/>
  <c r="E381"/>
  <c r="K381" s="1"/>
  <c r="R381" s="1"/>
  <c r="AD380"/>
  <c r="AB380" s="1"/>
  <c r="AA380"/>
  <c r="Z380"/>
  <c r="L380"/>
  <c r="S380" s="1"/>
  <c r="R380" s="1"/>
  <c r="K380"/>
  <c r="H380" s="1"/>
  <c r="F380"/>
  <c r="E380"/>
  <c r="G380" s="1"/>
  <c r="AE379"/>
  <c r="AA379"/>
  <c r="Z379"/>
  <c r="AD379" s="1"/>
  <c r="AB379" s="1"/>
  <c r="Q379"/>
  <c r="H379"/>
  <c r="F379"/>
  <c r="E379"/>
  <c r="AA378"/>
  <c r="L378"/>
  <c r="K378" s="1"/>
  <c r="R378" s="1"/>
  <c r="F378"/>
  <c r="H378" s="1"/>
  <c r="E378"/>
  <c r="G378" s="1"/>
  <c r="AD377"/>
  <c r="AB377" s="1"/>
  <c r="AA377"/>
  <c r="Z377"/>
  <c r="AE377" s="1"/>
  <c r="Q377"/>
  <c r="L377" s="1"/>
  <c r="S377" s="1"/>
  <c r="H377"/>
  <c r="F377"/>
  <c r="E377"/>
  <c r="K377" s="1"/>
  <c r="AA376"/>
  <c r="Z376"/>
  <c r="Q376"/>
  <c r="H376"/>
  <c r="F376"/>
  <c r="E376"/>
  <c r="G376" s="1"/>
  <c r="AA375"/>
  <c r="Z375"/>
  <c r="Q375"/>
  <c r="L375"/>
  <c r="S375" s="1"/>
  <c r="K375"/>
  <c r="H375" s="1"/>
  <c r="F375"/>
  <c r="E375"/>
  <c r="G375" s="1"/>
  <c r="AA374"/>
  <c r="Z374"/>
  <c r="Q374"/>
  <c r="F374"/>
  <c r="H374" s="1"/>
  <c r="E374"/>
  <c r="G374" s="1"/>
  <c r="AD373"/>
  <c r="AB373" s="1"/>
  <c r="AA373"/>
  <c r="Z373"/>
  <c r="AE373" s="1"/>
  <c r="Q373"/>
  <c r="L373" s="1"/>
  <c r="S373" s="1"/>
  <c r="K373"/>
  <c r="H373"/>
  <c r="F373"/>
  <c r="E373"/>
  <c r="AA372"/>
  <c r="Z372"/>
  <c r="Q372"/>
  <c r="L372" s="1"/>
  <c r="S372" s="1"/>
  <c r="F372"/>
  <c r="H372" s="1"/>
  <c r="E372"/>
  <c r="AD371"/>
  <c r="AB371" s="1"/>
  <c r="AA371"/>
  <c r="Z371"/>
  <c r="Q371"/>
  <c r="F371"/>
  <c r="L371" s="1"/>
  <c r="S371" s="1"/>
  <c r="E371"/>
  <c r="AD370"/>
  <c r="AB370" s="1"/>
  <c r="AA370"/>
  <c r="Z370"/>
  <c r="Q370"/>
  <c r="K370"/>
  <c r="F370"/>
  <c r="H370" s="1"/>
  <c r="E370"/>
  <c r="G370" s="1"/>
  <c r="AD369"/>
  <c r="AB369" s="1"/>
  <c r="AA369"/>
  <c r="Z369"/>
  <c r="AE369" s="1"/>
  <c r="Q369"/>
  <c r="L369" s="1"/>
  <c r="S369" s="1"/>
  <c r="H369"/>
  <c r="F369"/>
  <c r="E369"/>
  <c r="K369" s="1"/>
  <c r="AA368"/>
  <c r="Z368"/>
  <c r="Q368"/>
  <c r="H368"/>
  <c r="F368"/>
  <c r="E368"/>
  <c r="G368" s="1"/>
  <c r="AA367"/>
  <c r="Z367"/>
  <c r="Q367"/>
  <c r="K367"/>
  <c r="H367" s="1"/>
  <c r="G367"/>
  <c r="F367"/>
  <c r="L367" s="1"/>
  <c r="E367"/>
  <c r="AD366"/>
  <c r="AB366" s="1"/>
  <c r="AE366" s="1"/>
  <c r="AA366"/>
  <c r="Z366"/>
  <c r="R366"/>
  <c r="Q366"/>
  <c r="H366"/>
  <c r="G366"/>
  <c r="F366"/>
  <c r="E366"/>
  <c r="K366" s="1"/>
  <c r="AE365"/>
  <c r="AD365"/>
  <c r="AB365" s="1"/>
  <c r="AA365"/>
  <c r="Z365"/>
  <c r="Q365"/>
  <c r="F365"/>
  <c r="H365" s="1"/>
  <c r="G365" s="1"/>
  <c r="E365"/>
  <c r="K365" s="1"/>
  <c r="R365" s="1"/>
  <c r="AD364"/>
  <c r="AB364" s="1"/>
  <c r="AA364"/>
  <c r="Z364"/>
  <c r="Q364"/>
  <c r="L364" s="1"/>
  <c r="S364" s="1"/>
  <c r="G364"/>
  <c r="F364"/>
  <c r="H364" s="1"/>
  <c r="E364"/>
  <c r="K364" s="1"/>
  <c r="R364" s="1"/>
  <c r="AE363"/>
  <c r="AD363"/>
  <c r="AB363" s="1"/>
  <c r="AA363"/>
  <c r="Z363"/>
  <c r="Q363"/>
  <c r="L363"/>
  <c r="K363" s="1"/>
  <c r="H363" s="1"/>
  <c r="F363"/>
  <c r="E363"/>
  <c r="G363" s="1"/>
  <c r="A363"/>
  <c r="A364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A362"/>
  <c r="Z362"/>
  <c r="Q362"/>
  <c r="L362"/>
  <c r="S362" s="1"/>
  <c r="R362" s="1"/>
  <c r="K362"/>
  <c r="H362" s="1"/>
  <c r="F362"/>
  <c r="E362"/>
  <c r="G362" s="1"/>
  <c r="AE361"/>
  <c r="AA361"/>
  <c r="Z361"/>
  <c r="AD361" s="1"/>
  <c r="AB361" s="1"/>
  <c r="Q361"/>
  <c r="H361"/>
  <c r="F361"/>
  <c r="E361"/>
  <c r="AA360"/>
  <c r="Z360"/>
  <c r="Q360"/>
  <c r="F360"/>
  <c r="H360" s="1"/>
  <c r="G360" s="1"/>
  <c r="E360"/>
  <c r="K360" s="1"/>
  <c r="AE359"/>
  <c r="AD359"/>
  <c r="AB359" s="1"/>
  <c r="AA359"/>
  <c r="Z359"/>
  <c r="S359"/>
  <c r="Q359"/>
  <c r="L359" s="1"/>
  <c r="G359"/>
  <c r="F359"/>
  <c r="H359" s="1"/>
  <c r="E359"/>
  <c r="K359" s="1"/>
  <c r="AD358"/>
  <c r="AB358" s="1"/>
  <c r="AE358" s="1"/>
  <c r="AA358"/>
  <c r="Z358"/>
  <c r="Q358"/>
  <c r="K358"/>
  <c r="G358"/>
  <c r="F358"/>
  <c r="L358" s="1"/>
  <c r="S358" s="1"/>
  <c r="E358"/>
  <c r="AE357"/>
  <c r="AD357"/>
  <c r="AB357" s="1"/>
  <c r="AA357"/>
  <c r="Z357"/>
  <c r="Q357"/>
  <c r="H357"/>
  <c r="G357"/>
  <c r="F357"/>
  <c r="E357"/>
  <c r="K357" s="1"/>
  <c r="R357" s="1"/>
  <c r="AD356"/>
  <c r="AB356" s="1"/>
  <c r="AE356" s="1"/>
  <c r="AA356"/>
  <c r="Z356"/>
  <c r="Q356"/>
  <c r="H356"/>
  <c r="G356" s="1"/>
  <c r="F356"/>
  <c r="E356"/>
  <c r="K356" s="1"/>
  <c r="R356" s="1"/>
  <c r="AD355"/>
  <c r="AB355" s="1"/>
  <c r="AA355"/>
  <c r="Z355"/>
  <c r="Q355"/>
  <c r="L355" s="1"/>
  <c r="S355" s="1"/>
  <c r="G355"/>
  <c r="F355"/>
  <c r="H355" s="1"/>
  <c r="E355"/>
  <c r="K355" s="1"/>
  <c r="R355" s="1"/>
  <c r="AD354"/>
  <c r="AB354" s="1"/>
  <c r="AA354"/>
  <c r="Z354"/>
  <c r="Q354"/>
  <c r="F354"/>
  <c r="L354" s="1"/>
  <c r="E354"/>
  <c r="AD353"/>
  <c r="AB353" s="1"/>
  <c r="AA353"/>
  <c r="Z353"/>
  <c r="Q353"/>
  <c r="L353" s="1"/>
  <c r="S353" s="1"/>
  <c r="K353"/>
  <c r="H353"/>
  <c r="F353"/>
  <c r="E353"/>
  <c r="A353"/>
  <c r="A354" s="1"/>
  <c r="A359" s="1"/>
  <c r="A360" s="1"/>
  <c r="A361" s="1"/>
  <c r="AA352"/>
  <c r="Z352"/>
  <c r="Q352"/>
  <c r="K352"/>
  <c r="R352" s="1"/>
  <c r="F352"/>
  <c r="E352"/>
  <c r="G352" s="1"/>
  <c r="AD351"/>
  <c r="AB351" s="1"/>
  <c r="AA351"/>
  <c r="Z351"/>
  <c r="AE351" s="1"/>
  <c r="Q351"/>
  <c r="L351" s="1"/>
  <c r="H351"/>
  <c r="F351"/>
  <c r="E351"/>
  <c r="G351" s="1"/>
  <c r="A351"/>
  <c r="A352" s="1"/>
  <c r="AA350"/>
  <c r="Z350"/>
  <c r="Q350"/>
  <c r="L350" s="1"/>
  <c r="H350"/>
  <c r="F350"/>
  <c r="E350"/>
  <c r="AE349"/>
  <c r="AD349"/>
  <c r="AE348"/>
  <c r="AD348"/>
  <c r="AA347"/>
  <c r="W347"/>
  <c r="V347"/>
  <c r="U347"/>
  <c r="T347"/>
  <c r="O347"/>
  <c r="N347"/>
  <c r="M347"/>
  <c r="L347"/>
  <c r="K347"/>
  <c r="F347"/>
  <c r="E347"/>
  <c r="AB346"/>
  <c r="AA346"/>
  <c r="Z346" s="1"/>
  <c r="Y346"/>
  <c r="P346"/>
  <c r="Q346" s="1"/>
  <c r="J346"/>
  <c r="I346"/>
  <c r="H346"/>
  <c r="G346"/>
  <c r="AE345"/>
  <c r="AD345"/>
  <c r="AB345" s="1"/>
  <c r="AA345"/>
  <c r="Z345"/>
  <c r="Z347" s="1"/>
  <c r="S345"/>
  <c r="R345"/>
  <c r="Q345"/>
  <c r="Q347" s="1"/>
  <c r="P347" s="1"/>
  <c r="C345"/>
  <c r="G345" s="1"/>
  <c r="AE344"/>
  <c r="AD344"/>
  <c r="AA343"/>
  <c r="Y343"/>
  <c r="W343"/>
  <c r="V343"/>
  <c r="U343"/>
  <c r="T343"/>
  <c r="P343"/>
  <c r="O343"/>
  <c r="N343"/>
  <c r="M343"/>
  <c r="L343"/>
  <c r="K343"/>
  <c r="J343"/>
  <c r="F343"/>
  <c r="E343"/>
  <c r="D343"/>
  <c r="C343"/>
  <c r="AA342"/>
  <c r="Z342"/>
  <c r="R342"/>
  <c r="R343" s="1"/>
  <c r="Q342"/>
  <c r="J342"/>
  <c r="I342"/>
  <c r="H342"/>
  <c r="G342"/>
  <c r="AD341"/>
  <c r="AB341" s="1"/>
  <c r="AE341" s="1"/>
  <c r="AA341"/>
  <c r="Z341"/>
  <c r="R341"/>
  <c r="Q341"/>
  <c r="J341"/>
  <c r="I341"/>
  <c r="H341"/>
  <c r="G341"/>
  <c r="A341"/>
  <c r="A342" s="1"/>
  <c r="AA340"/>
  <c r="Z340"/>
  <c r="R340"/>
  <c r="Q340"/>
  <c r="S340" s="1"/>
  <c r="J340"/>
  <c r="I340"/>
  <c r="H340"/>
  <c r="G340"/>
  <c r="AA339"/>
  <c r="Z339"/>
  <c r="R339"/>
  <c r="Q339"/>
  <c r="S339" s="1"/>
  <c r="J339"/>
  <c r="I339"/>
  <c r="H339"/>
  <c r="G339"/>
  <c r="AE338"/>
  <c r="AD338"/>
  <c r="AB337"/>
  <c r="AA337"/>
  <c r="Y337"/>
  <c r="AD337" s="1"/>
  <c r="W337"/>
  <c r="V337"/>
  <c r="U337"/>
  <c r="T337"/>
  <c r="P337"/>
  <c r="O337"/>
  <c r="N337"/>
  <c r="M337"/>
  <c r="L337"/>
  <c r="K337"/>
  <c r="F337"/>
  <c r="E337"/>
  <c r="D337"/>
  <c r="C337"/>
  <c r="AD336"/>
  <c r="AB336" s="1"/>
  <c r="AA336"/>
  <c r="Z336"/>
  <c r="Z337" s="1"/>
  <c r="S336"/>
  <c r="S337" s="1"/>
  <c r="R337" s="1"/>
  <c r="Q337" s="1"/>
  <c r="R336"/>
  <c r="Q336"/>
  <c r="I336"/>
  <c r="H336"/>
  <c r="G336"/>
  <c r="F336"/>
  <c r="AE335"/>
  <c r="AD335"/>
  <c r="AE334"/>
  <c r="AD334"/>
  <c r="Y333"/>
  <c r="W333"/>
  <c r="V333"/>
  <c r="U333"/>
  <c r="T333"/>
  <c r="P333"/>
  <c r="O333"/>
  <c r="N333"/>
  <c r="M333"/>
  <c r="L333"/>
  <c r="K333"/>
  <c r="F333"/>
  <c r="E333"/>
  <c r="D333"/>
  <c r="C333"/>
  <c r="AA332"/>
  <c r="AA333" s="1"/>
  <c r="Z332"/>
  <c r="AD332" s="1"/>
  <c r="AB332" s="1"/>
  <c r="AB333" s="1"/>
  <c r="R332"/>
  <c r="Q332"/>
  <c r="Q333" s="1"/>
  <c r="J332"/>
  <c r="J333" s="1"/>
  <c r="I333" s="1"/>
  <c r="H333" s="1"/>
  <c r="I332"/>
  <c r="H332"/>
  <c r="G332"/>
  <c r="AE331"/>
  <c r="AD331"/>
  <c r="AA330"/>
  <c r="Y330"/>
  <c r="W330"/>
  <c r="V330"/>
  <c r="U330"/>
  <c r="T330"/>
  <c r="P330"/>
  <c r="O330"/>
  <c r="N330"/>
  <c r="M330"/>
  <c r="L330"/>
  <c r="K330"/>
  <c r="I330"/>
  <c r="H330" s="1"/>
  <c r="F330"/>
  <c r="E330"/>
  <c r="D330"/>
  <c r="C330"/>
  <c r="AA329"/>
  <c r="Z329"/>
  <c r="R329"/>
  <c r="Q329"/>
  <c r="J329"/>
  <c r="I329"/>
  <c r="H329"/>
  <c r="G329"/>
  <c r="A329"/>
  <c r="AE328"/>
  <c r="AD328"/>
  <c r="AB328" s="1"/>
  <c r="AA328"/>
  <c r="Z328"/>
  <c r="R328"/>
  <c r="Q328"/>
  <c r="J328"/>
  <c r="J330" s="1"/>
  <c r="I328"/>
  <c r="H328"/>
  <c r="G328"/>
  <c r="AE327"/>
  <c r="AD327"/>
  <c r="Y326"/>
  <c r="W326"/>
  <c r="V326"/>
  <c r="U326"/>
  <c r="T326"/>
  <c r="P326"/>
  <c r="O326"/>
  <c r="N326"/>
  <c r="M326"/>
  <c r="L326"/>
  <c r="K326"/>
  <c r="F326"/>
  <c r="E326"/>
  <c r="D326"/>
  <c r="C326"/>
  <c r="AD325"/>
  <c r="AB325" s="1"/>
  <c r="AE325" s="1"/>
  <c r="AA325"/>
  <c r="Z325"/>
  <c r="R325"/>
  <c r="Q325"/>
  <c r="S325" s="1"/>
  <c r="J325"/>
  <c r="I325"/>
  <c r="H325"/>
  <c r="G325"/>
  <c r="AA324"/>
  <c r="Z324"/>
  <c r="R324"/>
  <c r="Q324"/>
  <c r="J324"/>
  <c r="I324"/>
  <c r="H324"/>
  <c r="G324"/>
  <c r="AE323"/>
  <c r="AD323"/>
  <c r="Y322"/>
  <c r="AD322" s="1"/>
  <c r="W322"/>
  <c r="V322"/>
  <c r="U322"/>
  <c r="T322"/>
  <c r="O322"/>
  <c r="N322"/>
  <c r="M322"/>
  <c r="L322"/>
  <c r="K322"/>
  <c r="D322"/>
  <c r="C322"/>
  <c r="AE321"/>
  <c r="AA321"/>
  <c r="Z321"/>
  <c r="AD321" s="1"/>
  <c r="AB321" s="1"/>
  <c r="P321"/>
  <c r="J321"/>
  <c r="J322" s="1"/>
  <c r="G321"/>
  <c r="F321"/>
  <c r="E321"/>
  <c r="I321" s="1"/>
  <c r="H321" s="1"/>
  <c r="AD320"/>
  <c r="AB320" s="1"/>
  <c r="AA320"/>
  <c r="Z320"/>
  <c r="AE320" s="1"/>
  <c r="P320"/>
  <c r="I320"/>
  <c r="H320" s="1"/>
  <c r="G320"/>
  <c r="F320"/>
  <c r="J320" s="1"/>
  <c r="E320"/>
  <c r="AD319"/>
  <c r="AB319" s="1"/>
  <c r="AE319" s="1"/>
  <c r="AA319"/>
  <c r="AA322" s="1"/>
  <c r="Z319"/>
  <c r="Z322" s="1"/>
  <c r="S319"/>
  <c r="R319"/>
  <c r="Q319"/>
  <c r="P319"/>
  <c r="J319"/>
  <c r="H319"/>
  <c r="F319"/>
  <c r="E319"/>
  <c r="G319" s="1"/>
  <c r="AE318"/>
  <c r="AD318"/>
  <c r="AE317"/>
  <c r="AD317"/>
  <c r="AE316"/>
  <c r="AD316"/>
  <c r="Y315"/>
  <c r="W315"/>
  <c r="V315"/>
  <c r="U315"/>
  <c r="T315"/>
  <c r="P315"/>
  <c r="O315"/>
  <c r="N315"/>
  <c r="M315"/>
  <c r="L315"/>
  <c r="K315"/>
  <c r="F315"/>
  <c r="E315"/>
  <c r="D315"/>
  <c r="C315"/>
  <c r="AA314"/>
  <c r="Z314"/>
  <c r="R314"/>
  <c r="Q314"/>
  <c r="S314" s="1"/>
  <c r="J314"/>
  <c r="I314"/>
  <c r="H314"/>
  <c r="G314"/>
  <c r="AA313"/>
  <c r="AA315" s="1"/>
  <c r="Z313"/>
  <c r="R313"/>
  <c r="Q313"/>
  <c r="S313" s="1"/>
  <c r="J313"/>
  <c r="I313"/>
  <c r="H313"/>
  <c r="G313"/>
  <c r="AE312"/>
  <c r="AD312"/>
  <c r="Y311"/>
  <c r="W311"/>
  <c r="V311"/>
  <c r="U311"/>
  <c r="T311"/>
  <c r="P311"/>
  <c r="N311"/>
  <c r="M311"/>
  <c r="L311"/>
  <c r="K311"/>
  <c r="F311"/>
  <c r="E311"/>
  <c r="D311"/>
  <c r="C311"/>
  <c r="AD310"/>
  <c r="AB310" s="1"/>
  <c r="AA310"/>
  <c r="AA311" s="1"/>
  <c r="Z310"/>
  <c r="R310"/>
  <c r="Q310"/>
  <c r="S310" s="1"/>
  <c r="J310"/>
  <c r="I310"/>
  <c r="H310"/>
  <c r="G310"/>
  <c r="AA309"/>
  <c r="Z309"/>
  <c r="S309"/>
  <c r="R309"/>
  <c r="Q309"/>
  <c r="J309"/>
  <c r="J311" s="1"/>
  <c r="I311" s="1"/>
  <c r="H311" s="1"/>
  <c r="G311" s="1"/>
  <c r="I309"/>
  <c r="H309"/>
  <c r="G309"/>
  <c r="AE308"/>
  <c r="AD308"/>
  <c r="AB308" s="1"/>
  <c r="AA308"/>
  <c r="Z308"/>
  <c r="S308"/>
  <c r="R308"/>
  <c r="Q308"/>
  <c r="J308"/>
  <c r="I308"/>
  <c r="H308"/>
  <c r="G308"/>
  <c r="AE307"/>
  <c r="AD307"/>
  <c r="Y306"/>
  <c r="W306"/>
  <c r="V306"/>
  <c r="U306"/>
  <c r="T306"/>
  <c r="N306"/>
  <c r="M306"/>
  <c r="L306"/>
  <c r="K306"/>
  <c r="D306"/>
  <c r="C306"/>
  <c r="AE305"/>
  <c r="AD305"/>
  <c r="AB305" s="1"/>
  <c r="AA305"/>
  <c r="Z305"/>
  <c r="Q305"/>
  <c r="P305"/>
  <c r="J305"/>
  <c r="I305"/>
  <c r="H305"/>
  <c r="G305"/>
  <c r="AD304"/>
  <c r="AB304" s="1"/>
  <c r="AA304"/>
  <c r="Z304"/>
  <c r="R304"/>
  <c r="Q304"/>
  <c r="J304"/>
  <c r="I304"/>
  <c r="H304"/>
  <c r="G304"/>
  <c r="AA303"/>
  <c r="Z303"/>
  <c r="AD303" s="1"/>
  <c r="AB303" s="1"/>
  <c r="P303"/>
  <c r="O303"/>
  <c r="G303"/>
  <c r="F303"/>
  <c r="H303" s="1"/>
  <c r="E303"/>
  <c r="I303" s="1"/>
  <c r="AD302"/>
  <c r="AB302" s="1"/>
  <c r="AA302"/>
  <c r="Z302"/>
  <c r="P302"/>
  <c r="F302"/>
  <c r="H302" s="1"/>
  <c r="G302" s="1"/>
  <c r="E302"/>
  <c r="AD301"/>
  <c r="AB301" s="1"/>
  <c r="AA301"/>
  <c r="Z301"/>
  <c r="R301"/>
  <c r="Q301"/>
  <c r="J301"/>
  <c r="I301"/>
  <c r="H301"/>
  <c r="G301"/>
  <c r="AA300"/>
  <c r="Z300"/>
  <c r="S300"/>
  <c r="R300"/>
  <c r="Q300"/>
  <c r="J300"/>
  <c r="I300"/>
  <c r="H300"/>
  <c r="G300"/>
  <c r="A300"/>
  <c r="A301" s="1"/>
  <c r="AE299"/>
  <c r="AA299"/>
  <c r="AA306" s="1"/>
  <c r="Z299"/>
  <c r="AD299" s="1"/>
  <c r="AB299" s="1"/>
  <c r="P299"/>
  <c r="R299" s="1"/>
  <c r="H299"/>
  <c r="G299"/>
  <c r="F299"/>
  <c r="J299" s="1"/>
  <c r="E299"/>
  <c r="I299" s="1"/>
  <c r="AE298"/>
  <c r="AD298"/>
  <c r="AA297"/>
  <c r="Y297"/>
  <c r="W297"/>
  <c r="V297"/>
  <c r="U297"/>
  <c r="T297"/>
  <c r="O297"/>
  <c r="N297"/>
  <c r="M297"/>
  <c r="L297"/>
  <c r="K297"/>
  <c r="F297"/>
  <c r="D297"/>
  <c r="C297"/>
  <c r="AE296"/>
  <c r="AD296"/>
  <c r="AB296" s="1"/>
  <c r="AA296"/>
  <c r="Z296"/>
  <c r="S296"/>
  <c r="R296"/>
  <c r="P296"/>
  <c r="Q296" s="1"/>
  <c r="J296"/>
  <c r="I296"/>
  <c r="H296"/>
  <c r="G296"/>
  <c r="AA295"/>
  <c r="Z295"/>
  <c r="R295"/>
  <c r="Q295"/>
  <c r="J295"/>
  <c r="I295"/>
  <c r="H295"/>
  <c r="G295"/>
  <c r="AA294"/>
  <c r="Z294"/>
  <c r="AD294" s="1"/>
  <c r="AB294" s="1"/>
  <c r="S294"/>
  <c r="R294"/>
  <c r="Q294" s="1"/>
  <c r="P294"/>
  <c r="J294"/>
  <c r="F294"/>
  <c r="E294"/>
  <c r="G294" s="1"/>
  <c r="AA293"/>
  <c r="Z293"/>
  <c r="AD293" s="1"/>
  <c r="AB293" s="1"/>
  <c r="S293"/>
  <c r="R293" s="1"/>
  <c r="P293"/>
  <c r="Q293" s="1"/>
  <c r="J293"/>
  <c r="I293"/>
  <c r="H293" s="1"/>
  <c r="F293"/>
  <c r="E293"/>
  <c r="G293" s="1"/>
  <c r="A293"/>
  <c r="A294" s="1"/>
  <c r="A295" s="1"/>
  <c r="A296" s="1"/>
  <c r="AD292"/>
  <c r="AB292" s="1"/>
  <c r="AA292"/>
  <c r="Z292"/>
  <c r="R292"/>
  <c r="Q292"/>
  <c r="J292"/>
  <c r="I292"/>
  <c r="H292"/>
  <c r="G292"/>
  <c r="A292"/>
  <c r="AA291"/>
  <c r="Z291"/>
  <c r="R291"/>
  <c r="Q291"/>
  <c r="J291"/>
  <c r="I291"/>
  <c r="H291"/>
  <c r="G291"/>
  <c r="AE290"/>
  <c r="AD290"/>
  <c r="AB290" s="1"/>
  <c r="AA290"/>
  <c r="Z290"/>
  <c r="S290"/>
  <c r="R290"/>
  <c r="Q290" s="1"/>
  <c r="P290"/>
  <c r="I290"/>
  <c r="G290"/>
  <c r="F290"/>
  <c r="J290" s="1"/>
  <c r="E290"/>
  <c r="AD289"/>
  <c r="AB289" s="1"/>
  <c r="AE289" s="1"/>
  <c r="AA289"/>
  <c r="Z289"/>
  <c r="P289"/>
  <c r="Q289" s="1"/>
  <c r="J289"/>
  <c r="F289"/>
  <c r="E289"/>
  <c r="AD288"/>
  <c r="AB288" s="1"/>
  <c r="AA288"/>
  <c r="Z288"/>
  <c r="Q288"/>
  <c r="S288" s="1"/>
  <c r="R288" s="1"/>
  <c r="P288"/>
  <c r="F288"/>
  <c r="H288" s="1"/>
  <c r="E288"/>
  <c r="G288" s="1"/>
  <c r="AA287"/>
  <c r="Z287"/>
  <c r="R287"/>
  <c r="Q287"/>
  <c r="S287" s="1"/>
  <c r="P287"/>
  <c r="H287"/>
  <c r="G287"/>
  <c r="F287"/>
  <c r="E287"/>
  <c r="I287" s="1"/>
  <c r="AE286"/>
  <c r="AD286"/>
  <c r="AB286" s="1"/>
  <c r="AA286"/>
  <c r="Z286"/>
  <c r="S286"/>
  <c r="R286"/>
  <c r="Q286" s="1"/>
  <c r="P286"/>
  <c r="F286"/>
  <c r="J286" s="1"/>
  <c r="E286"/>
  <c r="E297" s="1"/>
  <c r="AA285"/>
  <c r="Z285"/>
  <c r="AE284"/>
  <c r="AD284"/>
  <c r="Y283"/>
  <c r="W10" i="12" s="1"/>
  <c r="W283" i="6"/>
  <c r="V283"/>
  <c r="U283"/>
  <c r="T283"/>
  <c r="N283"/>
  <c r="M283"/>
  <c r="L283"/>
  <c r="K283"/>
  <c r="F283"/>
  <c r="E283"/>
  <c r="D283"/>
  <c r="C283"/>
  <c r="AD282"/>
  <c r="AB282"/>
  <c r="AA282"/>
  <c r="Z282"/>
  <c r="R282"/>
  <c r="Q282" s="1"/>
  <c r="J282"/>
  <c r="I282"/>
  <c r="H282"/>
  <c r="G282"/>
  <c r="AE281"/>
  <c r="AD281"/>
  <c r="AB281" s="1"/>
  <c r="AA281"/>
  <c r="Z281"/>
  <c r="S281"/>
  <c r="R281"/>
  <c r="Q281"/>
  <c r="J281"/>
  <c r="I281"/>
  <c r="H281"/>
  <c r="G281"/>
  <c r="AE280"/>
  <c r="AD280"/>
  <c r="AE279"/>
  <c r="AA279"/>
  <c r="Z279"/>
  <c r="AD279" s="1"/>
  <c r="AB279" s="1"/>
  <c r="S279"/>
  <c r="Q279"/>
  <c r="P279"/>
  <c r="R279" s="1"/>
  <c r="J279"/>
  <c r="I279"/>
  <c r="H279"/>
  <c r="G279"/>
  <c r="AA278"/>
  <c r="Z278"/>
  <c r="AD278" s="1"/>
  <c r="AB278" s="1"/>
  <c r="P278"/>
  <c r="J278"/>
  <c r="I278"/>
  <c r="H278"/>
  <c r="G278"/>
  <c r="AE277"/>
  <c r="AA277"/>
  <c r="Z277"/>
  <c r="AD277" s="1"/>
  <c r="AB277" s="1"/>
  <c r="S277"/>
  <c r="Q277"/>
  <c r="P277"/>
  <c r="R277" s="1"/>
  <c r="J277"/>
  <c r="I277"/>
  <c r="H277"/>
  <c r="G277"/>
  <c r="AA276"/>
  <c r="Z276"/>
  <c r="AD276" s="1"/>
  <c r="AB276" s="1"/>
  <c r="S276"/>
  <c r="R276"/>
  <c r="J276"/>
  <c r="I276"/>
  <c r="H276"/>
  <c r="G276"/>
  <c r="AE275"/>
  <c r="AD275"/>
  <c r="AA274"/>
  <c r="Z274"/>
  <c r="S274"/>
  <c r="R274"/>
  <c r="J274"/>
  <c r="I274"/>
  <c r="H274"/>
  <c r="G274"/>
  <c r="AD273"/>
  <c r="AB273" s="1"/>
  <c r="AE273" s="1"/>
  <c r="AA273"/>
  <c r="Z273"/>
  <c r="S273"/>
  <c r="R273"/>
  <c r="J273"/>
  <c r="I273"/>
  <c r="H273"/>
  <c r="G273"/>
  <c r="AE272"/>
  <c r="AA272"/>
  <c r="Z272"/>
  <c r="AD272" s="1"/>
  <c r="AB272" s="1"/>
  <c r="S272"/>
  <c r="R272"/>
  <c r="J272"/>
  <c r="I272"/>
  <c r="H272"/>
  <c r="G272"/>
  <c r="AE271"/>
  <c r="AD271"/>
  <c r="AB271" s="1"/>
  <c r="AA271"/>
  <c r="Z271"/>
  <c r="S271"/>
  <c r="R271"/>
  <c r="O271"/>
  <c r="J271"/>
  <c r="I271"/>
  <c r="H271"/>
  <c r="G271"/>
  <c r="AD270"/>
  <c r="AB270" s="1"/>
  <c r="AA270"/>
  <c r="Z270"/>
  <c r="P270"/>
  <c r="O270"/>
  <c r="J270"/>
  <c r="I270"/>
  <c r="H270"/>
  <c r="G270"/>
  <c r="AA269"/>
  <c r="Z269"/>
  <c r="P269"/>
  <c r="O269"/>
  <c r="J269"/>
  <c r="I269"/>
  <c r="H269"/>
  <c r="G269"/>
  <c r="AE268"/>
  <c r="AD268"/>
  <c r="AB268" s="1"/>
  <c r="AA268"/>
  <c r="Z268"/>
  <c r="P268"/>
  <c r="P283" s="1"/>
  <c r="O268"/>
  <c r="J268"/>
  <c r="I268"/>
  <c r="H268"/>
  <c r="G268"/>
  <c r="AE267"/>
  <c r="AD267"/>
  <c r="AE266"/>
  <c r="AA266"/>
  <c r="Z266"/>
  <c r="AD266" s="1"/>
  <c r="AB266" s="1"/>
  <c r="R266"/>
  <c r="O266"/>
  <c r="J266"/>
  <c r="I266"/>
  <c r="H266"/>
  <c r="G266"/>
  <c r="AD265"/>
  <c r="AB265" s="1"/>
  <c r="AA265"/>
  <c r="Z265"/>
  <c r="R265"/>
  <c r="O265"/>
  <c r="Q265" s="1"/>
  <c r="S265" s="1"/>
  <c r="J265"/>
  <c r="I265"/>
  <c r="H265"/>
  <c r="G265"/>
  <c r="AA264"/>
  <c r="Z264"/>
  <c r="AD264" s="1"/>
  <c r="AB264" s="1"/>
  <c r="R264"/>
  <c r="O264"/>
  <c r="Q264" s="1"/>
  <c r="S264" s="1"/>
  <c r="J264"/>
  <c r="J283" s="1"/>
  <c r="I264"/>
  <c r="H264"/>
  <c r="G264"/>
  <c r="AE263"/>
  <c r="AD263"/>
  <c r="AE262"/>
  <c r="AD262"/>
  <c r="AE261"/>
  <c r="AD261"/>
  <c r="M259"/>
  <c r="M260" s="1"/>
  <c r="L259"/>
  <c r="D259"/>
  <c r="D260" s="1"/>
  <c r="C260" s="1"/>
  <c r="Y258"/>
  <c r="Y259" s="1"/>
  <c r="W258"/>
  <c r="V258"/>
  <c r="V259" s="1"/>
  <c r="U258"/>
  <c r="T258"/>
  <c r="T259" s="1"/>
  <c r="O258"/>
  <c r="O259" s="1"/>
  <c r="O260" s="1"/>
  <c r="N258"/>
  <c r="N259" s="1"/>
  <c r="M258"/>
  <c r="L258"/>
  <c r="K258"/>
  <c r="D258"/>
  <c r="C258"/>
  <c r="C259" s="1"/>
  <c r="AE257"/>
  <c r="AD257"/>
  <c r="AB257" s="1"/>
  <c r="AA257"/>
  <c r="Z257"/>
  <c r="R257"/>
  <c r="Q257"/>
  <c r="J257"/>
  <c r="I257"/>
  <c r="H257"/>
  <c r="G257"/>
  <c r="AA256"/>
  <c r="Z256"/>
  <c r="Z258" s="1"/>
  <c r="R256"/>
  <c r="Q256" s="1"/>
  <c r="S256" s="1"/>
  <c r="P256"/>
  <c r="G256"/>
  <c r="F256"/>
  <c r="J256" s="1"/>
  <c r="E256"/>
  <c r="I256" s="1"/>
  <c r="AA255"/>
  <c r="Z255"/>
  <c r="AD255" s="1"/>
  <c r="AB255" s="1"/>
  <c r="P255"/>
  <c r="Q255" s="1"/>
  <c r="J255"/>
  <c r="G255"/>
  <c r="F255"/>
  <c r="E255"/>
  <c r="AD254"/>
  <c r="AB254" s="1"/>
  <c r="AA254"/>
  <c r="Z254"/>
  <c r="S254"/>
  <c r="R254"/>
  <c r="J254"/>
  <c r="I254"/>
  <c r="H254"/>
  <c r="G254"/>
  <c r="AD253"/>
  <c r="AB253" s="1"/>
  <c r="AA253"/>
  <c r="Z253"/>
  <c r="S253"/>
  <c r="R253"/>
  <c r="J253"/>
  <c r="I253"/>
  <c r="H253"/>
  <c r="G253"/>
  <c r="AA252"/>
  <c r="Z252"/>
  <c r="AD252" s="1"/>
  <c r="AB252" s="1"/>
  <c r="P252"/>
  <c r="J252"/>
  <c r="F252"/>
  <c r="E252"/>
  <c r="AD251"/>
  <c r="AB251" s="1"/>
  <c r="AA251"/>
  <c r="Z251"/>
  <c r="R251"/>
  <c r="Q251"/>
  <c r="S251" s="1"/>
  <c r="P251"/>
  <c r="F251"/>
  <c r="J251" s="1"/>
  <c r="I251" s="1"/>
  <c r="H251" s="1"/>
  <c r="E251"/>
  <c r="E258" s="1"/>
  <c r="AA250"/>
  <c r="Z250"/>
  <c r="R250"/>
  <c r="Q250"/>
  <c r="S250" s="1"/>
  <c r="P250"/>
  <c r="G250"/>
  <c r="F250"/>
  <c r="J250" s="1"/>
  <c r="I250" s="1"/>
  <c r="H250" s="1"/>
  <c r="E250"/>
  <c r="AA249"/>
  <c r="Z249"/>
  <c r="AD249" s="1"/>
  <c r="AB249" s="1"/>
  <c r="P249"/>
  <c r="G249"/>
  <c r="F249"/>
  <c r="J249" s="1"/>
  <c r="I249" s="1"/>
  <c r="H249" s="1"/>
  <c r="E249"/>
  <c r="AD248"/>
  <c r="AB248" s="1"/>
  <c r="AA248"/>
  <c r="Z248"/>
  <c r="R248"/>
  <c r="Q248"/>
  <c r="S248" s="1"/>
  <c r="J248"/>
  <c r="I248"/>
  <c r="H248"/>
  <c r="G248"/>
  <c r="AA247"/>
  <c r="Z247"/>
  <c r="R247"/>
  <c r="Q247"/>
  <c r="J247"/>
  <c r="I247"/>
  <c r="H247"/>
  <c r="G247"/>
  <c r="AE246"/>
  <c r="AD246"/>
  <c r="AB246" s="1"/>
  <c r="AA246"/>
  <c r="Z246"/>
  <c r="R246"/>
  <c r="Q246"/>
  <c r="J246"/>
  <c r="I246"/>
  <c r="H246"/>
  <c r="G246"/>
  <c r="AE245"/>
  <c r="AA245"/>
  <c r="Z245"/>
  <c r="AD245" s="1"/>
  <c r="AB245" s="1"/>
  <c r="R245"/>
  <c r="Q245"/>
  <c r="S245" s="1"/>
  <c r="J245"/>
  <c r="I245"/>
  <c r="H245"/>
  <c r="G245"/>
  <c r="A245"/>
  <c r="AE244"/>
  <c r="AD244"/>
  <c r="AE243"/>
  <c r="AD243"/>
  <c r="AB243" s="1"/>
  <c r="AA243"/>
  <c r="Z243"/>
  <c r="S243"/>
  <c r="R243"/>
  <c r="Q243"/>
  <c r="J243"/>
  <c r="I243"/>
  <c r="H243"/>
  <c r="G243"/>
  <c r="AD242"/>
  <c r="AB242" s="1"/>
  <c r="AA242"/>
  <c r="Z242"/>
  <c r="Q242"/>
  <c r="S242" s="1"/>
  <c r="P242"/>
  <c r="R242" s="1"/>
  <c r="I242"/>
  <c r="F242"/>
  <c r="E242"/>
  <c r="AE241"/>
  <c r="AD241"/>
  <c r="AB241" s="1"/>
  <c r="AA241"/>
  <c r="Z241"/>
  <c r="R241"/>
  <c r="Q241"/>
  <c r="J241"/>
  <c r="I241"/>
  <c r="H241"/>
  <c r="G241"/>
  <c r="AE240"/>
  <c r="AD240"/>
  <c r="J240"/>
  <c r="I240"/>
  <c r="H240"/>
  <c r="G240"/>
  <c r="AE239"/>
  <c r="AD239"/>
  <c r="Y238"/>
  <c r="W238" s="1"/>
  <c r="T238"/>
  <c r="N238"/>
  <c r="Y237"/>
  <c r="W237"/>
  <c r="V237"/>
  <c r="V238" s="1"/>
  <c r="U237"/>
  <c r="U238" s="1"/>
  <c r="T237"/>
  <c r="P237"/>
  <c r="P238" s="1"/>
  <c r="O237"/>
  <c r="O238" s="1"/>
  <c r="N237"/>
  <c r="M237"/>
  <c r="M238" s="1"/>
  <c r="L237"/>
  <c r="L238" s="1"/>
  <c r="K237"/>
  <c r="K238" s="1"/>
  <c r="F237"/>
  <c r="E237"/>
  <c r="D237"/>
  <c r="D238" s="1"/>
  <c r="C238" s="1"/>
  <c r="C237"/>
  <c r="AE236"/>
  <c r="AD236"/>
  <c r="AB236" s="1"/>
  <c r="AA236"/>
  <c r="Z236"/>
  <c r="R236"/>
  <c r="Q236"/>
  <c r="S236" s="1"/>
  <c r="J236"/>
  <c r="I236"/>
  <c r="H236"/>
  <c r="G236"/>
  <c r="AD235"/>
  <c r="AB235" s="1"/>
  <c r="AA235"/>
  <c r="Z235"/>
  <c r="R235"/>
  <c r="Q235"/>
  <c r="J235"/>
  <c r="I235"/>
  <c r="H235"/>
  <c r="G235"/>
  <c r="AA234"/>
  <c r="Z234"/>
  <c r="S234" s="1"/>
  <c r="R234"/>
  <c r="Q234"/>
  <c r="J234"/>
  <c r="I234"/>
  <c r="H234"/>
  <c r="G234"/>
  <c r="AD233"/>
  <c r="AB233" s="1"/>
  <c r="AA233"/>
  <c r="Z233"/>
  <c r="R233"/>
  <c r="Q233"/>
  <c r="S233" s="1"/>
  <c r="J233"/>
  <c r="I233"/>
  <c r="H233"/>
  <c r="G233"/>
  <c r="A233" s="1"/>
  <c r="A241" s="1"/>
  <c r="AE232"/>
  <c r="AA232"/>
  <c r="Z232"/>
  <c r="AD232" s="1"/>
  <c r="AB232" s="1"/>
  <c r="S232"/>
  <c r="R232"/>
  <c r="Q232"/>
  <c r="J232"/>
  <c r="I232"/>
  <c r="H232"/>
  <c r="G232"/>
  <c r="A232"/>
  <c r="AE231"/>
  <c r="AA231"/>
  <c r="Z231"/>
  <c r="AD231" s="1"/>
  <c r="AB231" s="1"/>
  <c r="R231"/>
  <c r="Q231"/>
  <c r="S231" s="1"/>
  <c r="J231"/>
  <c r="I231"/>
  <c r="H231"/>
  <c r="G231"/>
  <c r="AA230"/>
  <c r="Z230"/>
  <c r="AD230" s="1"/>
  <c r="AB230" s="1"/>
  <c r="S230"/>
  <c r="R230"/>
  <c r="Q230"/>
  <c r="J230"/>
  <c r="I230"/>
  <c r="H230"/>
  <c r="G230"/>
  <c r="AE229"/>
  <c r="AD229"/>
  <c r="AB229" s="1"/>
  <c r="AA229"/>
  <c r="Z229"/>
  <c r="R229"/>
  <c r="Q229"/>
  <c r="J229"/>
  <c r="I229"/>
  <c r="H229"/>
  <c r="G229"/>
  <c r="AA228"/>
  <c r="AA237" s="1"/>
  <c r="AA238" s="1"/>
  <c r="Z228"/>
  <c r="R228"/>
  <c r="Q228"/>
  <c r="J228"/>
  <c r="I228"/>
  <c r="H228"/>
  <c r="G228"/>
  <c r="AE227"/>
  <c r="AD227"/>
  <c r="AB227" s="1"/>
  <c r="AA227"/>
  <c r="Z227"/>
  <c r="S227"/>
  <c r="R227"/>
  <c r="Q227"/>
  <c r="J227"/>
  <c r="I227"/>
  <c r="H227"/>
  <c r="G227"/>
  <c r="AA226"/>
  <c r="Z226"/>
  <c r="AD226" s="1"/>
  <c r="AB226" s="1"/>
  <c r="R226"/>
  <c r="Q226"/>
  <c r="S226" s="1"/>
  <c r="J226"/>
  <c r="I226"/>
  <c r="H226"/>
  <c r="G226"/>
  <c r="AA225"/>
  <c r="Z225"/>
  <c r="R225"/>
  <c r="Q225"/>
  <c r="J225"/>
  <c r="I225"/>
  <c r="H225"/>
  <c r="G225"/>
  <c r="AE224"/>
  <c r="AD224"/>
  <c r="AB224" s="1"/>
  <c r="AA224"/>
  <c r="Z224"/>
  <c r="R224"/>
  <c r="Q224"/>
  <c r="J224"/>
  <c r="I224"/>
  <c r="H224"/>
  <c r="G224"/>
  <c r="AE223"/>
  <c r="AD223"/>
  <c r="AE222"/>
  <c r="AD222"/>
  <c r="AB222" s="1"/>
  <c r="AA222"/>
  <c r="Z222"/>
  <c r="S222"/>
  <c r="R222"/>
  <c r="Q222"/>
  <c r="J222"/>
  <c r="I222"/>
  <c r="H222"/>
  <c r="G222"/>
  <c r="A222"/>
  <c r="AE221"/>
  <c r="AD221"/>
  <c r="AB221" s="1"/>
  <c r="AA221"/>
  <c r="Z221"/>
  <c r="S221"/>
  <c r="R221"/>
  <c r="Q221"/>
  <c r="J221"/>
  <c r="I221"/>
  <c r="H221"/>
  <c r="G221"/>
  <c r="AD220"/>
  <c r="AB220" s="1"/>
  <c r="AA220"/>
  <c r="Z220"/>
  <c r="R220"/>
  <c r="Q220"/>
  <c r="S220" s="1"/>
  <c r="J220"/>
  <c r="I220"/>
  <c r="H220"/>
  <c r="G220"/>
  <c r="AE219"/>
  <c r="AD219"/>
  <c r="AE218"/>
  <c r="AD218"/>
  <c r="AE217"/>
  <c r="AD217"/>
  <c r="Y216"/>
  <c r="W216"/>
  <c r="V216"/>
  <c r="U216"/>
  <c r="T216"/>
  <c r="Q216"/>
  <c r="P216"/>
  <c r="O216"/>
  <c r="N216"/>
  <c r="M216"/>
  <c r="L216" s="1"/>
  <c r="K216" s="1"/>
  <c r="J216"/>
  <c r="I216"/>
  <c r="H216" s="1"/>
  <c r="F216"/>
  <c r="E216"/>
  <c r="D216"/>
  <c r="C216"/>
  <c r="AD215"/>
  <c r="AB215" s="1"/>
  <c r="AB216" s="1"/>
  <c r="AA215"/>
  <c r="Z215"/>
  <c r="Q215"/>
  <c r="L215"/>
  <c r="K215"/>
  <c r="H215"/>
  <c r="G215"/>
  <c r="AE214"/>
  <c r="AA214"/>
  <c r="AA216" s="1"/>
  <c r="Z214"/>
  <c r="AD214" s="1"/>
  <c r="AB214" s="1"/>
  <c r="Q214"/>
  <c r="L214"/>
  <c r="K214"/>
  <c r="R214" s="1"/>
  <c r="H214"/>
  <c r="G214"/>
  <c r="AE213"/>
  <c r="AD213"/>
  <c r="Y212"/>
  <c r="X10" i="12" s="1"/>
  <c r="W212" i="6"/>
  <c r="V212"/>
  <c r="U212"/>
  <c r="T212"/>
  <c r="P212"/>
  <c r="O212"/>
  <c r="N212"/>
  <c r="M212"/>
  <c r="L212"/>
  <c r="K212"/>
  <c r="D212"/>
  <c r="C212"/>
  <c r="AA211"/>
  <c r="AA212" s="1"/>
  <c r="Z211"/>
  <c r="AD211" s="1"/>
  <c r="AB211" s="1"/>
  <c r="R211"/>
  <c r="Q211"/>
  <c r="S211" s="1"/>
  <c r="J211"/>
  <c r="F211"/>
  <c r="E211"/>
  <c r="A211"/>
  <c r="AA210"/>
  <c r="Z210"/>
  <c r="R210"/>
  <c r="Q210"/>
  <c r="J210"/>
  <c r="I210"/>
  <c r="H210" s="1"/>
  <c r="G210" s="1"/>
  <c r="F210"/>
  <c r="E210"/>
  <c r="A210" s="1"/>
  <c r="AD209"/>
  <c r="AB209" s="1"/>
  <c r="AA209"/>
  <c r="Z209"/>
  <c r="R209"/>
  <c r="Q209"/>
  <c r="G209"/>
  <c r="F209"/>
  <c r="J209" s="1"/>
  <c r="I209" s="1"/>
  <c r="H209" s="1"/>
  <c r="E209"/>
  <c r="A209"/>
  <c r="AE208"/>
  <c r="AD208"/>
  <c r="AB208" s="1"/>
  <c r="AA208"/>
  <c r="Z208"/>
  <c r="S208"/>
  <c r="R208"/>
  <c r="Q208"/>
  <c r="H208"/>
  <c r="G208"/>
  <c r="F208"/>
  <c r="F212" s="1"/>
  <c r="E208"/>
  <c r="I208" s="1"/>
  <c r="AE207"/>
  <c r="AD207"/>
  <c r="Y206"/>
  <c r="Y10" i="12" s="1"/>
  <c r="W206" i="6"/>
  <c r="V206"/>
  <c r="U206"/>
  <c r="T206"/>
  <c r="P206"/>
  <c r="O206"/>
  <c r="N206"/>
  <c r="M206"/>
  <c r="L206"/>
  <c r="K206"/>
  <c r="D206"/>
  <c r="C206"/>
  <c r="AD205"/>
  <c r="AB205" s="1"/>
  <c r="AA205"/>
  <c r="Z205"/>
  <c r="R205"/>
  <c r="Q205"/>
  <c r="F205"/>
  <c r="H205" s="1"/>
  <c r="E205"/>
  <c r="G205" s="1"/>
  <c r="AE204"/>
  <c r="AD204"/>
  <c r="AB204" s="1"/>
  <c r="AA204"/>
  <c r="Z204"/>
  <c r="R204"/>
  <c r="Q204"/>
  <c r="H204"/>
  <c r="F204"/>
  <c r="E204"/>
  <c r="G204" s="1"/>
  <c r="AD203"/>
  <c r="AB203" s="1"/>
  <c r="AA203"/>
  <c r="Z203"/>
  <c r="R203"/>
  <c r="Q203"/>
  <c r="J203" s="1"/>
  <c r="H203"/>
  <c r="F203"/>
  <c r="E203"/>
  <c r="I203" s="1"/>
  <c r="A203"/>
  <c r="A204" s="1"/>
  <c r="A205" s="1"/>
  <c r="AA202"/>
  <c r="Z202"/>
  <c r="R202"/>
  <c r="Q202"/>
  <c r="J202"/>
  <c r="I202"/>
  <c r="H202" s="1"/>
  <c r="G202"/>
  <c r="F202"/>
  <c r="E202"/>
  <c r="AE201"/>
  <c r="AD201"/>
  <c r="AB201" s="1"/>
  <c r="AA201"/>
  <c r="Z201"/>
  <c r="R201"/>
  <c r="Q201"/>
  <c r="I201"/>
  <c r="G201"/>
  <c r="F201"/>
  <c r="J201" s="1"/>
  <c r="E201"/>
  <c r="AE200"/>
  <c r="AD200"/>
  <c r="AB200" s="1"/>
  <c r="AA200"/>
  <c r="AA206" s="1"/>
  <c r="Z200"/>
  <c r="R200"/>
  <c r="Q200"/>
  <c r="J200"/>
  <c r="G200"/>
  <c r="F200"/>
  <c r="E200"/>
  <c r="I200" s="1"/>
  <c r="AD199"/>
  <c r="AB199" s="1"/>
  <c r="AA199"/>
  <c r="Z199"/>
  <c r="R199"/>
  <c r="Q199"/>
  <c r="J199"/>
  <c r="F199"/>
  <c r="E199"/>
  <c r="AA198"/>
  <c r="Z198"/>
  <c r="R198"/>
  <c r="Q198"/>
  <c r="J198"/>
  <c r="G198"/>
  <c r="F198"/>
  <c r="E198"/>
  <c r="I198" s="1"/>
  <c r="H198" s="1"/>
  <c r="AD197"/>
  <c r="AB197" s="1"/>
  <c r="AA197"/>
  <c r="Z197"/>
  <c r="R197"/>
  <c r="Q197"/>
  <c r="I197"/>
  <c r="H197" s="1"/>
  <c r="G197" s="1"/>
  <c r="F197"/>
  <c r="E197"/>
  <c r="AE196"/>
  <c r="AD196"/>
  <c r="AE195"/>
  <c r="AD195"/>
  <c r="AE194"/>
  <c r="AD194"/>
  <c r="P193"/>
  <c r="W192"/>
  <c r="V192"/>
  <c r="U192"/>
  <c r="T192"/>
  <c r="P192"/>
  <c r="O192"/>
  <c r="N192"/>
  <c r="M192"/>
  <c r="L192"/>
  <c r="K192"/>
  <c r="F192"/>
  <c r="E192"/>
  <c r="D192"/>
  <c r="C192"/>
  <c r="AA191"/>
  <c r="Z191"/>
  <c r="AD191" s="1"/>
  <c r="AB191" s="1"/>
  <c r="R191"/>
  <c r="Q191"/>
  <c r="S191" s="1"/>
  <c r="J191"/>
  <c r="I191"/>
  <c r="H191"/>
  <c r="G191"/>
  <c r="AA190"/>
  <c r="Z190"/>
  <c r="R190"/>
  <c r="Q190"/>
  <c r="J190"/>
  <c r="I190"/>
  <c r="H190"/>
  <c r="G190"/>
  <c r="AA189"/>
  <c r="AA192" s="1"/>
  <c r="Z189"/>
  <c r="AD189" s="1"/>
  <c r="AB189" s="1"/>
  <c r="R189"/>
  <c r="Q189"/>
  <c r="J189"/>
  <c r="I189"/>
  <c r="H189"/>
  <c r="G189"/>
  <c r="AE188"/>
  <c r="AD188"/>
  <c r="AB188" s="1"/>
  <c r="AA188"/>
  <c r="Z188"/>
  <c r="S188"/>
  <c r="R188"/>
  <c r="Q188"/>
  <c r="J188"/>
  <c r="I188"/>
  <c r="I192" s="1"/>
  <c r="H188"/>
  <c r="G188"/>
  <c r="AE187"/>
  <c r="AD187"/>
  <c r="Z186"/>
  <c r="Y186"/>
  <c r="W186"/>
  <c r="V186"/>
  <c r="U186"/>
  <c r="T186"/>
  <c r="P186"/>
  <c r="O186"/>
  <c r="N186"/>
  <c r="M186"/>
  <c r="L186"/>
  <c r="K186"/>
  <c r="J186" s="1"/>
  <c r="I186" s="1"/>
  <c r="H186" s="1"/>
  <c r="G186" s="1"/>
  <c r="F186"/>
  <c r="E186"/>
  <c r="D186"/>
  <c r="C186"/>
  <c r="AD185"/>
  <c r="AB185" s="1"/>
  <c r="AA185"/>
  <c r="Z185"/>
  <c r="R185"/>
  <c r="Q185"/>
  <c r="S185" s="1"/>
  <c r="J185"/>
  <c r="I185"/>
  <c r="H185"/>
  <c r="G185"/>
  <c r="AA184"/>
  <c r="Z184"/>
  <c r="R184"/>
  <c r="Q184"/>
  <c r="J184"/>
  <c r="I184"/>
  <c r="H184"/>
  <c r="G184"/>
  <c r="AD183"/>
  <c r="AB183" s="1"/>
  <c r="AA183"/>
  <c r="Z183"/>
  <c r="R183"/>
  <c r="Q183"/>
  <c r="J183"/>
  <c r="I183"/>
  <c r="H183"/>
  <c r="G183"/>
  <c r="AE182"/>
  <c r="AA182"/>
  <c r="AA186" s="1"/>
  <c r="Z182"/>
  <c r="AD182" s="1"/>
  <c r="AB182" s="1"/>
  <c r="S182"/>
  <c r="R182"/>
  <c r="Q182"/>
  <c r="J182"/>
  <c r="I182"/>
  <c r="H182"/>
  <c r="G182"/>
  <c r="AE181"/>
  <c r="AD181"/>
  <c r="Y180"/>
  <c r="W180"/>
  <c r="V180"/>
  <c r="U180"/>
  <c r="T180"/>
  <c r="P180"/>
  <c r="O180"/>
  <c r="N180"/>
  <c r="M180"/>
  <c r="L180"/>
  <c r="K180"/>
  <c r="F180"/>
  <c r="E180"/>
  <c r="D180"/>
  <c r="C180"/>
  <c r="AA179"/>
  <c r="Z179"/>
  <c r="S179"/>
  <c r="R179"/>
  <c r="Q179"/>
  <c r="J179"/>
  <c r="I179"/>
  <c r="H179"/>
  <c r="G179"/>
  <c r="AE178"/>
  <c r="AD178"/>
  <c r="AB178" s="1"/>
  <c r="AA178"/>
  <c r="Z178"/>
  <c r="S178"/>
  <c r="R178"/>
  <c r="Q178"/>
  <c r="J178"/>
  <c r="I178"/>
  <c r="H178"/>
  <c r="G178"/>
  <c r="AD177"/>
  <c r="AB177" s="1"/>
  <c r="AA177"/>
  <c r="Z177"/>
  <c r="R177"/>
  <c r="Q177"/>
  <c r="J177"/>
  <c r="J180" s="1"/>
  <c r="I177"/>
  <c r="H177"/>
  <c r="G177"/>
  <c r="AA176"/>
  <c r="AA180" s="1"/>
  <c r="Z176"/>
  <c r="R176"/>
  <c r="Q176"/>
  <c r="Q180" s="1"/>
  <c r="J176"/>
  <c r="I176"/>
  <c r="H176"/>
  <c r="G176"/>
  <c r="AE175"/>
  <c r="AD175"/>
  <c r="Y174"/>
  <c r="W174"/>
  <c r="V174"/>
  <c r="U174"/>
  <c r="T174"/>
  <c r="P174"/>
  <c r="O174"/>
  <c r="N174"/>
  <c r="M174"/>
  <c r="L174"/>
  <c r="K174"/>
  <c r="E174"/>
  <c r="D174"/>
  <c r="C174"/>
  <c r="AA173"/>
  <c r="Z173"/>
  <c r="S173" s="1"/>
  <c r="R173"/>
  <c r="Q173"/>
  <c r="J173"/>
  <c r="I173"/>
  <c r="H173"/>
  <c r="G173"/>
  <c r="AE172"/>
  <c r="AD172"/>
  <c r="AB172" s="1"/>
  <c r="AA172"/>
  <c r="Z172"/>
  <c r="R172"/>
  <c r="Q172"/>
  <c r="J172"/>
  <c r="I172"/>
  <c r="H172"/>
  <c r="G172"/>
  <c r="AA171"/>
  <c r="AA174" s="1"/>
  <c r="Z171"/>
  <c r="AD171" s="1"/>
  <c r="AB171" s="1"/>
  <c r="R171"/>
  <c r="O171"/>
  <c r="I171"/>
  <c r="G171"/>
  <c r="F171"/>
  <c r="AA170"/>
  <c r="Z170"/>
  <c r="S170"/>
  <c r="R170"/>
  <c r="Q170"/>
  <c r="J170"/>
  <c r="I170"/>
  <c r="H170"/>
  <c r="G170"/>
  <c r="AE169"/>
  <c r="AD169"/>
  <c r="Y168"/>
  <c r="W168"/>
  <c r="V168"/>
  <c r="U168"/>
  <c r="T168"/>
  <c r="P168"/>
  <c r="O168"/>
  <c r="N168"/>
  <c r="M168"/>
  <c r="L168"/>
  <c r="K168"/>
  <c r="E168"/>
  <c r="D168"/>
  <c r="C168"/>
  <c r="AD167"/>
  <c r="AB167" s="1"/>
  <c r="AA167"/>
  <c r="Z167"/>
  <c r="R167"/>
  <c r="Q167"/>
  <c r="J167"/>
  <c r="I167"/>
  <c r="H167"/>
  <c r="G167"/>
  <c r="AA166"/>
  <c r="Z166"/>
  <c r="R166"/>
  <c r="Q166"/>
  <c r="J166"/>
  <c r="I166"/>
  <c r="H166"/>
  <c r="G166"/>
  <c r="AD165"/>
  <c r="AB165" s="1"/>
  <c r="AA165"/>
  <c r="Z165"/>
  <c r="R165"/>
  <c r="Q165"/>
  <c r="S165" s="1"/>
  <c r="J165"/>
  <c r="I165"/>
  <c r="H165"/>
  <c r="G165"/>
  <c r="AA164"/>
  <c r="AA168" s="1"/>
  <c r="Z164"/>
  <c r="AD164" s="1"/>
  <c r="AB164" s="1"/>
  <c r="R164"/>
  <c r="Q164"/>
  <c r="I164"/>
  <c r="G164"/>
  <c r="F164"/>
  <c r="AE163"/>
  <c r="AD163"/>
  <c r="Y162"/>
  <c r="W162"/>
  <c r="V162"/>
  <c r="U162"/>
  <c r="T162"/>
  <c r="P162"/>
  <c r="N162"/>
  <c r="M162"/>
  <c r="L162"/>
  <c r="K162"/>
  <c r="E162"/>
  <c r="D162"/>
  <c r="C162"/>
  <c r="AD161"/>
  <c r="AB161" s="1"/>
  <c r="AA161"/>
  <c r="Z161"/>
  <c r="R161"/>
  <c r="Q161"/>
  <c r="J161"/>
  <c r="I161"/>
  <c r="H161"/>
  <c r="G161"/>
  <c r="AA160"/>
  <c r="Z160"/>
  <c r="R160"/>
  <c r="Q160"/>
  <c r="J160"/>
  <c r="I160"/>
  <c r="H160"/>
  <c r="G160"/>
  <c r="AD159"/>
  <c r="AB159" s="1"/>
  <c r="AA159"/>
  <c r="Z159"/>
  <c r="R159"/>
  <c r="Q159" s="1"/>
  <c r="S159" s="1"/>
  <c r="O159"/>
  <c r="O162" s="1"/>
  <c r="I159"/>
  <c r="G159"/>
  <c r="F159"/>
  <c r="F162" s="1"/>
  <c r="AA158"/>
  <c r="AA162" s="1"/>
  <c r="Z158"/>
  <c r="Z162" s="1"/>
  <c r="AD162" s="1"/>
  <c r="R158"/>
  <c r="Q158"/>
  <c r="S158" s="1"/>
  <c r="J158"/>
  <c r="I158"/>
  <c r="H158"/>
  <c r="G158"/>
  <c r="AE157"/>
  <c r="AD157"/>
  <c r="A157"/>
  <c r="Y156"/>
  <c r="W156"/>
  <c r="V156"/>
  <c r="U156"/>
  <c r="T156"/>
  <c r="P156"/>
  <c r="O156"/>
  <c r="N156"/>
  <c r="M156"/>
  <c r="L156"/>
  <c r="K156"/>
  <c r="F156"/>
  <c r="E156"/>
  <c r="D156"/>
  <c r="C156"/>
  <c r="AA155"/>
  <c r="Z155"/>
  <c r="AD155" s="1"/>
  <c r="AB155" s="1"/>
  <c r="R155"/>
  <c r="Q155"/>
  <c r="S155" s="1"/>
  <c r="J155"/>
  <c r="I155"/>
  <c r="H155"/>
  <c r="G155"/>
  <c r="AA154"/>
  <c r="Z154"/>
  <c r="R154"/>
  <c r="Q154"/>
  <c r="J154"/>
  <c r="I154"/>
  <c r="H154"/>
  <c r="G154"/>
  <c r="AD153"/>
  <c r="AB153" s="1"/>
  <c r="AA153"/>
  <c r="Z153"/>
  <c r="R153"/>
  <c r="Q153"/>
  <c r="J153"/>
  <c r="I153"/>
  <c r="H153"/>
  <c r="G153"/>
  <c r="AA152"/>
  <c r="AA156" s="1"/>
  <c r="Z152"/>
  <c r="S152"/>
  <c r="R152"/>
  <c r="Q152"/>
  <c r="I152"/>
  <c r="H152"/>
  <c r="G152"/>
  <c r="F152"/>
  <c r="AE151"/>
  <c r="AD151"/>
  <c r="AE150"/>
  <c r="AD150"/>
  <c r="A150"/>
  <c r="AA149"/>
  <c r="Y149"/>
  <c r="AD149" s="1"/>
  <c r="W149"/>
  <c r="V149"/>
  <c r="U149"/>
  <c r="T149"/>
  <c r="Q149"/>
  <c r="P149"/>
  <c r="O149"/>
  <c r="N149"/>
  <c r="M149"/>
  <c r="L149"/>
  <c r="K149"/>
  <c r="F149"/>
  <c r="E149"/>
  <c r="D149"/>
  <c r="C149"/>
  <c r="AA148"/>
  <c r="Z148"/>
  <c r="Z149" s="1"/>
  <c r="S148"/>
  <c r="R148"/>
  <c r="J148"/>
  <c r="I148"/>
  <c r="H148"/>
  <c r="G148"/>
  <c r="AE147"/>
  <c r="Z147"/>
  <c r="Y147"/>
  <c r="W147"/>
  <c r="V147"/>
  <c r="U147"/>
  <c r="T147"/>
  <c r="Q147"/>
  <c r="P147"/>
  <c r="N147"/>
  <c r="M147"/>
  <c r="L147"/>
  <c r="K147"/>
  <c r="F147"/>
  <c r="E147"/>
  <c r="D147"/>
  <c r="C147"/>
  <c r="AA146"/>
  <c r="Z146"/>
  <c r="AD146" s="1"/>
  <c r="AB146" s="1"/>
  <c r="S146"/>
  <c r="R146"/>
  <c r="J146"/>
  <c r="J147" s="1"/>
  <c r="I147" s="1"/>
  <c r="I146"/>
  <c r="H146"/>
  <c r="G146"/>
  <c r="AE145"/>
  <c r="AD145"/>
  <c r="AB145" s="1"/>
  <c r="AB147" s="1"/>
  <c r="AA145"/>
  <c r="AA147" s="1"/>
  <c r="Z145"/>
  <c r="S145"/>
  <c r="R145"/>
  <c r="R147" s="1"/>
  <c r="J145"/>
  <c r="I145"/>
  <c r="H145"/>
  <c r="G145"/>
  <c r="AE144"/>
  <c r="AD144"/>
  <c r="Y141"/>
  <c r="W141"/>
  <c r="W142" s="1"/>
  <c r="V142" s="1"/>
  <c r="U142" s="1"/>
  <c r="V141"/>
  <c r="U141"/>
  <c r="T141"/>
  <c r="O141"/>
  <c r="N141"/>
  <c r="M141"/>
  <c r="M142" s="1"/>
  <c r="L141"/>
  <c r="K141"/>
  <c r="D141"/>
  <c r="C141"/>
  <c r="C142" s="1"/>
  <c r="AA140"/>
  <c r="Z140"/>
  <c r="P140"/>
  <c r="J140"/>
  <c r="I140"/>
  <c r="H140"/>
  <c r="G140"/>
  <c r="AA139"/>
  <c r="Z139"/>
  <c r="S139"/>
  <c r="R139" s="1"/>
  <c r="Q139"/>
  <c r="P139"/>
  <c r="I139"/>
  <c r="H139"/>
  <c r="F139"/>
  <c r="E139"/>
  <c r="G139" s="1"/>
  <c r="AA138"/>
  <c r="Z138"/>
  <c r="P138"/>
  <c r="J138"/>
  <c r="I138"/>
  <c r="H138"/>
  <c r="G138"/>
  <c r="AA137"/>
  <c r="Z137"/>
  <c r="S137" s="1"/>
  <c r="R137" s="1"/>
  <c r="Q137"/>
  <c r="P137"/>
  <c r="J137"/>
  <c r="I137"/>
  <c r="H137"/>
  <c r="G137"/>
  <c r="AA136"/>
  <c r="Z136"/>
  <c r="S136"/>
  <c r="R136" s="1"/>
  <c r="Q136"/>
  <c r="P136"/>
  <c r="J136"/>
  <c r="I136"/>
  <c r="H136"/>
  <c r="G136"/>
  <c r="AA135"/>
  <c r="Z135"/>
  <c r="S135"/>
  <c r="R135"/>
  <c r="Q135" s="1"/>
  <c r="P135"/>
  <c r="J135"/>
  <c r="F135"/>
  <c r="E135"/>
  <c r="AA134"/>
  <c r="Z134"/>
  <c r="AD134" s="1"/>
  <c r="AB134" s="1"/>
  <c r="P134"/>
  <c r="Q134" s="1"/>
  <c r="S134" s="1"/>
  <c r="R134" s="1"/>
  <c r="F134"/>
  <c r="J134" s="1"/>
  <c r="E134"/>
  <c r="G134" s="1"/>
  <c r="AD133"/>
  <c r="AB133" s="1"/>
  <c r="AA133"/>
  <c r="Z133"/>
  <c r="AE133" s="1"/>
  <c r="Q133"/>
  <c r="S133" s="1"/>
  <c r="R133" s="1"/>
  <c r="P133"/>
  <c r="G133"/>
  <c r="F133"/>
  <c r="H133" s="1"/>
  <c r="E133"/>
  <c r="I133" s="1"/>
  <c r="AE132"/>
  <c r="AD132"/>
  <c r="AB132" s="1"/>
  <c r="AA132"/>
  <c r="Z132"/>
  <c r="S132"/>
  <c r="R132"/>
  <c r="Q132"/>
  <c r="P132"/>
  <c r="H132"/>
  <c r="F132"/>
  <c r="E132"/>
  <c r="G132" s="1"/>
  <c r="AA131"/>
  <c r="Z131"/>
  <c r="AD131" s="1"/>
  <c r="AB131" s="1"/>
  <c r="P131"/>
  <c r="R131" s="1"/>
  <c r="Q131" s="1"/>
  <c r="S131" s="1"/>
  <c r="J131"/>
  <c r="I131"/>
  <c r="H131"/>
  <c r="G131"/>
  <c r="AA130"/>
  <c r="Z130"/>
  <c r="AD130" s="1"/>
  <c r="AB130" s="1"/>
  <c r="P130"/>
  <c r="H130"/>
  <c r="F130"/>
  <c r="E130"/>
  <c r="I130" s="1"/>
  <c r="A130"/>
  <c r="A131" s="1"/>
  <c r="A132" s="1"/>
  <c r="A133" s="1"/>
  <c r="A134" s="1"/>
  <c r="A135" s="1"/>
  <c r="A136" s="1"/>
  <c r="A137" s="1"/>
  <c r="A138" s="1"/>
  <c r="AA129"/>
  <c r="Z129"/>
  <c r="S129" s="1"/>
  <c r="R129" s="1"/>
  <c r="Q129"/>
  <c r="P129"/>
  <c r="J129"/>
  <c r="F129"/>
  <c r="E129"/>
  <c r="AA128"/>
  <c r="Z128"/>
  <c r="S128"/>
  <c r="R128" s="1"/>
  <c r="Q128"/>
  <c r="P128"/>
  <c r="H128"/>
  <c r="F128"/>
  <c r="E128"/>
  <c r="G128" s="1"/>
  <c r="AA127"/>
  <c r="Z127"/>
  <c r="P127"/>
  <c r="F127"/>
  <c r="H127" s="1"/>
  <c r="E127"/>
  <c r="I127" s="1"/>
  <c r="AA126"/>
  <c r="Z126"/>
  <c r="AD126" s="1"/>
  <c r="AB126" s="1"/>
  <c r="P126"/>
  <c r="R126" s="1"/>
  <c r="Q126" s="1"/>
  <c r="S126" s="1"/>
  <c r="J126"/>
  <c r="I126"/>
  <c r="H126"/>
  <c r="G126"/>
  <c r="AA125"/>
  <c r="Z125"/>
  <c r="P125"/>
  <c r="J125"/>
  <c r="I125"/>
  <c r="H125"/>
  <c r="G125"/>
  <c r="AA124"/>
  <c r="Z124"/>
  <c r="S124"/>
  <c r="R124" s="1"/>
  <c r="Q124"/>
  <c r="P124"/>
  <c r="J124"/>
  <c r="I124"/>
  <c r="H124"/>
  <c r="G124"/>
  <c r="AE123"/>
  <c r="AD123"/>
  <c r="AB123" s="1"/>
  <c r="AA123"/>
  <c r="Z123"/>
  <c r="Q123"/>
  <c r="P123"/>
  <c r="F123"/>
  <c r="J123" s="1"/>
  <c r="I123" s="1"/>
  <c r="H123" s="1"/>
  <c r="E123"/>
  <c r="G123" s="1"/>
  <c r="AA122"/>
  <c r="Z122"/>
  <c r="AD122" s="1"/>
  <c r="AB122" s="1"/>
  <c r="P122"/>
  <c r="AD121"/>
  <c r="AB121" s="1"/>
  <c r="AA121"/>
  <c r="Z121"/>
  <c r="R121"/>
  <c r="Q121"/>
  <c r="S121" s="1"/>
  <c r="P121"/>
  <c r="J121"/>
  <c r="I121"/>
  <c r="H121"/>
  <c r="G121"/>
  <c r="AE120"/>
  <c r="AD120"/>
  <c r="AB120" s="1"/>
  <c r="AA120"/>
  <c r="Z120"/>
  <c r="R120"/>
  <c r="Q120"/>
  <c r="P120"/>
  <c r="J120"/>
  <c r="I120"/>
  <c r="H120"/>
  <c r="G120"/>
  <c r="A120"/>
  <c r="A121" s="1"/>
  <c r="AE119"/>
  <c r="AD119"/>
  <c r="AB119" s="1"/>
  <c r="AA119"/>
  <c r="AA141" s="1"/>
  <c r="Z119"/>
  <c r="S119"/>
  <c r="R119"/>
  <c r="Q119"/>
  <c r="P119"/>
  <c r="J119"/>
  <c r="F119"/>
  <c r="H119" s="1"/>
  <c r="E119"/>
  <c r="I119" s="1"/>
  <c r="AE118"/>
  <c r="AD118"/>
  <c r="Y117"/>
  <c r="W117"/>
  <c r="V117"/>
  <c r="U117"/>
  <c r="T117"/>
  <c r="P117"/>
  <c r="N117"/>
  <c r="N142" s="1"/>
  <c r="M117"/>
  <c r="J117"/>
  <c r="I117"/>
  <c r="F117"/>
  <c r="E117"/>
  <c r="D117"/>
  <c r="D142" s="1"/>
  <c r="C117"/>
  <c r="G117" s="1"/>
  <c r="AA116"/>
  <c r="Z116"/>
  <c r="Q116"/>
  <c r="L116"/>
  <c r="K116"/>
  <c r="H116"/>
  <c r="G116"/>
  <c r="AA115"/>
  <c r="Z115"/>
  <c r="AD115" s="1"/>
  <c r="AB115" s="1"/>
  <c r="Q115"/>
  <c r="L115"/>
  <c r="S115" s="1"/>
  <c r="K115"/>
  <c r="R115" s="1"/>
  <c r="H115"/>
  <c r="G115"/>
  <c r="A115"/>
  <c r="A116" s="1"/>
  <c r="AA114"/>
  <c r="AA117" s="1"/>
  <c r="Z114"/>
  <c r="S114" s="1"/>
  <c r="L114"/>
  <c r="K114"/>
  <c r="R114" s="1"/>
  <c r="H114"/>
  <c r="G114"/>
  <c r="A114"/>
  <c r="AE113"/>
  <c r="AD113"/>
  <c r="AB113" s="1"/>
  <c r="AA113"/>
  <c r="Z113"/>
  <c r="S113"/>
  <c r="R113" s="1"/>
  <c r="L113"/>
  <c r="K113"/>
  <c r="H113"/>
  <c r="G113"/>
  <c r="AE112"/>
  <c r="AD112"/>
  <c r="AE111"/>
  <c r="AD111"/>
  <c r="Y109"/>
  <c r="Y110" s="1"/>
  <c r="W110" s="1"/>
  <c r="V110" s="1"/>
  <c r="W109"/>
  <c r="V109"/>
  <c r="U109"/>
  <c r="T109"/>
  <c r="O109"/>
  <c r="N109"/>
  <c r="M109"/>
  <c r="L109"/>
  <c r="K109"/>
  <c r="D109"/>
  <c r="C109"/>
  <c r="AE108"/>
  <c r="AD108"/>
  <c r="AB108" s="1"/>
  <c r="AA108"/>
  <c r="Z108"/>
  <c r="R108"/>
  <c r="Q108"/>
  <c r="J108"/>
  <c r="I108"/>
  <c r="H108"/>
  <c r="G108"/>
  <c r="AA107"/>
  <c r="Z107"/>
  <c r="AD107" s="1"/>
  <c r="AB107" s="1"/>
  <c r="P107"/>
  <c r="H107"/>
  <c r="F107"/>
  <c r="E107"/>
  <c r="I107" s="1"/>
  <c r="AA106"/>
  <c r="Z106"/>
  <c r="S106" s="1"/>
  <c r="R106"/>
  <c r="Q106"/>
  <c r="J106"/>
  <c r="I106"/>
  <c r="H106"/>
  <c r="G106"/>
  <c r="AA105"/>
  <c r="Z105"/>
  <c r="S105"/>
  <c r="R105"/>
  <c r="Q105"/>
  <c r="J105"/>
  <c r="I105"/>
  <c r="H105"/>
  <c r="G105"/>
  <c r="A105"/>
  <c r="A106" s="1"/>
  <c r="A107" s="1"/>
  <c r="AA104"/>
  <c r="Z104"/>
  <c r="S104"/>
  <c r="R104"/>
  <c r="Q104"/>
  <c r="J104"/>
  <c r="I104"/>
  <c r="H104"/>
  <c r="G104"/>
  <c r="A104"/>
  <c r="AA103"/>
  <c r="Z103"/>
  <c r="P103"/>
  <c r="H103"/>
  <c r="F103"/>
  <c r="E103"/>
  <c r="I103" s="1"/>
  <c r="AA102"/>
  <c r="Z102"/>
  <c r="AD102" s="1"/>
  <c r="AB102" s="1"/>
  <c r="Q102"/>
  <c r="S102" s="1"/>
  <c r="P102"/>
  <c r="R102" s="1"/>
  <c r="F102"/>
  <c r="H102" s="1"/>
  <c r="G102" s="1"/>
  <c r="E102"/>
  <c r="I102" s="1"/>
  <c r="AD101"/>
  <c r="AB101" s="1"/>
  <c r="AA101"/>
  <c r="Z101"/>
  <c r="AE101" s="1"/>
  <c r="Q101"/>
  <c r="S101" s="1"/>
  <c r="R101" s="1"/>
  <c r="P101"/>
  <c r="G101"/>
  <c r="F101"/>
  <c r="H101" s="1"/>
  <c r="E101"/>
  <c r="I101" s="1"/>
  <c r="AE100"/>
  <c r="AD100"/>
  <c r="AB100" s="1"/>
  <c r="AA100"/>
  <c r="Z100"/>
  <c r="S100"/>
  <c r="R100"/>
  <c r="Q100"/>
  <c r="P100"/>
  <c r="H100"/>
  <c r="G100"/>
  <c r="F100"/>
  <c r="E100"/>
  <c r="A100"/>
  <c r="A101" s="1"/>
  <c r="A102" s="1"/>
  <c r="A103" s="1"/>
  <c r="AA99"/>
  <c r="Z99"/>
  <c r="R99"/>
  <c r="Q99"/>
  <c r="J99"/>
  <c r="I99"/>
  <c r="H99"/>
  <c r="G99"/>
  <c r="AD98"/>
  <c r="AB98" s="1"/>
  <c r="AA98"/>
  <c r="Z98"/>
  <c r="R98"/>
  <c r="Q98"/>
  <c r="S98" s="1"/>
  <c r="P98"/>
  <c r="H98"/>
  <c r="G98" s="1"/>
  <c r="F98"/>
  <c r="E98"/>
  <c r="I98" s="1"/>
  <c r="AD97"/>
  <c r="AB97" s="1"/>
  <c r="AA97"/>
  <c r="Z97"/>
  <c r="R97"/>
  <c r="Q97" s="1"/>
  <c r="S97" s="1"/>
  <c r="P97"/>
  <c r="G97"/>
  <c r="F97"/>
  <c r="H97" s="1"/>
  <c r="E97"/>
  <c r="I97" s="1"/>
  <c r="AD96"/>
  <c r="AB96" s="1"/>
  <c r="AA96"/>
  <c r="Z96"/>
  <c r="R96"/>
  <c r="Q96" s="1"/>
  <c r="S96" s="1"/>
  <c r="P96"/>
  <c r="G96"/>
  <c r="F96"/>
  <c r="J96" s="1"/>
  <c r="E96"/>
  <c r="I96" s="1"/>
  <c r="H96" s="1"/>
  <c r="AD95"/>
  <c r="AB95" s="1"/>
  <c r="AA95"/>
  <c r="Z95"/>
  <c r="P95"/>
  <c r="F95"/>
  <c r="H95" s="1"/>
  <c r="E95"/>
  <c r="I95" s="1"/>
  <c r="AA94"/>
  <c r="Z94"/>
  <c r="AD94" s="1"/>
  <c r="AB94" s="1"/>
  <c r="R94"/>
  <c r="Q94"/>
  <c r="S94" s="1"/>
  <c r="J94"/>
  <c r="I94"/>
  <c r="H94"/>
  <c r="G94"/>
  <c r="AA93"/>
  <c r="Z93"/>
  <c r="R93"/>
  <c r="Q93"/>
  <c r="J93"/>
  <c r="I93"/>
  <c r="H93"/>
  <c r="G93"/>
  <c r="AD92"/>
  <c r="AB92" s="1"/>
  <c r="AA92"/>
  <c r="Z92"/>
  <c r="AE92" s="1"/>
  <c r="R92"/>
  <c r="Q92"/>
  <c r="S92" s="1"/>
  <c r="P92"/>
  <c r="H92"/>
  <c r="G92"/>
  <c r="F92"/>
  <c r="E92"/>
  <c r="I92" s="1"/>
  <c r="AE91"/>
  <c r="AD91"/>
  <c r="AB91" s="1"/>
  <c r="AA91"/>
  <c r="Z91"/>
  <c r="AE90"/>
  <c r="AD90"/>
  <c r="AB90" s="1"/>
  <c r="AA90"/>
  <c r="Z90"/>
  <c r="R90"/>
  <c r="Q90"/>
  <c r="J90"/>
  <c r="I90"/>
  <c r="H90"/>
  <c r="G90"/>
  <c r="AD89"/>
  <c r="AB89" s="1"/>
  <c r="AA89"/>
  <c r="Z89"/>
  <c r="R89"/>
  <c r="Q89"/>
  <c r="J89"/>
  <c r="I89"/>
  <c r="H89"/>
  <c r="G89"/>
  <c r="A89"/>
  <c r="A90" s="1"/>
  <c r="AA88"/>
  <c r="Z88"/>
  <c r="S88"/>
  <c r="R88"/>
  <c r="Q88"/>
  <c r="P88"/>
  <c r="F88"/>
  <c r="H88" s="1"/>
  <c r="E88"/>
  <c r="I88" s="1"/>
  <c r="AE87"/>
  <c r="AD87"/>
  <c r="AA86"/>
  <c r="Y86"/>
  <c r="W86"/>
  <c r="V86"/>
  <c r="U86"/>
  <c r="T86"/>
  <c r="P86"/>
  <c r="O86"/>
  <c r="N86"/>
  <c r="M86"/>
  <c r="J86"/>
  <c r="I86"/>
  <c r="H86" s="1"/>
  <c r="F86"/>
  <c r="E86"/>
  <c r="D86"/>
  <c r="C86"/>
  <c r="AA85"/>
  <c r="Z85"/>
  <c r="Q85"/>
  <c r="L85"/>
  <c r="K85"/>
  <c r="H85"/>
  <c r="G85"/>
  <c r="AE84"/>
  <c r="AD84"/>
  <c r="AB84" s="1"/>
  <c r="AA84"/>
  <c r="Z84"/>
  <c r="S84"/>
  <c r="Q84"/>
  <c r="L84"/>
  <c r="K84"/>
  <c r="R84" s="1"/>
  <c r="H84"/>
  <c r="G84"/>
  <c r="AE83"/>
  <c r="AD83"/>
  <c r="AB83" s="1"/>
  <c r="AA83"/>
  <c r="Z83"/>
  <c r="S83"/>
  <c r="R83"/>
  <c r="L83"/>
  <c r="K83"/>
  <c r="H83"/>
  <c r="G83"/>
  <c r="A83"/>
  <c r="A84" s="1"/>
  <c r="AD82"/>
  <c r="AB82" s="1"/>
  <c r="AA82"/>
  <c r="Z82"/>
  <c r="L82"/>
  <c r="L86" s="1"/>
  <c r="K82"/>
  <c r="R82" s="1"/>
  <c r="H82"/>
  <c r="G82"/>
  <c r="AE81"/>
  <c r="AD81"/>
  <c r="AE80"/>
  <c r="AD80"/>
  <c r="AE79"/>
  <c r="AD79"/>
  <c r="Y77"/>
  <c r="T77"/>
  <c r="L77"/>
  <c r="K77" s="1"/>
  <c r="E77"/>
  <c r="Y76"/>
  <c r="W76"/>
  <c r="V76"/>
  <c r="U76"/>
  <c r="T76"/>
  <c r="Q76"/>
  <c r="P76"/>
  <c r="O76"/>
  <c r="O77" s="1"/>
  <c r="N77" s="1"/>
  <c r="N76"/>
  <c r="M76"/>
  <c r="L76"/>
  <c r="K76"/>
  <c r="F76"/>
  <c r="E76"/>
  <c r="G76" s="1"/>
  <c r="D76"/>
  <c r="C76"/>
  <c r="AE75"/>
  <c r="AD75"/>
  <c r="AB75" s="1"/>
  <c r="AA75"/>
  <c r="Z75"/>
  <c r="S75"/>
  <c r="R75"/>
  <c r="J75"/>
  <c r="I75"/>
  <c r="H75"/>
  <c r="G75"/>
  <c r="AA74"/>
  <c r="Z74"/>
  <c r="AD74" s="1"/>
  <c r="AB74" s="1"/>
  <c r="S74"/>
  <c r="R74"/>
  <c r="J74"/>
  <c r="I74"/>
  <c r="H74"/>
  <c r="G74"/>
  <c r="AE73"/>
  <c r="AD73"/>
  <c r="AB73" s="1"/>
  <c r="AA73"/>
  <c r="Z73"/>
  <c r="S73"/>
  <c r="R73"/>
  <c r="J73"/>
  <c r="I73"/>
  <c r="H73"/>
  <c r="G73"/>
  <c r="AA72"/>
  <c r="Z72"/>
  <c r="AD72" s="1"/>
  <c r="AB72" s="1"/>
  <c r="S72"/>
  <c r="R72"/>
  <c r="J72"/>
  <c r="I72"/>
  <c r="H72"/>
  <c r="G72"/>
  <c r="AE71"/>
  <c r="AD71"/>
  <c r="AB71" s="1"/>
  <c r="AA71"/>
  <c r="Z71"/>
  <c r="S71"/>
  <c r="R71"/>
  <c r="J71"/>
  <c r="I71"/>
  <c r="H71"/>
  <c r="G71"/>
  <c r="AA70"/>
  <c r="Z70"/>
  <c r="AD70" s="1"/>
  <c r="AB70" s="1"/>
  <c r="S70"/>
  <c r="R70"/>
  <c r="J70"/>
  <c r="I70"/>
  <c r="H70"/>
  <c r="G70"/>
  <c r="AA69"/>
  <c r="Z69"/>
  <c r="S69"/>
  <c r="R69"/>
  <c r="J69"/>
  <c r="I69"/>
  <c r="H69"/>
  <c r="G69"/>
  <c r="AE68"/>
  <c r="AD68"/>
  <c r="AB68" s="1"/>
  <c r="AA68"/>
  <c r="Z68"/>
  <c r="S68"/>
  <c r="R68"/>
  <c r="J68"/>
  <c r="I68"/>
  <c r="H68"/>
  <c r="G68"/>
  <c r="AD67"/>
  <c r="AB67" s="1"/>
  <c r="AA67"/>
  <c r="Z67"/>
  <c r="S67"/>
  <c r="R67"/>
  <c r="J67"/>
  <c r="I67"/>
  <c r="H67"/>
  <c r="G67"/>
  <c r="A67"/>
  <c r="A68" s="1"/>
  <c r="A69" s="1"/>
  <c r="A70" s="1"/>
  <c r="AA66"/>
  <c r="Z66"/>
  <c r="AD66" s="1"/>
  <c r="AB66" s="1"/>
  <c r="S66"/>
  <c r="R66"/>
  <c r="J66"/>
  <c r="I66"/>
  <c r="H66"/>
  <c r="G66"/>
  <c r="AE65"/>
  <c r="AD65"/>
  <c r="AB65" s="1"/>
  <c r="AA65"/>
  <c r="Z65"/>
  <c r="S65"/>
  <c r="R65"/>
  <c r="J65"/>
  <c r="I65"/>
  <c r="H65"/>
  <c r="G65"/>
  <c r="AA64"/>
  <c r="Z64"/>
  <c r="AD64" s="1"/>
  <c r="AB64" s="1"/>
  <c r="S64"/>
  <c r="R64"/>
  <c r="J64"/>
  <c r="I64"/>
  <c r="H64"/>
  <c r="G64"/>
  <c r="AE63"/>
  <c r="AD63"/>
  <c r="AB63" s="1"/>
  <c r="AA63"/>
  <c r="Z63"/>
  <c r="S63"/>
  <c r="R63"/>
  <c r="J63"/>
  <c r="I63"/>
  <c r="H63"/>
  <c r="G63"/>
  <c r="AA62"/>
  <c r="Z62"/>
  <c r="AD62" s="1"/>
  <c r="AB62" s="1"/>
  <c r="S62"/>
  <c r="R62"/>
  <c r="J62"/>
  <c r="I62"/>
  <c r="H62"/>
  <c r="G62"/>
  <c r="AE61"/>
  <c r="AD61"/>
  <c r="AB61" s="1"/>
  <c r="AA61"/>
  <c r="Z61"/>
  <c r="S61"/>
  <c r="R61"/>
  <c r="J61"/>
  <c r="I61"/>
  <c r="H61"/>
  <c r="G61"/>
  <c r="AA60"/>
  <c r="Z60"/>
  <c r="AD60" s="1"/>
  <c r="AB60" s="1"/>
  <c r="S60"/>
  <c r="R60"/>
  <c r="J60"/>
  <c r="I60"/>
  <c r="H60"/>
  <c r="G60"/>
  <c r="AE59"/>
  <c r="AD59"/>
  <c r="AB59" s="1"/>
  <c r="AA59"/>
  <c r="Z59"/>
  <c r="S59"/>
  <c r="R59"/>
  <c r="J59"/>
  <c r="I59"/>
  <c r="H59"/>
  <c r="G59"/>
  <c r="AA58"/>
  <c r="Z58"/>
  <c r="AD58" s="1"/>
  <c r="AB58" s="1"/>
  <c r="S58"/>
  <c r="R58"/>
  <c r="J58"/>
  <c r="I58"/>
  <c r="H58"/>
  <c r="G58"/>
  <c r="AE57"/>
  <c r="AD57"/>
  <c r="AB57" s="1"/>
  <c r="AA57"/>
  <c r="Z57"/>
  <c r="AA56"/>
  <c r="Z56"/>
  <c r="S56"/>
  <c r="R56"/>
  <c r="J56"/>
  <c r="I56"/>
  <c r="H56"/>
  <c r="G56"/>
  <c r="AD55"/>
  <c r="AB55" s="1"/>
  <c r="AA55"/>
  <c r="Z55"/>
  <c r="AE55" s="1"/>
  <c r="S55"/>
  <c r="R55"/>
  <c r="J55"/>
  <c r="I55"/>
  <c r="H55"/>
  <c r="G55"/>
  <c r="A55"/>
  <c r="AA54"/>
  <c r="Z54"/>
  <c r="AD54" s="1"/>
  <c r="AB54" s="1"/>
  <c r="S54"/>
  <c r="R54"/>
  <c r="J54"/>
  <c r="I54"/>
  <c r="H54"/>
  <c r="G54"/>
  <c r="AE53"/>
  <c r="AD53"/>
  <c r="Y52"/>
  <c r="W52"/>
  <c r="V52"/>
  <c r="U52"/>
  <c r="T52"/>
  <c r="P52"/>
  <c r="N52"/>
  <c r="M52"/>
  <c r="J52"/>
  <c r="I52"/>
  <c r="F52"/>
  <c r="E52"/>
  <c r="D52"/>
  <c r="D77" s="1"/>
  <c r="C77" s="1"/>
  <c r="C52"/>
  <c r="AA51"/>
  <c r="Z51"/>
  <c r="AD51" s="1"/>
  <c r="AB51" s="1"/>
  <c r="Q51"/>
  <c r="L51"/>
  <c r="K51"/>
  <c r="R51" s="1"/>
  <c r="H51"/>
  <c r="G51"/>
  <c r="AE50"/>
  <c r="AD50"/>
  <c r="AB50" s="1"/>
  <c r="AA50"/>
  <c r="Z50"/>
  <c r="R50"/>
  <c r="L50"/>
  <c r="K50"/>
  <c r="H50"/>
  <c r="G50"/>
  <c r="A50"/>
  <c r="AA49"/>
  <c r="Z49"/>
  <c r="S49" s="1"/>
  <c r="R49" s="1"/>
  <c r="L49"/>
  <c r="K49"/>
  <c r="H49"/>
  <c r="G49"/>
  <c r="A49"/>
  <c r="AD48"/>
  <c r="AB48" s="1"/>
  <c r="AA48"/>
  <c r="Z48"/>
  <c r="AE48" s="1"/>
  <c r="R48"/>
  <c r="L48"/>
  <c r="L52" s="1"/>
  <c r="K52" s="1"/>
  <c r="K48"/>
  <c r="H48"/>
  <c r="G48"/>
  <c r="AE47"/>
  <c r="AD47"/>
  <c r="AE46"/>
  <c r="AD46"/>
  <c r="Z44"/>
  <c r="Z45" s="1"/>
  <c r="Y45" s="1"/>
  <c r="AD45" s="1"/>
  <c r="Y44"/>
  <c r="W44"/>
  <c r="V44"/>
  <c r="U44"/>
  <c r="T44"/>
  <c r="Q44"/>
  <c r="P44"/>
  <c r="O44"/>
  <c r="N44"/>
  <c r="M44"/>
  <c r="L44"/>
  <c r="K44"/>
  <c r="F44"/>
  <c r="H44" s="1"/>
  <c r="G44" s="1"/>
  <c r="E44"/>
  <c r="D44"/>
  <c r="C44"/>
  <c r="AE43"/>
  <c r="AD43"/>
  <c r="AB43" s="1"/>
  <c r="AA43"/>
  <c r="Z43"/>
  <c r="S43"/>
  <c r="R43"/>
  <c r="J43"/>
  <c r="I43"/>
  <c r="H43"/>
  <c r="G43"/>
  <c r="AA42"/>
  <c r="Z42"/>
  <c r="AD42" s="1"/>
  <c r="AB42" s="1"/>
  <c r="S42"/>
  <c r="R42"/>
  <c r="J42"/>
  <c r="I42"/>
  <c r="H42"/>
  <c r="G42"/>
  <c r="AE41"/>
  <c r="AD41"/>
  <c r="AB41" s="1"/>
  <c r="AA41"/>
  <c r="Z41"/>
  <c r="S41"/>
  <c r="R41"/>
  <c r="J41"/>
  <c r="I41"/>
  <c r="H41"/>
  <c r="G41"/>
  <c r="AA40"/>
  <c r="Z40"/>
  <c r="AD40" s="1"/>
  <c r="AB40" s="1"/>
  <c r="S40"/>
  <c r="R40"/>
  <c r="J40"/>
  <c r="I40"/>
  <c r="H40"/>
  <c r="G40"/>
  <c r="AE39"/>
  <c r="AD39"/>
  <c r="AB39" s="1"/>
  <c r="AA39"/>
  <c r="Z39"/>
  <c r="S39"/>
  <c r="R39"/>
  <c r="J39"/>
  <c r="I39"/>
  <c r="H39"/>
  <c r="G39"/>
  <c r="AA38"/>
  <c r="Z38"/>
  <c r="AD38" s="1"/>
  <c r="AB38" s="1"/>
  <c r="S38"/>
  <c r="R38"/>
  <c r="J38"/>
  <c r="I38"/>
  <c r="H38"/>
  <c r="G38"/>
  <c r="AE37"/>
  <c r="AD37"/>
  <c r="AB37" s="1"/>
  <c r="AA37"/>
  <c r="Z37"/>
  <c r="S37"/>
  <c r="R37"/>
  <c r="J37"/>
  <c r="I37"/>
  <c r="H37"/>
  <c r="G37"/>
  <c r="AD36"/>
  <c r="AB36" s="1"/>
  <c r="AA36"/>
  <c r="Z36"/>
  <c r="S36"/>
  <c r="R36"/>
  <c r="J36"/>
  <c r="I36"/>
  <c r="H36"/>
  <c r="G36"/>
  <c r="A36"/>
  <c r="A37" s="1"/>
  <c r="AA35"/>
  <c r="Z35"/>
  <c r="AD35" s="1"/>
  <c r="AB35" s="1"/>
  <c r="S35"/>
  <c r="R35"/>
  <c r="J35"/>
  <c r="I35"/>
  <c r="H35"/>
  <c r="G35"/>
  <c r="AE34"/>
  <c r="AD34"/>
  <c r="AB34" s="1"/>
  <c r="AA34"/>
  <c r="Z34"/>
  <c r="S34"/>
  <c r="R34"/>
  <c r="J34"/>
  <c r="I34"/>
  <c r="H34"/>
  <c r="G34"/>
  <c r="AA33"/>
  <c r="Z33"/>
  <c r="AD33" s="1"/>
  <c r="AB33" s="1"/>
  <c r="S33"/>
  <c r="R33"/>
  <c r="J33"/>
  <c r="I33"/>
  <c r="H33"/>
  <c r="G33"/>
  <c r="AE32"/>
  <c r="AD32"/>
  <c r="AB32" s="1"/>
  <c r="AA32"/>
  <c r="Z32"/>
  <c r="S32"/>
  <c r="R32"/>
  <c r="J32"/>
  <c r="I32"/>
  <c r="H32"/>
  <c r="G32"/>
  <c r="AA31"/>
  <c r="Z31"/>
  <c r="AD31" s="1"/>
  <c r="AB31" s="1"/>
  <c r="S31"/>
  <c r="R31"/>
  <c r="J31"/>
  <c r="I31"/>
  <c r="H31"/>
  <c r="G31"/>
  <c r="AE30"/>
  <c r="AD30"/>
  <c r="AB30" s="1"/>
  <c r="AA30"/>
  <c r="Z30"/>
  <c r="S30"/>
  <c r="R30"/>
  <c r="J30"/>
  <c r="I30"/>
  <c r="H30"/>
  <c r="G30"/>
  <c r="AA29"/>
  <c r="Z29"/>
  <c r="AD29" s="1"/>
  <c r="AB29" s="1"/>
  <c r="S29"/>
  <c r="R29"/>
  <c r="J29"/>
  <c r="I29"/>
  <c r="H29"/>
  <c r="G29"/>
  <c r="AE28"/>
  <c r="AD28"/>
  <c r="AB28" s="1"/>
  <c r="AA28"/>
  <c r="Z28"/>
  <c r="S28"/>
  <c r="R28"/>
  <c r="J28"/>
  <c r="I28"/>
  <c r="H28"/>
  <c r="G28"/>
  <c r="AA27"/>
  <c r="Z27"/>
  <c r="AD27" s="1"/>
  <c r="AB27" s="1"/>
  <c r="S27"/>
  <c r="R27"/>
  <c r="J27"/>
  <c r="I27"/>
  <c r="H27"/>
  <c r="G27"/>
  <c r="AE26"/>
  <c r="AD26"/>
  <c r="AB26" s="1"/>
  <c r="AA26"/>
  <c r="Z26"/>
  <c r="AE25"/>
  <c r="AD25"/>
  <c r="AB25" s="1"/>
  <c r="AA25"/>
  <c r="Z25"/>
  <c r="S25"/>
  <c r="R25"/>
  <c r="J25"/>
  <c r="I25"/>
  <c r="H25"/>
  <c r="G25"/>
  <c r="AA24"/>
  <c r="Z24"/>
  <c r="AD24" s="1"/>
  <c r="AB24" s="1"/>
  <c r="S24"/>
  <c r="R24"/>
  <c r="J24"/>
  <c r="I24"/>
  <c r="I44" s="1"/>
  <c r="H24"/>
  <c r="G24"/>
  <c r="AE23"/>
  <c r="AD23"/>
  <c r="AB23" s="1"/>
  <c r="AA23"/>
  <c r="Z23"/>
  <c r="S23"/>
  <c r="R23"/>
  <c r="J23"/>
  <c r="I23"/>
  <c r="H23"/>
  <c r="G23"/>
  <c r="AE22"/>
  <c r="AD22"/>
  <c r="Y21"/>
  <c r="W21"/>
  <c r="W45" s="1"/>
  <c r="V45" s="1"/>
  <c r="U45" s="1"/>
  <c r="V21"/>
  <c r="U21"/>
  <c r="T21"/>
  <c r="Q21"/>
  <c r="P21"/>
  <c r="M21"/>
  <c r="J21"/>
  <c r="I21"/>
  <c r="H21" s="1"/>
  <c r="G21" s="1"/>
  <c r="F21"/>
  <c r="E21"/>
  <c r="D21"/>
  <c r="C21"/>
  <c r="AA20"/>
  <c r="Z20"/>
  <c r="N20"/>
  <c r="N21" s="1"/>
  <c r="N45" s="1"/>
  <c r="L20"/>
  <c r="K20"/>
  <c r="R20" s="1"/>
  <c r="H20"/>
  <c r="G20"/>
  <c r="AD19"/>
  <c r="AB19" s="1"/>
  <c r="AA19"/>
  <c r="Z19"/>
  <c r="S19" s="1"/>
  <c r="L19"/>
  <c r="K19"/>
  <c r="H19"/>
  <c r="G19"/>
  <c r="AD18"/>
  <c r="AB18" s="1"/>
  <c r="AA18"/>
  <c r="Z18"/>
  <c r="AE18" s="1"/>
  <c r="R18"/>
  <c r="L18"/>
  <c r="S18" s="1"/>
  <c r="K18"/>
  <c r="H18"/>
  <c r="G18"/>
  <c r="AA17"/>
  <c r="AA21" s="1"/>
  <c r="Z17"/>
  <c r="Z21" s="1"/>
  <c r="L17"/>
  <c r="L21" s="1"/>
  <c r="K17"/>
  <c r="H17"/>
  <c r="G17"/>
  <c r="AE16"/>
  <c r="AD16"/>
  <c r="AE15"/>
  <c r="AD15"/>
  <c r="AE14"/>
  <c r="AD14"/>
  <c r="AD13"/>
  <c r="AB13" s="1"/>
  <c r="AA13"/>
  <c r="Z13"/>
  <c r="AE13" s="1"/>
  <c r="S13"/>
  <c r="R13"/>
  <c r="I13"/>
  <c r="G13"/>
  <c r="AD12"/>
  <c r="AB12" s="1"/>
  <c r="AA12"/>
  <c r="Z12"/>
  <c r="AE12" s="1"/>
  <c r="S12"/>
  <c r="R12"/>
  <c r="I12"/>
  <c r="G12"/>
  <c r="AD11"/>
  <c r="AB11" s="1"/>
  <c r="AA11"/>
  <c r="Z11"/>
  <c r="S11"/>
  <c r="R11"/>
  <c r="I11"/>
  <c r="G11"/>
  <c r="AD10"/>
  <c r="AB10" s="1"/>
  <c r="AA10"/>
  <c r="Z10"/>
  <c r="S10"/>
  <c r="R10"/>
  <c r="I10"/>
  <c r="G10"/>
  <c r="AD9"/>
  <c r="AB9" s="1"/>
  <c r="AA9"/>
  <c r="Z9"/>
  <c r="AE9" s="1"/>
  <c r="S9"/>
  <c r="R9"/>
  <c r="I9"/>
  <c r="G9"/>
  <c r="AD8"/>
  <c r="AB8" s="1"/>
  <c r="AA8"/>
  <c r="Z8"/>
  <c r="AE8" s="1"/>
  <c r="S8"/>
  <c r="R8"/>
  <c r="I8"/>
  <c r="G8"/>
  <c r="AD7"/>
  <c r="AB7" s="1"/>
  <c r="AA7"/>
  <c r="Z7"/>
  <c r="S7"/>
  <c r="R7"/>
  <c r="I7"/>
  <c r="G7"/>
  <c r="AE523" i="5"/>
  <c r="AD523"/>
  <c r="AE522"/>
  <c r="AD522"/>
  <c r="AD521"/>
  <c r="AE520"/>
  <c r="AD520"/>
  <c r="AE519"/>
  <c r="AD519"/>
  <c r="G518"/>
  <c r="C516"/>
  <c r="D515"/>
  <c r="C515" s="1"/>
  <c r="Y514"/>
  <c r="Z513"/>
  <c r="Y513"/>
  <c r="W513"/>
  <c r="V513"/>
  <c r="U513"/>
  <c r="U514" s="1"/>
  <c r="T513"/>
  <c r="T514" s="1"/>
  <c r="N513"/>
  <c r="M513"/>
  <c r="L513"/>
  <c r="K513"/>
  <c r="H513"/>
  <c r="F513"/>
  <c r="F514" s="1"/>
  <c r="E513"/>
  <c r="E514" s="1"/>
  <c r="D514" s="1"/>
  <c r="C514" s="1"/>
  <c r="D513"/>
  <c r="C513"/>
  <c r="AA512"/>
  <c r="Z512"/>
  <c r="R512"/>
  <c r="Q512"/>
  <c r="P512"/>
  <c r="J512"/>
  <c r="I512"/>
  <c r="H512"/>
  <c r="G512"/>
  <c r="AE511"/>
  <c r="AD511"/>
  <c r="AB511" s="1"/>
  <c r="AA511"/>
  <c r="Z511"/>
  <c r="R511"/>
  <c r="Q511"/>
  <c r="P511"/>
  <c r="J511"/>
  <c r="I511"/>
  <c r="H511"/>
  <c r="G511"/>
  <c r="AD510"/>
  <c r="AB510" s="1"/>
  <c r="AA510"/>
  <c r="Z510"/>
  <c r="Q510"/>
  <c r="P510"/>
  <c r="R510" s="1"/>
  <c r="J510"/>
  <c r="I510"/>
  <c r="H510"/>
  <c r="G510"/>
  <c r="AA509"/>
  <c r="Z509"/>
  <c r="AD509" s="1"/>
  <c r="AB509" s="1"/>
  <c r="P509"/>
  <c r="J509"/>
  <c r="I509"/>
  <c r="H509"/>
  <c r="G509"/>
  <c r="AA508"/>
  <c r="Z508"/>
  <c r="R508"/>
  <c r="Q508"/>
  <c r="P508"/>
  <c r="J508"/>
  <c r="I508"/>
  <c r="H508"/>
  <c r="G508"/>
  <c r="AE507"/>
  <c r="AD507"/>
  <c r="AB507" s="1"/>
  <c r="AA507"/>
  <c r="Z507"/>
  <c r="R507"/>
  <c r="Q507"/>
  <c r="P507"/>
  <c r="J507"/>
  <c r="I507"/>
  <c r="H507"/>
  <c r="G507"/>
  <c r="AD506"/>
  <c r="AB506" s="1"/>
  <c r="AA506"/>
  <c r="Z506"/>
  <c r="Q506"/>
  <c r="P506"/>
  <c r="R506" s="1"/>
  <c r="J506"/>
  <c r="I506"/>
  <c r="H506"/>
  <c r="G506"/>
  <c r="AA505"/>
  <c r="Z505"/>
  <c r="AD505" s="1"/>
  <c r="AB505" s="1"/>
  <c r="P505"/>
  <c r="J505"/>
  <c r="I505"/>
  <c r="H505"/>
  <c r="G505"/>
  <c r="AA504"/>
  <c r="Z504"/>
  <c r="R504"/>
  <c r="Q504"/>
  <c r="P504"/>
  <c r="J504"/>
  <c r="I504"/>
  <c r="H504"/>
  <c r="G504"/>
  <c r="AE503"/>
  <c r="AD503"/>
  <c r="AB503" s="1"/>
  <c r="AA503"/>
  <c r="Z503"/>
  <c r="R503"/>
  <c r="Q503"/>
  <c r="P503"/>
  <c r="J503"/>
  <c r="I503"/>
  <c r="H503"/>
  <c r="G503"/>
  <c r="AD502"/>
  <c r="AB502" s="1"/>
  <c r="AA502"/>
  <c r="Z502"/>
  <c r="Q502"/>
  <c r="P502"/>
  <c r="R502" s="1"/>
  <c r="J502"/>
  <c r="I502"/>
  <c r="H502"/>
  <c r="G502"/>
  <c r="AA501"/>
  <c r="Z501"/>
  <c r="AD501" s="1"/>
  <c r="AB501" s="1"/>
  <c r="P501"/>
  <c r="J501"/>
  <c r="I501"/>
  <c r="H501"/>
  <c r="G501"/>
  <c r="AA500"/>
  <c r="Z500"/>
  <c r="R500"/>
  <c r="Q500"/>
  <c r="P500"/>
  <c r="J500"/>
  <c r="I500"/>
  <c r="H500"/>
  <c r="G500"/>
  <c r="AE499"/>
  <c r="AD499"/>
  <c r="AB499" s="1"/>
  <c r="AA499"/>
  <c r="Z499"/>
  <c r="R499"/>
  <c r="Q499"/>
  <c r="P499"/>
  <c r="J499"/>
  <c r="I499"/>
  <c r="H499"/>
  <c r="G499"/>
  <c r="AD498"/>
  <c r="AB498" s="1"/>
  <c r="AA498"/>
  <c r="Z498"/>
  <c r="Q498"/>
  <c r="P498"/>
  <c r="R498" s="1"/>
  <c r="J498"/>
  <c r="I498"/>
  <c r="H498"/>
  <c r="G498"/>
  <c r="AA497"/>
  <c r="Z497"/>
  <c r="AD497" s="1"/>
  <c r="AB497" s="1"/>
  <c r="P497"/>
  <c r="J497"/>
  <c r="I497"/>
  <c r="H497"/>
  <c r="G497"/>
  <c r="AA496"/>
  <c r="Z496"/>
  <c r="P496"/>
  <c r="AA495"/>
  <c r="Z495"/>
  <c r="AD495" s="1"/>
  <c r="AB495" s="1"/>
  <c r="P495"/>
  <c r="J495"/>
  <c r="I495"/>
  <c r="H495"/>
  <c r="G495"/>
  <c r="AA494"/>
  <c r="Z494"/>
  <c r="R494"/>
  <c r="Q494"/>
  <c r="P494"/>
  <c r="J494"/>
  <c r="I494"/>
  <c r="H494"/>
  <c r="G494"/>
  <c r="AE493"/>
  <c r="AD493"/>
  <c r="AB493" s="1"/>
  <c r="AA493"/>
  <c r="AA513" s="1"/>
  <c r="Z493"/>
  <c r="R493"/>
  <c r="Q493"/>
  <c r="P493"/>
  <c r="P513" s="1"/>
  <c r="J493"/>
  <c r="I493"/>
  <c r="H493"/>
  <c r="G493"/>
  <c r="AE492"/>
  <c r="AD492"/>
  <c r="AC491"/>
  <c r="Y491"/>
  <c r="W491"/>
  <c r="V491"/>
  <c r="U491"/>
  <c r="T491"/>
  <c r="P491"/>
  <c r="N491"/>
  <c r="M491"/>
  <c r="F491"/>
  <c r="E491"/>
  <c r="D491"/>
  <c r="J491" s="1"/>
  <c r="C491"/>
  <c r="G491" s="1"/>
  <c r="AA490"/>
  <c r="Z490"/>
  <c r="AD490" s="1"/>
  <c r="AB490" s="1"/>
  <c r="Q490"/>
  <c r="L490"/>
  <c r="S490" s="1"/>
  <c r="R490" s="1"/>
  <c r="K490"/>
  <c r="H490"/>
  <c r="G490"/>
  <c r="AE489"/>
  <c r="AD489"/>
  <c r="AB489" s="1"/>
  <c r="AA489"/>
  <c r="Z489"/>
  <c r="L489"/>
  <c r="K489"/>
  <c r="H489"/>
  <c r="G489"/>
  <c r="AE488"/>
  <c r="AD488"/>
  <c r="AB488" s="1"/>
  <c r="AA488"/>
  <c r="Z488"/>
  <c r="L488"/>
  <c r="K488"/>
  <c r="H488"/>
  <c r="G488"/>
  <c r="AE487"/>
  <c r="AD487"/>
  <c r="AB487" s="1"/>
  <c r="AA487"/>
  <c r="Z487"/>
  <c r="L487"/>
  <c r="K487"/>
  <c r="H487"/>
  <c r="G487"/>
  <c r="AE486"/>
  <c r="AD486"/>
  <c r="AB486" s="1"/>
  <c r="AA486"/>
  <c r="Z486"/>
  <c r="L486"/>
  <c r="K486"/>
  <c r="H486"/>
  <c r="G486"/>
  <c r="AE485"/>
  <c r="AD485"/>
  <c r="AB485" s="1"/>
  <c r="AA485"/>
  <c r="Z485"/>
  <c r="L485"/>
  <c r="K485"/>
  <c r="H485"/>
  <c r="G485"/>
  <c r="A485"/>
  <c r="AA484"/>
  <c r="Z484"/>
  <c r="L484"/>
  <c r="L491" s="1"/>
  <c r="K484"/>
  <c r="H484"/>
  <c r="G484"/>
  <c r="A484"/>
  <c r="AA483"/>
  <c r="Z483"/>
  <c r="S483" s="1"/>
  <c r="R483" s="1"/>
  <c r="L483"/>
  <c r="K483"/>
  <c r="H483"/>
  <c r="G483"/>
  <c r="A483"/>
  <c r="AD482"/>
  <c r="AB482" s="1"/>
  <c r="AA482"/>
  <c r="Z482"/>
  <c r="S482" s="1"/>
  <c r="L482"/>
  <c r="K482"/>
  <c r="H482"/>
  <c r="G482"/>
  <c r="AE481"/>
  <c r="AD481"/>
  <c r="AE480"/>
  <c r="AD480"/>
  <c r="AC479"/>
  <c r="T479"/>
  <c r="F479"/>
  <c r="AC478"/>
  <c r="Y478"/>
  <c r="Y479" s="1"/>
  <c r="W478"/>
  <c r="V478"/>
  <c r="U478"/>
  <c r="T478"/>
  <c r="Q478"/>
  <c r="P478"/>
  <c r="N478"/>
  <c r="M478"/>
  <c r="M516" s="1"/>
  <c r="L478"/>
  <c r="K478"/>
  <c r="I478"/>
  <c r="F478"/>
  <c r="E478"/>
  <c r="D478"/>
  <c r="J478" s="1"/>
  <c r="C478"/>
  <c r="G478" s="1"/>
  <c r="AA477"/>
  <c r="Z477"/>
  <c r="AD477" s="1"/>
  <c r="AB477" s="1"/>
  <c r="S477"/>
  <c r="R477"/>
  <c r="J477"/>
  <c r="I477"/>
  <c r="H477"/>
  <c r="G477"/>
  <c r="AE476"/>
  <c r="AD476"/>
  <c r="AB476" s="1"/>
  <c r="AA476"/>
  <c r="Z476"/>
  <c r="S476"/>
  <c r="R476"/>
  <c r="J476"/>
  <c r="I476"/>
  <c r="H476"/>
  <c r="G476"/>
  <c r="AA475"/>
  <c r="Z475"/>
  <c r="AD475" s="1"/>
  <c r="AB475" s="1"/>
  <c r="S475"/>
  <c r="R475"/>
  <c r="J475"/>
  <c r="I475"/>
  <c r="H475"/>
  <c r="G475"/>
  <c r="AE474"/>
  <c r="AD474"/>
  <c r="AB474" s="1"/>
  <c r="AA474"/>
  <c r="Z474"/>
  <c r="S474"/>
  <c r="R474"/>
  <c r="J474"/>
  <c r="I474"/>
  <c r="H474"/>
  <c r="G474"/>
  <c r="AA473"/>
  <c r="Z473"/>
  <c r="AD473" s="1"/>
  <c r="AB473" s="1"/>
  <c r="S473"/>
  <c r="R473"/>
  <c r="J473"/>
  <c r="I473"/>
  <c r="H473"/>
  <c r="G473"/>
  <c r="AE472"/>
  <c r="AD472"/>
  <c r="AB472" s="1"/>
  <c r="AA472"/>
  <c r="Z472"/>
  <c r="S472"/>
  <c r="R472"/>
  <c r="J472"/>
  <c r="I472"/>
  <c r="H472"/>
  <c r="G472"/>
  <c r="AA471"/>
  <c r="AA478" s="1"/>
  <c r="Z471"/>
  <c r="AD471" s="1"/>
  <c r="AB471" s="1"/>
  <c r="S471"/>
  <c r="R471"/>
  <c r="J471"/>
  <c r="I471"/>
  <c r="H471"/>
  <c r="G471"/>
  <c r="AA470"/>
  <c r="Z470"/>
  <c r="S470"/>
  <c r="R470"/>
  <c r="J470"/>
  <c r="I470"/>
  <c r="H470"/>
  <c r="G470"/>
  <c r="AD469"/>
  <c r="AB469" s="1"/>
  <c r="AA469"/>
  <c r="Z469"/>
  <c r="S469"/>
  <c r="R469"/>
  <c r="J469"/>
  <c r="I469"/>
  <c r="H469"/>
  <c r="G469"/>
  <c r="A469"/>
  <c r="AA468"/>
  <c r="Z468"/>
  <c r="AD468" s="1"/>
  <c r="AB468" s="1"/>
  <c r="S468"/>
  <c r="R468"/>
  <c r="J468"/>
  <c r="I468"/>
  <c r="H468"/>
  <c r="G468"/>
  <c r="AE467"/>
  <c r="AD467"/>
  <c r="AB467" s="1"/>
  <c r="AA467"/>
  <c r="Z467"/>
  <c r="S467"/>
  <c r="R467"/>
  <c r="J467"/>
  <c r="I467"/>
  <c r="H467"/>
  <c r="G467"/>
  <c r="AA466"/>
  <c r="Z466"/>
  <c r="AD466" s="1"/>
  <c r="AB466" s="1"/>
  <c r="S466"/>
  <c r="R466"/>
  <c r="J466"/>
  <c r="I466"/>
  <c r="H466"/>
  <c r="G466"/>
  <c r="AE465"/>
  <c r="AD465"/>
  <c r="AB465" s="1"/>
  <c r="AA465"/>
  <c r="Z465"/>
  <c r="S465"/>
  <c r="R465"/>
  <c r="J465"/>
  <c r="I465"/>
  <c r="H465"/>
  <c r="G465"/>
  <c r="AA464"/>
  <c r="Z464"/>
  <c r="AD464" s="1"/>
  <c r="AB464" s="1"/>
  <c r="S464"/>
  <c r="R464"/>
  <c r="J464"/>
  <c r="I464"/>
  <c r="H464"/>
  <c r="G464"/>
  <c r="AE463"/>
  <c r="AD463"/>
  <c r="AB463" s="1"/>
  <c r="AA463"/>
  <c r="Z463"/>
  <c r="S463"/>
  <c r="R463"/>
  <c r="J463"/>
  <c r="I463"/>
  <c r="H463"/>
  <c r="G463"/>
  <c r="AA462"/>
  <c r="Z462"/>
  <c r="AD462" s="1"/>
  <c r="AB462" s="1"/>
  <c r="S462"/>
  <c r="R462"/>
  <c r="J462"/>
  <c r="I462"/>
  <c r="H462"/>
  <c r="G462"/>
  <c r="AE461"/>
  <c r="AD461"/>
  <c r="AB461" s="1"/>
  <c r="AA461"/>
  <c r="Z461"/>
  <c r="S461"/>
  <c r="R461"/>
  <c r="J461"/>
  <c r="I461"/>
  <c r="H461"/>
  <c r="G461"/>
  <c r="AA460"/>
  <c r="Z460"/>
  <c r="AD460" s="1"/>
  <c r="AB460" s="1"/>
  <c r="AD459"/>
  <c r="AB459" s="1"/>
  <c r="AA459"/>
  <c r="Z459"/>
  <c r="S459"/>
  <c r="R459"/>
  <c r="R478" s="1"/>
  <c r="J459"/>
  <c r="I459"/>
  <c r="H459"/>
  <c r="G459"/>
  <c r="AA458"/>
  <c r="Z458"/>
  <c r="AD458" s="1"/>
  <c r="AB458" s="1"/>
  <c r="S458"/>
  <c r="R458"/>
  <c r="J458"/>
  <c r="I458"/>
  <c r="H458"/>
  <c r="G458"/>
  <c r="A458"/>
  <c r="A459" s="1"/>
  <c r="A460" s="1"/>
  <c r="AA457"/>
  <c r="Z457"/>
  <c r="S457"/>
  <c r="R457"/>
  <c r="J457"/>
  <c r="I457"/>
  <c r="H457"/>
  <c r="G457"/>
  <c r="AE456"/>
  <c r="AD456"/>
  <c r="AC455"/>
  <c r="Y455"/>
  <c r="W455"/>
  <c r="V455"/>
  <c r="U455"/>
  <c r="T455"/>
  <c r="Q455"/>
  <c r="P455"/>
  <c r="N455"/>
  <c r="M455"/>
  <c r="F455"/>
  <c r="E455"/>
  <c r="E479" s="1"/>
  <c r="D455"/>
  <c r="C455"/>
  <c r="AD454"/>
  <c r="AB454" s="1"/>
  <c r="AA454"/>
  <c r="Z454"/>
  <c r="L454"/>
  <c r="K454"/>
  <c r="R454" s="1"/>
  <c r="H454"/>
  <c r="G454"/>
  <c r="AE453"/>
  <c r="AD453"/>
  <c r="AB453" s="1"/>
  <c r="AA453"/>
  <c r="Z453"/>
  <c r="L453"/>
  <c r="K453"/>
  <c r="H453"/>
  <c r="G453"/>
  <c r="AE452"/>
  <c r="AD452"/>
  <c r="AB452" s="1"/>
  <c r="AA452"/>
  <c r="Z452"/>
  <c r="L452"/>
  <c r="K452"/>
  <c r="H452"/>
  <c r="G452"/>
  <c r="AE451"/>
  <c r="AD451"/>
  <c r="AB451" s="1"/>
  <c r="AA451"/>
  <c r="Z451"/>
  <c r="L451"/>
  <c r="K451"/>
  <c r="H451"/>
  <c r="G451"/>
  <c r="AE450"/>
  <c r="AD450"/>
  <c r="AB450" s="1"/>
  <c r="AA450"/>
  <c r="Z450"/>
  <c r="S450"/>
  <c r="R450" s="1"/>
  <c r="L450"/>
  <c r="K450"/>
  <c r="H450"/>
  <c r="G450"/>
  <c r="A450" s="1"/>
  <c r="AA449"/>
  <c r="Z449"/>
  <c r="L449"/>
  <c r="K449"/>
  <c r="H449"/>
  <c r="G449"/>
  <c r="A449" s="1"/>
  <c r="AA448"/>
  <c r="Z448"/>
  <c r="L448"/>
  <c r="K448"/>
  <c r="H448"/>
  <c r="G448"/>
  <c r="A448"/>
  <c r="AA447"/>
  <c r="Z447"/>
  <c r="S447" s="1"/>
  <c r="R447" s="1"/>
  <c r="L447"/>
  <c r="L455" s="1"/>
  <c r="K455" s="1"/>
  <c r="J455" s="1"/>
  <c r="I455" s="1"/>
  <c r="H455" s="1"/>
  <c r="G455" s="1"/>
  <c r="K447"/>
  <c r="H447"/>
  <c r="G447"/>
  <c r="A447"/>
  <c r="AD446"/>
  <c r="AB446" s="1"/>
  <c r="AA446"/>
  <c r="AA455" s="1"/>
  <c r="Z446"/>
  <c r="S446" s="1"/>
  <c r="L446"/>
  <c r="K446"/>
  <c r="H446"/>
  <c r="G446"/>
  <c r="AE445"/>
  <c r="AD445"/>
  <c r="AE444"/>
  <c r="AD444"/>
  <c r="W443"/>
  <c r="Q443"/>
  <c r="D443"/>
  <c r="AC442"/>
  <c r="AC443" s="1"/>
  <c r="Y442"/>
  <c r="W442"/>
  <c r="V442"/>
  <c r="V516" s="1"/>
  <c r="U442"/>
  <c r="T442"/>
  <c r="Q442"/>
  <c r="P442"/>
  <c r="P443" s="1"/>
  <c r="N442"/>
  <c r="N516" s="1"/>
  <c r="M442"/>
  <c r="M443" s="1"/>
  <c r="L442"/>
  <c r="K442"/>
  <c r="K516" s="1"/>
  <c r="F442"/>
  <c r="J442" s="1"/>
  <c r="E442"/>
  <c r="E443" s="1"/>
  <c r="D442"/>
  <c r="D516" s="1"/>
  <c r="D517" s="1"/>
  <c r="C517" s="1"/>
  <c r="C442"/>
  <c r="AA441"/>
  <c r="Z441"/>
  <c r="S441"/>
  <c r="R441"/>
  <c r="J441"/>
  <c r="I441"/>
  <c r="H441"/>
  <c r="G441"/>
  <c r="AD440"/>
  <c r="AB440" s="1"/>
  <c r="AA440"/>
  <c r="Z440"/>
  <c r="AE440" s="1"/>
  <c r="S440"/>
  <c r="R440"/>
  <c r="J440"/>
  <c r="I440"/>
  <c r="H440"/>
  <c r="G440"/>
  <c r="AA439"/>
  <c r="Z439"/>
  <c r="S439"/>
  <c r="R439"/>
  <c r="J439"/>
  <c r="I439"/>
  <c r="H439"/>
  <c r="G439"/>
  <c r="AD438"/>
  <c r="AB438" s="1"/>
  <c r="AA438"/>
  <c r="Z438"/>
  <c r="AE438" s="1"/>
  <c r="S438"/>
  <c r="R438"/>
  <c r="J438"/>
  <c r="I438"/>
  <c r="H438"/>
  <c r="G438"/>
  <c r="AA437"/>
  <c r="Z437"/>
  <c r="S437"/>
  <c r="R437"/>
  <c r="J437"/>
  <c r="I437"/>
  <c r="H437"/>
  <c r="G437"/>
  <c r="AD436"/>
  <c r="AB436" s="1"/>
  <c r="AA436"/>
  <c r="Z436"/>
  <c r="S436"/>
  <c r="R436"/>
  <c r="J436"/>
  <c r="I436"/>
  <c r="H436"/>
  <c r="G436"/>
  <c r="AA435"/>
  <c r="Z435"/>
  <c r="AD435" s="1"/>
  <c r="AB435" s="1"/>
  <c r="S435"/>
  <c r="R435"/>
  <c r="J435"/>
  <c r="I435"/>
  <c r="H435"/>
  <c r="G435"/>
  <c r="AA434"/>
  <c r="Z434"/>
  <c r="S434"/>
  <c r="R434"/>
  <c r="J434"/>
  <c r="I434"/>
  <c r="H434"/>
  <c r="G434"/>
  <c r="AD433"/>
  <c r="AB433" s="1"/>
  <c r="AA433"/>
  <c r="Z433"/>
  <c r="AE433" s="1"/>
  <c r="S433"/>
  <c r="R433"/>
  <c r="J433"/>
  <c r="I433"/>
  <c r="H433"/>
  <c r="G433"/>
  <c r="A433"/>
  <c r="AA432"/>
  <c r="Z432"/>
  <c r="AD432" s="1"/>
  <c r="AB432" s="1"/>
  <c r="S432"/>
  <c r="R432"/>
  <c r="J432"/>
  <c r="I432"/>
  <c r="H432"/>
  <c r="G432"/>
  <c r="AE431"/>
  <c r="AD431"/>
  <c r="AB431" s="1"/>
  <c r="AA431"/>
  <c r="Z431"/>
  <c r="S431"/>
  <c r="R431"/>
  <c r="J431"/>
  <c r="I431"/>
  <c r="H431"/>
  <c r="G431"/>
  <c r="AA430"/>
  <c r="Z430"/>
  <c r="AD430" s="1"/>
  <c r="AB430" s="1"/>
  <c r="S430"/>
  <c r="R430"/>
  <c r="J430"/>
  <c r="I430"/>
  <c r="H430"/>
  <c r="G430"/>
  <c r="AE429"/>
  <c r="AD429"/>
  <c r="AB429" s="1"/>
  <c r="AA429"/>
  <c r="Z429"/>
  <c r="S429"/>
  <c r="R429"/>
  <c r="J429"/>
  <c r="I429"/>
  <c r="H429"/>
  <c r="G429"/>
  <c r="AA428"/>
  <c r="Z428"/>
  <c r="AD428" s="1"/>
  <c r="AB428" s="1"/>
  <c r="S428"/>
  <c r="R428"/>
  <c r="J428"/>
  <c r="I428"/>
  <c r="H428"/>
  <c r="G428"/>
  <c r="AE427"/>
  <c r="AD427"/>
  <c r="AB427" s="1"/>
  <c r="AA427"/>
  <c r="Z427"/>
  <c r="S427"/>
  <c r="R427"/>
  <c r="J427"/>
  <c r="I427"/>
  <c r="H427"/>
  <c r="G427"/>
  <c r="AA426"/>
  <c r="Z426"/>
  <c r="AD426" s="1"/>
  <c r="AB426" s="1"/>
  <c r="S426"/>
  <c r="R426"/>
  <c r="J426"/>
  <c r="I426"/>
  <c r="H426"/>
  <c r="G426"/>
  <c r="AE425"/>
  <c r="AD425"/>
  <c r="AB425" s="1"/>
  <c r="AA425"/>
  <c r="Z425"/>
  <c r="S425"/>
  <c r="R425"/>
  <c r="J425"/>
  <c r="I425"/>
  <c r="H425"/>
  <c r="G425"/>
  <c r="AA424"/>
  <c r="Z424"/>
  <c r="AD424" s="1"/>
  <c r="AB424" s="1"/>
  <c r="S424"/>
  <c r="R424"/>
  <c r="J424"/>
  <c r="I424"/>
  <c r="H424"/>
  <c r="G424"/>
  <c r="AE423"/>
  <c r="AD423"/>
  <c r="AB423" s="1"/>
  <c r="AA423"/>
  <c r="Z423"/>
  <c r="A423"/>
  <c r="AA422"/>
  <c r="Z422"/>
  <c r="S422"/>
  <c r="R422"/>
  <c r="J422"/>
  <c r="I422"/>
  <c r="H422"/>
  <c r="G422"/>
  <c r="AE421"/>
  <c r="AD421"/>
  <c r="AB421" s="1"/>
  <c r="AA421"/>
  <c r="Z421"/>
  <c r="S421"/>
  <c r="R421"/>
  <c r="J421"/>
  <c r="I421"/>
  <c r="H421"/>
  <c r="G421"/>
  <c r="A421"/>
  <c r="A422" s="1"/>
  <c r="AD420"/>
  <c r="AB420" s="1"/>
  <c r="AA420"/>
  <c r="Z420"/>
  <c r="S420"/>
  <c r="R420"/>
  <c r="R442" s="1"/>
  <c r="J420"/>
  <c r="I420"/>
  <c r="H420"/>
  <c r="G420"/>
  <c r="AE419"/>
  <c r="AD419"/>
  <c r="Y418"/>
  <c r="Y515" s="1"/>
  <c r="W418"/>
  <c r="V418"/>
  <c r="V443" s="1"/>
  <c r="U443" s="1"/>
  <c r="U418"/>
  <c r="U515" s="1"/>
  <c r="T418"/>
  <c r="Q418"/>
  <c r="P418"/>
  <c r="N418"/>
  <c r="M418"/>
  <c r="F418"/>
  <c r="H418" s="1"/>
  <c r="E418"/>
  <c r="I418" s="1"/>
  <c r="D418"/>
  <c r="C418"/>
  <c r="AE417"/>
  <c r="AD417"/>
  <c r="AB417" s="1"/>
  <c r="AA417"/>
  <c r="Z417"/>
  <c r="L417"/>
  <c r="K417"/>
  <c r="H417"/>
  <c r="G417"/>
  <c r="AE416"/>
  <c r="AD416"/>
  <c r="AB416" s="1"/>
  <c r="AA416"/>
  <c r="Z416"/>
  <c r="L416"/>
  <c r="K416"/>
  <c r="H416"/>
  <c r="G416"/>
  <c r="AE415"/>
  <c r="AD415"/>
  <c r="AB415" s="1"/>
  <c r="AA415"/>
  <c r="Z415"/>
  <c r="L415"/>
  <c r="K415"/>
  <c r="H415"/>
  <c r="G415"/>
  <c r="AE414"/>
  <c r="AD414"/>
  <c r="AB414" s="1"/>
  <c r="AA414"/>
  <c r="Z414"/>
  <c r="L414"/>
  <c r="K414"/>
  <c r="H414"/>
  <c r="G414"/>
  <c r="AE413"/>
  <c r="AD413"/>
  <c r="AB413" s="1"/>
  <c r="AA413"/>
  <c r="Z413"/>
  <c r="L413"/>
  <c r="K413"/>
  <c r="H413"/>
  <c r="G413"/>
  <c r="AE412"/>
  <c r="AD412"/>
  <c r="AB412" s="1"/>
  <c r="AA412"/>
  <c r="Z412"/>
  <c r="L412"/>
  <c r="K412"/>
  <c r="H412"/>
  <c r="G412"/>
  <c r="A412"/>
  <c r="AA411"/>
  <c r="Z411"/>
  <c r="L411"/>
  <c r="K411"/>
  <c r="H411"/>
  <c r="G411"/>
  <c r="A411"/>
  <c r="AA410"/>
  <c r="Z410"/>
  <c r="S410" s="1"/>
  <c r="R410" s="1"/>
  <c r="L410"/>
  <c r="K410"/>
  <c r="H410"/>
  <c r="G410"/>
  <c r="A410"/>
  <c r="AD409"/>
  <c r="AB409" s="1"/>
  <c r="AA409"/>
  <c r="AA418" s="1"/>
  <c r="Z409"/>
  <c r="S409" s="1"/>
  <c r="L409"/>
  <c r="L418" s="1"/>
  <c r="L515" s="1"/>
  <c r="K409"/>
  <c r="K418" s="1"/>
  <c r="H409"/>
  <c r="G409"/>
  <c r="AE408"/>
  <c r="AD408"/>
  <c r="AE407"/>
  <c r="AD407"/>
  <c r="AE406"/>
  <c r="AD406"/>
  <c r="AA404"/>
  <c r="Y404"/>
  <c r="W404"/>
  <c r="V404"/>
  <c r="U404"/>
  <c r="T404"/>
  <c r="P404"/>
  <c r="N404"/>
  <c r="M404"/>
  <c r="L404"/>
  <c r="K404"/>
  <c r="F404"/>
  <c r="E404"/>
  <c r="D404"/>
  <c r="C404"/>
  <c r="AD403"/>
  <c r="AB403" s="1"/>
  <c r="AA403"/>
  <c r="Z403"/>
  <c r="AE403" s="1"/>
  <c r="R403"/>
  <c r="Q403"/>
  <c r="Q404" s="1"/>
  <c r="J403"/>
  <c r="J404" s="1"/>
  <c r="I403"/>
  <c r="H403"/>
  <c r="G403"/>
  <c r="AA402"/>
  <c r="Z402"/>
  <c r="R402"/>
  <c r="R404" s="1"/>
  <c r="Q402"/>
  <c r="J402"/>
  <c r="I402"/>
  <c r="I404" s="1"/>
  <c r="H404" s="1"/>
  <c r="H402"/>
  <c r="G402"/>
  <c r="AE401"/>
  <c r="AD401"/>
  <c r="W399"/>
  <c r="V399"/>
  <c r="U399"/>
  <c r="T399"/>
  <c r="N399"/>
  <c r="M399"/>
  <c r="L399"/>
  <c r="K399"/>
  <c r="D399"/>
  <c r="C399"/>
  <c r="AA398"/>
  <c r="Z398"/>
  <c r="AD398" s="1"/>
  <c r="AB398" s="1"/>
  <c r="R398"/>
  <c r="Q398"/>
  <c r="S398" s="1"/>
  <c r="J398"/>
  <c r="I398"/>
  <c r="H398"/>
  <c r="G398"/>
  <c r="AA397"/>
  <c r="Z397" s="1"/>
  <c r="AD397" s="1"/>
  <c r="Y397"/>
  <c r="R397"/>
  <c r="Q397"/>
  <c r="S397" s="1"/>
  <c r="P397"/>
  <c r="I397"/>
  <c r="H397"/>
  <c r="G397" s="1"/>
  <c r="F397"/>
  <c r="J397" s="1"/>
  <c r="E397"/>
  <c r="J396"/>
  <c r="I396"/>
  <c r="H396"/>
  <c r="G396"/>
  <c r="Y395"/>
  <c r="Z395" s="1"/>
  <c r="P395"/>
  <c r="E395"/>
  <c r="AE394"/>
  <c r="AD394"/>
  <c r="Y393"/>
  <c r="W393"/>
  <c r="V393"/>
  <c r="U393"/>
  <c r="T393"/>
  <c r="P393"/>
  <c r="N393"/>
  <c r="M393"/>
  <c r="L393"/>
  <c r="K393"/>
  <c r="D393"/>
  <c r="C393"/>
  <c r="AA392"/>
  <c r="Z392"/>
  <c r="R392"/>
  <c r="Q392"/>
  <c r="J392"/>
  <c r="I392"/>
  <c r="H392"/>
  <c r="G392"/>
  <c r="AD391"/>
  <c r="AB391" s="1"/>
  <c r="AA391"/>
  <c r="Z391"/>
  <c r="AE391" s="1"/>
  <c r="R391"/>
  <c r="Q391"/>
  <c r="S391" s="1"/>
  <c r="J391"/>
  <c r="I391"/>
  <c r="H391"/>
  <c r="G391"/>
  <c r="AA390"/>
  <c r="Z390"/>
  <c r="R390"/>
  <c r="Q390"/>
  <c r="S390" s="1"/>
  <c r="H390"/>
  <c r="G390"/>
  <c r="F390"/>
  <c r="J390" s="1"/>
  <c r="E390"/>
  <c r="I390" s="1"/>
  <c r="AE389"/>
  <c r="AD389"/>
  <c r="AB389" s="1"/>
  <c r="AA389"/>
  <c r="AA393" s="1"/>
  <c r="Z389"/>
  <c r="S389"/>
  <c r="R389"/>
  <c r="J389"/>
  <c r="J393" s="1"/>
  <c r="I389"/>
  <c r="H389"/>
  <c r="G389"/>
  <c r="AE388"/>
  <c r="AD388"/>
  <c r="AE387"/>
  <c r="AD387"/>
  <c r="Y386"/>
  <c r="W386"/>
  <c r="V386"/>
  <c r="U386"/>
  <c r="T386"/>
  <c r="P386"/>
  <c r="N386"/>
  <c r="M386"/>
  <c r="J386"/>
  <c r="I386"/>
  <c r="D386"/>
  <c r="C386"/>
  <c r="AD385"/>
  <c r="AB385" s="1"/>
  <c r="AA385"/>
  <c r="Z385"/>
  <c r="AE385" s="1"/>
  <c r="Q385"/>
  <c r="F385"/>
  <c r="H385" s="1"/>
  <c r="G385" s="1"/>
  <c r="E385"/>
  <c r="K385" s="1"/>
  <c r="R385" s="1"/>
  <c r="A385"/>
  <c r="AD384"/>
  <c r="AB384" s="1"/>
  <c r="AA384"/>
  <c r="Z384"/>
  <c r="AE384" s="1"/>
  <c r="Q384"/>
  <c r="L384" s="1"/>
  <c r="S384" s="1"/>
  <c r="F384"/>
  <c r="H384" s="1"/>
  <c r="E384"/>
  <c r="K384" s="1"/>
  <c r="AA383"/>
  <c r="Z383"/>
  <c r="AD383" s="1"/>
  <c r="AB383" s="1"/>
  <c r="Q383"/>
  <c r="L383" s="1"/>
  <c r="S383" s="1"/>
  <c r="H383"/>
  <c r="F383"/>
  <c r="E383"/>
  <c r="K383" s="1"/>
  <c r="R383" s="1"/>
  <c r="AA382"/>
  <c r="Z382"/>
  <c r="AD382" s="1"/>
  <c r="AB382" s="1"/>
  <c r="Q382"/>
  <c r="K382"/>
  <c r="R382" s="1"/>
  <c r="H382"/>
  <c r="F382"/>
  <c r="E382"/>
  <c r="G382" s="1"/>
  <c r="AE381"/>
  <c r="AA381"/>
  <c r="Z381"/>
  <c r="AD381" s="1"/>
  <c r="AB381" s="1"/>
  <c r="Q381"/>
  <c r="K381"/>
  <c r="H381" s="1"/>
  <c r="G381"/>
  <c r="F381"/>
  <c r="L381" s="1"/>
  <c r="S381" s="1"/>
  <c r="R381" s="1"/>
  <c r="E381"/>
  <c r="AE380"/>
  <c r="AD380"/>
  <c r="AB380" s="1"/>
  <c r="AA380"/>
  <c r="Z380"/>
  <c r="F380"/>
  <c r="H380" s="1"/>
  <c r="E380"/>
  <c r="K380" s="1"/>
  <c r="R380" s="1"/>
  <c r="L380" s="1"/>
  <c r="S380" s="1"/>
  <c r="AD379"/>
  <c r="AB379" s="1"/>
  <c r="AE379" s="1"/>
  <c r="AA379"/>
  <c r="L379"/>
  <c r="G379"/>
  <c r="F379"/>
  <c r="H379" s="1"/>
  <c r="E379"/>
  <c r="K379" s="1"/>
  <c r="R379" s="1"/>
  <c r="AD378"/>
  <c r="AB378" s="1"/>
  <c r="AA378"/>
  <c r="L378"/>
  <c r="F378"/>
  <c r="E378"/>
  <c r="G378" s="1"/>
  <c r="AA377"/>
  <c r="Z377"/>
  <c r="Q377"/>
  <c r="H377"/>
  <c r="F377"/>
  <c r="E377"/>
  <c r="G377" s="1"/>
  <c r="AA376"/>
  <c r="Z376"/>
  <c r="Q376"/>
  <c r="K376"/>
  <c r="H376"/>
  <c r="G376" s="1"/>
  <c r="F376"/>
  <c r="E376"/>
  <c r="AA375"/>
  <c r="Z375"/>
  <c r="AD375" s="1"/>
  <c r="AB375" s="1"/>
  <c r="Q375"/>
  <c r="H375"/>
  <c r="G375"/>
  <c r="F375"/>
  <c r="E375"/>
  <c r="K375" s="1"/>
  <c r="AE374"/>
  <c r="AA374"/>
  <c r="Z374"/>
  <c r="AD374" s="1"/>
  <c r="AB374" s="1"/>
  <c r="Q374"/>
  <c r="K374"/>
  <c r="H374" s="1"/>
  <c r="G374"/>
  <c r="F374"/>
  <c r="L374" s="1"/>
  <c r="S374" s="1"/>
  <c r="R374" s="1"/>
  <c r="E374"/>
  <c r="AA373"/>
  <c r="Z373"/>
  <c r="AD373" s="1"/>
  <c r="AB373" s="1"/>
  <c r="Q373"/>
  <c r="H373"/>
  <c r="G373"/>
  <c r="F373"/>
  <c r="E373"/>
  <c r="K373" s="1"/>
  <c r="AE372"/>
  <c r="AA372"/>
  <c r="Z372"/>
  <c r="AD372" s="1"/>
  <c r="AB372" s="1"/>
  <c r="Q372"/>
  <c r="K372"/>
  <c r="R372" s="1"/>
  <c r="H372"/>
  <c r="G372" s="1"/>
  <c r="F372"/>
  <c r="E372"/>
  <c r="AA371"/>
  <c r="Z371"/>
  <c r="AD371" s="1"/>
  <c r="AB371" s="1"/>
  <c r="Q371"/>
  <c r="H371"/>
  <c r="G371"/>
  <c r="F371"/>
  <c r="E371"/>
  <c r="K371" s="1"/>
  <c r="AE370"/>
  <c r="AA370"/>
  <c r="Z370"/>
  <c r="AD370" s="1"/>
  <c r="AB370" s="1"/>
  <c r="Q370"/>
  <c r="K370"/>
  <c r="H370" s="1"/>
  <c r="G370"/>
  <c r="F370"/>
  <c r="L370" s="1"/>
  <c r="S370" s="1"/>
  <c r="R370" s="1"/>
  <c r="E370"/>
  <c r="AA369"/>
  <c r="Z369"/>
  <c r="AD369" s="1"/>
  <c r="AB369" s="1"/>
  <c r="Q369"/>
  <c r="H369"/>
  <c r="G369"/>
  <c r="F369"/>
  <c r="E369"/>
  <c r="K369" s="1"/>
  <c r="AE368"/>
  <c r="AA368"/>
  <c r="Z368"/>
  <c r="AD368" s="1"/>
  <c r="AB368" s="1"/>
  <c r="Q368"/>
  <c r="H368"/>
  <c r="G368" s="1"/>
  <c r="F368"/>
  <c r="E368"/>
  <c r="K368" s="1"/>
  <c r="AE367"/>
  <c r="AD367"/>
  <c r="AB367" s="1"/>
  <c r="AA367"/>
  <c r="Z367"/>
  <c r="Q367"/>
  <c r="G367"/>
  <c r="F367"/>
  <c r="H367" s="1"/>
  <c r="E367"/>
  <c r="K367" s="1"/>
  <c r="R367" s="1"/>
  <c r="AD366"/>
  <c r="AB366" s="1"/>
  <c r="AA366"/>
  <c r="Z366"/>
  <c r="AE366" s="1"/>
  <c r="Q366"/>
  <c r="L366"/>
  <c r="F366"/>
  <c r="E366"/>
  <c r="AE365"/>
  <c r="AA365"/>
  <c r="Z365"/>
  <c r="AD365" s="1"/>
  <c r="AB365" s="1"/>
  <c r="Q365"/>
  <c r="F365"/>
  <c r="H365" s="1"/>
  <c r="E365"/>
  <c r="G365" s="1"/>
  <c r="AA364"/>
  <c r="Z364"/>
  <c r="AD364" s="1"/>
  <c r="AB364" s="1"/>
  <c r="Q364"/>
  <c r="G364"/>
  <c r="F364"/>
  <c r="H364" s="1"/>
  <c r="E364"/>
  <c r="AE363"/>
  <c r="AD363"/>
  <c r="AB363" s="1"/>
  <c r="AA363"/>
  <c r="Z363"/>
  <c r="Q363"/>
  <c r="L363" s="1"/>
  <c r="K363" s="1"/>
  <c r="H363"/>
  <c r="F363"/>
  <c r="E363"/>
  <c r="G363" s="1"/>
  <c r="A363"/>
  <c r="A364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D362"/>
  <c r="AB362" s="1"/>
  <c r="AA362"/>
  <c r="Z362"/>
  <c r="Q362"/>
  <c r="L362" s="1"/>
  <c r="S362" s="1"/>
  <c r="F362"/>
  <c r="H362" s="1"/>
  <c r="E362"/>
  <c r="K362" s="1"/>
  <c r="R362" s="1"/>
  <c r="AE361"/>
  <c r="AA361"/>
  <c r="Z361"/>
  <c r="AD361" s="1"/>
  <c r="AB361" s="1"/>
  <c r="Q361"/>
  <c r="F361"/>
  <c r="H361" s="1"/>
  <c r="E361"/>
  <c r="G361" s="1"/>
  <c r="AA360"/>
  <c r="Z360"/>
  <c r="AD360" s="1"/>
  <c r="AB360" s="1"/>
  <c r="Q360"/>
  <c r="L360"/>
  <c r="K360"/>
  <c r="H360" s="1"/>
  <c r="G360"/>
  <c r="F360"/>
  <c r="E360"/>
  <c r="AE359"/>
  <c r="AA359"/>
  <c r="Z359"/>
  <c r="AD359" s="1"/>
  <c r="AB359" s="1"/>
  <c r="Q359"/>
  <c r="H359"/>
  <c r="G359"/>
  <c r="F359"/>
  <c r="E359"/>
  <c r="K359" s="1"/>
  <c r="AE358"/>
  <c r="AA358"/>
  <c r="Z358"/>
  <c r="AD358" s="1"/>
  <c r="AB358" s="1"/>
  <c r="Q358"/>
  <c r="K358"/>
  <c r="H358"/>
  <c r="G358" s="1"/>
  <c r="F358"/>
  <c r="E358"/>
  <c r="AE357"/>
  <c r="AD357"/>
  <c r="AB357" s="1"/>
  <c r="AA357"/>
  <c r="Z357"/>
  <c r="R357"/>
  <c r="Q357"/>
  <c r="H357"/>
  <c r="G357"/>
  <c r="F357"/>
  <c r="E357"/>
  <c r="K357" s="1"/>
  <c r="AE356"/>
  <c r="AD356"/>
  <c r="AB356" s="1"/>
  <c r="AA356"/>
  <c r="Z356"/>
  <c r="Q356"/>
  <c r="F356"/>
  <c r="L356" s="1"/>
  <c r="S356" s="1"/>
  <c r="R356" s="1"/>
  <c r="E356"/>
  <c r="K356" s="1"/>
  <c r="AA355"/>
  <c r="Z355"/>
  <c r="AD355" s="1"/>
  <c r="AB355" s="1"/>
  <c r="Q355"/>
  <c r="G355"/>
  <c r="F355"/>
  <c r="H355" s="1"/>
  <c r="E355"/>
  <c r="K355" s="1"/>
  <c r="R355" s="1"/>
  <c r="AA354"/>
  <c r="Z354"/>
  <c r="AD354" s="1"/>
  <c r="AB354" s="1"/>
  <c r="Q354"/>
  <c r="L354" s="1"/>
  <c r="S354" s="1"/>
  <c r="H354"/>
  <c r="G354" s="1"/>
  <c r="F354"/>
  <c r="E354"/>
  <c r="K354" s="1"/>
  <c r="AE353"/>
  <c r="AA353"/>
  <c r="Z353"/>
  <c r="AD353" s="1"/>
  <c r="AB353" s="1"/>
  <c r="Q353"/>
  <c r="H353"/>
  <c r="F353"/>
  <c r="E353"/>
  <c r="K353" s="1"/>
  <c r="A353"/>
  <c r="A354" s="1"/>
  <c r="A359" s="1"/>
  <c r="A360" s="1"/>
  <c r="A361" s="1"/>
  <c r="AA352"/>
  <c r="Z352"/>
  <c r="Q352"/>
  <c r="K352"/>
  <c r="G352"/>
  <c r="F352"/>
  <c r="L352" s="1"/>
  <c r="E352"/>
  <c r="A352"/>
  <c r="AE351"/>
  <c r="AD351"/>
  <c r="AB351" s="1"/>
  <c r="AA351"/>
  <c r="Z351"/>
  <c r="Q351"/>
  <c r="L351" s="1"/>
  <c r="H351"/>
  <c r="F351"/>
  <c r="E351"/>
  <c r="K351" s="1"/>
  <c r="R351" s="1"/>
  <c r="A351"/>
  <c r="AE350"/>
  <c r="AD350"/>
  <c r="AB350" s="1"/>
  <c r="AA350"/>
  <c r="Z350"/>
  <c r="Q350"/>
  <c r="Q386" s="1"/>
  <c r="K350"/>
  <c r="R350" s="1"/>
  <c r="H350"/>
  <c r="G350" s="1"/>
  <c r="F350"/>
  <c r="L350" s="1"/>
  <c r="E350"/>
  <c r="AE349"/>
  <c r="AD349"/>
  <c r="AE348"/>
  <c r="AD348"/>
  <c r="W347"/>
  <c r="V347"/>
  <c r="U347"/>
  <c r="T347"/>
  <c r="O347"/>
  <c r="N347"/>
  <c r="M347"/>
  <c r="L347"/>
  <c r="K347"/>
  <c r="F347"/>
  <c r="E347"/>
  <c r="D347" s="1"/>
  <c r="H347" s="1"/>
  <c r="AA346"/>
  <c r="Z346" s="1"/>
  <c r="AB346" s="1"/>
  <c r="Y346"/>
  <c r="P346"/>
  <c r="Q346" s="1"/>
  <c r="S346" s="1"/>
  <c r="J346"/>
  <c r="I346"/>
  <c r="H346"/>
  <c r="G346"/>
  <c r="AD345"/>
  <c r="AB345" s="1"/>
  <c r="D345" s="1"/>
  <c r="J345" s="1"/>
  <c r="AA345"/>
  <c r="Z345"/>
  <c r="R345"/>
  <c r="Q345"/>
  <c r="S345" s="1"/>
  <c r="AE344"/>
  <c r="AD344"/>
  <c r="AA343"/>
  <c r="Y343"/>
  <c r="W343"/>
  <c r="V343"/>
  <c r="U343"/>
  <c r="T343"/>
  <c r="P343"/>
  <c r="O343"/>
  <c r="N343"/>
  <c r="M343"/>
  <c r="L343"/>
  <c r="K343"/>
  <c r="F343"/>
  <c r="E343"/>
  <c r="D343"/>
  <c r="C343"/>
  <c r="AA342"/>
  <c r="Z342"/>
  <c r="S342" s="1"/>
  <c r="R342"/>
  <c r="R343" s="1"/>
  <c r="Q343" s="1"/>
  <c r="Q342"/>
  <c r="J342"/>
  <c r="I342"/>
  <c r="H342"/>
  <c r="G342"/>
  <c r="AE341"/>
  <c r="AD341"/>
  <c r="AB341" s="1"/>
  <c r="AA341"/>
  <c r="Z341"/>
  <c r="R341"/>
  <c r="Q341"/>
  <c r="J341"/>
  <c r="I341"/>
  <c r="H341"/>
  <c r="G341"/>
  <c r="A341"/>
  <c r="A342" s="1"/>
  <c r="AA340"/>
  <c r="Z340"/>
  <c r="AD340" s="1"/>
  <c r="AB340" s="1"/>
  <c r="R340"/>
  <c r="Q340"/>
  <c r="S340" s="1"/>
  <c r="J340"/>
  <c r="J343" s="1"/>
  <c r="I343" s="1"/>
  <c r="H343" s="1"/>
  <c r="G343" s="1"/>
  <c r="I340"/>
  <c r="H340"/>
  <c r="G340"/>
  <c r="AA339"/>
  <c r="Z339"/>
  <c r="R339"/>
  <c r="Q339"/>
  <c r="S339" s="1"/>
  <c r="J339"/>
  <c r="I339"/>
  <c r="H339"/>
  <c r="G339"/>
  <c r="AE338"/>
  <c r="AD338"/>
  <c r="AD337"/>
  <c r="AA337"/>
  <c r="Y337"/>
  <c r="W337"/>
  <c r="V337"/>
  <c r="U337"/>
  <c r="T337"/>
  <c r="P337"/>
  <c r="O337"/>
  <c r="N337"/>
  <c r="M337"/>
  <c r="L337"/>
  <c r="K337"/>
  <c r="F337"/>
  <c r="E337"/>
  <c r="D337"/>
  <c r="C337"/>
  <c r="AE336"/>
  <c r="AD336"/>
  <c r="AB336" s="1"/>
  <c r="AB337" s="1"/>
  <c r="AA336"/>
  <c r="Z336"/>
  <c r="Z337" s="1"/>
  <c r="S336"/>
  <c r="S337" s="1"/>
  <c r="R337" s="1"/>
  <c r="Q337" s="1"/>
  <c r="R336"/>
  <c r="Q336"/>
  <c r="I336"/>
  <c r="H336"/>
  <c r="G336"/>
  <c r="F336"/>
  <c r="AE335"/>
  <c r="AD335"/>
  <c r="AE334"/>
  <c r="AD334"/>
  <c r="Y333"/>
  <c r="W333"/>
  <c r="V333"/>
  <c r="U333"/>
  <c r="T333"/>
  <c r="Q333"/>
  <c r="P333"/>
  <c r="O333"/>
  <c r="N333"/>
  <c r="M333"/>
  <c r="L333"/>
  <c r="K333"/>
  <c r="F333"/>
  <c r="E333"/>
  <c r="D333"/>
  <c r="C333"/>
  <c r="AA332"/>
  <c r="AA333" s="1"/>
  <c r="Z332"/>
  <c r="R332"/>
  <c r="Q332"/>
  <c r="J332"/>
  <c r="J333" s="1"/>
  <c r="I333" s="1"/>
  <c r="H333" s="1"/>
  <c r="G333" s="1"/>
  <c r="I332"/>
  <c r="H332"/>
  <c r="G332"/>
  <c r="AE331"/>
  <c r="AD331"/>
  <c r="Y330"/>
  <c r="W330"/>
  <c r="V330"/>
  <c r="U330"/>
  <c r="T330"/>
  <c r="P330"/>
  <c r="O330"/>
  <c r="N330"/>
  <c r="M330"/>
  <c r="L330"/>
  <c r="K330"/>
  <c r="F330"/>
  <c r="E330"/>
  <c r="D330"/>
  <c r="C330"/>
  <c r="AA329"/>
  <c r="AA330" s="1"/>
  <c r="Z329"/>
  <c r="AD329" s="1"/>
  <c r="AB329" s="1"/>
  <c r="AB330" s="1"/>
  <c r="R329"/>
  <c r="Q329"/>
  <c r="J329"/>
  <c r="I329"/>
  <c r="H329"/>
  <c r="G329"/>
  <c r="A329"/>
  <c r="AE328"/>
  <c r="AA328"/>
  <c r="Z328"/>
  <c r="AD328" s="1"/>
  <c r="AB328" s="1"/>
  <c r="S328"/>
  <c r="R328"/>
  <c r="Q328"/>
  <c r="J328"/>
  <c r="I328"/>
  <c r="I330" s="1"/>
  <c r="H330" s="1"/>
  <c r="G330" s="1"/>
  <c r="H328"/>
  <c r="G328"/>
  <c r="AE327"/>
  <c r="AD327"/>
  <c r="Y326"/>
  <c r="W326"/>
  <c r="V326"/>
  <c r="U326"/>
  <c r="T326"/>
  <c r="P326"/>
  <c r="O326"/>
  <c r="N326"/>
  <c r="M326"/>
  <c r="L326"/>
  <c r="K326"/>
  <c r="F326"/>
  <c r="E326"/>
  <c r="D326"/>
  <c r="C326"/>
  <c r="AA325"/>
  <c r="AA326" s="1"/>
  <c r="Z325"/>
  <c r="AD325" s="1"/>
  <c r="AB325" s="1"/>
  <c r="S325"/>
  <c r="R325"/>
  <c r="Q325"/>
  <c r="J325"/>
  <c r="J326" s="1"/>
  <c r="I326" s="1"/>
  <c r="H326" s="1"/>
  <c r="G326" s="1"/>
  <c r="I325"/>
  <c r="H325"/>
  <c r="G325"/>
  <c r="AE324"/>
  <c r="AD324"/>
  <c r="AB324" s="1"/>
  <c r="AB326" s="1"/>
  <c r="AA324"/>
  <c r="Z324"/>
  <c r="S324"/>
  <c r="S326" s="1"/>
  <c r="R324"/>
  <c r="R326" s="1"/>
  <c r="Q326" s="1"/>
  <c r="Q324"/>
  <c r="J324"/>
  <c r="I324"/>
  <c r="H324"/>
  <c r="G324"/>
  <c r="AE323"/>
  <c r="AD323"/>
  <c r="Z322"/>
  <c r="Y322"/>
  <c r="W322"/>
  <c r="V322"/>
  <c r="U322"/>
  <c r="T322"/>
  <c r="O322"/>
  <c r="N322"/>
  <c r="M322"/>
  <c r="L322"/>
  <c r="K322"/>
  <c r="D322"/>
  <c r="C322"/>
  <c r="AD321"/>
  <c r="AB321" s="1"/>
  <c r="AA321"/>
  <c r="Z321"/>
  <c r="P321"/>
  <c r="J321" s="1"/>
  <c r="I321"/>
  <c r="F321"/>
  <c r="H321" s="1"/>
  <c r="G321" s="1"/>
  <c r="E321"/>
  <c r="AE320"/>
  <c r="AA320"/>
  <c r="Z320"/>
  <c r="AD320" s="1"/>
  <c r="AB320" s="1"/>
  <c r="P320"/>
  <c r="H320"/>
  <c r="F320"/>
  <c r="E320"/>
  <c r="G320" s="1"/>
  <c r="AA319"/>
  <c r="AA322" s="1"/>
  <c r="Z319"/>
  <c r="R319"/>
  <c r="P319"/>
  <c r="P322" s="1"/>
  <c r="H319"/>
  <c r="F319"/>
  <c r="F322" s="1"/>
  <c r="E319"/>
  <c r="E322" s="1"/>
  <c r="AE318"/>
  <c r="AD318"/>
  <c r="AE317"/>
  <c r="AD317"/>
  <c r="AE316"/>
  <c r="AD316"/>
  <c r="Y315"/>
  <c r="W315"/>
  <c r="V315"/>
  <c r="U315"/>
  <c r="T315"/>
  <c r="P315"/>
  <c r="O315"/>
  <c r="N315"/>
  <c r="M315"/>
  <c r="L315"/>
  <c r="K315"/>
  <c r="F315"/>
  <c r="E315"/>
  <c r="D315"/>
  <c r="C315"/>
  <c r="AE314"/>
  <c r="AD314"/>
  <c r="AB314" s="1"/>
  <c r="AA314"/>
  <c r="Z314"/>
  <c r="R314"/>
  <c r="Q314"/>
  <c r="S314" s="1"/>
  <c r="J314"/>
  <c r="I314"/>
  <c r="H314"/>
  <c r="G314"/>
  <c r="AD313"/>
  <c r="AB313" s="1"/>
  <c r="AB315" s="1"/>
  <c r="AA313"/>
  <c r="AA315" s="1"/>
  <c r="Z313"/>
  <c r="R313"/>
  <c r="Q313"/>
  <c r="S313" s="1"/>
  <c r="J313"/>
  <c r="J315" s="1"/>
  <c r="I315" s="1"/>
  <c r="I313"/>
  <c r="H313"/>
  <c r="G313"/>
  <c r="AE312"/>
  <c r="AD312"/>
  <c r="Y311"/>
  <c r="W311"/>
  <c r="V311"/>
  <c r="U311"/>
  <c r="T311"/>
  <c r="P311"/>
  <c r="N311"/>
  <c r="M311"/>
  <c r="L311"/>
  <c r="K311"/>
  <c r="F311"/>
  <c r="E311"/>
  <c r="D311"/>
  <c r="C311"/>
  <c r="AE310"/>
  <c r="AD310"/>
  <c r="AB310" s="1"/>
  <c r="AA310"/>
  <c r="Z310"/>
  <c r="S310"/>
  <c r="R310"/>
  <c r="Q310"/>
  <c r="J310"/>
  <c r="I310"/>
  <c r="H310"/>
  <c r="G310"/>
  <c r="AD309"/>
  <c r="AB309" s="1"/>
  <c r="AE309" s="1"/>
  <c r="AA309"/>
  <c r="Z309"/>
  <c r="R309"/>
  <c r="Q309"/>
  <c r="S309" s="1"/>
  <c r="S311" s="1"/>
  <c r="R311" s="1"/>
  <c r="Q311" s="1"/>
  <c r="J309"/>
  <c r="I309"/>
  <c r="H309"/>
  <c r="G309"/>
  <c r="AA308"/>
  <c r="Z308"/>
  <c r="AD308" s="1"/>
  <c r="AB308" s="1"/>
  <c r="AB311" s="1"/>
  <c r="R308"/>
  <c r="Q308"/>
  <c r="S308" s="1"/>
  <c r="J308"/>
  <c r="J311" s="1"/>
  <c r="I311" s="1"/>
  <c r="H311" s="1"/>
  <c r="G311" s="1"/>
  <c r="I308"/>
  <c r="H308"/>
  <c r="G308"/>
  <c r="AE307"/>
  <c r="AD307"/>
  <c r="Y306"/>
  <c r="W306"/>
  <c r="V306"/>
  <c r="U306"/>
  <c r="T306"/>
  <c r="N306"/>
  <c r="M306"/>
  <c r="L306"/>
  <c r="K306"/>
  <c r="D306"/>
  <c r="C306"/>
  <c r="AE305"/>
  <c r="AA305"/>
  <c r="Z305"/>
  <c r="AD305" s="1"/>
  <c r="AB305" s="1"/>
  <c r="P305"/>
  <c r="J305"/>
  <c r="I305"/>
  <c r="H305"/>
  <c r="G305"/>
  <c r="AD304"/>
  <c r="AB304" s="1"/>
  <c r="AA304"/>
  <c r="Z304"/>
  <c r="R304"/>
  <c r="Q304"/>
  <c r="J304"/>
  <c r="I304"/>
  <c r="H304"/>
  <c r="G304"/>
  <c r="AE303"/>
  <c r="AD303"/>
  <c r="AB303" s="1"/>
  <c r="AA303"/>
  <c r="Z303"/>
  <c r="R303"/>
  <c r="P303"/>
  <c r="O303"/>
  <c r="Q303" s="1"/>
  <c r="S303" s="1"/>
  <c r="F303"/>
  <c r="H303" s="1"/>
  <c r="E303"/>
  <c r="G303" s="1"/>
  <c r="AA302"/>
  <c r="Z302"/>
  <c r="AD302" s="1"/>
  <c r="AB302" s="1"/>
  <c r="R302"/>
  <c r="Q302" s="1"/>
  <c r="S302" s="1"/>
  <c r="P302"/>
  <c r="J302"/>
  <c r="G302"/>
  <c r="F302"/>
  <c r="E302"/>
  <c r="AD301"/>
  <c r="AB301" s="1"/>
  <c r="AA301"/>
  <c r="Z301"/>
  <c r="R301"/>
  <c r="Q301"/>
  <c r="S301" s="1"/>
  <c r="J301"/>
  <c r="I301"/>
  <c r="H301"/>
  <c r="G301"/>
  <c r="A301"/>
  <c r="AA300"/>
  <c r="Z300"/>
  <c r="AD300" s="1"/>
  <c r="AB300" s="1"/>
  <c r="R300"/>
  <c r="Q300"/>
  <c r="S300" s="1"/>
  <c r="J300"/>
  <c r="I300"/>
  <c r="H300"/>
  <c r="G300"/>
  <c r="A300"/>
  <c r="AD299"/>
  <c r="AB299" s="1"/>
  <c r="AA299"/>
  <c r="Z299"/>
  <c r="P299"/>
  <c r="R299" s="1"/>
  <c r="J299"/>
  <c r="H299"/>
  <c r="F299"/>
  <c r="E299"/>
  <c r="AE298"/>
  <c r="AD298"/>
  <c r="Y297"/>
  <c r="W297"/>
  <c r="V297"/>
  <c r="U297"/>
  <c r="T297"/>
  <c r="O297"/>
  <c r="N297"/>
  <c r="M297"/>
  <c r="L297"/>
  <c r="K297"/>
  <c r="D297"/>
  <c r="C297"/>
  <c r="AD296"/>
  <c r="AB296" s="1"/>
  <c r="AE296" s="1"/>
  <c r="AA296"/>
  <c r="Z296"/>
  <c r="R296"/>
  <c r="Q296"/>
  <c r="S296" s="1"/>
  <c r="P296"/>
  <c r="J296"/>
  <c r="I296"/>
  <c r="H296"/>
  <c r="G296"/>
  <c r="AE295"/>
  <c r="AD295"/>
  <c r="AB295" s="1"/>
  <c r="AA295"/>
  <c r="Z295"/>
  <c r="R295"/>
  <c r="Q295"/>
  <c r="J295"/>
  <c r="I295"/>
  <c r="H295"/>
  <c r="G295"/>
  <c r="AE294"/>
  <c r="AD294"/>
  <c r="AB294" s="1"/>
  <c r="AA294"/>
  <c r="Z294"/>
  <c r="R294"/>
  <c r="Q294" s="1"/>
  <c r="P294"/>
  <c r="I294"/>
  <c r="G294"/>
  <c r="F294"/>
  <c r="H294" s="1"/>
  <c r="E294"/>
  <c r="AE293"/>
  <c r="AD293"/>
  <c r="AB293" s="1"/>
  <c r="AA293"/>
  <c r="Z293"/>
  <c r="R293"/>
  <c r="Q293" s="1"/>
  <c r="P293"/>
  <c r="J293"/>
  <c r="F293"/>
  <c r="E293"/>
  <c r="AA292"/>
  <c r="Z292"/>
  <c r="R292"/>
  <c r="Q292"/>
  <c r="J292"/>
  <c r="I292"/>
  <c r="H292"/>
  <c r="G292"/>
  <c r="A292"/>
  <c r="AD291"/>
  <c r="AB291" s="1"/>
  <c r="AA291"/>
  <c r="Z291"/>
  <c r="R291"/>
  <c r="Q291"/>
  <c r="J291"/>
  <c r="I291"/>
  <c r="H291"/>
  <c r="G291"/>
  <c r="AD290"/>
  <c r="AB290" s="1"/>
  <c r="AA290"/>
  <c r="Z290"/>
  <c r="R290"/>
  <c r="Q290" s="1"/>
  <c r="S290" s="1"/>
  <c r="P290"/>
  <c r="F290"/>
  <c r="J290" s="1"/>
  <c r="E290"/>
  <c r="I290" s="1"/>
  <c r="AA289"/>
  <c r="Z289"/>
  <c r="AD289" s="1"/>
  <c r="AB289" s="1"/>
  <c r="Q289"/>
  <c r="S289" s="1"/>
  <c r="R289" s="1"/>
  <c r="P289"/>
  <c r="G289"/>
  <c r="F289"/>
  <c r="H289" s="1"/>
  <c r="E289"/>
  <c r="I289" s="1"/>
  <c r="AA288"/>
  <c r="Z288"/>
  <c r="AD288" s="1"/>
  <c r="AB288" s="1"/>
  <c r="P288"/>
  <c r="J288" s="1"/>
  <c r="H288"/>
  <c r="G288"/>
  <c r="F288"/>
  <c r="E288"/>
  <c r="I288" s="1"/>
  <c r="AE287"/>
  <c r="AD287"/>
  <c r="AB287" s="1"/>
  <c r="AA287"/>
  <c r="Z287"/>
  <c r="R287"/>
  <c r="Q287"/>
  <c r="P287"/>
  <c r="H287"/>
  <c r="G287"/>
  <c r="F287"/>
  <c r="E287"/>
  <c r="I287" s="1"/>
  <c r="AE286"/>
  <c r="AD286"/>
  <c r="AB286" s="1"/>
  <c r="AA286"/>
  <c r="AA297" s="1"/>
  <c r="Z286"/>
  <c r="S286"/>
  <c r="R286"/>
  <c r="Q286" s="1"/>
  <c r="P286"/>
  <c r="F286"/>
  <c r="J286" s="1"/>
  <c r="I286" s="1"/>
  <c r="E286"/>
  <c r="G286" s="1"/>
  <c r="AA285"/>
  <c r="Z285"/>
  <c r="AD285" s="1"/>
  <c r="AB285" s="1"/>
  <c r="AE284"/>
  <c r="AD284"/>
  <c r="Y283"/>
  <c r="W9" i="12" s="1"/>
  <c r="W283" i="5"/>
  <c r="V283"/>
  <c r="U283"/>
  <c r="T283"/>
  <c r="N283"/>
  <c r="M283"/>
  <c r="L283"/>
  <c r="K283"/>
  <c r="F283"/>
  <c r="E283"/>
  <c r="D283"/>
  <c r="C283"/>
  <c r="AD282"/>
  <c r="AB282"/>
  <c r="AA282"/>
  <c r="Z282"/>
  <c r="R282"/>
  <c r="Q282"/>
  <c r="J282"/>
  <c r="I282"/>
  <c r="H282"/>
  <c r="G282"/>
  <c r="AA281"/>
  <c r="Z281"/>
  <c r="AD281" s="1"/>
  <c r="AB281" s="1"/>
  <c r="R281"/>
  <c r="Q281"/>
  <c r="S281" s="1"/>
  <c r="J281"/>
  <c r="I281"/>
  <c r="H281"/>
  <c r="G281"/>
  <c r="AE280"/>
  <c r="AD280"/>
  <c r="AE279"/>
  <c r="AD279"/>
  <c r="AB279" s="1"/>
  <c r="AA279"/>
  <c r="Z279"/>
  <c r="S279"/>
  <c r="R279"/>
  <c r="Q279"/>
  <c r="P279"/>
  <c r="J279"/>
  <c r="I279"/>
  <c r="H279"/>
  <c r="G279"/>
  <c r="AE278"/>
  <c r="AD278"/>
  <c r="AB278" s="1"/>
  <c r="AA278"/>
  <c r="Z278"/>
  <c r="S278"/>
  <c r="R278"/>
  <c r="Q278"/>
  <c r="P278"/>
  <c r="J278"/>
  <c r="I278"/>
  <c r="H278"/>
  <c r="G278"/>
  <c r="AE277"/>
  <c r="AD277"/>
  <c r="AB277" s="1"/>
  <c r="AA277"/>
  <c r="Z277"/>
  <c r="S277"/>
  <c r="R277"/>
  <c r="Q277"/>
  <c r="P277"/>
  <c r="J277"/>
  <c r="I277"/>
  <c r="H277"/>
  <c r="G277"/>
  <c r="AE276"/>
  <c r="AD276"/>
  <c r="AB276" s="1"/>
  <c r="AA276"/>
  <c r="Z276"/>
  <c r="S276"/>
  <c r="R276"/>
  <c r="J276"/>
  <c r="I276"/>
  <c r="H276"/>
  <c r="G276"/>
  <c r="AE275"/>
  <c r="AD275"/>
  <c r="AE274"/>
  <c r="AD274"/>
  <c r="AB274" s="1"/>
  <c r="AA274"/>
  <c r="Z274"/>
  <c r="S274"/>
  <c r="R274"/>
  <c r="J274"/>
  <c r="I274"/>
  <c r="H274"/>
  <c r="G274"/>
  <c r="AA273"/>
  <c r="Z273"/>
  <c r="AD273" s="1"/>
  <c r="AB273" s="1"/>
  <c r="S273"/>
  <c r="R273"/>
  <c r="J273"/>
  <c r="I273"/>
  <c r="H273"/>
  <c r="G273"/>
  <c r="AE272"/>
  <c r="AD272"/>
  <c r="AB272" s="1"/>
  <c r="AA272"/>
  <c r="Z272"/>
  <c r="S272"/>
  <c r="R272"/>
  <c r="J272"/>
  <c r="I272"/>
  <c r="H272"/>
  <c r="G272"/>
  <c r="AA271"/>
  <c r="Z271"/>
  <c r="AD271" s="1"/>
  <c r="AB271" s="1"/>
  <c r="S271"/>
  <c r="R271"/>
  <c r="O271"/>
  <c r="J271"/>
  <c r="I271"/>
  <c r="H271"/>
  <c r="G271"/>
  <c r="AE270"/>
  <c r="AD270"/>
  <c r="AB270" s="1"/>
  <c r="AA270"/>
  <c r="Z270"/>
  <c r="P270"/>
  <c r="O270"/>
  <c r="J270"/>
  <c r="I270"/>
  <c r="H270"/>
  <c r="G270"/>
  <c r="AD269"/>
  <c r="AB269" s="1"/>
  <c r="AE269" s="1"/>
  <c r="AA269"/>
  <c r="Z269"/>
  <c r="P269"/>
  <c r="O269"/>
  <c r="J269"/>
  <c r="I269"/>
  <c r="H269"/>
  <c r="G269"/>
  <c r="AA268"/>
  <c r="Z268"/>
  <c r="R268"/>
  <c r="Q268" s="1"/>
  <c r="S268" s="1"/>
  <c r="P268"/>
  <c r="P283" s="1"/>
  <c r="O268"/>
  <c r="J268"/>
  <c r="I268"/>
  <c r="H268"/>
  <c r="G268"/>
  <c r="AE267"/>
  <c r="AD267"/>
  <c r="AA266"/>
  <c r="Z266"/>
  <c r="AD266" s="1"/>
  <c r="AB266" s="1"/>
  <c r="R266"/>
  <c r="O266"/>
  <c r="Q266" s="1"/>
  <c r="S266" s="1"/>
  <c r="J266"/>
  <c r="I266"/>
  <c r="H266"/>
  <c r="G266"/>
  <c r="AA265"/>
  <c r="Z265"/>
  <c r="S265"/>
  <c r="R265"/>
  <c r="Q265" s="1"/>
  <c r="O265"/>
  <c r="J265"/>
  <c r="I265"/>
  <c r="H265"/>
  <c r="G265"/>
  <c r="AE264"/>
  <c r="AD264"/>
  <c r="AB264" s="1"/>
  <c r="AA264"/>
  <c r="AA283" s="1"/>
  <c r="Z264"/>
  <c r="S264"/>
  <c r="R264"/>
  <c r="Q264" s="1"/>
  <c r="O264"/>
  <c r="J264"/>
  <c r="I264"/>
  <c r="H264"/>
  <c r="G264"/>
  <c r="AE263"/>
  <c r="AD263"/>
  <c r="AE262"/>
  <c r="AD262"/>
  <c r="AE261"/>
  <c r="AD261"/>
  <c r="W259"/>
  <c r="U259"/>
  <c r="O259"/>
  <c r="L259"/>
  <c r="K259"/>
  <c r="Y258"/>
  <c r="W258"/>
  <c r="V258"/>
  <c r="U258"/>
  <c r="T258"/>
  <c r="T259" s="1"/>
  <c r="O258"/>
  <c r="N258"/>
  <c r="N259" s="1"/>
  <c r="M258"/>
  <c r="M259" s="1"/>
  <c r="L258"/>
  <c r="K258"/>
  <c r="D258"/>
  <c r="D259" s="1"/>
  <c r="C258"/>
  <c r="C259" s="1"/>
  <c r="C260" s="1"/>
  <c r="AA257"/>
  <c r="Z257"/>
  <c r="R257"/>
  <c r="Q257"/>
  <c r="J257"/>
  <c r="I257"/>
  <c r="H257"/>
  <c r="G257"/>
  <c r="AE256"/>
  <c r="AD256"/>
  <c r="AB256" s="1"/>
  <c r="AA256"/>
  <c r="Z256"/>
  <c r="S256"/>
  <c r="R256"/>
  <c r="Q256" s="1"/>
  <c r="P256"/>
  <c r="G256"/>
  <c r="F256"/>
  <c r="H256" s="1"/>
  <c r="E256"/>
  <c r="I256" s="1"/>
  <c r="AD255"/>
  <c r="AB255" s="1"/>
  <c r="AE255" s="1"/>
  <c r="AA255"/>
  <c r="Z255"/>
  <c r="R255"/>
  <c r="Q255" s="1"/>
  <c r="S255" s="1"/>
  <c r="P255"/>
  <c r="F255"/>
  <c r="J255" s="1"/>
  <c r="E255"/>
  <c r="G255" s="1"/>
  <c r="AD254"/>
  <c r="AB254" s="1"/>
  <c r="AA254"/>
  <c r="Z254"/>
  <c r="S254"/>
  <c r="R254"/>
  <c r="J254"/>
  <c r="I254"/>
  <c r="H254"/>
  <c r="G254"/>
  <c r="AA253"/>
  <c r="Z253"/>
  <c r="AD253" s="1"/>
  <c r="AB253" s="1"/>
  <c r="S253"/>
  <c r="R253"/>
  <c r="J253"/>
  <c r="I253"/>
  <c r="H253"/>
  <c r="G253"/>
  <c r="A253"/>
  <c r="A254" s="1"/>
  <c r="AA252"/>
  <c r="Z252"/>
  <c r="S252"/>
  <c r="R252"/>
  <c r="P252"/>
  <c r="Q252" s="1"/>
  <c r="J252"/>
  <c r="I252" s="1"/>
  <c r="H252" s="1"/>
  <c r="G252"/>
  <c r="F252"/>
  <c r="E252"/>
  <c r="AE251"/>
  <c r="AD251"/>
  <c r="AB251" s="1"/>
  <c r="AA251"/>
  <c r="Z251"/>
  <c r="S251"/>
  <c r="R251"/>
  <c r="P251"/>
  <c r="Q251" s="1"/>
  <c r="I251"/>
  <c r="H251" s="1"/>
  <c r="F251"/>
  <c r="J251" s="1"/>
  <c r="E251"/>
  <c r="G251" s="1"/>
  <c r="AA250"/>
  <c r="Z250"/>
  <c r="AD250" s="1"/>
  <c r="AB250" s="1"/>
  <c r="P250"/>
  <c r="R250" s="1"/>
  <c r="J250"/>
  <c r="I250" s="1"/>
  <c r="H250" s="1"/>
  <c r="F250"/>
  <c r="E250"/>
  <c r="G250" s="1"/>
  <c r="AE249"/>
  <c r="AA249"/>
  <c r="Z249"/>
  <c r="AD249" s="1"/>
  <c r="AB249" s="1"/>
  <c r="Q249"/>
  <c r="S249" s="1"/>
  <c r="P249"/>
  <c r="R249" s="1"/>
  <c r="F249"/>
  <c r="J249" s="1"/>
  <c r="E249"/>
  <c r="I249" s="1"/>
  <c r="AE248"/>
  <c r="AD248"/>
  <c r="AB248" s="1"/>
  <c r="AA248"/>
  <c r="Z248"/>
  <c r="R248"/>
  <c r="Q248"/>
  <c r="J248"/>
  <c r="I248"/>
  <c r="H248"/>
  <c r="G248"/>
  <c r="AA247"/>
  <c r="Z247"/>
  <c r="R247"/>
  <c r="Q247"/>
  <c r="J247"/>
  <c r="I247"/>
  <c r="H247"/>
  <c r="G247"/>
  <c r="AE246"/>
  <c r="AD246"/>
  <c r="AB246" s="1"/>
  <c r="AA246"/>
  <c r="Z246"/>
  <c r="S246"/>
  <c r="R246"/>
  <c r="Q246"/>
  <c r="J246"/>
  <c r="I246"/>
  <c r="H246"/>
  <c r="G246"/>
  <c r="AD245"/>
  <c r="AB245" s="1"/>
  <c r="AA245"/>
  <c r="Z245"/>
  <c r="R245"/>
  <c r="Q245"/>
  <c r="S245" s="1"/>
  <c r="J245"/>
  <c r="I245"/>
  <c r="H245"/>
  <c r="G245"/>
  <c r="A245"/>
  <c r="A249" s="1"/>
  <c r="AE244"/>
  <c r="AD244"/>
  <c r="AE243"/>
  <c r="AD243"/>
  <c r="AB243" s="1"/>
  <c r="AA243"/>
  <c r="Z243"/>
  <c r="S243"/>
  <c r="R243"/>
  <c r="Q243"/>
  <c r="J243"/>
  <c r="I243"/>
  <c r="H243"/>
  <c r="G243"/>
  <c r="AD242"/>
  <c r="AB242" s="1"/>
  <c r="AE242" s="1"/>
  <c r="AA242"/>
  <c r="AA258" s="1"/>
  <c r="Z242"/>
  <c r="R242"/>
  <c r="Q242" s="1"/>
  <c r="S242" s="1"/>
  <c r="P242"/>
  <c r="P258" s="1"/>
  <c r="H242"/>
  <c r="G242"/>
  <c r="F242"/>
  <c r="J242" s="1"/>
  <c r="E242"/>
  <c r="I242" s="1"/>
  <c r="AD241"/>
  <c r="AB241" s="1"/>
  <c r="AA241"/>
  <c r="Z241"/>
  <c r="Z258" s="1"/>
  <c r="S241"/>
  <c r="R241"/>
  <c r="R258" s="1"/>
  <c r="R259" s="1"/>
  <c r="Q241"/>
  <c r="J241"/>
  <c r="I241"/>
  <c r="H241"/>
  <c r="G241"/>
  <c r="AE240"/>
  <c r="AD240"/>
  <c r="J240"/>
  <c r="I240"/>
  <c r="H240"/>
  <c r="G240"/>
  <c r="AE239"/>
  <c r="AD239"/>
  <c r="Y238"/>
  <c r="W238" s="1"/>
  <c r="E238"/>
  <c r="G238" s="1"/>
  <c r="C238"/>
  <c r="Y237"/>
  <c r="AD237" s="1"/>
  <c r="W237"/>
  <c r="V237"/>
  <c r="U237"/>
  <c r="T237"/>
  <c r="P237"/>
  <c r="O237"/>
  <c r="N237"/>
  <c r="M237"/>
  <c r="L237"/>
  <c r="K237"/>
  <c r="F237"/>
  <c r="F238" s="1"/>
  <c r="E237"/>
  <c r="D237"/>
  <c r="D238" s="1"/>
  <c r="C237"/>
  <c r="AE236"/>
  <c r="AD236"/>
  <c r="AB236" s="1"/>
  <c r="AA236"/>
  <c r="Z236"/>
  <c r="R236"/>
  <c r="Q236"/>
  <c r="J236"/>
  <c r="I236"/>
  <c r="H236"/>
  <c r="G236"/>
  <c r="AA235"/>
  <c r="Z235"/>
  <c r="R235"/>
  <c r="Q235"/>
  <c r="J235"/>
  <c r="I235"/>
  <c r="H235"/>
  <c r="G235"/>
  <c r="AE234"/>
  <c r="AD234"/>
  <c r="AB234" s="1"/>
  <c r="AA234"/>
  <c r="Z234"/>
  <c r="S234"/>
  <c r="R234"/>
  <c r="Q234"/>
  <c r="J234"/>
  <c r="I234"/>
  <c r="H234"/>
  <c r="G234"/>
  <c r="AD233"/>
  <c r="AB233" s="1"/>
  <c r="AA233"/>
  <c r="Z233"/>
  <c r="R233"/>
  <c r="Q233"/>
  <c r="S233" s="1"/>
  <c r="J233"/>
  <c r="I233"/>
  <c r="H233"/>
  <c r="G233"/>
  <c r="A233"/>
  <c r="A241" s="1"/>
  <c r="AA232"/>
  <c r="Z232"/>
  <c r="AD232" s="1"/>
  <c r="AB232" s="1"/>
  <c r="R232"/>
  <c r="Q232"/>
  <c r="J232"/>
  <c r="I232"/>
  <c r="H232"/>
  <c r="G232"/>
  <c r="A232"/>
  <c r="AA231"/>
  <c r="Z231"/>
  <c r="R231"/>
  <c r="Q231"/>
  <c r="J231"/>
  <c r="I231"/>
  <c r="H231"/>
  <c r="G231"/>
  <c r="AE230"/>
  <c r="AD230"/>
  <c r="AB230" s="1"/>
  <c r="AA230"/>
  <c r="Z230"/>
  <c r="S230"/>
  <c r="R230"/>
  <c r="Q230"/>
  <c r="J230"/>
  <c r="I230"/>
  <c r="H230"/>
  <c r="G230"/>
  <c r="AD229"/>
  <c r="AB229" s="1"/>
  <c r="AA229"/>
  <c r="Z229"/>
  <c r="R229"/>
  <c r="Q229"/>
  <c r="J229"/>
  <c r="I229"/>
  <c r="H229"/>
  <c r="G229"/>
  <c r="AA228"/>
  <c r="Z228"/>
  <c r="S228" s="1"/>
  <c r="R228"/>
  <c r="Q228"/>
  <c r="J228"/>
  <c r="I228"/>
  <c r="H228"/>
  <c r="G228"/>
  <c r="AA227"/>
  <c r="Z227"/>
  <c r="AD227" s="1"/>
  <c r="AB227" s="1"/>
  <c r="R227"/>
  <c r="Q227"/>
  <c r="J227"/>
  <c r="I227"/>
  <c r="H227"/>
  <c r="G227"/>
  <c r="AE226"/>
  <c r="AD226"/>
  <c r="AB226" s="1"/>
  <c r="AA226"/>
  <c r="Z226"/>
  <c r="S226"/>
  <c r="R226"/>
  <c r="Q226"/>
  <c r="J226"/>
  <c r="I226"/>
  <c r="H226"/>
  <c r="G226"/>
  <c r="AD225"/>
  <c r="AB225" s="1"/>
  <c r="AE225" s="1"/>
  <c r="AA225"/>
  <c r="Z225"/>
  <c r="R225"/>
  <c r="Q225"/>
  <c r="J225"/>
  <c r="I225"/>
  <c r="H225"/>
  <c r="G225"/>
  <c r="AA224"/>
  <c r="Z224"/>
  <c r="R224"/>
  <c r="Q224"/>
  <c r="J224"/>
  <c r="I224"/>
  <c r="H224"/>
  <c r="G224"/>
  <c r="AE223"/>
  <c r="AD223"/>
  <c r="AA222"/>
  <c r="AA237" s="1"/>
  <c r="Z222"/>
  <c r="R222"/>
  <c r="Q222"/>
  <c r="J222"/>
  <c r="I222"/>
  <c r="H222"/>
  <c r="G222"/>
  <c r="A222"/>
  <c r="AA221"/>
  <c r="Z221"/>
  <c r="AD221" s="1"/>
  <c r="AB221" s="1"/>
  <c r="S221"/>
  <c r="R221"/>
  <c r="Q221"/>
  <c r="J221"/>
  <c r="I221"/>
  <c r="H221"/>
  <c r="G221"/>
  <c r="AE220"/>
  <c r="AD220"/>
  <c r="AB220" s="1"/>
  <c r="AA220"/>
  <c r="Z220"/>
  <c r="Z237" s="1"/>
  <c r="S220"/>
  <c r="R220"/>
  <c r="Q220"/>
  <c r="J220"/>
  <c r="I220"/>
  <c r="H220"/>
  <c r="G220"/>
  <c r="AE219"/>
  <c r="AD219"/>
  <c r="AE218"/>
  <c r="AD218"/>
  <c r="AE217"/>
  <c r="AD217"/>
  <c r="Y216"/>
  <c r="W216"/>
  <c r="V216"/>
  <c r="U216"/>
  <c r="T216"/>
  <c r="P216"/>
  <c r="O216"/>
  <c r="N216"/>
  <c r="M216"/>
  <c r="J216"/>
  <c r="I216"/>
  <c r="F216"/>
  <c r="E216"/>
  <c r="D216"/>
  <c r="C216"/>
  <c r="AA215"/>
  <c r="Z215"/>
  <c r="AD215" s="1"/>
  <c r="AB215" s="1"/>
  <c r="Q215"/>
  <c r="L215"/>
  <c r="K215"/>
  <c r="H215"/>
  <c r="G215"/>
  <c r="AE214"/>
  <c r="AD214"/>
  <c r="AB214" s="1"/>
  <c r="AA214"/>
  <c r="AA216" s="1"/>
  <c r="Z214"/>
  <c r="Q214"/>
  <c r="Q216" s="1"/>
  <c r="L214"/>
  <c r="K214"/>
  <c r="R214" s="1"/>
  <c r="H214"/>
  <c r="G214"/>
  <c r="AE213"/>
  <c r="AD213"/>
  <c r="Y212"/>
  <c r="X9" i="12" s="1"/>
  <c r="W212" i="5"/>
  <c r="V212"/>
  <c r="U212"/>
  <c r="T212"/>
  <c r="P212"/>
  <c r="O212"/>
  <c r="N212"/>
  <c r="M212"/>
  <c r="L212"/>
  <c r="K212"/>
  <c r="D212"/>
  <c r="C212"/>
  <c r="AA211"/>
  <c r="Z211"/>
  <c r="AD211" s="1"/>
  <c r="AB211" s="1"/>
  <c r="R211"/>
  <c r="Q211"/>
  <c r="F211"/>
  <c r="H211" s="1"/>
  <c r="E211"/>
  <c r="G211" s="1"/>
  <c r="AA210"/>
  <c r="Z210"/>
  <c r="AD210" s="1"/>
  <c r="AB210" s="1"/>
  <c r="R210"/>
  <c r="Q210"/>
  <c r="I210"/>
  <c r="H210"/>
  <c r="F210"/>
  <c r="E210"/>
  <c r="AA209"/>
  <c r="AA212" s="1"/>
  <c r="Z209"/>
  <c r="R209"/>
  <c r="Q209"/>
  <c r="I209"/>
  <c r="H209"/>
  <c r="G209" s="1"/>
  <c r="F209"/>
  <c r="E209"/>
  <c r="A209"/>
  <c r="AA208"/>
  <c r="Z208"/>
  <c r="AD208" s="1"/>
  <c r="AB208" s="1"/>
  <c r="S208"/>
  <c r="R208"/>
  <c r="Q208"/>
  <c r="J208"/>
  <c r="I208" s="1"/>
  <c r="H208" s="1"/>
  <c r="G208"/>
  <c r="F208"/>
  <c r="E208"/>
  <c r="AE207"/>
  <c r="AD207"/>
  <c r="Y206"/>
  <c r="Y9" i="12" s="1"/>
  <c r="W206" i="5"/>
  <c r="V206"/>
  <c r="U206"/>
  <c r="T206"/>
  <c r="P206"/>
  <c r="O206"/>
  <c r="N206"/>
  <c r="M206"/>
  <c r="L206"/>
  <c r="K206"/>
  <c r="D206"/>
  <c r="C206"/>
  <c r="AA205"/>
  <c r="Z205"/>
  <c r="R205"/>
  <c r="Q205"/>
  <c r="G205"/>
  <c r="F205"/>
  <c r="H205" s="1"/>
  <c r="E205"/>
  <c r="I205" s="1"/>
  <c r="AD204"/>
  <c r="AB204" s="1"/>
  <c r="AE204" s="1"/>
  <c r="AA204"/>
  <c r="Z204"/>
  <c r="R204"/>
  <c r="Q204"/>
  <c r="J204" s="1"/>
  <c r="F204"/>
  <c r="H204" s="1"/>
  <c r="E204"/>
  <c r="A204" s="1"/>
  <c r="A205" s="1"/>
  <c r="AD203"/>
  <c r="AB203" s="1"/>
  <c r="AA203"/>
  <c r="Z203"/>
  <c r="R203"/>
  <c r="Q203"/>
  <c r="J203" s="1"/>
  <c r="H203"/>
  <c r="F203"/>
  <c r="E203"/>
  <c r="I203" s="1"/>
  <c r="A203"/>
  <c r="AA202"/>
  <c r="Z202"/>
  <c r="AD202" s="1"/>
  <c r="AB202" s="1"/>
  <c r="R202"/>
  <c r="Q202"/>
  <c r="S202" s="1"/>
  <c r="J202"/>
  <c r="F202"/>
  <c r="E202"/>
  <c r="G202" s="1"/>
  <c r="AE201"/>
  <c r="AA201"/>
  <c r="Z201"/>
  <c r="AD201" s="1"/>
  <c r="AB201" s="1"/>
  <c r="S201"/>
  <c r="R201"/>
  <c r="Q201"/>
  <c r="I201"/>
  <c r="H201" s="1"/>
  <c r="F201"/>
  <c r="J201" s="1"/>
  <c r="E201"/>
  <c r="G201" s="1"/>
  <c r="AA200"/>
  <c r="Z200"/>
  <c r="AD200" s="1"/>
  <c r="AB200" s="1"/>
  <c r="R200"/>
  <c r="Q200"/>
  <c r="S200" s="1"/>
  <c r="J200"/>
  <c r="F200"/>
  <c r="E200"/>
  <c r="G200" s="1"/>
  <c r="AE199"/>
  <c r="AA199"/>
  <c r="Z199"/>
  <c r="AD199" s="1"/>
  <c r="AB199" s="1"/>
  <c r="S199"/>
  <c r="R199"/>
  <c r="Q199"/>
  <c r="I199"/>
  <c r="H199" s="1"/>
  <c r="F199"/>
  <c r="J199" s="1"/>
  <c r="E199"/>
  <c r="G199" s="1"/>
  <c r="AA198"/>
  <c r="AA206" s="1"/>
  <c r="Z198"/>
  <c r="R198"/>
  <c r="Q198"/>
  <c r="J198"/>
  <c r="F198"/>
  <c r="E198"/>
  <c r="I198" s="1"/>
  <c r="H198" s="1"/>
  <c r="AA197"/>
  <c r="Z197"/>
  <c r="S197" s="1"/>
  <c r="R197"/>
  <c r="Q197"/>
  <c r="I197"/>
  <c r="G197"/>
  <c r="F197"/>
  <c r="J197" s="1"/>
  <c r="E197"/>
  <c r="AE196"/>
  <c r="AD196"/>
  <c r="AE195"/>
  <c r="AD195"/>
  <c r="AE194"/>
  <c r="AD194"/>
  <c r="W192"/>
  <c r="V192"/>
  <c r="U192"/>
  <c r="T192"/>
  <c r="P192"/>
  <c r="P193" s="1"/>
  <c r="O192"/>
  <c r="N192"/>
  <c r="M192"/>
  <c r="L192"/>
  <c r="K192"/>
  <c r="F192"/>
  <c r="E192"/>
  <c r="E193" s="1"/>
  <c r="D193" s="1"/>
  <c r="C193" s="1"/>
  <c r="D192"/>
  <c r="C192"/>
  <c r="AD191"/>
  <c r="AB191" s="1"/>
  <c r="AA191"/>
  <c r="Z191"/>
  <c r="R191"/>
  <c r="Q191"/>
  <c r="J191"/>
  <c r="I191"/>
  <c r="H191"/>
  <c r="G191"/>
  <c r="AD190"/>
  <c r="AB190" s="1"/>
  <c r="AA190"/>
  <c r="Z190"/>
  <c r="R190"/>
  <c r="Q190"/>
  <c r="J190"/>
  <c r="I190"/>
  <c r="H190"/>
  <c r="G190"/>
  <c r="AA189"/>
  <c r="Z189"/>
  <c r="S189" s="1"/>
  <c r="R189"/>
  <c r="Q189"/>
  <c r="J189"/>
  <c r="I189"/>
  <c r="I192" s="1"/>
  <c r="H192" s="1"/>
  <c r="G192" s="1"/>
  <c r="H189"/>
  <c r="G189"/>
  <c r="AD188"/>
  <c r="AB188" s="1"/>
  <c r="AA188"/>
  <c r="AA192" s="1"/>
  <c r="Z188"/>
  <c r="R188"/>
  <c r="Q188"/>
  <c r="S188" s="1"/>
  <c r="J188"/>
  <c r="J192" s="1"/>
  <c r="I188"/>
  <c r="H188"/>
  <c r="G188"/>
  <c r="AE187"/>
  <c r="AD187"/>
  <c r="Y186"/>
  <c r="W186"/>
  <c r="V186"/>
  <c r="U186"/>
  <c r="T186"/>
  <c r="P186"/>
  <c r="O186"/>
  <c r="N186"/>
  <c r="M186"/>
  <c r="L186"/>
  <c r="K186"/>
  <c r="H186"/>
  <c r="F186"/>
  <c r="E186"/>
  <c r="D186"/>
  <c r="C186"/>
  <c r="AD185"/>
  <c r="AB185" s="1"/>
  <c r="AA185"/>
  <c r="Z185"/>
  <c r="R185"/>
  <c r="Q185"/>
  <c r="J185"/>
  <c r="I185"/>
  <c r="H185"/>
  <c r="G185"/>
  <c r="AA184"/>
  <c r="Z184"/>
  <c r="S184" s="1"/>
  <c r="R184"/>
  <c r="Q184"/>
  <c r="J184"/>
  <c r="I184"/>
  <c r="H184"/>
  <c r="G184"/>
  <c r="AD183"/>
  <c r="AB183" s="1"/>
  <c r="AA183"/>
  <c r="Z183"/>
  <c r="R183"/>
  <c r="Q183"/>
  <c r="S183" s="1"/>
  <c r="J183"/>
  <c r="I183"/>
  <c r="H183"/>
  <c r="G183"/>
  <c r="AE182"/>
  <c r="AA182"/>
  <c r="Z182"/>
  <c r="AD182" s="1"/>
  <c r="AB182" s="1"/>
  <c r="S182"/>
  <c r="R182"/>
  <c r="Q182"/>
  <c r="J182"/>
  <c r="J186" s="1"/>
  <c r="I186" s="1"/>
  <c r="I182"/>
  <c r="H182"/>
  <c r="G182"/>
  <c r="AE181"/>
  <c r="AD181"/>
  <c r="Y180"/>
  <c r="W180"/>
  <c r="V180"/>
  <c r="U180"/>
  <c r="T180"/>
  <c r="P180"/>
  <c r="O180"/>
  <c r="N180"/>
  <c r="M180"/>
  <c r="L180"/>
  <c r="K180"/>
  <c r="F180"/>
  <c r="E180"/>
  <c r="D180"/>
  <c r="C180"/>
  <c r="AA179"/>
  <c r="Z179"/>
  <c r="S179" s="1"/>
  <c r="R179"/>
  <c r="Q179"/>
  <c r="J179"/>
  <c r="I179"/>
  <c r="H179"/>
  <c r="G179"/>
  <c r="AA178"/>
  <c r="Z178"/>
  <c r="AD178" s="1"/>
  <c r="AB178" s="1"/>
  <c r="R178"/>
  <c r="Q178"/>
  <c r="S178" s="1"/>
  <c r="J178"/>
  <c r="J180" s="1"/>
  <c r="I180" s="1"/>
  <c r="H180" s="1"/>
  <c r="G180" s="1"/>
  <c r="I178"/>
  <c r="H178"/>
  <c r="G178"/>
  <c r="AA177"/>
  <c r="Z177"/>
  <c r="R177"/>
  <c r="Q177"/>
  <c r="J177"/>
  <c r="I177"/>
  <c r="H177"/>
  <c r="G177"/>
  <c r="AE176"/>
  <c r="AD176"/>
  <c r="AB176" s="1"/>
  <c r="AA176"/>
  <c r="AA180" s="1"/>
  <c r="Z176"/>
  <c r="R176"/>
  <c r="Q176"/>
  <c r="J176"/>
  <c r="I176"/>
  <c r="H176"/>
  <c r="G176"/>
  <c r="AE175"/>
  <c r="AD175"/>
  <c r="Z174"/>
  <c r="Y174"/>
  <c r="AD174" s="1"/>
  <c r="W174"/>
  <c r="V174"/>
  <c r="U174"/>
  <c r="T174"/>
  <c r="P174"/>
  <c r="N174"/>
  <c r="M174"/>
  <c r="L174"/>
  <c r="K174"/>
  <c r="F174"/>
  <c r="E174"/>
  <c r="D174"/>
  <c r="C174"/>
  <c r="AA173"/>
  <c r="Z173"/>
  <c r="R173"/>
  <c r="Q173"/>
  <c r="J173"/>
  <c r="I173"/>
  <c r="H173"/>
  <c r="G173"/>
  <c r="AE172"/>
  <c r="AD172"/>
  <c r="AB172" s="1"/>
  <c r="AA172"/>
  <c r="Z172"/>
  <c r="R172"/>
  <c r="Q172"/>
  <c r="J172"/>
  <c r="I172"/>
  <c r="H172"/>
  <c r="G172"/>
  <c r="AE171"/>
  <c r="AA171"/>
  <c r="Z171"/>
  <c r="AD171" s="1"/>
  <c r="AB171" s="1"/>
  <c r="R171"/>
  <c r="Q171"/>
  <c r="S171" s="1"/>
  <c r="O171"/>
  <c r="I171"/>
  <c r="G171"/>
  <c r="F171"/>
  <c r="J171" s="1"/>
  <c r="AA170"/>
  <c r="AA174" s="1"/>
  <c r="Z170"/>
  <c r="R170"/>
  <c r="R174" s="1"/>
  <c r="Q170"/>
  <c r="J170"/>
  <c r="I170"/>
  <c r="H170"/>
  <c r="G170"/>
  <c r="AE169"/>
  <c r="AD169"/>
  <c r="AA168"/>
  <c r="Y168"/>
  <c r="W168"/>
  <c r="V168"/>
  <c r="U168"/>
  <c r="T168"/>
  <c r="P168"/>
  <c r="O168"/>
  <c r="N168"/>
  <c r="M168"/>
  <c r="L168"/>
  <c r="K168"/>
  <c r="E168"/>
  <c r="D168"/>
  <c r="C168"/>
  <c r="AD167"/>
  <c r="AB167" s="1"/>
  <c r="AA167"/>
  <c r="Z167"/>
  <c r="R167"/>
  <c r="Q167"/>
  <c r="J167"/>
  <c r="I167"/>
  <c r="H167"/>
  <c r="G167"/>
  <c r="AD166"/>
  <c r="AB166" s="1"/>
  <c r="AA166"/>
  <c r="Z166"/>
  <c r="R166"/>
  <c r="Q166"/>
  <c r="J166"/>
  <c r="I166"/>
  <c r="H166"/>
  <c r="G166"/>
  <c r="AA165"/>
  <c r="Z165"/>
  <c r="S165" s="1"/>
  <c r="R165"/>
  <c r="Q165"/>
  <c r="J165"/>
  <c r="I165"/>
  <c r="H165"/>
  <c r="G165"/>
  <c r="AD164"/>
  <c r="AB164" s="1"/>
  <c r="AA164"/>
  <c r="Z164"/>
  <c r="R164"/>
  <c r="Q164"/>
  <c r="I164"/>
  <c r="G164"/>
  <c r="F164"/>
  <c r="H164" s="1"/>
  <c r="AE163"/>
  <c r="AD163"/>
  <c r="Y162"/>
  <c r="W162"/>
  <c r="V162"/>
  <c r="U162"/>
  <c r="T162"/>
  <c r="P162"/>
  <c r="N162"/>
  <c r="M162"/>
  <c r="L162"/>
  <c r="K162"/>
  <c r="E162"/>
  <c r="D162"/>
  <c r="C162"/>
  <c r="AA161"/>
  <c r="Z161"/>
  <c r="AD161" s="1"/>
  <c r="AB161" s="1"/>
  <c r="R161"/>
  <c r="Q161"/>
  <c r="J161"/>
  <c r="I161"/>
  <c r="H161"/>
  <c r="G161"/>
  <c r="AE160"/>
  <c r="AD160"/>
  <c r="AB160" s="1"/>
  <c r="AA160"/>
  <c r="Z160"/>
  <c r="R160"/>
  <c r="Q160"/>
  <c r="J160"/>
  <c r="I160"/>
  <c r="H160"/>
  <c r="G160"/>
  <c r="AA159"/>
  <c r="Z159"/>
  <c r="AD159" s="1"/>
  <c r="AB159" s="1"/>
  <c r="R159"/>
  <c r="Q159" s="1"/>
  <c r="S159" s="1"/>
  <c r="O159"/>
  <c r="I159"/>
  <c r="G159"/>
  <c r="F159"/>
  <c r="AA158"/>
  <c r="Z158"/>
  <c r="AD158" s="1"/>
  <c r="AB158" s="1"/>
  <c r="S158"/>
  <c r="R158"/>
  <c r="Q158"/>
  <c r="J158"/>
  <c r="I158"/>
  <c r="H158"/>
  <c r="G158"/>
  <c r="AE157"/>
  <c r="AD157"/>
  <c r="A157"/>
  <c r="Y156"/>
  <c r="W156"/>
  <c r="V156"/>
  <c r="U156"/>
  <c r="T156"/>
  <c r="P156"/>
  <c r="O156"/>
  <c r="N156"/>
  <c r="M156"/>
  <c r="L156"/>
  <c r="K156"/>
  <c r="E156"/>
  <c r="D156"/>
  <c r="C156"/>
  <c r="AA155"/>
  <c r="Z155"/>
  <c r="AD155" s="1"/>
  <c r="AB155" s="1"/>
  <c r="R155"/>
  <c r="Q155"/>
  <c r="J155"/>
  <c r="I155"/>
  <c r="H155"/>
  <c r="G155"/>
  <c r="AE154"/>
  <c r="AD154"/>
  <c r="AB154" s="1"/>
  <c r="AA154"/>
  <c r="Z154"/>
  <c r="R154"/>
  <c r="Q154"/>
  <c r="J154"/>
  <c r="I154"/>
  <c r="H154"/>
  <c r="G154"/>
  <c r="AA153"/>
  <c r="Z153"/>
  <c r="AD153" s="1"/>
  <c r="AB153" s="1"/>
  <c r="R153"/>
  <c r="Q153"/>
  <c r="J153"/>
  <c r="I153"/>
  <c r="H153"/>
  <c r="G153"/>
  <c r="AD152"/>
  <c r="AB152" s="1"/>
  <c r="AA152"/>
  <c r="Z152"/>
  <c r="R152"/>
  <c r="Q152"/>
  <c r="I152"/>
  <c r="G152"/>
  <c r="F152"/>
  <c r="F156" s="1"/>
  <c r="AE151"/>
  <c r="AD151"/>
  <c r="AE150"/>
  <c r="AD150"/>
  <c r="A150"/>
  <c r="Z149"/>
  <c r="Y149"/>
  <c r="AD149" s="1"/>
  <c r="W149"/>
  <c r="V149"/>
  <c r="U149"/>
  <c r="T149"/>
  <c r="S149" s="1"/>
  <c r="Q149"/>
  <c r="P149"/>
  <c r="O149"/>
  <c r="N149"/>
  <c r="M149"/>
  <c r="L149"/>
  <c r="K149"/>
  <c r="F149"/>
  <c r="E149"/>
  <c r="D149"/>
  <c r="C149"/>
  <c r="AD148"/>
  <c r="AB148" s="1"/>
  <c r="AB149" s="1"/>
  <c r="AA148"/>
  <c r="AA149" s="1"/>
  <c r="Z148"/>
  <c r="S148"/>
  <c r="R148"/>
  <c r="J148"/>
  <c r="J149" s="1"/>
  <c r="I148"/>
  <c r="I149" s="1"/>
  <c r="H149" s="1"/>
  <c r="G149" s="1"/>
  <c r="H148"/>
  <c r="G148"/>
  <c r="Z147"/>
  <c r="Y147"/>
  <c r="AD147" s="1"/>
  <c r="W147"/>
  <c r="V147"/>
  <c r="U147"/>
  <c r="AE147" s="1"/>
  <c r="T147"/>
  <c r="Q147"/>
  <c r="P147"/>
  <c r="N147"/>
  <c r="M147"/>
  <c r="L147"/>
  <c r="K147"/>
  <c r="F147"/>
  <c r="E147"/>
  <c r="D147"/>
  <c r="C147"/>
  <c r="AE146"/>
  <c r="AA146"/>
  <c r="Z146"/>
  <c r="AD146" s="1"/>
  <c r="AB146" s="1"/>
  <c r="S146"/>
  <c r="R146"/>
  <c r="J146"/>
  <c r="I146"/>
  <c r="H146"/>
  <c r="G146"/>
  <c r="AE145"/>
  <c r="AD145"/>
  <c r="AB145" s="1"/>
  <c r="AB147" s="1"/>
  <c r="AA145"/>
  <c r="AA147" s="1"/>
  <c r="Z145"/>
  <c r="S145"/>
  <c r="R145"/>
  <c r="J145"/>
  <c r="J147" s="1"/>
  <c r="I147" s="1"/>
  <c r="H147" s="1"/>
  <c r="G147" s="1"/>
  <c r="I145"/>
  <c r="H145"/>
  <c r="G145"/>
  <c r="AE144"/>
  <c r="AD144"/>
  <c r="Y141"/>
  <c r="Y142" s="1"/>
  <c r="Y143" s="1"/>
  <c r="W141"/>
  <c r="V141"/>
  <c r="U141"/>
  <c r="T141"/>
  <c r="P141"/>
  <c r="O141"/>
  <c r="N141"/>
  <c r="N142" s="1"/>
  <c r="M141"/>
  <c r="L141"/>
  <c r="K141"/>
  <c r="D141"/>
  <c r="C141"/>
  <c r="AE140"/>
  <c r="AD140"/>
  <c r="AB140" s="1"/>
  <c r="AA140"/>
  <c r="Z140"/>
  <c r="S140"/>
  <c r="R140"/>
  <c r="Q140"/>
  <c r="J140"/>
  <c r="I140"/>
  <c r="H140"/>
  <c r="G140"/>
  <c r="AD139"/>
  <c r="AB139" s="1"/>
  <c r="AA139"/>
  <c r="Z139"/>
  <c r="R139"/>
  <c r="Q139"/>
  <c r="J139" s="1"/>
  <c r="H139"/>
  <c r="F139"/>
  <c r="E139"/>
  <c r="G139" s="1"/>
  <c r="AA138"/>
  <c r="Z138"/>
  <c r="R138"/>
  <c r="Q138"/>
  <c r="J138"/>
  <c r="I138"/>
  <c r="H138"/>
  <c r="G138"/>
  <c r="AD137"/>
  <c r="AB137" s="1"/>
  <c r="AA137"/>
  <c r="Z137"/>
  <c r="R137"/>
  <c r="Q137"/>
  <c r="J137"/>
  <c r="I137"/>
  <c r="H137"/>
  <c r="G137"/>
  <c r="AE136"/>
  <c r="AD136"/>
  <c r="AB136" s="1"/>
  <c r="AA136"/>
  <c r="Z136"/>
  <c r="S136"/>
  <c r="R136"/>
  <c r="Q136"/>
  <c r="J136"/>
  <c r="I136"/>
  <c r="H136"/>
  <c r="G136"/>
  <c r="AE135"/>
  <c r="AD135"/>
  <c r="AB135" s="1"/>
  <c r="AA135"/>
  <c r="Z135"/>
  <c r="S135"/>
  <c r="R135"/>
  <c r="Q135"/>
  <c r="I135"/>
  <c r="G135"/>
  <c r="F135"/>
  <c r="J135" s="1"/>
  <c r="E135"/>
  <c r="AE134"/>
  <c r="AD134"/>
  <c r="AB134" s="1"/>
  <c r="AA134"/>
  <c r="Z134"/>
  <c r="S134"/>
  <c r="R134"/>
  <c r="Q134"/>
  <c r="J134"/>
  <c r="I134"/>
  <c r="H134" s="1"/>
  <c r="G134"/>
  <c r="F134"/>
  <c r="E134"/>
  <c r="AE133"/>
  <c r="AA133"/>
  <c r="Z133"/>
  <c r="AD133" s="1"/>
  <c r="AB133" s="1"/>
  <c r="S133"/>
  <c r="R133"/>
  <c r="Q133"/>
  <c r="I133"/>
  <c r="H133" s="1"/>
  <c r="F133"/>
  <c r="J133" s="1"/>
  <c r="E133"/>
  <c r="G133" s="1"/>
  <c r="AD132"/>
  <c r="AB132" s="1"/>
  <c r="AA132"/>
  <c r="Z132"/>
  <c r="R132"/>
  <c r="Q132"/>
  <c r="J132"/>
  <c r="F132"/>
  <c r="E132"/>
  <c r="G132" s="1"/>
  <c r="A132"/>
  <c r="A133" s="1"/>
  <c r="A134" s="1"/>
  <c r="A135" s="1"/>
  <c r="A136" s="1"/>
  <c r="A137" s="1"/>
  <c r="A138" s="1"/>
  <c r="AA131"/>
  <c r="Z131"/>
  <c r="R131"/>
  <c r="Q131"/>
  <c r="J131"/>
  <c r="I131"/>
  <c r="H131"/>
  <c r="G131"/>
  <c r="A131" s="1"/>
  <c r="AD130"/>
  <c r="AB130" s="1"/>
  <c r="AA130"/>
  <c r="Z130"/>
  <c r="R130"/>
  <c r="Q130"/>
  <c r="J130" s="1"/>
  <c r="H130"/>
  <c r="G130" s="1"/>
  <c r="F130"/>
  <c r="E130"/>
  <c r="I130" s="1"/>
  <c r="A130"/>
  <c r="AE129"/>
  <c r="AD129"/>
  <c r="AB129" s="1"/>
  <c r="AA129"/>
  <c r="Z129"/>
  <c r="S129"/>
  <c r="R129"/>
  <c r="Q129"/>
  <c r="I129"/>
  <c r="H129" s="1"/>
  <c r="G129"/>
  <c r="F129"/>
  <c r="J129" s="1"/>
  <c r="E129"/>
  <c r="AE128"/>
  <c r="AD128"/>
  <c r="AB128" s="1"/>
  <c r="AA128"/>
  <c r="Z128"/>
  <c r="S128"/>
  <c r="R128"/>
  <c r="Q128"/>
  <c r="I128"/>
  <c r="G128"/>
  <c r="F128"/>
  <c r="J128" s="1"/>
  <c r="E128"/>
  <c r="AD127"/>
  <c r="AB127" s="1"/>
  <c r="AE127" s="1"/>
  <c r="AA127"/>
  <c r="Z127"/>
  <c r="R127"/>
  <c r="Q127"/>
  <c r="J127"/>
  <c r="F127"/>
  <c r="E127"/>
  <c r="I127" s="1"/>
  <c r="H127" s="1"/>
  <c r="AD126"/>
  <c r="AB126" s="1"/>
  <c r="AA126"/>
  <c r="Z126"/>
  <c r="R126"/>
  <c r="Q126"/>
  <c r="J126"/>
  <c r="I126"/>
  <c r="H126"/>
  <c r="G126"/>
  <c r="AA125"/>
  <c r="Z125"/>
  <c r="AD125" s="1"/>
  <c r="AB125" s="1"/>
  <c r="S125"/>
  <c r="R125"/>
  <c r="Q125"/>
  <c r="J125"/>
  <c r="I125"/>
  <c r="H125"/>
  <c r="G125"/>
  <c r="AE124"/>
  <c r="AD124"/>
  <c r="AB124" s="1"/>
  <c r="AA124"/>
  <c r="Z124"/>
  <c r="R124"/>
  <c r="Q124"/>
  <c r="J124"/>
  <c r="I124"/>
  <c r="H124"/>
  <c r="G124"/>
  <c r="AA123"/>
  <c r="Z123"/>
  <c r="AD123" s="1"/>
  <c r="AB123" s="1"/>
  <c r="R123"/>
  <c r="Q123"/>
  <c r="J123" s="1"/>
  <c r="H123"/>
  <c r="F123"/>
  <c r="E123"/>
  <c r="G123" s="1"/>
  <c r="AE122"/>
  <c r="AA122"/>
  <c r="Z122"/>
  <c r="AD122" s="1"/>
  <c r="AB122" s="1"/>
  <c r="AE121"/>
  <c r="AA121"/>
  <c r="Z121"/>
  <c r="AD121" s="1"/>
  <c r="AB121" s="1"/>
  <c r="R121"/>
  <c r="Q121"/>
  <c r="S121" s="1"/>
  <c r="J121"/>
  <c r="I121"/>
  <c r="H121"/>
  <c r="G121"/>
  <c r="AA120"/>
  <c r="Z120"/>
  <c r="R120"/>
  <c r="Q120"/>
  <c r="J120"/>
  <c r="I120"/>
  <c r="H120"/>
  <c r="G120"/>
  <c r="A120"/>
  <c r="A121" s="1"/>
  <c r="AA119"/>
  <c r="AA141" s="1"/>
  <c r="Z119"/>
  <c r="S119"/>
  <c r="R119"/>
  <c r="Q119"/>
  <c r="J119"/>
  <c r="I119"/>
  <c r="F119"/>
  <c r="F141" s="1"/>
  <c r="E119"/>
  <c r="AE118"/>
  <c r="AD118"/>
  <c r="Y117"/>
  <c r="W117"/>
  <c r="V117"/>
  <c r="U117"/>
  <c r="T117"/>
  <c r="P117"/>
  <c r="N117"/>
  <c r="M117"/>
  <c r="M142" s="1"/>
  <c r="L142" s="1"/>
  <c r="J117"/>
  <c r="I117"/>
  <c r="H117" s="1"/>
  <c r="G117" s="1"/>
  <c r="F117"/>
  <c r="E117"/>
  <c r="D117"/>
  <c r="C117"/>
  <c r="C142" s="1"/>
  <c r="AA116"/>
  <c r="Z116"/>
  <c r="R116"/>
  <c r="Q116"/>
  <c r="L116"/>
  <c r="S116" s="1"/>
  <c r="K116"/>
  <c r="H116"/>
  <c r="G116"/>
  <c r="AD115"/>
  <c r="AB115" s="1"/>
  <c r="AA115"/>
  <c r="Z115"/>
  <c r="AE115" s="1"/>
  <c r="Q115"/>
  <c r="Q117" s="1"/>
  <c r="L115"/>
  <c r="L117" s="1"/>
  <c r="K115"/>
  <c r="H115"/>
  <c r="G115"/>
  <c r="A115" s="1"/>
  <c r="A116" s="1"/>
  <c r="AA114"/>
  <c r="Z114"/>
  <c r="S114" s="1"/>
  <c r="R114"/>
  <c r="L114"/>
  <c r="K114"/>
  <c r="H114"/>
  <c r="G114"/>
  <c r="A114"/>
  <c r="AD113"/>
  <c r="AB113" s="1"/>
  <c r="AA113"/>
  <c r="AA117" s="1"/>
  <c r="Z113"/>
  <c r="S113" s="1"/>
  <c r="L113"/>
  <c r="K113"/>
  <c r="K117" s="1"/>
  <c r="H113"/>
  <c r="G113"/>
  <c r="AE112"/>
  <c r="AD112"/>
  <c r="AE111"/>
  <c r="AD111"/>
  <c r="M110"/>
  <c r="Y109"/>
  <c r="Y110" s="1"/>
  <c r="W109"/>
  <c r="W110" s="1"/>
  <c r="V110" s="1"/>
  <c r="U110" s="1"/>
  <c r="T110" s="1"/>
  <c r="V109"/>
  <c r="U109"/>
  <c r="T109"/>
  <c r="O109"/>
  <c r="N109"/>
  <c r="N110" s="1"/>
  <c r="M109"/>
  <c r="L109"/>
  <c r="K109"/>
  <c r="D109"/>
  <c r="C109"/>
  <c r="AA108"/>
  <c r="Z108"/>
  <c r="AD108" s="1"/>
  <c r="AB108" s="1"/>
  <c r="R108"/>
  <c r="Q108"/>
  <c r="S108" s="1"/>
  <c r="J108"/>
  <c r="I108"/>
  <c r="H108"/>
  <c r="G108"/>
  <c r="AA107"/>
  <c r="Z107"/>
  <c r="P107"/>
  <c r="I107"/>
  <c r="H107" s="1"/>
  <c r="G107"/>
  <c r="F107"/>
  <c r="J107" s="1"/>
  <c r="E107"/>
  <c r="AA106"/>
  <c r="Z106"/>
  <c r="S106" s="1"/>
  <c r="R106"/>
  <c r="Q106"/>
  <c r="J106"/>
  <c r="I106"/>
  <c r="H106"/>
  <c r="G106"/>
  <c r="AE105"/>
  <c r="AD105"/>
  <c r="AB105" s="1"/>
  <c r="AA105"/>
  <c r="Z105"/>
  <c r="S105"/>
  <c r="R105"/>
  <c r="Q105"/>
  <c r="J105"/>
  <c r="I105"/>
  <c r="H105"/>
  <c r="G105"/>
  <c r="AE104"/>
  <c r="AD104"/>
  <c r="AB104" s="1"/>
  <c r="AA104"/>
  <c r="Z104"/>
  <c r="S104"/>
  <c r="R104"/>
  <c r="Q104"/>
  <c r="J104"/>
  <c r="I104"/>
  <c r="H104"/>
  <c r="G104"/>
  <c r="AE103"/>
  <c r="AD103"/>
  <c r="AB103" s="1"/>
  <c r="AA103"/>
  <c r="Z103"/>
  <c r="S103"/>
  <c r="R103" s="1"/>
  <c r="Q103"/>
  <c r="P103"/>
  <c r="I103"/>
  <c r="H103" s="1"/>
  <c r="G103"/>
  <c r="F103"/>
  <c r="J103" s="1"/>
  <c r="E103"/>
  <c r="AA102"/>
  <c r="Z102"/>
  <c r="S102"/>
  <c r="R102" s="1"/>
  <c r="Q102"/>
  <c r="P102"/>
  <c r="J102"/>
  <c r="F102"/>
  <c r="E102"/>
  <c r="I102" s="1"/>
  <c r="H102" s="1"/>
  <c r="AA101"/>
  <c r="Z101"/>
  <c r="S101" s="1"/>
  <c r="R101" s="1"/>
  <c r="Q101"/>
  <c r="P101"/>
  <c r="I101"/>
  <c r="H101"/>
  <c r="G101" s="1"/>
  <c r="F101"/>
  <c r="E101"/>
  <c r="A101"/>
  <c r="A102" s="1"/>
  <c r="A103" s="1"/>
  <c r="A104" s="1"/>
  <c r="A105" s="1"/>
  <c r="A106" s="1"/>
  <c r="A107" s="1"/>
  <c r="AA100"/>
  <c r="Z100"/>
  <c r="S100" s="1"/>
  <c r="R100"/>
  <c r="Q100" s="1"/>
  <c r="P100"/>
  <c r="H100"/>
  <c r="G100" s="1"/>
  <c r="F100"/>
  <c r="E100"/>
  <c r="I100" s="1"/>
  <c r="A100"/>
  <c r="AE99"/>
  <c r="AD99"/>
  <c r="AB99" s="1"/>
  <c r="AA99"/>
  <c r="Z99"/>
  <c r="S99"/>
  <c r="R99"/>
  <c r="Q99"/>
  <c r="J99"/>
  <c r="I99"/>
  <c r="H99"/>
  <c r="G99"/>
  <c r="AD98"/>
  <c r="AB98" s="1"/>
  <c r="AA98"/>
  <c r="Z98"/>
  <c r="AE98" s="1"/>
  <c r="R98"/>
  <c r="Q98" s="1"/>
  <c r="S98" s="1"/>
  <c r="P98"/>
  <c r="G98"/>
  <c r="F98"/>
  <c r="H98" s="1"/>
  <c r="E98"/>
  <c r="I98" s="1"/>
  <c r="AD97"/>
  <c r="AB97" s="1"/>
  <c r="AA97"/>
  <c r="Z97"/>
  <c r="P97"/>
  <c r="Q97" s="1"/>
  <c r="F97"/>
  <c r="J97" s="1"/>
  <c r="E97"/>
  <c r="G97" s="1"/>
  <c r="AA96"/>
  <c r="Z96"/>
  <c r="S96" s="1"/>
  <c r="R96" s="1"/>
  <c r="Q96"/>
  <c r="P96"/>
  <c r="J96"/>
  <c r="F96"/>
  <c r="E96"/>
  <c r="I96" s="1"/>
  <c r="H96" s="1"/>
  <c r="AA95"/>
  <c r="Z95"/>
  <c r="S95"/>
  <c r="R95" s="1"/>
  <c r="Q95"/>
  <c r="P95"/>
  <c r="I95"/>
  <c r="H95"/>
  <c r="G95" s="1"/>
  <c r="F95"/>
  <c r="F109" s="1"/>
  <c r="H109" s="1"/>
  <c r="E95"/>
  <c r="AE94"/>
  <c r="AD94"/>
  <c r="AB94" s="1"/>
  <c r="AA94"/>
  <c r="Z94"/>
  <c r="S94"/>
  <c r="R94"/>
  <c r="Q94"/>
  <c r="J94"/>
  <c r="I94"/>
  <c r="H94"/>
  <c r="G94"/>
  <c r="AD93"/>
  <c r="AB93" s="1"/>
  <c r="AA93"/>
  <c r="Z93"/>
  <c r="AE93" s="1"/>
  <c r="R93"/>
  <c r="Q93"/>
  <c r="S93" s="1"/>
  <c r="J93"/>
  <c r="I93"/>
  <c r="H93"/>
  <c r="G93"/>
  <c r="AA92"/>
  <c r="Z92"/>
  <c r="AD92" s="1"/>
  <c r="AB92" s="1"/>
  <c r="P92"/>
  <c r="J92" s="1"/>
  <c r="H92"/>
  <c r="F92"/>
  <c r="E92"/>
  <c r="I92" s="1"/>
  <c r="AA91"/>
  <c r="Z91"/>
  <c r="AA90"/>
  <c r="Z90"/>
  <c r="S90" s="1"/>
  <c r="R90"/>
  <c r="Q90"/>
  <c r="J90"/>
  <c r="I90"/>
  <c r="H90"/>
  <c r="G90"/>
  <c r="AE89"/>
  <c r="AD89"/>
  <c r="AB89" s="1"/>
  <c r="AA89"/>
  <c r="Z89"/>
  <c r="R89"/>
  <c r="Q89"/>
  <c r="J89"/>
  <c r="I89"/>
  <c r="H89"/>
  <c r="G89"/>
  <c r="A89"/>
  <c r="A90" s="1"/>
  <c r="AA88"/>
  <c r="AA109" s="1"/>
  <c r="AA110" s="1"/>
  <c r="Z88"/>
  <c r="AD88" s="1"/>
  <c r="AB88" s="1"/>
  <c r="P88"/>
  <c r="J88" s="1"/>
  <c r="H88"/>
  <c r="F88"/>
  <c r="E88"/>
  <c r="I88" s="1"/>
  <c r="AE87"/>
  <c r="AD87"/>
  <c r="Y86"/>
  <c r="W86"/>
  <c r="V86"/>
  <c r="U86"/>
  <c r="T86"/>
  <c r="P86"/>
  <c r="O86"/>
  <c r="N86"/>
  <c r="M86"/>
  <c r="J86"/>
  <c r="I86"/>
  <c r="F86"/>
  <c r="E86"/>
  <c r="D86"/>
  <c r="C86"/>
  <c r="AA85"/>
  <c r="Z85"/>
  <c r="S85" s="1"/>
  <c r="Q85"/>
  <c r="L85"/>
  <c r="K85"/>
  <c r="R85" s="1"/>
  <c r="H85"/>
  <c r="G85"/>
  <c r="AE84"/>
  <c r="AD84"/>
  <c r="AB84" s="1"/>
  <c r="AA84"/>
  <c r="Z84"/>
  <c r="S84"/>
  <c r="R84" s="1"/>
  <c r="Q84"/>
  <c r="Q86" s="1"/>
  <c r="L84"/>
  <c r="K84"/>
  <c r="H84"/>
  <c r="G84"/>
  <c r="A84" s="1"/>
  <c r="A85" s="1"/>
  <c r="AA83"/>
  <c r="Z83"/>
  <c r="S83" s="1"/>
  <c r="L83"/>
  <c r="K83"/>
  <c r="R83" s="1"/>
  <c r="H83"/>
  <c r="G83"/>
  <c r="A83"/>
  <c r="AE82"/>
  <c r="AD82"/>
  <c r="AB82" s="1"/>
  <c r="AA82"/>
  <c r="AA86" s="1"/>
  <c r="Z82"/>
  <c r="L82"/>
  <c r="L86" s="1"/>
  <c r="K82"/>
  <c r="H82"/>
  <c r="G82"/>
  <c r="AE81"/>
  <c r="AD81"/>
  <c r="AE80"/>
  <c r="AD80"/>
  <c r="AE79"/>
  <c r="AD79"/>
  <c r="Y77"/>
  <c r="N77"/>
  <c r="M77" s="1"/>
  <c r="Y76"/>
  <c r="W76"/>
  <c r="V76"/>
  <c r="U76"/>
  <c r="T76"/>
  <c r="Q76"/>
  <c r="P76"/>
  <c r="O76"/>
  <c r="O77" s="1"/>
  <c r="N76"/>
  <c r="M76"/>
  <c r="L76"/>
  <c r="K76"/>
  <c r="F76"/>
  <c r="E76"/>
  <c r="D76"/>
  <c r="D77" s="1"/>
  <c r="C77" s="1"/>
  <c r="C76"/>
  <c r="AA75"/>
  <c r="Z75"/>
  <c r="AD75" s="1"/>
  <c r="AB75" s="1"/>
  <c r="S75"/>
  <c r="R75"/>
  <c r="J75"/>
  <c r="I75"/>
  <c r="H75"/>
  <c r="G75"/>
  <c r="AE74"/>
  <c r="AD74"/>
  <c r="AB74" s="1"/>
  <c r="AA74"/>
  <c r="Z74"/>
  <c r="S74"/>
  <c r="R74"/>
  <c r="J74"/>
  <c r="I74"/>
  <c r="H74"/>
  <c r="G74"/>
  <c r="AA73"/>
  <c r="Z73"/>
  <c r="AD73" s="1"/>
  <c r="AB73" s="1"/>
  <c r="S73"/>
  <c r="R73"/>
  <c r="J73"/>
  <c r="I73"/>
  <c r="H73"/>
  <c r="G73"/>
  <c r="AE72"/>
  <c r="AD72"/>
  <c r="AB72" s="1"/>
  <c r="AA72"/>
  <c r="Z72"/>
  <c r="S72"/>
  <c r="R72"/>
  <c r="J72"/>
  <c r="I72"/>
  <c r="H72"/>
  <c r="G72"/>
  <c r="AA71"/>
  <c r="Z71"/>
  <c r="AD71" s="1"/>
  <c r="AB71" s="1"/>
  <c r="S71"/>
  <c r="R71"/>
  <c r="J71"/>
  <c r="I71"/>
  <c r="H71"/>
  <c r="G71"/>
  <c r="AE70"/>
  <c r="AD70"/>
  <c r="AB70" s="1"/>
  <c r="AA70"/>
  <c r="Z70"/>
  <c r="S70"/>
  <c r="R70"/>
  <c r="J70"/>
  <c r="I70"/>
  <c r="H70"/>
  <c r="G70"/>
  <c r="AA69"/>
  <c r="Z69"/>
  <c r="AD69" s="1"/>
  <c r="AB69" s="1"/>
  <c r="S69"/>
  <c r="R69"/>
  <c r="J69"/>
  <c r="I69"/>
  <c r="H69"/>
  <c r="G69"/>
  <c r="AE68"/>
  <c r="AD68"/>
  <c r="AB68" s="1"/>
  <c r="AA68"/>
  <c r="Z68"/>
  <c r="S68"/>
  <c r="R68"/>
  <c r="J68"/>
  <c r="I68"/>
  <c r="H68"/>
  <c r="G68"/>
  <c r="AD67"/>
  <c r="AB67" s="1"/>
  <c r="AA67"/>
  <c r="Z67"/>
  <c r="AE67" s="1"/>
  <c r="S67"/>
  <c r="R67"/>
  <c r="J67"/>
  <c r="I67"/>
  <c r="H67"/>
  <c r="G67"/>
  <c r="A67"/>
  <c r="A68" s="1"/>
  <c r="AA66"/>
  <c r="Z66"/>
  <c r="AD66" s="1"/>
  <c r="AB66" s="1"/>
  <c r="S66"/>
  <c r="R66"/>
  <c r="J66"/>
  <c r="I66"/>
  <c r="H66"/>
  <c r="G66"/>
  <c r="AE65"/>
  <c r="AD65"/>
  <c r="AB65" s="1"/>
  <c r="AA65"/>
  <c r="Z65"/>
  <c r="S65"/>
  <c r="R65"/>
  <c r="J65"/>
  <c r="I65"/>
  <c r="H65"/>
  <c r="G65"/>
  <c r="AA64"/>
  <c r="Z64"/>
  <c r="AD64" s="1"/>
  <c r="AB64" s="1"/>
  <c r="S64"/>
  <c r="R64"/>
  <c r="J64"/>
  <c r="I64"/>
  <c r="H64"/>
  <c r="G64"/>
  <c r="AE63"/>
  <c r="AD63"/>
  <c r="AB63" s="1"/>
  <c r="AA63"/>
  <c r="Z63"/>
  <c r="S63"/>
  <c r="R63"/>
  <c r="J63"/>
  <c r="I63"/>
  <c r="H63"/>
  <c r="G63"/>
  <c r="AA62"/>
  <c r="Z62"/>
  <c r="AD62" s="1"/>
  <c r="AB62" s="1"/>
  <c r="S62"/>
  <c r="R62"/>
  <c r="J62"/>
  <c r="I62"/>
  <c r="H62"/>
  <c r="G62"/>
  <c r="AE61"/>
  <c r="AD61"/>
  <c r="AB61" s="1"/>
  <c r="AA61"/>
  <c r="Z61"/>
  <c r="S61"/>
  <c r="R61"/>
  <c r="J61"/>
  <c r="I61"/>
  <c r="H61"/>
  <c r="G61"/>
  <c r="AA60"/>
  <c r="Z60"/>
  <c r="AD60" s="1"/>
  <c r="AB60" s="1"/>
  <c r="S60"/>
  <c r="R60"/>
  <c r="J60"/>
  <c r="I60"/>
  <c r="H60"/>
  <c r="G60"/>
  <c r="AE59"/>
  <c r="AD59"/>
  <c r="AB59" s="1"/>
  <c r="AA59"/>
  <c r="Z59"/>
  <c r="S59"/>
  <c r="R59"/>
  <c r="J59"/>
  <c r="I59"/>
  <c r="H59"/>
  <c r="G59"/>
  <c r="AA58"/>
  <c r="Z58"/>
  <c r="AD58" s="1"/>
  <c r="AB58" s="1"/>
  <c r="S58"/>
  <c r="R58"/>
  <c r="J58"/>
  <c r="I58"/>
  <c r="H58"/>
  <c r="G58"/>
  <c r="AE57"/>
  <c r="AD57"/>
  <c r="AB57" s="1"/>
  <c r="AA57"/>
  <c r="Z57"/>
  <c r="AE56"/>
  <c r="AD56"/>
  <c r="AB56" s="1"/>
  <c r="AA56"/>
  <c r="Z56"/>
  <c r="S56"/>
  <c r="R56"/>
  <c r="J56"/>
  <c r="I56"/>
  <c r="H56"/>
  <c r="G56"/>
  <c r="AD55"/>
  <c r="AB55" s="1"/>
  <c r="AA55"/>
  <c r="Z55"/>
  <c r="AE55" s="1"/>
  <c r="S55"/>
  <c r="R55"/>
  <c r="J55"/>
  <c r="I55"/>
  <c r="H55"/>
  <c r="G55"/>
  <c r="A55"/>
  <c r="A56" s="1"/>
  <c r="AA54"/>
  <c r="AA76" s="1"/>
  <c r="Z54"/>
  <c r="Z76" s="1"/>
  <c r="S54"/>
  <c r="R54"/>
  <c r="J54"/>
  <c r="I54"/>
  <c r="H54"/>
  <c r="G54"/>
  <c r="AE53"/>
  <c r="AD53"/>
  <c r="Y52"/>
  <c r="W52"/>
  <c r="V52"/>
  <c r="U52"/>
  <c r="T52"/>
  <c r="P52"/>
  <c r="N52"/>
  <c r="M52"/>
  <c r="J52"/>
  <c r="I52"/>
  <c r="F52"/>
  <c r="E52"/>
  <c r="D52"/>
  <c r="C52"/>
  <c r="AA51"/>
  <c r="Z51"/>
  <c r="AD51" s="1"/>
  <c r="AB51" s="1"/>
  <c r="Q51"/>
  <c r="S51" s="1"/>
  <c r="L51"/>
  <c r="K51"/>
  <c r="H51"/>
  <c r="G51"/>
  <c r="AE50"/>
  <c r="AD50"/>
  <c r="AB50" s="1"/>
  <c r="AA50"/>
  <c r="Z50"/>
  <c r="R50"/>
  <c r="L50"/>
  <c r="K50"/>
  <c r="H50"/>
  <c r="G50"/>
  <c r="A50" s="1"/>
  <c r="A51" s="1"/>
  <c r="AA49"/>
  <c r="Z49"/>
  <c r="S49" s="1"/>
  <c r="R49" s="1"/>
  <c r="L49"/>
  <c r="K49"/>
  <c r="H49"/>
  <c r="G49"/>
  <c r="A49"/>
  <c r="AA48"/>
  <c r="AA52" s="1"/>
  <c r="Z48"/>
  <c r="AD48" s="1"/>
  <c r="AB48" s="1"/>
  <c r="S48"/>
  <c r="L48"/>
  <c r="K48"/>
  <c r="K52" s="1"/>
  <c r="H48"/>
  <c r="G48"/>
  <c r="AE47"/>
  <c r="AD47"/>
  <c r="AE46"/>
  <c r="AD46"/>
  <c r="Y44"/>
  <c r="W44"/>
  <c r="W45" s="1"/>
  <c r="V45" s="1"/>
  <c r="U45" s="1"/>
  <c r="V44"/>
  <c r="U44"/>
  <c r="T44"/>
  <c r="Q44"/>
  <c r="P44"/>
  <c r="O44"/>
  <c r="N44"/>
  <c r="M44"/>
  <c r="L44"/>
  <c r="K44"/>
  <c r="F44"/>
  <c r="E44"/>
  <c r="D44"/>
  <c r="D45" s="1"/>
  <c r="C45" s="1"/>
  <c r="C44"/>
  <c r="AD43"/>
  <c r="AB43" s="1"/>
  <c r="AA43"/>
  <c r="Z43"/>
  <c r="AE43" s="1"/>
  <c r="S43"/>
  <c r="R43"/>
  <c r="J43"/>
  <c r="I43"/>
  <c r="H43"/>
  <c r="G43"/>
  <c r="AA42"/>
  <c r="Z42"/>
  <c r="S42"/>
  <c r="R42"/>
  <c r="J42"/>
  <c r="I42"/>
  <c r="H42"/>
  <c r="G42"/>
  <c r="AD41"/>
  <c r="AB41" s="1"/>
  <c r="AA41"/>
  <c r="Z41"/>
  <c r="AE41" s="1"/>
  <c r="S41"/>
  <c r="R41"/>
  <c r="J41"/>
  <c r="I41"/>
  <c r="H41"/>
  <c r="G41"/>
  <c r="AA40"/>
  <c r="Z40"/>
  <c r="S40"/>
  <c r="R40"/>
  <c r="J40"/>
  <c r="I40"/>
  <c r="H40"/>
  <c r="G40"/>
  <c r="AD39"/>
  <c r="AB39" s="1"/>
  <c r="AA39"/>
  <c r="Z39"/>
  <c r="AE39" s="1"/>
  <c r="S39"/>
  <c r="R39"/>
  <c r="J39"/>
  <c r="I39"/>
  <c r="H39"/>
  <c r="G39"/>
  <c r="AA38"/>
  <c r="Z38"/>
  <c r="AD38" s="1"/>
  <c r="AB38" s="1"/>
  <c r="S38"/>
  <c r="R38"/>
  <c r="J38"/>
  <c r="I38"/>
  <c r="H38"/>
  <c r="G38"/>
  <c r="AA37"/>
  <c r="Z37"/>
  <c r="S37"/>
  <c r="R37"/>
  <c r="J37"/>
  <c r="I37"/>
  <c r="H37"/>
  <c r="G37"/>
  <c r="AE36"/>
  <c r="AD36"/>
  <c r="AB36" s="1"/>
  <c r="AA36"/>
  <c r="Z36"/>
  <c r="S36"/>
  <c r="R36"/>
  <c r="J36"/>
  <c r="I36"/>
  <c r="H36"/>
  <c r="G36"/>
  <c r="A36"/>
  <c r="A37" s="1"/>
  <c r="A38" s="1"/>
  <c r="A39" s="1"/>
  <c r="AD35"/>
  <c r="AB35" s="1"/>
  <c r="AA35"/>
  <c r="Z35"/>
  <c r="AE35" s="1"/>
  <c r="S35"/>
  <c r="R35"/>
  <c r="J35"/>
  <c r="I35"/>
  <c r="H35"/>
  <c r="G35"/>
  <c r="AA34"/>
  <c r="Z34"/>
  <c r="S34"/>
  <c r="R34"/>
  <c r="J34"/>
  <c r="I34"/>
  <c r="H34"/>
  <c r="G34"/>
  <c r="AD33"/>
  <c r="AB33" s="1"/>
  <c r="AA33"/>
  <c r="Z33"/>
  <c r="AE33" s="1"/>
  <c r="S33"/>
  <c r="R33"/>
  <c r="J33"/>
  <c r="I33"/>
  <c r="H33"/>
  <c r="G33"/>
  <c r="AA32"/>
  <c r="Z32"/>
  <c r="S32"/>
  <c r="R32"/>
  <c r="J32"/>
  <c r="I32"/>
  <c r="H32"/>
  <c r="G32"/>
  <c r="AD31"/>
  <c r="AB31" s="1"/>
  <c r="AA31"/>
  <c r="Z31"/>
  <c r="AE31" s="1"/>
  <c r="S31"/>
  <c r="R31"/>
  <c r="J31"/>
  <c r="I31"/>
  <c r="H31"/>
  <c r="G31"/>
  <c r="AA30"/>
  <c r="Z30"/>
  <c r="S30"/>
  <c r="R30"/>
  <c r="J30"/>
  <c r="I30"/>
  <c r="H30"/>
  <c r="G30"/>
  <c r="AD29"/>
  <c r="AB29" s="1"/>
  <c r="AA29"/>
  <c r="Z29"/>
  <c r="AE29" s="1"/>
  <c r="S29"/>
  <c r="R29"/>
  <c r="J29"/>
  <c r="I29"/>
  <c r="H29"/>
  <c r="G29"/>
  <c r="AA28"/>
  <c r="Z28"/>
  <c r="S28"/>
  <c r="R28"/>
  <c r="J28"/>
  <c r="I28"/>
  <c r="H28"/>
  <c r="G28"/>
  <c r="AD27"/>
  <c r="AB27" s="1"/>
  <c r="AA27"/>
  <c r="Z27"/>
  <c r="AE27" s="1"/>
  <c r="S27"/>
  <c r="R27"/>
  <c r="J27"/>
  <c r="I27"/>
  <c r="H27"/>
  <c r="G27"/>
  <c r="AA26"/>
  <c r="Z26"/>
  <c r="AA25"/>
  <c r="Z25"/>
  <c r="S25"/>
  <c r="R25"/>
  <c r="J25"/>
  <c r="I25"/>
  <c r="H25"/>
  <c r="G25"/>
  <c r="AD24"/>
  <c r="AB24" s="1"/>
  <c r="AA24"/>
  <c r="Z24"/>
  <c r="AE24" s="1"/>
  <c r="S24"/>
  <c r="R24"/>
  <c r="J24"/>
  <c r="J44" s="1"/>
  <c r="J45" s="1"/>
  <c r="I45" s="1"/>
  <c r="I24"/>
  <c r="H24"/>
  <c r="G24"/>
  <c r="AA23"/>
  <c r="AA44" s="1"/>
  <c r="Z23"/>
  <c r="S23"/>
  <c r="R23"/>
  <c r="J23"/>
  <c r="I23"/>
  <c r="I44" s="1"/>
  <c r="H44" s="1"/>
  <c r="G44" s="1"/>
  <c r="H23"/>
  <c r="G23"/>
  <c r="AE22"/>
  <c r="AD22"/>
  <c r="Y21"/>
  <c r="W21"/>
  <c r="V21"/>
  <c r="U21"/>
  <c r="T21"/>
  <c r="Q21"/>
  <c r="P21"/>
  <c r="M21"/>
  <c r="J21"/>
  <c r="I21"/>
  <c r="F21"/>
  <c r="E21"/>
  <c r="D21"/>
  <c r="C21"/>
  <c r="AE20"/>
  <c r="AD20"/>
  <c r="AB20" s="1"/>
  <c r="AA20"/>
  <c r="Z20"/>
  <c r="N20"/>
  <c r="S20" s="1"/>
  <c r="R20" s="1"/>
  <c r="L20"/>
  <c r="K20"/>
  <c r="H20"/>
  <c r="G20"/>
  <c r="AA19"/>
  <c r="Z19"/>
  <c r="S19" s="1"/>
  <c r="R19"/>
  <c r="L19"/>
  <c r="K19"/>
  <c r="H19"/>
  <c r="G19"/>
  <c r="AA18"/>
  <c r="AA21" s="1"/>
  <c r="Z18"/>
  <c r="Z21" s="1"/>
  <c r="S18"/>
  <c r="L18"/>
  <c r="K18"/>
  <c r="H18"/>
  <c r="G18"/>
  <c r="AD17"/>
  <c r="AB17" s="1"/>
  <c r="AA17"/>
  <c r="Z17"/>
  <c r="AE17" s="1"/>
  <c r="R17"/>
  <c r="L17"/>
  <c r="S17" s="1"/>
  <c r="K17"/>
  <c r="H17"/>
  <c r="G17"/>
  <c r="AE16"/>
  <c r="AD16"/>
  <c r="AE15"/>
  <c r="AD15"/>
  <c r="AE14"/>
  <c r="AD14"/>
  <c r="AD13"/>
  <c r="AB13" s="1"/>
  <c r="AA13"/>
  <c r="Z13"/>
  <c r="AE13" s="1"/>
  <c r="S13"/>
  <c r="R13"/>
  <c r="I13"/>
  <c r="G13"/>
  <c r="AD12"/>
  <c r="AB12" s="1"/>
  <c r="AA12"/>
  <c r="Z12"/>
  <c r="AE12" s="1"/>
  <c r="S12"/>
  <c r="R12"/>
  <c r="I12"/>
  <c r="G12"/>
  <c r="AD11"/>
  <c r="AB11" s="1"/>
  <c r="AA11"/>
  <c r="Z11"/>
  <c r="AE11" s="1"/>
  <c r="S11"/>
  <c r="R11"/>
  <c r="I11"/>
  <c r="G11"/>
  <c r="AD10"/>
  <c r="AB10" s="1"/>
  <c r="AA10"/>
  <c r="Z10"/>
  <c r="AE10" s="1"/>
  <c r="S10"/>
  <c r="R10"/>
  <c r="I10"/>
  <c r="G10"/>
  <c r="AD9"/>
  <c r="AB9" s="1"/>
  <c r="AA9"/>
  <c r="Z9"/>
  <c r="AE9" s="1"/>
  <c r="S9"/>
  <c r="R9"/>
  <c r="I9"/>
  <c r="G9"/>
  <c r="AD8"/>
  <c r="AB8" s="1"/>
  <c r="AA8"/>
  <c r="Z8"/>
  <c r="AE8" s="1"/>
  <c r="S8"/>
  <c r="R8"/>
  <c r="I8"/>
  <c r="G8"/>
  <c r="AD7"/>
  <c r="AB7"/>
  <c r="AA7"/>
  <c r="Z7"/>
  <c r="AE7" s="1"/>
  <c r="S7"/>
  <c r="R7"/>
  <c r="I7"/>
  <c r="G7"/>
  <c r="AE523" i="4"/>
  <c r="AD523"/>
  <c r="AE522"/>
  <c r="AD522"/>
  <c r="AD521"/>
  <c r="AE520"/>
  <c r="AD520"/>
  <c r="AE519"/>
  <c r="AD519"/>
  <c r="G518"/>
  <c r="E516"/>
  <c r="Y515"/>
  <c r="W514"/>
  <c r="E514"/>
  <c r="D514" s="1"/>
  <c r="Y513"/>
  <c r="W513"/>
  <c r="V513"/>
  <c r="U513"/>
  <c r="T513"/>
  <c r="Q513"/>
  <c r="P513"/>
  <c r="N513"/>
  <c r="M513"/>
  <c r="L513"/>
  <c r="K513"/>
  <c r="F513"/>
  <c r="F514" s="1"/>
  <c r="E513"/>
  <c r="D513"/>
  <c r="C513"/>
  <c r="AE512"/>
  <c r="AD512"/>
  <c r="AB512" s="1"/>
  <c r="AA512"/>
  <c r="Z512"/>
  <c r="R512"/>
  <c r="Q512"/>
  <c r="J512"/>
  <c r="I512"/>
  <c r="H512"/>
  <c r="G512"/>
  <c r="AA511"/>
  <c r="Z511"/>
  <c r="S511" s="1"/>
  <c r="R511"/>
  <c r="Q511"/>
  <c r="J511"/>
  <c r="I511"/>
  <c r="H511"/>
  <c r="G511"/>
  <c r="AE510"/>
  <c r="AD510"/>
  <c r="AB510" s="1"/>
  <c r="AA510"/>
  <c r="Z510"/>
  <c r="R510"/>
  <c r="Q510"/>
  <c r="J510"/>
  <c r="I510"/>
  <c r="H510"/>
  <c r="G510"/>
  <c r="AA509"/>
  <c r="Z509"/>
  <c r="S509" s="1"/>
  <c r="R509"/>
  <c r="Q509"/>
  <c r="J509"/>
  <c r="I509"/>
  <c r="H509"/>
  <c r="G509"/>
  <c r="AE508"/>
  <c r="AD508"/>
  <c r="AB508" s="1"/>
  <c r="AA508"/>
  <c r="Z508"/>
  <c r="R508"/>
  <c r="Q508"/>
  <c r="J508"/>
  <c r="I508"/>
  <c r="H508"/>
  <c r="G508"/>
  <c r="AA507"/>
  <c r="Z507"/>
  <c r="S507" s="1"/>
  <c r="R507"/>
  <c r="Q507"/>
  <c r="J507"/>
  <c r="I507"/>
  <c r="H507"/>
  <c r="G507"/>
  <c r="AE506"/>
  <c r="AD506"/>
  <c r="AB506" s="1"/>
  <c r="AA506"/>
  <c r="Z506"/>
  <c r="R506"/>
  <c r="Q506"/>
  <c r="J506"/>
  <c r="I506"/>
  <c r="H506"/>
  <c r="G506"/>
  <c r="AA505"/>
  <c r="Z505"/>
  <c r="S505" s="1"/>
  <c r="R505"/>
  <c r="Q505"/>
  <c r="J505"/>
  <c r="I505"/>
  <c r="H505"/>
  <c r="G505"/>
  <c r="AE504"/>
  <c r="AD504"/>
  <c r="AB504" s="1"/>
  <c r="AA504"/>
  <c r="Z504"/>
  <c r="R504"/>
  <c r="Q504"/>
  <c r="J504"/>
  <c r="I504"/>
  <c r="H504"/>
  <c r="G504"/>
  <c r="AA503"/>
  <c r="Z503"/>
  <c r="S503" s="1"/>
  <c r="R503"/>
  <c r="Q503"/>
  <c r="J503"/>
  <c r="I503"/>
  <c r="H503"/>
  <c r="G503"/>
  <c r="AE502"/>
  <c r="AD502"/>
  <c r="AB502" s="1"/>
  <c r="AA502"/>
  <c r="Z502"/>
  <c r="R502"/>
  <c r="Q502"/>
  <c r="J502"/>
  <c r="I502"/>
  <c r="H502"/>
  <c r="G502"/>
  <c r="AA501"/>
  <c r="Z501"/>
  <c r="S501" s="1"/>
  <c r="R501"/>
  <c r="Q501"/>
  <c r="J501"/>
  <c r="I501"/>
  <c r="H501"/>
  <c r="G501"/>
  <c r="AE500"/>
  <c r="AD500"/>
  <c r="AB500" s="1"/>
  <c r="AA500"/>
  <c r="Z500"/>
  <c r="R500"/>
  <c r="Q500"/>
  <c r="J500"/>
  <c r="I500"/>
  <c r="H500"/>
  <c r="G500"/>
  <c r="AA499"/>
  <c r="Z499"/>
  <c r="S499" s="1"/>
  <c r="R499"/>
  <c r="Q499"/>
  <c r="J499"/>
  <c r="I499"/>
  <c r="H499"/>
  <c r="G499"/>
  <c r="AE498"/>
  <c r="AD498"/>
  <c r="AB498" s="1"/>
  <c r="AA498"/>
  <c r="Z498"/>
  <c r="R498"/>
  <c r="Q498"/>
  <c r="J498"/>
  <c r="I498"/>
  <c r="H498"/>
  <c r="G498"/>
  <c r="AA497"/>
  <c r="Z497"/>
  <c r="S497" s="1"/>
  <c r="R497"/>
  <c r="Q497"/>
  <c r="J497"/>
  <c r="I497"/>
  <c r="H497"/>
  <c r="G497"/>
  <c r="AE496"/>
  <c r="AD496"/>
  <c r="AB496" s="1"/>
  <c r="AA496"/>
  <c r="Z496"/>
  <c r="AE495"/>
  <c r="AD495"/>
  <c r="AB495" s="1"/>
  <c r="AA495"/>
  <c r="Z495"/>
  <c r="R495"/>
  <c r="Q495"/>
  <c r="J495"/>
  <c r="I495"/>
  <c r="H495"/>
  <c r="G495"/>
  <c r="AA494"/>
  <c r="AA513" s="1"/>
  <c r="Z494"/>
  <c r="S494" s="1"/>
  <c r="R494"/>
  <c r="Q494"/>
  <c r="J494"/>
  <c r="I494"/>
  <c r="I513" s="1"/>
  <c r="H494"/>
  <c r="G494"/>
  <c r="AE493"/>
  <c r="AD493"/>
  <c r="AB493" s="1"/>
  <c r="AA493"/>
  <c r="Z493"/>
  <c r="R493"/>
  <c r="Q493"/>
  <c r="J493"/>
  <c r="I493"/>
  <c r="H493"/>
  <c r="G493"/>
  <c r="AE492"/>
  <c r="AD492"/>
  <c r="AC491"/>
  <c r="Y491"/>
  <c r="W491"/>
  <c r="V491"/>
  <c r="U491"/>
  <c r="T491"/>
  <c r="P491"/>
  <c r="N491"/>
  <c r="M491"/>
  <c r="F491"/>
  <c r="H491" s="1"/>
  <c r="E491"/>
  <c r="D491"/>
  <c r="C491"/>
  <c r="I491" s="1"/>
  <c r="AA490"/>
  <c r="Z490"/>
  <c r="S490" s="1"/>
  <c r="R490" s="1"/>
  <c r="Q490"/>
  <c r="L490"/>
  <c r="K490"/>
  <c r="H490"/>
  <c r="G490"/>
  <c r="AA489"/>
  <c r="Z489"/>
  <c r="S489" s="1"/>
  <c r="R489" s="1"/>
  <c r="L489"/>
  <c r="K489"/>
  <c r="H489"/>
  <c r="G489"/>
  <c r="AA488"/>
  <c r="Z488"/>
  <c r="S488" s="1"/>
  <c r="R488" s="1"/>
  <c r="L488"/>
  <c r="K488"/>
  <c r="H488"/>
  <c r="G488"/>
  <c r="AA487"/>
  <c r="Z487"/>
  <c r="S487" s="1"/>
  <c r="R487" s="1"/>
  <c r="L487"/>
  <c r="K487"/>
  <c r="H487"/>
  <c r="G487"/>
  <c r="AA486"/>
  <c r="Z486"/>
  <c r="S486" s="1"/>
  <c r="R486" s="1"/>
  <c r="L486"/>
  <c r="K486"/>
  <c r="H486"/>
  <c r="G486"/>
  <c r="AA485"/>
  <c r="Z485"/>
  <c r="S485" s="1"/>
  <c r="R485" s="1"/>
  <c r="L485"/>
  <c r="K485"/>
  <c r="H485"/>
  <c r="G485"/>
  <c r="A485" s="1"/>
  <c r="AA484"/>
  <c r="AA491" s="1"/>
  <c r="Z484"/>
  <c r="S484" s="1"/>
  <c r="R484" s="1"/>
  <c r="L484"/>
  <c r="K484"/>
  <c r="H484"/>
  <c r="G484"/>
  <c r="A484"/>
  <c r="AD483"/>
  <c r="AB483" s="1"/>
  <c r="AA483"/>
  <c r="Z483"/>
  <c r="S483" s="1"/>
  <c r="L483"/>
  <c r="K483"/>
  <c r="H483"/>
  <c r="G483"/>
  <c r="A483"/>
  <c r="AE482"/>
  <c r="AD482"/>
  <c r="AB482" s="1"/>
  <c r="AA482"/>
  <c r="Z482"/>
  <c r="L482"/>
  <c r="L491" s="1"/>
  <c r="K482"/>
  <c r="K491" s="1"/>
  <c r="J491" s="1"/>
  <c r="H482"/>
  <c r="G482"/>
  <c r="AE481"/>
  <c r="AD481"/>
  <c r="AE480"/>
  <c r="AD480"/>
  <c r="Y479"/>
  <c r="W479" s="1"/>
  <c r="AC478"/>
  <c r="AC479" s="1"/>
  <c r="Y478"/>
  <c r="W478"/>
  <c r="V478"/>
  <c r="U478"/>
  <c r="U479" s="1"/>
  <c r="T478"/>
  <c r="T479" s="1"/>
  <c r="Q478"/>
  <c r="Q516" s="1"/>
  <c r="P478"/>
  <c r="N478"/>
  <c r="M478"/>
  <c r="M516" s="1"/>
  <c r="L478"/>
  <c r="K478"/>
  <c r="I478"/>
  <c r="H478" s="1"/>
  <c r="F478"/>
  <c r="E478"/>
  <c r="D478"/>
  <c r="D479" s="1"/>
  <c r="C479" s="1"/>
  <c r="I479" s="1"/>
  <c r="C478"/>
  <c r="G478" s="1"/>
  <c r="AA477"/>
  <c r="Z477"/>
  <c r="AD477" s="1"/>
  <c r="AB477" s="1"/>
  <c r="S477"/>
  <c r="R477"/>
  <c r="J477"/>
  <c r="I477"/>
  <c r="H477"/>
  <c r="G477"/>
  <c r="AE476"/>
  <c r="AD476"/>
  <c r="AB476" s="1"/>
  <c r="AA476"/>
  <c r="Z476"/>
  <c r="S476"/>
  <c r="R476"/>
  <c r="J476"/>
  <c r="I476"/>
  <c r="H476"/>
  <c r="G476"/>
  <c r="AA475"/>
  <c r="Z475"/>
  <c r="AD475" s="1"/>
  <c r="AB475" s="1"/>
  <c r="S475"/>
  <c r="R475"/>
  <c r="J475"/>
  <c r="I475"/>
  <c r="H475"/>
  <c r="G475"/>
  <c r="AE474"/>
  <c r="AD474"/>
  <c r="AB474" s="1"/>
  <c r="AA474"/>
  <c r="Z474"/>
  <c r="S474"/>
  <c r="R474"/>
  <c r="J474"/>
  <c r="I474"/>
  <c r="H474"/>
  <c r="G474"/>
  <c r="AA473"/>
  <c r="Z473"/>
  <c r="AD473" s="1"/>
  <c r="AB473" s="1"/>
  <c r="S473"/>
  <c r="R473"/>
  <c r="J473"/>
  <c r="I473"/>
  <c r="H473"/>
  <c r="G473"/>
  <c r="AE472"/>
  <c r="AD472"/>
  <c r="AB472" s="1"/>
  <c r="AA472"/>
  <c r="Z472"/>
  <c r="S472"/>
  <c r="R472"/>
  <c r="J472"/>
  <c r="I472"/>
  <c r="H472"/>
  <c r="G472"/>
  <c r="AA471"/>
  <c r="Z471"/>
  <c r="AD471" s="1"/>
  <c r="AB471" s="1"/>
  <c r="S471"/>
  <c r="R471"/>
  <c r="J471"/>
  <c r="I471"/>
  <c r="H471"/>
  <c r="G471"/>
  <c r="AA470"/>
  <c r="Z470"/>
  <c r="AD470" s="1"/>
  <c r="AB470" s="1"/>
  <c r="S470"/>
  <c r="R470"/>
  <c r="J470"/>
  <c r="I470"/>
  <c r="H470"/>
  <c r="G470"/>
  <c r="AD469"/>
  <c r="AB469" s="1"/>
  <c r="AA469"/>
  <c r="Z469"/>
  <c r="AE469" s="1"/>
  <c r="S469"/>
  <c r="R469"/>
  <c r="R478" s="1"/>
  <c r="J469"/>
  <c r="I469"/>
  <c r="H469"/>
  <c r="G469"/>
  <c r="A469"/>
  <c r="AA468"/>
  <c r="Z468"/>
  <c r="AD468" s="1"/>
  <c r="AB468" s="1"/>
  <c r="S468"/>
  <c r="R468"/>
  <c r="J468"/>
  <c r="I468"/>
  <c r="H468"/>
  <c r="G468"/>
  <c r="AE467"/>
  <c r="AD467"/>
  <c r="AB467" s="1"/>
  <c r="AA467"/>
  <c r="Z467"/>
  <c r="S467"/>
  <c r="R467"/>
  <c r="J467"/>
  <c r="I467"/>
  <c r="H467"/>
  <c r="G467"/>
  <c r="AA466"/>
  <c r="Z466"/>
  <c r="AD466" s="1"/>
  <c r="AB466" s="1"/>
  <c r="S466"/>
  <c r="R466"/>
  <c r="J466"/>
  <c r="I466"/>
  <c r="H466"/>
  <c r="G466"/>
  <c r="AE465"/>
  <c r="AD465"/>
  <c r="AB465" s="1"/>
  <c r="AA465"/>
  <c r="Z465"/>
  <c r="S465"/>
  <c r="R465"/>
  <c r="J465"/>
  <c r="I465"/>
  <c r="H465"/>
  <c r="G465"/>
  <c r="AA464"/>
  <c r="Z464"/>
  <c r="AD464" s="1"/>
  <c r="AB464" s="1"/>
  <c r="S464"/>
  <c r="R464"/>
  <c r="J464"/>
  <c r="I464"/>
  <c r="H464"/>
  <c r="G464"/>
  <c r="AE463"/>
  <c r="AD463"/>
  <c r="AB463" s="1"/>
  <c r="AA463"/>
  <c r="Z463"/>
  <c r="S463"/>
  <c r="R463"/>
  <c r="J463"/>
  <c r="I463"/>
  <c r="H463"/>
  <c r="G463"/>
  <c r="AA462"/>
  <c r="Z462"/>
  <c r="AD462" s="1"/>
  <c r="AB462" s="1"/>
  <c r="S462"/>
  <c r="R462"/>
  <c r="J462"/>
  <c r="I462"/>
  <c r="H462"/>
  <c r="G462"/>
  <c r="AE461"/>
  <c r="AD461"/>
  <c r="AB461" s="1"/>
  <c r="AA461"/>
  <c r="Z461"/>
  <c r="S461"/>
  <c r="R461"/>
  <c r="J461"/>
  <c r="I461"/>
  <c r="H461"/>
  <c r="G461"/>
  <c r="AA460"/>
  <c r="Z460"/>
  <c r="AA459"/>
  <c r="AA478" s="1"/>
  <c r="Z459"/>
  <c r="AD459" s="1"/>
  <c r="AB459" s="1"/>
  <c r="S459"/>
  <c r="R459"/>
  <c r="J459"/>
  <c r="I459"/>
  <c r="H459"/>
  <c r="G459"/>
  <c r="A459"/>
  <c r="AA458"/>
  <c r="Z458"/>
  <c r="Z478" s="1"/>
  <c r="S458"/>
  <c r="R458"/>
  <c r="J458"/>
  <c r="I458"/>
  <c r="H458"/>
  <c r="G458"/>
  <c r="A458"/>
  <c r="AE457"/>
  <c r="AD457"/>
  <c r="AB457" s="1"/>
  <c r="AA457"/>
  <c r="Z457"/>
  <c r="S457"/>
  <c r="S478" s="1"/>
  <c r="R457"/>
  <c r="J457"/>
  <c r="I457"/>
  <c r="H457"/>
  <c r="G457"/>
  <c r="AE456"/>
  <c r="AD456"/>
  <c r="AC455"/>
  <c r="Y455"/>
  <c r="W455"/>
  <c r="V455"/>
  <c r="U455"/>
  <c r="T455"/>
  <c r="Q455"/>
  <c r="P455"/>
  <c r="N455"/>
  <c r="M455"/>
  <c r="F455"/>
  <c r="H455" s="1"/>
  <c r="E455"/>
  <c r="E479" s="1"/>
  <c r="D455"/>
  <c r="C455"/>
  <c r="G455" s="1"/>
  <c r="AA454"/>
  <c r="Z454"/>
  <c r="S454" s="1"/>
  <c r="R454" s="1"/>
  <c r="L454"/>
  <c r="K454"/>
  <c r="H454"/>
  <c r="G454"/>
  <c r="AA453"/>
  <c r="Z453"/>
  <c r="S453" s="1"/>
  <c r="R453" s="1"/>
  <c r="L453"/>
  <c r="K453"/>
  <c r="H453"/>
  <c r="G453"/>
  <c r="AA452"/>
  <c r="Z452"/>
  <c r="S452" s="1"/>
  <c r="R452" s="1"/>
  <c r="L452"/>
  <c r="K452"/>
  <c r="H452"/>
  <c r="G452"/>
  <c r="AA451"/>
  <c r="Z451"/>
  <c r="S451" s="1"/>
  <c r="R451" s="1"/>
  <c r="L451"/>
  <c r="K451"/>
  <c r="H451"/>
  <c r="G451"/>
  <c r="AA450"/>
  <c r="Z450"/>
  <c r="S450" s="1"/>
  <c r="R450" s="1"/>
  <c r="L450"/>
  <c r="K450"/>
  <c r="H450"/>
  <c r="G450"/>
  <c r="AA449"/>
  <c r="Z449"/>
  <c r="S449" s="1"/>
  <c r="R449" s="1"/>
  <c r="L449"/>
  <c r="K449"/>
  <c r="H449"/>
  <c r="G449"/>
  <c r="AD448"/>
  <c r="AB448" s="1"/>
  <c r="AA448"/>
  <c r="Z448"/>
  <c r="L448"/>
  <c r="K448"/>
  <c r="R448" s="1"/>
  <c r="H448"/>
  <c r="G448"/>
  <c r="A448"/>
  <c r="A449" s="1"/>
  <c r="A450" s="1"/>
  <c r="AA447"/>
  <c r="Z447"/>
  <c r="S447" s="1"/>
  <c r="R447" s="1"/>
  <c r="L447"/>
  <c r="L455" s="1"/>
  <c r="K447"/>
  <c r="K455" s="1"/>
  <c r="J455" s="1"/>
  <c r="I455" s="1"/>
  <c r="H447"/>
  <c r="G447"/>
  <c r="A447"/>
  <c r="AA446"/>
  <c r="AA455" s="1"/>
  <c r="Z446"/>
  <c r="S446" s="1"/>
  <c r="R446" s="1"/>
  <c r="L446"/>
  <c r="K446"/>
  <c r="H446"/>
  <c r="G446"/>
  <c r="AE445"/>
  <c r="AD445"/>
  <c r="AE444"/>
  <c r="AD444"/>
  <c r="D443"/>
  <c r="AC442"/>
  <c r="AC443" s="1"/>
  <c r="Y442"/>
  <c r="W442"/>
  <c r="V442"/>
  <c r="V516" s="1"/>
  <c r="V517" s="1"/>
  <c r="U442"/>
  <c r="U516" s="1"/>
  <c r="T442"/>
  <c r="T516" s="1"/>
  <c r="Q442"/>
  <c r="Q443" s="1"/>
  <c r="P442"/>
  <c r="P516" s="1"/>
  <c r="N442"/>
  <c r="N443" s="1"/>
  <c r="M442"/>
  <c r="M443" s="1"/>
  <c r="L442"/>
  <c r="K442"/>
  <c r="F442"/>
  <c r="F516" s="1"/>
  <c r="E442"/>
  <c r="E443" s="1"/>
  <c r="D442"/>
  <c r="C442"/>
  <c r="C443" s="1"/>
  <c r="I443" s="1"/>
  <c r="AA441"/>
  <c r="Z441"/>
  <c r="AD441" s="1"/>
  <c r="AB441" s="1"/>
  <c r="S441"/>
  <c r="R441"/>
  <c r="J441"/>
  <c r="I441"/>
  <c r="H441"/>
  <c r="G441"/>
  <c r="AD440"/>
  <c r="AB440" s="1"/>
  <c r="AA440"/>
  <c r="Z440"/>
  <c r="AE440" s="1"/>
  <c r="S440"/>
  <c r="R440"/>
  <c r="J440"/>
  <c r="I440"/>
  <c r="H440"/>
  <c r="G440"/>
  <c r="AA439"/>
  <c r="Z439"/>
  <c r="AD439" s="1"/>
  <c r="AB439" s="1"/>
  <c r="S439"/>
  <c r="R439"/>
  <c r="J439"/>
  <c r="I439"/>
  <c r="H439"/>
  <c r="G439"/>
  <c r="AD438"/>
  <c r="AB438" s="1"/>
  <c r="AA438"/>
  <c r="Z438"/>
  <c r="AE438" s="1"/>
  <c r="S438"/>
  <c r="R438"/>
  <c r="J438"/>
  <c r="I438"/>
  <c r="H438"/>
  <c r="G438"/>
  <c r="AA437"/>
  <c r="Z437"/>
  <c r="S437"/>
  <c r="R437"/>
  <c r="J437"/>
  <c r="I437"/>
  <c r="H437"/>
  <c r="G437"/>
  <c r="AD436"/>
  <c r="AB436" s="1"/>
  <c r="AA436"/>
  <c r="Z436"/>
  <c r="AE436" s="1"/>
  <c r="S436"/>
  <c r="R436"/>
  <c r="J436"/>
  <c r="I436"/>
  <c r="H436"/>
  <c r="G436"/>
  <c r="AA435"/>
  <c r="Z435"/>
  <c r="S435"/>
  <c r="R435"/>
  <c r="J435"/>
  <c r="I435"/>
  <c r="H435"/>
  <c r="G435"/>
  <c r="AE434"/>
  <c r="AD434"/>
  <c r="AB434" s="1"/>
  <c r="AA434"/>
  <c r="Z434"/>
  <c r="S434"/>
  <c r="R434"/>
  <c r="J434"/>
  <c r="I434"/>
  <c r="H434"/>
  <c r="G434"/>
  <c r="AA433"/>
  <c r="Z433"/>
  <c r="AD433" s="1"/>
  <c r="AB433" s="1"/>
  <c r="S433"/>
  <c r="R433"/>
  <c r="J433"/>
  <c r="I433"/>
  <c r="H433"/>
  <c r="G433"/>
  <c r="A433"/>
  <c r="AA432"/>
  <c r="Z432"/>
  <c r="AD432" s="1"/>
  <c r="AB432" s="1"/>
  <c r="S432"/>
  <c r="R432"/>
  <c r="J432"/>
  <c r="I432"/>
  <c r="H432"/>
  <c r="G432"/>
  <c r="AD431"/>
  <c r="AB431" s="1"/>
  <c r="AA431"/>
  <c r="Z431"/>
  <c r="AE431" s="1"/>
  <c r="S431"/>
  <c r="R431"/>
  <c r="J431"/>
  <c r="I431"/>
  <c r="H431"/>
  <c r="G431"/>
  <c r="AA430"/>
  <c r="Z430"/>
  <c r="S430"/>
  <c r="R430"/>
  <c r="J430"/>
  <c r="I430"/>
  <c r="H430"/>
  <c r="G430"/>
  <c r="AD429"/>
  <c r="AB429" s="1"/>
  <c r="AA429"/>
  <c r="Z429"/>
  <c r="AE429" s="1"/>
  <c r="S429"/>
  <c r="R429"/>
  <c r="J429"/>
  <c r="I429"/>
  <c r="H429"/>
  <c r="G429"/>
  <c r="AA428"/>
  <c r="Z428"/>
  <c r="AD428" s="1"/>
  <c r="AB428" s="1"/>
  <c r="S428"/>
  <c r="R428"/>
  <c r="J428"/>
  <c r="I428"/>
  <c r="H428"/>
  <c r="G428"/>
  <c r="AD427"/>
  <c r="AB427" s="1"/>
  <c r="AA427"/>
  <c r="Z427"/>
  <c r="AE427" s="1"/>
  <c r="S427"/>
  <c r="R427"/>
  <c r="J427"/>
  <c r="I427"/>
  <c r="H427"/>
  <c r="G427"/>
  <c r="AA426"/>
  <c r="Z426"/>
  <c r="S426"/>
  <c r="R426"/>
  <c r="J426"/>
  <c r="I426"/>
  <c r="H426"/>
  <c r="G426"/>
  <c r="AD425"/>
  <c r="AB425" s="1"/>
  <c r="AA425"/>
  <c r="Z425"/>
  <c r="AE425" s="1"/>
  <c r="S425"/>
  <c r="R425"/>
  <c r="J425"/>
  <c r="I425"/>
  <c r="H425"/>
  <c r="G425"/>
  <c r="AA424"/>
  <c r="Z424"/>
  <c r="S424"/>
  <c r="R424"/>
  <c r="J424"/>
  <c r="I424"/>
  <c r="H424"/>
  <c r="G424"/>
  <c r="AD423"/>
  <c r="AB423" s="1"/>
  <c r="AA423"/>
  <c r="Z423"/>
  <c r="AE423" s="1"/>
  <c r="AE422"/>
  <c r="AD422"/>
  <c r="AB422" s="1"/>
  <c r="AA422"/>
  <c r="Z422"/>
  <c r="S422"/>
  <c r="S442" s="1"/>
  <c r="R422"/>
  <c r="J422"/>
  <c r="I422"/>
  <c r="H422"/>
  <c r="G422"/>
  <c r="AD421"/>
  <c r="AB421" s="1"/>
  <c r="AA421"/>
  <c r="Z421"/>
  <c r="AE421" s="1"/>
  <c r="S421"/>
  <c r="R421"/>
  <c r="R442" s="1"/>
  <c r="J421"/>
  <c r="I421"/>
  <c r="H421"/>
  <c r="G421"/>
  <c r="A421"/>
  <c r="A422" s="1"/>
  <c r="A423" s="1"/>
  <c r="AA420"/>
  <c r="AA442" s="1"/>
  <c r="Z420"/>
  <c r="Z442" s="1"/>
  <c r="S420"/>
  <c r="R420"/>
  <c r="J420"/>
  <c r="I420"/>
  <c r="H420"/>
  <c r="G420"/>
  <c r="AE419"/>
  <c r="AD419"/>
  <c r="Y418"/>
  <c r="W418"/>
  <c r="V418"/>
  <c r="V515" s="1"/>
  <c r="U515" s="1"/>
  <c r="U418"/>
  <c r="T418"/>
  <c r="Q418"/>
  <c r="P418"/>
  <c r="N418"/>
  <c r="M418"/>
  <c r="F418"/>
  <c r="J418" s="1"/>
  <c r="E418"/>
  <c r="E515" s="1"/>
  <c r="D418"/>
  <c r="D515" s="1"/>
  <c r="C515" s="1"/>
  <c r="C418"/>
  <c r="AE417"/>
  <c r="AD417"/>
  <c r="AB417" s="1"/>
  <c r="AA417"/>
  <c r="Z417"/>
  <c r="L417"/>
  <c r="K417"/>
  <c r="H417"/>
  <c r="G417"/>
  <c r="AE416"/>
  <c r="AD416"/>
  <c r="AB416" s="1"/>
  <c r="AA416"/>
  <c r="Z416"/>
  <c r="R416"/>
  <c r="L416"/>
  <c r="K416"/>
  <c r="H416"/>
  <c r="G416"/>
  <c r="AA415"/>
  <c r="Z415"/>
  <c r="S415" s="1"/>
  <c r="R415" s="1"/>
  <c r="L415"/>
  <c r="K415"/>
  <c r="H415"/>
  <c r="G415"/>
  <c r="AA414"/>
  <c r="Z414"/>
  <c r="S414" s="1"/>
  <c r="R414" s="1"/>
  <c r="L414"/>
  <c r="K414"/>
  <c r="H414"/>
  <c r="G414"/>
  <c r="AA413"/>
  <c r="Z413"/>
  <c r="S413" s="1"/>
  <c r="R413" s="1"/>
  <c r="L413"/>
  <c r="K413"/>
  <c r="H413"/>
  <c r="G413"/>
  <c r="AA412"/>
  <c r="Z412"/>
  <c r="S412" s="1"/>
  <c r="R412" s="1"/>
  <c r="L412"/>
  <c r="K412"/>
  <c r="H412"/>
  <c r="G412"/>
  <c r="A412" s="1"/>
  <c r="AA411"/>
  <c r="Z411"/>
  <c r="S411" s="1"/>
  <c r="R411" s="1"/>
  <c r="L411"/>
  <c r="K411"/>
  <c r="H411"/>
  <c r="G411"/>
  <c r="A411"/>
  <c r="AA410"/>
  <c r="Z410"/>
  <c r="S410" s="1"/>
  <c r="R410" s="1"/>
  <c r="L410"/>
  <c r="L418" s="1"/>
  <c r="L515" s="1"/>
  <c r="K410"/>
  <c r="H410"/>
  <c r="G410"/>
  <c r="A410"/>
  <c r="AD409"/>
  <c r="AB409" s="1"/>
  <c r="AA409"/>
  <c r="AA418" s="1"/>
  <c r="Z409"/>
  <c r="S409" s="1"/>
  <c r="L409"/>
  <c r="K409"/>
  <c r="K418" s="1"/>
  <c r="K515" s="1"/>
  <c r="H409"/>
  <c r="G409"/>
  <c r="AE408"/>
  <c r="AD408"/>
  <c r="AE407"/>
  <c r="AD407"/>
  <c r="AE406"/>
  <c r="AD406"/>
  <c r="Y404"/>
  <c r="W404"/>
  <c r="V404"/>
  <c r="U404"/>
  <c r="T404"/>
  <c r="P404"/>
  <c r="N404"/>
  <c r="M404"/>
  <c r="L404"/>
  <c r="K404"/>
  <c r="F404"/>
  <c r="E404"/>
  <c r="D404"/>
  <c r="C404"/>
  <c r="AA403"/>
  <c r="AA404" s="1"/>
  <c r="Z403"/>
  <c r="AD403" s="1"/>
  <c r="AB403" s="1"/>
  <c r="AB404" s="1"/>
  <c r="R403"/>
  <c r="Q403"/>
  <c r="J403"/>
  <c r="J404" s="1"/>
  <c r="I404" s="1"/>
  <c r="I403"/>
  <c r="H403"/>
  <c r="G403"/>
  <c r="AE402"/>
  <c r="AD402"/>
  <c r="AB402" s="1"/>
  <c r="AA402"/>
  <c r="Z402"/>
  <c r="R402"/>
  <c r="Q402"/>
  <c r="J402"/>
  <c r="I402"/>
  <c r="H402"/>
  <c r="G402"/>
  <c r="AE401"/>
  <c r="AD401"/>
  <c r="H404" l="1"/>
  <c r="G404" s="1"/>
  <c r="L516"/>
  <c r="K516" s="1"/>
  <c r="J516" s="1"/>
  <c r="AE107" i="5"/>
  <c r="AB306"/>
  <c r="AE435" i="4"/>
  <c r="AB156" i="5"/>
  <c r="AE352"/>
  <c r="U517" i="4"/>
  <c r="AD478"/>
  <c r="T515"/>
  <c r="AA516"/>
  <c r="AA443"/>
  <c r="K86" i="5"/>
  <c r="L110"/>
  <c r="J418"/>
  <c r="J515" s="1"/>
  <c r="AE102"/>
  <c r="R455" i="4"/>
  <c r="AA515"/>
  <c r="J515"/>
  <c r="S479"/>
  <c r="R479" s="1"/>
  <c r="Q479" s="1"/>
  <c r="P479" s="1"/>
  <c r="N479" s="1"/>
  <c r="M479" s="1"/>
  <c r="L479" s="1"/>
  <c r="K479" s="1"/>
  <c r="J479" s="1"/>
  <c r="AE40" i="5"/>
  <c r="G515" i="4"/>
  <c r="AD442"/>
  <c r="L514"/>
  <c r="K514" s="1"/>
  <c r="J514" s="1"/>
  <c r="I514" s="1"/>
  <c r="H514" s="1"/>
  <c r="AD21" i="5"/>
  <c r="AD76"/>
  <c r="J141"/>
  <c r="J142" s="1"/>
  <c r="AE149"/>
  <c r="AB162"/>
  <c r="J174"/>
  <c r="I174" s="1"/>
  <c r="H174" s="1"/>
  <c r="G174" s="1"/>
  <c r="AB237"/>
  <c r="AB238" s="1"/>
  <c r="AA238" s="1"/>
  <c r="Z238" s="1"/>
  <c r="AD238" s="1"/>
  <c r="H238"/>
  <c r="AD258"/>
  <c r="U260"/>
  <c r="AA193" i="6"/>
  <c r="Z516" i="4"/>
  <c r="T45" i="5"/>
  <c r="N516" i="4"/>
  <c r="J347" i="5"/>
  <c r="L443" i="4"/>
  <c r="K443" s="1"/>
  <c r="J443" s="1"/>
  <c r="AE42" i="5"/>
  <c r="I109"/>
  <c r="I110" s="1"/>
  <c r="N143"/>
  <c r="M143" s="1"/>
  <c r="L143" s="1"/>
  <c r="AE156"/>
  <c r="AB186"/>
  <c r="AE186" s="1"/>
  <c r="AE198"/>
  <c r="S347"/>
  <c r="S131"/>
  <c r="AE131"/>
  <c r="H286"/>
  <c r="A293"/>
  <c r="A294" s="1"/>
  <c r="A295" s="1"/>
  <c r="A296" s="1"/>
  <c r="G293"/>
  <c r="S93" i="6"/>
  <c r="AE93"/>
  <c r="AD93"/>
  <c r="AB93" s="1"/>
  <c r="H192"/>
  <c r="G192" s="1"/>
  <c r="G199"/>
  <c r="I199"/>
  <c r="H199" s="1"/>
  <c r="I252"/>
  <c r="H252" s="1"/>
  <c r="G252"/>
  <c r="AD274"/>
  <c r="AB274" s="1"/>
  <c r="AD309"/>
  <c r="AB309" s="1"/>
  <c r="AB311" s="1"/>
  <c r="G361"/>
  <c r="K361"/>
  <c r="R361" s="1"/>
  <c r="Z442"/>
  <c r="AD421"/>
  <c r="AB421" s="1"/>
  <c r="S132" i="5"/>
  <c r="AE132"/>
  <c r="S139"/>
  <c r="AE139"/>
  <c r="S177"/>
  <c r="AD177"/>
  <c r="AB177" s="1"/>
  <c r="AE177" s="1"/>
  <c r="Z192"/>
  <c r="AE188"/>
  <c r="J205"/>
  <c r="S205"/>
  <c r="S209"/>
  <c r="AD209"/>
  <c r="AB209" s="1"/>
  <c r="AE209" s="1"/>
  <c r="J211"/>
  <c r="I211" s="1"/>
  <c r="S211"/>
  <c r="S222"/>
  <c r="S237" s="1"/>
  <c r="R237" s="1"/>
  <c r="Q237" s="1"/>
  <c r="AD222"/>
  <c r="AB222" s="1"/>
  <c r="AE222" s="1"/>
  <c r="S229"/>
  <c r="AE229"/>
  <c r="S231"/>
  <c r="AD231"/>
  <c r="AB231" s="1"/>
  <c r="AE231" s="1"/>
  <c r="S235"/>
  <c r="AD235"/>
  <c r="AB235" s="1"/>
  <c r="AE235" s="1"/>
  <c r="S247"/>
  <c r="AD247"/>
  <c r="AB247" s="1"/>
  <c r="AE299"/>
  <c r="S332"/>
  <c r="AD332"/>
  <c r="AB332" s="1"/>
  <c r="Z343"/>
  <c r="AD343" s="1"/>
  <c r="AD339"/>
  <c r="AB339" s="1"/>
  <c r="AD422"/>
  <c r="AB422" s="1"/>
  <c r="Y516"/>
  <c r="S449"/>
  <c r="R449" s="1"/>
  <c r="AE449"/>
  <c r="AD449"/>
  <c r="AB449" s="1"/>
  <c r="AE470"/>
  <c r="AD470"/>
  <c r="AB470" s="1"/>
  <c r="AE20" i="6"/>
  <c r="AD20"/>
  <c r="AB20" s="1"/>
  <c r="AE104"/>
  <c r="AD104"/>
  <c r="AB104" s="1"/>
  <c r="J107"/>
  <c r="Q107"/>
  <c r="S107" s="1"/>
  <c r="R107" s="1"/>
  <c r="AE125"/>
  <c r="AD125"/>
  <c r="AB125" s="1"/>
  <c r="AE127"/>
  <c r="AD127"/>
  <c r="AB127" s="1"/>
  <c r="Q138"/>
  <c r="S138" s="1"/>
  <c r="R138"/>
  <c r="Q140"/>
  <c r="S140" s="1"/>
  <c r="R140"/>
  <c r="S154"/>
  <c r="AD154"/>
  <c r="AB154" s="1"/>
  <c r="AE154" s="1"/>
  <c r="S160"/>
  <c r="AE160"/>
  <c r="AD160"/>
  <c r="AB160" s="1"/>
  <c r="Z174"/>
  <c r="AE170"/>
  <c r="AD170"/>
  <c r="AB170" s="1"/>
  <c r="AE183"/>
  <c r="AB186"/>
  <c r="AE186" s="1"/>
  <c r="S241"/>
  <c r="AD250"/>
  <c r="AB250" s="1"/>
  <c r="AE250" s="1"/>
  <c r="K259"/>
  <c r="K260" s="1"/>
  <c r="AD269"/>
  <c r="AB269" s="1"/>
  <c r="AE269"/>
  <c r="R278"/>
  <c r="Q278"/>
  <c r="S278" s="1"/>
  <c r="AD285"/>
  <c r="AB285" s="1"/>
  <c r="AE285" s="1"/>
  <c r="AD372"/>
  <c r="AB372" s="1"/>
  <c r="AE372" s="1"/>
  <c r="AD465"/>
  <c r="AB465" s="1"/>
  <c r="AE465" s="1"/>
  <c r="AD476"/>
  <c r="AB476" s="1"/>
  <c r="AE476" s="1"/>
  <c r="AD490"/>
  <c r="AB490" s="1"/>
  <c r="AE490" s="1"/>
  <c r="C77" i="7"/>
  <c r="G103"/>
  <c r="I103"/>
  <c r="S126"/>
  <c r="AD126"/>
  <c r="AB126" s="1"/>
  <c r="AE126" s="1"/>
  <c r="I210"/>
  <c r="H210" s="1"/>
  <c r="G210"/>
  <c r="S415"/>
  <c r="R415" s="1"/>
  <c r="AD415"/>
  <c r="AB415" s="1"/>
  <c r="AE415"/>
  <c r="Y443" i="4"/>
  <c r="G491"/>
  <c r="W515"/>
  <c r="E297" i="5"/>
  <c r="AB386"/>
  <c r="K479"/>
  <c r="AB52" i="7"/>
  <c r="AE52" s="1"/>
  <c r="I418" i="4"/>
  <c r="I515" s="1"/>
  <c r="AE428"/>
  <c r="AE432"/>
  <c r="AE439"/>
  <c r="Z455"/>
  <c r="Z479" s="1"/>
  <c r="A472"/>
  <c r="A473" s="1"/>
  <c r="A474" s="1"/>
  <c r="A475" s="1"/>
  <c r="A476" s="1"/>
  <c r="A477" s="1"/>
  <c r="F479"/>
  <c r="H479" s="1"/>
  <c r="G479" s="1"/>
  <c r="A486"/>
  <c r="A487"/>
  <c r="AE403"/>
  <c r="AE404"/>
  <c r="AD413"/>
  <c r="AB413" s="1"/>
  <c r="AD414"/>
  <c r="AB414" s="1"/>
  <c r="AE414" s="1"/>
  <c r="H418"/>
  <c r="Z418"/>
  <c r="AD418" s="1"/>
  <c r="AD424"/>
  <c r="AB424" s="1"/>
  <c r="AE424" s="1"/>
  <c r="AD430"/>
  <c r="AB430" s="1"/>
  <c r="AE430" s="1"/>
  <c r="AE433"/>
  <c r="AD437"/>
  <c r="AB437" s="1"/>
  <c r="AE437" s="1"/>
  <c r="F443"/>
  <c r="H443" s="1"/>
  <c r="G443" s="1"/>
  <c r="AD452"/>
  <c r="AB452" s="1"/>
  <c r="AE452" s="1"/>
  <c r="AD453"/>
  <c r="AB453" s="1"/>
  <c r="AD454"/>
  <c r="AB454" s="1"/>
  <c r="AD458"/>
  <c r="AB458" s="1"/>
  <c r="AB478" s="1"/>
  <c r="AE464"/>
  <c r="R483"/>
  <c r="V514"/>
  <c r="C516"/>
  <c r="G516" s="1"/>
  <c r="AD26" i="5"/>
  <c r="AB26" s="1"/>
  <c r="AE26" s="1"/>
  <c r="AD28"/>
  <c r="AB28" s="1"/>
  <c r="AE28" s="1"/>
  <c r="AD30"/>
  <c r="AB30" s="1"/>
  <c r="AE30" s="1"/>
  <c r="AD32"/>
  <c r="AB32" s="1"/>
  <c r="AE32" s="1"/>
  <c r="AD34"/>
  <c r="AB34" s="1"/>
  <c r="AE34" s="1"/>
  <c r="R48"/>
  <c r="AD49"/>
  <c r="AB49" s="1"/>
  <c r="AB52" s="1"/>
  <c r="AE52" s="1"/>
  <c r="AE58"/>
  <c r="AE64"/>
  <c r="AE69"/>
  <c r="S76"/>
  <c r="R76" s="1"/>
  <c r="T77"/>
  <c r="T78" s="1"/>
  <c r="G92"/>
  <c r="I97"/>
  <c r="H97" s="1"/>
  <c r="J100"/>
  <c r="G102"/>
  <c r="AD102"/>
  <c r="AB102" s="1"/>
  <c r="AD107"/>
  <c r="AB107" s="1"/>
  <c r="P109"/>
  <c r="P110" s="1"/>
  <c r="O110" s="1"/>
  <c r="S123"/>
  <c r="S130"/>
  <c r="AD131"/>
  <c r="AB131" s="1"/>
  <c r="I132"/>
  <c r="H132" s="1"/>
  <c r="S137"/>
  <c r="E141"/>
  <c r="AE148"/>
  <c r="R149"/>
  <c r="H152"/>
  <c r="S152"/>
  <c r="Z156"/>
  <c r="AD156" s="1"/>
  <c r="AE158"/>
  <c r="J159"/>
  <c r="AE164"/>
  <c r="AE165"/>
  <c r="S167"/>
  <c r="AD179"/>
  <c r="AB179" s="1"/>
  <c r="AA186"/>
  <c r="AA193" s="1"/>
  <c r="AE183"/>
  <c r="Z186"/>
  <c r="AD186" s="1"/>
  <c r="AE189"/>
  <c r="S191"/>
  <c r="AD197"/>
  <c r="AB197" s="1"/>
  <c r="G198"/>
  <c r="I200"/>
  <c r="H200" s="1"/>
  <c r="I202"/>
  <c r="H202" s="1"/>
  <c r="G204"/>
  <c r="AD205"/>
  <c r="AB205" s="1"/>
  <c r="AE205" s="1"/>
  <c r="Z206"/>
  <c r="AD206" s="1"/>
  <c r="AE208"/>
  <c r="I212"/>
  <c r="Z212"/>
  <c r="S214"/>
  <c r="AE221"/>
  <c r="AD228"/>
  <c r="AB228" s="1"/>
  <c r="AE233"/>
  <c r="AE245"/>
  <c r="AD252"/>
  <c r="AB252" s="1"/>
  <c r="AE252" s="1"/>
  <c r="J256"/>
  <c r="Y259"/>
  <c r="O283"/>
  <c r="AD265"/>
  <c r="AB265" s="1"/>
  <c r="AE265" s="1"/>
  <c r="AE266"/>
  <c r="AD268"/>
  <c r="AB268" s="1"/>
  <c r="AE268" s="1"/>
  <c r="AE271"/>
  <c r="Z283"/>
  <c r="R288"/>
  <c r="J289"/>
  <c r="S291"/>
  <c r="I293"/>
  <c r="H293" s="1"/>
  <c r="Z297"/>
  <c r="AD297" s="1"/>
  <c r="G299"/>
  <c r="AE301"/>
  <c r="I303"/>
  <c r="S304"/>
  <c r="P306"/>
  <c r="O306" s="1"/>
  <c r="H315"/>
  <c r="G315" s="1"/>
  <c r="I319"/>
  <c r="AE321"/>
  <c r="AE325"/>
  <c r="Z330"/>
  <c r="AE330" s="1"/>
  <c r="Z333"/>
  <c r="AD333" s="1"/>
  <c r="AE337"/>
  <c r="AA347"/>
  <c r="R346"/>
  <c r="AE346"/>
  <c r="S350"/>
  <c r="G351"/>
  <c r="R354"/>
  <c r="L355"/>
  <c r="S355" s="1"/>
  <c r="K361"/>
  <c r="R361" s="1"/>
  <c r="AE364"/>
  <c r="K365"/>
  <c r="R365" s="1"/>
  <c r="S366"/>
  <c r="L367"/>
  <c r="K377"/>
  <c r="R384"/>
  <c r="I393"/>
  <c r="Z442"/>
  <c r="AE436"/>
  <c r="T443"/>
  <c r="D479"/>
  <c r="H479" s="1"/>
  <c r="W479"/>
  <c r="V479" s="1"/>
  <c r="U479" s="1"/>
  <c r="K491"/>
  <c r="K515" s="1"/>
  <c r="AE10" i="6"/>
  <c r="K21"/>
  <c r="AB44"/>
  <c r="AE44" s="1"/>
  <c r="I45"/>
  <c r="AE67"/>
  <c r="M77"/>
  <c r="M78" s="1"/>
  <c r="Y78"/>
  <c r="P109"/>
  <c r="AE98"/>
  <c r="U110"/>
  <c r="T110" s="1"/>
  <c r="K117"/>
  <c r="AE121"/>
  <c r="H147"/>
  <c r="G147" s="1"/>
  <c r="AE165"/>
  <c r="J174"/>
  <c r="I174" s="1"/>
  <c r="E193"/>
  <c r="D193" s="1"/>
  <c r="C193" s="1"/>
  <c r="AE265"/>
  <c r="O283"/>
  <c r="P297"/>
  <c r="Q343"/>
  <c r="R359"/>
  <c r="R383"/>
  <c r="J152" i="5"/>
  <c r="J156" s="1"/>
  <c r="I156" s="1"/>
  <c r="H156" s="1"/>
  <c r="G156" s="1"/>
  <c r="Q156"/>
  <c r="S153"/>
  <c r="AE153"/>
  <c r="J164"/>
  <c r="J168" s="1"/>
  <c r="I168" s="1"/>
  <c r="S164"/>
  <c r="S168" s="1"/>
  <c r="R168" s="1"/>
  <c r="S215"/>
  <c r="R215" s="1"/>
  <c r="AE215"/>
  <c r="S232"/>
  <c r="AE232"/>
  <c r="E306"/>
  <c r="I299"/>
  <c r="J320"/>
  <c r="R320"/>
  <c r="Q320" s="1"/>
  <c r="S320" s="1"/>
  <c r="G366"/>
  <c r="K366"/>
  <c r="H366" s="1"/>
  <c r="AD376"/>
  <c r="AB376" s="1"/>
  <c r="AE376"/>
  <c r="S392"/>
  <c r="AE392"/>
  <c r="AD392"/>
  <c r="AB392" s="1"/>
  <c r="E399"/>
  <c r="G395"/>
  <c r="F395" s="1"/>
  <c r="S411"/>
  <c r="R411" s="1"/>
  <c r="AD411"/>
  <c r="AB411" s="1"/>
  <c r="AE411" s="1"/>
  <c r="AE439"/>
  <c r="AD439"/>
  <c r="AB439" s="1"/>
  <c r="S17" i="6"/>
  <c r="R17" s="1"/>
  <c r="AE17"/>
  <c r="AD17"/>
  <c r="AB17" s="1"/>
  <c r="AB21" s="1"/>
  <c r="AE21" s="1"/>
  <c r="J95"/>
  <c r="Q95"/>
  <c r="AE103"/>
  <c r="AD103"/>
  <c r="AB103" s="1"/>
  <c r="AE105"/>
  <c r="AD105"/>
  <c r="AB105" s="1"/>
  <c r="J130"/>
  <c r="J141" s="1"/>
  <c r="Q130"/>
  <c r="R130"/>
  <c r="J171"/>
  <c r="F174"/>
  <c r="S210"/>
  <c r="AE210"/>
  <c r="AD210"/>
  <c r="AB210" s="1"/>
  <c r="AB212" s="1"/>
  <c r="AE287"/>
  <c r="Z297"/>
  <c r="AD287"/>
  <c r="AB287" s="1"/>
  <c r="AD232" i="7"/>
  <c r="AB232" s="1"/>
  <c r="AE232"/>
  <c r="S126" i="5"/>
  <c r="AE126"/>
  <c r="S138"/>
  <c r="AD138"/>
  <c r="AB138" s="1"/>
  <c r="AE138" s="1"/>
  <c r="S166"/>
  <c r="AE166"/>
  <c r="S173"/>
  <c r="AD173"/>
  <c r="AB173" s="1"/>
  <c r="AE173" s="1"/>
  <c r="S185"/>
  <c r="S186" s="1"/>
  <c r="R186" s="1"/>
  <c r="Q186" s="1"/>
  <c r="AE185"/>
  <c r="S190"/>
  <c r="S192" s="1"/>
  <c r="AE190"/>
  <c r="S203"/>
  <c r="AE203"/>
  <c r="A210"/>
  <c r="A211" s="1"/>
  <c r="G210"/>
  <c r="S224"/>
  <c r="AD224"/>
  <c r="AB224" s="1"/>
  <c r="AE224" s="1"/>
  <c r="S292"/>
  <c r="AD292"/>
  <c r="AB292" s="1"/>
  <c r="A302"/>
  <c r="A303" s="1"/>
  <c r="A304" s="1"/>
  <c r="A305" s="1"/>
  <c r="I302"/>
  <c r="H302" s="1"/>
  <c r="Z315"/>
  <c r="AD315" s="1"/>
  <c r="AE313"/>
  <c r="AD319"/>
  <c r="AB319" s="1"/>
  <c r="S351"/>
  <c r="Z386"/>
  <c r="AE386" s="1"/>
  <c r="AD386" s="1"/>
  <c r="Q395"/>
  <c r="R395"/>
  <c r="T515"/>
  <c r="AE434"/>
  <c r="AD434"/>
  <c r="AB434" s="1"/>
  <c r="AE441"/>
  <c r="AD441"/>
  <c r="AB441" s="1"/>
  <c r="W514"/>
  <c r="V514" s="1"/>
  <c r="S494"/>
  <c r="AD494"/>
  <c r="AB494" s="1"/>
  <c r="Q497"/>
  <c r="R497"/>
  <c r="Q501"/>
  <c r="R501"/>
  <c r="Q505"/>
  <c r="R505"/>
  <c r="Q509"/>
  <c r="R509"/>
  <c r="AD69" i="6"/>
  <c r="AB69" s="1"/>
  <c r="AE69" s="1"/>
  <c r="Q125"/>
  <c r="S125" s="1"/>
  <c r="R125"/>
  <c r="J127"/>
  <c r="Q127"/>
  <c r="S127" s="1"/>
  <c r="R127"/>
  <c r="I129"/>
  <c r="H129" s="1"/>
  <c r="G129"/>
  <c r="AE135"/>
  <c r="AD135"/>
  <c r="AB135" s="1"/>
  <c r="AE152"/>
  <c r="AD152"/>
  <c r="AB152" s="1"/>
  <c r="F168"/>
  <c r="H164"/>
  <c r="AD179"/>
  <c r="AB179" s="1"/>
  <c r="AE179" s="1"/>
  <c r="S184"/>
  <c r="AD184"/>
  <c r="AB184" s="1"/>
  <c r="AE184" s="1"/>
  <c r="J242"/>
  <c r="J258" s="1"/>
  <c r="H242"/>
  <c r="G242" s="1"/>
  <c r="Q249"/>
  <c r="S249" s="1"/>
  <c r="R249"/>
  <c r="I289"/>
  <c r="H289" s="1"/>
  <c r="G289"/>
  <c r="J302"/>
  <c r="R302"/>
  <c r="Q302" s="1"/>
  <c r="R303"/>
  <c r="Q303"/>
  <c r="S303" s="1"/>
  <c r="S329"/>
  <c r="AE329"/>
  <c r="AD329"/>
  <c r="AB329" s="1"/>
  <c r="AE340"/>
  <c r="AD340"/>
  <c r="AB340" s="1"/>
  <c r="E386"/>
  <c r="G350"/>
  <c r="AD350"/>
  <c r="AB350" s="1"/>
  <c r="AE350" s="1"/>
  <c r="H358"/>
  <c r="R358"/>
  <c r="G379"/>
  <c r="K379"/>
  <c r="R379" s="1"/>
  <c r="T479"/>
  <c r="S504"/>
  <c r="AD504"/>
  <c r="AB504" s="1"/>
  <c r="AE504" s="1"/>
  <c r="S512"/>
  <c r="AE512"/>
  <c r="AD512"/>
  <c r="AB512" s="1"/>
  <c r="AD7" i="7"/>
  <c r="AB7"/>
  <c r="AE7"/>
  <c r="N516"/>
  <c r="G442" i="4"/>
  <c r="P443"/>
  <c r="A451"/>
  <c r="A452" s="1"/>
  <c r="A453" s="1"/>
  <c r="A454" s="1"/>
  <c r="C514"/>
  <c r="F515"/>
  <c r="F517" s="1"/>
  <c r="Y516"/>
  <c r="AB109" i="5"/>
  <c r="AE159"/>
  <c r="G186"/>
  <c r="AE211"/>
  <c r="AE281"/>
  <c r="P297"/>
  <c r="AE300"/>
  <c r="AE308"/>
  <c r="Z347"/>
  <c r="AB330" i="6"/>
  <c r="AE413" i="4"/>
  <c r="A434"/>
  <c r="A435" s="1"/>
  <c r="A436" s="1"/>
  <c r="A437" s="1"/>
  <c r="A438" s="1"/>
  <c r="A439" s="1"/>
  <c r="A440" s="1"/>
  <c r="A441" s="1"/>
  <c r="AE441"/>
  <c r="J442"/>
  <c r="AE450"/>
  <c r="AE453"/>
  <c r="AE458"/>
  <c r="A460"/>
  <c r="AE470"/>
  <c r="Z491"/>
  <c r="J513"/>
  <c r="Z513"/>
  <c r="Z514" s="1"/>
  <c r="Y514" s="1"/>
  <c r="AD514" s="1"/>
  <c r="D516"/>
  <c r="D517" s="1"/>
  <c r="C517" s="1"/>
  <c r="W516"/>
  <c r="Z404"/>
  <c r="AD404" s="1"/>
  <c r="R409"/>
  <c r="AD411"/>
  <c r="AB411" s="1"/>
  <c r="AE411" s="1"/>
  <c r="AD412"/>
  <c r="AB412" s="1"/>
  <c r="AD415"/>
  <c r="AB415" s="1"/>
  <c r="AD426"/>
  <c r="AB426" s="1"/>
  <c r="AE426" s="1"/>
  <c r="AD435"/>
  <c r="AB435" s="1"/>
  <c r="I442"/>
  <c r="I516" s="1"/>
  <c r="H516" s="1"/>
  <c r="T443"/>
  <c r="AD447"/>
  <c r="AB447" s="1"/>
  <c r="AE447" s="1"/>
  <c r="S448"/>
  <c r="S455" s="1"/>
  <c r="AD450"/>
  <c r="AB450" s="1"/>
  <c r="AD451"/>
  <c r="AB451" s="1"/>
  <c r="AE459"/>
  <c r="AE460"/>
  <c r="AE462"/>
  <c r="AE466"/>
  <c r="AE468"/>
  <c r="A470"/>
  <c r="A471" s="1"/>
  <c r="AE471"/>
  <c r="AE473"/>
  <c r="AE475"/>
  <c r="AE477"/>
  <c r="AE486"/>
  <c r="AE489"/>
  <c r="AD490"/>
  <c r="AB490" s="1"/>
  <c r="AE490" s="1"/>
  <c r="AE503"/>
  <c r="AE511"/>
  <c r="R18" i="5"/>
  <c r="R21" s="1"/>
  <c r="AE18"/>
  <c r="AD19"/>
  <c r="AB19" s="1"/>
  <c r="AD23"/>
  <c r="AB23" s="1"/>
  <c r="AD25"/>
  <c r="AB25" s="1"/>
  <c r="AE25" s="1"/>
  <c r="AD37"/>
  <c r="AB37" s="1"/>
  <c r="AE37" s="1"/>
  <c r="AE38"/>
  <c r="A40"/>
  <c r="A41" s="1"/>
  <c r="A42" s="1"/>
  <c r="A43" s="1"/>
  <c r="AD40"/>
  <c r="AB40" s="1"/>
  <c r="AD42"/>
  <c r="AB42" s="1"/>
  <c r="AE48"/>
  <c r="R51"/>
  <c r="AE51"/>
  <c r="L52"/>
  <c r="L77" s="1"/>
  <c r="K77" s="1"/>
  <c r="J77" s="1"/>
  <c r="I77" s="1"/>
  <c r="Z52"/>
  <c r="AD52" s="1"/>
  <c r="AE54"/>
  <c r="AE60"/>
  <c r="AE62"/>
  <c r="AE66"/>
  <c r="AE71"/>
  <c r="AE73"/>
  <c r="AE75"/>
  <c r="H86"/>
  <c r="G86" s="1"/>
  <c r="G88"/>
  <c r="R88"/>
  <c r="AD90"/>
  <c r="AB90" s="1"/>
  <c r="AD91"/>
  <c r="AB91" s="1"/>
  <c r="AE91" s="1"/>
  <c r="AE92"/>
  <c r="AD95"/>
  <c r="AB95" s="1"/>
  <c r="AE95" s="1"/>
  <c r="G96"/>
  <c r="AE96"/>
  <c r="S97"/>
  <c r="R97" s="1"/>
  <c r="AD100"/>
  <c r="AB100" s="1"/>
  <c r="AD106"/>
  <c r="AB106" s="1"/>
  <c r="AE106" s="1"/>
  <c r="AE108"/>
  <c r="R113"/>
  <c r="AD114"/>
  <c r="AB114" s="1"/>
  <c r="Z117"/>
  <c r="AD117" s="1"/>
  <c r="AD119"/>
  <c r="AB119" s="1"/>
  <c r="AE119" s="1"/>
  <c r="AE125"/>
  <c r="G127"/>
  <c r="S402" i="4"/>
  <c r="Q404"/>
  <c r="AE409"/>
  <c r="AD410"/>
  <c r="AB410" s="1"/>
  <c r="S416"/>
  <c r="S418" s="1"/>
  <c r="S417"/>
  <c r="R417" s="1"/>
  <c r="G418"/>
  <c r="AD420"/>
  <c r="AB420" s="1"/>
  <c r="H442"/>
  <c r="AD446"/>
  <c r="AB446" s="1"/>
  <c r="AE448"/>
  <c r="AD449"/>
  <c r="AB449" s="1"/>
  <c r="AE449" s="1"/>
  <c r="AD460"/>
  <c r="AB460" s="1"/>
  <c r="J478"/>
  <c r="S482"/>
  <c r="AE483"/>
  <c r="AD484"/>
  <c r="AB484" s="1"/>
  <c r="AD485"/>
  <c r="AB485" s="1"/>
  <c r="AE485" s="1"/>
  <c r="AD486"/>
  <c r="AB486" s="1"/>
  <c r="AD487"/>
  <c r="AB487" s="1"/>
  <c r="AE487" s="1"/>
  <c r="AD488"/>
  <c r="AB488" s="1"/>
  <c r="AE488" s="1"/>
  <c r="AD489"/>
  <c r="AB489" s="1"/>
  <c r="S493"/>
  <c r="AD494"/>
  <c r="AB494" s="1"/>
  <c r="S495"/>
  <c r="AD497"/>
  <c r="AB497" s="1"/>
  <c r="AE497" s="1"/>
  <c r="S498"/>
  <c r="AD499"/>
  <c r="AB499" s="1"/>
  <c r="AE499" s="1"/>
  <c r="S500"/>
  <c r="AD501"/>
  <c r="AB501" s="1"/>
  <c r="AE501" s="1"/>
  <c r="S502"/>
  <c r="AD503"/>
  <c r="AB503" s="1"/>
  <c r="S504"/>
  <c r="AD505"/>
  <c r="AB505" s="1"/>
  <c r="AE505" s="1"/>
  <c r="S506"/>
  <c r="AD507"/>
  <c r="AB507" s="1"/>
  <c r="AE507" s="1"/>
  <c r="S508"/>
  <c r="AD509"/>
  <c r="AB509" s="1"/>
  <c r="AE509" s="1"/>
  <c r="S510"/>
  <c r="AD511"/>
  <c r="AB511" s="1"/>
  <c r="S512"/>
  <c r="H513"/>
  <c r="G513" s="1"/>
  <c r="U514"/>
  <c r="AD18" i="5"/>
  <c r="AB18" s="1"/>
  <c r="AB21" s="1"/>
  <c r="AE21" s="1"/>
  <c r="H21"/>
  <c r="G21" s="1"/>
  <c r="S50"/>
  <c r="AD54"/>
  <c r="AB54" s="1"/>
  <c r="AB76" s="1"/>
  <c r="A57"/>
  <c r="A69"/>
  <c r="A70" s="1"/>
  <c r="A71" s="1"/>
  <c r="S82"/>
  <c r="AD83"/>
  <c r="AB83" s="1"/>
  <c r="AE83" s="1"/>
  <c r="Q88"/>
  <c r="S89"/>
  <c r="R92"/>
  <c r="Q92" s="1"/>
  <c r="S92" s="1"/>
  <c r="J95"/>
  <c r="AD96"/>
  <c r="AB96" s="1"/>
  <c r="AE97"/>
  <c r="J101"/>
  <c r="AD101"/>
  <c r="AB101" s="1"/>
  <c r="AE101" s="1"/>
  <c r="E109"/>
  <c r="G109" s="1"/>
  <c r="AE113"/>
  <c r="S115"/>
  <c r="R115" s="1"/>
  <c r="AE123"/>
  <c r="H128"/>
  <c r="AE130"/>
  <c r="H135"/>
  <c r="AE137"/>
  <c r="D142"/>
  <c r="K142"/>
  <c r="AE152"/>
  <c r="S154"/>
  <c r="AA162"/>
  <c r="S160"/>
  <c r="S162" s="1"/>
  <c r="R162" s="1"/>
  <c r="Q162" s="1"/>
  <c r="J162"/>
  <c r="I162" s="1"/>
  <c r="H162" s="1"/>
  <c r="G162" s="1"/>
  <c r="O162"/>
  <c r="AD165"/>
  <c r="AB165" s="1"/>
  <c r="AB168" s="1"/>
  <c r="AE167"/>
  <c r="F168"/>
  <c r="H168" s="1"/>
  <c r="G168" s="1"/>
  <c r="Q168"/>
  <c r="Q174"/>
  <c r="O174"/>
  <c r="O193" s="1"/>
  <c r="N193" s="1"/>
  <c r="M193" s="1"/>
  <c r="L193" s="1"/>
  <c r="K193" s="1"/>
  <c r="AD184"/>
  <c r="AB184" s="1"/>
  <c r="AE184" s="1"/>
  <c r="AD189"/>
  <c r="AB189" s="1"/>
  <c r="AB192" s="1"/>
  <c r="AE191"/>
  <c r="H197"/>
  <c r="AE200"/>
  <c r="AE202"/>
  <c r="G203"/>
  <c r="F206"/>
  <c r="E206" s="1"/>
  <c r="F212"/>
  <c r="J210"/>
  <c r="E212"/>
  <c r="AB216"/>
  <c r="L216"/>
  <c r="K216" s="1"/>
  <c r="AE241"/>
  <c r="G249"/>
  <c r="Q250"/>
  <c r="S250" s="1"/>
  <c r="AE250"/>
  <c r="AE253"/>
  <c r="AE254"/>
  <c r="I255"/>
  <c r="H255" s="1"/>
  <c r="V259"/>
  <c r="W260"/>
  <c r="AE273"/>
  <c r="S282"/>
  <c r="AE282"/>
  <c r="J287"/>
  <c r="J297" s="1"/>
  <c r="Q288"/>
  <c r="S288" s="1"/>
  <c r="G290"/>
  <c r="AE290"/>
  <c r="AE291"/>
  <c r="J294"/>
  <c r="S295"/>
  <c r="F297"/>
  <c r="Q299"/>
  <c r="S299" s="1"/>
  <c r="AE304"/>
  <c r="AA311"/>
  <c r="Z311"/>
  <c r="AE311" s="1"/>
  <c r="S315"/>
  <c r="R315" s="1"/>
  <c r="Q315" s="1"/>
  <c r="G319"/>
  <c r="R321"/>
  <c r="Q321" s="1"/>
  <c r="S321" s="1"/>
  <c r="Z326"/>
  <c r="AD330"/>
  <c r="S333"/>
  <c r="R333" s="1"/>
  <c r="AD342"/>
  <c r="AB342" s="1"/>
  <c r="AE342" s="1"/>
  <c r="C345"/>
  <c r="C347" s="1"/>
  <c r="G347" s="1"/>
  <c r="AE345"/>
  <c r="AB347"/>
  <c r="H352"/>
  <c r="G353"/>
  <c r="G356"/>
  <c r="L357"/>
  <c r="S357" s="1"/>
  <c r="G362"/>
  <c r="AE362"/>
  <c r="S363"/>
  <c r="R363" s="1"/>
  <c r="AE369"/>
  <c r="AE371"/>
  <c r="AE373"/>
  <c r="AE375"/>
  <c r="K378"/>
  <c r="G380"/>
  <c r="AE382"/>
  <c r="G443"/>
  <c r="L443"/>
  <c r="K443" s="1"/>
  <c r="AE459"/>
  <c r="AE469"/>
  <c r="L516"/>
  <c r="L517" s="1"/>
  <c r="AA491"/>
  <c r="AA515" s="1"/>
  <c r="H491"/>
  <c r="I513"/>
  <c r="J513"/>
  <c r="J516" s="1"/>
  <c r="G513"/>
  <c r="AE7" i="6"/>
  <c r="AE11"/>
  <c r="AD21"/>
  <c r="J44"/>
  <c r="J45" s="1"/>
  <c r="AA44"/>
  <c r="AE36"/>
  <c r="AA52"/>
  <c r="K86"/>
  <c r="G86"/>
  <c r="J88"/>
  <c r="AE96"/>
  <c r="AE97"/>
  <c r="K110"/>
  <c r="Q117"/>
  <c r="I132"/>
  <c r="AD147"/>
  <c r="AE159"/>
  <c r="I180"/>
  <c r="H180" s="1"/>
  <c r="G180" s="1"/>
  <c r="Z192"/>
  <c r="O193"/>
  <c r="N193" s="1"/>
  <c r="M193" s="1"/>
  <c r="L193" s="1"/>
  <c r="K193" s="1"/>
  <c r="Z212"/>
  <c r="S214"/>
  <c r="AA258"/>
  <c r="AE254"/>
  <c r="N260"/>
  <c r="V260"/>
  <c r="AA283"/>
  <c r="J297"/>
  <c r="I297" s="1"/>
  <c r="H297" s="1"/>
  <c r="G297" s="1"/>
  <c r="G333"/>
  <c r="I343"/>
  <c r="H343" s="1"/>
  <c r="G343" s="1"/>
  <c r="AD377" i="5"/>
  <c r="AB377" s="1"/>
  <c r="AE377" s="1"/>
  <c r="W515"/>
  <c r="S448"/>
  <c r="AD448"/>
  <c r="AB448" s="1"/>
  <c r="AE448" s="1"/>
  <c r="Z478"/>
  <c r="AE457"/>
  <c r="AD457"/>
  <c r="AB457" s="1"/>
  <c r="AB478" s="1"/>
  <c r="T45" i="6"/>
  <c r="T78" s="1"/>
  <c r="AE56"/>
  <c r="AD56"/>
  <c r="AB56" s="1"/>
  <c r="AE139"/>
  <c r="AD139"/>
  <c r="AB139" s="1"/>
  <c r="J164"/>
  <c r="J168" s="1"/>
  <c r="I168" s="1"/>
  <c r="S164"/>
  <c r="S176"/>
  <c r="S180" s="1"/>
  <c r="R180" s="1"/>
  <c r="Z180"/>
  <c r="AD180" s="1"/>
  <c r="AE176"/>
  <c r="AD176"/>
  <c r="AB176" s="1"/>
  <c r="AB180" s="1"/>
  <c r="AE256"/>
  <c r="AD256"/>
  <c r="AB256" s="1"/>
  <c r="AD300"/>
  <c r="AB300" s="1"/>
  <c r="AB306" s="1"/>
  <c r="AE188" i="7"/>
  <c r="AD188"/>
  <c r="AB188" s="1"/>
  <c r="AB192" s="1"/>
  <c r="Z192"/>
  <c r="W238"/>
  <c r="V238" s="1"/>
  <c r="U238" s="1"/>
  <c r="E258"/>
  <c r="I242"/>
  <c r="H119" i="5"/>
  <c r="G119" s="1"/>
  <c r="S120"/>
  <c r="AD120"/>
  <c r="AB120" s="1"/>
  <c r="AE120" s="1"/>
  <c r="S155"/>
  <c r="AE155"/>
  <c r="F162"/>
  <c r="H159"/>
  <c r="S161"/>
  <c r="AE161"/>
  <c r="S170"/>
  <c r="AD170"/>
  <c r="AB170" s="1"/>
  <c r="S198"/>
  <c r="S206" s="1"/>
  <c r="R206" s="1"/>
  <c r="Q206" s="1"/>
  <c r="AD198"/>
  <c r="AB198" s="1"/>
  <c r="S210"/>
  <c r="S212" s="1"/>
  <c r="R212" s="1"/>
  <c r="Q212" s="1"/>
  <c r="AE210"/>
  <c r="S227"/>
  <c r="AE227"/>
  <c r="S257"/>
  <c r="AD257"/>
  <c r="AB257" s="1"/>
  <c r="AE257" s="1"/>
  <c r="J319"/>
  <c r="J322" s="1"/>
  <c r="Q319"/>
  <c r="S319" s="1"/>
  <c r="S322" s="1"/>
  <c r="R322" s="1"/>
  <c r="Q322" s="1"/>
  <c r="S329"/>
  <c r="AE329"/>
  <c r="S352"/>
  <c r="R352" s="1"/>
  <c r="AD352"/>
  <c r="AB352" s="1"/>
  <c r="S360"/>
  <c r="R360" s="1"/>
  <c r="AE360"/>
  <c r="S402"/>
  <c r="Z404"/>
  <c r="AD402"/>
  <c r="AB402" s="1"/>
  <c r="AE437"/>
  <c r="AD437"/>
  <c r="AB437" s="1"/>
  <c r="C443"/>
  <c r="I442"/>
  <c r="I516" s="1"/>
  <c r="S484"/>
  <c r="AE484"/>
  <c r="AD484"/>
  <c r="AB484" s="1"/>
  <c r="Q495"/>
  <c r="R495"/>
  <c r="R513" s="1"/>
  <c r="AE496"/>
  <c r="AD496"/>
  <c r="AB496" s="1"/>
  <c r="S500"/>
  <c r="AD500"/>
  <c r="AB500" s="1"/>
  <c r="AE500" s="1"/>
  <c r="S504"/>
  <c r="AE504"/>
  <c r="AD504"/>
  <c r="AB504" s="1"/>
  <c r="S508"/>
  <c r="AD508"/>
  <c r="AB508" s="1"/>
  <c r="AE508" s="1"/>
  <c r="S512"/>
  <c r="AE512"/>
  <c r="AD512"/>
  <c r="AB512" s="1"/>
  <c r="S99" i="6"/>
  <c r="AD99"/>
  <c r="AB99" s="1"/>
  <c r="AE99" s="1"/>
  <c r="J103"/>
  <c r="Q103"/>
  <c r="R103"/>
  <c r="AE124"/>
  <c r="AD124"/>
  <c r="AB124" s="1"/>
  <c r="AE128"/>
  <c r="AD128"/>
  <c r="AB128" s="1"/>
  <c r="I135"/>
  <c r="H135" s="1"/>
  <c r="G135"/>
  <c r="AE136"/>
  <c r="AD136"/>
  <c r="AB136" s="1"/>
  <c r="AE138"/>
  <c r="AD138"/>
  <c r="AB138" s="1"/>
  <c r="AE140"/>
  <c r="AD140"/>
  <c r="AB140" s="1"/>
  <c r="T142"/>
  <c r="U143"/>
  <c r="S166"/>
  <c r="S168" s="1"/>
  <c r="R168" s="1"/>
  <c r="Q168" s="1"/>
  <c r="AD166"/>
  <c r="AB166" s="1"/>
  <c r="AE166" s="1"/>
  <c r="S190"/>
  <c r="AE190"/>
  <c r="AD190"/>
  <c r="AB190" s="1"/>
  <c r="AB192" s="1"/>
  <c r="S202"/>
  <c r="AD202"/>
  <c r="AB202" s="1"/>
  <c r="AE202"/>
  <c r="G211"/>
  <c r="I211"/>
  <c r="H211" s="1"/>
  <c r="R252"/>
  <c r="Q252"/>
  <c r="S252" s="1"/>
  <c r="T260"/>
  <c r="W259"/>
  <c r="W260" s="1"/>
  <c r="Y260"/>
  <c r="AE314"/>
  <c r="AD314"/>
  <c r="AB314" s="1"/>
  <c r="S324"/>
  <c r="S326" s="1"/>
  <c r="R326" s="1"/>
  <c r="Q326" s="1"/>
  <c r="AE324"/>
  <c r="Z326"/>
  <c r="AE326" s="1"/>
  <c r="AD324"/>
  <c r="AB324" s="1"/>
  <c r="AB326" s="1"/>
  <c r="S342"/>
  <c r="AD342"/>
  <c r="AB342" s="1"/>
  <c r="AE342" s="1"/>
  <c r="G372"/>
  <c r="K372"/>
  <c r="R372" s="1"/>
  <c r="G390"/>
  <c r="I390"/>
  <c r="H404"/>
  <c r="G404" s="1"/>
  <c r="AD403"/>
  <c r="AB403" s="1"/>
  <c r="AE403" s="1"/>
  <c r="Z404"/>
  <c r="S411"/>
  <c r="AD411"/>
  <c r="AB411" s="1"/>
  <c r="AE411" s="1"/>
  <c r="N443"/>
  <c r="M443" s="1"/>
  <c r="N516"/>
  <c r="M516" s="1"/>
  <c r="L516" s="1"/>
  <c r="S446"/>
  <c r="Z455"/>
  <c r="AD446"/>
  <c r="AB446" s="1"/>
  <c r="H513"/>
  <c r="G513" s="1"/>
  <c r="I514"/>
  <c r="H514" s="1"/>
  <c r="AD41" i="7"/>
  <c r="AB41" s="1"/>
  <c r="AE41" s="1"/>
  <c r="AD56"/>
  <c r="AB56" s="1"/>
  <c r="AE56" s="1"/>
  <c r="AD61"/>
  <c r="AB61" s="1"/>
  <c r="AE61" s="1"/>
  <c r="AD70"/>
  <c r="AB70" s="1"/>
  <c r="AE70" s="1"/>
  <c r="AD199"/>
  <c r="AB199" s="1"/>
  <c r="AD279"/>
  <c r="AB279" s="1"/>
  <c r="AE279" s="1"/>
  <c r="A302"/>
  <c r="A303" s="1"/>
  <c r="A304" s="1"/>
  <c r="A305" s="1"/>
  <c r="I302"/>
  <c r="H302" s="1"/>
  <c r="G302"/>
  <c r="K367"/>
  <c r="H367" s="1"/>
  <c r="G367"/>
  <c r="AE381"/>
  <c r="AD381"/>
  <c r="AB381" s="1"/>
  <c r="A413" i="4"/>
  <c r="A414" s="1"/>
  <c r="A415" s="1"/>
  <c r="A416" s="1"/>
  <c r="A417" s="1"/>
  <c r="V479"/>
  <c r="Z44" i="5"/>
  <c r="Z45" s="1"/>
  <c r="Y45" s="1"/>
  <c r="AD45" s="1"/>
  <c r="Z141"/>
  <c r="AE285"/>
  <c r="AE289"/>
  <c r="Z306"/>
  <c r="AE355"/>
  <c r="E386"/>
  <c r="G386" s="1"/>
  <c r="F386" s="1"/>
  <c r="H386" s="1"/>
  <c r="U259" i="6"/>
  <c r="AD326"/>
  <c r="AE412" i="4"/>
  <c r="AE415"/>
  <c r="V443"/>
  <c r="U443" s="1"/>
  <c r="AE451"/>
  <c r="AE454"/>
  <c r="A488"/>
  <c r="A489" s="1"/>
  <c r="A490" s="1"/>
  <c r="A493" s="1"/>
  <c r="A494" s="1"/>
  <c r="A495" s="1"/>
  <c r="A496" s="1"/>
  <c r="A503" s="1"/>
  <c r="A504" s="1"/>
  <c r="A505" s="1"/>
  <c r="A506" s="1"/>
  <c r="A507" s="1"/>
  <c r="A508" s="1"/>
  <c r="A509" s="1"/>
  <c r="A510" s="1"/>
  <c r="A511" s="1"/>
  <c r="A512" s="1"/>
  <c r="AE19" i="5"/>
  <c r="L21"/>
  <c r="K21" s="1"/>
  <c r="K45" s="1"/>
  <c r="S44"/>
  <c r="R44" s="1"/>
  <c r="AE49"/>
  <c r="H52"/>
  <c r="G52" s="1"/>
  <c r="A72"/>
  <c r="A73" s="1"/>
  <c r="A74" s="1"/>
  <c r="A75" s="1"/>
  <c r="J76"/>
  <c r="I76" s="1"/>
  <c r="H76" s="1"/>
  <c r="G76" s="1"/>
  <c r="W77"/>
  <c r="AE90"/>
  <c r="J98"/>
  <c r="AE100"/>
  <c r="AE114"/>
  <c r="I123"/>
  <c r="I141" s="1"/>
  <c r="I139"/>
  <c r="W142"/>
  <c r="S147"/>
  <c r="R147" s="1"/>
  <c r="AA156"/>
  <c r="Z162"/>
  <c r="AD162" s="1"/>
  <c r="Z168"/>
  <c r="AE178"/>
  <c r="AE179"/>
  <c r="AE192"/>
  <c r="J206"/>
  <c r="AE197"/>
  <c r="I204"/>
  <c r="J212"/>
  <c r="H216"/>
  <c r="G216" s="1"/>
  <c r="Z216"/>
  <c r="AD216" s="1"/>
  <c r="AE228"/>
  <c r="AE237"/>
  <c r="V238"/>
  <c r="U238" s="1"/>
  <c r="H249"/>
  <c r="D260"/>
  <c r="AB283"/>
  <c r="AE288"/>
  <c r="H290"/>
  <c r="AA306"/>
  <c r="AE302"/>
  <c r="J303"/>
  <c r="J306" s="1"/>
  <c r="I306" s="1"/>
  <c r="I320"/>
  <c r="AD322"/>
  <c r="J330"/>
  <c r="AE340"/>
  <c r="S343"/>
  <c r="AD346"/>
  <c r="Y347"/>
  <c r="AD347" s="1"/>
  <c r="AE347"/>
  <c r="AE354"/>
  <c r="H356"/>
  <c r="L361"/>
  <c r="S361" s="1"/>
  <c r="L365"/>
  <c r="S365" s="1"/>
  <c r="AA386"/>
  <c r="G404"/>
  <c r="AD404"/>
  <c r="AA442"/>
  <c r="S442"/>
  <c r="G442"/>
  <c r="U516"/>
  <c r="S478"/>
  <c r="H478"/>
  <c r="L514"/>
  <c r="K514" s="1"/>
  <c r="AD513"/>
  <c r="T516"/>
  <c r="AD44" i="6"/>
  <c r="AA76"/>
  <c r="G77"/>
  <c r="F77" s="1"/>
  <c r="AA109"/>
  <c r="AA110" s="1"/>
  <c r="H117"/>
  <c r="Z141"/>
  <c r="I128"/>
  <c r="Q156"/>
  <c r="Z156"/>
  <c r="AD156" s="1"/>
  <c r="AD168"/>
  <c r="AB206"/>
  <c r="A254"/>
  <c r="I283"/>
  <c r="H283" s="1"/>
  <c r="G283" s="1"/>
  <c r="I306"/>
  <c r="AE306"/>
  <c r="Z306"/>
  <c r="G330"/>
  <c r="S354"/>
  <c r="R354" s="1"/>
  <c r="R382" i="7"/>
  <c r="F206" i="6"/>
  <c r="J197"/>
  <c r="S199"/>
  <c r="AE199"/>
  <c r="S203"/>
  <c r="AE203"/>
  <c r="S225"/>
  <c r="S237" s="1"/>
  <c r="AD225"/>
  <c r="AB225" s="1"/>
  <c r="AE225" s="1"/>
  <c r="S295"/>
  <c r="AD295"/>
  <c r="AB295" s="1"/>
  <c r="AE295" s="1"/>
  <c r="S301"/>
  <c r="AE301"/>
  <c r="K351"/>
  <c r="S351"/>
  <c r="AD352"/>
  <c r="AB352" s="1"/>
  <c r="AE352" s="1"/>
  <c r="AD362"/>
  <c r="AB362" s="1"/>
  <c r="AE362" s="1"/>
  <c r="AE384"/>
  <c r="AD384"/>
  <c r="AB384" s="1"/>
  <c r="AE389"/>
  <c r="AD389"/>
  <c r="AB389" s="1"/>
  <c r="J395"/>
  <c r="J399" s="1"/>
  <c r="I399" s="1"/>
  <c r="Q395"/>
  <c r="R395"/>
  <c r="Q397"/>
  <c r="S397" s="1"/>
  <c r="R397"/>
  <c r="S410"/>
  <c r="R410" s="1"/>
  <c r="AD410"/>
  <c r="AB410" s="1"/>
  <c r="AE410" s="1"/>
  <c r="AD433"/>
  <c r="AB433" s="1"/>
  <c r="AE433" s="1"/>
  <c r="AD461"/>
  <c r="AB461" s="1"/>
  <c r="AD472"/>
  <c r="AB472" s="1"/>
  <c r="AE472" s="1"/>
  <c r="W479"/>
  <c r="C479"/>
  <c r="L491"/>
  <c r="L514" s="1"/>
  <c r="S482"/>
  <c r="S500"/>
  <c r="AE500"/>
  <c r="AD500"/>
  <c r="AB500" s="1"/>
  <c r="S508"/>
  <c r="AD508"/>
  <c r="AB508" s="1"/>
  <c r="AE508" s="1"/>
  <c r="AD38" i="7"/>
  <c r="AB38" s="1"/>
  <c r="AE38" s="1"/>
  <c r="A57"/>
  <c r="AE57"/>
  <c r="AD57"/>
  <c r="AB57" s="1"/>
  <c r="AE65"/>
  <c r="AD65"/>
  <c r="AB65" s="1"/>
  <c r="AE95"/>
  <c r="AD95"/>
  <c r="AB95" s="1"/>
  <c r="AD98"/>
  <c r="AB98" s="1"/>
  <c r="AE98" s="1"/>
  <c r="S102"/>
  <c r="AD102"/>
  <c r="AB102" s="1"/>
  <c r="AE102" s="1"/>
  <c r="AD160"/>
  <c r="AB160" s="1"/>
  <c r="AE160" s="1"/>
  <c r="R214"/>
  <c r="S216"/>
  <c r="J288"/>
  <c r="Q288"/>
  <c r="R288"/>
  <c r="G290"/>
  <c r="I290"/>
  <c r="S329"/>
  <c r="AD329"/>
  <c r="AB329" s="1"/>
  <c r="Z330"/>
  <c r="AE361"/>
  <c r="AD361"/>
  <c r="AB361" s="1"/>
  <c r="I390"/>
  <c r="H390" s="1"/>
  <c r="G390"/>
  <c r="AA516"/>
  <c r="AA443"/>
  <c r="AE432"/>
  <c r="AD432"/>
  <c r="AB432" s="1"/>
  <c r="W516"/>
  <c r="W443"/>
  <c r="AD466"/>
  <c r="AB466" s="1"/>
  <c r="AE466" s="1"/>
  <c r="U479"/>
  <c r="L368" i="5"/>
  <c r="S368" s="1"/>
  <c r="R368" s="1"/>
  <c r="L369"/>
  <c r="S369" s="1"/>
  <c r="R369" s="1"/>
  <c r="L371"/>
  <c r="S371" s="1"/>
  <c r="R371" s="1"/>
  <c r="L373"/>
  <c r="S373" s="1"/>
  <c r="R373" s="1"/>
  <c r="L375"/>
  <c r="S375" s="1"/>
  <c r="R375" s="1"/>
  <c r="G383"/>
  <c r="AE383"/>
  <c r="R409"/>
  <c r="AE424"/>
  <c r="AE426"/>
  <c r="AE428"/>
  <c r="AE430"/>
  <c r="AE432"/>
  <c r="A434"/>
  <c r="A435" s="1"/>
  <c r="A436" s="1"/>
  <c r="A437" s="1"/>
  <c r="A438" s="1"/>
  <c r="A439" s="1"/>
  <c r="A440" s="1"/>
  <c r="A441" s="1"/>
  <c r="AE435"/>
  <c r="F443"/>
  <c r="N443"/>
  <c r="R446"/>
  <c r="AE447"/>
  <c r="S454"/>
  <c r="Z455"/>
  <c r="AD455" s="1"/>
  <c r="AE458"/>
  <c r="AE460"/>
  <c r="AE462"/>
  <c r="AE464"/>
  <c r="AE466"/>
  <c r="AE468"/>
  <c r="A470"/>
  <c r="A471" s="1"/>
  <c r="AE471"/>
  <c r="AE473"/>
  <c r="AE475"/>
  <c r="AE477"/>
  <c r="R482"/>
  <c r="AE490"/>
  <c r="Z491"/>
  <c r="AD491" s="1"/>
  <c r="AE495"/>
  <c r="AE497"/>
  <c r="S498"/>
  <c r="AE501"/>
  <c r="S502"/>
  <c r="AE505"/>
  <c r="S506"/>
  <c r="AE509"/>
  <c r="S510"/>
  <c r="E516"/>
  <c r="R19" i="6"/>
  <c r="M45"/>
  <c r="L45" s="1"/>
  <c r="L78" s="1"/>
  <c r="AE24"/>
  <c r="AE27"/>
  <c r="AE29"/>
  <c r="AE31"/>
  <c r="AE33"/>
  <c r="AE35"/>
  <c r="AE38"/>
  <c r="AE40"/>
  <c r="AE42"/>
  <c r="AE51"/>
  <c r="Z52"/>
  <c r="AD52" s="1"/>
  <c r="AE54"/>
  <c r="A56"/>
  <c r="A57" s="1"/>
  <c r="AE58"/>
  <c r="AE60"/>
  <c r="AE62"/>
  <c r="AE64"/>
  <c r="AE66"/>
  <c r="AE70"/>
  <c r="AE72"/>
  <c r="AE74"/>
  <c r="J76"/>
  <c r="Z76"/>
  <c r="Z77" s="1"/>
  <c r="Z78" s="1"/>
  <c r="S82"/>
  <c r="S85"/>
  <c r="R85" s="1"/>
  <c r="S89"/>
  <c r="J92"/>
  <c r="AE94"/>
  <c r="S95"/>
  <c r="R95" s="1"/>
  <c r="R109" s="1"/>
  <c r="J98"/>
  <c r="AE102"/>
  <c r="G103"/>
  <c r="AE106"/>
  <c r="G107"/>
  <c r="AE107"/>
  <c r="AE115"/>
  <c r="AE122"/>
  <c r="AE126"/>
  <c r="G130"/>
  <c r="AE130"/>
  <c r="AE131"/>
  <c r="I134"/>
  <c r="H134" s="1"/>
  <c r="AE134"/>
  <c r="AE146"/>
  <c r="AE148"/>
  <c r="S149"/>
  <c r="R149" s="1"/>
  <c r="S153"/>
  <c r="AE155"/>
  <c r="AE158"/>
  <c r="J159"/>
  <c r="J162" s="1"/>
  <c r="I162" s="1"/>
  <c r="H162" s="1"/>
  <c r="G162" s="1"/>
  <c r="S161"/>
  <c r="S162" s="1"/>
  <c r="R162" s="1"/>
  <c r="Q162" s="1"/>
  <c r="AE164"/>
  <c r="S167"/>
  <c r="Z168"/>
  <c r="H171"/>
  <c r="AE171"/>
  <c r="S177"/>
  <c r="S197"/>
  <c r="H201"/>
  <c r="G203"/>
  <c r="I205"/>
  <c r="E206"/>
  <c r="E212"/>
  <c r="S209"/>
  <c r="S212" s="1"/>
  <c r="R212" s="1"/>
  <c r="Q212" s="1"/>
  <c r="S215"/>
  <c r="G216"/>
  <c r="Z216"/>
  <c r="AD216" s="1"/>
  <c r="AE220"/>
  <c r="AE230"/>
  <c r="AE233"/>
  <c r="AE234"/>
  <c r="AE242"/>
  <c r="AE248"/>
  <c r="H256"/>
  <c r="AD258"/>
  <c r="AE264"/>
  <c r="Z283"/>
  <c r="AD283" s="1"/>
  <c r="I288"/>
  <c r="I294"/>
  <c r="H294" s="1"/>
  <c r="AE294"/>
  <c r="AD297"/>
  <c r="S302"/>
  <c r="P306"/>
  <c r="O306" s="1"/>
  <c r="S311"/>
  <c r="R311" s="1"/>
  <c r="Q311" s="1"/>
  <c r="AB322"/>
  <c r="AE322" s="1"/>
  <c r="AE353"/>
  <c r="AE364"/>
  <c r="R369"/>
  <c r="AE370"/>
  <c r="L374"/>
  <c r="S374" s="1"/>
  <c r="R377"/>
  <c r="I393"/>
  <c r="H393" s="1"/>
  <c r="G393" s="1"/>
  <c r="AD418"/>
  <c r="AA442"/>
  <c r="AE434"/>
  <c r="L443"/>
  <c r="R478"/>
  <c r="AE462"/>
  <c r="AE473"/>
  <c r="G491"/>
  <c r="T514"/>
  <c r="U515"/>
  <c r="Z44" i="7"/>
  <c r="AB76"/>
  <c r="AB77" s="1"/>
  <c r="AE58"/>
  <c r="AE66"/>
  <c r="AA109"/>
  <c r="AE108"/>
  <c r="AE123"/>
  <c r="AE130"/>
  <c r="Y142"/>
  <c r="AD174"/>
  <c r="W193"/>
  <c r="V193" s="1"/>
  <c r="U193" s="1"/>
  <c r="D193"/>
  <c r="C193" s="1"/>
  <c r="AB216"/>
  <c r="Z478"/>
  <c r="Z479" s="1"/>
  <c r="S198" i="6"/>
  <c r="AD198"/>
  <c r="AB198" s="1"/>
  <c r="AE198" s="1"/>
  <c r="S235"/>
  <c r="AE235"/>
  <c r="S247"/>
  <c r="AD247"/>
  <c r="AB247" s="1"/>
  <c r="AE247" s="1"/>
  <c r="S292"/>
  <c r="AE292"/>
  <c r="A302"/>
  <c r="A303" s="1"/>
  <c r="A304" s="1"/>
  <c r="A305" s="1"/>
  <c r="I302"/>
  <c r="S304"/>
  <c r="AE304"/>
  <c r="G354"/>
  <c r="K354"/>
  <c r="H354" s="1"/>
  <c r="AD360"/>
  <c r="AB360" s="1"/>
  <c r="AE360" s="1"/>
  <c r="G371"/>
  <c r="K371"/>
  <c r="I395"/>
  <c r="G395"/>
  <c r="F395" s="1"/>
  <c r="F397"/>
  <c r="J397" s="1"/>
  <c r="I397" s="1"/>
  <c r="H397" s="1"/>
  <c r="G397"/>
  <c r="C516"/>
  <c r="T516"/>
  <c r="AD452"/>
  <c r="AB452" s="1"/>
  <c r="AE452" s="1"/>
  <c r="S454"/>
  <c r="R454" s="1"/>
  <c r="AE454"/>
  <c r="AD454"/>
  <c r="AB454" s="1"/>
  <c r="AE467"/>
  <c r="AD467"/>
  <c r="AB467" s="1"/>
  <c r="I478"/>
  <c r="E479"/>
  <c r="G479" s="1"/>
  <c r="G478"/>
  <c r="S498"/>
  <c r="AE498"/>
  <c r="AD498"/>
  <c r="AB498" s="1"/>
  <c r="S506"/>
  <c r="AD506"/>
  <c r="AB506" s="1"/>
  <c r="AE506" s="1"/>
  <c r="AE20" i="7"/>
  <c r="AD20"/>
  <c r="AB20" s="1"/>
  <c r="AD36"/>
  <c r="AB36" s="1"/>
  <c r="AE36" s="1"/>
  <c r="AD43"/>
  <c r="AB43" s="1"/>
  <c r="AE43" s="1"/>
  <c r="T45"/>
  <c r="T78" s="1"/>
  <c r="D45"/>
  <c r="C45" s="1"/>
  <c r="G45" s="1"/>
  <c r="AD63"/>
  <c r="AB63" s="1"/>
  <c r="AE63" s="1"/>
  <c r="J100"/>
  <c r="I100" s="1"/>
  <c r="Q100"/>
  <c r="S100" s="1"/>
  <c r="R100" s="1"/>
  <c r="I128"/>
  <c r="G128"/>
  <c r="S129"/>
  <c r="AE129"/>
  <c r="AD129"/>
  <c r="AB129" s="1"/>
  <c r="S165"/>
  <c r="S168" s="1"/>
  <c r="AD165"/>
  <c r="AB165" s="1"/>
  <c r="AD167"/>
  <c r="AB167" s="1"/>
  <c r="AE167" s="1"/>
  <c r="S185"/>
  <c r="AE185"/>
  <c r="AD185"/>
  <c r="AB185" s="1"/>
  <c r="I201"/>
  <c r="G201"/>
  <c r="S209"/>
  <c r="AD209"/>
  <c r="AB209" s="1"/>
  <c r="Z212"/>
  <c r="AD212" s="1"/>
  <c r="AE209"/>
  <c r="AE300"/>
  <c r="AD300"/>
  <c r="AB300" s="1"/>
  <c r="AE310"/>
  <c r="AD310"/>
  <c r="AB310" s="1"/>
  <c r="Z311"/>
  <c r="AD321"/>
  <c r="AB321" s="1"/>
  <c r="Z322"/>
  <c r="AD322" s="1"/>
  <c r="R350"/>
  <c r="G354"/>
  <c r="K354"/>
  <c r="R354" s="1"/>
  <c r="G139" i="8"/>
  <c r="I139"/>
  <c r="S124" i="5"/>
  <c r="S127"/>
  <c r="H171"/>
  <c r="S172"/>
  <c r="S174" s="1"/>
  <c r="S176"/>
  <c r="S180" s="1"/>
  <c r="R180" s="1"/>
  <c r="Q180" s="1"/>
  <c r="Z180"/>
  <c r="S204"/>
  <c r="J209"/>
  <c r="S225"/>
  <c r="S236"/>
  <c r="J237"/>
  <c r="I237" s="1"/>
  <c r="H237" s="1"/>
  <c r="G237" s="1"/>
  <c r="S248"/>
  <c r="S258" s="1"/>
  <c r="S259" s="1"/>
  <c r="J258"/>
  <c r="J283"/>
  <c r="I283" s="1"/>
  <c r="H283" s="1"/>
  <c r="G283" s="1"/>
  <c r="S287"/>
  <c r="S297" s="1"/>
  <c r="R297" s="1"/>
  <c r="Q297" s="1"/>
  <c r="S293"/>
  <c r="S294"/>
  <c r="S330"/>
  <c r="R330" s="1"/>
  <c r="Q330" s="1"/>
  <c r="J336"/>
  <c r="J337" s="1"/>
  <c r="I337" s="1"/>
  <c r="H337" s="1"/>
  <c r="G337" s="1"/>
  <c r="S341"/>
  <c r="L353"/>
  <c r="S353" s="1"/>
  <c r="R353" s="1"/>
  <c r="L358"/>
  <c r="S358" s="1"/>
  <c r="R358" s="1"/>
  <c r="L359"/>
  <c r="S359" s="1"/>
  <c r="R359" s="1"/>
  <c r="L364"/>
  <c r="S367"/>
  <c r="L372"/>
  <c r="S372" s="1"/>
  <c r="L376"/>
  <c r="S376" s="1"/>
  <c r="R376" s="1"/>
  <c r="L377"/>
  <c r="S377" s="1"/>
  <c r="R377" s="1"/>
  <c r="L382"/>
  <c r="S382" s="1"/>
  <c r="G384"/>
  <c r="Z393"/>
  <c r="AA395"/>
  <c r="AE409"/>
  <c r="AD410"/>
  <c r="AB410" s="1"/>
  <c r="AB418" s="1"/>
  <c r="S412"/>
  <c r="R412" s="1"/>
  <c r="A413"/>
  <c r="S413"/>
  <c r="A414"/>
  <c r="A415" s="1"/>
  <c r="A416" s="1"/>
  <c r="A417" s="1"/>
  <c r="S414"/>
  <c r="R414" s="1"/>
  <c r="S415"/>
  <c r="R415" s="1"/>
  <c r="S416"/>
  <c r="R416" s="1"/>
  <c r="S417"/>
  <c r="R417" s="1"/>
  <c r="G418"/>
  <c r="Z418"/>
  <c r="Z515" s="1"/>
  <c r="AD515" s="1"/>
  <c r="AE420"/>
  <c r="H442"/>
  <c r="AE446"/>
  <c r="AD447"/>
  <c r="AB447" s="1"/>
  <c r="A451"/>
  <c r="A452" s="1"/>
  <c r="A453" s="1"/>
  <c r="A454" s="1"/>
  <c r="S451"/>
  <c r="R451" s="1"/>
  <c r="S452"/>
  <c r="R452" s="1"/>
  <c r="S453"/>
  <c r="R453" s="1"/>
  <c r="AE454"/>
  <c r="A473"/>
  <c r="A474" s="1"/>
  <c r="A475" s="1"/>
  <c r="C479"/>
  <c r="G479" s="1"/>
  <c r="AE482"/>
  <c r="AD483"/>
  <c r="AB483" s="1"/>
  <c r="AB491" s="1"/>
  <c r="S485"/>
  <c r="R485" s="1"/>
  <c r="A486"/>
  <c r="S486"/>
  <c r="R486" s="1"/>
  <c r="A487"/>
  <c r="A488" s="1"/>
  <c r="A489" s="1"/>
  <c r="A490" s="1"/>
  <c r="A493" s="1"/>
  <c r="A494" s="1"/>
  <c r="A495" s="1"/>
  <c r="A496" s="1"/>
  <c r="A503" s="1"/>
  <c r="A504" s="1"/>
  <c r="A505" s="1"/>
  <c r="A506" s="1"/>
  <c r="A507" s="1"/>
  <c r="A508" s="1"/>
  <c r="A509" s="1"/>
  <c r="A510" s="1"/>
  <c r="A511" s="1"/>
  <c r="A512" s="1"/>
  <c r="S487"/>
  <c r="R487" s="1"/>
  <c r="S488"/>
  <c r="R488" s="1"/>
  <c r="S489"/>
  <c r="R489" s="1"/>
  <c r="I491"/>
  <c r="I515" s="1"/>
  <c r="H515" s="1"/>
  <c r="S493"/>
  <c r="AE498"/>
  <c r="S499"/>
  <c r="AE502"/>
  <c r="S503"/>
  <c r="AE506"/>
  <c r="S507"/>
  <c r="AE510"/>
  <c r="S511"/>
  <c r="E515"/>
  <c r="G515" s="1"/>
  <c r="F515" s="1"/>
  <c r="AE19" i="6"/>
  <c r="A38"/>
  <c r="A39" s="1"/>
  <c r="A40" s="1"/>
  <c r="S48"/>
  <c r="AD49"/>
  <c r="AB49" s="1"/>
  <c r="AE49" s="1"/>
  <c r="S50"/>
  <c r="A51"/>
  <c r="S76"/>
  <c r="R76" s="1"/>
  <c r="AE82"/>
  <c r="A85"/>
  <c r="G88"/>
  <c r="Z109"/>
  <c r="AE89"/>
  <c r="S90"/>
  <c r="G95"/>
  <c r="AE95"/>
  <c r="J100"/>
  <c r="I100" s="1"/>
  <c r="AD106"/>
  <c r="AB106" s="1"/>
  <c r="S108"/>
  <c r="AD114"/>
  <c r="AB114" s="1"/>
  <c r="AE114" s="1"/>
  <c r="S116"/>
  <c r="R116" s="1"/>
  <c r="G119"/>
  <c r="S120"/>
  <c r="S123"/>
  <c r="R123" s="1"/>
  <c r="R141" s="1"/>
  <c r="G127"/>
  <c r="J128"/>
  <c r="AD129"/>
  <c r="AB129" s="1"/>
  <c r="AE129" s="1"/>
  <c r="J132"/>
  <c r="AD137"/>
  <c r="AB137" s="1"/>
  <c r="AE137" s="1"/>
  <c r="J139"/>
  <c r="AD148"/>
  <c r="AB148" s="1"/>
  <c r="AB149" s="1"/>
  <c r="AE149" s="1"/>
  <c r="J152"/>
  <c r="J156" s="1"/>
  <c r="I156" s="1"/>
  <c r="H156" s="1"/>
  <c r="G156" s="1"/>
  <c r="AE153"/>
  <c r="AD158"/>
  <c r="AB158" s="1"/>
  <c r="AB162" s="1"/>
  <c r="AE162" s="1"/>
  <c r="H159"/>
  <c r="AE161"/>
  <c r="AE167"/>
  <c r="Q171"/>
  <c r="S171" s="1"/>
  <c r="S174" s="1"/>
  <c r="R174" s="1"/>
  <c r="Q174" s="1"/>
  <c r="S172"/>
  <c r="AD173"/>
  <c r="AB173" s="1"/>
  <c r="AE173" s="1"/>
  <c r="AE177"/>
  <c r="AE180"/>
  <c r="AE185"/>
  <c r="AE191"/>
  <c r="AE197"/>
  <c r="H200"/>
  <c r="S201"/>
  <c r="J204"/>
  <c r="I204" s="1"/>
  <c r="AE205"/>
  <c r="J208"/>
  <c r="J212" s="1"/>
  <c r="I212" s="1"/>
  <c r="H212" s="1"/>
  <c r="G212" s="1"/>
  <c r="AE209"/>
  <c r="AE211"/>
  <c r="AD212"/>
  <c r="AE215"/>
  <c r="AD234"/>
  <c r="AB234" s="1"/>
  <c r="R258"/>
  <c r="R259" s="1"/>
  <c r="A249"/>
  <c r="A253" s="1"/>
  <c r="G251"/>
  <c r="AE251"/>
  <c r="AE252"/>
  <c r="AE253"/>
  <c r="I255"/>
  <c r="H255" s="1"/>
  <c r="S257"/>
  <c r="AE270"/>
  <c r="AE276"/>
  <c r="AE278"/>
  <c r="I286"/>
  <c r="H286" s="1"/>
  <c r="G286" s="1"/>
  <c r="J287"/>
  <c r="AE288"/>
  <c r="H290"/>
  <c r="AE293"/>
  <c r="AE302"/>
  <c r="AE303"/>
  <c r="Z311"/>
  <c r="AD311" s="1"/>
  <c r="AE310"/>
  <c r="S315"/>
  <c r="R315" s="1"/>
  <c r="Q315" s="1"/>
  <c r="AA326"/>
  <c r="AE336"/>
  <c r="L352"/>
  <c r="R353"/>
  <c r="AE354"/>
  <c r="AE355"/>
  <c r="K368"/>
  <c r="L370"/>
  <c r="S370" s="1"/>
  <c r="R370" s="1"/>
  <c r="AE371"/>
  <c r="K374"/>
  <c r="R374" s="1"/>
  <c r="R375"/>
  <c r="K376"/>
  <c r="AE380"/>
  <c r="AB404"/>
  <c r="K515"/>
  <c r="K517" s="1"/>
  <c r="K443"/>
  <c r="A454"/>
  <c r="AD455"/>
  <c r="AE460"/>
  <c r="AE468"/>
  <c r="AE471"/>
  <c r="Y479"/>
  <c r="K491"/>
  <c r="AB491"/>
  <c r="J513"/>
  <c r="AA513"/>
  <c r="AD513"/>
  <c r="AE21" i="7"/>
  <c r="AE37"/>
  <c r="S52"/>
  <c r="S77" s="1"/>
  <c r="AA76"/>
  <c r="AE64"/>
  <c r="Y77"/>
  <c r="AA117"/>
  <c r="L117"/>
  <c r="AE121"/>
  <c r="D143"/>
  <c r="C143" s="1"/>
  <c r="O193"/>
  <c r="N193" s="1"/>
  <c r="M193" s="1"/>
  <c r="L193" s="1"/>
  <c r="J192"/>
  <c r="AA192"/>
  <c r="I311"/>
  <c r="H311" s="1"/>
  <c r="G311" s="1"/>
  <c r="AD343"/>
  <c r="R379"/>
  <c r="S189" i="6"/>
  <c r="S192" s="1"/>
  <c r="AE189"/>
  <c r="J205"/>
  <c r="S205"/>
  <c r="S206" s="1"/>
  <c r="R206" s="1"/>
  <c r="Q206" s="1"/>
  <c r="S228"/>
  <c r="AD228"/>
  <c r="AB228" s="1"/>
  <c r="AE228" s="1"/>
  <c r="S255"/>
  <c r="R255" s="1"/>
  <c r="AE255"/>
  <c r="S291"/>
  <c r="AD291"/>
  <c r="AB291" s="1"/>
  <c r="AE291" s="1"/>
  <c r="Z315"/>
  <c r="AD315" s="1"/>
  <c r="AD313"/>
  <c r="AB313" s="1"/>
  <c r="S332"/>
  <c r="S333" s="1"/>
  <c r="R333" s="1"/>
  <c r="AE332"/>
  <c r="Z343"/>
  <c r="AD343" s="1"/>
  <c r="AD339"/>
  <c r="AB339" s="1"/>
  <c r="AB347"/>
  <c r="AE347" s="1"/>
  <c r="D345"/>
  <c r="K350"/>
  <c r="R350" s="1"/>
  <c r="S350"/>
  <c r="F386"/>
  <c r="H386" s="1"/>
  <c r="G386" s="1"/>
  <c r="H352"/>
  <c r="S367"/>
  <c r="R367" s="1"/>
  <c r="AD367"/>
  <c r="AB367" s="1"/>
  <c r="AE367" s="1"/>
  <c r="AD368"/>
  <c r="AB368" s="1"/>
  <c r="AE368" s="1"/>
  <c r="AD374"/>
  <c r="AB374" s="1"/>
  <c r="AE374" s="1"/>
  <c r="AD375"/>
  <c r="AB375" s="1"/>
  <c r="AE375" s="1"/>
  <c r="AD376"/>
  <c r="AB376" s="1"/>
  <c r="AE376" s="1"/>
  <c r="AE383"/>
  <c r="AD383"/>
  <c r="AB383" s="1"/>
  <c r="AE391"/>
  <c r="AD391"/>
  <c r="AB391" s="1"/>
  <c r="AE435"/>
  <c r="AD435"/>
  <c r="AB435" s="1"/>
  <c r="F516"/>
  <c r="F443"/>
  <c r="H442"/>
  <c r="W516"/>
  <c r="W443"/>
  <c r="V443" s="1"/>
  <c r="S453"/>
  <c r="R453" s="1"/>
  <c r="AD453"/>
  <c r="AB453" s="1"/>
  <c r="AE453" s="1"/>
  <c r="AD463"/>
  <c r="AB463" s="1"/>
  <c r="AE463" s="1"/>
  <c r="AD474"/>
  <c r="AB474" s="1"/>
  <c r="AE474" s="1"/>
  <c r="S502"/>
  <c r="AE502"/>
  <c r="AD502"/>
  <c r="AB502" s="1"/>
  <c r="S510"/>
  <c r="AD510"/>
  <c r="AB510" s="1"/>
  <c r="AE510" s="1"/>
  <c r="S50" i="7"/>
  <c r="AE50"/>
  <c r="AD50"/>
  <c r="AB50" s="1"/>
  <c r="AE59"/>
  <c r="AD59"/>
  <c r="AB59" s="1"/>
  <c r="J103"/>
  <c r="Q103"/>
  <c r="S103" s="1"/>
  <c r="R103" s="1"/>
  <c r="S124"/>
  <c r="AD124"/>
  <c r="AB124" s="1"/>
  <c r="AB186"/>
  <c r="AE182"/>
  <c r="E206"/>
  <c r="G197"/>
  <c r="AD201"/>
  <c r="AB201" s="1"/>
  <c r="AE201" s="1"/>
  <c r="A204"/>
  <c r="A205" s="1"/>
  <c r="G204"/>
  <c r="I204"/>
  <c r="H204" s="1"/>
  <c r="J336"/>
  <c r="J337" s="1"/>
  <c r="I337" s="1"/>
  <c r="S336"/>
  <c r="S360"/>
  <c r="R360" s="1"/>
  <c r="AD360"/>
  <c r="AB360" s="1"/>
  <c r="AE360" s="1"/>
  <c r="AE493"/>
  <c r="S507"/>
  <c r="AD507"/>
  <c r="AB507" s="1"/>
  <c r="AE507" s="1"/>
  <c r="AD227" i="8"/>
  <c r="AB227" s="1"/>
  <c r="AE227" s="1"/>
  <c r="L385" i="5"/>
  <c r="S385" s="1"/>
  <c r="S393"/>
  <c r="R393" s="1"/>
  <c r="Q393" s="1"/>
  <c r="A472"/>
  <c r="A476"/>
  <c r="A477" s="1"/>
  <c r="L479"/>
  <c r="S497"/>
  <c r="S501"/>
  <c r="S505"/>
  <c r="S509"/>
  <c r="A41" i="6"/>
  <c r="A42" s="1"/>
  <c r="A43" s="1"/>
  <c r="S44"/>
  <c r="R44" s="1"/>
  <c r="H52"/>
  <c r="G52" s="1"/>
  <c r="A71"/>
  <c r="A72" s="1"/>
  <c r="A73" s="1"/>
  <c r="A74" s="1"/>
  <c r="A75" s="1"/>
  <c r="W77"/>
  <c r="J97"/>
  <c r="J101"/>
  <c r="J102"/>
  <c r="L117"/>
  <c r="L142" s="1"/>
  <c r="S117"/>
  <c r="R117" s="1"/>
  <c r="S130"/>
  <c r="J133"/>
  <c r="S147"/>
  <c r="J149"/>
  <c r="I149" s="1"/>
  <c r="H149" s="1"/>
  <c r="G149" s="1"/>
  <c r="S156"/>
  <c r="R156" s="1"/>
  <c r="AD186"/>
  <c r="J192"/>
  <c r="J193" s="1"/>
  <c r="Z206"/>
  <c r="AE206" s="1"/>
  <c r="AE212"/>
  <c r="J237"/>
  <c r="AE226"/>
  <c r="Z237"/>
  <c r="Z238" s="1"/>
  <c r="AD238" s="1"/>
  <c r="AE249"/>
  <c r="L260"/>
  <c r="J288"/>
  <c r="Q299"/>
  <c r="S299" s="1"/>
  <c r="J303"/>
  <c r="J306" s="1"/>
  <c r="AD306"/>
  <c r="AE311"/>
  <c r="J315"/>
  <c r="I315" s="1"/>
  <c r="H315" s="1"/>
  <c r="G315" s="1"/>
  <c r="E322"/>
  <c r="I319"/>
  <c r="I322" s="1"/>
  <c r="Z333"/>
  <c r="AE333" s="1"/>
  <c r="AE337"/>
  <c r="AE346"/>
  <c r="R373"/>
  <c r="Z418"/>
  <c r="R442"/>
  <c r="L455"/>
  <c r="G455"/>
  <c r="Z491"/>
  <c r="AE491" s="1"/>
  <c r="Q513"/>
  <c r="Y514"/>
  <c r="G21" i="7"/>
  <c r="J44"/>
  <c r="I44" s="1"/>
  <c r="AA52"/>
  <c r="G86"/>
  <c r="E141"/>
  <c r="AE158"/>
  <c r="AD162"/>
  <c r="S180"/>
  <c r="R180" s="1"/>
  <c r="Q180" s="1"/>
  <c r="AE186"/>
  <c r="AD306"/>
  <c r="J98"/>
  <c r="Q98"/>
  <c r="S98" s="1"/>
  <c r="R98" s="1"/>
  <c r="J102"/>
  <c r="R102"/>
  <c r="S152"/>
  <c r="Z156"/>
  <c r="AD156" s="1"/>
  <c r="AD152"/>
  <c r="AB152" s="1"/>
  <c r="S170"/>
  <c r="S174" s="1"/>
  <c r="Z174"/>
  <c r="AD170"/>
  <c r="AB170" s="1"/>
  <c r="S176"/>
  <c r="AE176"/>
  <c r="S204"/>
  <c r="S206" s="1"/>
  <c r="AE204"/>
  <c r="S211"/>
  <c r="AD211"/>
  <c r="AB211" s="1"/>
  <c r="AE211" s="1"/>
  <c r="S234"/>
  <c r="AD234"/>
  <c r="AB234" s="1"/>
  <c r="AE234" s="1"/>
  <c r="Z258"/>
  <c r="AD241"/>
  <c r="AB241" s="1"/>
  <c r="AE241" s="1"/>
  <c r="AE247"/>
  <c r="AD247"/>
  <c r="AB247" s="1"/>
  <c r="J255"/>
  <c r="I255" s="1"/>
  <c r="Q255"/>
  <c r="S255" s="1"/>
  <c r="R255" s="1"/>
  <c r="K259"/>
  <c r="P297"/>
  <c r="Q286"/>
  <c r="AE289"/>
  <c r="AD289"/>
  <c r="AB289" s="1"/>
  <c r="S299"/>
  <c r="AD299"/>
  <c r="AB299" s="1"/>
  <c r="AD301"/>
  <c r="AB301" s="1"/>
  <c r="AE301" s="1"/>
  <c r="AD302"/>
  <c r="AB302" s="1"/>
  <c r="AE302" s="1"/>
  <c r="AD350"/>
  <c r="AB350" s="1"/>
  <c r="K353"/>
  <c r="H353" s="1"/>
  <c r="G353"/>
  <c r="AD366"/>
  <c r="AB366" s="1"/>
  <c r="AE366" s="1"/>
  <c r="K382"/>
  <c r="H382" s="1"/>
  <c r="G382"/>
  <c r="AD434"/>
  <c r="AB434" s="1"/>
  <c r="AE434"/>
  <c r="AD463"/>
  <c r="AB463" s="1"/>
  <c r="AE463" s="1"/>
  <c r="E479"/>
  <c r="G479" s="1"/>
  <c r="G478"/>
  <c r="S499"/>
  <c r="AD499"/>
  <c r="AB499" s="1"/>
  <c r="AE499" s="1"/>
  <c r="T514"/>
  <c r="AE105" i="8"/>
  <c r="AD105"/>
  <c r="AB105" s="1"/>
  <c r="S127"/>
  <c r="AD127"/>
  <c r="AB127" s="1"/>
  <c r="AE127" s="1"/>
  <c r="W142"/>
  <c r="Y143"/>
  <c r="AD192"/>
  <c r="S264"/>
  <c r="AD274"/>
  <c r="AB274" s="1"/>
  <c r="AE274" s="1"/>
  <c r="R277"/>
  <c r="Q277"/>
  <c r="S277" s="1"/>
  <c r="S346" i="6"/>
  <c r="R346" s="1"/>
  <c r="Y347"/>
  <c r="AD347" s="1"/>
  <c r="G353"/>
  <c r="L356"/>
  <c r="S356" s="1"/>
  <c r="L357"/>
  <c r="S357" s="1"/>
  <c r="L360"/>
  <c r="S360" s="1"/>
  <c r="R360" s="1"/>
  <c r="L365"/>
  <c r="S365" s="1"/>
  <c r="L366"/>
  <c r="S366" s="1"/>
  <c r="G369"/>
  <c r="G373"/>
  <c r="G377"/>
  <c r="AA386"/>
  <c r="L381"/>
  <c r="S381" s="1"/>
  <c r="L382"/>
  <c r="S382" s="1"/>
  <c r="AE385"/>
  <c r="S392"/>
  <c r="S402"/>
  <c r="Q404"/>
  <c r="S412"/>
  <c r="AE413"/>
  <c r="AE417"/>
  <c r="AE422"/>
  <c r="AE423"/>
  <c r="AE425"/>
  <c r="AE427"/>
  <c r="AE429"/>
  <c r="AE431"/>
  <c r="A435"/>
  <c r="A436" s="1"/>
  <c r="A437" s="1"/>
  <c r="A438" s="1"/>
  <c r="A439" s="1"/>
  <c r="A440" s="1"/>
  <c r="A441" s="1"/>
  <c r="AE436"/>
  <c r="AE438"/>
  <c r="AE440"/>
  <c r="E443"/>
  <c r="I443" s="1"/>
  <c r="Y443"/>
  <c r="R448"/>
  <c r="AE457"/>
  <c r="AE470"/>
  <c r="A472"/>
  <c r="A473" s="1"/>
  <c r="A474" s="1"/>
  <c r="A475" s="1"/>
  <c r="A476" s="1"/>
  <c r="A477" s="1"/>
  <c r="Z478"/>
  <c r="AD478" s="1"/>
  <c r="F479"/>
  <c r="R485"/>
  <c r="A486"/>
  <c r="R486"/>
  <c r="A487"/>
  <c r="A488" s="1"/>
  <c r="A489" s="1"/>
  <c r="A490" s="1"/>
  <c r="A493" s="1"/>
  <c r="A494" s="1"/>
  <c r="A495" s="1"/>
  <c r="R487"/>
  <c r="R488"/>
  <c r="R489"/>
  <c r="AE493"/>
  <c r="AE495"/>
  <c r="AE496"/>
  <c r="S499"/>
  <c r="S501"/>
  <c r="S503"/>
  <c r="S505"/>
  <c r="S507"/>
  <c r="S509"/>
  <c r="S511"/>
  <c r="Z513"/>
  <c r="AE513"/>
  <c r="E516"/>
  <c r="AE19" i="7"/>
  <c r="L21"/>
  <c r="K21" s="1"/>
  <c r="K45" s="1"/>
  <c r="Z21"/>
  <c r="AD21" s="1"/>
  <c r="AE25"/>
  <c r="AE26"/>
  <c r="AE28"/>
  <c r="AE30"/>
  <c r="AE32"/>
  <c r="AE34"/>
  <c r="A38"/>
  <c r="A39" s="1"/>
  <c r="A40" s="1"/>
  <c r="A41" s="1"/>
  <c r="A42" s="1"/>
  <c r="A43" s="1"/>
  <c r="AE39"/>
  <c r="S44"/>
  <c r="R44" s="1"/>
  <c r="R49"/>
  <c r="AE49"/>
  <c r="AE51"/>
  <c r="AE68"/>
  <c r="AE71"/>
  <c r="AE73"/>
  <c r="J76"/>
  <c r="I76" s="1"/>
  <c r="Z76"/>
  <c r="S85"/>
  <c r="H95"/>
  <c r="I96"/>
  <c r="AE100"/>
  <c r="I107"/>
  <c r="I127"/>
  <c r="J129"/>
  <c r="G134"/>
  <c r="J147"/>
  <c r="J156"/>
  <c r="I156" s="1"/>
  <c r="H156" s="1"/>
  <c r="G156" s="1"/>
  <c r="J168"/>
  <c r="I168" s="1"/>
  <c r="H168" s="1"/>
  <c r="G168" s="1"/>
  <c r="Z168"/>
  <c r="AE172"/>
  <c r="AE178"/>
  <c r="AD186"/>
  <c r="S192"/>
  <c r="AE197"/>
  <c r="H199"/>
  <c r="I202"/>
  <c r="AA212"/>
  <c r="I211"/>
  <c r="H211" s="1"/>
  <c r="H216"/>
  <c r="G216" s="1"/>
  <c r="AE250"/>
  <c r="D260"/>
  <c r="U260"/>
  <c r="AE291"/>
  <c r="AE332"/>
  <c r="F386"/>
  <c r="AE368"/>
  <c r="AE375"/>
  <c r="K381"/>
  <c r="R381" s="1"/>
  <c r="Z386"/>
  <c r="K418"/>
  <c r="U516"/>
  <c r="AA76" i="8"/>
  <c r="AE153"/>
  <c r="S89" i="7"/>
  <c r="AE89"/>
  <c r="J97"/>
  <c r="Q97"/>
  <c r="A101"/>
  <c r="A102" s="1"/>
  <c r="A103" s="1"/>
  <c r="A104" s="1"/>
  <c r="A105" s="1"/>
  <c r="A106" s="1"/>
  <c r="A107" s="1"/>
  <c r="I101"/>
  <c r="H101" s="1"/>
  <c r="AE103"/>
  <c r="Z141"/>
  <c r="AE119"/>
  <c r="S127"/>
  <c r="AE127"/>
  <c r="S131"/>
  <c r="AE131"/>
  <c r="S179"/>
  <c r="AE179"/>
  <c r="AD254"/>
  <c r="AB254" s="1"/>
  <c r="AE254" s="1"/>
  <c r="S278"/>
  <c r="AE278"/>
  <c r="AD278"/>
  <c r="AB278" s="1"/>
  <c r="J289"/>
  <c r="J297" s="1"/>
  <c r="Q289"/>
  <c r="S289" s="1"/>
  <c r="R289"/>
  <c r="F337"/>
  <c r="H336"/>
  <c r="AB346"/>
  <c r="AE346" s="1"/>
  <c r="AD354"/>
  <c r="AB354" s="1"/>
  <c r="AE354" s="1"/>
  <c r="AD380"/>
  <c r="AB380" s="1"/>
  <c r="AE380" s="1"/>
  <c r="S417"/>
  <c r="R417" s="1"/>
  <c r="AE417"/>
  <c r="AD417"/>
  <c r="AB417" s="1"/>
  <c r="AE427"/>
  <c r="AD427"/>
  <c r="AB427" s="1"/>
  <c r="AE439"/>
  <c r="AD439"/>
  <c r="AB439" s="1"/>
  <c r="W479"/>
  <c r="AD479"/>
  <c r="S485"/>
  <c r="R485" s="1"/>
  <c r="AD485"/>
  <c r="AB485" s="1"/>
  <c r="AE485"/>
  <c r="S503"/>
  <c r="AD503"/>
  <c r="AB503" s="1"/>
  <c r="AE503" s="1"/>
  <c r="G102" i="8"/>
  <c r="I102"/>
  <c r="S137"/>
  <c r="AD137"/>
  <c r="AB137" s="1"/>
  <c r="AE137" s="1"/>
  <c r="F168"/>
  <c r="H164"/>
  <c r="L21" i="9"/>
  <c r="S19"/>
  <c r="S183" i="6"/>
  <c r="S186" s="1"/>
  <c r="R186" s="1"/>
  <c r="Q186" s="1"/>
  <c r="S200"/>
  <c r="S204"/>
  <c r="AD206"/>
  <c r="S224"/>
  <c r="S229"/>
  <c r="S246"/>
  <c r="Q266"/>
  <c r="S266" s="1"/>
  <c r="S282"/>
  <c r="AE282"/>
  <c r="S289"/>
  <c r="R289" s="1"/>
  <c r="R297" s="1"/>
  <c r="Q297" s="1"/>
  <c r="S305"/>
  <c r="R305" s="1"/>
  <c r="J326"/>
  <c r="I326" s="1"/>
  <c r="H326" s="1"/>
  <c r="G326" s="1"/>
  <c r="S328"/>
  <c r="S330" s="1"/>
  <c r="R330" s="1"/>
  <c r="Q330" s="1"/>
  <c r="Z330"/>
  <c r="AD330" s="1"/>
  <c r="J336"/>
  <c r="J337" s="1"/>
  <c r="I337" s="1"/>
  <c r="H337" s="1"/>
  <c r="G337" s="1"/>
  <c r="S341"/>
  <c r="AD346"/>
  <c r="L361"/>
  <c r="S361" s="1"/>
  <c r="S363"/>
  <c r="R363" s="1"/>
  <c r="L368"/>
  <c r="S368" s="1"/>
  <c r="L376"/>
  <c r="S376" s="1"/>
  <c r="R376" s="1"/>
  <c r="L379"/>
  <c r="S379" s="1"/>
  <c r="L384"/>
  <c r="S384" s="1"/>
  <c r="L385"/>
  <c r="J390"/>
  <c r="J393" s="1"/>
  <c r="AE392"/>
  <c r="AE402"/>
  <c r="AD409"/>
  <c r="AB409" s="1"/>
  <c r="R412"/>
  <c r="AE412"/>
  <c r="AD413"/>
  <c r="AB413" s="1"/>
  <c r="AD414"/>
  <c r="AB414" s="1"/>
  <c r="AE414" s="1"/>
  <c r="AD415"/>
  <c r="AB415" s="1"/>
  <c r="AE415" s="1"/>
  <c r="AD416"/>
  <c r="AB416" s="1"/>
  <c r="AE416" s="1"/>
  <c r="AD417"/>
  <c r="AB417" s="1"/>
  <c r="I418"/>
  <c r="G442"/>
  <c r="D443"/>
  <c r="S447"/>
  <c r="R447" s="1"/>
  <c r="AE448"/>
  <c r="AD449"/>
  <c r="AB449" s="1"/>
  <c r="AE449" s="1"/>
  <c r="AD450"/>
  <c r="AB450" s="1"/>
  <c r="AE450" s="1"/>
  <c r="AD451"/>
  <c r="AB451" s="1"/>
  <c r="AE451" s="1"/>
  <c r="H455"/>
  <c r="A470"/>
  <c r="A471" s="1"/>
  <c r="AE482"/>
  <c r="AD483"/>
  <c r="AB483" s="1"/>
  <c r="AE483" s="1"/>
  <c r="AE485"/>
  <c r="AE486"/>
  <c r="AE487"/>
  <c r="AE488"/>
  <c r="AE489"/>
  <c r="AD493"/>
  <c r="AB493" s="1"/>
  <c r="AB513" s="1"/>
  <c r="AB514" s="1"/>
  <c r="AA514" s="1"/>
  <c r="S494"/>
  <c r="AD495"/>
  <c r="AB495" s="1"/>
  <c r="AE499"/>
  <c r="AE501"/>
  <c r="AE503"/>
  <c r="AE505"/>
  <c r="AE507"/>
  <c r="AE509"/>
  <c r="AE511"/>
  <c r="AD19" i="7"/>
  <c r="AB19" s="1"/>
  <c r="AB21" s="1"/>
  <c r="AD23"/>
  <c r="AB23" s="1"/>
  <c r="H44"/>
  <c r="L52"/>
  <c r="K52" s="1"/>
  <c r="A68"/>
  <c r="AE75"/>
  <c r="N77"/>
  <c r="M77" s="1"/>
  <c r="S76"/>
  <c r="R76" s="1"/>
  <c r="AD82"/>
  <c r="AB82" s="1"/>
  <c r="AE82" s="1"/>
  <c r="S84"/>
  <c r="R84" s="1"/>
  <c r="R86" s="1"/>
  <c r="Q86" s="1"/>
  <c r="A85"/>
  <c r="AE97"/>
  <c r="I98"/>
  <c r="AE99"/>
  <c r="I102"/>
  <c r="AE105"/>
  <c r="AE113"/>
  <c r="S115"/>
  <c r="S117" s="1"/>
  <c r="R117" s="1"/>
  <c r="Q117" s="1"/>
  <c r="F141"/>
  <c r="J133"/>
  <c r="S134"/>
  <c r="J135"/>
  <c r="S137"/>
  <c r="Z147"/>
  <c r="J159"/>
  <c r="J162" s="1"/>
  <c r="I162" s="1"/>
  <c r="O162"/>
  <c r="AE166"/>
  <c r="AD168"/>
  <c r="Z180"/>
  <c r="AE180" s="1"/>
  <c r="S189"/>
  <c r="R206"/>
  <c r="Q206" s="1"/>
  <c r="H198"/>
  <c r="G200"/>
  <c r="AE200"/>
  <c r="I203"/>
  <c r="H203" s="1"/>
  <c r="AD206"/>
  <c r="S212"/>
  <c r="R212" s="1"/>
  <c r="Q212" s="1"/>
  <c r="AB283"/>
  <c r="AE283" s="1"/>
  <c r="AE265"/>
  <c r="Z306"/>
  <c r="S311"/>
  <c r="R311" s="1"/>
  <c r="Q311" s="1"/>
  <c r="AB311"/>
  <c r="AD330"/>
  <c r="AD337"/>
  <c r="AE357"/>
  <c r="AE358"/>
  <c r="K362"/>
  <c r="R362" s="1"/>
  <c r="L368"/>
  <c r="S368" s="1"/>
  <c r="R368" s="1"/>
  <c r="AE384"/>
  <c r="R442"/>
  <c r="AE462"/>
  <c r="AE477"/>
  <c r="A485"/>
  <c r="R86" i="8"/>
  <c r="Q86" s="1"/>
  <c r="S94" i="7"/>
  <c r="AE94"/>
  <c r="J96"/>
  <c r="R96"/>
  <c r="S108"/>
  <c r="AD108"/>
  <c r="AB108" s="1"/>
  <c r="J119"/>
  <c r="I119" s="1"/>
  <c r="S119"/>
  <c r="S130"/>
  <c r="AD130"/>
  <c r="AB130" s="1"/>
  <c r="S140"/>
  <c r="AE140"/>
  <c r="S155"/>
  <c r="AD155"/>
  <c r="AB155" s="1"/>
  <c r="AE155" s="1"/>
  <c r="S158"/>
  <c r="Z162"/>
  <c r="AE162" s="1"/>
  <c r="AD158"/>
  <c r="AB158" s="1"/>
  <c r="AB162" s="1"/>
  <c r="S164"/>
  <c r="AE164"/>
  <c r="S184"/>
  <c r="AE184"/>
  <c r="S190"/>
  <c r="AE190"/>
  <c r="S210"/>
  <c r="AD210"/>
  <c r="AB210" s="1"/>
  <c r="S215"/>
  <c r="R215" s="1"/>
  <c r="AE215"/>
  <c r="S225"/>
  <c r="AD225"/>
  <c r="AB225" s="1"/>
  <c r="AE225" s="1"/>
  <c r="S228"/>
  <c r="AD228"/>
  <c r="AB228" s="1"/>
  <c r="AE228"/>
  <c r="AD231"/>
  <c r="AB231" s="1"/>
  <c r="AE231" s="1"/>
  <c r="AD235"/>
  <c r="AB235" s="1"/>
  <c r="AE235"/>
  <c r="S242"/>
  <c r="AE242"/>
  <c r="AD242"/>
  <c r="AB242" s="1"/>
  <c r="J249"/>
  <c r="Q249"/>
  <c r="R249"/>
  <c r="W259"/>
  <c r="Y260"/>
  <c r="AE270"/>
  <c r="AD270"/>
  <c r="AB270" s="1"/>
  <c r="Q279"/>
  <c r="S279" s="1"/>
  <c r="R279"/>
  <c r="E306"/>
  <c r="I299"/>
  <c r="F333"/>
  <c r="H332"/>
  <c r="S339"/>
  <c r="Z343"/>
  <c r="AE343" s="1"/>
  <c r="AD339"/>
  <c r="AB339" s="1"/>
  <c r="AB343" s="1"/>
  <c r="AE362"/>
  <c r="AD362"/>
  <c r="AB362" s="1"/>
  <c r="AE365"/>
  <c r="AD365"/>
  <c r="AB365" s="1"/>
  <c r="S416"/>
  <c r="AD416"/>
  <c r="AB416" s="1"/>
  <c r="AE416" s="1"/>
  <c r="C515"/>
  <c r="I418"/>
  <c r="AD424"/>
  <c r="AB424" s="1"/>
  <c r="AE424" s="1"/>
  <c r="AE473"/>
  <c r="AD473"/>
  <c r="AB473" s="1"/>
  <c r="S494"/>
  <c r="AD494"/>
  <c r="AB494" s="1"/>
  <c r="AE51" i="8"/>
  <c r="AD51"/>
  <c r="AB51" s="1"/>
  <c r="S103"/>
  <c r="R103" s="1"/>
  <c r="AE103"/>
  <c r="AD103"/>
  <c r="AB103" s="1"/>
  <c r="H119"/>
  <c r="J119"/>
  <c r="H250"/>
  <c r="J250"/>
  <c r="I250" s="1"/>
  <c r="D347"/>
  <c r="H345"/>
  <c r="G345" s="1"/>
  <c r="J345"/>
  <c r="J347" s="1"/>
  <c r="AB311"/>
  <c r="AE311" s="1"/>
  <c r="AE310"/>
  <c r="Z393" i="6"/>
  <c r="AD393" s="1"/>
  <c r="A414"/>
  <c r="A415" s="1"/>
  <c r="A416" s="1"/>
  <c r="A417" s="1"/>
  <c r="A423"/>
  <c r="T443"/>
  <c r="A450"/>
  <c r="A451"/>
  <c r="A452" s="1"/>
  <c r="A453" s="1"/>
  <c r="R490"/>
  <c r="A496"/>
  <c r="A503" s="1"/>
  <c r="A504" s="1"/>
  <c r="A505" s="1"/>
  <c r="A506" s="1"/>
  <c r="A507" s="1"/>
  <c r="A508" s="1"/>
  <c r="A509" s="1"/>
  <c r="A510" s="1"/>
  <c r="A511" s="1"/>
  <c r="A512" s="1"/>
  <c r="C514"/>
  <c r="R52" i="7"/>
  <c r="H52"/>
  <c r="G52" s="1"/>
  <c r="A69"/>
  <c r="A70" s="1"/>
  <c r="A71" s="1"/>
  <c r="A72" s="1"/>
  <c r="A73" s="1"/>
  <c r="A74" s="1"/>
  <c r="A75" s="1"/>
  <c r="E109"/>
  <c r="E110" s="1"/>
  <c r="D110" s="1"/>
  <c r="C110" s="1"/>
  <c r="I88"/>
  <c r="J92"/>
  <c r="AE101"/>
  <c r="AE104"/>
  <c r="J107"/>
  <c r="R116"/>
  <c r="J127"/>
  <c r="AE148"/>
  <c r="Z149"/>
  <c r="AD149" s="1"/>
  <c r="AE153"/>
  <c r="S162"/>
  <c r="J174"/>
  <c r="I174" s="1"/>
  <c r="H174" s="1"/>
  <c r="G174" s="1"/>
  <c r="AA186"/>
  <c r="S186"/>
  <c r="R186" s="1"/>
  <c r="Q186" s="1"/>
  <c r="I197"/>
  <c r="AA206"/>
  <c r="AE198"/>
  <c r="H200"/>
  <c r="J202"/>
  <c r="J206" s="1"/>
  <c r="I206" s="1"/>
  <c r="Z206"/>
  <c r="AA216"/>
  <c r="Z216"/>
  <c r="AD216" s="1"/>
  <c r="V260"/>
  <c r="Z283"/>
  <c r="J283"/>
  <c r="I283" s="1"/>
  <c r="H283" s="1"/>
  <c r="G283" s="1"/>
  <c r="AE333"/>
  <c r="Q347"/>
  <c r="P347" s="1"/>
  <c r="AA386"/>
  <c r="S357"/>
  <c r="G418"/>
  <c r="K455"/>
  <c r="J455" s="1"/>
  <c r="I455" s="1"/>
  <c r="AB478"/>
  <c r="S478"/>
  <c r="AE486"/>
  <c r="AA514"/>
  <c r="I513"/>
  <c r="I514" s="1"/>
  <c r="C260" i="8"/>
  <c r="S409" i="7"/>
  <c r="Z418"/>
  <c r="S412"/>
  <c r="R412" s="1"/>
  <c r="AE412"/>
  <c r="S487"/>
  <c r="R487" s="1"/>
  <c r="AD487"/>
  <c r="AB487" s="1"/>
  <c r="AE487" s="1"/>
  <c r="S497"/>
  <c r="AD497"/>
  <c r="AB497" s="1"/>
  <c r="AE497" s="1"/>
  <c r="S501"/>
  <c r="AD501"/>
  <c r="AB501" s="1"/>
  <c r="AE501" s="1"/>
  <c r="S505"/>
  <c r="AD505"/>
  <c r="AB505" s="1"/>
  <c r="AE505" s="1"/>
  <c r="S509"/>
  <c r="AD509"/>
  <c r="AB509" s="1"/>
  <c r="AE509"/>
  <c r="S19" i="8"/>
  <c r="AE19"/>
  <c r="AD19"/>
  <c r="AB19" s="1"/>
  <c r="AE68"/>
  <c r="AD68"/>
  <c r="AB68" s="1"/>
  <c r="W77"/>
  <c r="V77" s="1"/>
  <c r="U77" s="1"/>
  <c r="AE104"/>
  <c r="AD104"/>
  <c r="AB104" s="1"/>
  <c r="AE115"/>
  <c r="AD115"/>
  <c r="AB115" s="1"/>
  <c r="S124"/>
  <c r="AE124"/>
  <c r="AD124"/>
  <c r="AB124" s="1"/>
  <c r="AD138"/>
  <c r="AB138" s="1"/>
  <c r="AE138" s="1"/>
  <c r="AD179"/>
  <c r="AB179" s="1"/>
  <c r="AE179" s="1"/>
  <c r="Z180"/>
  <c r="AD180" s="1"/>
  <c r="AB186"/>
  <c r="AE182"/>
  <c r="S190"/>
  <c r="S192" s="1"/>
  <c r="AD190"/>
  <c r="AB190" s="1"/>
  <c r="AE190"/>
  <c r="S198"/>
  <c r="AD198"/>
  <c r="AB198" s="1"/>
  <c r="AE198" s="1"/>
  <c r="AD221"/>
  <c r="AB221" s="1"/>
  <c r="Z237"/>
  <c r="AD237" s="1"/>
  <c r="R279"/>
  <c r="Q279"/>
  <c r="S279" s="1"/>
  <c r="AB337"/>
  <c r="AE337" s="1"/>
  <c r="AE336"/>
  <c r="U515"/>
  <c r="V517"/>
  <c r="S233" i="7"/>
  <c r="Z237"/>
  <c r="G242"/>
  <c r="S243"/>
  <c r="AE248"/>
  <c r="G249"/>
  <c r="AE249"/>
  <c r="S251"/>
  <c r="S252"/>
  <c r="AE255"/>
  <c r="I256"/>
  <c r="H256" s="1"/>
  <c r="AE256"/>
  <c r="AE271"/>
  <c r="AE273"/>
  <c r="AD282"/>
  <c r="AD283"/>
  <c r="I287"/>
  <c r="H287" s="1"/>
  <c r="AE287"/>
  <c r="AE288"/>
  <c r="J293"/>
  <c r="G299"/>
  <c r="J303"/>
  <c r="AE303"/>
  <c r="S304"/>
  <c r="Z315"/>
  <c r="AD315" s="1"/>
  <c r="J320"/>
  <c r="J321"/>
  <c r="J325"/>
  <c r="J326" s="1"/>
  <c r="I326" s="1"/>
  <c r="H326" s="1"/>
  <c r="G326" s="1"/>
  <c r="S337"/>
  <c r="R337" s="1"/>
  <c r="Q337" s="1"/>
  <c r="AE340"/>
  <c r="S341"/>
  <c r="AD346"/>
  <c r="AE352"/>
  <c r="AE353"/>
  <c r="G355"/>
  <c r="AE355"/>
  <c r="AE356"/>
  <c r="K357"/>
  <c r="H357" s="1"/>
  <c r="S367"/>
  <c r="R367" s="1"/>
  <c r="K375"/>
  <c r="AE382"/>
  <c r="AE383"/>
  <c r="J393"/>
  <c r="AE391"/>
  <c r="E393"/>
  <c r="G393" s="1"/>
  <c r="J404"/>
  <c r="A412"/>
  <c r="A413" s="1"/>
  <c r="A414" s="1"/>
  <c r="A415" s="1"/>
  <c r="A416" s="1"/>
  <c r="A417" s="1"/>
  <c r="E515"/>
  <c r="G515" s="1"/>
  <c r="AE420"/>
  <c r="AE428"/>
  <c r="AE429"/>
  <c r="AE435"/>
  <c r="AE436"/>
  <c r="H442"/>
  <c r="G442" s="1"/>
  <c r="Q516"/>
  <c r="Z442"/>
  <c r="AA455"/>
  <c r="AA515" s="1"/>
  <c r="H455"/>
  <c r="AE459"/>
  <c r="AE460"/>
  <c r="AE467"/>
  <c r="AE468"/>
  <c r="AE474"/>
  <c r="AE475"/>
  <c r="I478"/>
  <c r="H478" s="1"/>
  <c r="A487"/>
  <c r="D515"/>
  <c r="D517" s="1"/>
  <c r="C517" s="1"/>
  <c r="AE8" i="8"/>
  <c r="AE12"/>
  <c r="AD21"/>
  <c r="J44"/>
  <c r="I44" s="1"/>
  <c r="H44" s="1"/>
  <c r="G44" s="1"/>
  <c r="AE36"/>
  <c r="Z52"/>
  <c r="AE52" s="1"/>
  <c r="G52"/>
  <c r="S86"/>
  <c r="AE83"/>
  <c r="I107"/>
  <c r="AE121"/>
  <c r="AE132"/>
  <c r="C142"/>
  <c r="C143" s="1"/>
  <c r="AD147"/>
  <c r="AD156"/>
  <c r="J237"/>
  <c r="I237" s="1"/>
  <c r="H237" s="1"/>
  <c r="G237" s="1"/>
  <c r="S413" i="7"/>
  <c r="R413" s="1"/>
  <c r="AE413"/>
  <c r="S446"/>
  <c r="AE446"/>
  <c r="S447"/>
  <c r="R447" s="1"/>
  <c r="AD447"/>
  <c r="AB447" s="1"/>
  <c r="S483"/>
  <c r="R483" s="1"/>
  <c r="AE483"/>
  <c r="S484"/>
  <c r="R484" s="1"/>
  <c r="AD484"/>
  <c r="AB484" s="1"/>
  <c r="AE484" s="1"/>
  <c r="S488"/>
  <c r="R488" s="1"/>
  <c r="AD488"/>
  <c r="AB488" s="1"/>
  <c r="AE488"/>
  <c r="S49" i="8"/>
  <c r="R49" s="1"/>
  <c r="AE49"/>
  <c r="AD49"/>
  <c r="AB49" s="1"/>
  <c r="F78"/>
  <c r="H78" s="1"/>
  <c r="H77"/>
  <c r="Z76"/>
  <c r="Z77" s="1"/>
  <c r="AD54"/>
  <c r="AB54" s="1"/>
  <c r="AD93"/>
  <c r="AB93" s="1"/>
  <c r="AE93" s="1"/>
  <c r="J97"/>
  <c r="Q97"/>
  <c r="S97" s="1"/>
  <c r="A101"/>
  <c r="A102" s="1"/>
  <c r="A103" s="1"/>
  <c r="A104" s="1"/>
  <c r="A105" s="1"/>
  <c r="A106" s="1"/>
  <c r="A107" s="1"/>
  <c r="I101"/>
  <c r="H101" s="1"/>
  <c r="G101"/>
  <c r="AE119"/>
  <c r="Z141"/>
  <c r="AD141" s="1"/>
  <c r="AD119"/>
  <c r="AB119" s="1"/>
  <c r="AD134"/>
  <c r="AB134" s="1"/>
  <c r="AE134" s="1"/>
  <c r="AD146"/>
  <c r="AB146" s="1"/>
  <c r="AE146" s="1"/>
  <c r="AD171"/>
  <c r="AB171" s="1"/>
  <c r="AE171"/>
  <c r="AD215"/>
  <c r="AB215" s="1"/>
  <c r="AE215" s="1"/>
  <c r="Z216"/>
  <c r="S242"/>
  <c r="S258" s="1"/>
  <c r="S259" s="1"/>
  <c r="R259" s="1"/>
  <c r="AD242"/>
  <c r="AB242" s="1"/>
  <c r="AE242" s="1"/>
  <c r="J255"/>
  <c r="I255" s="1"/>
  <c r="Q255"/>
  <c r="S255" s="1"/>
  <c r="R255" s="1"/>
  <c r="S257"/>
  <c r="AD257"/>
  <c r="AB257" s="1"/>
  <c r="AE257" s="1"/>
  <c r="AD516"/>
  <c r="Z109" i="7"/>
  <c r="S106"/>
  <c r="S107"/>
  <c r="R107" s="1"/>
  <c r="H117"/>
  <c r="G117" s="1"/>
  <c r="S120"/>
  <c r="S141" s="1"/>
  <c r="R141" s="1"/>
  <c r="A121"/>
  <c r="J123"/>
  <c r="S128"/>
  <c r="J130"/>
  <c r="I130" s="1"/>
  <c r="S132"/>
  <c r="S161"/>
  <c r="H171"/>
  <c r="J212"/>
  <c r="I212" s="1"/>
  <c r="S224"/>
  <c r="S229"/>
  <c r="AE233"/>
  <c r="S237"/>
  <c r="R237" s="1"/>
  <c r="Q237" s="1"/>
  <c r="AD237"/>
  <c r="A241"/>
  <c r="AE243"/>
  <c r="AD245"/>
  <c r="AB245" s="1"/>
  <c r="AE245" s="1"/>
  <c r="S246"/>
  <c r="AE251"/>
  <c r="AE252"/>
  <c r="S257"/>
  <c r="AE264"/>
  <c r="S266"/>
  <c r="AB282"/>
  <c r="AE282" s="1"/>
  <c r="H286"/>
  <c r="AD286"/>
  <c r="AB286" s="1"/>
  <c r="G288"/>
  <c r="G289"/>
  <c r="J290"/>
  <c r="AD290"/>
  <c r="AB290" s="1"/>
  <c r="AE290" s="1"/>
  <c r="S292"/>
  <c r="A293"/>
  <c r="A294" s="1"/>
  <c r="A295" s="1"/>
  <c r="A296" s="1"/>
  <c r="I293"/>
  <c r="S293"/>
  <c r="S295"/>
  <c r="AE304"/>
  <c r="J306"/>
  <c r="S315"/>
  <c r="R315" s="1"/>
  <c r="J319"/>
  <c r="S324"/>
  <c r="S326" s="1"/>
  <c r="J330"/>
  <c r="AD336"/>
  <c r="AB336" s="1"/>
  <c r="AE341"/>
  <c r="S342"/>
  <c r="AD345"/>
  <c r="AB345" s="1"/>
  <c r="L350"/>
  <c r="S350" s="1"/>
  <c r="L351"/>
  <c r="K351" s="1"/>
  <c r="AE351"/>
  <c r="G352"/>
  <c r="L354"/>
  <c r="S354" s="1"/>
  <c r="G356"/>
  <c r="L362"/>
  <c r="S362" s="1"/>
  <c r="L363"/>
  <c r="K363" s="1"/>
  <c r="AE363"/>
  <c r="L365"/>
  <c r="S365" s="1"/>
  <c r="L366"/>
  <c r="S366" s="1"/>
  <c r="AE367"/>
  <c r="G368"/>
  <c r="G376"/>
  <c r="L381"/>
  <c r="S381" s="1"/>
  <c r="G383"/>
  <c r="AE389"/>
  <c r="AE403"/>
  <c r="L418"/>
  <c r="AE409"/>
  <c r="V515"/>
  <c r="AE423"/>
  <c r="AE430"/>
  <c r="A436"/>
  <c r="AE437"/>
  <c r="F443"/>
  <c r="S448"/>
  <c r="R448" s="1"/>
  <c r="R478"/>
  <c r="AE461"/>
  <c r="A470"/>
  <c r="A471" s="1"/>
  <c r="A472"/>
  <c r="A473" s="1"/>
  <c r="A474" s="1"/>
  <c r="A475" s="1"/>
  <c r="A476" s="1"/>
  <c r="A477" s="1"/>
  <c r="AE476"/>
  <c r="F479"/>
  <c r="H479" s="1"/>
  <c r="A488"/>
  <c r="A489" s="1"/>
  <c r="A490" s="1"/>
  <c r="A493" s="1"/>
  <c r="A494" s="1"/>
  <c r="A495" s="1"/>
  <c r="A496" s="1"/>
  <c r="A503" s="1"/>
  <c r="A504" s="1"/>
  <c r="A505" s="1"/>
  <c r="A506" s="1"/>
  <c r="A507" s="1"/>
  <c r="A508" s="1"/>
  <c r="A509" s="1"/>
  <c r="A510" s="1"/>
  <c r="A511" s="1"/>
  <c r="Z491"/>
  <c r="AD491" s="1"/>
  <c r="R513"/>
  <c r="J513"/>
  <c r="J516" s="1"/>
  <c r="AE9" i="8"/>
  <c r="AE13"/>
  <c r="AB21"/>
  <c r="AE21" s="1"/>
  <c r="U45"/>
  <c r="AE67"/>
  <c r="K86"/>
  <c r="P109"/>
  <c r="P110" s="1"/>
  <c r="O110" s="1"/>
  <c r="AE95"/>
  <c r="Y110"/>
  <c r="W110" s="1"/>
  <c r="V110" s="1"/>
  <c r="U110" s="1"/>
  <c r="T110" s="1"/>
  <c r="AE122"/>
  <c r="AE123"/>
  <c r="I128"/>
  <c r="K142"/>
  <c r="AB156"/>
  <c r="AA258"/>
  <c r="AB513"/>
  <c r="Z395" i="7"/>
  <c r="AD395" s="1"/>
  <c r="AA395"/>
  <c r="S411"/>
  <c r="R411" s="1"/>
  <c r="AE411"/>
  <c r="H418"/>
  <c r="F515"/>
  <c r="L516"/>
  <c r="K516" s="1"/>
  <c r="V516"/>
  <c r="V443"/>
  <c r="U443" s="1"/>
  <c r="T516"/>
  <c r="T479"/>
  <c r="Y517"/>
  <c r="S486"/>
  <c r="R486" s="1"/>
  <c r="AD486"/>
  <c r="AB486" s="1"/>
  <c r="S489"/>
  <c r="R489" s="1"/>
  <c r="AD489"/>
  <c r="AB489" s="1"/>
  <c r="AE489"/>
  <c r="F514"/>
  <c r="H513"/>
  <c r="G513" s="1"/>
  <c r="AD37" i="8"/>
  <c r="AB37" s="1"/>
  <c r="S100"/>
  <c r="R100" s="1"/>
  <c r="AE100"/>
  <c r="AD100"/>
  <c r="AB100" s="1"/>
  <c r="S102"/>
  <c r="AD102"/>
  <c r="AB102" s="1"/>
  <c r="AE102" s="1"/>
  <c r="I134"/>
  <c r="H134" s="1"/>
  <c r="G134"/>
  <c r="AD139"/>
  <c r="AB139" s="1"/>
  <c r="AE139" s="1"/>
  <c r="T142"/>
  <c r="H159"/>
  <c r="J159"/>
  <c r="AE197"/>
  <c r="S236"/>
  <c r="AD236"/>
  <c r="AB236" s="1"/>
  <c r="AE236" s="1"/>
  <c r="W238"/>
  <c r="V238" s="1"/>
  <c r="U259"/>
  <c r="AD268"/>
  <c r="AB268" s="1"/>
  <c r="AE268" s="1"/>
  <c r="R278"/>
  <c r="Q278"/>
  <c r="S278" s="1"/>
  <c r="S249" i="7"/>
  <c r="J251"/>
  <c r="J252"/>
  <c r="S288"/>
  <c r="J294"/>
  <c r="S330"/>
  <c r="R330" s="1"/>
  <c r="Q330" s="1"/>
  <c r="J332"/>
  <c r="Z347"/>
  <c r="L358"/>
  <c r="S358" s="1"/>
  <c r="L359"/>
  <c r="S359" s="1"/>
  <c r="R359" s="1"/>
  <c r="L360"/>
  <c r="L364"/>
  <c r="L369"/>
  <c r="S369" s="1"/>
  <c r="R369" s="1"/>
  <c r="L370"/>
  <c r="S370" s="1"/>
  <c r="R370" s="1"/>
  <c r="L372"/>
  <c r="S372" s="1"/>
  <c r="L373"/>
  <c r="S373" s="1"/>
  <c r="R373" s="1"/>
  <c r="L374"/>
  <c r="S374" s="1"/>
  <c r="L377"/>
  <c r="S377" s="1"/>
  <c r="R377" s="1"/>
  <c r="L378"/>
  <c r="L384"/>
  <c r="S384" s="1"/>
  <c r="L385"/>
  <c r="AE426"/>
  <c r="A437"/>
  <c r="A438" s="1"/>
  <c r="A439" s="1"/>
  <c r="A440" s="1"/>
  <c r="A441" s="1"/>
  <c r="AE441"/>
  <c r="M443"/>
  <c r="L443" s="1"/>
  <c r="K443" s="1"/>
  <c r="J443" s="1"/>
  <c r="AE457"/>
  <c r="A460"/>
  <c r="AE465"/>
  <c r="AE472"/>
  <c r="AD478"/>
  <c r="L491"/>
  <c r="A486"/>
  <c r="V514"/>
  <c r="F45" i="8"/>
  <c r="H45" s="1"/>
  <c r="AD52"/>
  <c r="S116"/>
  <c r="R116" s="1"/>
  <c r="R117" s="1"/>
  <c r="AA142"/>
  <c r="D143"/>
  <c r="L142"/>
  <c r="G147"/>
  <c r="G156"/>
  <c r="AB478"/>
  <c r="AB479" s="1"/>
  <c r="AA479" s="1"/>
  <c r="S166"/>
  <c r="AD166"/>
  <c r="AB166" s="1"/>
  <c r="AE166" s="1"/>
  <c r="S173"/>
  <c r="AD173"/>
  <c r="AB173" s="1"/>
  <c r="AE173" s="1"/>
  <c r="S176"/>
  <c r="AD176"/>
  <c r="AB176" s="1"/>
  <c r="AD184"/>
  <c r="AB184" s="1"/>
  <c r="AE184" s="1"/>
  <c r="J201"/>
  <c r="S201"/>
  <c r="J202"/>
  <c r="S202"/>
  <c r="A210"/>
  <c r="A211" s="1"/>
  <c r="G210"/>
  <c r="S247"/>
  <c r="AD247"/>
  <c r="AB247" s="1"/>
  <c r="AE247" s="1"/>
  <c r="J252"/>
  <c r="R252"/>
  <c r="Q252" s="1"/>
  <c r="AD272"/>
  <c r="AB272" s="1"/>
  <c r="AE272" s="1"/>
  <c r="AD276"/>
  <c r="AB276" s="1"/>
  <c r="AE276" s="1"/>
  <c r="AD277"/>
  <c r="AB277" s="1"/>
  <c r="AE277" s="1"/>
  <c r="AD278"/>
  <c r="AB278" s="1"/>
  <c r="AE278" s="1"/>
  <c r="AD279"/>
  <c r="AB279" s="1"/>
  <c r="AE279" s="1"/>
  <c r="T77" i="9"/>
  <c r="T78" s="1"/>
  <c r="T400" s="1"/>
  <c r="T405" s="1"/>
  <c r="U78"/>
  <c r="AE404" i="8"/>
  <c r="AD404"/>
  <c r="C517"/>
  <c r="G517" s="1"/>
  <c r="G515"/>
  <c r="F515" s="1"/>
  <c r="R18"/>
  <c r="R21" s="1"/>
  <c r="AE18"/>
  <c r="AE24"/>
  <c r="AE27"/>
  <c r="AE29"/>
  <c r="AE31"/>
  <c r="AE33"/>
  <c r="AE35"/>
  <c r="A37"/>
  <c r="A38" s="1"/>
  <c r="A39" s="1"/>
  <c r="A40" s="1"/>
  <c r="A41" s="1"/>
  <c r="A42" s="1"/>
  <c r="A43" s="1"/>
  <c r="AE38"/>
  <c r="AE40"/>
  <c r="AE42"/>
  <c r="Z44"/>
  <c r="R48"/>
  <c r="AE55"/>
  <c r="AE58"/>
  <c r="AE60"/>
  <c r="AE62"/>
  <c r="AE64"/>
  <c r="AE66"/>
  <c r="A68"/>
  <c r="A69" s="1"/>
  <c r="AE69"/>
  <c r="AE71"/>
  <c r="AE73"/>
  <c r="AE75"/>
  <c r="S76"/>
  <c r="R76" s="1"/>
  <c r="AE82"/>
  <c r="A84"/>
  <c r="A85" s="1"/>
  <c r="AE84"/>
  <c r="S89"/>
  <c r="A90"/>
  <c r="S94"/>
  <c r="AE96"/>
  <c r="AE97"/>
  <c r="I98"/>
  <c r="S98"/>
  <c r="R98" s="1"/>
  <c r="J103"/>
  <c r="AE120"/>
  <c r="AE125"/>
  <c r="J127"/>
  <c r="S129"/>
  <c r="I133"/>
  <c r="H133" s="1"/>
  <c r="AE133"/>
  <c r="S140"/>
  <c r="AE149"/>
  <c r="AA162"/>
  <c r="Q162"/>
  <c r="Z206"/>
  <c r="AD206" s="1"/>
  <c r="I199"/>
  <c r="J200"/>
  <c r="I203"/>
  <c r="AA212"/>
  <c r="AA237"/>
  <c r="AE270"/>
  <c r="J322"/>
  <c r="I322" s="1"/>
  <c r="AB418"/>
  <c r="AE478"/>
  <c r="AE402"/>
  <c r="S155"/>
  <c r="AD155"/>
  <c r="AB155" s="1"/>
  <c r="AE155" s="1"/>
  <c r="Z162"/>
  <c r="AD158"/>
  <c r="AB158" s="1"/>
  <c r="AD164"/>
  <c r="AB164" s="1"/>
  <c r="Z168"/>
  <c r="AE164"/>
  <c r="S199"/>
  <c r="AD199"/>
  <c r="AB199" s="1"/>
  <c r="AE199" s="1"/>
  <c r="S204"/>
  <c r="AD204"/>
  <c r="AB204" s="1"/>
  <c r="AE204" s="1"/>
  <c r="S225"/>
  <c r="AD225"/>
  <c r="AB225" s="1"/>
  <c r="AE225"/>
  <c r="AD228"/>
  <c r="AB228" s="1"/>
  <c r="AE228" s="1"/>
  <c r="G242"/>
  <c r="E258"/>
  <c r="S245"/>
  <c r="AD245"/>
  <c r="AB245" s="1"/>
  <c r="AE245" s="1"/>
  <c r="A249"/>
  <c r="A253" s="1"/>
  <c r="A254" s="1"/>
  <c r="G249"/>
  <c r="AD249"/>
  <c r="AB249" s="1"/>
  <c r="AE249" s="1"/>
  <c r="AD251"/>
  <c r="AB251" s="1"/>
  <c r="AE251" s="1"/>
  <c r="AD255"/>
  <c r="AB255" s="1"/>
  <c r="AE255" s="1"/>
  <c r="W259"/>
  <c r="W260" s="1"/>
  <c r="Y260"/>
  <c r="Z283"/>
  <c r="AD264"/>
  <c r="AB264" s="1"/>
  <c r="I399"/>
  <c r="S350"/>
  <c r="S386" s="1"/>
  <c r="R386" s="1"/>
  <c r="L386"/>
  <c r="R346"/>
  <c r="S347"/>
  <c r="Z393" i="7"/>
  <c r="AD393" s="1"/>
  <c r="S402"/>
  <c r="Z404"/>
  <c r="AD404" s="1"/>
  <c r="S410"/>
  <c r="R410" s="1"/>
  <c r="A434"/>
  <c r="A435" s="1"/>
  <c r="S449"/>
  <c r="R449" s="1"/>
  <c r="A450"/>
  <c r="S450"/>
  <c r="R450" s="1"/>
  <c r="A451"/>
  <c r="A452" s="1"/>
  <c r="A453" s="1"/>
  <c r="A454" s="1"/>
  <c r="S451"/>
  <c r="R451" s="1"/>
  <c r="S452"/>
  <c r="R452" s="1"/>
  <c r="S453"/>
  <c r="R453" s="1"/>
  <c r="S454"/>
  <c r="R454" s="1"/>
  <c r="S482"/>
  <c r="R482" s="1"/>
  <c r="S493"/>
  <c r="S495"/>
  <c r="S498"/>
  <c r="S500"/>
  <c r="S502"/>
  <c r="S504"/>
  <c r="S506"/>
  <c r="S508"/>
  <c r="S510"/>
  <c r="AD511"/>
  <c r="AB511" s="1"/>
  <c r="AE511" s="1"/>
  <c r="S512"/>
  <c r="Z513"/>
  <c r="H21" i="8"/>
  <c r="G21" s="1"/>
  <c r="S44"/>
  <c r="R44" s="1"/>
  <c r="AD48"/>
  <c r="AB48" s="1"/>
  <c r="AB52" s="1"/>
  <c r="AD82"/>
  <c r="AB82" s="1"/>
  <c r="AD84"/>
  <c r="AB84" s="1"/>
  <c r="S85"/>
  <c r="AE89"/>
  <c r="AE94"/>
  <c r="G97"/>
  <c r="AE98"/>
  <c r="AD101"/>
  <c r="AB101" s="1"/>
  <c r="J102"/>
  <c r="AD106"/>
  <c r="AB106" s="1"/>
  <c r="AE106" s="1"/>
  <c r="J107"/>
  <c r="AD107"/>
  <c r="AB107" s="1"/>
  <c r="AE107" s="1"/>
  <c r="S108"/>
  <c r="J109"/>
  <c r="J110" s="1"/>
  <c r="AD113"/>
  <c r="AB113" s="1"/>
  <c r="AE113" s="1"/>
  <c r="S114"/>
  <c r="S117" s="1"/>
  <c r="H117"/>
  <c r="G119"/>
  <c r="AD120"/>
  <c r="AB120" s="1"/>
  <c r="S126"/>
  <c r="J128"/>
  <c r="AD128"/>
  <c r="AB128" s="1"/>
  <c r="AE128" s="1"/>
  <c r="G129"/>
  <c r="AE129"/>
  <c r="S130"/>
  <c r="J139"/>
  <c r="AE140"/>
  <c r="AD149"/>
  <c r="AE165"/>
  <c r="AE170"/>
  <c r="J171"/>
  <c r="J174" s="1"/>
  <c r="E206"/>
  <c r="I200"/>
  <c r="I210"/>
  <c r="J211"/>
  <c r="AD212"/>
  <c r="AB216"/>
  <c r="AE222"/>
  <c r="AE232"/>
  <c r="C238"/>
  <c r="AE246"/>
  <c r="I252"/>
  <c r="J256"/>
  <c r="F258"/>
  <c r="J283"/>
  <c r="I283" s="1"/>
  <c r="H283" s="1"/>
  <c r="G283" s="1"/>
  <c r="K52" i="9"/>
  <c r="AE378" i="8"/>
  <c r="AE409"/>
  <c r="AE498"/>
  <c r="G479"/>
  <c r="R351"/>
  <c r="AE148"/>
  <c r="Z149"/>
  <c r="S153"/>
  <c r="AD153"/>
  <c r="AB153" s="1"/>
  <c r="J164"/>
  <c r="J168" s="1"/>
  <c r="I168" s="1"/>
  <c r="H168" s="1"/>
  <c r="G168" s="1"/>
  <c r="S164"/>
  <c r="AD188"/>
  <c r="AB188" s="1"/>
  <c r="S205"/>
  <c r="AD205"/>
  <c r="AB205" s="1"/>
  <c r="AE205"/>
  <c r="S209"/>
  <c r="AD209"/>
  <c r="AB209" s="1"/>
  <c r="AE209" s="1"/>
  <c r="S230"/>
  <c r="AD230"/>
  <c r="AB230" s="1"/>
  <c r="AE230" s="1"/>
  <c r="AD241"/>
  <c r="AB241" s="1"/>
  <c r="AD248"/>
  <c r="AB248" s="1"/>
  <c r="AE248" s="1"/>
  <c r="AD250"/>
  <c r="AB250" s="1"/>
  <c r="AE250" s="1"/>
  <c r="J251"/>
  <c r="J258" s="1"/>
  <c r="R251"/>
  <c r="R258" s="1"/>
  <c r="Q258" s="1"/>
  <c r="D77" i="9"/>
  <c r="H76"/>
  <c r="AB343" i="8"/>
  <c r="AE343" s="1"/>
  <c r="AE339"/>
  <c r="AE325"/>
  <c r="AB326"/>
  <c r="AE326" s="1"/>
  <c r="AB315"/>
  <c r="AE315" s="1"/>
  <c r="AE313"/>
  <c r="W517"/>
  <c r="A512" i="7"/>
  <c r="L52" i="8"/>
  <c r="L77" s="1"/>
  <c r="K77" s="1"/>
  <c r="A56"/>
  <c r="A57" s="1"/>
  <c r="A70"/>
  <c r="A71" s="1"/>
  <c r="A72" s="1"/>
  <c r="A73" s="1"/>
  <c r="A74" s="1"/>
  <c r="A75" s="1"/>
  <c r="J76"/>
  <c r="R84"/>
  <c r="H86"/>
  <c r="G86" s="1"/>
  <c r="J96"/>
  <c r="R115"/>
  <c r="A121"/>
  <c r="J130"/>
  <c r="I130" s="1"/>
  <c r="S147"/>
  <c r="R147" s="1"/>
  <c r="AD168"/>
  <c r="AB174"/>
  <c r="Z174"/>
  <c r="AE174" s="1"/>
  <c r="AA180"/>
  <c r="I186"/>
  <c r="H186" s="1"/>
  <c r="G186" s="1"/>
  <c r="P193"/>
  <c r="O193" s="1"/>
  <c r="N193" s="1"/>
  <c r="M193" s="1"/>
  <c r="L193" s="1"/>
  <c r="K193" s="1"/>
  <c r="S212"/>
  <c r="R212" s="1"/>
  <c r="Q212" s="1"/>
  <c r="R215"/>
  <c r="R216" s="1"/>
  <c r="Q216" s="1"/>
  <c r="G216"/>
  <c r="AD258"/>
  <c r="Q268"/>
  <c r="S268" s="1"/>
  <c r="R268" s="1"/>
  <c r="AE491"/>
  <c r="I306"/>
  <c r="H306" s="1"/>
  <c r="G306" s="1"/>
  <c r="I514"/>
  <c r="H514" s="1"/>
  <c r="G514" s="1"/>
  <c r="R482"/>
  <c r="R491" s="1"/>
  <c r="Q491" s="1"/>
  <c r="Q514" s="1"/>
  <c r="P514" s="1"/>
  <c r="N514" s="1"/>
  <c r="M514" s="1"/>
  <c r="S491"/>
  <c r="R446"/>
  <c r="R455" s="1"/>
  <c r="S455"/>
  <c r="S479" s="1"/>
  <c r="R409"/>
  <c r="R418" s="1"/>
  <c r="S418"/>
  <c r="R299"/>
  <c r="J455"/>
  <c r="K479"/>
  <c r="J479" s="1"/>
  <c r="Z12" i="12"/>
  <c r="J149" i="8"/>
  <c r="I149" s="1"/>
  <c r="H149" s="1"/>
  <c r="G149" s="1"/>
  <c r="S152"/>
  <c r="S154"/>
  <c r="Q159"/>
  <c r="S159" s="1"/>
  <c r="S162" s="1"/>
  <c r="S161"/>
  <c r="S167"/>
  <c r="H171"/>
  <c r="S177"/>
  <c r="S180" s="1"/>
  <c r="R180" s="1"/>
  <c r="Q180" s="1"/>
  <c r="S191"/>
  <c r="J198"/>
  <c r="J206" s="1"/>
  <c r="S200"/>
  <c r="J204"/>
  <c r="I204" s="1"/>
  <c r="J209"/>
  <c r="I209" s="1"/>
  <c r="S210"/>
  <c r="S211"/>
  <c r="L216"/>
  <c r="K216" s="1"/>
  <c r="A233"/>
  <c r="A241" s="1"/>
  <c r="S235"/>
  <c r="S243"/>
  <c r="S252"/>
  <c r="S265"/>
  <c r="Y142" i="9"/>
  <c r="C110"/>
  <c r="S513" i="8"/>
  <c r="S514" s="1"/>
  <c r="D517"/>
  <c r="R385"/>
  <c r="I516"/>
  <c r="K515"/>
  <c r="K517" s="1"/>
  <c r="S282"/>
  <c r="AD282"/>
  <c r="AE282"/>
  <c r="Z514"/>
  <c r="AD514" s="1"/>
  <c r="AD513"/>
  <c r="Z479"/>
  <c r="AD479" s="1"/>
  <c r="AD478"/>
  <c r="AE346"/>
  <c r="AB346"/>
  <c r="AB347" s="1"/>
  <c r="Z347"/>
  <c r="AD346"/>
  <c r="S149"/>
  <c r="R149" s="1"/>
  <c r="AE152"/>
  <c r="AE154"/>
  <c r="Z156"/>
  <c r="AE156" s="1"/>
  <c r="J162"/>
  <c r="I162" s="1"/>
  <c r="S168"/>
  <c r="R168" s="1"/>
  <c r="Q168" s="1"/>
  <c r="Q171"/>
  <c r="S171" s="1"/>
  <c r="S174" s="1"/>
  <c r="R174" s="1"/>
  <c r="Q174" s="1"/>
  <c r="S172"/>
  <c r="AE177"/>
  <c r="S182"/>
  <c r="S186" s="1"/>
  <c r="R186" s="1"/>
  <c r="Q186" s="1"/>
  <c r="S185"/>
  <c r="Z186"/>
  <c r="AE191"/>
  <c r="I197"/>
  <c r="S197"/>
  <c r="J199"/>
  <c r="AE200"/>
  <c r="S203"/>
  <c r="AE210"/>
  <c r="AE211"/>
  <c r="S220"/>
  <c r="S226"/>
  <c r="S237" s="1"/>
  <c r="R237" s="1"/>
  <c r="Q237" s="1"/>
  <c r="S229"/>
  <c r="AE235"/>
  <c r="AE243"/>
  <c r="AE252"/>
  <c r="T259"/>
  <c r="AE265"/>
  <c r="AD443"/>
  <c r="Z515"/>
  <c r="AD515" s="1"/>
  <c r="AE418"/>
  <c r="R363"/>
  <c r="J443"/>
  <c r="I443" s="1"/>
  <c r="H443" s="1"/>
  <c r="J147" i="9"/>
  <c r="AF117"/>
  <c r="S147"/>
  <c r="M18" i="20" s="1"/>
  <c r="R49" i="9"/>
  <c r="AD393" i="8"/>
  <c r="AE393"/>
  <c r="AD390" i="7"/>
  <c r="AB390" s="1"/>
  <c r="AB393" s="1"/>
  <c r="S390"/>
  <c r="S393" s="1"/>
  <c r="R393" s="1"/>
  <c r="AE398" i="5"/>
  <c r="AD398" i="6"/>
  <c r="AB398" s="1"/>
  <c r="AE398" s="1"/>
  <c r="AE398" i="7"/>
  <c r="S403" i="4"/>
  <c r="S403" i="5"/>
  <c r="S404" s="1"/>
  <c r="S403" i="6"/>
  <c r="S403" i="7"/>
  <c r="S404" s="1"/>
  <c r="Q404"/>
  <c r="AD393" i="5"/>
  <c r="AD390"/>
  <c r="AB390" s="1"/>
  <c r="AB393" s="1"/>
  <c r="AE393" s="1"/>
  <c r="AD390" i="6"/>
  <c r="AB390" s="1"/>
  <c r="AB393" s="1"/>
  <c r="S390"/>
  <c r="S393" s="1"/>
  <c r="R393" s="1"/>
  <c r="Q393"/>
  <c r="AB397" i="5"/>
  <c r="AE397" s="1"/>
  <c r="AB397" i="6"/>
  <c r="AE397" s="1"/>
  <c r="AD397" i="7"/>
  <c r="AB397"/>
  <c r="AE397" s="1"/>
  <c r="S395" i="5"/>
  <c r="S395" i="6"/>
  <c r="AB395" i="5"/>
  <c r="AD395" i="6"/>
  <c r="AB395" i="7"/>
  <c r="AE395" i="8"/>
  <c r="AD395" i="5"/>
  <c r="AB395" i="6"/>
  <c r="R18" i="9"/>
  <c r="AD116" i="8"/>
  <c r="AB116" s="1"/>
  <c r="AB117" s="1"/>
  <c r="Z117"/>
  <c r="AD117" i="7"/>
  <c r="AD116"/>
  <c r="AB116" s="1"/>
  <c r="Z117" i="6"/>
  <c r="AD116"/>
  <c r="AB116" s="1"/>
  <c r="Z142" i="5"/>
  <c r="AD116"/>
  <c r="AB116" s="1"/>
  <c r="AB117" s="1"/>
  <c r="AE88" i="8"/>
  <c r="Z109"/>
  <c r="AD109" i="7"/>
  <c r="AD88"/>
  <c r="AB88" s="1"/>
  <c r="AD109" i="6"/>
  <c r="AD88"/>
  <c r="AB88" s="1"/>
  <c r="AB109" s="1"/>
  <c r="AE109" s="1"/>
  <c r="AE88" i="5"/>
  <c r="Z109"/>
  <c r="Z86"/>
  <c r="AD86" s="1"/>
  <c r="AD85" i="8"/>
  <c r="AB85" s="1"/>
  <c r="AB86" s="1"/>
  <c r="Z86"/>
  <c r="Z86" i="7"/>
  <c r="AD85"/>
  <c r="AB85" s="1"/>
  <c r="AD85" i="6"/>
  <c r="AB85" s="1"/>
  <c r="AB86" s="1"/>
  <c r="AB110" s="1"/>
  <c r="Z86"/>
  <c r="Z110" s="1"/>
  <c r="AD85" i="5"/>
  <c r="AB85" s="1"/>
  <c r="S378" i="7"/>
  <c r="Q386"/>
  <c r="AD378" i="6"/>
  <c r="AB378" s="1"/>
  <c r="AB386" s="1"/>
  <c r="Z386"/>
  <c r="S378"/>
  <c r="AE378" i="5"/>
  <c r="S379"/>
  <c r="S378"/>
  <c r="I76" i="9"/>
  <c r="I77" s="1"/>
  <c r="R19"/>
  <c r="A134"/>
  <c r="A135" s="1"/>
  <c r="A136" s="1"/>
  <c r="A137" s="1"/>
  <c r="A138" s="1"/>
  <c r="R149"/>
  <c r="F19" i="20"/>
  <c r="K117" i="9"/>
  <c r="K142" s="1"/>
  <c r="R113"/>
  <c r="K84"/>
  <c r="K86" s="1"/>
  <c r="W142"/>
  <c r="AF142"/>
  <c r="Y77"/>
  <c r="AF75"/>
  <c r="C77"/>
  <c r="D21"/>
  <c r="G21"/>
  <c r="L86"/>
  <c r="L110" s="1"/>
  <c r="S82"/>
  <c r="R44"/>
  <c r="Y110"/>
  <c r="F77"/>
  <c r="J44"/>
  <c r="E45"/>
  <c r="S113"/>
  <c r="L117"/>
  <c r="AF162"/>
  <c r="Y193"/>
  <c r="O19" i="20" s="1"/>
  <c r="AF192" i="9"/>
  <c r="I7" i="11"/>
  <c r="AF149" i="9"/>
  <c r="K77" i="11"/>
  <c r="S48" i="9"/>
  <c r="L52"/>
  <c r="Y45"/>
  <c r="AF44"/>
  <c r="AF141"/>
  <c r="C143"/>
  <c r="E86"/>
  <c r="H86"/>
  <c r="R82"/>
  <c r="K21"/>
  <c r="R17"/>
  <c r="I162"/>
  <c r="I147"/>
  <c r="AF147"/>
  <c r="R147"/>
  <c r="L18" i="20" s="1"/>
  <c r="J76" i="9"/>
  <c r="J77" s="1"/>
  <c r="S76"/>
  <c r="R76" s="1"/>
  <c r="I44"/>
  <c r="G76"/>
  <c r="H44"/>
  <c r="G44" s="1"/>
  <c r="Q52" i="7"/>
  <c r="Q77" s="1"/>
  <c r="P77" s="1"/>
  <c r="R77"/>
  <c r="N21" i="5"/>
  <c r="S51" i="6"/>
  <c r="S52" s="1"/>
  <c r="N78"/>
  <c r="N21" i="8"/>
  <c r="N45" s="1"/>
  <c r="S21" i="5"/>
  <c r="S45" s="1"/>
  <c r="R45" s="1"/>
  <c r="Q45" s="1"/>
  <c r="P45" s="1"/>
  <c r="O45" s="1"/>
  <c r="S52"/>
  <c r="S20" i="6"/>
  <c r="S21" s="1"/>
  <c r="S45" s="1"/>
  <c r="S20" i="7"/>
  <c r="R20" s="1"/>
  <c r="S21" i="8"/>
  <c r="W399" i="4"/>
  <c r="V399"/>
  <c r="U399"/>
  <c r="T399"/>
  <c r="N399"/>
  <c r="M399"/>
  <c r="L399"/>
  <c r="K399"/>
  <c r="D399"/>
  <c r="C399"/>
  <c r="AA398"/>
  <c r="Z398"/>
  <c r="AD398" s="1"/>
  <c r="AB398" s="1"/>
  <c r="R398"/>
  <c r="Q398"/>
  <c r="S398" s="1"/>
  <c r="J398"/>
  <c r="I398"/>
  <c r="H398"/>
  <c r="G398"/>
  <c r="AA397"/>
  <c r="Z397" s="1"/>
  <c r="Y397"/>
  <c r="Q397"/>
  <c r="S397" s="1"/>
  <c r="P397"/>
  <c r="R397" s="1"/>
  <c r="J396"/>
  <c r="I396"/>
  <c r="H396"/>
  <c r="G396"/>
  <c r="AD395"/>
  <c r="Y395"/>
  <c r="Z395" s="1"/>
  <c r="P395"/>
  <c r="AE394"/>
  <c r="AD394"/>
  <c r="AA393"/>
  <c r="Y393"/>
  <c r="W393"/>
  <c r="V393"/>
  <c r="U393"/>
  <c r="T393"/>
  <c r="P393"/>
  <c r="N393"/>
  <c r="M393"/>
  <c r="L393"/>
  <c r="K393"/>
  <c r="D393"/>
  <c r="C393"/>
  <c r="AA392"/>
  <c r="Z392"/>
  <c r="R392"/>
  <c r="Q392"/>
  <c r="J392"/>
  <c r="I392"/>
  <c r="H392"/>
  <c r="G392"/>
  <c r="AD391"/>
  <c r="AB391" s="1"/>
  <c r="AA391"/>
  <c r="Z391"/>
  <c r="R391"/>
  <c r="Q391"/>
  <c r="J391"/>
  <c r="I391"/>
  <c r="H391"/>
  <c r="G391"/>
  <c r="AA390"/>
  <c r="Z390"/>
  <c r="R390"/>
  <c r="Q390"/>
  <c r="S390" s="1"/>
  <c r="G390"/>
  <c r="F390"/>
  <c r="J390" s="1"/>
  <c r="E390"/>
  <c r="I390" s="1"/>
  <c r="AD389"/>
  <c r="AB389" s="1"/>
  <c r="AA389"/>
  <c r="Z389"/>
  <c r="S389"/>
  <c r="R389"/>
  <c r="J389"/>
  <c r="I389"/>
  <c r="H389"/>
  <c r="G389"/>
  <c r="AE388"/>
  <c r="AD388"/>
  <c r="AE387"/>
  <c r="AD387"/>
  <c r="Y386"/>
  <c r="W386"/>
  <c r="V386"/>
  <c r="U386"/>
  <c r="T386"/>
  <c r="P386"/>
  <c r="N386"/>
  <c r="M386"/>
  <c r="J386"/>
  <c r="I386"/>
  <c r="D386"/>
  <c r="C386"/>
  <c r="AA385"/>
  <c r="Z385"/>
  <c r="Q385"/>
  <c r="K385"/>
  <c r="H385" s="1"/>
  <c r="G385" s="1"/>
  <c r="F385"/>
  <c r="L385" s="1"/>
  <c r="S385" s="1"/>
  <c r="R385" s="1"/>
  <c r="E385"/>
  <c r="A385"/>
  <c r="AE384"/>
  <c r="AD384"/>
  <c r="AB384" s="1"/>
  <c r="AA384"/>
  <c r="Z384"/>
  <c r="Q384"/>
  <c r="G384"/>
  <c r="F384"/>
  <c r="L384" s="1"/>
  <c r="S384" s="1"/>
  <c r="R384" s="1"/>
  <c r="E384"/>
  <c r="K384" s="1"/>
  <c r="H384" s="1"/>
  <c r="AD383"/>
  <c r="AB383" s="1"/>
  <c r="AA383"/>
  <c r="Z383"/>
  <c r="Q383"/>
  <c r="F383"/>
  <c r="H383" s="1"/>
  <c r="E383"/>
  <c r="K383" s="1"/>
  <c r="AA382"/>
  <c r="Z382"/>
  <c r="AD382" s="1"/>
  <c r="AB382" s="1"/>
  <c r="Q382"/>
  <c r="L382" s="1"/>
  <c r="S382" s="1"/>
  <c r="F382"/>
  <c r="H382" s="1"/>
  <c r="E382"/>
  <c r="K382" s="1"/>
  <c r="R382" s="1"/>
  <c r="AA381"/>
  <c r="Z381"/>
  <c r="AD381" s="1"/>
  <c r="AB381" s="1"/>
  <c r="Q381"/>
  <c r="F381"/>
  <c r="L381" s="1"/>
  <c r="E381"/>
  <c r="G381" s="1"/>
  <c r="AA380"/>
  <c r="Z380"/>
  <c r="AD380" s="1"/>
  <c r="AB380" s="1"/>
  <c r="H380"/>
  <c r="G380"/>
  <c r="F380"/>
  <c r="E380"/>
  <c r="K380" s="1"/>
  <c r="AE379"/>
  <c r="AD379"/>
  <c r="AB379" s="1"/>
  <c r="AA379"/>
  <c r="Z379"/>
  <c r="Q379"/>
  <c r="H379"/>
  <c r="G379"/>
  <c r="F379"/>
  <c r="E379"/>
  <c r="K379" s="1"/>
  <c r="R379" s="1"/>
  <c r="AA378"/>
  <c r="Z378"/>
  <c r="Q378"/>
  <c r="K378"/>
  <c r="G378"/>
  <c r="F378"/>
  <c r="L378" s="1"/>
  <c r="E378"/>
  <c r="AA377"/>
  <c r="Z377"/>
  <c r="Q377"/>
  <c r="K377"/>
  <c r="H377" s="1"/>
  <c r="G377"/>
  <c r="F377"/>
  <c r="L377" s="1"/>
  <c r="S377" s="1"/>
  <c r="E377"/>
  <c r="AA376"/>
  <c r="Z376"/>
  <c r="Q376"/>
  <c r="H376"/>
  <c r="G376"/>
  <c r="F376"/>
  <c r="E376"/>
  <c r="K376" s="1"/>
  <c r="AA375"/>
  <c r="Z375"/>
  <c r="Q375"/>
  <c r="H375"/>
  <c r="G375"/>
  <c r="F375"/>
  <c r="E375"/>
  <c r="K375" s="1"/>
  <c r="AA374"/>
  <c r="Z374"/>
  <c r="Q374"/>
  <c r="K374"/>
  <c r="H374" s="1"/>
  <c r="G374"/>
  <c r="F374"/>
  <c r="L374" s="1"/>
  <c r="S374" s="1"/>
  <c r="E374"/>
  <c r="AA373"/>
  <c r="Z373"/>
  <c r="Q373"/>
  <c r="K373"/>
  <c r="H373" s="1"/>
  <c r="G373"/>
  <c r="F373"/>
  <c r="L373" s="1"/>
  <c r="S373" s="1"/>
  <c r="E373"/>
  <c r="A373"/>
  <c r="A374" s="1"/>
  <c r="A375" s="1"/>
  <c r="A376" s="1"/>
  <c r="A377" s="1"/>
  <c r="A378" s="1"/>
  <c r="A379" s="1"/>
  <c r="AA372"/>
  <c r="Z372"/>
  <c r="Q372"/>
  <c r="K372"/>
  <c r="R372" s="1"/>
  <c r="H372"/>
  <c r="F372"/>
  <c r="E372"/>
  <c r="G372" s="1"/>
  <c r="AA371"/>
  <c r="Z371"/>
  <c r="AD371" s="1"/>
  <c r="AB371" s="1"/>
  <c r="Q371"/>
  <c r="H371"/>
  <c r="F371"/>
  <c r="E371"/>
  <c r="G371" s="1"/>
  <c r="AA370"/>
  <c r="Z370"/>
  <c r="AD370" s="1"/>
  <c r="AB370" s="1"/>
  <c r="Q370"/>
  <c r="L370"/>
  <c r="S370" s="1"/>
  <c r="F370"/>
  <c r="E370"/>
  <c r="AA369"/>
  <c r="Z369"/>
  <c r="AD369" s="1"/>
  <c r="AB369" s="1"/>
  <c r="Q369"/>
  <c r="L369"/>
  <c r="S369" s="1"/>
  <c r="F369"/>
  <c r="E369"/>
  <c r="AA368"/>
  <c r="Z368"/>
  <c r="AD368" s="1"/>
  <c r="AB368" s="1"/>
  <c r="Q368"/>
  <c r="H368"/>
  <c r="F368"/>
  <c r="E368"/>
  <c r="G368" s="1"/>
  <c r="AA367"/>
  <c r="Z367"/>
  <c r="AD367" s="1"/>
  <c r="AB367" s="1"/>
  <c r="Q367"/>
  <c r="H367"/>
  <c r="F367"/>
  <c r="E367"/>
  <c r="G367" s="1"/>
  <c r="AA366"/>
  <c r="Z366"/>
  <c r="Q366"/>
  <c r="L366"/>
  <c r="S366" s="1"/>
  <c r="F366"/>
  <c r="E366"/>
  <c r="AA365"/>
  <c r="Z365"/>
  <c r="Q365"/>
  <c r="K365"/>
  <c r="H365" s="1"/>
  <c r="G365"/>
  <c r="F365"/>
  <c r="L365" s="1"/>
  <c r="S365" s="1"/>
  <c r="R365" s="1"/>
  <c r="E365"/>
  <c r="AE364"/>
  <c r="AD364"/>
  <c r="AB364" s="1"/>
  <c r="AA364"/>
  <c r="Z364"/>
  <c r="Q364"/>
  <c r="H364"/>
  <c r="G364" s="1"/>
  <c r="F364"/>
  <c r="E364"/>
  <c r="K364" s="1"/>
  <c r="R364" s="1"/>
  <c r="AE363"/>
  <c r="AD363"/>
  <c r="AB363" s="1"/>
  <c r="AA363"/>
  <c r="Z363"/>
  <c r="Q363"/>
  <c r="F363"/>
  <c r="H363" s="1"/>
  <c r="G363" s="1"/>
  <c r="E363"/>
  <c r="K363" s="1"/>
  <c r="R363" s="1"/>
  <c r="A363"/>
  <c r="A364" s="1"/>
  <c r="A368" s="1"/>
  <c r="A369" s="1"/>
  <c r="A370" s="1"/>
  <c r="A371" s="1"/>
  <c r="A372" s="1"/>
  <c r="AD362"/>
  <c r="AB362" s="1"/>
  <c r="AA362"/>
  <c r="Z362"/>
  <c r="Q362"/>
  <c r="G362"/>
  <c r="F362"/>
  <c r="H362" s="1"/>
  <c r="E362"/>
  <c r="K362" s="1"/>
  <c r="R362" s="1"/>
  <c r="AD361"/>
  <c r="AB361" s="1"/>
  <c r="AA361"/>
  <c r="Z361"/>
  <c r="Q361"/>
  <c r="G361"/>
  <c r="F361"/>
  <c r="H361" s="1"/>
  <c r="E361"/>
  <c r="K361" s="1"/>
  <c r="R361" s="1"/>
  <c r="AE360"/>
  <c r="AD360"/>
  <c r="AB360" s="1"/>
  <c r="AA360"/>
  <c r="Z360"/>
  <c r="Q360"/>
  <c r="F360"/>
  <c r="L360" s="1"/>
  <c r="E360"/>
  <c r="G360" s="1"/>
  <c r="AD359"/>
  <c r="AB359" s="1"/>
  <c r="AA359"/>
  <c r="Z359"/>
  <c r="AE359" s="1"/>
  <c r="Q359"/>
  <c r="F359"/>
  <c r="L359" s="1"/>
  <c r="E359"/>
  <c r="G359" s="1"/>
  <c r="AD358"/>
  <c r="AB358" s="1"/>
  <c r="AA358"/>
  <c r="Z358"/>
  <c r="Q358"/>
  <c r="G358"/>
  <c r="F358"/>
  <c r="H358" s="1"/>
  <c r="E358"/>
  <c r="K358" s="1"/>
  <c r="R358" s="1"/>
  <c r="AD357"/>
  <c r="AB357" s="1"/>
  <c r="AA357"/>
  <c r="Z357"/>
  <c r="Q357"/>
  <c r="G357"/>
  <c r="F357"/>
  <c r="H357" s="1"/>
  <c r="E357"/>
  <c r="K357" s="1"/>
  <c r="R357" s="1"/>
  <c r="AD356"/>
  <c r="AB356" s="1"/>
  <c r="AA356"/>
  <c r="Z356"/>
  <c r="Q356"/>
  <c r="G356"/>
  <c r="F356"/>
  <c r="L356" s="1"/>
  <c r="S356" s="1"/>
  <c r="E356"/>
  <c r="K356" s="1"/>
  <c r="H356" s="1"/>
  <c r="AD355"/>
  <c r="AB355" s="1"/>
  <c r="AA355"/>
  <c r="Z355"/>
  <c r="Q355"/>
  <c r="F355"/>
  <c r="L355" s="1"/>
  <c r="E355"/>
  <c r="G355" s="1"/>
  <c r="AA354"/>
  <c r="Z354"/>
  <c r="AD354" s="1"/>
  <c r="AB354" s="1"/>
  <c r="Q354"/>
  <c r="L354" s="1"/>
  <c r="S354" s="1"/>
  <c r="F354"/>
  <c r="H354" s="1"/>
  <c r="E354"/>
  <c r="K354" s="1"/>
  <c r="R354" s="1"/>
  <c r="AD353"/>
  <c r="AB353" s="1"/>
  <c r="AA353"/>
  <c r="Z353"/>
  <c r="Q353"/>
  <c r="F353"/>
  <c r="H353" s="1"/>
  <c r="E353"/>
  <c r="K353" s="1"/>
  <c r="AD352"/>
  <c r="AB352" s="1"/>
  <c r="AA352"/>
  <c r="Z352"/>
  <c r="AE352" s="1"/>
  <c r="Q352"/>
  <c r="G352"/>
  <c r="F352"/>
  <c r="F386" s="1"/>
  <c r="H386" s="1"/>
  <c r="E352"/>
  <c r="K352" s="1"/>
  <c r="H352" s="1"/>
  <c r="AE351"/>
  <c r="AD351"/>
  <c r="AB351" s="1"/>
  <c r="AA351"/>
  <c r="Z351"/>
  <c r="Q351"/>
  <c r="L351"/>
  <c r="F351"/>
  <c r="E351"/>
  <c r="K351" s="1"/>
  <c r="H351" s="1"/>
  <c r="G351" s="1"/>
  <c r="A351"/>
  <c r="A352" s="1"/>
  <c r="A353" s="1"/>
  <c r="A354" s="1"/>
  <c r="A359" s="1"/>
  <c r="A360" s="1"/>
  <c r="A361" s="1"/>
  <c r="AA350"/>
  <c r="Z350"/>
  <c r="Z386" s="1"/>
  <c r="Q350"/>
  <c r="L350"/>
  <c r="F350"/>
  <c r="E350"/>
  <c r="AE349"/>
  <c r="AD349"/>
  <c r="AE348"/>
  <c r="AD348"/>
  <c r="AA347"/>
  <c r="Z347"/>
  <c r="Y347"/>
  <c r="AD347" s="1"/>
  <c r="W347"/>
  <c r="V347"/>
  <c r="U347"/>
  <c r="T347"/>
  <c r="O347"/>
  <c r="N347"/>
  <c r="M347"/>
  <c r="L347"/>
  <c r="K347"/>
  <c r="F347"/>
  <c r="E347"/>
  <c r="AD346"/>
  <c r="AB346"/>
  <c r="AA346"/>
  <c r="Z346" s="1"/>
  <c r="AE346" s="1"/>
  <c r="Y346"/>
  <c r="S346"/>
  <c r="R346"/>
  <c r="Q346"/>
  <c r="P346"/>
  <c r="J346"/>
  <c r="I346"/>
  <c r="H346"/>
  <c r="G346"/>
  <c r="AE345"/>
  <c r="AD345"/>
  <c r="AB345" s="1"/>
  <c r="AB347" s="1"/>
  <c r="AA345"/>
  <c r="Z345"/>
  <c r="S345"/>
  <c r="S347" s="1"/>
  <c r="R347" s="1"/>
  <c r="Q347" s="1"/>
  <c r="P347" s="1"/>
  <c r="R345"/>
  <c r="Q345"/>
  <c r="G345"/>
  <c r="D345"/>
  <c r="D347" s="1"/>
  <c r="C345"/>
  <c r="C347" s="1"/>
  <c r="AE344"/>
  <c r="AD344"/>
  <c r="Y343"/>
  <c r="W343"/>
  <c r="V343"/>
  <c r="U343"/>
  <c r="T343"/>
  <c r="P343"/>
  <c r="O343"/>
  <c r="N343"/>
  <c r="M343"/>
  <c r="L343"/>
  <c r="K343"/>
  <c r="F343"/>
  <c r="E343"/>
  <c r="D343"/>
  <c r="C343"/>
  <c r="AA342"/>
  <c r="AA343" s="1"/>
  <c r="Z342"/>
  <c r="AD342" s="1"/>
  <c r="AB342" s="1"/>
  <c r="R342"/>
  <c r="R343" s="1"/>
  <c r="Q343" s="1"/>
  <c r="Q342"/>
  <c r="S342" s="1"/>
  <c r="J342"/>
  <c r="I342"/>
  <c r="H342"/>
  <c r="G342"/>
  <c r="AA341"/>
  <c r="Z341"/>
  <c r="S341"/>
  <c r="R341"/>
  <c r="Q341"/>
  <c r="J341"/>
  <c r="I341"/>
  <c r="H341"/>
  <c r="G341"/>
  <c r="A341"/>
  <c r="AA340"/>
  <c r="Z340"/>
  <c r="S340"/>
  <c r="R340"/>
  <c r="Q340"/>
  <c r="J340"/>
  <c r="I340"/>
  <c r="H340"/>
  <c r="G340"/>
  <c r="AE339"/>
  <c r="AD339"/>
  <c r="AB339" s="1"/>
  <c r="AA339"/>
  <c r="Z339"/>
  <c r="R339"/>
  <c r="Q339"/>
  <c r="J339"/>
  <c r="I339"/>
  <c r="H339"/>
  <c r="G339"/>
  <c r="AE338"/>
  <c r="AD338"/>
  <c r="Z337"/>
  <c r="Y337"/>
  <c r="AD337" s="1"/>
  <c r="W337"/>
  <c r="V337"/>
  <c r="U337"/>
  <c r="T337"/>
  <c r="P337"/>
  <c r="O337"/>
  <c r="N337"/>
  <c r="M337"/>
  <c r="L337"/>
  <c r="K337"/>
  <c r="F337"/>
  <c r="E337"/>
  <c r="D337"/>
  <c r="C337"/>
  <c r="AA336"/>
  <c r="AA337" s="1"/>
  <c r="Z336"/>
  <c r="S336" s="1"/>
  <c r="S337" s="1"/>
  <c r="R337" s="1"/>
  <c r="Q337" s="1"/>
  <c r="R336"/>
  <c r="Q336"/>
  <c r="I336"/>
  <c r="H336"/>
  <c r="G336"/>
  <c r="F336"/>
  <c r="AE335"/>
  <c r="AD335"/>
  <c r="AE334"/>
  <c r="AD334"/>
  <c r="Z333"/>
  <c r="Y333"/>
  <c r="W333"/>
  <c r="V333"/>
  <c r="U333"/>
  <c r="AE333" s="1"/>
  <c r="T333"/>
  <c r="P333"/>
  <c r="O333"/>
  <c r="N333"/>
  <c r="M333"/>
  <c r="L333"/>
  <c r="K333"/>
  <c r="F333"/>
  <c r="D333"/>
  <c r="C333"/>
  <c r="AA332"/>
  <c r="AA333" s="1"/>
  <c r="Z332"/>
  <c r="AD332" s="1"/>
  <c r="AB332" s="1"/>
  <c r="AB333" s="1"/>
  <c r="R332"/>
  <c r="Q332"/>
  <c r="H332"/>
  <c r="F332"/>
  <c r="E332"/>
  <c r="AE331"/>
  <c r="AD331"/>
  <c r="Y330"/>
  <c r="W330"/>
  <c r="V330"/>
  <c r="U330"/>
  <c r="T330"/>
  <c r="P330"/>
  <c r="O330"/>
  <c r="N330"/>
  <c r="M330"/>
  <c r="L330"/>
  <c r="K330"/>
  <c r="F330"/>
  <c r="E330"/>
  <c r="D330"/>
  <c r="C330"/>
  <c r="AE329"/>
  <c r="AD329"/>
  <c r="AB329" s="1"/>
  <c r="AA329"/>
  <c r="Z329"/>
  <c r="R329"/>
  <c r="Q329"/>
  <c r="J329"/>
  <c r="I329"/>
  <c r="H329"/>
  <c r="G329"/>
  <c r="A329"/>
  <c r="AD328"/>
  <c r="AB328" s="1"/>
  <c r="AB330" s="1"/>
  <c r="AA328"/>
  <c r="AA330" s="1"/>
  <c r="Z328"/>
  <c r="R328"/>
  <c r="Q328"/>
  <c r="J328"/>
  <c r="J330" s="1"/>
  <c r="I330" s="1"/>
  <c r="H330" s="1"/>
  <c r="G330" s="1"/>
  <c r="I328"/>
  <c r="H328"/>
  <c r="G328"/>
  <c r="AE327"/>
  <c r="AD327"/>
  <c r="Y326"/>
  <c r="W326"/>
  <c r="V326"/>
  <c r="U326"/>
  <c r="T326"/>
  <c r="P326"/>
  <c r="O326"/>
  <c r="N326"/>
  <c r="M326"/>
  <c r="L326"/>
  <c r="K326"/>
  <c r="D326"/>
  <c r="C326"/>
  <c r="AA325"/>
  <c r="AA326" s="1"/>
  <c r="Z325"/>
  <c r="S325" s="1"/>
  <c r="R325"/>
  <c r="Q325"/>
  <c r="J325"/>
  <c r="F325"/>
  <c r="E325"/>
  <c r="AA324"/>
  <c r="Z324"/>
  <c r="R324"/>
  <c r="R326" s="1"/>
  <c r="Q326" s="1"/>
  <c r="Q324"/>
  <c r="I324"/>
  <c r="H324"/>
  <c r="F324"/>
  <c r="J324" s="1"/>
  <c r="E324"/>
  <c r="AE323"/>
  <c r="AD323"/>
  <c r="Y322"/>
  <c r="W322"/>
  <c r="V322"/>
  <c r="U322"/>
  <c r="T322"/>
  <c r="O322"/>
  <c r="N322"/>
  <c r="M322"/>
  <c r="L322"/>
  <c r="K322"/>
  <c r="D322"/>
  <c r="C322"/>
  <c r="AA321"/>
  <c r="Z321"/>
  <c r="AD321" s="1"/>
  <c r="AB321" s="1"/>
  <c r="P321"/>
  <c r="J321"/>
  <c r="F321"/>
  <c r="E321"/>
  <c r="AA320"/>
  <c r="Z320"/>
  <c r="P320"/>
  <c r="I320"/>
  <c r="H320" s="1"/>
  <c r="G320"/>
  <c r="F320"/>
  <c r="J320" s="1"/>
  <c r="E320"/>
  <c r="AE319"/>
  <c r="AD319"/>
  <c r="AB319" s="1"/>
  <c r="AA319"/>
  <c r="AA322" s="1"/>
  <c r="Z319"/>
  <c r="S319"/>
  <c r="R319"/>
  <c r="Q319"/>
  <c r="P319"/>
  <c r="J319"/>
  <c r="H319"/>
  <c r="F319"/>
  <c r="E319"/>
  <c r="AE318"/>
  <c r="AD318"/>
  <c r="AE317"/>
  <c r="AD317"/>
  <c r="AE316"/>
  <c r="AD316"/>
  <c r="Y315"/>
  <c r="W315"/>
  <c r="V315"/>
  <c r="U315"/>
  <c r="T315"/>
  <c r="P315"/>
  <c r="O315"/>
  <c r="N315"/>
  <c r="M315"/>
  <c r="L315"/>
  <c r="K315"/>
  <c r="F315"/>
  <c r="E315"/>
  <c r="D315"/>
  <c r="C315"/>
  <c r="AA314"/>
  <c r="Z314"/>
  <c r="S314" s="1"/>
  <c r="R314"/>
  <c r="Q314"/>
  <c r="J314"/>
  <c r="J315" s="1"/>
  <c r="I314"/>
  <c r="H314"/>
  <c r="G314"/>
  <c r="AE313"/>
  <c r="AD313"/>
  <c r="AB313" s="1"/>
  <c r="AA313"/>
  <c r="AA315" s="1"/>
  <c r="Z313"/>
  <c r="Z315" s="1"/>
  <c r="AD315" s="1"/>
  <c r="S313"/>
  <c r="R313"/>
  <c r="R315" s="1"/>
  <c r="Q313"/>
  <c r="Q315" s="1"/>
  <c r="J313"/>
  <c r="I313"/>
  <c r="H313"/>
  <c r="G313"/>
  <c r="AE312"/>
  <c r="AD312"/>
  <c r="Y311"/>
  <c r="W311"/>
  <c r="V311"/>
  <c r="U311"/>
  <c r="T311"/>
  <c r="Q311"/>
  <c r="P311"/>
  <c r="N311"/>
  <c r="M311"/>
  <c r="L311"/>
  <c r="K311"/>
  <c r="F311"/>
  <c r="E311"/>
  <c r="D311"/>
  <c r="C311"/>
  <c r="AD310"/>
  <c r="AB310" s="1"/>
  <c r="AA310"/>
  <c r="Z310"/>
  <c r="AE310" s="1"/>
  <c r="R310"/>
  <c r="Q310"/>
  <c r="S310" s="1"/>
  <c r="J310"/>
  <c r="I310"/>
  <c r="H310"/>
  <c r="G310"/>
  <c r="AA309"/>
  <c r="AA311" s="1"/>
  <c r="Z309"/>
  <c r="S309" s="1"/>
  <c r="R309"/>
  <c r="Q309"/>
  <c r="J309"/>
  <c r="I309"/>
  <c r="H309"/>
  <c r="G309"/>
  <c r="AE308"/>
  <c r="AD308"/>
  <c r="AB308" s="1"/>
  <c r="AA308"/>
  <c r="Z308"/>
  <c r="R308"/>
  <c r="Q308"/>
  <c r="J308"/>
  <c r="I308"/>
  <c r="H308"/>
  <c r="G308"/>
  <c r="AE307"/>
  <c r="AD307"/>
  <c r="Y306"/>
  <c r="W306"/>
  <c r="V306"/>
  <c r="U306"/>
  <c r="T306"/>
  <c r="N306"/>
  <c r="M306"/>
  <c r="L306"/>
  <c r="K306"/>
  <c r="F306"/>
  <c r="D306"/>
  <c r="C306"/>
  <c r="AE305"/>
  <c r="AD305"/>
  <c r="AB305" s="1"/>
  <c r="AA305"/>
  <c r="Z305"/>
  <c r="S305"/>
  <c r="R305" s="1"/>
  <c r="Q305"/>
  <c r="P305"/>
  <c r="J305"/>
  <c r="I305"/>
  <c r="H305"/>
  <c r="G305"/>
  <c r="AE304"/>
  <c r="AD304"/>
  <c r="AB304" s="1"/>
  <c r="AA304"/>
  <c r="Z304"/>
  <c r="R304"/>
  <c r="Q304"/>
  <c r="J304"/>
  <c r="I304"/>
  <c r="H304"/>
  <c r="G304"/>
  <c r="AD303"/>
  <c r="AB303" s="1"/>
  <c r="AA303"/>
  <c r="Z303"/>
  <c r="AE303" s="1"/>
  <c r="R303"/>
  <c r="Q303"/>
  <c r="S303" s="1"/>
  <c r="P303"/>
  <c r="O303"/>
  <c r="J303"/>
  <c r="F303"/>
  <c r="E303"/>
  <c r="AA302"/>
  <c r="Z302"/>
  <c r="AD302" s="1"/>
  <c r="AB302" s="1"/>
  <c r="P302"/>
  <c r="Q302" s="1"/>
  <c r="S302" s="1"/>
  <c r="R302" s="1"/>
  <c r="J302"/>
  <c r="F302"/>
  <c r="E302"/>
  <c r="AA301"/>
  <c r="Z301"/>
  <c r="Z306" s="1"/>
  <c r="R301"/>
  <c r="Q301"/>
  <c r="J301"/>
  <c r="I301"/>
  <c r="H301"/>
  <c r="G301"/>
  <c r="AE300"/>
  <c r="AD300"/>
  <c r="AB300" s="1"/>
  <c r="AA300"/>
  <c r="Z300"/>
  <c r="R300"/>
  <c r="Q300"/>
  <c r="J300"/>
  <c r="I300"/>
  <c r="H300"/>
  <c r="G300"/>
  <c r="A300"/>
  <c r="A301" s="1"/>
  <c r="AD299"/>
  <c r="AB299" s="1"/>
  <c r="AA299"/>
  <c r="Z299"/>
  <c r="AE299" s="1"/>
  <c r="R299"/>
  <c r="R306" s="1"/>
  <c r="Q306" s="1"/>
  <c r="P306" s="1"/>
  <c r="O306" s="1"/>
  <c r="Q299"/>
  <c r="S299" s="1"/>
  <c r="P299"/>
  <c r="G299"/>
  <c r="F299"/>
  <c r="H299" s="1"/>
  <c r="E299"/>
  <c r="AE298"/>
  <c r="AD298"/>
  <c r="Y297"/>
  <c r="W297"/>
  <c r="V297"/>
  <c r="U297"/>
  <c r="T297"/>
  <c r="O297"/>
  <c r="N297"/>
  <c r="M297"/>
  <c r="L297"/>
  <c r="K297"/>
  <c r="F297"/>
  <c r="D297"/>
  <c r="C297"/>
  <c r="AE296"/>
  <c r="AD296"/>
  <c r="AB296" s="1"/>
  <c r="AA296"/>
  <c r="Z296"/>
  <c r="S296"/>
  <c r="R296" s="1"/>
  <c r="Q296"/>
  <c r="P296"/>
  <c r="J296"/>
  <c r="I296"/>
  <c r="H296"/>
  <c r="G296"/>
  <c r="AE295"/>
  <c r="AD295"/>
  <c r="AB295" s="1"/>
  <c r="AA295"/>
  <c r="Z295"/>
  <c r="R295"/>
  <c r="Q295"/>
  <c r="J295"/>
  <c r="I295"/>
  <c r="H295"/>
  <c r="G295"/>
  <c r="AD294"/>
  <c r="AB294" s="1"/>
  <c r="AA294"/>
  <c r="Z294"/>
  <c r="Q294"/>
  <c r="P294"/>
  <c r="R294" s="1"/>
  <c r="G294"/>
  <c r="F294"/>
  <c r="H294" s="1"/>
  <c r="E294"/>
  <c r="I294" s="1"/>
  <c r="AE293"/>
  <c r="AD293"/>
  <c r="AB293" s="1"/>
  <c r="AA293"/>
  <c r="Z293"/>
  <c r="R293"/>
  <c r="Q293" s="1"/>
  <c r="P293"/>
  <c r="G293"/>
  <c r="F293"/>
  <c r="J293" s="1"/>
  <c r="E293"/>
  <c r="I293" s="1"/>
  <c r="H293" s="1"/>
  <c r="AE292"/>
  <c r="AD292"/>
  <c r="AB292" s="1"/>
  <c r="AA292"/>
  <c r="Z292"/>
  <c r="R292"/>
  <c r="Q292"/>
  <c r="J292"/>
  <c r="I292"/>
  <c r="H292"/>
  <c r="G292"/>
  <c r="A292"/>
  <c r="A293" s="1"/>
  <c r="A294" s="1"/>
  <c r="A295" s="1"/>
  <c r="A296" s="1"/>
  <c r="AD291"/>
  <c r="AB291" s="1"/>
  <c r="AA291"/>
  <c r="Z291"/>
  <c r="R291"/>
  <c r="Q291"/>
  <c r="J291"/>
  <c r="I291"/>
  <c r="H291"/>
  <c r="G291"/>
  <c r="AA290"/>
  <c r="Z290"/>
  <c r="S290"/>
  <c r="R290"/>
  <c r="Q290" s="1"/>
  <c r="P290"/>
  <c r="J290"/>
  <c r="F290"/>
  <c r="E290"/>
  <c r="AA289"/>
  <c r="Z289"/>
  <c r="S289"/>
  <c r="R289" s="1"/>
  <c r="Q289"/>
  <c r="P289"/>
  <c r="J289"/>
  <c r="F289"/>
  <c r="E289"/>
  <c r="AA288"/>
  <c r="Z288"/>
  <c r="S288"/>
  <c r="R288" s="1"/>
  <c r="Q288"/>
  <c r="P288"/>
  <c r="H288"/>
  <c r="F288"/>
  <c r="E288"/>
  <c r="G288" s="1"/>
  <c r="AA287"/>
  <c r="Z287"/>
  <c r="P287"/>
  <c r="F287"/>
  <c r="H287" s="1"/>
  <c r="E287"/>
  <c r="I287" s="1"/>
  <c r="AA286"/>
  <c r="AA297" s="1"/>
  <c r="Z286"/>
  <c r="P286"/>
  <c r="R286" s="1"/>
  <c r="Q286" s="1"/>
  <c r="S286" s="1"/>
  <c r="J286"/>
  <c r="F286"/>
  <c r="E286"/>
  <c r="AA285"/>
  <c r="Z285"/>
  <c r="AE284"/>
  <c r="AD284"/>
  <c r="Y283"/>
  <c r="W8" i="12" s="1"/>
  <c r="W20" s="1"/>
  <c r="W283" i="4"/>
  <c r="V283"/>
  <c r="U283"/>
  <c r="T283"/>
  <c r="N283"/>
  <c r="M283"/>
  <c r="L283"/>
  <c r="K283"/>
  <c r="F283"/>
  <c r="E283"/>
  <c r="D283"/>
  <c r="C283"/>
  <c r="AD282"/>
  <c r="AB282"/>
  <c r="AA282"/>
  <c r="Z282"/>
  <c r="R282"/>
  <c r="Q282" s="1"/>
  <c r="J282"/>
  <c r="I282"/>
  <c r="H282"/>
  <c r="G282"/>
  <c r="AA281"/>
  <c r="Z281"/>
  <c r="S281"/>
  <c r="R281"/>
  <c r="Q281"/>
  <c r="J281"/>
  <c r="I281"/>
  <c r="H281"/>
  <c r="G281"/>
  <c r="AE280"/>
  <c r="AD280"/>
  <c r="AA279"/>
  <c r="Z279"/>
  <c r="AD279" s="1"/>
  <c r="AB279" s="1"/>
  <c r="Q279"/>
  <c r="S279" s="1"/>
  <c r="P279"/>
  <c r="R279" s="1"/>
  <c r="J279"/>
  <c r="I279"/>
  <c r="H279"/>
  <c r="G279"/>
  <c r="AA278"/>
  <c r="Z278"/>
  <c r="AD278" s="1"/>
  <c r="AB278" s="1"/>
  <c r="P278"/>
  <c r="J278"/>
  <c r="I278"/>
  <c r="H278"/>
  <c r="G278"/>
  <c r="AA277"/>
  <c r="Z277"/>
  <c r="P277"/>
  <c r="J277"/>
  <c r="I277"/>
  <c r="H277"/>
  <c r="G277"/>
  <c r="AA276"/>
  <c r="Z276"/>
  <c r="S276"/>
  <c r="R276"/>
  <c r="J276"/>
  <c r="I276"/>
  <c r="H276"/>
  <c r="G276"/>
  <c r="AE275"/>
  <c r="AD275"/>
  <c r="AA274"/>
  <c r="Z274"/>
  <c r="S274"/>
  <c r="R274"/>
  <c r="J274"/>
  <c r="I274"/>
  <c r="H274"/>
  <c r="G274"/>
  <c r="AD273"/>
  <c r="AB273" s="1"/>
  <c r="AA273"/>
  <c r="Z273"/>
  <c r="S273"/>
  <c r="R273"/>
  <c r="J273"/>
  <c r="I273"/>
  <c r="H273"/>
  <c r="G273"/>
  <c r="AA272"/>
  <c r="Z272"/>
  <c r="S272"/>
  <c r="R272"/>
  <c r="J272"/>
  <c r="I272"/>
  <c r="H272"/>
  <c r="G272"/>
  <c r="AD271"/>
  <c r="AB271" s="1"/>
  <c r="AA271"/>
  <c r="Z271"/>
  <c r="S271"/>
  <c r="R271"/>
  <c r="O271"/>
  <c r="J271"/>
  <c r="I271"/>
  <c r="H271"/>
  <c r="G271"/>
  <c r="AA270"/>
  <c r="Z270"/>
  <c r="AD270" s="1"/>
  <c r="AB270" s="1"/>
  <c r="P270"/>
  <c r="Q270" s="1"/>
  <c r="S270" s="1"/>
  <c r="R270" s="1"/>
  <c r="O270"/>
  <c r="J270"/>
  <c r="I270"/>
  <c r="H270"/>
  <c r="G270"/>
  <c r="AA269"/>
  <c r="Z269"/>
  <c r="AD269" s="1"/>
  <c r="AB269" s="1"/>
  <c r="P269"/>
  <c r="O269"/>
  <c r="J269"/>
  <c r="I269"/>
  <c r="H269"/>
  <c r="G269"/>
  <c r="AA268"/>
  <c r="Z268"/>
  <c r="P268"/>
  <c r="P283" s="1"/>
  <c r="O268"/>
  <c r="J268"/>
  <c r="I268"/>
  <c r="H268"/>
  <c r="G268"/>
  <c r="AE267"/>
  <c r="AD267"/>
  <c r="AA266"/>
  <c r="Z266"/>
  <c r="AD266" s="1"/>
  <c r="AB266" s="1"/>
  <c r="R266"/>
  <c r="O266"/>
  <c r="J266"/>
  <c r="I266"/>
  <c r="H266"/>
  <c r="G266"/>
  <c r="AA265"/>
  <c r="Z265"/>
  <c r="R265"/>
  <c r="O265"/>
  <c r="Q265" s="1"/>
  <c r="S265" s="1"/>
  <c r="J265"/>
  <c r="I265"/>
  <c r="H265"/>
  <c r="G265"/>
  <c r="AA264"/>
  <c r="Z264"/>
  <c r="R264"/>
  <c r="O264"/>
  <c r="Q264" s="1"/>
  <c r="J264"/>
  <c r="I264"/>
  <c r="H264"/>
  <c r="G264"/>
  <c r="AE263"/>
  <c r="AD263"/>
  <c r="AE262"/>
  <c r="AD262"/>
  <c r="AE261"/>
  <c r="AD261"/>
  <c r="V259"/>
  <c r="O259"/>
  <c r="N259"/>
  <c r="K259"/>
  <c r="Y258"/>
  <c r="W258"/>
  <c r="W259" s="1"/>
  <c r="V258"/>
  <c r="U258"/>
  <c r="U259" s="1"/>
  <c r="T258"/>
  <c r="T259" s="1"/>
  <c r="O258"/>
  <c r="N258"/>
  <c r="M258"/>
  <c r="M259" s="1"/>
  <c r="L258"/>
  <c r="L259" s="1"/>
  <c r="K258"/>
  <c r="D258"/>
  <c r="D259" s="1"/>
  <c r="D260" s="1"/>
  <c r="C258"/>
  <c r="C259" s="1"/>
  <c r="C260" s="1"/>
  <c r="AA257"/>
  <c r="Z257"/>
  <c r="S257" s="1"/>
  <c r="R257"/>
  <c r="Q257"/>
  <c r="J257"/>
  <c r="I257"/>
  <c r="H257"/>
  <c r="G257"/>
  <c r="AE256"/>
  <c r="AD256"/>
  <c r="AB256" s="1"/>
  <c r="AA256"/>
  <c r="Z256"/>
  <c r="R256"/>
  <c r="Q256"/>
  <c r="P256"/>
  <c r="H256"/>
  <c r="G256"/>
  <c r="F256"/>
  <c r="E256"/>
  <c r="I256" s="1"/>
  <c r="AE255"/>
  <c r="AD255"/>
  <c r="AB255" s="1"/>
  <c r="AA255"/>
  <c r="Z255"/>
  <c r="S255"/>
  <c r="R255"/>
  <c r="Q255" s="1"/>
  <c r="P255"/>
  <c r="G255"/>
  <c r="F255"/>
  <c r="J255" s="1"/>
  <c r="I255" s="1"/>
  <c r="H255" s="1"/>
  <c r="E255"/>
  <c r="AD254"/>
  <c r="AB254" s="1"/>
  <c r="AA254"/>
  <c r="Z254"/>
  <c r="S254"/>
  <c r="R254"/>
  <c r="J254"/>
  <c r="I254"/>
  <c r="H254"/>
  <c r="G254"/>
  <c r="AA253"/>
  <c r="Z253"/>
  <c r="AD253" s="1"/>
  <c r="AB253" s="1"/>
  <c r="S253"/>
  <c r="R253"/>
  <c r="J253"/>
  <c r="I253"/>
  <c r="H253"/>
  <c r="G253"/>
  <c r="AA252"/>
  <c r="Z252"/>
  <c r="S252"/>
  <c r="R252" s="1"/>
  <c r="Q252"/>
  <c r="P252"/>
  <c r="H252"/>
  <c r="F252"/>
  <c r="E252"/>
  <c r="G252" s="1"/>
  <c r="AA251"/>
  <c r="Z251"/>
  <c r="P251"/>
  <c r="F251"/>
  <c r="H251" s="1"/>
  <c r="E251"/>
  <c r="I251" s="1"/>
  <c r="AA250"/>
  <c r="Z250"/>
  <c r="AD250" s="1"/>
  <c r="AB250" s="1"/>
  <c r="P250"/>
  <c r="F250"/>
  <c r="H250" s="1"/>
  <c r="E250"/>
  <c r="I250" s="1"/>
  <c r="AA249"/>
  <c r="Z249"/>
  <c r="AD249" s="1"/>
  <c r="AB249" s="1"/>
  <c r="P249"/>
  <c r="R249" s="1"/>
  <c r="Q249" s="1"/>
  <c r="S249" s="1"/>
  <c r="J249"/>
  <c r="F249"/>
  <c r="E249"/>
  <c r="AA248"/>
  <c r="Z248"/>
  <c r="S248"/>
  <c r="R248"/>
  <c r="Q248"/>
  <c r="J248"/>
  <c r="I248"/>
  <c r="H248"/>
  <c r="G248"/>
  <c r="AE247"/>
  <c r="AD247"/>
  <c r="AB247" s="1"/>
  <c r="AA247"/>
  <c r="Z247"/>
  <c r="R247"/>
  <c r="Q247"/>
  <c r="J247"/>
  <c r="I247"/>
  <c r="H247"/>
  <c r="G247"/>
  <c r="AA246"/>
  <c r="Z246"/>
  <c r="S246" s="1"/>
  <c r="R246"/>
  <c r="Q246"/>
  <c r="J246"/>
  <c r="I246"/>
  <c r="H246"/>
  <c r="G246"/>
  <c r="AE245"/>
  <c r="AD245"/>
  <c r="AB245" s="1"/>
  <c r="AA245"/>
  <c r="Z245"/>
  <c r="S245"/>
  <c r="R245"/>
  <c r="Q245"/>
  <c r="J245"/>
  <c r="I245"/>
  <c r="H245"/>
  <c r="G245"/>
  <c r="A245"/>
  <c r="AE244"/>
  <c r="AD244"/>
  <c r="AA243"/>
  <c r="Z243"/>
  <c r="AD243" s="1"/>
  <c r="AB243" s="1"/>
  <c r="R243"/>
  <c r="Q243"/>
  <c r="S243" s="1"/>
  <c r="J243"/>
  <c r="I243"/>
  <c r="H243"/>
  <c r="G243"/>
  <c r="AA242"/>
  <c r="Z242"/>
  <c r="R242"/>
  <c r="Q242"/>
  <c r="P242"/>
  <c r="H242"/>
  <c r="F242"/>
  <c r="E242"/>
  <c r="G242" s="1"/>
  <c r="AA241"/>
  <c r="Z241"/>
  <c r="R241"/>
  <c r="Q241"/>
  <c r="J241"/>
  <c r="I241"/>
  <c r="H241"/>
  <c r="G241"/>
  <c r="AE240"/>
  <c r="AD240"/>
  <c r="J240"/>
  <c r="I240"/>
  <c r="H240"/>
  <c r="G240"/>
  <c r="AE239"/>
  <c r="AD239"/>
  <c r="D238"/>
  <c r="C238"/>
  <c r="Y237"/>
  <c r="Y238" s="1"/>
  <c r="W237"/>
  <c r="V237"/>
  <c r="U237"/>
  <c r="T237"/>
  <c r="P237"/>
  <c r="O237"/>
  <c r="N237"/>
  <c r="M237"/>
  <c r="L237"/>
  <c r="K237"/>
  <c r="F237"/>
  <c r="F238" s="1"/>
  <c r="H238" s="1"/>
  <c r="E237"/>
  <c r="E238" s="1"/>
  <c r="G238" s="1"/>
  <c r="D237"/>
  <c r="C237"/>
  <c r="AE236"/>
  <c r="AD236"/>
  <c r="AB236" s="1"/>
  <c r="AA236"/>
  <c r="Z236"/>
  <c r="S236"/>
  <c r="R236"/>
  <c r="Q236"/>
  <c r="J236"/>
  <c r="I236"/>
  <c r="H236"/>
  <c r="G236"/>
  <c r="AD235"/>
  <c r="AB235" s="1"/>
  <c r="AA235"/>
  <c r="Z235"/>
  <c r="R235"/>
  <c r="Q235"/>
  <c r="J235"/>
  <c r="I235"/>
  <c r="H235"/>
  <c r="G235"/>
  <c r="AA234"/>
  <c r="Z234"/>
  <c r="R234"/>
  <c r="Q234"/>
  <c r="J234"/>
  <c r="I234"/>
  <c r="H234"/>
  <c r="G234"/>
  <c r="AD233"/>
  <c r="AB233" s="1"/>
  <c r="AA233"/>
  <c r="Z233"/>
  <c r="R233"/>
  <c r="Q233"/>
  <c r="J233"/>
  <c r="I233"/>
  <c r="H233"/>
  <c r="G233"/>
  <c r="A233" s="1"/>
  <c r="A241" s="1"/>
  <c r="AA232"/>
  <c r="Z232"/>
  <c r="R232"/>
  <c r="Q232"/>
  <c r="J232"/>
  <c r="I232"/>
  <c r="H232"/>
  <c r="G232"/>
  <c r="A232"/>
  <c r="AE231"/>
  <c r="AD231"/>
  <c r="AB231" s="1"/>
  <c r="AA231"/>
  <c r="Z231"/>
  <c r="R231"/>
  <c r="Q231"/>
  <c r="J231"/>
  <c r="I231"/>
  <c r="H231"/>
  <c r="G231"/>
  <c r="AA230"/>
  <c r="Z230"/>
  <c r="AD230" s="1"/>
  <c r="AB230" s="1"/>
  <c r="R230"/>
  <c r="Q230"/>
  <c r="S230" s="1"/>
  <c r="J230"/>
  <c r="I230"/>
  <c r="H230"/>
  <c r="G230"/>
  <c r="AA229"/>
  <c r="Z229"/>
  <c r="R229"/>
  <c r="Q229"/>
  <c r="J229"/>
  <c r="I229"/>
  <c r="H229"/>
  <c r="G229"/>
  <c r="AD228"/>
  <c r="AB228" s="1"/>
  <c r="AA228"/>
  <c r="Z228"/>
  <c r="R228"/>
  <c r="Q228"/>
  <c r="J228"/>
  <c r="I228"/>
  <c r="H228"/>
  <c r="G228"/>
  <c r="AA227"/>
  <c r="Z227"/>
  <c r="R227"/>
  <c r="Q227"/>
  <c r="J227"/>
  <c r="I227"/>
  <c r="H227"/>
  <c r="G227"/>
  <c r="AD226"/>
  <c r="AB226" s="1"/>
  <c r="AA226"/>
  <c r="Z226"/>
  <c r="AE226" s="1"/>
  <c r="R226"/>
  <c r="Q226"/>
  <c r="S226" s="1"/>
  <c r="J226"/>
  <c r="I226"/>
  <c r="H226"/>
  <c r="G226"/>
  <c r="AA225"/>
  <c r="Z225"/>
  <c r="S225" s="1"/>
  <c r="R225"/>
  <c r="Q225"/>
  <c r="J225"/>
  <c r="I225"/>
  <c r="H225"/>
  <c r="G225"/>
  <c r="AE224"/>
  <c r="AD224"/>
  <c r="AB224" s="1"/>
  <c r="AA224"/>
  <c r="Z224"/>
  <c r="R224"/>
  <c r="Q224"/>
  <c r="J224"/>
  <c r="I224"/>
  <c r="H224"/>
  <c r="G224"/>
  <c r="AE223"/>
  <c r="AD223"/>
  <c r="AE222"/>
  <c r="AD222"/>
  <c r="AB222" s="1"/>
  <c r="AA222"/>
  <c r="Z222"/>
  <c r="R222"/>
  <c r="Q222"/>
  <c r="J222"/>
  <c r="I222"/>
  <c r="H222"/>
  <c r="G222"/>
  <c r="A222"/>
  <c r="AD221"/>
  <c r="AB221" s="1"/>
  <c r="AA221"/>
  <c r="AA237" s="1"/>
  <c r="Z221"/>
  <c r="R221"/>
  <c r="Q221"/>
  <c r="J221"/>
  <c r="I221"/>
  <c r="H221"/>
  <c r="G221"/>
  <c r="AA220"/>
  <c r="Z220"/>
  <c r="S220"/>
  <c r="R220"/>
  <c r="Q220"/>
  <c r="J220"/>
  <c r="I220"/>
  <c r="H220"/>
  <c r="G220"/>
  <c r="AE219"/>
  <c r="AD219"/>
  <c r="AE218"/>
  <c r="AD218"/>
  <c r="AE217"/>
  <c r="AD217"/>
  <c r="Y216"/>
  <c r="W216"/>
  <c r="V216"/>
  <c r="U216"/>
  <c r="T216"/>
  <c r="P216"/>
  <c r="O216"/>
  <c r="N216"/>
  <c r="M216"/>
  <c r="L216"/>
  <c r="K216" s="1"/>
  <c r="J216"/>
  <c r="I216"/>
  <c r="F216"/>
  <c r="E216"/>
  <c r="D216"/>
  <c r="C216"/>
  <c r="AD215"/>
  <c r="AB215" s="1"/>
  <c r="AA215"/>
  <c r="AA216" s="1"/>
  <c r="Z215"/>
  <c r="Q215"/>
  <c r="L215"/>
  <c r="K215"/>
  <c r="R215" s="1"/>
  <c r="H215"/>
  <c r="G215"/>
  <c r="AA214"/>
  <c r="Z214"/>
  <c r="Q214"/>
  <c r="L214"/>
  <c r="K214"/>
  <c r="H214"/>
  <c r="G214"/>
  <c r="AE213"/>
  <c r="AD213"/>
  <c r="AE212"/>
  <c r="Z212"/>
  <c r="Y212"/>
  <c r="X8" i="12" s="1"/>
  <c r="X20" s="1"/>
  <c r="W212" i="4"/>
  <c r="V212"/>
  <c r="U212"/>
  <c r="T212"/>
  <c r="P212"/>
  <c r="O212"/>
  <c r="N212"/>
  <c r="M212"/>
  <c r="L212"/>
  <c r="K212"/>
  <c r="D212"/>
  <c r="C212"/>
  <c r="AE211"/>
  <c r="AD211"/>
  <c r="AB211" s="1"/>
  <c r="AA211"/>
  <c r="Z211"/>
  <c r="R211"/>
  <c r="Q211"/>
  <c r="G211"/>
  <c r="F211"/>
  <c r="J211" s="1"/>
  <c r="E211"/>
  <c r="I211" s="1"/>
  <c r="H211" s="1"/>
  <c r="AE210"/>
  <c r="AD210"/>
  <c r="AB210" s="1"/>
  <c r="AA210"/>
  <c r="Z210"/>
  <c r="R210"/>
  <c r="Q210"/>
  <c r="F210"/>
  <c r="J210" s="1"/>
  <c r="I210" s="1"/>
  <c r="H210" s="1"/>
  <c r="E210"/>
  <c r="G210" s="1"/>
  <c r="AD209"/>
  <c r="AB209" s="1"/>
  <c r="AA209"/>
  <c r="Z209"/>
  <c r="AE209" s="1"/>
  <c r="R209"/>
  <c r="Q209"/>
  <c r="S209" s="1"/>
  <c r="F209"/>
  <c r="H209" s="1"/>
  <c r="G209" s="1"/>
  <c r="E209"/>
  <c r="I209" s="1"/>
  <c r="A209"/>
  <c r="A210" s="1"/>
  <c r="A211" s="1"/>
  <c r="AD208"/>
  <c r="AB208" s="1"/>
  <c r="AB212" s="1"/>
  <c r="AA208"/>
  <c r="AA212" s="1"/>
  <c r="Z208"/>
  <c r="R208"/>
  <c r="Q208"/>
  <c r="G208"/>
  <c r="F208"/>
  <c r="F212" s="1"/>
  <c r="E212" s="1"/>
  <c r="E208"/>
  <c r="I208" s="1"/>
  <c r="I212" s="1"/>
  <c r="H212" s="1"/>
  <c r="G212" s="1"/>
  <c r="AE207"/>
  <c r="AD207"/>
  <c r="Y206"/>
  <c r="Y8" i="12" s="1"/>
  <c r="Y20" s="1"/>
  <c r="W206" i="4"/>
  <c r="V206"/>
  <c r="U206"/>
  <c r="T206"/>
  <c r="P206"/>
  <c r="O206"/>
  <c r="N206"/>
  <c r="M206"/>
  <c r="L206"/>
  <c r="K206"/>
  <c r="D206"/>
  <c r="C206"/>
  <c r="AA205"/>
  <c r="Z205"/>
  <c r="S205"/>
  <c r="R205"/>
  <c r="Q205"/>
  <c r="J205"/>
  <c r="F205"/>
  <c r="E205"/>
  <c r="AA204"/>
  <c r="Z204"/>
  <c r="S204" s="1"/>
  <c r="R204"/>
  <c r="Q204"/>
  <c r="J204"/>
  <c r="I204"/>
  <c r="H204" s="1"/>
  <c r="G204" s="1"/>
  <c r="F204"/>
  <c r="E204"/>
  <c r="A204"/>
  <c r="A205" s="1"/>
  <c r="AA203"/>
  <c r="Z203"/>
  <c r="R203"/>
  <c r="Q203"/>
  <c r="G203"/>
  <c r="F203"/>
  <c r="J203" s="1"/>
  <c r="I203" s="1"/>
  <c r="H203" s="1"/>
  <c r="E203"/>
  <c r="A203"/>
  <c r="AE202"/>
  <c r="AD202"/>
  <c r="AB202" s="1"/>
  <c r="AA202"/>
  <c r="Z202"/>
  <c r="S202"/>
  <c r="R202"/>
  <c r="Q202"/>
  <c r="H202"/>
  <c r="G202" s="1"/>
  <c r="F202"/>
  <c r="E202"/>
  <c r="I202" s="1"/>
  <c r="AD201"/>
  <c r="AB201" s="1"/>
  <c r="AA201"/>
  <c r="Z201"/>
  <c r="R201"/>
  <c r="Q201"/>
  <c r="S201" s="1"/>
  <c r="F201"/>
  <c r="H201" s="1"/>
  <c r="G201" s="1"/>
  <c r="E201"/>
  <c r="I201" s="1"/>
  <c r="AA200"/>
  <c r="AA206" s="1"/>
  <c r="Z200"/>
  <c r="AD200" s="1"/>
  <c r="AB200" s="1"/>
  <c r="R200"/>
  <c r="Q200"/>
  <c r="F200"/>
  <c r="H200" s="1"/>
  <c r="E200"/>
  <c r="I200" s="1"/>
  <c r="AA199"/>
  <c r="Z199"/>
  <c r="S199" s="1"/>
  <c r="R199"/>
  <c r="Q199"/>
  <c r="H199"/>
  <c r="F199"/>
  <c r="E199"/>
  <c r="AA198"/>
  <c r="Z198"/>
  <c r="R198"/>
  <c r="Q198"/>
  <c r="H198"/>
  <c r="G198"/>
  <c r="F198"/>
  <c r="E198"/>
  <c r="I198" s="1"/>
  <c r="AE197"/>
  <c r="AD197"/>
  <c r="AB197" s="1"/>
  <c r="AA197"/>
  <c r="Z197"/>
  <c r="R197"/>
  <c r="Q197"/>
  <c r="Q206" s="1"/>
  <c r="H197"/>
  <c r="G197"/>
  <c r="F197"/>
  <c r="J197" s="1"/>
  <c r="E197"/>
  <c r="I197" s="1"/>
  <c r="AE196"/>
  <c r="AD196"/>
  <c r="AE195"/>
  <c r="AD195"/>
  <c r="AE194"/>
  <c r="AD194"/>
  <c r="W192"/>
  <c r="V192"/>
  <c r="U192"/>
  <c r="T192"/>
  <c r="P192"/>
  <c r="P193" s="1"/>
  <c r="O192"/>
  <c r="N192"/>
  <c r="M192"/>
  <c r="L192"/>
  <c r="K192"/>
  <c r="F192"/>
  <c r="E192"/>
  <c r="D192"/>
  <c r="H192" s="1"/>
  <c r="C192"/>
  <c r="G192" s="1"/>
  <c r="AA191"/>
  <c r="Z191"/>
  <c r="R191"/>
  <c r="Q191"/>
  <c r="J191"/>
  <c r="I191"/>
  <c r="H191"/>
  <c r="G191"/>
  <c r="AE190"/>
  <c r="AD190"/>
  <c r="AB190" s="1"/>
  <c r="AA190"/>
  <c r="Z190"/>
  <c r="R190"/>
  <c r="Q190"/>
  <c r="Q192" s="1"/>
  <c r="J190"/>
  <c r="I190"/>
  <c r="H190"/>
  <c r="G190"/>
  <c r="AA189"/>
  <c r="Z189"/>
  <c r="R189"/>
  <c r="Q189"/>
  <c r="J189"/>
  <c r="I189"/>
  <c r="H189"/>
  <c r="G189"/>
  <c r="AE188"/>
  <c r="AD188"/>
  <c r="AB188" s="1"/>
  <c r="AA188"/>
  <c r="Z188"/>
  <c r="S188"/>
  <c r="R188"/>
  <c r="Q188"/>
  <c r="J188"/>
  <c r="I188"/>
  <c r="H188"/>
  <c r="G188"/>
  <c r="AE187"/>
  <c r="AD187"/>
  <c r="Y186"/>
  <c r="W186"/>
  <c r="V186"/>
  <c r="U186"/>
  <c r="T186"/>
  <c r="P186"/>
  <c r="O186"/>
  <c r="N186"/>
  <c r="M186"/>
  <c r="L186"/>
  <c r="K186"/>
  <c r="F186"/>
  <c r="E186"/>
  <c r="D186"/>
  <c r="C186"/>
  <c r="AD185"/>
  <c r="AB185" s="1"/>
  <c r="AA185"/>
  <c r="Z185"/>
  <c r="R185"/>
  <c r="Q185"/>
  <c r="J185"/>
  <c r="I185"/>
  <c r="H185"/>
  <c r="G185"/>
  <c r="AA184"/>
  <c r="Z184"/>
  <c r="R184"/>
  <c r="Q184"/>
  <c r="J184"/>
  <c r="I184"/>
  <c r="H184"/>
  <c r="G184"/>
  <c r="AD183"/>
  <c r="AB183" s="1"/>
  <c r="AA183"/>
  <c r="Z183"/>
  <c r="AE183" s="1"/>
  <c r="R183"/>
  <c r="Q183"/>
  <c r="S183" s="1"/>
  <c r="J183"/>
  <c r="I183"/>
  <c r="H183"/>
  <c r="G183"/>
  <c r="AA182"/>
  <c r="AA186" s="1"/>
  <c r="Z182"/>
  <c r="R182"/>
  <c r="Q182"/>
  <c r="S182" s="1"/>
  <c r="J182"/>
  <c r="J186" s="1"/>
  <c r="I186" s="1"/>
  <c r="H186" s="1"/>
  <c r="G186" s="1"/>
  <c r="I182"/>
  <c r="H182"/>
  <c r="G182"/>
  <c r="AE181"/>
  <c r="AD181"/>
  <c r="Y180"/>
  <c r="AD180" s="1"/>
  <c r="W180"/>
  <c r="V180"/>
  <c r="U180"/>
  <c r="T180"/>
  <c r="P180"/>
  <c r="O180"/>
  <c r="N180"/>
  <c r="M180"/>
  <c r="L180"/>
  <c r="K180"/>
  <c r="F180"/>
  <c r="E180"/>
  <c r="D180"/>
  <c r="C180"/>
  <c r="AD179"/>
  <c r="AB179" s="1"/>
  <c r="AE179" s="1"/>
  <c r="AA179"/>
  <c r="Z179"/>
  <c r="R179"/>
  <c r="Q179"/>
  <c r="J179"/>
  <c r="I179"/>
  <c r="H179"/>
  <c r="G179"/>
  <c r="AA178"/>
  <c r="Z178"/>
  <c r="R178"/>
  <c r="Q178"/>
  <c r="J178"/>
  <c r="I178"/>
  <c r="H178"/>
  <c r="G178"/>
  <c r="AE177"/>
  <c r="AD177"/>
  <c r="AB177" s="1"/>
  <c r="AA177"/>
  <c r="Z177"/>
  <c r="S177"/>
  <c r="R177"/>
  <c r="Q177"/>
  <c r="J177"/>
  <c r="I177"/>
  <c r="H177"/>
  <c r="G177"/>
  <c r="AD176"/>
  <c r="AB176" s="1"/>
  <c r="AA176"/>
  <c r="AA180" s="1"/>
  <c r="Z176"/>
  <c r="Z180" s="1"/>
  <c r="R176"/>
  <c r="Q176"/>
  <c r="S176" s="1"/>
  <c r="J176"/>
  <c r="J180" s="1"/>
  <c r="I180" s="1"/>
  <c r="H180" s="1"/>
  <c r="I176"/>
  <c r="H176"/>
  <c r="G176"/>
  <c r="AE175"/>
  <c r="AD175"/>
  <c r="Y174"/>
  <c r="W174"/>
  <c r="V174"/>
  <c r="U174"/>
  <c r="T174"/>
  <c r="P174"/>
  <c r="N174"/>
  <c r="M174"/>
  <c r="L174"/>
  <c r="K174"/>
  <c r="E174"/>
  <c r="D174"/>
  <c r="C174"/>
  <c r="AD173"/>
  <c r="AB173" s="1"/>
  <c r="AA173"/>
  <c r="Z173"/>
  <c r="R173"/>
  <c r="Q173"/>
  <c r="J173"/>
  <c r="I173"/>
  <c r="H173"/>
  <c r="G173"/>
  <c r="AE172"/>
  <c r="AA172"/>
  <c r="Z172"/>
  <c r="AD172" s="1"/>
  <c r="AB172" s="1"/>
  <c r="S172"/>
  <c r="R172"/>
  <c r="Q172"/>
  <c r="J172"/>
  <c r="I172"/>
  <c r="H172"/>
  <c r="G172"/>
  <c r="AE171"/>
  <c r="AD171"/>
  <c r="AB171" s="1"/>
  <c r="AA171"/>
  <c r="Z171"/>
  <c r="S171"/>
  <c r="R171"/>
  <c r="Q171"/>
  <c r="Q174" s="1"/>
  <c r="O171"/>
  <c r="I171"/>
  <c r="G171"/>
  <c r="F171"/>
  <c r="H171" s="1"/>
  <c r="AA170"/>
  <c r="Z170"/>
  <c r="AD170" s="1"/>
  <c r="AB170" s="1"/>
  <c r="AB174" s="1"/>
  <c r="S170"/>
  <c r="R170"/>
  <c r="Q170"/>
  <c r="J170"/>
  <c r="I170"/>
  <c r="H170"/>
  <c r="G170"/>
  <c r="AE169"/>
  <c r="AD169"/>
  <c r="Y168"/>
  <c r="W168"/>
  <c r="V168"/>
  <c r="U168"/>
  <c r="T168"/>
  <c r="P168"/>
  <c r="O168"/>
  <c r="N168"/>
  <c r="M168"/>
  <c r="L168"/>
  <c r="K168"/>
  <c r="E168"/>
  <c r="D168"/>
  <c r="C168"/>
  <c r="AA167"/>
  <c r="Z167"/>
  <c r="R167"/>
  <c r="Q167"/>
  <c r="J167"/>
  <c r="I167"/>
  <c r="H167"/>
  <c r="G167"/>
  <c r="AD166"/>
  <c r="AB166" s="1"/>
  <c r="AE166" s="1"/>
  <c r="AA166"/>
  <c r="Z166"/>
  <c r="S166"/>
  <c r="R166"/>
  <c r="Q166"/>
  <c r="J166"/>
  <c r="I166"/>
  <c r="H166"/>
  <c r="G166"/>
  <c r="AD165"/>
  <c r="AB165" s="1"/>
  <c r="AA165"/>
  <c r="Z165"/>
  <c r="AE165" s="1"/>
  <c r="R165"/>
  <c r="R168" s="1"/>
  <c r="Q168" s="1"/>
  <c r="Q165"/>
  <c r="S165" s="1"/>
  <c r="J165"/>
  <c r="I165"/>
  <c r="H165"/>
  <c r="G165"/>
  <c r="AA164"/>
  <c r="AA168" s="1"/>
  <c r="Z164"/>
  <c r="R164"/>
  <c r="Q164"/>
  <c r="S164" s="1"/>
  <c r="I164"/>
  <c r="G164"/>
  <c r="F164"/>
  <c r="H164" s="1"/>
  <c r="AE163"/>
  <c r="AD163"/>
  <c r="Y162"/>
  <c r="W162"/>
  <c r="V162"/>
  <c r="U162"/>
  <c r="T162"/>
  <c r="P162"/>
  <c r="N162"/>
  <c r="M162"/>
  <c r="L162"/>
  <c r="K162"/>
  <c r="F162"/>
  <c r="E162"/>
  <c r="D162"/>
  <c r="C162"/>
  <c r="AA161"/>
  <c r="Z161"/>
  <c r="AD161" s="1"/>
  <c r="AB161" s="1"/>
  <c r="S161"/>
  <c r="R161"/>
  <c r="Q161"/>
  <c r="J161"/>
  <c r="I161"/>
  <c r="H161"/>
  <c r="G161"/>
  <c r="AE160"/>
  <c r="AD160"/>
  <c r="AB160" s="1"/>
  <c r="AA160"/>
  <c r="Z160"/>
  <c r="S160"/>
  <c r="R160"/>
  <c r="Q160"/>
  <c r="J160"/>
  <c r="I160"/>
  <c r="H160"/>
  <c r="G160"/>
  <c r="AD159"/>
  <c r="AB159" s="1"/>
  <c r="AA159"/>
  <c r="Z159"/>
  <c r="R159"/>
  <c r="Q159"/>
  <c r="S159" s="1"/>
  <c r="O159"/>
  <c r="I159"/>
  <c r="H159"/>
  <c r="G159"/>
  <c r="F159"/>
  <c r="AD158"/>
  <c r="AB158" s="1"/>
  <c r="AA158"/>
  <c r="Z158"/>
  <c r="R158"/>
  <c r="Q158"/>
  <c r="J158"/>
  <c r="I158"/>
  <c r="H158"/>
  <c r="G158"/>
  <c r="AE157"/>
  <c r="AD157"/>
  <c r="A157"/>
  <c r="Z156"/>
  <c r="Y156"/>
  <c r="AD156" s="1"/>
  <c r="W156"/>
  <c r="V156"/>
  <c r="U156"/>
  <c r="T156"/>
  <c r="P156"/>
  <c r="O156"/>
  <c r="N156"/>
  <c r="M156"/>
  <c r="L156"/>
  <c r="K156"/>
  <c r="E156"/>
  <c r="D156"/>
  <c r="C156"/>
  <c r="AA155"/>
  <c r="Z155"/>
  <c r="R155"/>
  <c r="Q155"/>
  <c r="J155"/>
  <c r="I155"/>
  <c r="H155"/>
  <c r="G155"/>
  <c r="AD154"/>
  <c r="AB154" s="1"/>
  <c r="AA154"/>
  <c r="Z154"/>
  <c r="R154"/>
  <c r="Q154"/>
  <c r="S154" s="1"/>
  <c r="J154"/>
  <c r="I154"/>
  <c r="H154"/>
  <c r="G154"/>
  <c r="AA153"/>
  <c r="Z153"/>
  <c r="R153"/>
  <c r="Q153"/>
  <c r="S153" s="1"/>
  <c r="J153"/>
  <c r="I153"/>
  <c r="H153"/>
  <c r="G153"/>
  <c r="AA152"/>
  <c r="Z152"/>
  <c r="R152"/>
  <c r="R156" s="1"/>
  <c r="Q156" s="1"/>
  <c r="Q152"/>
  <c r="I152"/>
  <c r="H152"/>
  <c r="G152"/>
  <c r="F152"/>
  <c r="J152" s="1"/>
  <c r="AE151"/>
  <c r="AD151"/>
  <c r="AE150"/>
  <c r="AD150"/>
  <c r="A150"/>
  <c r="AA149"/>
  <c r="Z149"/>
  <c r="AD149" s="1"/>
  <c r="Y149"/>
  <c r="W149"/>
  <c r="V149"/>
  <c r="U149"/>
  <c r="AE149" s="1"/>
  <c r="T149"/>
  <c r="S149" s="1"/>
  <c r="Q149"/>
  <c r="P149"/>
  <c r="O149"/>
  <c r="N149"/>
  <c r="M149"/>
  <c r="L149"/>
  <c r="K149"/>
  <c r="F149"/>
  <c r="E149"/>
  <c r="D149"/>
  <c r="C149"/>
  <c r="AD148"/>
  <c r="AB148" s="1"/>
  <c r="AB149" s="1"/>
  <c r="AA148"/>
  <c r="Z148"/>
  <c r="AE148" s="1"/>
  <c r="S148"/>
  <c r="R148"/>
  <c r="J148"/>
  <c r="J149" s="1"/>
  <c r="I149" s="1"/>
  <c r="I148"/>
  <c r="H148"/>
  <c r="G148"/>
  <c r="AA147"/>
  <c r="Z147"/>
  <c r="Y147"/>
  <c r="W147"/>
  <c r="V147"/>
  <c r="U147"/>
  <c r="T147"/>
  <c r="Q147"/>
  <c r="P147"/>
  <c r="N147"/>
  <c r="M147"/>
  <c r="L147"/>
  <c r="K147"/>
  <c r="J147"/>
  <c r="I147" s="1"/>
  <c r="F147"/>
  <c r="E147"/>
  <c r="D147"/>
  <c r="C147"/>
  <c r="AA146"/>
  <c r="Z146"/>
  <c r="S146"/>
  <c r="R146"/>
  <c r="J146"/>
  <c r="I146"/>
  <c r="H146"/>
  <c r="G146"/>
  <c r="AE145"/>
  <c r="AD145"/>
  <c r="AB145" s="1"/>
  <c r="AA145"/>
  <c r="Z145"/>
  <c r="S145"/>
  <c r="R145"/>
  <c r="J145"/>
  <c r="I145"/>
  <c r="H145"/>
  <c r="G145"/>
  <c r="AE144"/>
  <c r="AD144"/>
  <c r="O142"/>
  <c r="N142"/>
  <c r="Y141"/>
  <c r="W141"/>
  <c r="W142" s="1"/>
  <c r="V142" s="1"/>
  <c r="V141"/>
  <c r="U141"/>
  <c r="T141"/>
  <c r="O141"/>
  <c r="N141"/>
  <c r="M141"/>
  <c r="M142" s="1"/>
  <c r="L141"/>
  <c r="K141"/>
  <c r="D141"/>
  <c r="D142" s="1"/>
  <c r="C141"/>
  <c r="C142" s="1"/>
  <c r="AA140"/>
  <c r="Z140"/>
  <c r="AD140" s="1"/>
  <c r="AB140" s="1"/>
  <c r="P140"/>
  <c r="R140" s="1"/>
  <c r="J140"/>
  <c r="I140"/>
  <c r="H140"/>
  <c r="G140"/>
  <c r="AE139"/>
  <c r="AA139"/>
  <c r="Z139"/>
  <c r="AD139" s="1"/>
  <c r="AB139" s="1"/>
  <c r="S139"/>
  <c r="Q139"/>
  <c r="P139"/>
  <c r="G139"/>
  <c r="F139"/>
  <c r="H139" s="1"/>
  <c r="E139"/>
  <c r="I139" s="1"/>
  <c r="AA138"/>
  <c r="Z138"/>
  <c r="P138"/>
  <c r="Q138" s="1"/>
  <c r="S138" s="1"/>
  <c r="J138"/>
  <c r="I138"/>
  <c r="H138"/>
  <c r="G138"/>
  <c r="AE137"/>
  <c r="AD137"/>
  <c r="AB137" s="1"/>
  <c r="AA137"/>
  <c r="Z137"/>
  <c r="R137"/>
  <c r="Q137"/>
  <c r="P137"/>
  <c r="J137"/>
  <c r="I137"/>
  <c r="H137"/>
  <c r="G137"/>
  <c r="AE136"/>
  <c r="AD136"/>
  <c r="AB136" s="1"/>
  <c r="AA136"/>
  <c r="Z136"/>
  <c r="S136"/>
  <c r="R136"/>
  <c r="Q136"/>
  <c r="P136"/>
  <c r="J136"/>
  <c r="I136"/>
  <c r="H136"/>
  <c r="G136"/>
  <c r="AA135"/>
  <c r="Z135"/>
  <c r="AD135" s="1"/>
  <c r="AB135" s="1"/>
  <c r="S135"/>
  <c r="R135"/>
  <c r="P135"/>
  <c r="Q135" s="1"/>
  <c r="J135"/>
  <c r="I135"/>
  <c r="H135" s="1"/>
  <c r="F135"/>
  <c r="E135"/>
  <c r="G135" s="1"/>
  <c r="AD134"/>
  <c r="AB134" s="1"/>
  <c r="AA134"/>
  <c r="Z134"/>
  <c r="R134"/>
  <c r="Q134"/>
  <c r="S134" s="1"/>
  <c r="P134"/>
  <c r="I134"/>
  <c r="G134"/>
  <c r="F134"/>
  <c r="J134" s="1"/>
  <c r="E134"/>
  <c r="AE133"/>
  <c r="AD133"/>
  <c r="AB133" s="1"/>
  <c r="AA133"/>
  <c r="Z133"/>
  <c r="R133"/>
  <c r="P133"/>
  <c r="H133"/>
  <c r="F133"/>
  <c r="E133"/>
  <c r="G133" s="1"/>
  <c r="AD132"/>
  <c r="AB132" s="1"/>
  <c r="AA132"/>
  <c r="Z132"/>
  <c r="Q132"/>
  <c r="S132" s="1"/>
  <c r="P132"/>
  <c r="G132"/>
  <c r="F132"/>
  <c r="H132" s="1"/>
  <c r="E132"/>
  <c r="I132" s="1"/>
  <c r="AD131"/>
  <c r="AB131" s="1"/>
  <c r="AA131"/>
  <c r="Z131"/>
  <c r="AE131" s="1"/>
  <c r="R131"/>
  <c r="P131"/>
  <c r="Q131" s="1"/>
  <c r="S131" s="1"/>
  <c r="J131"/>
  <c r="I131"/>
  <c r="H131"/>
  <c r="G131"/>
  <c r="AA130"/>
  <c r="Z130"/>
  <c r="R130"/>
  <c r="P130"/>
  <c r="I130"/>
  <c r="H130"/>
  <c r="G130" s="1"/>
  <c r="F130"/>
  <c r="E130"/>
  <c r="A130"/>
  <c r="A131" s="1"/>
  <c r="A132" s="1"/>
  <c r="A133" s="1"/>
  <c r="A134" s="1"/>
  <c r="A135" s="1"/>
  <c r="A136" s="1"/>
  <c r="A137" s="1"/>
  <c r="A138" s="1"/>
  <c r="AA129"/>
  <c r="Z129"/>
  <c r="R129"/>
  <c r="P129"/>
  <c r="Q129" s="1"/>
  <c r="F129"/>
  <c r="J129" s="1"/>
  <c r="E129"/>
  <c r="G129" s="1"/>
  <c r="AA128"/>
  <c r="Z128"/>
  <c r="AD128" s="1"/>
  <c r="AB128" s="1"/>
  <c r="S128"/>
  <c r="Q128"/>
  <c r="P128"/>
  <c r="I128"/>
  <c r="G128"/>
  <c r="F128"/>
  <c r="H128" s="1"/>
  <c r="E128"/>
  <c r="AD127"/>
  <c r="AB127" s="1"/>
  <c r="AA127"/>
  <c r="Z127"/>
  <c r="Q127"/>
  <c r="S127" s="1"/>
  <c r="P127"/>
  <c r="G127"/>
  <c r="F127"/>
  <c r="H127" s="1"/>
  <c r="E127"/>
  <c r="I127" s="1"/>
  <c r="AE126"/>
  <c r="AD126"/>
  <c r="AB126" s="1"/>
  <c r="AA126"/>
  <c r="Z126"/>
  <c r="P126"/>
  <c r="Q126" s="1"/>
  <c r="J126"/>
  <c r="I126"/>
  <c r="H126"/>
  <c r="G126"/>
  <c r="AD125"/>
  <c r="AB125" s="1"/>
  <c r="AA125"/>
  <c r="Z125"/>
  <c r="R125"/>
  <c r="Q125"/>
  <c r="S125" s="1"/>
  <c r="P125"/>
  <c r="J125"/>
  <c r="I125"/>
  <c r="H125"/>
  <c r="G125"/>
  <c r="AA124"/>
  <c r="Z124"/>
  <c r="P124"/>
  <c r="Q124" s="1"/>
  <c r="S124" s="1"/>
  <c r="J124"/>
  <c r="I124"/>
  <c r="H124"/>
  <c r="G124"/>
  <c r="AD123"/>
  <c r="AB123" s="1"/>
  <c r="AA123"/>
  <c r="Z123"/>
  <c r="Q123"/>
  <c r="P123"/>
  <c r="R123" s="1"/>
  <c r="J123"/>
  <c r="F123"/>
  <c r="E123"/>
  <c r="G123" s="1"/>
  <c r="AE122"/>
  <c r="AA122"/>
  <c r="Z122"/>
  <c r="AD122" s="1"/>
  <c r="AB122" s="1"/>
  <c r="P122"/>
  <c r="AD121"/>
  <c r="AB121" s="1"/>
  <c r="AA121"/>
  <c r="Z121"/>
  <c r="R121"/>
  <c r="Q121"/>
  <c r="S121" s="1"/>
  <c r="P121"/>
  <c r="J121"/>
  <c r="I121"/>
  <c r="H121"/>
  <c r="G121"/>
  <c r="AD120"/>
  <c r="AB120" s="1"/>
  <c r="AE120" s="1"/>
  <c r="AA120"/>
  <c r="Z120"/>
  <c r="Q120"/>
  <c r="P120"/>
  <c r="R120" s="1"/>
  <c r="J120"/>
  <c r="I120"/>
  <c r="H120"/>
  <c r="G120"/>
  <c r="A120"/>
  <c r="A121" s="1"/>
  <c r="AD119"/>
  <c r="AB119" s="1"/>
  <c r="AE119" s="1"/>
  <c r="AA119"/>
  <c r="AA141" s="1"/>
  <c r="Z119"/>
  <c r="R119"/>
  <c r="Q119"/>
  <c r="S119" s="1"/>
  <c r="P119"/>
  <c r="J119"/>
  <c r="I119"/>
  <c r="H119"/>
  <c r="E119"/>
  <c r="G119" s="1"/>
  <c r="AE118"/>
  <c r="AD118"/>
  <c r="Y117"/>
  <c r="W117"/>
  <c r="V117"/>
  <c r="U117"/>
  <c r="T117"/>
  <c r="P117"/>
  <c r="N117"/>
  <c r="M117"/>
  <c r="J117"/>
  <c r="I117"/>
  <c r="F117"/>
  <c r="E117"/>
  <c r="D117"/>
  <c r="C117"/>
  <c r="AA116"/>
  <c r="Z116"/>
  <c r="Q116"/>
  <c r="L116"/>
  <c r="S116" s="1"/>
  <c r="K116"/>
  <c r="R116" s="1"/>
  <c r="H116"/>
  <c r="G116"/>
  <c r="AA115"/>
  <c r="Z115"/>
  <c r="S115" s="1"/>
  <c r="Q115"/>
  <c r="L115"/>
  <c r="K115"/>
  <c r="R115" s="1"/>
  <c r="H115"/>
  <c r="G115"/>
  <c r="AD114"/>
  <c r="AB114" s="1"/>
  <c r="AA114"/>
  <c r="Z114"/>
  <c r="L114"/>
  <c r="S114" s="1"/>
  <c r="K114"/>
  <c r="H114"/>
  <c r="G114"/>
  <c r="A114"/>
  <c r="AE113"/>
  <c r="AD113"/>
  <c r="AB113" s="1"/>
  <c r="AA113"/>
  <c r="Z113"/>
  <c r="S113"/>
  <c r="R113"/>
  <c r="L113"/>
  <c r="K113"/>
  <c r="H113"/>
  <c r="G113"/>
  <c r="AE112"/>
  <c r="AD112"/>
  <c r="AE111"/>
  <c r="AD111"/>
  <c r="Y109"/>
  <c r="W109"/>
  <c r="V109"/>
  <c r="U109"/>
  <c r="T109"/>
  <c r="O109"/>
  <c r="N109"/>
  <c r="M109"/>
  <c r="L109"/>
  <c r="K109"/>
  <c r="D109"/>
  <c r="C109"/>
  <c r="AA108"/>
  <c r="Z108"/>
  <c r="AD108" s="1"/>
  <c r="AB108" s="1"/>
  <c r="S108"/>
  <c r="R108"/>
  <c r="Q108"/>
  <c r="J108"/>
  <c r="I108"/>
  <c r="H108"/>
  <c r="G108"/>
  <c r="AE107"/>
  <c r="AD107"/>
  <c r="AB107" s="1"/>
  <c r="AA107"/>
  <c r="Z107"/>
  <c r="P107"/>
  <c r="G107"/>
  <c r="F107"/>
  <c r="J107" s="1"/>
  <c r="E107"/>
  <c r="I107" s="1"/>
  <c r="AD106"/>
  <c r="AB106" s="1"/>
  <c r="AE106" s="1"/>
  <c r="AA106"/>
  <c r="Z106"/>
  <c r="R106"/>
  <c r="Q106"/>
  <c r="J106"/>
  <c r="I106"/>
  <c r="H106"/>
  <c r="G106"/>
  <c r="AA105"/>
  <c r="Z105"/>
  <c r="R105"/>
  <c r="Q105"/>
  <c r="S105" s="1"/>
  <c r="J105"/>
  <c r="I105"/>
  <c r="H105"/>
  <c r="G105"/>
  <c r="AD104"/>
  <c r="AB104" s="1"/>
  <c r="AA104"/>
  <c r="Z104"/>
  <c r="R104"/>
  <c r="Q104"/>
  <c r="S104" s="1"/>
  <c r="J104"/>
  <c r="I104"/>
  <c r="H104"/>
  <c r="G104"/>
  <c r="AA103"/>
  <c r="Z103"/>
  <c r="AD103" s="1"/>
  <c r="AB103" s="1"/>
  <c r="R103"/>
  <c r="Q103"/>
  <c r="S103" s="1"/>
  <c r="P103"/>
  <c r="I103"/>
  <c r="H103" s="1"/>
  <c r="G103"/>
  <c r="F103"/>
  <c r="J103" s="1"/>
  <c r="E103"/>
  <c r="AA102"/>
  <c r="Z102"/>
  <c r="AD102" s="1"/>
  <c r="AB102" s="1"/>
  <c r="S102"/>
  <c r="R102" s="1"/>
  <c r="Q102"/>
  <c r="P102"/>
  <c r="J102"/>
  <c r="F102"/>
  <c r="E102"/>
  <c r="G102" s="1"/>
  <c r="AA101"/>
  <c r="Z101"/>
  <c r="Q101"/>
  <c r="P101"/>
  <c r="H101"/>
  <c r="G101"/>
  <c r="F101"/>
  <c r="E101"/>
  <c r="I101" s="1"/>
  <c r="A101"/>
  <c r="A102" s="1"/>
  <c r="A103" s="1"/>
  <c r="A104" s="1"/>
  <c r="A105" s="1"/>
  <c r="A106" s="1"/>
  <c r="A107" s="1"/>
  <c r="AA100"/>
  <c r="Z100"/>
  <c r="R100"/>
  <c r="P100"/>
  <c r="H100"/>
  <c r="F100"/>
  <c r="E100"/>
  <c r="I100" s="1"/>
  <c r="A100"/>
  <c r="AA99"/>
  <c r="Z99"/>
  <c r="R99"/>
  <c r="Q99"/>
  <c r="J99"/>
  <c r="I99"/>
  <c r="H99"/>
  <c r="G99"/>
  <c r="AE98"/>
  <c r="AD98"/>
  <c r="AB98" s="1"/>
  <c r="AA98"/>
  <c r="Z98"/>
  <c r="S98"/>
  <c r="R98"/>
  <c r="Q98"/>
  <c r="P98"/>
  <c r="H98"/>
  <c r="F98"/>
  <c r="E98"/>
  <c r="G98" s="1"/>
  <c r="AA97"/>
  <c r="Z97"/>
  <c r="S97" s="1"/>
  <c r="R97"/>
  <c r="Q97"/>
  <c r="P97"/>
  <c r="J97"/>
  <c r="F97"/>
  <c r="E97"/>
  <c r="G97" s="1"/>
  <c r="AA96"/>
  <c r="Z96"/>
  <c r="S96" s="1"/>
  <c r="R96" s="1"/>
  <c r="Q96"/>
  <c r="P96"/>
  <c r="I96"/>
  <c r="G96"/>
  <c r="F96"/>
  <c r="J96" s="1"/>
  <c r="E96"/>
  <c r="AD95"/>
  <c r="AB95" s="1"/>
  <c r="AE95" s="1"/>
  <c r="AA95"/>
  <c r="Z95"/>
  <c r="Q95"/>
  <c r="S95" s="1"/>
  <c r="R95" s="1"/>
  <c r="P95"/>
  <c r="G95"/>
  <c r="F95"/>
  <c r="F109" s="1"/>
  <c r="H109" s="1"/>
  <c r="G109" s="1"/>
  <c r="E95"/>
  <c r="I95" s="1"/>
  <c r="AE94"/>
  <c r="AD94"/>
  <c r="AB94" s="1"/>
  <c r="AA94"/>
  <c r="AA109" s="1"/>
  <c r="Z94"/>
  <c r="R94"/>
  <c r="Q94"/>
  <c r="S94" s="1"/>
  <c r="J94"/>
  <c r="I94"/>
  <c r="H94"/>
  <c r="G94"/>
  <c r="AD93"/>
  <c r="AB93" s="1"/>
  <c r="AA93"/>
  <c r="Z93"/>
  <c r="R93"/>
  <c r="Q93"/>
  <c r="J93"/>
  <c r="I93"/>
  <c r="H93"/>
  <c r="G93"/>
  <c r="AA92"/>
  <c r="Z92"/>
  <c r="AD92" s="1"/>
  <c r="AB92" s="1"/>
  <c r="P92"/>
  <c r="Q92" s="1"/>
  <c r="S92" s="1"/>
  <c r="J92"/>
  <c r="F92"/>
  <c r="E92"/>
  <c r="G92" s="1"/>
  <c r="AE91"/>
  <c r="AA91"/>
  <c r="Z91"/>
  <c r="AD91" s="1"/>
  <c r="AB91" s="1"/>
  <c r="AA90"/>
  <c r="Z90"/>
  <c r="R90"/>
  <c r="Q90"/>
  <c r="J90"/>
  <c r="I90"/>
  <c r="H90"/>
  <c r="G90"/>
  <c r="A90"/>
  <c r="AA89"/>
  <c r="Z89"/>
  <c r="S89" s="1"/>
  <c r="R89"/>
  <c r="Q89"/>
  <c r="J89"/>
  <c r="I89"/>
  <c r="H89"/>
  <c r="G89"/>
  <c r="A89"/>
  <c r="AA88"/>
  <c r="Z88"/>
  <c r="Q88"/>
  <c r="S88" s="1"/>
  <c r="P88"/>
  <c r="F88"/>
  <c r="H88" s="1"/>
  <c r="E88"/>
  <c r="E109" s="1"/>
  <c r="AE87"/>
  <c r="AD87"/>
  <c r="Y86"/>
  <c r="W86"/>
  <c r="V86"/>
  <c r="U86"/>
  <c r="T86"/>
  <c r="P86"/>
  <c r="O86"/>
  <c r="N86"/>
  <c r="M86"/>
  <c r="J86"/>
  <c r="I86"/>
  <c r="F86"/>
  <c r="E86"/>
  <c r="D86"/>
  <c r="C86"/>
  <c r="AA85"/>
  <c r="Z85"/>
  <c r="Q85"/>
  <c r="L85"/>
  <c r="S85" s="1"/>
  <c r="R85" s="1"/>
  <c r="K85"/>
  <c r="H85"/>
  <c r="G85"/>
  <c r="AE84"/>
  <c r="AA84"/>
  <c r="Z84"/>
  <c r="AD84" s="1"/>
  <c r="AB84" s="1"/>
  <c r="Q84"/>
  <c r="L84"/>
  <c r="S84" s="1"/>
  <c r="K84"/>
  <c r="R84" s="1"/>
  <c r="H84"/>
  <c r="G84"/>
  <c r="A84"/>
  <c r="AA83"/>
  <c r="Z83"/>
  <c r="R83"/>
  <c r="L83"/>
  <c r="K83"/>
  <c r="H83"/>
  <c r="G83"/>
  <c r="A83"/>
  <c r="AD82"/>
  <c r="AB82" s="1"/>
  <c r="AE82" s="1"/>
  <c r="AA82"/>
  <c r="AA86" s="1"/>
  <c r="Z82"/>
  <c r="L82"/>
  <c r="K82"/>
  <c r="H82"/>
  <c r="G82"/>
  <c r="AE81"/>
  <c r="AD81"/>
  <c r="AE80"/>
  <c r="AD80"/>
  <c r="AE79"/>
  <c r="AD79"/>
  <c r="Y77"/>
  <c r="F77"/>
  <c r="E77"/>
  <c r="Y76"/>
  <c r="W76"/>
  <c r="V76"/>
  <c r="U76"/>
  <c r="T76"/>
  <c r="Q76"/>
  <c r="P76"/>
  <c r="O76"/>
  <c r="O77" s="1"/>
  <c r="N76"/>
  <c r="M76"/>
  <c r="L76"/>
  <c r="K76"/>
  <c r="F76"/>
  <c r="E76"/>
  <c r="D76"/>
  <c r="C76"/>
  <c r="C77" s="1"/>
  <c r="AA75"/>
  <c r="Z75"/>
  <c r="AD75" s="1"/>
  <c r="AB75" s="1"/>
  <c r="S75"/>
  <c r="R75"/>
  <c r="J75"/>
  <c r="I75"/>
  <c r="H75"/>
  <c r="G75"/>
  <c r="AE74"/>
  <c r="AD74"/>
  <c r="AB74" s="1"/>
  <c r="AA74"/>
  <c r="Z74"/>
  <c r="S74"/>
  <c r="R74"/>
  <c r="J74"/>
  <c r="I74"/>
  <c r="H74"/>
  <c r="G74"/>
  <c r="AA73"/>
  <c r="Z73"/>
  <c r="AD73" s="1"/>
  <c r="AB73" s="1"/>
  <c r="S73"/>
  <c r="R73"/>
  <c r="J73"/>
  <c r="I73"/>
  <c r="H73"/>
  <c r="G73"/>
  <c r="AD72"/>
  <c r="AB72" s="1"/>
  <c r="AE72" s="1"/>
  <c r="AA72"/>
  <c r="Z72"/>
  <c r="S72"/>
  <c r="R72"/>
  <c r="J72"/>
  <c r="I72"/>
  <c r="H72"/>
  <c r="G72"/>
  <c r="AE71"/>
  <c r="AA71"/>
  <c r="Z71"/>
  <c r="AD71" s="1"/>
  <c r="AB71" s="1"/>
  <c r="S71"/>
  <c r="R71"/>
  <c r="J71"/>
  <c r="I71"/>
  <c r="H71"/>
  <c r="G71"/>
  <c r="AE70"/>
  <c r="AD70"/>
  <c r="AB70" s="1"/>
  <c r="AA70"/>
  <c r="Z70"/>
  <c r="S70"/>
  <c r="R70"/>
  <c r="J70"/>
  <c r="I70"/>
  <c r="H70"/>
  <c r="G70"/>
  <c r="AE69"/>
  <c r="AA69"/>
  <c r="Z69"/>
  <c r="AD69" s="1"/>
  <c r="AB69" s="1"/>
  <c r="S69"/>
  <c r="R69"/>
  <c r="J69"/>
  <c r="I69"/>
  <c r="H69"/>
  <c r="G69"/>
  <c r="AE68"/>
  <c r="AD68"/>
  <c r="AB68" s="1"/>
  <c r="AA68"/>
  <c r="Z68"/>
  <c r="S68"/>
  <c r="R68"/>
  <c r="J68"/>
  <c r="I68"/>
  <c r="H68"/>
  <c r="G68"/>
  <c r="AD67"/>
  <c r="AB67" s="1"/>
  <c r="AA67"/>
  <c r="Z67"/>
  <c r="S67"/>
  <c r="R67"/>
  <c r="J67"/>
  <c r="I67"/>
  <c r="H67"/>
  <c r="G67"/>
  <c r="A67"/>
  <c r="A68" s="1"/>
  <c r="AA66"/>
  <c r="Z66"/>
  <c r="AD66" s="1"/>
  <c r="AB66" s="1"/>
  <c r="S66"/>
  <c r="R66"/>
  <c r="J66"/>
  <c r="I66"/>
  <c r="H66"/>
  <c r="G66"/>
  <c r="AD65"/>
  <c r="AB65" s="1"/>
  <c r="AE65" s="1"/>
  <c r="AA65"/>
  <c r="Z65"/>
  <c r="S65"/>
  <c r="R65"/>
  <c r="J65"/>
  <c r="I65"/>
  <c r="H65"/>
  <c r="G65"/>
  <c r="AE64"/>
  <c r="AA64"/>
  <c r="Z64"/>
  <c r="AD64" s="1"/>
  <c r="AB64" s="1"/>
  <c r="S64"/>
  <c r="R64"/>
  <c r="J64"/>
  <c r="I64"/>
  <c r="H64"/>
  <c r="G64"/>
  <c r="AE63"/>
  <c r="AD63"/>
  <c r="AB63" s="1"/>
  <c r="AA63"/>
  <c r="Z63"/>
  <c r="S63"/>
  <c r="R63"/>
  <c r="J63"/>
  <c r="I63"/>
  <c r="H63"/>
  <c r="G63"/>
  <c r="AE62"/>
  <c r="AA62"/>
  <c r="Z62"/>
  <c r="AD62" s="1"/>
  <c r="AB62" s="1"/>
  <c r="S62"/>
  <c r="R62"/>
  <c r="J62"/>
  <c r="I62"/>
  <c r="H62"/>
  <c r="G62"/>
  <c r="AE61"/>
  <c r="AD61"/>
  <c r="AB61" s="1"/>
  <c r="AA61"/>
  <c r="Z61"/>
  <c r="S61"/>
  <c r="R61"/>
  <c r="J61"/>
  <c r="I61"/>
  <c r="H61"/>
  <c r="G61"/>
  <c r="AA60"/>
  <c r="Z60"/>
  <c r="AD60" s="1"/>
  <c r="AB60" s="1"/>
  <c r="S60"/>
  <c r="R60"/>
  <c r="J60"/>
  <c r="I60"/>
  <c r="H60"/>
  <c r="G60"/>
  <c r="AE59"/>
  <c r="AD59"/>
  <c r="AB59" s="1"/>
  <c r="AA59"/>
  <c r="Z59"/>
  <c r="S59"/>
  <c r="R59"/>
  <c r="J59"/>
  <c r="I59"/>
  <c r="H59"/>
  <c r="G59"/>
  <c r="AA58"/>
  <c r="Z58"/>
  <c r="AD58" s="1"/>
  <c r="AB58" s="1"/>
  <c r="S58"/>
  <c r="R58"/>
  <c r="J58"/>
  <c r="I58"/>
  <c r="H58"/>
  <c r="G58"/>
  <c r="AD57"/>
  <c r="AB57" s="1"/>
  <c r="AE57" s="1"/>
  <c r="AA57"/>
  <c r="Z57"/>
  <c r="AE56"/>
  <c r="AD56"/>
  <c r="AB56" s="1"/>
  <c r="AA56"/>
  <c r="Z56"/>
  <c r="S56"/>
  <c r="R56"/>
  <c r="J56"/>
  <c r="I56"/>
  <c r="H56"/>
  <c r="G56"/>
  <c r="AE55"/>
  <c r="AD55"/>
  <c r="AB55" s="1"/>
  <c r="AA55"/>
  <c r="AA76" s="1"/>
  <c r="AA77" s="1"/>
  <c r="Z55"/>
  <c r="S55"/>
  <c r="R55"/>
  <c r="J55"/>
  <c r="I55"/>
  <c r="H55"/>
  <c r="G55"/>
  <c r="A55"/>
  <c r="A56" s="1"/>
  <c r="A57" s="1"/>
  <c r="AD54"/>
  <c r="AB54" s="1"/>
  <c r="AA54"/>
  <c r="Z54"/>
  <c r="S54"/>
  <c r="R54"/>
  <c r="J54"/>
  <c r="I54"/>
  <c r="H54"/>
  <c r="G54"/>
  <c r="AE53"/>
  <c r="AD53"/>
  <c r="AA52"/>
  <c r="Y52"/>
  <c r="W52"/>
  <c r="V52"/>
  <c r="U52"/>
  <c r="T52"/>
  <c r="P52"/>
  <c r="N52"/>
  <c r="M52"/>
  <c r="J52"/>
  <c r="I52"/>
  <c r="F52"/>
  <c r="E52"/>
  <c r="D52"/>
  <c r="C52"/>
  <c r="AA51"/>
  <c r="Z51"/>
  <c r="Q51"/>
  <c r="L51"/>
  <c r="K51"/>
  <c r="R51" s="1"/>
  <c r="H51"/>
  <c r="G51"/>
  <c r="AA50"/>
  <c r="Z50"/>
  <c r="S50" s="1"/>
  <c r="R50" s="1"/>
  <c r="L50"/>
  <c r="K50"/>
  <c r="H50"/>
  <c r="G50"/>
  <c r="A50" s="1"/>
  <c r="AA49"/>
  <c r="Z49"/>
  <c r="AD49" s="1"/>
  <c r="AB49" s="1"/>
  <c r="S49"/>
  <c r="L49"/>
  <c r="K49"/>
  <c r="R49" s="1"/>
  <c r="H49"/>
  <c r="G49"/>
  <c r="A49"/>
  <c r="AE48"/>
  <c r="AD48"/>
  <c r="AB48" s="1"/>
  <c r="AA48"/>
  <c r="Z48"/>
  <c r="R48"/>
  <c r="L48"/>
  <c r="L52" s="1"/>
  <c r="K48"/>
  <c r="H48"/>
  <c r="G48"/>
  <c r="AE47"/>
  <c r="AD47"/>
  <c r="AE46"/>
  <c r="AD46"/>
  <c r="Y44"/>
  <c r="W44"/>
  <c r="V44"/>
  <c r="U44"/>
  <c r="T44"/>
  <c r="Q44"/>
  <c r="P44"/>
  <c r="O44"/>
  <c r="N44"/>
  <c r="M44"/>
  <c r="L44"/>
  <c r="K44"/>
  <c r="F44"/>
  <c r="F45" s="1"/>
  <c r="E44"/>
  <c r="D44"/>
  <c r="C44"/>
  <c r="AA43"/>
  <c r="Z43"/>
  <c r="AD43" s="1"/>
  <c r="AB43" s="1"/>
  <c r="S43"/>
  <c r="R43"/>
  <c r="J43"/>
  <c r="I43"/>
  <c r="H43"/>
  <c r="G43"/>
  <c r="AE42"/>
  <c r="AD42"/>
  <c r="AB42" s="1"/>
  <c r="AA42"/>
  <c r="Z42"/>
  <c r="S42"/>
  <c r="R42"/>
  <c r="J42"/>
  <c r="I42"/>
  <c r="H42"/>
  <c r="G42"/>
  <c r="AA41"/>
  <c r="Z41"/>
  <c r="AD41" s="1"/>
  <c r="AB41" s="1"/>
  <c r="S41"/>
  <c r="R41"/>
  <c r="J41"/>
  <c r="I41"/>
  <c r="H41"/>
  <c r="G41"/>
  <c r="AD40"/>
  <c r="AB40" s="1"/>
  <c r="AE40" s="1"/>
  <c r="AA40"/>
  <c r="Z40"/>
  <c r="S40"/>
  <c r="R40"/>
  <c r="J40"/>
  <c r="I40"/>
  <c r="H40"/>
  <c r="G40"/>
  <c r="AE39"/>
  <c r="AA39"/>
  <c r="Z39"/>
  <c r="AD39" s="1"/>
  <c r="AB39" s="1"/>
  <c r="S39"/>
  <c r="R39"/>
  <c r="J39"/>
  <c r="I39"/>
  <c r="H39"/>
  <c r="G39"/>
  <c r="AE38"/>
  <c r="AD38"/>
  <c r="AB38" s="1"/>
  <c r="AA38"/>
  <c r="Z38"/>
  <c r="S38"/>
  <c r="R38"/>
  <c r="J38"/>
  <c r="I38"/>
  <c r="H38"/>
  <c r="G38"/>
  <c r="AE37"/>
  <c r="AA37"/>
  <c r="Z37"/>
  <c r="AD37" s="1"/>
  <c r="AB37" s="1"/>
  <c r="S37"/>
  <c r="R37"/>
  <c r="J37"/>
  <c r="I37"/>
  <c r="H37"/>
  <c r="G37"/>
  <c r="A37"/>
  <c r="AA36"/>
  <c r="Z36"/>
  <c r="AD36" s="1"/>
  <c r="AB36" s="1"/>
  <c r="S36"/>
  <c r="R36"/>
  <c r="J36"/>
  <c r="I36"/>
  <c r="H36"/>
  <c r="G36"/>
  <c r="A36"/>
  <c r="AE35"/>
  <c r="AD35"/>
  <c r="AB35" s="1"/>
  <c r="AA35"/>
  <c r="Z35"/>
  <c r="S35"/>
  <c r="R35"/>
  <c r="J35"/>
  <c r="I35"/>
  <c r="H35"/>
  <c r="G35"/>
  <c r="AA34"/>
  <c r="Z34"/>
  <c r="AD34" s="1"/>
  <c r="AB34" s="1"/>
  <c r="S34"/>
  <c r="R34"/>
  <c r="J34"/>
  <c r="I34"/>
  <c r="H34"/>
  <c r="G34"/>
  <c r="AE33"/>
  <c r="AD33"/>
  <c r="AB33" s="1"/>
  <c r="AA33"/>
  <c r="Z33"/>
  <c r="S33"/>
  <c r="R33"/>
  <c r="J33"/>
  <c r="I33"/>
  <c r="H33"/>
  <c r="G33"/>
  <c r="AA32"/>
  <c r="Z32"/>
  <c r="AD32" s="1"/>
  <c r="AB32" s="1"/>
  <c r="S32"/>
  <c r="R32"/>
  <c r="J32"/>
  <c r="I32"/>
  <c r="H32"/>
  <c r="G32"/>
  <c r="AD31"/>
  <c r="AB31" s="1"/>
  <c r="AE31" s="1"/>
  <c r="AA31"/>
  <c r="Z31"/>
  <c r="S31"/>
  <c r="R31"/>
  <c r="J31"/>
  <c r="I31"/>
  <c r="H31"/>
  <c r="G31"/>
  <c r="AE30"/>
  <c r="AA30"/>
  <c r="Z30"/>
  <c r="AD30" s="1"/>
  <c r="AB30" s="1"/>
  <c r="S30"/>
  <c r="R30"/>
  <c r="J30"/>
  <c r="I30"/>
  <c r="H30"/>
  <c r="G30"/>
  <c r="AE29"/>
  <c r="AD29"/>
  <c r="AB29" s="1"/>
  <c r="AA29"/>
  <c r="Z29"/>
  <c r="S29"/>
  <c r="R29"/>
  <c r="J29"/>
  <c r="I29"/>
  <c r="H29"/>
  <c r="G29"/>
  <c r="AE28"/>
  <c r="AA28"/>
  <c r="Z28"/>
  <c r="AD28" s="1"/>
  <c r="AB28" s="1"/>
  <c r="S28"/>
  <c r="R28"/>
  <c r="J28"/>
  <c r="I28"/>
  <c r="H28"/>
  <c r="G28"/>
  <c r="AE27"/>
  <c r="AD27"/>
  <c r="AB27" s="1"/>
  <c r="AA27"/>
  <c r="Z27"/>
  <c r="S27"/>
  <c r="R27"/>
  <c r="J27"/>
  <c r="I27"/>
  <c r="H27"/>
  <c r="G27"/>
  <c r="AA26"/>
  <c r="Z26"/>
  <c r="AD26" s="1"/>
  <c r="AB26" s="1"/>
  <c r="AA25"/>
  <c r="Z25"/>
  <c r="AD25" s="1"/>
  <c r="AB25" s="1"/>
  <c r="S25"/>
  <c r="R25"/>
  <c r="J25"/>
  <c r="I25"/>
  <c r="H25"/>
  <c r="G25"/>
  <c r="AD24"/>
  <c r="AB24" s="1"/>
  <c r="AA24"/>
  <c r="Z24"/>
  <c r="S24"/>
  <c r="R24"/>
  <c r="J24"/>
  <c r="I24"/>
  <c r="H24"/>
  <c r="G24"/>
  <c r="AE23"/>
  <c r="AA23"/>
  <c r="Z23"/>
  <c r="AD23" s="1"/>
  <c r="AB23" s="1"/>
  <c r="S23"/>
  <c r="R23"/>
  <c r="J23"/>
  <c r="J44" s="1"/>
  <c r="I23"/>
  <c r="H23"/>
  <c r="G23"/>
  <c r="AE22"/>
  <c r="AD22"/>
  <c r="Y21"/>
  <c r="W21"/>
  <c r="W45" s="1"/>
  <c r="V21"/>
  <c r="V45" s="1"/>
  <c r="U45" s="1"/>
  <c r="U21"/>
  <c r="T21"/>
  <c r="Q21"/>
  <c r="P21"/>
  <c r="M21"/>
  <c r="J21"/>
  <c r="I21"/>
  <c r="F21"/>
  <c r="E21"/>
  <c r="D21"/>
  <c r="C21"/>
  <c r="AA20"/>
  <c r="Z20"/>
  <c r="N20"/>
  <c r="N21" s="1"/>
  <c r="L20"/>
  <c r="K20"/>
  <c r="K21" s="1"/>
  <c r="H20"/>
  <c r="G20"/>
  <c r="AD19"/>
  <c r="AB19" s="1"/>
  <c r="AE19" s="1"/>
  <c r="AA19"/>
  <c r="Z19"/>
  <c r="L19"/>
  <c r="S19" s="1"/>
  <c r="R19" s="1"/>
  <c r="K19"/>
  <c r="H19"/>
  <c r="G19"/>
  <c r="AE18"/>
  <c r="AD18"/>
  <c r="AB18" s="1"/>
  <c r="AA18"/>
  <c r="Z18"/>
  <c r="R18"/>
  <c r="L18"/>
  <c r="K18"/>
  <c r="H18"/>
  <c r="G18"/>
  <c r="AE17"/>
  <c r="AA17"/>
  <c r="AA21" s="1"/>
  <c r="Z17"/>
  <c r="AD17" s="1"/>
  <c r="AB17" s="1"/>
  <c r="S17"/>
  <c r="R17" s="1"/>
  <c r="L17"/>
  <c r="K17"/>
  <c r="H17"/>
  <c r="G17"/>
  <c r="AE16"/>
  <c r="AD16"/>
  <c r="AE15"/>
  <c r="AD15"/>
  <c r="AE14"/>
  <c r="AD14"/>
  <c r="AD13"/>
  <c r="AB13" s="1"/>
  <c r="AA13"/>
  <c r="Z13"/>
  <c r="AE13" s="1"/>
  <c r="S13"/>
  <c r="R13"/>
  <c r="I13"/>
  <c r="G13"/>
  <c r="AD12"/>
  <c r="AB12" s="1"/>
  <c r="AA12"/>
  <c r="Z12"/>
  <c r="AE12" s="1"/>
  <c r="S12"/>
  <c r="R12"/>
  <c r="I12"/>
  <c r="G12"/>
  <c r="AD11"/>
  <c r="AB11" s="1"/>
  <c r="AA11"/>
  <c r="Z11"/>
  <c r="AE11" s="1"/>
  <c r="S11"/>
  <c r="R11"/>
  <c r="I11"/>
  <c r="G11"/>
  <c r="AD10"/>
  <c r="AB10" s="1"/>
  <c r="AA10"/>
  <c r="Z10"/>
  <c r="AE10" s="1"/>
  <c r="S10"/>
  <c r="R10"/>
  <c r="I10"/>
  <c r="G10"/>
  <c r="AD9"/>
  <c r="AB9" s="1"/>
  <c r="AA9"/>
  <c r="Z9"/>
  <c r="AE9" s="1"/>
  <c r="S9"/>
  <c r="R9"/>
  <c r="I9"/>
  <c r="G9"/>
  <c r="AD8"/>
  <c r="AB8" s="1"/>
  <c r="AA8"/>
  <c r="Z8"/>
  <c r="AE8" s="1"/>
  <c r="S8"/>
  <c r="R8"/>
  <c r="I8"/>
  <c r="G8"/>
  <c r="AD7"/>
  <c r="AB7" s="1"/>
  <c r="AA7"/>
  <c r="Z7"/>
  <c r="AE7" s="1"/>
  <c r="S7"/>
  <c r="R7"/>
  <c r="I7"/>
  <c r="G7"/>
  <c r="AE523" i="3"/>
  <c r="AD523"/>
  <c r="AE522"/>
  <c r="AD522"/>
  <c r="AD521"/>
  <c r="AE520"/>
  <c r="AD520"/>
  <c r="AE519"/>
  <c r="AD519"/>
  <c r="U142" i="4" l="1"/>
  <c r="T142" s="1"/>
  <c r="T45"/>
  <c r="I44"/>
  <c r="H44" s="1"/>
  <c r="G44" s="1"/>
  <c r="J45"/>
  <c r="K52"/>
  <c r="K77" s="1"/>
  <c r="L77"/>
  <c r="AB21"/>
  <c r="G77"/>
  <c r="AD44"/>
  <c r="AD162"/>
  <c r="R237" i="6"/>
  <c r="S238"/>
  <c r="AB44" i="4"/>
  <c r="AD162" i="8"/>
  <c r="T143"/>
  <c r="I319" i="7"/>
  <c r="J322"/>
  <c r="AB44"/>
  <c r="AE23"/>
  <c r="AB418" i="6"/>
  <c r="AE409"/>
  <c r="S97" i="7"/>
  <c r="R97" s="1"/>
  <c r="Q109"/>
  <c r="K142" i="6"/>
  <c r="J142" s="1"/>
  <c r="AB343"/>
  <c r="AE343" s="1"/>
  <c r="AE339"/>
  <c r="AB315"/>
  <c r="AE315" s="1"/>
  <c r="AE313"/>
  <c r="H371"/>
  <c r="R371"/>
  <c r="R411"/>
  <c r="R418" s="1"/>
  <c r="S418"/>
  <c r="Q513" i="5"/>
  <c r="Q516" s="1"/>
  <c r="P516" s="1"/>
  <c r="S495"/>
  <c r="S513" s="1"/>
  <c r="AB404"/>
  <c r="AE402"/>
  <c r="V515"/>
  <c r="V517" s="1"/>
  <c r="AD192" i="6"/>
  <c r="Z193"/>
  <c r="Y193" s="1"/>
  <c r="AE192"/>
  <c r="AE326" i="5"/>
  <c r="AD326"/>
  <c r="R82"/>
  <c r="R86" s="1"/>
  <c r="S86"/>
  <c r="E517" i="4"/>
  <c r="H517"/>
  <c r="AE292" i="5"/>
  <c r="AB297"/>
  <c r="AD283"/>
  <c r="AE283"/>
  <c r="AD174" i="6"/>
  <c r="AE247" i="5"/>
  <c r="AB258"/>
  <c r="AB442" i="6"/>
  <c r="AE421"/>
  <c r="Z517" i="8"/>
  <c r="AD517" s="1"/>
  <c r="I297" i="7"/>
  <c r="S86" i="6"/>
  <c r="R86" s="1"/>
  <c r="Q86" s="1"/>
  <c r="AB237" i="7"/>
  <c r="AB238" s="1"/>
  <c r="AA238" s="1"/>
  <c r="Z238" s="1"/>
  <c r="AD238" s="1"/>
  <c r="S141" i="6"/>
  <c r="AA77" i="7"/>
  <c r="AD491" i="6"/>
  <c r="AB141"/>
  <c r="I517" i="5"/>
  <c r="AB76" i="6"/>
  <c r="S515" i="4"/>
  <c r="S297" i="6"/>
  <c r="I141"/>
  <c r="I297" i="5"/>
  <c r="H297" s="1"/>
  <c r="G297" s="1"/>
  <c r="AB52" i="6"/>
  <c r="AE52" s="1"/>
  <c r="S83" i="4"/>
  <c r="AD83"/>
  <c r="AB83" s="1"/>
  <c r="S101"/>
  <c r="R101" s="1"/>
  <c r="AD101"/>
  <c r="AB101" s="1"/>
  <c r="S167"/>
  <c r="AD167"/>
  <c r="AB167" s="1"/>
  <c r="AE167"/>
  <c r="J88"/>
  <c r="R88"/>
  <c r="S99"/>
  <c r="AD99"/>
  <c r="AB99" s="1"/>
  <c r="J100"/>
  <c r="Q100"/>
  <c r="AD130"/>
  <c r="AB130" s="1"/>
  <c r="AE130" s="1"/>
  <c r="S155"/>
  <c r="AD155"/>
  <c r="AB155" s="1"/>
  <c r="AD182"/>
  <c r="AB182" s="1"/>
  <c r="AE182"/>
  <c r="S191"/>
  <c r="AD191"/>
  <c r="AB191" s="1"/>
  <c r="AE191"/>
  <c r="E206"/>
  <c r="G199"/>
  <c r="I205"/>
  <c r="H205" s="1"/>
  <c r="G205"/>
  <c r="S214"/>
  <c r="R214" s="1"/>
  <c r="AE214"/>
  <c r="Z216"/>
  <c r="AD214"/>
  <c r="AB214" s="1"/>
  <c r="AB216" s="1"/>
  <c r="AE220"/>
  <c r="Z237"/>
  <c r="AD220"/>
  <c r="AB220" s="1"/>
  <c r="S242"/>
  <c r="AE242"/>
  <c r="AD242"/>
  <c r="AB242" s="1"/>
  <c r="J251"/>
  <c r="Q251"/>
  <c r="S251" s="1"/>
  <c r="R251"/>
  <c r="AE274"/>
  <c r="AD274"/>
  <c r="AB274" s="1"/>
  <c r="Q277"/>
  <c r="S277" s="1"/>
  <c r="R277"/>
  <c r="E297"/>
  <c r="I286"/>
  <c r="J287"/>
  <c r="Q287"/>
  <c r="S287" s="1"/>
  <c r="S297" s="1"/>
  <c r="R297" s="1"/>
  <c r="Q297" s="1"/>
  <c r="R287"/>
  <c r="I289"/>
  <c r="H289" s="1"/>
  <c r="G289"/>
  <c r="I290"/>
  <c r="H290" s="1"/>
  <c r="G290"/>
  <c r="S324"/>
  <c r="S326" s="1"/>
  <c r="Z326"/>
  <c r="AD326" s="1"/>
  <c r="AD324"/>
  <c r="AB324" s="1"/>
  <c r="AD385"/>
  <c r="AB385" s="1"/>
  <c r="AE385" s="1"/>
  <c r="R515" i="8"/>
  <c r="Q515" s="1"/>
  <c r="P515" s="1"/>
  <c r="R443"/>
  <c r="H98"/>
  <c r="I109"/>
  <c r="I110" s="1"/>
  <c r="AB44"/>
  <c r="AB45" s="1"/>
  <c r="AA45" s="1"/>
  <c r="Z45" s="1"/>
  <c r="Y45" s="1"/>
  <c r="AE37"/>
  <c r="S90" i="4"/>
  <c r="AD90"/>
  <c r="AB90" s="1"/>
  <c r="AE90" s="1"/>
  <c r="J133"/>
  <c r="Q133"/>
  <c r="S133" s="1"/>
  <c r="J139"/>
  <c r="R139"/>
  <c r="AD153"/>
  <c r="AB153" s="1"/>
  <c r="AE153" s="1"/>
  <c r="S178"/>
  <c r="AD178"/>
  <c r="AB178" s="1"/>
  <c r="AB180" s="1"/>
  <c r="AE180" s="1"/>
  <c r="AE178"/>
  <c r="W238"/>
  <c r="V238" s="1"/>
  <c r="U238" s="1"/>
  <c r="S241"/>
  <c r="AE241"/>
  <c r="AD241"/>
  <c r="AB241" s="1"/>
  <c r="A249"/>
  <c r="A253" s="1"/>
  <c r="A254" s="1"/>
  <c r="G249"/>
  <c r="J250"/>
  <c r="Q250"/>
  <c r="R250"/>
  <c r="Z283"/>
  <c r="AD283" s="1"/>
  <c r="AD264"/>
  <c r="AB264" s="1"/>
  <c r="AD265"/>
  <c r="AB265" s="1"/>
  <c r="AE265" s="1"/>
  <c r="AE272"/>
  <c r="AD272"/>
  <c r="AB272" s="1"/>
  <c r="Q278"/>
  <c r="R278"/>
  <c r="AE281"/>
  <c r="AD281"/>
  <c r="AB281" s="1"/>
  <c r="A302"/>
  <c r="A303" s="1"/>
  <c r="A304" s="1"/>
  <c r="A305" s="1"/>
  <c r="G302"/>
  <c r="AE320"/>
  <c r="AD320"/>
  <c r="AB320" s="1"/>
  <c r="I332"/>
  <c r="I333" s="1"/>
  <c r="H333" s="1"/>
  <c r="E333"/>
  <c r="Z343"/>
  <c r="AE340"/>
  <c r="AD340"/>
  <c r="AB340" s="1"/>
  <c r="K366"/>
  <c r="G366"/>
  <c r="AE366"/>
  <c r="AD366"/>
  <c r="AB366" s="1"/>
  <c r="K369"/>
  <c r="H369" s="1"/>
  <c r="G369"/>
  <c r="AE372"/>
  <c r="AD372"/>
  <c r="AB372" s="1"/>
  <c r="AD373"/>
  <c r="AB373" s="1"/>
  <c r="AE373" s="1"/>
  <c r="AE374"/>
  <c r="AD374"/>
  <c r="AB374" s="1"/>
  <c r="AD375"/>
  <c r="AB375" s="1"/>
  <c r="AE375" s="1"/>
  <c r="AE376"/>
  <c r="AD376"/>
  <c r="AB376" s="1"/>
  <c r="AD377"/>
  <c r="AB377" s="1"/>
  <c r="AE377" s="1"/>
  <c r="Z378" i="9"/>
  <c r="AD378" i="4"/>
  <c r="AB378" s="1"/>
  <c r="AE378" s="1"/>
  <c r="S392"/>
  <c r="AE392"/>
  <c r="AD392"/>
  <c r="AB392" s="1"/>
  <c r="N45" i="5"/>
  <c r="O78"/>
  <c r="H21" i="9"/>
  <c r="D45"/>
  <c r="C45" s="1"/>
  <c r="I258" i="8"/>
  <c r="H258" s="1"/>
  <c r="G258" s="1"/>
  <c r="J259"/>
  <c r="I259" s="1"/>
  <c r="I174"/>
  <c r="H174" s="1"/>
  <c r="G174" s="1"/>
  <c r="J193"/>
  <c r="S93" i="4"/>
  <c r="AE93"/>
  <c r="S100"/>
  <c r="AD100"/>
  <c r="AB100" s="1"/>
  <c r="AE100" s="1"/>
  <c r="S123"/>
  <c r="AE123"/>
  <c r="J128"/>
  <c r="R128"/>
  <c r="S129"/>
  <c r="AD129"/>
  <c r="AB129" s="1"/>
  <c r="AE129" s="1"/>
  <c r="J130"/>
  <c r="Q130"/>
  <c r="S130" s="1"/>
  <c r="AD146"/>
  <c r="AB146" s="1"/>
  <c r="AE146"/>
  <c r="S152"/>
  <c r="S156" s="1"/>
  <c r="AD152"/>
  <c r="AB152" s="1"/>
  <c r="S189"/>
  <c r="AD189"/>
  <c r="AB189" s="1"/>
  <c r="AB192" s="1"/>
  <c r="Z192"/>
  <c r="S198"/>
  <c r="Z206"/>
  <c r="AE206" s="1"/>
  <c r="AE198"/>
  <c r="AD198"/>
  <c r="AB198" s="1"/>
  <c r="J200"/>
  <c r="S200"/>
  <c r="AE205"/>
  <c r="AD205"/>
  <c r="AB205" s="1"/>
  <c r="S229"/>
  <c r="AE229"/>
  <c r="AD229"/>
  <c r="AB229" s="1"/>
  <c r="S234"/>
  <c r="AD234"/>
  <c r="AB234" s="1"/>
  <c r="AE234" s="1"/>
  <c r="AE252"/>
  <c r="AD252"/>
  <c r="AB252" s="1"/>
  <c r="AD276"/>
  <c r="AB276" s="1"/>
  <c r="AE276" s="1"/>
  <c r="AE285"/>
  <c r="AD285"/>
  <c r="AB285" s="1"/>
  <c r="AD288"/>
  <c r="AB288" s="1"/>
  <c r="AE288" s="1"/>
  <c r="AE289"/>
  <c r="AD289"/>
  <c r="AB289" s="1"/>
  <c r="AD290"/>
  <c r="AB290" s="1"/>
  <c r="AE290" s="1"/>
  <c r="E322"/>
  <c r="G319"/>
  <c r="E326"/>
  <c r="G326" s="1"/>
  <c r="F326" s="1"/>
  <c r="G324"/>
  <c r="I325"/>
  <c r="H325" s="1"/>
  <c r="E397"/>
  <c r="G325"/>
  <c r="J332"/>
  <c r="J333" s="1"/>
  <c r="S332"/>
  <c r="H347"/>
  <c r="G347" s="1"/>
  <c r="P258" i="8"/>
  <c r="Q259"/>
  <c r="AB192"/>
  <c r="AE192" s="1"/>
  <c r="AE188"/>
  <c r="Z514" i="7"/>
  <c r="AD513"/>
  <c r="AB283" i="8"/>
  <c r="AE264"/>
  <c r="AE44"/>
  <c r="AD44"/>
  <c r="R97"/>
  <c r="S109"/>
  <c r="H375" i="7"/>
  <c r="R375"/>
  <c r="R192" i="8"/>
  <c r="Z515" i="7"/>
  <c r="AD418"/>
  <c r="R192"/>
  <c r="Z77"/>
  <c r="AD77" s="1"/>
  <c r="AD76"/>
  <c r="AE76"/>
  <c r="R192" i="6"/>
  <c r="S193"/>
  <c r="K117" i="7"/>
  <c r="K142" s="1"/>
  <c r="L142"/>
  <c r="AE329"/>
  <c r="AB330"/>
  <c r="AB478" i="6"/>
  <c r="AE461"/>
  <c r="H141" i="5"/>
  <c r="G141" s="1"/>
  <c r="I142"/>
  <c r="I143" s="1"/>
  <c r="AB206" i="7"/>
  <c r="AE206" s="1"/>
  <c r="AE199"/>
  <c r="S103" i="6"/>
  <c r="Q109"/>
  <c r="AB174" i="5"/>
  <c r="AE174" s="1"/>
  <c r="AE170"/>
  <c r="W517" i="4"/>
  <c r="Z443" i="5"/>
  <c r="Z516"/>
  <c r="AD442"/>
  <c r="AD212"/>
  <c r="AE478" i="4"/>
  <c r="AB479"/>
  <c r="AA479" s="1"/>
  <c r="AD479"/>
  <c r="H77"/>
  <c r="F78"/>
  <c r="I98"/>
  <c r="S162"/>
  <c r="L21"/>
  <c r="K45"/>
  <c r="Z44"/>
  <c r="AE44" s="1"/>
  <c r="A51"/>
  <c r="H52"/>
  <c r="G52" s="1"/>
  <c r="AB76"/>
  <c r="D77"/>
  <c r="E78"/>
  <c r="J95"/>
  <c r="I97"/>
  <c r="H97" s="1"/>
  <c r="AE97"/>
  <c r="I102"/>
  <c r="H102" s="1"/>
  <c r="AE102"/>
  <c r="Y110"/>
  <c r="W110" s="1"/>
  <c r="V110" s="1"/>
  <c r="U110" s="1"/>
  <c r="T110" s="1"/>
  <c r="Z117"/>
  <c r="AD117" s="1"/>
  <c r="L117"/>
  <c r="S117"/>
  <c r="J127"/>
  <c r="J141" s="1"/>
  <c r="J132"/>
  <c r="AE135"/>
  <c r="Q141"/>
  <c r="H147"/>
  <c r="G147" s="1"/>
  <c r="Z174"/>
  <c r="AD174" s="1"/>
  <c r="G180"/>
  <c r="Z186"/>
  <c r="J192"/>
  <c r="K193"/>
  <c r="AE192"/>
  <c r="J237"/>
  <c r="I237" s="1"/>
  <c r="H237" s="1"/>
  <c r="G237" s="1"/>
  <c r="AA258"/>
  <c r="I242"/>
  <c r="V260"/>
  <c r="AA283"/>
  <c r="O283"/>
  <c r="Z297"/>
  <c r="AD297" s="1"/>
  <c r="AB322"/>
  <c r="AD333"/>
  <c r="R352"/>
  <c r="S355"/>
  <c r="K367"/>
  <c r="R367" s="1"/>
  <c r="AB514" i="8"/>
  <c r="AE514" s="1"/>
  <c r="H21" i="4"/>
  <c r="G21" s="1"/>
  <c r="AA44"/>
  <c r="AE25"/>
  <c r="AE32"/>
  <c r="AE36"/>
  <c r="AE41"/>
  <c r="S44"/>
  <c r="R44" s="1"/>
  <c r="AE49"/>
  <c r="AD51"/>
  <c r="AB51" s="1"/>
  <c r="AE51" s="1"/>
  <c r="AE58"/>
  <c r="AE66"/>
  <c r="AE67"/>
  <c r="AE73"/>
  <c r="J76"/>
  <c r="Z76"/>
  <c r="W77"/>
  <c r="AE83"/>
  <c r="I88"/>
  <c r="I109" s="1"/>
  <c r="I110" s="1"/>
  <c r="Z109"/>
  <c r="I92"/>
  <c r="H92" s="1"/>
  <c r="AE92"/>
  <c r="H95"/>
  <c r="AD96"/>
  <c r="AB96" s="1"/>
  <c r="AE96" s="1"/>
  <c r="AD97"/>
  <c r="AB97" s="1"/>
  <c r="AE101"/>
  <c r="AE104"/>
  <c r="AD105"/>
  <c r="AB105" s="1"/>
  <c r="AE105" s="1"/>
  <c r="H107"/>
  <c r="AE108"/>
  <c r="AA117"/>
  <c r="AE114"/>
  <c r="P141"/>
  <c r="Z141"/>
  <c r="AD141" s="1"/>
  <c r="I123"/>
  <c r="H123" s="1"/>
  <c r="R124"/>
  <c r="R141" s="1"/>
  <c r="R126"/>
  <c r="AE127"/>
  <c r="AE128"/>
  <c r="AE132"/>
  <c r="R138"/>
  <c r="AD147"/>
  <c r="AA156"/>
  <c r="AE154"/>
  <c r="AB162"/>
  <c r="AE159"/>
  <c r="AE170"/>
  <c r="J171"/>
  <c r="Y193"/>
  <c r="AA192"/>
  <c r="I199"/>
  <c r="AE254"/>
  <c r="Z258"/>
  <c r="AE273"/>
  <c r="E306"/>
  <c r="AD306"/>
  <c r="J311"/>
  <c r="I311" s="1"/>
  <c r="H311" s="1"/>
  <c r="G311" s="1"/>
  <c r="I315"/>
  <c r="H315" s="1"/>
  <c r="G315" s="1"/>
  <c r="J326"/>
  <c r="I326" s="1"/>
  <c r="H326" s="1"/>
  <c r="S330"/>
  <c r="R330" s="1"/>
  <c r="Q330" s="1"/>
  <c r="A342"/>
  <c r="AE347"/>
  <c r="S350"/>
  <c r="AE353"/>
  <c r="AE361"/>
  <c r="AE362"/>
  <c r="K368"/>
  <c r="R370"/>
  <c r="R373"/>
  <c r="R374"/>
  <c r="R377"/>
  <c r="S381"/>
  <c r="AE383"/>
  <c r="S45" i="8"/>
  <c r="S206"/>
  <c r="R206" s="1"/>
  <c r="Q206" s="1"/>
  <c r="S18" i="4"/>
  <c r="AD20"/>
  <c r="AB20" s="1"/>
  <c r="AE20" s="1"/>
  <c r="Z21"/>
  <c r="AE24"/>
  <c r="AE26"/>
  <c r="AE34"/>
  <c r="A38"/>
  <c r="AE43"/>
  <c r="E45"/>
  <c r="AD50"/>
  <c r="AB50" s="1"/>
  <c r="AB52" s="1"/>
  <c r="AE54"/>
  <c r="AE60"/>
  <c r="AE75"/>
  <c r="N77"/>
  <c r="M77" s="1"/>
  <c r="S76"/>
  <c r="R76" s="1"/>
  <c r="L86"/>
  <c r="K86" s="1"/>
  <c r="A85"/>
  <c r="H86"/>
  <c r="G86" s="1"/>
  <c r="G88"/>
  <c r="AD89"/>
  <c r="AB89" s="1"/>
  <c r="AE89" s="1"/>
  <c r="R92"/>
  <c r="H96"/>
  <c r="AE99"/>
  <c r="G100"/>
  <c r="P109"/>
  <c r="R114"/>
  <c r="R117" s="1"/>
  <c r="Q117" s="1"/>
  <c r="A115"/>
  <c r="A116" s="1"/>
  <c r="AD115"/>
  <c r="AB115" s="1"/>
  <c r="AE115" s="1"/>
  <c r="H117"/>
  <c r="G117" s="1"/>
  <c r="AE121"/>
  <c r="F141"/>
  <c r="AD124"/>
  <c r="AB124" s="1"/>
  <c r="AE124" s="1"/>
  <c r="AE125"/>
  <c r="R127"/>
  <c r="I129"/>
  <c r="H129" s="1"/>
  <c r="R132"/>
  <c r="I133"/>
  <c r="H134"/>
  <c r="AE134"/>
  <c r="AD138"/>
  <c r="AB138" s="1"/>
  <c r="AE138" s="1"/>
  <c r="Q140"/>
  <c r="S140" s="1"/>
  <c r="AE140"/>
  <c r="Y142"/>
  <c r="Y143" s="1"/>
  <c r="W143" s="1"/>
  <c r="AB147"/>
  <c r="AE147" s="1"/>
  <c r="H149"/>
  <c r="G149" s="1"/>
  <c r="AE155"/>
  <c r="J156"/>
  <c r="I156" s="1"/>
  <c r="AA162"/>
  <c r="R162"/>
  <c r="Q162" s="1"/>
  <c r="AE161"/>
  <c r="Z162"/>
  <c r="AE162" s="1"/>
  <c r="J164"/>
  <c r="AA174"/>
  <c r="S186"/>
  <c r="R186" s="1"/>
  <c r="Q186" s="1"/>
  <c r="M193"/>
  <c r="L193" s="1"/>
  <c r="U193"/>
  <c r="AE201"/>
  <c r="AE216"/>
  <c r="F258"/>
  <c r="E258" s="1"/>
  <c r="I252"/>
  <c r="AD258"/>
  <c r="AE271"/>
  <c r="I288"/>
  <c r="P297"/>
  <c r="AA306"/>
  <c r="S315"/>
  <c r="Z322"/>
  <c r="AD322" s="1"/>
  <c r="AA386"/>
  <c r="L353"/>
  <c r="S353" s="1"/>
  <c r="R353" s="1"/>
  <c r="AE355"/>
  <c r="AE356"/>
  <c r="AE357"/>
  <c r="AE358"/>
  <c r="S359"/>
  <c r="K371"/>
  <c r="L383"/>
  <c r="S383" s="1"/>
  <c r="R383" s="1"/>
  <c r="AE389"/>
  <c r="S386" i="5"/>
  <c r="R386" s="1"/>
  <c r="AB109" i="8"/>
  <c r="AB110" s="1"/>
  <c r="AA110" s="1"/>
  <c r="R45"/>
  <c r="Q45" s="1"/>
  <c r="P45" s="1"/>
  <c r="O45" s="1"/>
  <c r="O78" s="1"/>
  <c r="S258" i="7"/>
  <c r="S141" i="8"/>
  <c r="R141" s="1"/>
  <c r="J109" i="7"/>
  <c r="J141" i="8"/>
  <c r="J142" s="1"/>
  <c r="J143" s="1"/>
  <c r="J258" i="7"/>
  <c r="S109"/>
  <c r="Q141" i="6"/>
  <c r="P141" s="1"/>
  <c r="P142" s="1"/>
  <c r="O142" s="1"/>
  <c r="AB418" i="7"/>
  <c r="J109" i="5"/>
  <c r="AB513" i="4"/>
  <c r="AE513" s="1"/>
  <c r="AB491"/>
  <c r="AB513" i="5"/>
  <c r="AE513" s="1"/>
  <c r="J479"/>
  <c r="I479" s="1"/>
  <c r="G514" i="4"/>
  <c r="AB212" i="5"/>
  <c r="AE212" s="1"/>
  <c r="AD164" i="4"/>
  <c r="AB164" s="1"/>
  <c r="AB168" s="1"/>
  <c r="AE168" s="1"/>
  <c r="Z168"/>
  <c r="AD168" s="1"/>
  <c r="S184"/>
  <c r="AD184"/>
  <c r="AB184" s="1"/>
  <c r="AE184" s="1"/>
  <c r="S203"/>
  <c r="AE203"/>
  <c r="AD203"/>
  <c r="AB203" s="1"/>
  <c r="S227"/>
  <c r="AD227"/>
  <c r="AB227" s="1"/>
  <c r="AE227" s="1"/>
  <c r="S232"/>
  <c r="AE232"/>
  <c r="AD232"/>
  <c r="AB232" s="1"/>
  <c r="AE248"/>
  <c r="AD248"/>
  <c r="AB248" s="1"/>
  <c r="AE251"/>
  <c r="AD251"/>
  <c r="AB251" s="1"/>
  <c r="S264"/>
  <c r="AE268"/>
  <c r="AD268"/>
  <c r="AB268" s="1"/>
  <c r="AE277"/>
  <c r="AD277"/>
  <c r="AB277" s="1"/>
  <c r="AE287"/>
  <c r="AD287"/>
  <c r="AB287" s="1"/>
  <c r="S301"/>
  <c r="AD301"/>
  <c r="AB301" s="1"/>
  <c r="AE301" s="1"/>
  <c r="I303"/>
  <c r="H303" s="1"/>
  <c r="G303"/>
  <c r="I319"/>
  <c r="J322"/>
  <c r="I322" s="1"/>
  <c r="I321"/>
  <c r="H321" s="1"/>
  <c r="G321"/>
  <c r="AD341"/>
  <c r="AB341" s="1"/>
  <c r="AE341" s="1"/>
  <c r="E386"/>
  <c r="G386" s="1"/>
  <c r="K350"/>
  <c r="AD365"/>
  <c r="AB365" s="1"/>
  <c r="AE365" s="1"/>
  <c r="K370"/>
  <c r="H370" s="1"/>
  <c r="G370"/>
  <c r="H378"/>
  <c r="R378"/>
  <c r="Q395"/>
  <c r="R395"/>
  <c r="I455" i="8"/>
  <c r="I515" s="1"/>
  <c r="H515" s="1"/>
  <c r="J515"/>
  <c r="J517" s="1"/>
  <c r="K491" i="7"/>
  <c r="K515" s="1"/>
  <c r="J515" s="1"/>
  <c r="L514"/>
  <c r="K364"/>
  <c r="K386" s="1"/>
  <c r="S364"/>
  <c r="AD347"/>
  <c r="U238" i="8"/>
  <c r="U260" s="1"/>
  <c r="V260"/>
  <c r="N110"/>
  <c r="O143"/>
  <c r="AB347" i="7"/>
  <c r="AE347" s="1"/>
  <c r="D345"/>
  <c r="AE345"/>
  <c r="Q141"/>
  <c r="R142"/>
  <c r="Q142" s="1"/>
  <c r="P142" s="1"/>
  <c r="AB76" i="8"/>
  <c r="AE76" s="1"/>
  <c r="AE54"/>
  <c r="Z443" i="7"/>
  <c r="AD443" s="1"/>
  <c r="Z516"/>
  <c r="AD516" s="1"/>
  <c r="AD442"/>
  <c r="AB237" i="8"/>
  <c r="AE221"/>
  <c r="AE494" i="7"/>
  <c r="AB513"/>
  <c r="AE513" s="1"/>
  <c r="E386"/>
  <c r="H386"/>
  <c r="AB386"/>
  <c r="AE386" s="1"/>
  <c r="AD386" s="1"/>
  <c r="AE350"/>
  <c r="AE124"/>
  <c r="AB141"/>
  <c r="AE141" s="1"/>
  <c r="S352" i="6"/>
  <c r="S386" s="1"/>
  <c r="L386"/>
  <c r="R413" i="5"/>
  <c r="S418"/>
  <c r="AB322" i="7"/>
  <c r="AE322" s="1"/>
  <c r="AE321"/>
  <c r="H478" i="6"/>
  <c r="I516"/>
  <c r="R215"/>
  <c r="S216"/>
  <c r="AD141"/>
  <c r="AE141"/>
  <c r="U260"/>
  <c r="AD306" i="5"/>
  <c r="AE306"/>
  <c r="AB455" i="6"/>
  <c r="AE455" s="1"/>
  <c r="AE446"/>
  <c r="AB44" i="5"/>
  <c r="AB45" s="1"/>
  <c r="AA45" s="1"/>
  <c r="AE23"/>
  <c r="AB442"/>
  <c r="AE422"/>
  <c r="AD21" i="4"/>
  <c r="AE103"/>
  <c r="J109"/>
  <c r="J110" s="1"/>
  <c r="V193"/>
  <c r="AD216"/>
  <c r="W260"/>
  <c r="AD343"/>
  <c r="R356"/>
  <c r="R369"/>
  <c r="Z193" i="8"/>
  <c r="Y193" s="1"/>
  <c r="AE180" i="5"/>
  <c r="S141"/>
  <c r="R141" s="1"/>
  <c r="AB516" i="8"/>
  <c r="AE513"/>
  <c r="AB337" i="7"/>
  <c r="AE337" s="1"/>
  <c r="AE336"/>
  <c r="AB212"/>
  <c r="AE212" s="1"/>
  <c r="AE210"/>
  <c r="AE147"/>
  <c r="AD147"/>
  <c r="H479" i="6"/>
  <c r="J479"/>
  <c r="I479" s="1"/>
  <c r="AD258" i="7"/>
  <c r="L515" i="6"/>
  <c r="L479"/>
  <c r="K479" s="1"/>
  <c r="H516"/>
  <c r="G516" s="1"/>
  <c r="Z45" i="7"/>
  <c r="AD44"/>
  <c r="I76" i="6"/>
  <c r="J77"/>
  <c r="R482"/>
  <c r="R491" s="1"/>
  <c r="Q491" s="1"/>
  <c r="Q515" s="1"/>
  <c r="P515" s="1"/>
  <c r="N515" s="1"/>
  <c r="M515" s="1"/>
  <c r="S491"/>
  <c r="H77"/>
  <c r="AE168" i="5"/>
  <c r="AD168"/>
  <c r="V142"/>
  <c r="W143"/>
  <c r="Z193" i="7"/>
  <c r="AD193" s="1"/>
  <c r="AD192"/>
  <c r="AE192"/>
  <c r="AB442" i="4"/>
  <c r="AE420"/>
  <c r="I258" i="6"/>
  <c r="J259"/>
  <c r="R192" i="5"/>
  <c r="Z515" i="4"/>
  <c r="AD515" s="1"/>
  <c r="Z443"/>
  <c r="AD443" s="1"/>
  <c r="W443"/>
  <c r="AB333" i="5"/>
  <c r="AE332"/>
  <c r="AE274" i="6"/>
  <c r="AB283"/>
  <c r="AE283" s="1"/>
  <c r="T517" i="4"/>
  <c r="S343" i="7"/>
  <c r="S343" i="6"/>
  <c r="H443"/>
  <c r="G443" s="1"/>
  <c r="AB442" i="7"/>
  <c r="AE442" s="1"/>
  <c r="AE216"/>
  <c r="S109" i="6"/>
  <c r="S110" s="1"/>
  <c r="R110" s="1"/>
  <c r="Q110" s="1"/>
  <c r="P110" s="1"/>
  <c r="O110" s="1"/>
  <c r="N110" s="1"/>
  <c r="L386" i="5"/>
  <c r="S306" i="6"/>
  <c r="R306" s="1"/>
  <c r="Q306" s="1"/>
  <c r="Z515"/>
  <c r="Y515" s="1"/>
  <c r="AE404" i="5"/>
  <c r="AB418" i="4"/>
  <c r="AB515" s="1"/>
  <c r="AB455" i="5"/>
  <c r="AB479" s="1"/>
  <c r="AA479" s="1"/>
  <c r="Z479" s="1"/>
  <c r="AD479" s="1"/>
  <c r="H399" i="8"/>
  <c r="G399" s="1"/>
  <c r="AD216"/>
  <c r="AE216"/>
  <c r="Z78"/>
  <c r="AD77"/>
  <c r="AB77" s="1"/>
  <c r="AA77" s="1"/>
  <c r="R446" i="7"/>
  <c r="R455" s="1"/>
  <c r="S455"/>
  <c r="T77" i="8"/>
  <c r="T78" s="1"/>
  <c r="AE77"/>
  <c r="U78"/>
  <c r="U517" i="7"/>
  <c r="AB174"/>
  <c r="AE174" s="1"/>
  <c r="AE170"/>
  <c r="J345" i="6"/>
  <c r="H345"/>
  <c r="K364" i="5"/>
  <c r="K386" s="1"/>
  <c r="S364"/>
  <c r="R364" s="1"/>
  <c r="I258"/>
  <c r="J259"/>
  <c r="I259" s="1"/>
  <c r="F399" i="6"/>
  <c r="H395"/>
  <c r="U517" i="5"/>
  <c r="R448"/>
  <c r="S455"/>
  <c r="S479" s="1"/>
  <c r="R479" s="1"/>
  <c r="Q479" s="1"/>
  <c r="P479" s="1"/>
  <c r="N479" s="1"/>
  <c r="M479" s="1"/>
  <c r="S88"/>
  <c r="T514" i="4"/>
  <c r="AE491"/>
  <c r="AD491"/>
  <c r="Y517"/>
  <c r="AD516"/>
  <c r="AE319" i="5"/>
  <c r="AB322"/>
  <c r="AE322" s="1"/>
  <c r="Y260"/>
  <c r="AB343"/>
  <c r="AE343" s="1"/>
  <c r="AE339"/>
  <c r="J168" i="4"/>
  <c r="I168" s="1"/>
  <c r="S173"/>
  <c r="S174" s="1"/>
  <c r="R174" s="1"/>
  <c r="S185"/>
  <c r="AD186"/>
  <c r="J198"/>
  <c r="AE200"/>
  <c r="J202"/>
  <c r="S208"/>
  <c r="H216"/>
  <c r="G216" s="1"/>
  <c r="S221"/>
  <c r="S228"/>
  <c r="AE230"/>
  <c r="S233"/>
  <c r="S235"/>
  <c r="AE243"/>
  <c r="AE249"/>
  <c r="AE250"/>
  <c r="AE253"/>
  <c r="J256"/>
  <c r="Y259"/>
  <c r="AE266"/>
  <c r="AE269"/>
  <c r="AE270"/>
  <c r="AE278"/>
  <c r="AE279"/>
  <c r="S291"/>
  <c r="S294"/>
  <c r="J299"/>
  <c r="I299" s="1"/>
  <c r="AE302"/>
  <c r="AE321"/>
  <c r="S328"/>
  <c r="G332"/>
  <c r="AE332"/>
  <c r="AE342"/>
  <c r="J345"/>
  <c r="L352"/>
  <c r="AE354"/>
  <c r="K355"/>
  <c r="H355" s="1"/>
  <c r="K359"/>
  <c r="H359" s="1"/>
  <c r="K360"/>
  <c r="H360" s="1"/>
  <c r="L364"/>
  <c r="S364" s="1"/>
  <c r="AE367"/>
  <c r="AE368"/>
  <c r="AE369"/>
  <c r="AE370"/>
  <c r="AE371"/>
  <c r="L375"/>
  <c r="S375" s="1"/>
  <c r="R375" s="1"/>
  <c r="L376"/>
  <c r="S376" s="1"/>
  <c r="R376" s="1"/>
  <c r="Q386"/>
  <c r="L379"/>
  <c r="S379" s="1"/>
  <c r="AE380"/>
  <c r="K381"/>
  <c r="AE381"/>
  <c r="AE382"/>
  <c r="Z393"/>
  <c r="S391"/>
  <c r="S393" s="1"/>
  <c r="R393" s="1"/>
  <c r="Q393" s="1"/>
  <c r="J393"/>
  <c r="I393" s="1"/>
  <c r="R45" i="6"/>
  <c r="Q45" s="1"/>
  <c r="P45" s="1"/>
  <c r="O45" s="1"/>
  <c r="AB109" i="7"/>
  <c r="AE109" s="1"/>
  <c r="AB142" i="5"/>
  <c r="AA142" s="1"/>
  <c r="AA143" s="1"/>
  <c r="AE393" i="7"/>
  <c r="J212" i="8"/>
  <c r="I212" s="1"/>
  <c r="AE347"/>
  <c r="AB258"/>
  <c r="S513" i="7"/>
  <c r="S516" s="1"/>
  <c r="R516" s="1"/>
  <c r="AB168" i="8"/>
  <c r="AE168" s="1"/>
  <c r="AE101"/>
  <c r="AE48"/>
  <c r="S491" i="7"/>
  <c r="V517"/>
  <c r="S110" i="8"/>
  <c r="AB141"/>
  <c r="S363" i="7"/>
  <c r="R363" s="1"/>
  <c r="H514"/>
  <c r="G514" s="1"/>
  <c r="S479"/>
  <c r="R479" s="1"/>
  <c r="Q479" s="1"/>
  <c r="P479" s="1"/>
  <c r="N479" s="1"/>
  <c r="M479" s="1"/>
  <c r="L479" s="1"/>
  <c r="K479" s="1"/>
  <c r="J479" s="1"/>
  <c r="I479" s="1"/>
  <c r="R357"/>
  <c r="I515"/>
  <c r="H515" s="1"/>
  <c r="AE315"/>
  <c r="AB306"/>
  <c r="AE306" s="1"/>
  <c r="AE149"/>
  <c r="AE418" i="6"/>
  <c r="H337" i="7"/>
  <c r="G337" s="1"/>
  <c r="S86"/>
  <c r="AE311"/>
  <c r="AB168"/>
  <c r="AE168" s="1"/>
  <c r="H45"/>
  <c r="AD77" i="6"/>
  <c r="AE410" i="5"/>
  <c r="AA517" i="7"/>
  <c r="AD311"/>
  <c r="Z514" i="5"/>
  <c r="AD514" s="1"/>
  <c r="AB514" s="1"/>
  <c r="AA514" s="1"/>
  <c r="G514" i="6"/>
  <c r="S142"/>
  <c r="R142" s="1"/>
  <c r="Q142" s="1"/>
  <c r="H168"/>
  <c r="G168" s="1"/>
  <c r="J443" i="5"/>
  <c r="I443" s="1"/>
  <c r="H443" s="1"/>
  <c r="AD418"/>
  <c r="AB77"/>
  <c r="AB455" i="4"/>
  <c r="AE494"/>
  <c r="AE446"/>
  <c r="R418"/>
  <c r="AB258" i="6"/>
  <c r="AD78"/>
  <c r="AE315" i="5"/>
  <c r="AB206"/>
  <c r="AE206" s="1"/>
  <c r="S156"/>
  <c r="R156" s="1"/>
  <c r="AD141"/>
  <c r="AE484" i="4"/>
  <c r="AD333" i="6"/>
  <c r="AE514" i="5"/>
  <c r="D78" i="7"/>
  <c r="S258" i="6"/>
  <c r="S259" s="1"/>
  <c r="AB174"/>
  <c r="AB193" s="1"/>
  <c r="AB168"/>
  <c r="AE168" s="1"/>
  <c r="K143" i="5"/>
  <c r="I345"/>
  <c r="H345" s="1"/>
  <c r="G345" s="1"/>
  <c r="AE216"/>
  <c r="AE162"/>
  <c r="J143"/>
  <c r="AD44"/>
  <c r="AD180"/>
  <c r="AA517" i="4"/>
  <c r="Z517" s="1"/>
  <c r="AD311" i="5"/>
  <c r="AE283" i="8"/>
  <c r="AD283"/>
  <c r="AB515"/>
  <c r="AE515" s="1"/>
  <c r="AB443"/>
  <c r="I332" i="7"/>
  <c r="J333"/>
  <c r="I333" s="1"/>
  <c r="H333" s="1"/>
  <c r="G333" s="1"/>
  <c r="W517"/>
  <c r="Z11" i="12"/>
  <c r="E443" i="7"/>
  <c r="I443" s="1"/>
  <c r="H443"/>
  <c r="T515" i="8"/>
  <c r="U517"/>
  <c r="R409" i="7"/>
  <c r="R418" s="1"/>
  <c r="S418"/>
  <c r="C347" i="8"/>
  <c r="C400" s="1"/>
  <c r="D400"/>
  <c r="H347"/>
  <c r="G347" s="1"/>
  <c r="W260" i="7"/>
  <c r="K385" i="6"/>
  <c r="S385"/>
  <c r="H76" i="7"/>
  <c r="G76" s="1"/>
  <c r="I77"/>
  <c r="V142" i="8"/>
  <c r="W143"/>
  <c r="AB156" i="7"/>
  <c r="AE156" s="1"/>
  <c r="AE152"/>
  <c r="I237" i="6"/>
  <c r="H237" s="1"/>
  <c r="G237" s="1"/>
  <c r="J238"/>
  <c r="V77"/>
  <c r="U77" s="1"/>
  <c r="W78"/>
  <c r="V516"/>
  <c r="V517" s="1"/>
  <c r="W517"/>
  <c r="J491"/>
  <c r="J514" s="1"/>
  <c r="K514"/>
  <c r="U517"/>
  <c r="T517" s="1"/>
  <c r="G516" i="5"/>
  <c r="F516" s="1"/>
  <c r="E517"/>
  <c r="AA516"/>
  <c r="AA517" s="1"/>
  <c r="Z517" s="1"/>
  <c r="AA443"/>
  <c r="V77"/>
  <c r="W78"/>
  <c r="H378"/>
  <c r="R378"/>
  <c r="R482" i="4"/>
  <c r="R491" s="1"/>
  <c r="Q491" s="1"/>
  <c r="Q514" s="1"/>
  <c r="P514" s="1"/>
  <c r="N514" s="1"/>
  <c r="M514" s="1"/>
  <c r="S491"/>
  <c r="AE455"/>
  <c r="AD455"/>
  <c r="Z193" i="5"/>
  <c r="Y193" s="1"/>
  <c r="AD192"/>
  <c r="Z443" i="6"/>
  <c r="Z516"/>
  <c r="AD442"/>
  <c r="S147" i="4"/>
  <c r="R147" s="1"/>
  <c r="R149"/>
  <c r="S158"/>
  <c r="J159"/>
  <c r="J162" s="1"/>
  <c r="I162" s="1"/>
  <c r="H162" s="1"/>
  <c r="G162" s="1"/>
  <c r="S215"/>
  <c r="A39"/>
  <c r="A40" s="1"/>
  <c r="A41" s="1"/>
  <c r="A42" s="1"/>
  <c r="A43" s="1"/>
  <c r="S48"/>
  <c r="Z52"/>
  <c r="AD52" s="1"/>
  <c r="A69"/>
  <c r="A70" s="1"/>
  <c r="A71" s="1"/>
  <c r="A72" s="1"/>
  <c r="A73" s="1"/>
  <c r="A74" s="1"/>
  <c r="A75" s="1"/>
  <c r="S82"/>
  <c r="Z86"/>
  <c r="J98"/>
  <c r="J101"/>
  <c r="S106"/>
  <c r="S120"/>
  <c r="S141" s="1"/>
  <c r="S126"/>
  <c r="S137"/>
  <c r="AE158"/>
  <c r="O162"/>
  <c r="S168"/>
  <c r="AE173"/>
  <c r="J174"/>
  <c r="I174" s="1"/>
  <c r="O174"/>
  <c r="O193" s="1"/>
  <c r="N193" s="1"/>
  <c r="AE176"/>
  <c r="S179"/>
  <c r="S180" s="1"/>
  <c r="R180" s="1"/>
  <c r="Q180" s="1"/>
  <c r="AE185"/>
  <c r="S190"/>
  <c r="S192" s="1"/>
  <c r="S197"/>
  <c r="S206" s="1"/>
  <c r="R206" s="1"/>
  <c r="J199"/>
  <c r="AD199"/>
  <c r="AB199" s="1"/>
  <c r="AB206" s="1"/>
  <c r="G200"/>
  <c r="AD204"/>
  <c r="AB204" s="1"/>
  <c r="AE204" s="1"/>
  <c r="H208"/>
  <c r="AE208"/>
  <c r="S210"/>
  <c r="S211"/>
  <c r="AE215"/>
  <c r="AE221"/>
  <c r="S222"/>
  <c r="S224"/>
  <c r="AD225"/>
  <c r="AB225" s="1"/>
  <c r="AE225" s="1"/>
  <c r="AE228"/>
  <c r="S231"/>
  <c r="AE233"/>
  <c r="AE235"/>
  <c r="AD237"/>
  <c r="J242"/>
  <c r="J258" s="1"/>
  <c r="AD246"/>
  <c r="AB246" s="1"/>
  <c r="AE246" s="1"/>
  <c r="S247"/>
  <c r="G250"/>
  <c r="G251"/>
  <c r="J252"/>
  <c r="S256"/>
  <c r="AD257"/>
  <c r="AB257" s="1"/>
  <c r="AE257" s="1"/>
  <c r="Q266"/>
  <c r="S266" s="1"/>
  <c r="S282"/>
  <c r="AE282"/>
  <c r="J283"/>
  <c r="I283" s="1"/>
  <c r="H283" s="1"/>
  <c r="G283" s="1"/>
  <c r="AD286"/>
  <c r="AB286" s="1"/>
  <c r="AE286" s="1"/>
  <c r="G287"/>
  <c r="J288"/>
  <c r="J297" s="1"/>
  <c r="AE291"/>
  <c r="S292"/>
  <c r="S293"/>
  <c r="AE294"/>
  <c r="S295"/>
  <c r="S300"/>
  <c r="S304"/>
  <c r="S306" s="1"/>
  <c r="S308"/>
  <c r="S311" s="1"/>
  <c r="R311" s="1"/>
  <c r="AD309"/>
  <c r="AB309" s="1"/>
  <c r="AB311" s="1"/>
  <c r="AD314"/>
  <c r="AB314" s="1"/>
  <c r="AE314" s="1"/>
  <c r="AD325"/>
  <c r="AB325" s="1"/>
  <c r="AE325" s="1"/>
  <c r="AE328"/>
  <c r="S329"/>
  <c r="Z330"/>
  <c r="AD330" s="1"/>
  <c r="J336"/>
  <c r="J337" s="1"/>
  <c r="I337" s="1"/>
  <c r="H337" s="1"/>
  <c r="G337" s="1"/>
  <c r="AD336"/>
  <c r="AB336" s="1"/>
  <c r="AB337" s="1"/>
  <c r="AE337" s="1"/>
  <c r="S339"/>
  <c r="S343" s="1"/>
  <c r="H345"/>
  <c r="AD350"/>
  <c r="AB350" s="1"/>
  <c r="S351"/>
  <c r="R351" s="1"/>
  <c r="G353"/>
  <c r="G354"/>
  <c r="S360"/>
  <c r="R360" s="1"/>
  <c r="L367"/>
  <c r="L368"/>
  <c r="S368" s="1"/>
  <c r="R368" s="1"/>
  <c r="L371"/>
  <c r="S371" s="1"/>
  <c r="R371" s="1"/>
  <c r="L372"/>
  <c r="S372" s="1"/>
  <c r="G382"/>
  <c r="G383"/>
  <c r="H390"/>
  <c r="AE391"/>
  <c r="AA395"/>
  <c r="S52" i="8"/>
  <c r="AB86" i="7"/>
  <c r="AE393" i="6"/>
  <c r="S404" i="4"/>
  <c r="R404" s="1"/>
  <c r="AD347" i="8"/>
  <c r="R479"/>
  <c r="Q479" s="1"/>
  <c r="P479" s="1"/>
  <c r="N479" s="1"/>
  <c r="M479" s="1"/>
  <c r="L479" s="1"/>
  <c r="AB212"/>
  <c r="AE212" s="1"/>
  <c r="AE241"/>
  <c r="AE479"/>
  <c r="AE186"/>
  <c r="R347"/>
  <c r="AD174"/>
  <c r="AD76"/>
  <c r="AB206"/>
  <c r="AE206" s="1"/>
  <c r="AB297" i="7"/>
  <c r="AE297" s="1"/>
  <c r="AB147" i="8"/>
  <c r="AE147" s="1"/>
  <c r="AB491" i="7"/>
  <c r="AE491" s="1"/>
  <c r="I393"/>
  <c r="S351"/>
  <c r="R351" s="1"/>
  <c r="AE286"/>
  <c r="AD186" i="8"/>
  <c r="I516" i="7"/>
  <c r="AE339"/>
  <c r="I306"/>
  <c r="R109"/>
  <c r="J141"/>
  <c r="R368" i="6"/>
  <c r="AD141" i="7"/>
  <c r="J45"/>
  <c r="I45" s="1"/>
  <c r="Z514" i="6"/>
  <c r="AE514" s="1"/>
  <c r="S347"/>
  <c r="R347" s="1"/>
  <c r="AD180" i="7"/>
  <c r="AD514" i="6"/>
  <c r="J443"/>
  <c r="D347"/>
  <c r="AE418" i="5"/>
  <c r="AD237" i="6"/>
  <c r="AE483" i="5"/>
  <c r="R455"/>
  <c r="AE478" i="7"/>
  <c r="R216"/>
  <c r="Q216" s="1"/>
  <c r="R351" i="6"/>
  <c r="J206"/>
  <c r="I206" s="1"/>
  <c r="H206" s="1"/>
  <c r="G206" s="1"/>
  <c r="AB297"/>
  <c r="AE297" s="1"/>
  <c r="AE404"/>
  <c r="T143"/>
  <c r="AE300"/>
  <c r="V260" i="5"/>
  <c r="S513" i="4"/>
  <c r="AE410"/>
  <c r="AB156" i="6"/>
  <c r="AE156" s="1"/>
  <c r="AE491" i="5"/>
  <c r="R21" i="6"/>
  <c r="S443" i="5"/>
  <c r="I322"/>
  <c r="H322" s="1"/>
  <c r="G322" s="1"/>
  <c r="H212"/>
  <c r="G212" s="1"/>
  <c r="H515" i="4"/>
  <c r="AE309" i="6"/>
  <c r="I193"/>
  <c r="R347" i="5"/>
  <c r="Q347" s="1"/>
  <c r="P347" s="1"/>
  <c r="I347"/>
  <c r="AE45"/>
  <c r="J193"/>
  <c r="I193" s="1"/>
  <c r="AE76"/>
  <c r="AB180"/>
  <c r="AE44"/>
  <c r="S515" i="8"/>
  <c r="S443"/>
  <c r="I76"/>
  <c r="H76" s="1"/>
  <c r="G76" s="1"/>
  <c r="J77"/>
  <c r="I77" s="1"/>
  <c r="AE158"/>
  <c r="AB162"/>
  <c r="AE162" s="1"/>
  <c r="AB180"/>
  <c r="AE180" s="1"/>
  <c r="AE176"/>
  <c r="K385" i="7"/>
  <c r="S385"/>
  <c r="R385" s="1"/>
  <c r="T45" i="8"/>
  <c r="AE45"/>
  <c r="AE447" i="7"/>
  <c r="AB455"/>
  <c r="AE455" s="1"/>
  <c r="Q297"/>
  <c r="S286"/>
  <c r="I192"/>
  <c r="I193" s="1"/>
  <c r="J193"/>
  <c r="W77"/>
  <c r="V77" s="1"/>
  <c r="U77" s="1"/>
  <c r="T193"/>
  <c r="W142"/>
  <c r="Y143"/>
  <c r="AA516" i="6"/>
  <c r="AA517" s="1"/>
  <c r="Z517" s="1"/>
  <c r="AA443"/>
  <c r="T238" i="5"/>
  <c r="AE238"/>
  <c r="R446" i="6"/>
  <c r="R455" s="1"/>
  <c r="R479" s="1"/>
  <c r="Q479" s="1"/>
  <c r="S455"/>
  <c r="S479" s="1"/>
  <c r="R484" i="5"/>
  <c r="R491" s="1"/>
  <c r="S491"/>
  <c r="T238" i="7"/>
  <c r="AD478" i="5"/>
  <c r="AE478"/>
  <c r="J395"/>
  <c r="H395"/>
  <c r="W516"/>
  <c r="W517" s="1"/>
  <c r="AD516"/>
  <c r="Y517"/>
  <c r="J201" i="4"/>
  <c r="J206"/>
  <c r="I206" s="1"/>
  <c r="J208"/>
  <c r="J212" s="1"/>
  <c r="J209"/>
  <c r="S212"/>
  <c r="R212" s="1"/>
  <c r="Q212" s="1"/>
  <c r="AD212"/>
  <c r="I249"/>
  <c r="H249" s="1"/>
  <c r="S250"/>
  <c r="S258" s="1"/>
  <c r="S278"/>
  <c r="J294"/>
  <c r="I302"/>
  <c r="H302" s="1"/>
  <c r="Z311"/>
  <c r="AE311" s="1"/>
  <c r="S333"/>
  <c r="R333" s="1"/>
  <c r="Q333" s="1"/>
  <c r="J343"/>
  <c r="I343" s="1"/>
  <c r="H343" s="1"/>
  <c r="G343" s="1"/>
  <c r="L357"/>
  <c r="S357" s="1"/>
  <c r="L358"/>
  <c r="S358" s="1"/>
  <c r="L361"/>
  <c r="S361" s="1"/>
  <c r="L362"/>
  <c r="S362" s="1"/>
  <c r="L363"/>
  <c r="S363" s="1"/>
  <c r="S367"/>
  <c r="S404" i="6"/>
  <c r="R404" s="1"/>
  <c r="I206" i="8"/>
  <c r="R514"/>
  <c r="S156"/>
  <c r="R156" s="1"/>
  <c r="Q156" s="1"/>
  <c r="S516"/>
  <c r="R491" i="7"/>
  <c r="Q491" s="1"/>
  <c r="Q514" s="1"/>
  <c r="P514" s="1"/>
  <c r="N514" s="1"/>
  <c r="M514" s="1"/>
  <c r="AE404"/>
  <c r="I141" i="8"/>
  <c r="L515" i="7"/>
  <c r="AE141" i="8"/>
  <c r="S513" i="6"/>
  <c r="L386" i="7"/>
  <c r="AD443" i="6"/>
  <c r="AE299" i="7"/>
  <c r="AB258"/>
  <c r="AB259" s="1"/>
  <c r="S156"/>
  <c r="S193" s="1"/>
  <c r="Q514" i="6"/>
  <c r="P514" s="1"/>
  <c r="N514" s="1"/>
  <c r="M514" s="1"/>
  <c r="R353" i="7"/>
  <c r="J515" i="6"/>
  <c r="I515" s="1"/>
  <c r="AE165" i="7"/>
  <c r="K45" i="6"/>
  <c r="K78" s="1"/>
  <c r="J78" s="1"/>
  <c r="R418" i="5"/>
  <c r="AE330" i="7"/>
  <c r="J516" i="6"/>
  <c r="J517" s="1"/>
  <c r="AE330"/>
  <c r="J514" i="5"/>
  <c r="I514" s="1"/>
  <c r="H514" s="1"/>
  <c r="G514" s="1"/>
  <c r="I206"/>
  <c r="H206" s="1"/>
  <c r="G206" s="1"/>
  <c r="AE455"/>
  <c r="AB237" i="6"/>
  <c r="J109"/>
  <c r="AD76"/>
  <c r="K517" i="5"/>
  <c r="J517" s="1"/>
  <c r="AB141"/>
  <c r="AE141" s="1"/>
  <c r="S443" i="4"/>
  <c r="R443" s="1"/>
  <c r="AE494" i="5"/>
  <c r="L77" i="7"/>
  <c r="K77" s="1"/>
  <c r="AD404" i="6"/>
  <c r="AE216"/>
  <c r="H174"/>
  <c r="G174" s="1"/>
  <c r="AE76"/>
  <c r="AB45"/>
  <c r="AE479" i="5"/>
  <c r="R366"/>
  <c r="Q258"/>
  <c r="Q259" s="1"/>
  <c r="P259" s="1"/>
  <c r="S216"/>
  <c r="R216" s="1"/>
  <c r="C78" i="7"/>
  <c r="C400" s="1"/>
  <c r="Q258" i="6"/>
  <c r="P258" s="1"/>
  <c r="AE297" i="5"/>
  <c r="AE333"/>
  <c r="K110"/>
  <c r="J110" s="1"/>
  <c r="AD513" i="4"/>
  <c r="S117" i="5"/>
  <c r="R117" s="1"/>
  <c r="D78" i="9"/>
  <c r="AE390" i="7"/>
  <c r="AE398" i="4"/>
  <c r="AE390" i="5"/>
  <c r="AD393" i="4"/>
  <c r="AD390"/>
  <c r="AB390" s="1"/>
  <c r="AB393" s="1"/>
  <c r="AE393" s="1"/>
  <c r="AE390" i="6"/>
  <c r="AD397" i="4"/>
  <c r="AB397"/>
  <c r="AE397" s="1"/>
  <c r="S395"/>
  <c r="AB395"/>
  <c r="AE395" i="7"/>
  <c r="AE395" i="5"/>
  <c r="AE395" i="6"/>
  <c r="Z142" i="8"/>
  <c r="AD117"/>
  <c r="AE117"/>
  <c r="AE116"/>
  <c r="AB117" i="7"/>
  <c r="AE116"/>
  <c r="Z142" i="6"/>
  <c r="AD117"/>
  <c r="AB117"/>
  <c r="AE117" s="1"/>
  <c r="AE116"/>
  <c r="AD142" i="5"/>
  <c r="AE116"/>
  <c r="AE117"/>
  <c r="AD116" i="4"/>
  <c r="AB116" s="1"/>
  <c r="AD109" i="8"/>
  <c r="AE109"/>
  <c r="AE88" i="7"/>
  <c r="AE88" i="6"/>
  <c r="AD109" i="5"/>
  <c r="AE109"/>
  <c r="AD109" i="4"/>
  <c r="AD88"/>
  <c r="AB88" s="1"/>
  <c r="Z110" i="5"/>
  <c r="AD110" s="1"/>
  <c r="Z110" i="8"/>
  <c r="AE86"/>
  <c r="AD86"/>
  <c r="AE85"/>
  <c r="AE85" i="7"/>
  <c r="Z110"/>
  <c r="AD86"/>
  <c r="AE86"/>
  <c r="AD110" i="6"/>
  <c r="AE110"/>
  <c r="Z143"/>
  <c r="AD86"/>
  <c r="AE86"/>
  <c r="AE85"/>
  <c r="Z143" i="5"/>
  <c r="AB86"/>
  <c r="AE85"/>
  <c r="Z110" i="4"/>
  <c r="AD86"/>
  <c r="AD85"/>
  <c r="AB85" s="1"/>
  <c r="AE378" i="6"/>
  <c r="AE386"/>
  <c r="AD386" s="1"/>
  <c r="S378" i="4"/>
  <c r="V142" i="9"/>
  <c r="U142" s="1"/>
  <c r="W143"/>
  <c r="G86"/>
  <c r="AF193"/>
  <c r="AF110"/>
  <c r="AF76"/>
  <c r="C78"/>
  <c r="AF77" s="1"/>
  <c r="K110"/>
  <c r="Y143"/>
  <c r="O9" i="20" s="1"/>
  <c r="O16" s="1"/>
  <c r="AF45" i="9"/>
  <c r="K7" i="11"/>
  <c r="E77" i="9"/>
  <c r="E78" s="1"/>
  <c r="H77"/>
  <c r="Y78"/>
  <c r="K143"/>
  <c r="E156"/>
  <c r="M45" i="8"/>
  <c r="N78"/>
  <c r="R52" i="6"/>
  <c r="Q52" s="1"/>
  <c r="Q77" s="1"/>
  <c r="P77" s="1"/>
  <c r="S77"/>
  <c r="M45" i="5"/>
  <c r="N78"/>
  <c r="R52"/>
  <c r="Q52" s="1"/>
  <c r="Q77" s="1"/>
  <c r="S77"/>
  <c r="R52" i="8"/>
  <c r="S77"/>
  <c r="S78" s="1"/>
  <c r="S51" i="4"/>
  <c r="S52" s="1"/>
  <c r="S20"/>
  <c r="R20" s="1"/>
  <c r="R21" s="1"/>
  <c r="S21" i="7"/>
  <c r="G518" i="3"/>
  <c r="W516"/>
  <c r="E515"/>
  <c r="W514"/>
  <c r="U514"/>
  <c r="E514"/>
  <c r="Y513"/>
  <c r="Y514" s="1"/>
  <c r="W513"/>
  <c r="V513"/>
  <c r="V514" s="1"/>
  <c r="U513"/>
  <c r="T513"/>
  <c r="T514" s="1"/>
  <c r="P513"/>
  <c r="N513"/>
  <c r="M513"/>
  <c r="L513"/>
  <c r="K513"/>
  <c r="F513"/>
  <c r="H513" s="1"/>
  <c r="E513"/>
  <c r="D513"/>
  <c r="C513"/>
  <c r="G513" s="1"/>
  <c r="AA512"/>
  <c r="Z512"/>
  <c r="S512" s="1"/>
  <c r="R512"/>
  <c r="Q512"/>
  <c r="J512"/>
  <c r="I512"/>
  <c r="H512"/>
  <c r="G512"/>
  <c r="AE511"/>
  <c r="AD511"/>
  <c r="AB511" s="1"/>
  <c r="AA511"/>
  <c r="Z511"/>
  <c r="R511"/>
  <c r="Q511"/>
  <c r="J511"/>
  <c r="I511"/>
  <c r="H511"/>
  <c r="G511"/>
  <c r="AA510"/>
  <c r="Z510"/>
  <c r="S510" s="1"/>
  <c r="R510"/>
  <c r="Q510"/>
  <c r="J510"/>
  <c r="I510"/>
  <c r="H510"/>
  <c r="G510"/>
  <c r="AE509"/>
  <c r="AD509"/>
  <c r="AB509" s="1"/>
  <c r="AA509"/>
  <c r="Z509"/>
  <c r="R509"/>
  <c r="Q509"/>
  <c r="J509"/>
  <c r="I509"/>
  <c r="H509"/>
  <c r="G509"/>
  <c r="AA508"/>
  <c r="Z508"/>
  <c r="S508" s="1"/>
  <c r="R508"/>
  <c r="Q508"/>
  <c r="J508"/>
  <c r="I508"/>
  <c r="H508"/>
  <c r="G508"/>
  <c r="AE507"/>
  <c r="AD507"/>
  <c r="AB507" s="1"/>
  <c r="AA507"/>
  <c r="Z507"/>
  <c r="R507"/>
  <c r="Q507"/>
  <c r="J507"/>
  <c r="I507"/>
  <c r="H507"/>
  <c r="G507"/>
  <c r="AA506"/>
  <c r="Z506"/>
  <c r="S506" s="1"/>
  <c r="R506"/>
  <c r="Q506"/>
  <c r="J506"/>
  <c r="I506"/>
  <c r="H506"/>
  <c r="G506"/>
  <c r="AE505"/>
  <c r="AD505"/>
  <c r="AB505" s="1"/>
  <c r="AA505"/>
  <c r="Z505"/>
  <c r="R505"/>
  <c r="Q505"/>
  <c r="J505"/>
  <c r="I505"/>
  <c r="H505"/>
  <c r="G505"/>
  <c r="AA504"/>
  <c r="Z504"/>
  <c r="S504" s="1"/>
  <c r="R504"/>
  <c r="Q504"/>
  <c r="J504"/>
  <c r="I504"/>
  <c r="H504"/>
  <c r="G504"/>
  <c r="AE503"/>
  <c r="AD503"/>
  <c r="AB503" s="1"/>
  <c r="AA503"/>
  <c r="Z503"/>
  <c r="R503"/>
  <c r="Q503"/>
  <c r="J503"/>
  <c r="I503"/>
  <c r="H503"/>
  <c r="G503"/>
  <c r="AA502"/>
  <c r="Z502"/>
  <c r="S502" s="1"/>
  <c r="R502"/>
  <c r="Q502"/>
  <c r="J502"/>
  <c r="I502"/>
  <c r="H502"/>
  <c r="G502"/>
  <c r="AE501"/>
  <c r="AD501"/>
  <c r="AB501" s="1"/>
  <c r="AA501"/>
  <c r="Z501"/>
  <c r="R501"/>
  <c r="Q501"/>
  <c r="J501"/>
  <c r="I501"/>
  <c r="H501"/>
  <c r="G501"/>
  <c r="AA500"/>
  <c r="Z500"/>
  <c r="S500" s="1"/>
  <c r="R500"/>
  <c r="Q500"/>
  <c r="J500"/>
  <c r="I500"/>
  <c r="H500"/>
  <c r="G500"/>
  <c r="AE499"/>
  <c r="AD499"/>
  <c r="AB499" s="1"/>
  <c r="AA499"/>
  <c r="Z499"/>
  <c r="R499"/>
  <c r="Q499"/>
  <c r="J499"/>
  <c r="I499"/>
  <c r="H499"/>
  <c r="G499"/>
  <c r="AA498"/>
  <c r="Z498"/>
  <c r="S498" s="1"/>
  <c r="R498"/>
  <c r="Q498"/>
  <c r="J498"/>
  <c r="I498"/>
  <c r="H498"/>
  <c r="G498"/>
  <c r="AE497"/>
  <c r="AD497"/>
  <c r="AB497" s="1"/>
  <c r="AA497"/>
  <c r="Z497"/>
  <c r="R497"/>
  <c r="Q497"/>
  <c r="J497"/>
  <c r="I497"/>
  <c r="H497"/>
  <c r="G497"/>
  <c r="AA496"/>
  <c r="Z496"/>
  <c r="AD496" s="1"/>
  <c r="AB496" s="1"/>
  <c r="AE496" s="1"/>
  <c r="AA495"/>
  <c r="Z495"/>
  <c r="S495" s="1"/>
  <c r="R495"/>
  <c r="Q495"/>
  <c r="J495"/>
  <c r="I495"/>
  <c r="H495"/>
  <c r="G495"/>
  <c r="AD494"/>
  <c r="AB494" s="1"/>
  <c r="AE494" s="1"/>
  <c r="AA494"/>
  <c r="Z494"/>
  <c r="R494"/>
  <c r="Q494"/>
  <c r="J494"/>
  <c r="J513" s="1"/>
  <c r="I494"/>
  <c r="H494"/>
  <c r="G494"/>
  <c r="AA493"/>
  <c r="AA513" s="1"/>
  <c r="Z493"/>
  <c r="S493" s="1"/>
  <c r="R493"/>
  <c r="R513" s="1"/>
  <c r="Q513" s="1"/>
  <c r="Q493"/>
  <c r="J493"/>
  <c r="I493"/>
  <c r="I513" s="1"/>
  <c r="H493"/>
  <c r="G493"/>
  <c r="AE492"/>
  <c r="AD492"/>
  <c r="AC491"/>
  <c r="Y491"/>
  <c r="W491"/>
  <c r="V491"/>
  <c r="U491"/>
  <c r="T491"/>
  <c r="P491"/>
  <c r="N491"/>
  <c r="M491"/>
  <c r="F491"/>
  <c r="H491" s="1"/>
  <c r="G491" s="1"/>
  <c r="E491"/>
  <c r="D491"/>
  <c r="J491" s="1"/>
  <c r="C491"/>
  <c r="I491" s="1"/>
  <c r="AA490"/>
  <c r="Z490"/>
  <c r="AD490" s="1"/>
  <c r="AB490" s="1"/>
  <c r="AE490" s="1"/>
  <c r="S490"/>
  <c r="R490" s="1"/>
  <c r="Q490"/>
  <c r="L490"/>
  <c r="K490"/>
  <c r="H490"/>
  <c r="G490"/>
  <c r="AD489"/>
  <c r="AB489" s="1"/>
  <c r="AE489" s="1"/>
  <c r="AA489"/>
  <c r="Z489"/>
  <c r="L489"/>
  <c r="K489"/>
  <c r="H489"/>
  <c r="G489"/>
  <c r="AD488"/>
  <c r="AB488" s="1"/>
  <c r="AE488" s="1"/>
  <c r="AA488"/>
  <c r="Z488"/>
  <c r="L488"/>
  <c r="K488"/>
  <c r="H488"/>
  <c r="G488"/>
  <c r="AD487"/>
  <c r="AB487" s="1"/>
  <c r="AE487" s="1"/>
  <c r="AA487"/>
  <c r="Z487"/>
  <c r="L487"/>
  <c r="K487"/>
  <c r="H487"/>
  <c r="G487"/>
  <c r="AD486"/>
  <c r="AB486" s="1"/>
  <c r="AE486" s="1"/>
  <c r="AA486"/>
  <c r="Z486"/>
  <c r="L486"/>
  <c r="K486"/>
  <c r="H486"/>
  <c r="G486"/>
  <c r="AD485"/>
  <c r="AB485" s="1"/>
  <c r="AE485" s="1"/>
  <c r="AA485"/>
  <c r="Z485"/>
  <c r="L485"/>
  <c r="K485"/>
  <c r="H485"/>
  <c r="G485"/>
  <c r="AD484"/>
  <c r="AB484" s="1"/>
  <c r="AE484" s="1"/>
  <c r="AA484"/>
  <c r="AA491" s="1"/>
  <c r="Z484"/>
  <c r="L484"/>
  <c r="S484" s="1"/>
  <c r="R484" s="1"/>
  <c r="K484"/>
  <c r="H484"/>
  <c r="G484"/>
  <c r="AA483"/>
  <c r="Z483"/>
  <c r="AD483" s="1"/>
  <c r="AB483" s="1"/>
  <c r="AE483" s="1"/>
  <c r="L483"/>
  <c r="L491" s="1"/>
  <c r="K483"/>
  <c r="H483"/>
  <c r="G483"/>
  <c r="A483"/>
  <c r="A484" s="1"/>
  <c r="AA482"/>
  <c r="Z482"/>
  <c r="S482" s="1"/>
  <c r="R482" s="1"/>
  <c r="L482"/>
  <c r="K482"/>
  <c r="H482"/>
  <c r="G482"/>
  <c r="AE481"/>
  <c r="AD481"/>
  <c r="AE480"/>
  <c r="AD480"/>
  <c r="AC478"/>
  <c r="Y478"/>
  <c r="Y479" s="1"/>
  <c r="W478"/>
  <c r="V478"/>
  <c r="V479" s="1"/>
  <c r="U479" s="1"/>
  <c r="U478"/>
  <c r="T478"/>
  <c r="Q478"/>
  <c r="P478"/>
  <c r="N478"/>
  <c r="M478"/>
  <c r="L478"/>
  <c r="K478"/>
  <c r="K479" s="1"/>
  <c r="I478"/>
  <c r="H478" s="1"/>
  <c r="F478"/>
  <c r="F479" s="1"/>
  <c r="E478"/>
  <c r="E479" s="1"/>
  <c r="D478"/>
  <c r="D479" s="1"/>
  <c r="C479" s="1"/>
  <c r="C478"/>
  <c r="AD477"/>
  <c r="AB477" s="1"/>
  <c r="AE477" s="1"/>
  <c r="AA477"/>
  <c r="Z477"/>
  <c r="S477"/>
  <c r="R477"/>
  <c r="J477"/>
  <c r="I477"/>
  <c r="H477"/>
  <c r="G477"/>
  <c r="AA476"/>
  <c r="Z476"/>
  <c r="AD476" s="1"/>
  <c r="AB476" s="1"/>
  <c r="AE476" s="1"/>
  <c r="S476"/>
  <c r="R476"/>
  <c r="J476"/>
  <c r="I476"/>
  <c r="H476"/>
  <c r="G476"/>
  <c r="AD475"/>
  <c r="AB475" s="1"/>
  <c r="AE475" s="1"/>
  <c r="AA475"/>
  <c r="Z475"/>
  <c r="S475"/>
  <c r="R475"/>
  <c r="J475"/>
  <c r="I475"/>
  <c r="H475"/>
  <c r="G475"/>
  <c r="AA474"/>
  <c r="Z474"/>
  <c r="AD474" s="1"/>
  <c r="AB474" s="1"/>
  <c r="AE474" s="1"/>
  <c r="S474"/>
  <c r="R474"/>
  <c r="J474"/>
  <c r="I474"/>
  <c r="H474"/>
  <c r="G474"/>
  <c r="AD473"/>
  <c r="AB473" s="1"/>
  <c r="AE473" s="1"/>
  <c r="AA473"/>
  <c r="Z473"/>
  <c r="S473"/>
  <c r="R473"/>
  <c r="J473"/>
  <c r="I473"/>
  <c r="H473"/>
  <c r="G473"/>
  <c r="AA472"/>
  <c r="Z472"/>
  <c r="AD472" s="1"/>
  <c r="AB472" s="1"/>
  <c r="AE472" s="1"/>
  <c r="S472"/>
  <c r="R472"/>
  <c r="J472"/>
  <c r="I472"/>
  <c r="H472"/>
  <c r="G472"/>
  <c r="AD471"/>
  <c r="AB471" s="1"/>
  <c r="AE471" s="1"/>
  <c r="AA471"/>
  <c r="Z471"/>
  <c r="S471"/>
  <c r="R471"/>
  <c r="J471"/>
  <c r="I471"/>
  <c r="H471"/>
  <c r="G471"/>
  <c r="AD470"/>
  <c r="AB470" s="1"/>
  <c r="AE470" s="1"/>
  <c r="AA470"/>
  <c r="Z470"/>
  <c r="S470"/>
  <c r="R470"/>
  <c r="J470"/>
  <c r="I470"/>
  <c r="H470"/>
  <c r="G470"/>
  <c r="A470" s="1"/>
  <c r="A471" s="1"/>
  <c r="A472" s="1"/>
  <c r="AA469"/>
  <c r="Z469"/>
  <c r="AD469" s="1"/>
  <c r="AB469" s="1"/>
  <c r="AE469" s="1"/>
  <c r="S469"/>
  <c r="R469"/>
  <c r="J469"/>
  <c r="I469"/>
  <c r="H469"/>
  <c r="G469"/>
  <c r="A469"/>
  <c r="AD468"/>
  <c r="AB468" s="1"/>
  <c r="AE468" s="1"/>
  <c r="AA468"/>
  <c r="Z468"/>
  <c r="S468"/>
  <c r="R468"/>
  <c r="J468"/>
  <c r="I468"/>
  <c r="H468"/>
  <c r="G468"/>
  <c r="AA467"/>
  <c r="Z467"/>
  <c r="AD467" s="1"/>
  <c r="AB467" s="1"/>
  <c r="S467"/>
  <c r="R467"/>
  <c r="J467"/>
  <c r="I467"/>
  <c r="H467"/>
  <c r="G467"/>
  <c r="AD466"/>
  <c r="AB466" s="1"/>
  <c r="AE466" s="1"/>
  <c r="AA466"/>
  <c r="Z466"/>
  <c r="S466"/>
  <c r="R466"/>
  <c r="J466"/>
  <c r="I466"/>
  <c r="H466"/>
  <c r="G466"/>
  <c r="AA465"/>
  <c r="Z465"/>
  <c r="AD465" s="1"/>
  <c r="AB465" s="1"/>
  <c r="S465"/>
  <c r="R465"/>
  <c r="J465"/>
  <c r="I465"/>
  <c r="H465"/>
  <c r="G465"/>
  <c r="AD464"/>
  <c r="AB464" s="1"/>
  <c r="AE464" s="1"/>
  <c r="AA464"/>
  <c r="Z464"/>
  <c r="S464"/>
  <c r="R464"/>
  <c r="J464"/>
  <c r="I464"/>
  <c r="H464"/>
  <c r="G464"/>
  <c r="AA463"/>
  <c r="Z463"/>
  <c r="AD463" s="1"/>
  <c r="AB463" s="1"/>
  <c r="S463"/>
  <c r="R463"/>
  <c r="J463"/>
  <c r="I463"/>
  <c r="H463"/>
  <c r="G463"/>
  <c r="AD462"/>
  <c r="AB462" s="1"/>
  <c r="AE462" s="1"/>
  <c r="AA462"/>
  <c r="Z462"/>
  <c r="S462"/>
  <c r="R462"/>
  <c r="J462"/>
  <c r="I462"/>
  <c r="H462"/>
  <c r="G462"/>
  <c r="AA461"/>
  <c r="Z461"/>
  <c r="AD461" s="1"/>
  <c r="AB461" s="1"/>
  <c r="S461"/>
  <c r="R461"/>
  <c r="J461"/>
  <c r="I461"/>
  <c r="H461"/>
  <c r="G461"/>
  <c r="AD460"/>
  <c r="AB460" s="1"/>
  <c r="AE460" s="1"/>
  <c r="AA460"/>
  <c r="Z460"/>
  <c r="A460"/>
  <c r="AA459"/>
  <c r="Z459"/>
  <c r="AD459" s="1"/>
  <c r="AB459" s="1"/>
  <c r="AE459" s="1"/>
  <c r="S459"/>
  <c r="R459"/>
  <c r="J459"/>
  <c r="I459"/>
  <c r="H459"/>
  <c r="G459"/>
  <c r="A459"/>
  <c r="AD458"/>
  <c r="AB458" s="1"/>
  <c r="AE458" s="1"/>
  <c r="AA458"/>
  <c r="Z458"/>
  <c r="S458"/>
  <c r="R458"/>
  <c r="R478" s="1"/>
  <c r="J458"/>
  <c r="I458"/>
  <c r="H458"/>
  <c r="G458"/>
  <c r="A458"/>
  <c r="AD457"/>
  <c r="AB457" s="1"/>
  <c r="AA457"/>
  <c r="AA478" s="1"/>
  <c r="Z457"/>
  <c r="Z478" s="1"/>
  <c r="S457"/>
  <c r="S478" s="1"/>
  <c r="R457"/>
  <c r="J457"/>
  <c r="I457"/>
  <c r="H457"/>
  <c r="G457"/>
  <c r="AE456"/>
  <c r="AD456"/>
  <c r="AC455"/>
  <c r="AC479" s="1"/>
  <c r="Y455"/>
  <c r="W455"/>
  <c r="V455"/>
  <c r="U455"/>
  <c r="T455"/>
  <c r="T479" s="1"/>
  <c r="Q455"/>
  <c r="P455"/>
  <c r="N455"/>
  <c r="M455"/>
  <c r="F455"/>
  <c r="E455"/>
  <c r="G455" s="1"/>
  <c r="D455"/>
  <c r="H455" s="1"/>
  <c r="C455"/>
  <c r="AD454"/>
  <c r="AB454" s="1"/>
  <c r="AE454" s="1"/>
  <c r="AA454"/>
  <c r="Z454"/>
  <c r="L454"/>
  <c r="K454"/>
  <c r="H454"/>
  <c r="G454"/>
  <c r="AD453"/>
  <c r="AB453" s="1"/>
  <c r="AE453" s="1"/>
  <c r="AA453"/>
  <c r="Z453"/>
  <c r="L453"/>
  <c r="K453"/>
  <c r="H453"/>
  <c r="G453"/>
  <c r="AD452"/>
  <c r="AB452" s="1"/>
  <c r="AE452" s="1"/>
  <c r="AA452"/>
  <c r="Z452"/>
  <c r="L452"/>
  <c r="K452"/>
  <c r="H452"/>
  <c r="G452"/>
  <c r="AD451"/>
  <c r="AB451" s="1"/>
  <c r="AE451" s="1"/>
  <c r="AA451"/>
  <c r="Z451"/>
  <c r="L451"/>
  <c r="K451"/>
  <c r="H451"/>
  <c r="G451"/>
  <c r="AD450"/>
  <c r="AB450" s="1"/>
  <c r="AE450" s="1"/>
  <c r="AA450"/>
  <c r="Z450"/>
  <c r="L450"/>
  <c r="K450"/>
  <c r="H450"/>
  <c r="G450"/>
  <c r="AD449"/>
  <c r="AB449" s="1"/>
  <c r="AE449" s="1"/>
  <c r="AA449"/>
  <c r="Z449"/>
  <c r="L449"/>
  <c r="K449"/>
  <c r="H449"/>
  <c r="G449"/>
  <c r="AD448"/>
  <c r="AB448" s="1"/>
  <c r="AE448" s="1"/>
  <c r="AA448"/>
  <c r="Z448"/>
  <c r="S448"/>
  <c r="R448"/>
  <c r="L448"/>
  <c r="K448"/>
  <c r="H448"/>
  <c r="G448"/>
  <c r="AD447"/>
  <c r="AB447" s="1"/>
  <c r="AE447" s="1"/>
  <c r="AA447"/>
  <c r="AA455" s="1"/>
  <c r="Z447"/>
  <c r="L447"/>
  <c r="K447"/>
  <c r="H447"/>
  <c r="G447"/>
  <c r="A447"/>
  <c r="A448" s="1"/>
  <c r="A449" s="1"/>
  <c r="AD446"/>
  <c r="AB446" s="1"/>
  <c r="AE446" s="1"/>
  <c r="AA446"/>
  <c r="Z446"/>
  <c r="L446"/>
  <c r="L455" s="1"/>
  <c r="K455" s="1"/>
  <c r="J455" s="1"/>
  <c r="I455" s="1"/>
  <c r="K446"/>
  <c r="H446"/>
  <c r="G446"/>
  <c r="AE445"/>
  <c r="AD445"/>
  <c r="AE444"/>
  <c r="AD444"/>
  <c r="Y443"/>
  <c r="T443"/>
  <c r="P443"/>
  <c r="E443"/>
  <c r="AC442"/>
  <c r="AC443" s="1"/>
  <c r="Y442"/>
  <c r="Y516" s="1"/>
  <c r="W442"/>
  <c r="W443" s="1"/>
  <c r="V442"/>
  <c r="V443" s="1"/>
  <c r="U442"/>
  <c r="U443" s="1"/>
  <c r="T442"/>
  <c r="T516" s="1"/>
  <c r="Q442"/>
  <c r="Q443" s="1"/>
  <c r="P442"/>
  <c r="N442"/>
  <c r="N443" s="1"/>
  <c r="M442"/>
  <c r="M443" s="1"/>
  <c r="L442"/>
  <c r="L443" s="1"/>
  <c r="K442"/>
  <c r="F442"/>
  <c r="E442"/>
  <c r="D442"/>
  <c r="H442" s="1"/>
  <c r="C442"/>
  <c r="C516" s="1"/>
  <c r="AA441"/>
  <c r="Z441"/>
  <c r="AD441" s="1"/>
  <c r="AB441" s="1"/>
  <c r="S441"/>
  <c r="R441"/>
  <c r="J441"/>
  <c r="I441"/>
  <c r="H441"/>
  <c r="G441"/>
  <c r="AD440"/>
  <c r="AB440" s="1"/>
  <c r="AE440" s="1"/>
  <c r="AA440"/>
  <c r="Z440"/>
  <c r="S440"/>
  <c r="R440"/>
  <c r="J440"/>
  <c r="I440"/>
  <c r="H440"/>
  <c r="G440"/>
  <c r="AA439"/>
  <c r="Z439"/>
  <c r="AD439" s="1"/>
  <c r="AB439" s="1"/>
  <c r="S439"/>
  <c r="R439"/>
  <c r="J439"/>
  <c r="I439"/>
  <c r="H439"/>
  <c r="G439"/>
  <c r="AD438"/>
  <c r="AB438" s="1"/>
  <c r="AE438" s="1"/>
  <c r="AA438"/>
  <c r="Z438"/>
  <c r="S438"/>
  <c r="R438"/>
  <c r="J438"/>
  <c r="I438"/>
  <c r="H438"/>
  <c r="G438"/>
  <c r="AA437"/>
  <c r="Z437"/>
  <c r="AD437" s="1"/>
  <c r="AB437" s="1"/>
  <c r="S437"/>
  <c r="R437"/>
  <c r="J437"/>
  <c r="I437"/>
  <c r="H437"/>
  <c r="G437"/>
  <c r="AD436"/>
  <c r="AB436" s="1"/>
  <c r="AE436" s="1"/>
  <c r="AA436"/>
  <c r="Z436"/>
  <c r="S436"/>
  <c r="R436"/>
  <c r="J436"/>
  <c r="I436"/>
  <c r="H436"/>
  <c r="G436"/>
  <c r="AA435"/>
  <c r="Z435"/>
  <c r="AD435" s="1"/>
  <c r="AB435" s="1"/>
  <c r="S435"/>
  <c r="R435"/>
  <c r="J435"/>
  <c r="I435"/>
  <c r="H435"/>
  <c r="G435"/>
  <c r="AA434"/>
  <c r="Z434"/>
  <c r="AD434" s="1"/>
  <c r="AB434" s="1"/>
  <c r="AE434" s="1"/>
  <c r="S434"/>
  <c r="R434"/>
  <c r="J434"/>
  <c r="I434"/>
  <c r="H434"/>
  <c r="G434"/>
  <c r="AD433"/>
  <c r="AB433" s="1"/>
  <c r="AE433" s="1"/>
  <c r="AA433"/>
  <c r="Z433"/>
  <c r="S433"/>
  <c r="R433"/>
  <c r="J433"/>
  <c r="I433"/>
  <c r="H433"/>
  <c r="G433"/>
  <c r="A433"/>
  <c r="AA432"/>
  <c r="Z432"/>
  <c r="AD432" s="1"/>
  <c r="AB432" s="1"/>
  <c r="S432"/>
  <c r="R432"/>
  <c r="J432"/>
  <c r="I432"/>
  <c r="H432"/>
  <c r="G432"/>
  <c r="AD431"/>
  <c r="AB431" s="1"/>
  <c r="AE431" s="1"/>
  <c r="AA431"/>
  <c r="Z431"/>
  <c r="S431"/>
  <c r="R431"/>
  <c r="J431"/>
  <c r="I431"/>
  <c r="H431"/>
  <c r="G431"/>
  <c r="AA430"/>
  <c r="Z430"/>
  <c r="AD430" s="1"/>
  <c r="AB430" s="1"/>
  <c r="S430"/>
  <c r="R430"/>
  <c r="J430"/>
  <c r="I430"/>
  <c r="H430"/>
  <c r="G430"/>
  <c r="AD429"/>
  <c r="AB429" s="1"/>
  <c r="AE429" s="1"/>
  <c r="AA429"/>
  <c r="Z429"/>
  <c r="S429"/>
  <c r="R429"/>
  <c r="J429"/>
  <c r="I429"/>
  <c r="H429"/>
  <c r="G429"/>
  <c r="AA428"/>
  <c r="Z428"/>
  <c r="AD428" s="1"/>
  <c r="AB428" s="1"/>
  <c r="S428"/>
  <c r="R428"/>
  <c r="J428"/>
  <c r="I428"/>
  <c r="H428"/>
  <c r="G428"/>
  <c r="AD427"/>
  <c r="AB427" s="1"/>
  <c r="AE427" s="1"/>
  <c r="AA427"/>
  <c r="Z427"/>
  <c r="S427"/>
  <c r="R427"/>
  <c r="J427"/>
  <c r="I427"/>
  <c r="H427"/>
  <c r="G427"/>
  <c r="AA426"/>
  <c r="Z426"/>
  <c r="AD426" s="1"/>
  <c r="AB426" s="1"/>
  <c r="S426"/>
  <c r="R426"/>
  <c r="J426"/>
  <c r="I426"/>
  <c r="H426"/>
  <c r="G426"/>
  <c r="AD425"/>
  <c r="AB425" s="1"/>
  <c r="AE425" s="1"/>
  <c r="AA425"/>
  <c r="Z425"/>
  <c r="S425"/>
  <c r="R425"/>
  <c r="J425"/>
  <c r="I425"/>
  <c r="H425"/>
  <c r="G425"/>
  <c r="AA424"/>
  <c r="Z424"/>
  <c r="AD424" s="1"/>
  <c r="AB424" s="1"/>
  <c r="S424"/>
  <c r="R424"/>
  <c r="J424"/>
  <c r="I424"/>
  <c r="H424"/>
  <c r="G424"/>
  <c r="AD423"/>
  <c r="AB423" s="1"/>
  <c r="AE423" s="1"/>
  <c r="AA423"/>
  <c r="Z423"/>
  <c r="A423"/>
  <c r="AA422"/>
  <c r="Z422"/>
  <c r="AD422" s="1"/>
  <c r="AB422" s="1"/>
  <c r="AE422" s="1"/>
  <c r="S422"/>
  <c r="R422"/>
  <c r="J422"/>
  <c r="I422"/>
  <c r="H422"/>
  <c r="G422"/>
  <c r="A422"/>
  <c r="AD421"/>
  <c r="AB421" s="1"/>
  <c r="AE421" s="1"/>
  <c r="AA421"/>
  <c r="Z421"/>
  <c r="S421"/>
  <c r="R421"/>
  <c r="J421"/>
  <c r="I421"/>
  <c r="H421"/>
  <c r="G421"/>
  <c r="A421"/>
  <c r="AD420"/>
  <c r="AB420" s="1"/>
  <c r="AA420"/>
  <c r="AA442" s="1"/>
  <c r="Z420"/>
  <c r="S420"/>
  <c r="S442" s="1"/>
  <c r="R420"/>
  <c r="R442" s="1"/>
  <c r="J420"/>
  <c r="I420"/>
  <c r="H420"/>
  <c r="G420"/>
  <c r="AE419"/>
  <c r="AD419"/>
  <c r="Y418"/>
  <c r="W418"/>
  <c r="V418"/>
  <c r="U418"/>
  <c r="T418"/>
  <c r="Q418"/>
  <c r="P418"/>
  <c r="N418"/>
  <c r="M418"/>
  <c r="F418"/>
  <c r="F515" s="1"/>
  <c r="E418"/>
  <c r="D418"/>
  <c r="D515" s="1"/>
  <c r="C418"/>
  <c r="G418" s="1"/>
  <c r="AA417"/>
  <c r="Z417"/>
  <c r="AD417" s="1"/>
  <c r="AB417" s="1"/>
  <c r="AE417" s="1"/>
  <c r="L417"/>
  <c r="K417"/>
  <c r="H417"/>
  <c r="G417"/>
  <c r="AA416"/>
  <c r="Z416"/>
  <c r="AD416" s="1"/>
  <c r="AB416" s="1"/>
  <c r="AE416" s="1"/>
  <c r="L416"/>
  <c r="K416"/>
  <c r="H416"/>
  <c r="G416"/>
  <c r="AA415"/>
  <c r="Z415"/>
  <c r="AD415" s="1"/>
  <c r="AB415" s="1"/>
  <c r="AE415" s="1"/>
  <c r="L415"/>
  <c r="K415"/>
  <c r="H415"/>
  <c r="G415"/>
  <c r="AA414"/>
  <c r="Z414"/>
  <c r="AD414" s="1"/>
  <c r="AB414" s="1"/>
  <c r="AE414" s="1"/>
  <c r="L414"/>
  <c r="K414"/>
  <c r="H414"/>
  <c r="G414"/>
  <c r="AA413"/>
  <c r="Z413"/>
  <c r="AD413" s="1"/>
  <c r="AB413" s="1"/>
  <c r="AE413" s="1"/>
  <c r="L413"/>
  <c r="K413"/>
  <c r="H413"/>
  <c r="G413"/>
  <c r="AA412"/>
  <c r="Z412"/>
  <c r="AD412" s="1"/>
  <c r="AB412" s="1"/>
  <c r="AE412" s="1"/>
  <c r="L412"/>
  <c r="K412"/>
  <c r="H412"/>
  <c r="G412"/>
  <c r="AA411"/>
  <c r="Z411"/>
  <c r="S411" s="1"/>
  <c r="R411" s="1"/>
  <c r="L411"/>
  <c r="K411"/>
  <c r="H411"/>
  <c r="G411"/>
  <c r="AD410"/>
  <c r="AB410" s="1"/>
  <c r="AE410" s="1"/>
  <c r="AA410"/>
  <c r="Z410"/>
  <c r="L410"/>
  <c r="K410"/>
  <c r="H410"/>
  <c r="G410"/>
  <c r="A410"/>
  <c r="A411" s="1"/>
  <c r="A412" s="1"/>
  <c r="AD409"/>
  <c r="AB409" s="1"/>
  <c r="AE409" s="1"/>
  <c r="AA409"/>
  <c r="AA418" s="1"/>
  <c r="Z409"/>
  <c r="L409"/>
  <c r="L418" s="1"/>
  <c r="L515" s="1"/>
  <c r="K409"/>
  <c r="K418" s="1"/>
  <c r="H409"/>
  <c r="G409"/>
  <c r="AE408"/>
  <c r="AD408"/>
  <c r="AE407"/>
  <c r="AD407"/>
  <c r="AE406"/>
  <c r="AD406"/>
  <c r="I258" i="4" l="1"/>
  <c r="H258" s="1"/>
  <c r="G258" s="1"/>
  <c r="J259"/>
  <c r="R192"/>
  <c r="R193" s="1"/>
  <c r="Q193" s="1"/>
  <c r="S193"/>
  <c r="AE478" i="3"/>
  <c r="Q491" i="5"/>
  <c r="Q515" s="1"/>
  <c r="P515" s="1"/>
  <c r="N515" s="1"/>
  <c r="R514"/>
  <c r="M110" i="6"/>
  <c r="L110" s="1"/>
  <c r="L143" s="1"/>
  <c r="K143" s="1"/>
  <c r="N143"/>
  <c r="I141" i="4"/>
  <c r="I142" s="1"/>
  <c r="J142"/>
  <c r="J143" s="1"/>
  <c r="S514" i="5"/>
  <c r="S516"/>
  <c r="R516" s="1"/>
  <c r="R517" s="1"/>
  <c r="Q517" s="1"/>
  <c r="J479" i="3"/>
  <c r="I479" s="1"/>
  <c r="AE186" i="4"/>
  <c r="AA515" i="3"/>
  <c r="AE343" i="4"/>
  <c r="K443" i="3"/>
  <c r="W479"/>
  <c r="K491"/>
  <c r="K515" s="1"/>
  <c r="L514"/>
  <c r="R258" i="4"/>
  <c r="Q258" s="1"/>
  <c r="P258" s="1"/>
  <c r="S259"/>
  <c r="R259" s="1"/>
  <c r="Q259" s="1"/>
  <c r="P259" s="1"/>
  <c r="AB442" i="3"/>
  <c r="H479"/>
  <c r="R516"/>
  <c r="Q516" s="1"/>
  <c r="P516" s="1"/>
  <c r="N516" s="1"/>
  <c r="AA443"/>
  <c r="AA516"/>
  <c r="AA517" s="1"/>
  <c r="Y517"/>
  <c r="AB478"/>
  <c r="G479"/>
  <c r="AA514"/>
  <c r="L45" i="8"/>
  <c r="K45" s="1"/>
  <c r="M78"/>
  <c r="AA259" i="7"/>
  <c r="Z259" s="1"/>
  <c r="AB260"/>
  <c r="S238" i="5"/>
  <c r="R238" s="1"/>
  <c r="T260"/>
  <c r="R286" i="7"/>
  <c r="S297"/>
  <c r="R82" i="4"/>
  <c r="S86"/>
  <c r="W193" i="5"/>
  <c r="AD193"/>
  <c r="AB193" s="1"/>
  <c r="F517"/>
  <c r="H517" s="1"/>
  <c r="G517" s="1"/>
  <c r="H516"/>
  <c r="I345" i="4"/>
  <c r="J347"/>
  <c r="T517" i="7"/>
  <c r="S517" s="1"/>
  <c r="H76" i="6"/>
  <c r="I77"/>
  <c r="I78" s="1"/>
  <c r="AB516" i="5"/>
  <c r="AB443"/>
  <c r="AB515" i="7"/>
  <c r="AE515" s="1"/>
  <c r="AE418"/>
  <c r="I258"/>
  <c r="J259"/>
  <c r="AD515"/>
  <c r="Y514"/>
  <c r="AD514" s="1"/>
  <c r="AB514" s="1"/>
  <c r="AE514" s="1"/>
  <c r="AD45" i="8"/>
  <c r="Y78"/>
  <c r="S142" i="4"/>
  <c r="R142" s="1"/>
  <c r="Q142" s="1"/>
  <c r="P142" s="1"/>
  <c r="T143"/>
  <c r="AA77" i="5"/>
  <c r="Z77" s="1"/>
  <c r="AB78"/>
  <c r="Z8" i="12"/>
  <c r="AD517" i="4"/>
  <c r="E399" i="6"/>
  <c r="AD515"/>
  <c r="Y517"/>
  <c r="Q192" i="5"/>
  <c r="R193"/>
  <c r="AB516" i="4"/>
  <c r="AB443"/>
  <c r="AE442"/>
  <c r="K386" i="6"/>
  <c r="L400"/>
  <c r="H345" i="7"/>
  <c r="G345" s="1"/>
  <c r="J345"/>
  <c r="D347"/>
  <c r="Q141" i="8"/>
  <c r="R142"/>
  <c r="D45" i="4"/>
  <c r="AD76"/>
  <c r="Z77"/>
  <c r="K117"/>
  <c r="K142" s="1"/>
  <c r="L142"/>
  <c r="Y443" i="5"/>
  <c r="AD443" s="1"/>
  <c r="AE443"/>
  <c r="Z193" i="4"/>
  <c r="AD193" s="1"/>
  <c r="AD192"/>
  <c r="AD378" i="9"/>
  <c r="T238" i="4"/>
  <c r="U260"/>
  <c r="AB259" i="5"/>
  <c r="AE258"/>
  <c r="A436" i="3"/>
  <c r="Z442"/>
  <c r="AE258" i="7"/>
  <c r="P143"/>
  <c r="R515" i="4"/>
  <c r="Q515" s="1"/>
  <c r="S410" i="3"/>
  <c r="R410" s="1"/>
  <c r="I418"/>
  <c r="I515" s="1"/>
  <c r="H515" s="1"/>
  <c r="AE424"/>
  <c r="AE426"/>
  <c r="AE428"/>
  <c r="AE430"/>
  <c r="AE432"/>
  <c r="A434"/>
  <c r="A435" s="1"/>
  <c r="AE435"/>
  <c r="AE437"/>
  <c r="AE439"/>
  <c r="AE441"/>
  <c r="D443"/>
  <c r="S447"/>
  <c r="R447" s="1"/>
  <c r="S449"/>
  <c r="R449" s="1"/>
  <c r="A450"/>
  <c r="A451" s="1"/>
  <c r="A452" s="1"/>
  <c r="A453" s="1"/>
  <c r="A454" s="1"/>
  <c r="S450"/>
  <c r="R450" s="1"/>
  <c r="S451"/>
  <c r="R451" s="1"/>
  <c r="S452"/>
  <c r="R452" s="1"/>
  <c r="S453"/>
  <c r="R453" s="1"/>
  <c r="S454"/>
  <c r="R454" s="1"/>
  <c r="AB455"/>
  <c r="AE461"/>
  <c r="AE463"/>
  <c r="AE465"/>
  <c r="AE467"/>
  <c r="A474"/>
  <c r="A475" s="1"/>
  <c r="A476" s="1"/>
  <c r="A477" s="1"/>
  <c r="G478"/>
  <c r="AD478"/>
  <c r="AE482"/>
  <c r="A485"/>
  <c r="A486" s="1"/>
  <c r="A487" s="1"/>
  <c r="A488" s="1"/>
  <c r="A489" s="1"/>
  <c r="A490" s="1"/>
  <c r="A493" s="1"/>
  <c r="A494" s="1"/>
  <c r="A495" s="1"/>
  <c r="A496" s="1"/>
  <c r="A503" s="1"/>
  <c r="A504" s="1"/>
  <c r="A505" s="1"/>
  <c r="A506" s="1"/>
  <c r="A507" s="1"/>
  <c r="A508" s="1"/>
  <c r="A509" s="1"/>
  <c r="A510" s="1"/>
  <c r="A511" s="1"/>
  <c r="A512" s="1"/>
  <c r="S485"/>
  <c r="R485" s="1"/>
  <c r="S486"/>
  <c r="R486" s="1"/>
  <c r="S487"/>
  <c r="R487" s="1"/>
  <c r="S488"/>
  <c r="R488" s="1"/>
  <c r="S489"/>
  <c r="R489" s="1"/>
  <c r="Z491"/>
  <c r="AE491" s="1"/>
  <c r="AD493"/>
  <c r="AB493" s="1"/>
  <c r="S494"/>
  <c r="AD495"/>
  <c r="AB495" s="1"/>
  <c r="AE495" s="1"/>
  <c r="S497"/>
  <c r="AD498"/>
  <c r="AB498" s="1"/>
  <c r="AE498" s="1"/>
  <c r="S499"/>
  <c r="S513" s="1"/>
  <c r="AD500"/>
  <c r="AB500" s="1"/>
  <c r="AE500" s="1"/>
  <c r="S501"/>
  <c r="AD502"/>
  <c r="AB502" s="1"/>
  <c r="AE502" s="1"/>
  <c r="S503"/>
  <c r="AD504"/>
  <c r="AB504" s="1"/>
  <c r="AE504" s="1"/>
  <c r="S505"/>
  <c r="AD506"/>
  <c r="AB506" s="1"/>
  <c r="AE506" s="1"/>
  <c r="S507"/>
  <c r="AD508"/>
  <c r="AB508" s="1"/>
  <c r="AE508" s="1"/>
  <c r="S509"/>
  <c r="AD510"/>
  <c r="AB510" s="1"/>
  <c r="AE510" s="1"/>
  <c r="S511"/>
  <c r="AD512"/>
  <c r="AB512" s="1"/>
  <c r="AE512" s="1"/>
  <c r="F514"/>
  <c r="M516"/>
  <c r="L516" s="1"/>
  <c r="V516"/>
  <c r="Z142" i="4"/>
  <c r="S143" i="6"/>
  <c r="R143" s="1"/>
  <c r="Q143" s="1"/>
  <c r="P143" s="1"/>
  <c r="R514" i="7"/>
  <c r="AB386" i="4"/>
  <c r="AE386" s="1"/>
  <c r="AD386" s="1"/>
  <c r="J306"/>
  <c r="I306" s="1"/>
  <c r="H306" s="1"/>
  <c r="G306" s="1"/>
  <c r="S216"/>
  <c r="R216" s="1"/>
  <c r="Q216" s="1"/>
  <c r="AD206"/>
  <c r="V78" i="6"/>
  <c r="I78" i="7"/>
  <c r="S260" i="6"/>
  <c r="AE443" i="4"/>
  <c r="AE350"/>
  <c r="AE336"/>
  <c r="S237"/>
  <c r="R237" s="1"/>
  <c r="Q237" s="1"/>
  <c r="AA78" i="8"/>
  <c r="AB515" i="5"/>
  <c r="AE515" s="1"/>
  <c r="AE418" i="4"/>
  <c r="R216" i="6"/>
  <c r="R364" i="7"/>
  <c r="I517" i="8"/>
  <c r="AE164" i="4"/>
  <c r="AE515"/>
  <c r="S110" i="7"/>
  <c r="R110" s="1"/>
  <c r="Q110" s="1"/>
  <c r="P110" s="1"/>
  <c r="O110" s="1"/>
  <c r="R359" i="4"/>
  <c r="AB343"/>
  <c r="AB306"/>
  <c r="AE306" s="1"/>
  <c r="AE50"/>
  <c r="AB141"/>
  <c r="AE141" s="1"/>
  <c r="AE479"/>
  <c r="H399" i="6"/>
  <c r="P259" i="8"/>
  <c r="O259" s="1"/>
  <c r="AB283" i="4"/>
  <c r="AE283" s="1"/>
  <c r="AB258"/>
  <c r="AB259" s="1"/>
  <c r="AB326"/>
  <c r="AE326" s="1"/>
  <c r="G517"/>
  <c r="J143" i="6"/>
  <c r="AB515"/>
  <c r="AE515" s="1"/>
  <c r="AE76" i="4"/>
  <c r="I45"/>
  <c r="V143"/>
  <c r="I142" i="8"/>
  <c r="U78" i="6"/>
  <c r="AE78" s="1"/>
  <c r="S515" i="7"/>
  <c r="S443"/>
  <c r="R443" s="1"/>
  <c r="AA443" i="8"/>
  <c r="AE443"/>
  <c r="AB259" i="6"/>
  <c r="AE258"/>
  <c r="Q141" i="5"/>
  <c r="R142"/>
  <c r="T238" i="8"/>
  <c r="AE238"/>
  <c r="R258" i="7"/>
  <c r="Q258" s="1"/>
  <c r="S259"/>
  <c r="E141" i="4"/>
  <c r="H141"/>
  <c r="J77" i="7"/>
  <c r="K78"/>
  <c r="J78" s="1"/>
  <c r="AB238" i="6"/>
  <c r="AE238" s="1"/>
  <c r="AE237"/>
  <c r="R515" i="5"/>
  <c r="R443"/>
  <c r="Z9" i="12"/>
  <c r="AD517" i="5"/>
  <c r="I395"/>
  <c r="J399"/>
  <c r="S238" i="7"/>
  <c r="R238" s="1"/>
  <c r="Q238" s="1"/>
  <c r="P238" s="1"/>
  <c r="O238" s="1"/>
  <c r="T260"/>
  <c r="R513" i="4"/>
  <c r="S514"/>
  <c r="R514" s="1"/>
  <c r="S516"/>
  <c r="R516" s="1"/>
  <c r="R517" s="1"/>
  <c r="C347" i="6"/>
  <c r="H347"/>
  <c r="U142" i="8"/>
  <c r="U143" s="1"/>
  <c r="V143"/>
  <c r="H381" i="4"/>
  <c r="R381"/>
  <c r="S352"/>
  <c r="Y45" i="7"/>
  <c r="AE45"/>
  <c r="AB517" i="8"/>
  <c r="AE516"/>
  <c r="AB238"/>
  <c r="AA238" s="1"/>
  <c r="Z238" s="1"/>
  <c r="AD238" s="1"/>
  <c r="AE237"/>
  <c r="M110"/>
  <c r="L110" s="1"/>
  <c r="N143"/>
  <c r="H350" i="4"/>
  <c r="G350" s="1"/>
  <c r="K386"/>
  <c r="R350"/>
  <c r="I109" i="7"/>
  <c r="I110" s="1"/>
  <c r="J110"/>
  <c r="T193" i="4"/>
  <c r="W193"/>
  <c r="V77"/>
  <c r="U77" s="1"/>
  <c r="W78"/>
  <c r="I192"/>
  <c r="I193" s="1"/>
  <c r="J193"/>
  <c r="Q192" i="7"/>
  <c r="Q193" s="1"/>
  <c r="R193"/>
  <c r="Q192" i="8"/>
  <c r="R193"/>
  <c r="G397" i="4"/>
  <c r="I397"/>
  <c r="F397"/>
  <c r="AB156"/>
  <c r="AE156" s="1"/>
  <c r="AE152"/>
  <c r="H286"/>
  <c r="G286" s="1"/>
  <c r="I297"/>
  <c r="H297" s="1"/>
  <c r="G297" s="1"/>
  <c r="I142" i="6"/>
  <c r="AB516"/>
  <c r="AB517" s="1"/>
  <c r="AB10" i="12" s="1"/>
  <c r="AB443" i="6"/>
  <c r="AE443" s="1"/>
  <c r="AE442"/>
  <c r="W193"/>
  <c r="AD193"/>
  <c r="S515"/>
  <c r="R515" s="1"/>
  <c r="S443"/>
  <c r="R443" s="1"/>
  <c r="AD513" i="3"/>
  <c r="AB315" i="4"/>
  <c r="AE315" s="1"/>
  <c r="S409" i="3"/>
  <c r="AD411"/>
  <c r="AB411" s="1"/>
  <c r="AB418" s="1"/>
  <c r="H418"/>
  <c r="Z418"/>
  <c r="AD418" s="1"/>
  <c r="AE420"/>
  <c r="A437"/>
  <c r="A438" s="1"/>
  <c r="A439" s="1"/>
  <c r="A440" s="1"/>
  <c r="A441" s="1"/>
  <c r="J442"/>
  <c r="C443"/>
  <c r="I443" s="1"/>
  <c r="S446"/>
  <c r="AE457"/>
  <c r="AD482"/>
  <c r="AB482" s="1"/>
  <c r="AB491" s="1"/>
  <c r="D514"/>
  <c r="C514" s="1"/>
  <c r="C515"/>
  <c r="G515" s="1"/>
  <c r="D516"/>
  <c r="D517" s="1"/>
  <c r="U516"/>
  <c r="P78" i="6"/>
  <c r="O78" s="1"/>
  <c r="T517" i="8"/>
  <c r="AB78" i="6"/>
  <c r="AB514" i="4"/>
  <c r="Z517" i="7"/>
  <c r="AD517" s="1"/>
  <c r="R110" i="8"/>
  <c r="Q110" s="1"/>
  <c r="AE309" i="4"/>
  <c r="AE199"/>
  <c r="S514" i="7"/>
  <c r="AE237"/>
  <c r="S193" i="5"/>
  <c r="AB193" i="7"/>
  <c r="S515" i="5"/>
  <c r="AE322" i="4"/>
  <c r="Z45"/>
  <c r="AE189"/>
  <c r="I193" i="8"/>
  <c r="G333" i="4"/>
  <c r="AB237"/>
  <c r="AE174" i="6"/>
  <c r="I322" i="7"/>
  <c r="H322" s="1"/>
  <c r="G322" s="1"/>
  <c r="AB45" i="4"/>
  <c r="AA45" s="1"/>
  <c r="AA78" s="1"/>
  <c r="AE174"/>
  <c r="K78"/>
  <c r="L45" i="5"/>
  <c r="M78"/>
  <c r="L78" s="1"/>
  <c r="K78" s="1"/>
  <c r="J78" s="1"/>
  <c r="I78" s="1"/>
  <c r="V142" i="7"/>
  <c r="W143"/>
  <c r="I141"/>
  <c r="H141" s="1"/>
  <c r="G141" s="1"/>
  <c r="J142"/>
  <c r="U77" i="5"/>
  <c r="V78"/>
  <c r="I259" i="6"/>
  <c r="J260"/>
  <c r="U142" i="5"/>
  <c r="V143"/>
  <c r="W193" i="8"/>
  <c r="AD193"/>
  <c r="AB193" s="1"/>
  <c r="AA193" s="1"/>
  <c r="I76" i="4"/>
  <c r="H76" s="1"/>
  <c r="G76" s="1"/>
  <c r="J77"/>
  <c r="AA45" i="6"/>
  <c r="AE45"/>
  <c r="I109"/>
  <c r="J110"/>
  <c r="S514"/>
  <c r="R514" s="1"/>
  <c r="S516"/>
  <c r="R516" s="1"/>
  <c r="Q516" s="1"/>
  <c r="P516" s="1"/>
  <c r="R516" i="8"/>
  <c r="S517"/>
  <c r="AE77" i="7"/>
  <c r="U78"/>
  <c r="AD516" i="6"/>
  <c r="AB259" i="8"/>
  <c r="AE258"/>
  <c r="Y260" i="4"/>
  <c r="T517" i="5"/>
  <c r="I345" i="6"/>
  <c r="I347" s="1"/>
  <c r="J347"/>
  <c r="AB516" i="7"/>
  <c r="AB517" s="1"/>
  <c r="AB11" i="12" s="1"/>
  <c r="AB443" i="7"/>
  <c r="AE443" s="1"/>
  <c r="AB479" i="6"/>
  <c r="AA479" s="1"/>
  <c r="Z479" s="1"/>
  <c r="AE478"/>
  <c r="Q192"/>
  <c r="Q193" s="1"/>
  <c r="R193"/>
  <c r="H366" i="4"/>
  <c r="R366"/>
  <c r="AB45" i="7"/>
  <c r="AA45" s="1"/>
  <c r="AE44"/>
  <c r="Q237" i="6"/>
  <c r="Q238" s="1"/>
  <c r="R238"/>
  <c r="R260" s="1"/>
  <c r="J418" i="3"/>
  <c r="J515" s="1"/>
  <c r="G442"/>
  <c r="Y515"/>
  <c r="AE516" i="5"/>
  <c r="S517" i="4"/>
  <c r="AE330"/>
  <c r="S412" i="3"/>
  <c r="R412" s="1"/>
  <c r="A413"/>
  <c r="A414" s="1"/>
  <c r="A415" s="1"/>
  <c r="A416" s="1"/>
  <c r="A417" s="1"/>
  <c r="S413"/>
  <c r="R413" s="1"/>
  <c r="S414"/>
  <c r="R414" s="1"/>
  <c r="S415"/>
  <c r="R415" s="1"/>
  <c r="S416"/>
  <c r="R416" s="1"/>
  <c r="S417"/>
  <c r="R417" s="1"/>
  <c r="F443"/>
  <c r="Z455"/>
  <c r="AE455" s="1"/>
  <c r="A473"/>
  <c r="J478"/>
  <c r="S483"/>
  <c r="R483" s="1"/>
  <c r="R491" s="1"/>
  <c r="Q491" s="1"/>
  <c r="Z513"/>
  <c r="AB109" i="4"/>
  <c r="AE109" s="1"/>
  <c r="S386" i="7"/>
  <c r="R386" s="1"/>
  <c r="AE238"/>
  <c r="AB297" i="4"/>
  <c r="AE297" s="1"/>
  <c r="I238" i="6"/>
  <c r="R385"/>
  <c r="R386" s="1"/>
  <c r="Q386" s="1"/>
  <c r="R515" i="7"/>
  <c r="Q515" s="1"/>
  <c r="G443"/>
  <c r="AE516"/>
  <c r="AD311" i="4"/>
  <c r="I517" i="6"/>
  <c r="G386" i="7"/>
  <c r="K514"/>
  <c r="J514" s="1"/>
  <c r="O143" i="6"/>
  <c r="AE21" i="4"/>
  <c r="AE52"/>
  <c r="R355"/>
  <c r="D78"/>
  <c r="H78" s="1"/>
  <c r="AE442" i="5"/>
  <c r="Q259" i="6"/>
  <c r="S193" i="8"/>
  <c r="R109"/>
  <c r="Q109" s="1"/>
  <c r="AE264" i="4"/>
  <c r="AE324"/>
  <c r="AB186"/>
  <c r="AB193" s="1"/>
  <c r="AB77" i="6"/>
  <c r="AA77" s="1"/>
  <c r="AA78" s="1"/>
  <c r="AA78" i="7"/>
  <c r="Z78" s="1"/>
  <c r="AB479"/>
  <c r="P517" i="5"/>
  <c r="S142" i="8"/>
  <c r="S143" s="1"/>
  <c r="G78" i="9"/>
  <c r="G77"/>
  <c r="AE390" i="4"/>
  <c r="AE395"/>
  <c r="AD142" i="8"/>
  <c r="AB142" s="1"/>
  <c r="AE142" s="1"/>
  <c r="AB142" i="7"/>
  <c r="AA142" s="1"/>
  <c r="AE117"/>
  <c r="Y142" i="6"/>
  <c r="Y143" s="1"/>
  <c r="W143" s="1"/>
  <c r="V143" s="1"/>
  <c r="AB117" i="4"/>
  <c r="AE116"/>
  <c r="AD142"/>
  <c r="AE88"/>
  <c r="AD110" i="8"/>
  <c r="AE110"/>
  <c r="AD110" i="7"/>
  <c r="AB110" s="1"/>
  <c r="AD143" i="5"/>
  <c r="AB110"/>
  <c r="AE86"/>
  <c r="AD110" i="4"/>
  <c r="Z143"/>
  <c r="AB86"/>
  <c r="AE85"/>
  <c r="U143" i="9"/>
  <c r="V143"/>
  <c r="V400" s="1"/>
  <c r="V405" s="1"/>
  <c r="W400"/>
  <c r="W405" s="1"/>
  <c r="W518" s="1"/>
  <c r="AF78"/>
  <c r="G156"/>
  <c r="I15" i="11"/>
  <c r="AF143" i="9"/>
  <c r="R52" i="4"/>
  <c r="S77"/>
  <c r="Q52" i="8"/>
  <c r="Q77" s="1"/>
  <c r="P77" s="1"/>
  <c r="P78" s="1"/>
  <c r="R77"/>
  <c r="R78" s="1"/>
  <c r="P77" i="5"/>
  <c r="P78" s="1"/>
  <c r="Q78"/>
  <c r="S21" i="4"/>
  <c r="S45" s="1"/>
  <c r="R45" s="1"/>
  <c r="Q45" s="1"/>
  <c r="P45" s="1"/>
  <c r="O45" s="1"/>
  <c r="R21" i="7"/>
  <c r="R45" s="1"/>
  <c r="S45"/>
  <c r="S78" s="1"/>
  <c r="R77" i="5"/>
  <c r="R78" s="1"/>
  <c r="S78"/>
  <c r="R77" i="6"/>
  <c r="R78" s="1"/>
  <c r="Q78" s="1"/>
  <c r="S78"/>
  <c r="AA193" i="4" l="1"/>
  <c r="AE193"/>
  <c r="AB515" i="3"/>
  <c r="AE418"/>
  <c r="AB443"/>
  <c r="S516"/>
  <c r="P259" i="6"/>
  <c r="P260" s="1"/>
  <c r="Q260"/>
  <c r="I142" i="7"/>
  <c r="J143"/>
  <c r="Y45" i="4"/>
  <c r="AE45"/>
  <c r="AA193" i="7"/>
  <c r="AE193"/>
  <c r="V193" i="6"/>
  <c r="U193" s="1"/>
  <c r="W400"/>
  <c r="T77" i="4"/>
  <c r="T78" s="1"/>
  <c r="I399" i="5"/>
  <c r="R259" i="7"/>
  <c r="R260" s="1"/>
  <c r="S260"/>
  <c r="U143" i="4"/>
  <c r="U400" s="1"/>
  <c r="U405" s="1"/>
  <c r="U518" s="1"/>
  <c r="I259" i="7"/>
  <c r="V193" i="5"/>
  <c r="U193" s="1"/>
  <c r="W400"/>
  <c r="AA479" i="7"/>
  <c r="AE479"/>
  <c r="Q516" i="8"/>
  <c r="P516" s="1"/>
  <c r="P517" s="1"/>
  <c r="R517"/>
  <c r="T142" i="5"/>
  <c r="U143"/>
  <c r="AE142"/>
  <c r="U142" i="7"/>
  <c r="V143"/>
  <c r="AB238" i="4"/>
  <c r="AA238" s="1"/>
  <c r="Z238" s="1"/>
  <c r="AE237"/>
  <c r="R446" i="3"/>
  <c r="R455" s="1"/>
  <c r="S455"/>
  <c r="S479" s="1"/>
  <c r="AA517" i="8"/>
  <c r="AB12" i="12"/>
  <c r="S238" i="8"/>
  <c r="R238" s="1"/>
  <c r="T260"/>
  <c r="Z443" i="3"/>
  <c r="AD442"/>
  <c r="Z516"/>
  <c r="AD516" s="1"/>
  <c r="AD77" i="4"/>
  <c r="AB77" s="1"/>
  <c r="AE77" s="1"/>
  <c r="Z78"/>
  <c r="W78" i="8"/>
  <c r="AD78"/>
  <c r="AB78" s="1"/>
  <c r="Z142" i="7"/>
  <c r="Z143" s="1"/>
  <c r="W515" i="3"/>
  <c r="AD515"/>
  <c r="J397" i="4"/>
  <c r="H397"/>
  <c r="I143" i="8"/>
  <c r="AB513" i="3"/>
  <c r="AE513" s="1"/>
  <c r="AE493"/>
  <c r="S238" i="4"/>
  <c r="R238" s="1"/>
  <c r="Q238" s="1"/>
  <c r="P238" s="1"/>
  <c r="O238" s="1"/>
  <c r="T260"/>
  <c r="C45"/>
  <c r="H45"/>
  <c r="I345" i="7"/>
  <c r="I347" s="1"/>
  <c r="J347"/>
  <c r="AB517" i="4"/>
  <c r="AE516"/>
  <c r="Q238" i="5"/>
  <c r="P238" s="1"/>
  <c r="O238" s="1"/>
  <c r="R260"/>
  <c r="J45" i="8"/>
  <c r="I45" s="1"/>
  <c r="I78" s="1"/>
  <c r="K78"/>
  <c r="I143" i="4"/>
  <c r="M515" i="5"/>
  <c r="M517" s="1"/>
  <c r="N517"/>
  <c r="H443" i="3"/>
  <c r="Z517"/>
  <c r="AD517" s="1"/>
  <c r="V78" i="4"/>
  <c r="U78" s="1"/>
  <c r="G399" i="6"/>
  <c r="AE517" i="7"/>
  <c r="I347" i="4"/>
  <c r="R297" i="7"/>
  <c r="G443" i="3"/>
  <c r="M143" i="6"/>
  <c r="Z479" i="3"/>
  <c r="AE516" i="6"/>
  <c r="I77" i="4"/>
  <c r="I78" s="1"/>
  <c r="J78"/>
  <c r="C517" i="3"/>
  <c r="M143" i="8"/>
  <c r="AB517" i="5"/>
  <c r="G141" i="4"/>
  <c r="AE411" i="3"/>
  <c r="AD455"/>
  <c r="AD491"/>
  <c r="K514"/>
  <c r="J514" s="1"/>
  <c r="I514" s="1"/>
  <c r="H514" s="1"/>
  <c r="G514" s="1"/>
  <c r="J443"/>
  <c r="Z515"/>
  <c r="N45" i="4"/>
  <c r="N78" s="1"/>
  <c r="O78"/>
  <c r="Q142" i="5"/>
  <c r="K516" i="3"/>
  <c r="K517" s="1"/>
  <c r="L517"/>
  <c r="Z78" i="5"/>
  <c r="Y78" s="1"/>
  <c r="AD78" s="1"/>
  <c r="AD77"/>
  <c r="AD259" i="7"/>
  <c r="AE259"/>
  <c r="P515"/>
  <c r="Q517"/>
  <c r="AE479" i="6"/>
  <c r="AD479"/>
  <c r="I110"/>
  <c r="I143" s="1"/>
  <c r="AE77" i="5"/>
  <c r="U78"/>
  <c r="AE78" s="1"/>
  <c r="K110" i="8"/>
  <c r="L143"/>
  <c r="N238" i="7"/>
  <c r="O260"/>
  <c r="AA259" i="6"/>
  <c r="AB260"/>
  <c r="AA259" i="4"/>
  <c r="Z259" s="1"/>
  <c r="AB260"/>
  <c r="AA259" i="5"/>
  <c r="Z259" s="1"/>
  <c r="AB260"/>
  <c r="Z7" i="12"/>
  <c r="I259" i="4"/>
  <c r="AA259" i="8"/>
  <c r="Z259" s="1"/>
  <c r="AB260"/>
  <c r="V193"/>
  <c r="U193" s="1"/>
  <c r="AA514" i="4"/>
  <c r="AE514"/>
  <c r="I442" i="3"/>
  <c r="I516" s="1"/>
  <c r="J516"/>
  <c r="J517" s="1"/>
  <c r="R409"/>
  <c r="R418" s="1"/>
  <c r="S418"/>
  <c r="S443" s="1"/>
  <c r="AD45" i="7"/>
  <c r="Y78"/>
  <c r="P258"/>
  <c r="Q259"/>
  <c r="N110"/>
  <c r="O143"/>
  <c r="P515" i="4"/>
  <c r="Q517"/>
  <c r="H347" i="7"/>
  <c r="D400"/>
  <c r="Z10" i="12"/>
  <c r="Z20" s="1"/>
  <c r="AD517" i="6"/>
  <c r="S260" i="5"/>
  <c r="AD142" i="6"/>
  <c r="AB142" s="1"/>
  <c r="Q142" i="8"/>
  <c r="P142" s="1"/>
  <c r="P143" s="1"/>
  <c r="Q193" i="5"/>
  <c r="AA78"/>
  <c r="AA260" i="7"/>
  <c r="Z260" s="1"/>
  <c r="AE260" s="1"/>
  <c r="AD260" s="1"/>
  <c r="AD143" i="6"/>
  <c r="S517"/>
  <c r="R517" s="1"/>
  <c r="Q517" s="1"/>
  <c r="P517" s="1"/>
  <c r="N517" s="1"/>
  <c r="M517" s="1"/>
  <c r="L517" s="1"/>
  <c r="R143" i="8"/>
  <c r="Q143" s="1"/>
  <c r="Z514" i="3"/>
  <c r="S491"/>
  <c r="S514" s="1"/>
  <c r="R514" s="1"/>
  <c r="Q514" s="1"/>
  <c r="P514" s="1"/>
  <c r="N514" s="1"/>
  <c r="M514" s="1"/>
  <c r="AE442"/>
  <c r="S517" i="5"/>
  <c r="I260" i="6"/>
  <c r="I400" s="1"/>
  <c r="I405" s="1"/>
  <c r="Q193" i="8"/>
  <c r="G347" i="6"/>
  <c r="AE77"/>
  <c r="AE258" i="4"/>
  <c r="K400" i="6"/>
  <c r="J400" s="1"/>
  <c r="J405" s="1"/>
  <c r="J518" s="1"/>
  <c r="R86" i="4"/>
  <c r="Q86" s="1"/>
  <c r="L78" i="8"/>
  <c r="R517" i="7"/>
  <c r="AB479" i="3"/>
  <c r="AA479" s="1"/>
  <c r="AB516"/>
  <c r="AB517" s="1"/>
  <c r="AB7" i="12" s="1"/>
  <c r="Q514" i="5"/>
  <c r="P514" s="1"/>
  <c r="N514" s="1"/>
  <c r="M514" s="1"/>
  <c r="AD142" i="7"/>
  <c r="AE142"/>
  <c r="AA142" i="6"/>
  <c r="AA143" s="1"/>
  <c r="AB143"/>
  <c r="AE142"/>
  <c r="AB142" i="4"/>
  <c r="AE117"/>
  <c r="AA110" i="7"/>
  <c r="AA143" s="1"/>
  <c r="AB143"/>
  <c r="AD143"/>
  <c r="AE110"/>
  <c r="AB143" i="5"/>
  <c r="AE110"/>
  <c r="AB110" i="4"/>
  <c r="AE86"/>
  <c r="AD143"/>
  <c r="U400" i="9"/>
  <c r="U405" s="1"/>
  <c r="Q45" i="7"/>
  <c r="P45" s="1"/>
  <c r="R78"/>
  <c r="Q52" i="4"/>
  <c r="Q77" s="1"/>
  <c r="R77"/>
  <c r="R78" s="1"/>
  <c r="M45"/>
  <c r="Q78" i="8"/>
  <c r="S78" i="4"/>
  <c r="Y404" i="3"/>
  <c r="W404"/>
  <c r="V404"/>
  <c r="U404"/>
  <c r="T404"/>
  <c r="P404"/>
  <c r="N404"/>
  <c r="M404"/>
  <c r="L404"/>
  <c r="K404"/>
  <c r="F404"/>
  <c r="E404"/>
  <c r="D404"/>
  <c r="C404"/>
  <c r="AD403"/>
  <c r="AB403" s="1"/>
  <c r="AA403"/>
  <c r="AA404" s="1"/>
  <c r="Z403"/>
  <c r="AE403" s="1"/>
  <c r="R403"/>
  <c r="Q403"/>
  <c r="Q404" s="1"/>
  <c r="J403"/>
  <c r="J404" s="1"/>
  <c r="I403"/>
  <c r="H403"/>
  <c r="G403"/>
  <c r="AA402"/>
  <c r="Z402"/>
  <c r="S402" s="1"/>
  <c r="R402"/>
  <c r="Q402"/>
  <c r="J402"/>
  <c r="I402"/>
  <c r="I404" s="1"/>
  <c r="H402"/>
  <c r="G402"/>
  <c r="AE401"/>
  <c r="AD401"/>
  <c r="H404" l="1"/>
  <c r="G404" s="1"/>
  <c r="AD404"/>
  <c r="O45" i="7"/>
  <c r="P78"/>
  <c r="AE259" i="4"/>
  <c r="AD259"/>
  <c r="M238" i="7"/>
  <c r="N260"/>
  <c r="N238" i="4"/>
  <c r="O260"/>
  <c r="V515" i="3"/>
  <c r="W517"/>
  <c r="T193" i="5"/>
  <c r="AE193"/>
  <c r="U400"/>
  <c r="W78" i="7"/>
  <c r="AD78"/>
  <c r="AB78" s="1"/>
  <c r="AE479" i="3"/>
  <c r="AD479"/>
  <c r="S260" i="4"/>
  <c r="R260" s="1"/>
  <c r="Q260" s="1"/>
  <c r="T400"/>
  <c r="T405" s="1"/>
  <c r="Q238" i="8"/>
  <c r="P238" s="1"/>
  <c r="O238" s="1"/>
  <c r="R260"/>
  <c r="Q260" s="1"/>
  <c r="P260" s="1"/>
  <c r="T142" i="7"/>
  <c r="U143"/>
  <c r="AD514" i="3"/>
  <c r="AB514" s="1"/>
  <c r="AE514" s="1"/>
  <c r="N515" i="4"/>
  <c r="P517"/>
  <c r="R515" i="3"/>
  <c r="Q515" s="1"/>
  <c r="P515" s="1"/>
  <c r="N515" s="1"/>
  <c r="R443"/>
  <c r="T193" i="8"/>
  <c r="T400" s="1"/>
  <c r="AE193"/>
  <c r="AE259" i="5"/>
  <c r="AD259"/>
  <c r="Z259" i="6"/>
  <c r="AA260"/>
  <c r="N515" i="7"/>
  <c r="P517"/>
  <c r="P142" i="5"/>
  <c r="O142" s="1"/>
  <c r="O143" s="1"/>
  <c r="AB9" i="12"/>
  <c r="AE517" i="5"/>
  <c r="AB8" i="12"/>
  <c r="AB20" s="1"/>
  <c r="AE517" i="4"/>
  <c r="C78"/>
  <c r="G78" s="1"/>
  <c r="G45"/>
  <c r="S260" i="8"/>
  <c r="S142" i="5"/>
  <c r="T143"/>
  <c r="I143" i="7"/>
  <c r="AE143"/>
  <c r="AA260" i="8"/>
  <c r="Z260" s="1"/>
  <c r="AE260" s="1"/>
  <c r="AD260" s="1"/>
  <c r="AA260" i="4"/>
  <c r="Z260" s="1"/>
  <c r="AE260" s="1"/>
  <c r="AD260" s="1"/>
  <c r="Q517" i="8"/>
  <c r="V400" i="4"/>
  <c r="AD402" i="3"/>
  <c r="AB402" s="1"/>
  <c r="AB404" s="1"/>
  <c r="Z404"/>
  <c r="AE404" s="1"/>
  <c r="R479"/>
  <c r="Q479" s="1"/>
  <c r="P479" s="1"/>
  <c r="N479" s="1"/>
  <c r="M479" s="1"/>
  <c r="L479" s="1"/>
  <c r="Q260" i="7"/>
  <c r="M110"/>
  <c r="L110" s="1"/>
  <c r="N143"/>
  <c r="M143" s="1"/>
  <c r="AD259" i="8"/>
  <c r="AE259"/>
  <c r="N238" i="5"/>
  <c r="O260"/>
  <c r="V78" i="8"/>
  <c r="AE78"/>
  <c r="T193" i="6"/>
  <c r="AE193"/>
  <c r="U400"/>
  <c r="AD45" i="4"/>
  <c r="Y78"/>
  <c r="AD78" s="1"/>
  <c r="AB78" s="1"/>
  <c r="L45"/>
  <c r="L78" s="1"/>
  <c r="M78"/>
  <c r="V400" i="5"/>
  <c r="V405" s="1"/>
  <c r="W405"/>
  <c r="W518" s="1"/>
  <c r="V400" i="6"/>
  <c r="W405"/>
  <c r="AD443" i="3"/>
  <c r="AE443"/>
  <c r="AD238" i="4"/>
  <c r="AE238"/>
  <c r="AE78"/>
  <c r="I517" i="3"/>
  <c r="P260" i="4"/>
  <c r="Q260" i="5"/>
  <c r="P260" s="1"/>
  <c r="P259" i="7"/>
  <c r="P260" s="1"/>
  <c r="AE516" i="3"/>
  <c r="W400" i="8"/>
  <c r="AA260" i="5"/>
  <c r="Z260" s="1"/>
  <c r="AE260" s="1"/>
  <c r="AD260" s="1"/>
  <c r="K143" i="8"/>
  <c r="J78"/>
  <c r="S403" i="3"/>
  <c r="S404" s="1"/>
  <c r="R404" s="1"/>
  <c r="AE143" i="6"/>
  <c r="AA142" i="4"/>
  <c r="AE142"/>
  <c r="AE143" i="5"/>
  <c r="AA110" i="4"/>
  <c r="AB143"/>
  <c r="AE110"/>
  <c r="N400" i="6"/>
  <c r="N405" s="1"/>
  <c r="N518" s="1"/>
  <c r="G12" i="13"/>
  <c r="G14" s="1"/>
  <c r="U518" i="9"/>
  <c r="C4" i="18" s="1"/>
  <c r="C6" s="1"/>
  <c r="Q78" i="7"/>
  <c r="M400" i="6"/>
  <c r="M405" s="1"/>
  <c r="L405" s="1"/>
  <c r="P77" i="4"/>
  <c r="P78" s="1"/>
  <c r="Q78"/>
  <c r="M45" i="7"/>
  <c r="L45" s="1"/>
  <c r="W399" i="3"/>
  <c r="V399"/>
  <c r="U399"/>
  <c r="T399"/>
  <c r="N399"/>
  <c r="M399"/>
  <c r="L399"/>
  <c r="K399"/>
  <c r="D399"/>
  <c r="C399"/>
  <c r="AA398"/>
  <c r="Z398"/>
  <c r="R398"/>
  <c r="Q398"/>
  <c r="S398" s="1"/>
  <c r="J398"/>
  <c r="I398"/>
  <c r="H398"/>
  <c r="G398"/>
  <c r="Y397"/>
  <c r="AA397" s="1"/>
  <c r="Z397" s="1"/>
  <c r="R397"/>
  <c r="P397"/>
  <c r="Q397" s="1"/>
  <c r="S397" s="1"/>
  <c r="J396"/>
  <c r="I396"/>
  <c r="H396"/>
  <c r="G396"/>
  <c r="Y395"/>
  <c r="Z395" s="1"/>
  <c r="R395"/>
  <c r="P395"/>
  <c r="Q395" s="1"/>
  <c r="AE394"/>
  <c r="AD394"/>
  <c r="Y393"/>
  <c r="W393"/>
  <c r="V393"/>
  <c r="U393"/>
  <c r="T393"/>
  <c r="P393"/>
  <c r="N393"/>
  <c r="M393"/>
  <c r="L393"/>
  <c r="K393"/>
  <c r="F393"/>
  <c r="D393"/>
  <c r="C393"/>
  <c r="AA392"/>
  <c r="Z392"/>
  <c r="AD392" s="1"/>
  <c r="AB392" s="1"/>
  <c r="AE392" s="1"/>
  <c r="S392"/>
  <c r="R392"/>
  <c r="Q392"/>
  <c r="J392"/>
  <c r="I392"/>
  <c r="H392"/>
  <c r="G392"/>
  <c r="AD391"/>
  <c r="AB391" s="1"/>
  <c r="AE391" s="1"/>
  <c r="AA391"/>
  <c r="Z391"/>
  <c r="R391"/>
  <c r="Q391"/>
  <c r="J391"/>
  <c r="I391"/>
  <c r="H391"/>
  <c r="G391"/>
  <c r="AA390"/>
  <c r="Z390"/>
  <c r="R390"/>
  <c r="Q390"/>
  <c r="S390" s="1"/>
  <c r="J390"/>
  <c r="J393" s="1"/>
  <c r="F390"/>
  <c r="E390"/>
  <c r="E393" s="1"/>
  <c r="AA389"/>
  <c r="AA393" s="1"/>
  <c r="Z389"/>
  <c r="AD389" s="1"/>
  <c r="AB389" s="1"/>
  <c r="S389"/>
  <c r="R389"/>
  <c r="J389"/>
  <c r="I389"/>
  <c r="H389"/>
  <c r="G389"/>
  <c r="AE388"/>
  <c r="AD388"/>
  <c r="AE387"/>
  <c r="AD387"/>
  <c r="Y386"/>
  <c r="W386"/>
  <c r="V386"/>
  <c r="U386"/>
  <c r="T386"/>
  <c r="P386"/>
  <c r="N386"/>
  <c r="M386"/>
  <c r="J386"/>
  <c r="I386"/>
  <c r="D386"/>
  <c r="C386"/>
  <c r="AD385"/>
  <c r="AB385" s="1"/>
  <c r="AE385" s="1"/>
  <c r="AA385"/>
  <c r="Z385"/>
  <c r="Q385"/>
  <c r="L385"/>
  <c r="K385" s="1"/>
  <c r="H385" s="1"/>
  <c r="F385"/>
  <c r="E385"/>
  <c r="G385" s="1"/>
  <c r="A385"/>
  <c r="AA384"/>
  <c r="Z384"/>
  <c r="Q384"/>
  <c r="L384"/>
  <c r="S384" s="1"/>
  <c r="F384"/>
  <c r="E384"/>
  <c r="K384" s="1"/>
  <c r="AA383"/>
  <c r="Z383"/>
  <c r="Q383"/>
  <c r="L383"/>
  <c r="S383" s="1"/>
  <c r="R383" s="1"/>
  <c r="K383"/>
  <c r="H383" s="1"/>
  <c r="F383"/>
  <c r="E383"/>
  <c r="G383" s="1"/>
  <c r="AA382"/>
  <c r="Z382"/>
  <c r="AD382" s="1"/>
  <c r="AB382" s="1"/>
  <c r="AE382" s="1"/>
  <c r="Q382"/>
  <c r="H382"/>
  <c r="F382"/>
  <c r="E382"/>
  <c r="G382" s="1"/>
  <c r="AA381"/>
  <c r="Z381"/>
  <c r="AD381" s="1"/>
  <c r="AB381" s="1"/>
  <c r="AE381" s="1"/>
  <c r="Q381"/>
  <c r="H381"/>
  <c r="F381"/>
  <c r="E381"/>
  <c r="G381" s="1"/>
  <c r="AA380"/>
  <c r="Z380"/>
  <c r="AD380" s="1"/>
  <c r="AB380" s="1"/>
  <c r="AE380" s="1"/>
  <c r="K380"/>
  <c r="G380"/>
  <c r="F380"/>
  <c r="L380" s="1"/>
  <c r="S380" s="1"/>
  <c r="R380" s="1"/>
  <c r="E380"/>
  <c r="AD379"/>
  <c r="AB379" s="1"/>
  <c r="AE379" s="1"/>
  <c r="AA379"/>
  <c r="H379"/>
  <c r="F379"/>
  <c r="L379" s="1"/>
  <c r="E379"/>
  <c r="G379" s="1"/>
  <c r="AD378"/>
  <c r="AB378" s="1"/>
  <c r="AE378" s="1"/>
  <c r="AA378"/>
  <c r="G378"/>
  <c r="F378"/>
  <c r="L378" s="1"/>
  <c r="E378"/>
  <c r="K378" s="1"/>
  <c r="R378" s="1"/>
  <c r="AD377"/>
  <c r="AB377" s="1"/>
  <c r="AE377" s="1"/>
  <c r="AA377"/>
  <c r="Z377"/>
  <c r="Q377"/>
  <c r="K377"/>
  <c r="G377"/>
  <c r="F377"/>
  <c r="L377" s="1"/>
  <c r="S377" s="1"/>
  <c r="R377" s="1"/>
  <c r="E377"/>
  <c r="AD376"/>
  <c r="AB376" s="1"/>
  <c r="AE376" s="1"/>
  <c r="AA376"/>
  <c r="Z376"/>
  <c r="Q376"/>
  <c r="K376"/>
  <c r="G376"/>
  <c r="F376"/>
  <c r="L376" s="1"/>
  <c r="S376" s="1"/>
  <c r="R376" s="1"/>
  <c r="E376"/>
  <c r="AD375"/>
  <c r="AB375" s="1"/>
  <c r="AE375" s="1"/>
  <c r="AA375"/>
  <c r="Z375"/>
  <c r="Q375"/>
  <c r="G375"/>
  <c r="F375"/>
  <c r="H375" s="1"/>
  <c r="E375"/>
  <c r="K375" s="1"/>
  <c r="AD374"/>
  <c r="AB374" s="1"/>
  <c r="AE374" s="1"/>
  <c r="AA374"/>
  <c r="Z374"/>
  <c r="Q374"/>
  <c r="G374"/>
  <c r="F374"/>
  <c r="H374" s="1"/>
  <c r="E374"/>
  <c r="K374" s="1"/>
  <c r="AD373"/>
  <c r="AB373" s="1"/>
  <c r="AE373" s="1"/>
  <c r="AA373"/>
  <c r="Z373"/>
  <c r="S373"/>
  <c r="R373"/>
  <c r="Q373"/>
  <c r="L373"/>
  <c r="K373"/>
  <c r="H373" s="1"/>
  <c r="G373"/>
  <c r="F373"/>
  <c r="E373"/>
  <c r="AA372"/>
  <c r="Z372"/>
  <c r="AD372" s="1"/>
  <c r="AB372" s="1"/>
  <c r="AE372" s="1"/>
  <c r="S372"/>
  <c r="R372" s="1"/>
  <c r="Q372"/>
  <c r="L372"/>
  <c r="K372"/>
  <c r="H372" s="1"/>
  <c r="G372"/>
  <c r="F372"/>
  <c r="E372"/>
  <c r="AA371"/>
  <c r="Z371"/>
  <c r="AD371" s="1"/>
  <c r="AB371" s="1"/>
  <c r="AE371" s="1"/>
  <c r="Q371"/>
  <c r="H371"/>
  <c r="F371"/>
  <c r="E371"/>
  <c r="G371" s="1"/>
  <c r="AA370"/>
  <c r="Z370"/>
  <c r="Q370"/>
  <c r="H370"/>
  <c r="F370"/>
  <c r="E370"/>
  <c r="G370" s="1"/>
  <c r="AA369"/>
  <c r="Z369"/>
  <c r="Q369"/>
  <c r="L369"/>
  <c r="S369" s="1"/>
  <c r="R369" s="1"/>
  <c r="K369"/>
  <c r="H369" s="1"/>
  <c r="F369"/>
  <c r="E369"/>
  <c r="G369" s="1"/>
  <c r="AA368"/>
  <c r="Z368"/>
  <c r="Q368"/>
  <c r="L368"/>
  <c r="S368" s="1"/>
  <c r="R368" s="1"/>
  <c r="K368"/>
  <c r="H368" s="1"/>
  <c r="F368"/>
  <c r="E368"/>
  <c r="G368" s="1"/>
  <c r="AA367"/>
  <c r="Z367"/>
  <c r="Q367"/>
  <c r="H367"/>
  <c r="F367"/>
  <c r="E367"/>
  <c r="G367" s="1"/>
  <c r="AA366"/>
  <c r="Z366"/>
  <c r="AD366" s="1"/>
  <c r="AB366" s="1"/>
  <c r="AE366" s="1"/>
  <c r="Q366"/>
  <c r="H366"/>
  <c r="F366"/>
  <c r="E366"/>
  <c r="G366" s="1"/>
  <c r="AA365"/>
  <c r="Z365"/>
  <c r="AD365" s="1"/>
  <c r="AB365" s="1"/>
  <c r="AE365" s="1"/>
  <c r="S365"/>
  <c r="Q365"/>
  <c r="L365"/>
  <c r="K365"/>
  <c r="H365" s="1"/>
  <c r="F365"/>
  <c r="E365"/>
  <c r="G365" s="1"/>
  <c r="AA364"/>
  <c r="Z364"/>
  <c r="AD364" s="1"/>
  <c r="AB364" s="1"/>
  <c r="AE364" s="1"/>
  <c r="Q364"/>
  <c r="K364"/>
  <c r="F364"/>
  <c r="L364" s="1"/>
  <c r="S364" s="1"/>
  <c r="R364" s="1"/>
  <c r="E364"/>
  <c r="AD363"/>
  <c r="AB363" s="1"/>
  <c r="AE363" s="1"/>
  <c r="AA363"/>
  <c r="Z363"/>
  <c r="Q363"/>
  <c r="L363"/>
  <c r="F363"/>
  <c r="E363"/>
  <c r="K363" s="1"/>
  <c r="H363" s="1"/>
  <c r="G363" s="1"/>
  <c r="A363"/>
  <c r="A364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A362"/>
  <c r="Z362"/>
  <c r="Q362"/>
  <c r="L362"/>
  <c r="S362" s="1"/>
  <c r="R362" s="1"/>
  <c r="K362"/>
  <c r="H362" s="1"/>
  <c r="F362"/>
  <c r="E362"/>
  <c r="G362" s="1"/>
  <c r="AA361"/>
  <c r="Z361"/>
  <c r="AD361" s="1"/>
  <c r="AB361" s="1"/>
  <c r="AE361" s="1"/>
  <c r="Q361"/>
  <c r="H361"/>
  <c r="F361"/>
  <c r="E361"/>
  <c r="G361" s="1"/>
  <c r="AA360"/>
  <c r="Z360"/>
  <c r="AD360" s="1"/>
  <c r="AB360" s="1"/>
  <c r="Q360"/>
  <c r="H360"/>
  <c r="G360"/>
  <c r="F360"/>
  <c r="E360"/>
  <c r="K360" s="1"/>
  <c r="AA359"/>
  <c r="Z359"/>
  <c r="AD359" s="1"/>
  <c r="AB359" s="1"/>
  <c r="AE359" s="1"/>
  <c r="S359"/>
  <c r="R359" s="1"/>
  <c r="Q359"/>
  <c r="L359"/>
  <c r="K359"/>
  <c r="H359" s="1"/>
  <c r="G359"/>
  <c r="F359"/>
  <c r="E359"/>
  <c r="AA358"/>
  <c r="Z358"/>
  <c r="AD358" s="1"/>
  <c r="AB358" s="1"/>
  <c r="AE358" s="1"/>
  <c r="S358"/>
  <c r="Q358"/>
  <c r="L358"/>
  <c r="K358"/>
  <c r="H358" s="1"/>
  <c r="F358"/>
  <c r="E358"/>
  <c r="G358" s="1"/>
  <c r="AA357"/>
  <c r="Z357"/>
  <c r="AD357" s="1"/>
  <c r="AB357" s="1"/>
  <c r="AE357" s="1"/>
  <c r="Q357"/>
  <c r="H357"/>
  <c r="F357"/>
  <c r="E357"/>
  <c r="G357" s="1"/>
  <c r="AA356"/>
  <c r="Z356"/>
  <c r="AD356" s="1"/>
  <c r="AB356" s="1"/>
  <c r="AE356" s="1"/>
  <c r="Q356"/>
  <c r="H356"/>
  <c r="F356"/>
  <c r="E356"/>
  <c r="G356" s="1"/>
  <c r="AA355"/>
  <c r="Z355"/>
  <c r="AD355" s="1"/>
  <c r="AB355" s="1"/>
  <c r="AE355" s="1"/>
  <c r="S355"/>
  <c r="Q355"/>
  <c r="L355"/>
  <c r="K355"/>
  <c r="H355" s="1"/>
  <c r="F355"/>
  <c r="E355"/>
  <c r="G355" s="1"/>
  <c r="AA354"/>
  <c r="Z354"/>
  <c r="AD354" s="1"/>
  <c r="AB354" s="1"/>
  <c r="AE354" s="1"/>
  <c r="S354"/>
  <c r="R354" s="1"/>
  <c r="Q354"/>
  <c r="L354"/>
  <c r="K354"/>
  <c r="H354" s="1"/>
  <c r="G354"/>
  <c r="F354"/>
  <c r="E354"/>
  <c r="AA353"/>
  <c r="Z353"/>
  <c r="AD353" s="1"/>
  <c r="AB353" s="1"/>
  <c r="AE353" s="1"/>
  <c r="Q353"/>
  <c r="H353"/>
  <c r="G353"/>
  <c r="F353"/>
  <c r="E353"/>
  <c r="K353" s="1"/>
  <c r="AA352"/>
  <c r="Z352"/>
  <c r="AD352" s="1"/>
  <c r="AB352" s="1"/>
  <c r="AE352" s="1"/>
  <c r="Q352"/>
  <c r="H352"/>
  <c r="F352"/>
  <c r="E352"/>
  <c r="G352" s="1"/>
  <c r="A352"/>
  <c r="A353" s="1"/>
  <c r="A354" s="1"/>
  <c r="A359" s="1"/>
  <c r="A360" s="1"/>
  <c r="A361" s="1"/>
  <c r="AA351"/>
  <c r="Z351"/>
  <c r="AD351" s="1"/>
  <c r="AB351" s="1"/>
  <c r="Q351"/>
  <c r="G351"/>
  <c r="F351"/>
  <c r="L351" s="1"/>
  <c r="K351" s="1"/>
  <c r="H351" s="1"/>
  <c r="E351"/>
  <c r="A351"/>
  <c r="AD350"/>
  <c r="AB350" s="1"/>
  <c r="AE350" s="1"/>
  <c r="AA350"/>
  <c r="Z350"/>
  <c r="Z386" s="1"/>
  <c r="Q350"/>
  <c r="L350" s="1"/>
  <c r="S350" s="1"/>
  <c r="F350"/>
  <c r="H350" s="1"/>
  <c r="E350"/>
  <c r="E386" s="1"/>
  <c r="AE349"/>
  <c r="AD349"/>
  <c r="AE348"/>
  <c r="AD348"/>
  <c r="W347"/>
  <c r="V347"/>
  <c r="U347"/>
  <c r="T347"/>
  <c r="O347"/>
  <c r="N347"/>
  <c r="M347"/>
  <c r="L347"/>
  <c r="K347"/>
  <c r="F347"/>
  <c r="E347"/>
  <c r="Y346"/>
  <c r="P346"/>
  <c r="Q346" s="1"/>
  <c r="J346"/>
  <c r="I346"/>
  <c r="H346"/>
  <c r="G346"/>
  <c r="AA345"/>
  <c r="Z345"/>
  <c r="S345" s="1"/>
  <c r="R345"/>
  <c r="Q345"/>
  <c r="C345"/>
  <c r="I345" s="1"/>
  <c r="AE344"/>
  <c r="AD344"/>
  <c r="AA343"/>
  <c r="Y343"/>
  <c r="W343"/>
  <c r="V343"/>
  <c r="U343"/>
  <c r="T343"/>
  <c r="P343"/>
  <c r="O343"/>
  <c r="N343"/>
  <c r="M343"/>
  <c r="L343"/>
  <c r="K343"/>
  <c r="F343"/>
  <c r="E343"/>
  <c r="D343"/>
  <c r="C343"/>
  <c r="AD342"/>
  <c r="AB342" s="1"/>
  <c r="AE342" s="1"/>
  <c r="AA342"/>
  <c r="Z342"/>
  <c r="S342"/>
  <c r="R342"/>
  <c r="R343" s="1"/>
  <c r="Q342"/>
  <c r="J342"/>
  <c r="I342"/>
  <c r="H342"/>
  <c r="G342"/>
  <c r="A342"/>
  <c r="AD341"/>
  <c r="AB341" s="1"/>
  <c r="AE341" s="1"/>
  <c r="AA341"/>
  <c r="Z341"/>
  <c r="R341"/>
  <c r="Q341"/>
  <c r="J341"/>
  <c r="I341"/>
  <c r="H341"/>
  <c r="G341"/>
  <c r="A341"/>
  <c r="AD340"/>
  <c r="AB340" s="1"/>
  <c r="AE340" s="1"/>
  <c r="AA340"/>
  <c r="Z340"/>
  <c r="R340"/>
  <c r="Q340"/>
  <c r="Q343" s="1"/>
  <c r="J340"/>
  <c r="I340"/>
  <c r="H340"/>
  <c r="G340"/>
  <c r="AA339"/>
  <c r="Z339"/>
  <c r="S339" s="1"/>
  <c r="R339"/>
  <c r="Q339"/>
  <c r="J339"/>
  <c r="J343" s="1"/>
  <c r="I343" s="1"/>
  <c r="H343" s="1"/>
  <c r="G343" s="1"/>
  <c r="I339"/>
  <c r="H339"/>
  <c r="G339"/>
  <c r="AE338"/>
  <c r="AD338"/>
  <c r="Y337"/>
  <c r="W337"/>
  <c r="V337"/>
  <c r="U337"/>
  <c r="T337"/>
  <c r="P337"/>
  <c r="O337"/>
  <c r="N337"/>
  <c r="M337"/>
  <c r="L337"/>
  <c r="K337"/>
  <c r="E337"/>
  <c r="D337"/>
  <c r="C337"/>
  <c r="AA336"/>
  <c r="AA337" s="1"/>
  <c r="Z336"/>
  <c r="S336" s="1"/>
  <c r="R336"/>
  <c r="Q336"/>
  <c r="I336"/>
  <c r="H336"/>
  <c r="G336"/>
  <c r="F336"/>
  <c r="F337" s="1"/>
  <c r="AE335"/>
  <c r="AD335"/>
  <c r="AE334"/>
  <c r="AD334"/>
  <c r="Y333"/>
  <c r="W333"/>
  <c r="V333"/>
  <c r="U333"/>
  <c r="T333"/>
  <c r="P333"/>
  <c r="O333"/>
  <c r="N333"/>
  <c r="M333"/>
  <c r="L333"/>
  <c r="K333"/>
  <c r="J333"/>
  <c r="D333"/>
  <c r="C333"/>
  <c r="AA332"/>
  <c r="AA333" s="1"/>
  <c r="Z332"/>
  <c r="R332"/>
  <c r="Q332"/>
  <c r="J332" s="1"/>
  <c r="I332"/>
  <c r="F332"/>
  <c r="F333" s="1"/>
  <c r="E332"/>
  <c r="E333" s="1"/>
  <c r="AE331"/>
  <c r="AD331"/>
  <c r="Y330"/>
  <c r="W330"/>
  <c r="V330"/>
  <c r="U330"/>
  <c r="T330"/>
  <c r="P330"/>
  <c r="O330"/>
  <c r="N330"/>
  <c r="M330"/>
  <c r="L330"/>
  <c r="K330"/>
  <c r="F330"/>
  <c r="E330"/>
  <c r="D330"/>
  <c r="C330"/>
  <c r="AD329"/>
  <c r="AB329" s="1"/>
  <c r="AE329" s="1"/>
  <c r="AA329"/>
  <c r="Z329"/>
  <c r="S329"/>
  <c r="R329"/>
  <c r="Q329"/>
  <c r="J329"/>
  <c r="J330" s="1"/>
  <c r="I330" s="1"/>
  <c r="H330" s="1"/>
  <c r="G330" s="1"/>
  <c r="I329"/>
  <c r="H329"/>
  <c r="G329"/>
  <c r="A329"/>
  <c r="AD328"/>
  <c r="AB328" s="1"/>
  <c r="AB330" s="1"/>
  <c r="AA328"/>
  <c r="AA330" s="1"/>
  <c r="Z328"/>
  <c r="R328"/>
  <c r="Q328"/>
  <c r="J328"/>
  <c r="I328"/>
  <c r="H328"/>
  <c r="G328"/>
  <c r="AE327"/>
  <c r="AD327"/>
  <c r="Y326"/>
  <c r="W326"/>
  <c r="V326"/>
  <c r="U326"/>
  <c r="T326"/>
  <c r="P326"/>
  <c r="O326"/>
  <c r="N326"/>
  <c r="M326"/>
  <c r="L326"/>
  <c r="K326"/>
  <c r="D326"/>
  <c r="C326"/>
  <c r="AA325"/>
  <c r="Z325"/>
  <c r="R325"/>
  <c r="Q325"/>
  <c r="S325" s="1"/>
  <c r="J325"/>
  <c r="F325"/>
  <c r="E325"/>
  <c r="I325" s="1"/>
  <c r="H325" s="1"/>
  <c r="AA324"/>
  <c r="AA326" s="1"/>
  <c r="Z324"/>
  <c r="S324" s="1"/>
  <c r="R324"/>
  <c r="Q324"/>
  <c r="F324"/>
  <c r="H324" s="1"/>
  <c r="E324"/>
  <c r="E395" s="1"/>
  <c r="AE323"/>
  <c r="AD323"/>
  <c r="Y322"/>
  <c r="W322"/>
  <c r="V322"/>
  <c r="U322"/>
  <c r="T322"/>
  <c r="O322"/>
  <c r="N322"/>
  <c r="M322"/>
  <c r="L322"/>
  <c r="K322"/>
  <c r="D322"/>
  <c r="C322"/>
  <c r="AD321"/>
  <c r="AB321" s="1"/>
  <c r="AE321" s="1"/>
  <c r="AA321"/>
  <c r="Z321"/>
  <c r="P321"/>
  <c r="J321"/>
  <c r="F321"/>
  <c r="E321"/>
  <c r="I321" s="1"/>
  <c r="H321" s="1"/>
  <c r="AA320"/>
  <c r="Z320"/>
  <c r="P320"/>
  <c r="J320"/>
  <c r="I320"/>
  <c r="H320" s="1"/>
  <c r="F320"/>
  <c r="E320"/>
  <c r="G320" s="1"/>
  <c r="AA319"/>
  <c r="AA322" s="1"/>
  <c r="Z319"/>
  <c r="AD319" s="1"/>
  <c r="AB319" s="1"/>
  <c r="P319"/>
  <c r="R319" s="1"/>
  <c r="J319"/>
  <c r="I319" s="1"/>
  <c r="F319"/>
  <c r="H319" s="1"/>
  <c r="E319"/>
  <c r="E322" s="1"/>
  <c r="AE318"/>
  <c r="AD318"/>
  <c r="AE317"/>
  <c r="AD317"/>
  <c r="AE316"/>
  <c r="AD316"/>
  <c r="Y315"/>
  <c r="W315"/>
  <c r="V315"/>
  <c r="U315"/>
  <c r="T315"/>
  <c r="P315"/>
  <c r="O315"/>
  <c r="N315"/>
  <c r="M315"/>
  <c r="L315"/>
  <c r="K315"/>
  <c r="F315"/>
  <c r="E315"/>
  <c r="D315"/>
  <c r="C315"/>
  <c r="AD314"/>
  <c r="AB314" s="1"/>
  <c r="AE314" s="1"/>
  <c r="AA314"/>
  <c r="Z314"/>
  <c r="R314"/>
  <c r="Q314"/>
  <c r="J314"/>
  <c r="I314"/>
  <c r="H314"/>
  <c r="G314"/>
  <c r="AA313"/>
  <c r="AA315" s="1"/>
  <c r="Z313"/>
  <c r="R313"/>
  <c r="R315" s="1"/>
  <c r="Q313"/>
  <c r="S313" s="1"/>
  <c r="J313"/>
  <c r="J315" s="1"/>
  <c r="I315" s="1"/>
  <c r="H315" s="1"/>
  <c r="G315" s="1"/>
  <c r="I313"/>
  <c r="H313"/>
  <c r="G313"/>
  <c r="AE312"/>
  <c r="AD312"/>
  <c r="Y311"/>
  <c r="W311"/>
  <c r="V311"/>
  <c r="U311"/>
  <c r="T311"/>
  <c r="P311"/>
  <c r="N311"/>
  <c r="M311"/>
  <c r="L311"/>
  <c r="K311"/>
  <c r="F311"/>
  <c r="E311"/>
  <c r="D311"/>
  <c r="C311"/>
  <c r="AD310"/>
  <c r="AB310" s="1"/>
  <c r="AE310" s="1"/>
  <c r="AA310"/>
  <c r="Z310"/>
  <c r="Z311" s="1"/>
  <c r="S310"/>
  <c r="R310"/>
  <c r="Q310"/>
  <c r="J310"/>
  <c r="I310"/>
  <c r="H310"/>
  <c r="G310"/>
  <c r="AD309"/>
  <c r="AB309" s="1"/>
  <c r="AE309" s="1"/>
  <c r="AA309"/>
  <c r="Z309"/>
  <c r="R309"/>
  <c r="Q309"/>
  <c r="Q311" s="1"/>
  <c r="J309"/>
  <c r="I309"/>
  <c r="H309"/>
  <c r="G309"/>
  <c r="AD308"/>
  <c r="AB308"/>
  <c r="AA308"/>
  <c r="AA311" s="1"/>
  <c r="Z308"/>
  <c r="R308"/>
  <c r="Q308"/>
  <c r="J308"/>
  <c r="J311" s="1"/>
  <c r="I311" s="1"/>
  <c r="H311" s="1"/>
  <c r="G311" s="1"/>
  <c r="I308"/>
  <c r="H308"/>
  <c r="G308"/>
  <c r="AE307"/>
  <c r="AD307"/>
  <c r="Y306"/>
  <c r="W306"/>
  <c r="V306"/>
  <c r="U306"/>
  <c r="T306"/>
  <c r="N306"/>
  <c r="M306"/>
  <c r="L306"/>
  <c r="K306"/>
  <c r="D306"/>
  <c r="C306"/>
  <c r="AA305"/>
  <c r="Z305"/>
  <c r="P305"/>
  <c r="J305"/>
  <c r="I305"/>
  <c r="H305"/>
  <c r="G305"/>
  <c r="AA304"/>
  <c r="Z304"/>
  <c r="S304" s="1"/>
  <c r="R304"/>
  <c r="Q304"/>
  <c r="J304"/>
  <c r="I304"/>
  <c r="H304"/>
  <c r="G304"/>
  <c r="AD303"/>
  <c r="AB303" s="1"/>
  <c r="AE303" s="1"/>
  <c r="AA303"/>
  <c r="Z303"/>
  <c r="Q303"/>
  <c r="S303" s="1"/>
  <c r="R303" s="1"/>
  <c r="P303"/>
  <c r="O303"/>
  <c r="H303"/>
  <c r="F303"/>
  <c r="E303"/>
  <c r="G303" s="1"/>
  <c r="AA302"/>
  <c r="Z302"/>
  <c r="P302"/>
  <c r="Q302" s="1"/>
  <c r="S302" s="1"/>
  <c r="G302"/>
  <c r="F302"/>
  <c r="H302" s="1"/>
  <c r="E302"/>
  <c r="AD301"/>
  <c r="AB301" s="1"/>
  <c r="AE301" s="1"/>
  <c r="AA301"/>
  <c r="Z301"/>
  <c r="R301"/>
  <c r="Q301"/>
  <c r="S301" s="1"/>
  <c r="J301"/>
  <c r="I301"/>
  <c r="H301"/>
  <c r="G301"/>
  <c r="AD300"/>
  <c r="AB300" s="1"/>
  <c r="AE300" s="1"/>
  <c r="AA300"/>
  <c r="Z300"/>
  <c r="R300"/>
  <c r="Q300"/>
  <c r="J300"/>
  <c r="I300"/>
  <c r="H300"/>
  <c r="G300"/>
  <c r="A300"/>
  <c r="A301" s="1"/>
  <c r="AA299"/>
  <c r="AA306" s="1"/>
  <c r="Z299"/>
  <c r="P299"/>
  <c r="P306" s="1"/>
  <c r="O306" s="1"/>
  <c r="G299"/>
  <c r="F299"/>
  <c r="J299" s="1"/>
  <c r="E299"/>
  <c r="I299" s="1"/>
  <c r="AE298"/>
  <c r="AD298"/>
  <c r="AA297"/>
  <c r="Z297"/>
  <c r="Y297"/>
  <c r="AD297" s="1"/>
  <c r="W297"/>
  <c r="V297"/>
  <c r="U297"/>
  <c r="T297"/>
  <c r="O297"/>
  <c r="N297"/>
  <c r="M297"/>
  <c r="L297"/>
  <c r="K297"/>
  <c r="D297"/>
  <c r="C297"/>
  <c r="AA296"/>
  <c r="Z296"/>
  <c r="AD296" s="1"/>
  <c r="AB296" s="1"/>
  <c r="AE296" s="1"/>
  <c r="P296"/>
  <c r="R296" s="1"/>
  <c r="Q296" s="1"/>
  <c r="S296" s="1"/>
  <c r="J296"/>
  <c r="I296"/>
  <c r="H296"/>
  <c r="G296"/>
  <c r="AA295"/>
  <c r="Z295"/>
  <c r="S295" s="1"/>
  <c r="R295"/>
  <c r="Q295"/>
  <c r="J295"/>
  <c r="I295"/>
  <c r="H295"/>
  <c r="G295"/>
  <c r="AD294"/>
  <c r="AB294" s="1"/>
  <c r="AE294" s="1"/>
  <c r="AA294"/>
  <c r="Z294"/>
  <c r="Q294"/>
  <c r="S294" s="1"/>
  <c r="R294" s="1"/>
  <c r="P294"/>
  <c r="J294"/>
  <c r="I294"/>
  <c r="H294" s="1"/>
  <c r="G294"/>
  <c r="F294"/>
  <c r="E294"/>
  <c r="AA293"/>
  <c r="Z293"/>
  <c r="Q293"/>
  <c r="P293"/>
  <c r="H293"/>
  <c r="G293"/>
  <c r="F293"/>
  <c r="E293"/>
  <c r="I293" s="1"/>
  <c r="AA292"/>
  <c r="Z292"/>
  <c r="AD292" s="1"/>
  <c r="AB292" s="1"/>
  <c r="AE292" s="1"/>
  <c r="S292"/>
  <c r="R292"/>
  <c r="Q292"/>
  <c r="J292"/>
  <c r="I292"/>
  <c r="H292"/>
  <c r="G292"/>
  <c r="A292"/>
  <c r="A293" s="1"/>
  <c r="A294" s="1"/>
  <c r="A295" s="1"/>
  <c r="A296" s="1"/>
  <c r="AA291"/>
  <c r="Z291"/>
  <c r="AD291" s="1"/>
  <c r="AB291" s="1"/>
  <c r="AE291" s="1"/>
  <c r="S291"/>
  <c r="R291"/>
  <c r="Q291"/>
  <c r="J291"/>
  <c r="I291"/>
  <c r="H291"/>
  <c r="G291"/>
  <c r="AD290"/>
  <c r="AB290" s="1"/>
  <c r="AE290" s="1"/>
  <c r="AA290"/>
  <c r="Z290"/>
  <c r="Q290"/>
  <c r="S290" s="1"/>
  <c r="R290" s="1"/>
  <c r="P290"/>
  <c r="H290"/>
  <c r="G290"/>
  <c r="F290"/>
  <c r="E290"/>
  <c r="I290" s="1"/>
  <c r="AD289"/>
  <c r="AB289" s="1"/>
  <c r="AE289" s="1"/>
  <c r="AA289"/>
  <c r="Z289"/>
  <c r="R289"/>
  <c r="P289"/>
  <c r="H289"/>
  <c r="F289"/>
  <c r="E289"/>
  <c r="G289" s="1"/>
  <c r="AA288"/>
  <c r="Z288"/>
  <c r="AD288" s="1"/>
  <c r="AB288" s="1"/>
  <c r="AE288" s="1"/>
  <c r="P288"/>
  <c r="R288" s="1"/>
  <c r="Q288" s="1"/>
  <c r="S288" s="1"/>
  <c r="J288"/>
  <c r="I288"/>
  <c r="H288" s="1"/>
  <c r="F288"/>
  <c r="E288"/>
  <c r="G288" s="1"/>
  <c r="AA287"/>
  <c r="Z287"/>
  <c r="AD287" s="1"/>
  <c r="AB287" s="1"/>
  <c r="AE287" s="1"/>
  <c r="P287"/>
  <c r="Q287" s="1"/>
  <c r="S287" s="1"/>
  <c r="R287" s="1"/>
  <c r="J287"/>
  <c r="I287"/>
  <c r="H287" s="1"/>
  <c r="F287"/>
  <c r="E287"/>
  <c r="G287" s="1"/>
  <c r="AA286"/>
  <c r="Z286"/>
  <c r="AD286" s="1"/>
  <c r="AB286" s="1"/>
  <c r="P286"/>
  <c r="Q286" s="1"/>
  <c r="S286" s="1"/>
  <c r="F286"/>
  <c r="F297" s="1"/>
  <c r="E297" s="1"/>
  <c r="E286"/>
  <c r="I286" s="1"/>
  <c r="AA285"/>
  <c r="Z285"/>
  <c r="AE284"/>
  <c r="AD284"/>
  <c r="Y283"/>
  <c r="W7" i="12" s="1"/>
  <c r="W283" i="3"/>
  <c r="V283"/>
  <c r="U283"/>
  <c r="T283"/>
  <c r="N283"/>
  <c r="M283"/>
  <c r="L283"/>
  <c r="K283"/>
  <c r="F283"/>
  <c r="E283"/>
  <c r="D283"/>
  <c r="C283"/>
  <c r="AD282"/>
  <c r="AA282"/>
  <c r="Z282"/>
  <c r="S282" s="1"/>
  <c r="R282"/>
  <c r="Q282"/>
  <c r="J282"/>
  <c r="I282"/>
  <c r="H282"/>
  <c r="G282"/>
  <c r="AD281"/>
  <c r="AB281" s="1"/>
  <c r="AE281" s="1"/>
  <c r="AA281"/>
  <c r="Z281"/>
  <c r="R281"/>
  <c r="Q281"/>
  <c r="S281" s="1"/>
  <c r="J281"/>
  <c r="I281"/>
  <c r="H281"/>
  <c r="G281"/>
  <c r="AE280"/>
  <c r="AD280"/>
  <c r="AD279"/>
  <c r="AB279" s="1"/>
  <c r="AE279" s="1"/>
  <c r="AA279"/>
  <c r="Z279"/>
  <c r="R279"/>
  <c r="P279"/>
  <c r="Q279" s="1"/>
  <c r="S279" s="1"/>
  <c r="J279"/>
  <c r="I279"/>
  <c r="H279"/>
  <c r="G279"/>
  <c r="AD278"/>
  <c r="AB278" s="1"/>
  <c r="AE278" s="1"/>
  <c r="AA278"/>
  <c r="Z278"/>
  <c r="R278"/>
  <c r="P278"/>
  <c r="Q278" s="1"/>
  <c r="S278" s="1"/>
  <c r="J278"/>
  <c r="I278"/>
  <c r="H278"/>
  <c r="G278"/>
  <c r="AD277"/>
  <c r="AB277" s="1"/>
  <c r="AE277" s="1"/>
  <c r="AA277"/>
  <c r="Z277"/>
  <c r="R277"/>
  <c r="P277"/>
  <c r="Q277" s="1"/>
  <c r="S277" s="1"/>
  <c r="J277"/>
  <c r="I277"/>
  <c r="H277"/>
  <c r="G277"/>
  <c r="AD276"/>
  <c r="AB276" s="1"/>
  <c r="AE276" s="1"/>
  <c r="AA276"/>
  <c r="Z276"/>
  <c r="S276"/>
  <c r="R276"/>
  <c r="J276"/>
  <c r="I276"/>
  <c r="H276"/>
  <c r="G276"/>
  <c r="AE275"/>
  <c r="AD275"/>
  <c r="AD274"/>
  <c r="AB274" s="1"/>
  <c r="AE274" s="1"/>
  <c r="AA274"/>
  <c r="Z274"/>
  <c r="S274"/>
  <c r="R274"/>
  <c r="J274"/>
  <c r="I274"/>
  <c r="H274"/>
  <c r="G274"/>
  <c r="AA273"/>
  <c r="Z273"/>
  <c r="S273"/>
  <c r="R273"/>
  <c r="J273"/>
  <c r="I273"/>
  <c r="H273"/>
  <c r="G273"/>
  <c r="AD272"/>
  <c r="AB272" s="1"/>
  <c r="AE272" s="1"/>
  <c r="AA272"/>
  <c r="Z272"/>
  <c r="S272"/>
  <c r="R272"/>
  <c r="J272"/>
  <c r="I272"/>
  <c r="H272"/>
  <c r="G272"/>
  <c r="AA271"/>
  <c r="Z271"/>
  <c r="S271"/>
  <c r="R271"/>
  <c r="O271"/>
  <c r="O283" s="1"/>
  <c r="J271"/>
  <c r="I271"/>
  <c r="H271"/>
  <c r="G271"/>
  <c r="AA270"/>
  <c r="Z270"/>
  <c r="AD270" s="1"/>
  <c r="AB270" s="1"/>
  <c r="AE270" s="1"/>
  <c r="P270"/>
  <c r="O270"/>
  <c r="J270"/>
  <c r="I270"/>
  <c r="H270"/>
  <c r="G270"/>
  <c r="AD269"/>
  <c r="AB269" s="1"/>
  <c r="AE269" s="1"/>
  <c r="AA269"/>
  <c r="Z269"/>
  <c r="P269"/>
  <c r="O269"/>
  <c r="J269"/>
  <c r="I269"/>
  <c r="H269"/>
  <c r="G269"/>
  <c r="AD268"/>
  <c r="AB268" s="1"/>
  <c r="AE268" s="1"/>
  <c r="AA268"/>
  <c r="Z268"/>
  <c r="P268"/>
  <c r="R268" s="1"/>
  <c r="Q268" s="1"/>
  <c r="S268" s="1"/>
  <c r="O268"/>
  <c r="J268"/>
  <c r="I268"/>
  <c r="H268"/>
  <c r="G268"/>
  <c r="AE267"/>
  <c r="AD267"/>
  <c r="AA266"/>
  <c r="AA283" s="1"/>
  <c r="Z266"/>
  <c r="AD266" s="1"/>
  <c r="AB266" s="1"/>
  <c r="AE266" s="1"/>
  <c r="R266"/>
  <c r="O266"/>
  <c r="J266"/>
  <c r="I266"/>
  <c r="H266"/>
  <c r="G266"/>
  <c r="AD265"/>
  <c r="AB265" s="1"/>
  <c r="AE265" s="1"/>
  <c r="AA265"/>
  <c r="Z265"/>
  <c r="R265"/>
  <c r="O265"/>
  <c r="Q265" s="1"/>
  <c r="S265" s="1"/>
  <c r="J265"/>
  <c r="I265"/>
  <c r="H265"/>
  <c r="G265"/>
  <c r="AD264"/>
  <c r="AB264" s="1"/>
  <c r="AA264"/>
  <c r="Z264"/>
  <c r="R264"/>
  <c r="Q264" s="1"/>
  <c r="S264" s="1"/>
  <c r="O264"/>
  <c r="J264"/>
  <c r="I264"/>
  <c r="H264"/>
  <c r="G264"/>
  <c r="AE263"/>
  <c r="AD263"/>
  <c r="AE262"/>
  <c r="AD262"/>
  <c r="AE261"/>
  <c r="AD261"/>
  <c r="L259"/>
  <c r="Y258"/>
  <c r="Y259" s="1"/>
  <c r="W258"/>
  <c r="W259" s="1"/>
  <c r="V258"/>
  <c r="V259" s="1"/>
  <c r="U258"/>
  <c r="U259" s="1"/>
  <c r="T258"/>
  <c r="T259" s="1"/>
  <c r="O258"/>
  <c r="O259" s="1"/>
  <c r="N258"/>
  <c r="N259" s="1"/>
  <c r="M258"/>
  <c r="M259" s="1"/>
  <c r="L258"/>
  <c r="K258"/>
  <c r="K259" s="1"/>
  <c r="D258"/>
  <c r="D259" s="1"/>
  <c r="C259" s="1"/>
  <c r="C258"/>
  <c r="AA257"/>
  <c r="Z257"/>
  <c r="AD257" s="1"/>
  <c r="AB257" s="1"/>
  <c r="AE257" s="1"/>
  <c r="S257"/>
  <c r="R257"/>
  <c r="Q257"/>
  <c r="J257"/>
  <c r="I257"/>
  <c r="H257"/>
  <c r="G257"/>
  <c r="AD256"/>
  <c r="AB256" s="1"/>
  <c r="AE256" s="1"/>
  <c r="AA256"/>
  <c r="Z256"/>
  <c r="R256"/>
  <c r="P256"/>
  <c r="H256"/>
  <c r="F256"/>
  <c r="E256"/>
  <c r="G256" s="1"/>
  <c r="AA255"/>
  <c r="Z255"/>
  <c r="AD255" s="1"/>
  <c r="AB255" s="1"/>
  <c r="AE255" s="1"/>
  <c r="P255"/>
  <c r="R255" s="1"/>
  <c r="Q255" s="1"/>
  <c r="S255" s="1"/>
  <c r="J255"/>
  <c r="I255"/>
  <c r="H255" s="1"/>
  <c r="G255" s="1"/>
  <c r="F255"/>
  <c r="E255"/>
  <c r="AD254"/>
  <c r="AB254" s="1"/>
  <c r="AE254" s="1"/>
  <c r="AA254"/>
  <c r="Z254"/>
  <c r="S254"/>
  <c r="R254"/>
  <c r="J254"/>
  <c r="I254"/>
  <c r="H254"/>
  <c r="G254"/>
  <c r="AD253"/>
  <c r="AB253" s="1"/>
  <c r="AE253" s="1"/>
  <c r="AA253"/>
  <c r="Z253"/>
  <c r="S253"/>
  <c r="R253"/>
  <c r="J253"/>
  <c r="I253"/>
  <c r="H253"/>
  <c r="G253"/>
  <c r="AA252"/>
  <c r="Z252"/>
  <c r="AD252" s="1"/>
  <c r="AB252" s="1"/>
  <c r="AE252" s="1"/>
  <c r="P252"/>
  <c r="Q252" s="1"/>
  <c r="S252" s="1"/>
  <c r="R252" s="1"/>
  <c r="J252"/>
  <c r="I252"/>
  <c r="H252" s="1"/>
  <c r="F252"/>
  <c r="E252"/>
  <c r="G252" s="1"/>
  <c r="AA251"/>
  <c r="Z251"/>
  <c r="AD251" s="1"/>
  <c r="AB251" s="1"/>
  <c r="AE251" s="1"/>
  <c r="P251"/>
  <c r="H251"/>
  <c r="F251"/>
  <c r="E251"/>
  <c r="G251" s="1"/>
  <c r="AA250"/>
  <c r="Z250"/>
  <c r="AD250" s="1"/>
  <c r="AB250" s="1"/>
  <c r="AE250" s="1"/>
  <c r="P250"/>
  <c r="J250" s="1"/>
  <c r="I250"/>
  <c r="F250"/>
  <c r="H250" s="1"/>
  <c r="G250" s="1"/>
  <c r="E250"/>
  <c r="AA249"/>
  <c r="Z249"/>
  <c r="Q249"/>
  <c r="P249"/>
  <c r="J249"/>
  <c r="I249"/>
  <c r="H249" s="1"/>
  <c r="G249"/>
  <c r="F249"/>
  <c r="E249"/>
  <c r="A249"/>
  <c r="AA248"/>
  <c r="Z248"/>
  <c r="S248" s="1"/>
  <c r="R248"/>
  <c r="Q248"/>
  <c r="J248"/>
  <c r="I248"/>
  <c r="H248"/>
  <c r="G248"/>
  <c r="AD247"/>
  <c r="AB247" s="1"/>
  <c r="AE247" s="1"/>
  <c r="AA247"/>
  <c r="Z247"/>
  <c r="R247"/>
  <c r="Q247"/>
  <c r="J247"/>
  <c r="I247"/>
  <c r="H247"/>
  <c r="G247"/>
  <c r="AA246"/>
  <c r="Z246"/>
  <c r="AD246" s="1"/>
  <c r="AB246" s="1"/>
  <c r="AE246" s="1"/>
  <c r="S246"/>
  <c r="R246"/>
  <c r="Q246"/>
  <c r="J246"/>
  <c r="I246"/>
  <c r="H246"/>
  <c r="G246"/>
  <c r="AD245"/>
  <c r="AB245" s="1"/>
  <c r="AE245" s="1"/>
  <c r="AA245"/>
  <c r="Z245"/>
  <c r="S245"/>
  <c r="R245"/>
  <c r="Q245"/>
  <c r="J245"/>
  <c r="I245"/>
  <c r="H245"/>
  <c r="G245"/>
  <c r="A245"/>
  <c r="AE244"/>
  <c r="AD244"/>
  <c r="AA243"/>
  <c r="Z243"/>
  <c r="R243"/>
  <c r="Q243"/>
  <c r="S243" s="1"/>
  <c r="J243"/>
  <c r="I243"/>
  <c r="H243"/>
  <c r="G243"/>
  <c r="AA242"/>
  <c r="Z242"/>
  <c r="AD242" s="1"/>
  <c r="AB242" s="1"/>
  <c r="AE242" s="1"/>
  <c r="P242"/>
  <c r="Q242" s="1"/>
  <c r="S242" s="1"/>
  <c r="I242"/>
  <c r="F242"/>
  <c r="F258" s="1"/>
  <c r="E258" s="1"/>
  <c r="E242"/>
  <c r="G242" s="1"/>
  <c r="AA241"/>
  <c r="AA258" s="1"/>
  <c r="Z241"/>
  <c r="R241"/>
  <c r="Q241"/>
  <c r="J241"/>
  <c r="I241"/>
  <c r="H241"/>
  <c r="G241"/>
  <c r="AE240"/>
  <c r="AD240"/>
  <c r="J240"/>
  <c r="I240"/>
  <c r="H240"/>
  <c r="G240"/>
  <c r="AE239"/>
  <c r="AD239"/>
  <c r="Y238"/>
  <c r="C238"/>
  <c r="Y237"/>
  <c r="W237"/>
  <c r="V237"/>
  <c r="U237"/>
  <c r="T237"/>
  <c r="P237"/>
  <c r="O237"/>
  <c r="N237"/>
  <c r="M237"/>
  <c r="L237"/>
  <c r="K237"/>
  <c r="F237"/>
  <c r="E237"/>
  <c r="D237"/>
  <c r="C237"/>
  <c r="AD236"/>
  <c r="AB236" s="1"/>
  <c r="AE236" s="1"/>
  <c r="AA236"/>
  <c r="Z236"/>
  <c r="R236"/>
  <c r="Q236"/>
  <c r="J236"/>
  <c r="I236"/>
  <c r="H236"/>
  <c r="G236"/>
  <c r="AA235"/>
  <c r="Z235"/>
  <c r="S235" s="1"/>
  <c r="R235"/>
  <c r="Q235"/>
  <c r="J235"/>
  <c r="I235"/>
  <c r="H235"/>
  <c r="G235"/>
  <c r="AD234"/>
  <c r="AB234" s="1"/>
  <c r="AE234" s="1"/>
  <c r="AA234"/>
  <c r="Z234"/>
  <c r="S234"/>
  <c r="R234"/>
  <c r="Q234"/>
  <c r="J234"/>
  <c r="I234"/>
  <c r="H234"/>
  <c r="G234"/>
  <c r="AD233"/>
  <c r="AB233" s="1"/>
  <c r="AE233" s="1"/>
  <c r="AA233"/>
  <c r="Z233"/>
  <c r="R233"/>
  <c r="Q233"/>
  <c r="S233" s="1"/>
  <c r="J233"/>
  <c r="I233"/>
  <c r="H233"/>
  <c r="G233"/>
  <c r="AD232"/>
  <c r="AB232" s="1"/>
  <c r="AE232" s="1"/>
  <c r="AA232"/>
  <c r="Z232"/>
  <c r="R232"/>
  <c r="Q232"/>
  <c r="J232"/>
  <c r="I232"/>
  <c r="H232"/>
  <c r="G232"/>
  <c r="A232"/>
  <c r="A233" s="1"/>
  <c r="AA231"/>
  <c r="Z231"/>
  <c r="S231" s="1"/>
  <c r="R231"/>
  <c r="Q231"/>
  <c r="J231"/>
  <c r="I231"/>
  <c r="H231"/>
  <c r="G231"/>
  <c r="AD230"/>
  <c r="AB230" s="1"/>
  <c r="AE230" s="1"/>
  <c r="AA230"/>
  <c r="Z230"/>
  <c r="R230"/>
  <c r="Q230"/>
  <c r="J230"/>
  <c r="I230"/>
  <c r="H230"/>
  <c r="G230"/>
  <c r="AA229"/>
  <c r="Z229"/>
  <c r="R229"/>
  <c r="Q229"/>
  <c r="S229" s="1"/>
  <c r="J229"/>
  <c r="I229"/>
  <c r="H229"/>
  <c r="G229"/>
  <c r="AA228"/>
  <c r="Z228"/>
  <c r="AD228" s="1"/>
  <c r="AB228" s="1"/>
  <c r="AE228" s="1"/>
  <c r="S228"/>
  <c r="R228"/>
  <c r="Q228"/>
  <c r="J228"/>
  <c r="I228"/>
  <c r="H228"/>
  <c r="G228"/>
  <c r="AD227"/>
  <c r="AB227" s="1"/>
  <c r="AE227" s="1"/>
  <c r="AA227"/>
  <c r="Z227"/>
  <c r="R227"/>
  <c r="Q227"/>
  <c r="J227"/>
  <c r="I227"/>
  <c r="H227"/>
  <c r="G227"/>
  <c r="AA226"/>
  <c r="Z226"/>
  <c r="S226" s="1"/>
  <c r="R226"/>
  <c r="Q226"/>
  <c r="J226"/>
  <c r="I226"/>
  <c r="H226"/>
  <c r="G226"/>
  <c r="AD225"/>
  <c r="AB225" s="1"/>
  <c r="AE225" s="1"/>
  <c r="AA225"/>
  <c r="Z225"/>
  <c r="S225"/>
  <c r="R225"/>
  <c r="Q225"/>
  <c r="J225"/>
  <c r="I225"/>
  <c r="H225"/>
  <c r="G225"/>
  <c r="AD224"/>
  <c r="AB224" s="1"/>
  <c r="AE224" s="1"/>
  <c r="AA224"/>
  <c r="Z224"/>
  <c r="R224"/>
  <c r="Q224"/>
  <c r="S224" s="1"/>
  <c r="J224"/>
  <c r="I224"/>
  <c r="H224"/>
  <c r="G224"/>
  <c r="AE223"/>
  <c r="AD223"/>
  <c r="AD222"/>
  <c r="AB222" s="1"/>
  <c r="AE222" s="1"/>
  <c r="AA222"/>
  <c r="Z222"/>
  <c r="R222"/>
  <c r="Q222"/>
  <c r="J222"/>
  <c r="I222"/>
  <c r="H222"/>
  <c r="G222"/>
  <c r="A222"/>
  <c r="AD221"/>
  <c r="AB221" s="1"/>
  <c r="AE221" s="1"/>
  <c r="AA221"/>
  <c r="AA237" s="1"/>
  <c r="Z221"/>
  <c r="R221"/>
  <c r="Q221"/>
  <c r="J221"/>
  <c r="I221"/>
  <c r="H221"/>
  <c r="G221"/>
  <c r="AA220"/>
  <c r="Z220"/>
  <c r="S220" s="1"/>
  <c r="R220"/>
  <c r="Q220"/>
  <c r="J220"/>
  <c r="J237" s="1"/>
  <c r="I237" s="1"/>
  <c r="H237" s="1"/>
  <c r="G237" s="1"/>
  <c r="I220"/>
  <c r="H220"/>
  <c r="G220"/>
  <c r="AE219"/>
  <c r="AD219"/>
  <c r="AE218"/>
  <c r="AD218"/>
  <c r="AE217"/>
  <c r="AD217"/>
  <c r="Y216"/>
  <c r="W216"/>
  <c r="V216"/>
  <c r="U216"/>
  <c r="T216"/>
  <c r="P216"/>
  <c r="O216"/>
  <c r="N216"/>
  <c r="M216"/>
  <c r="J216"/>
  <c r="I216"/>
  <c r="H216" s="1"/>
  <c r="G216" s="1"/>
  <c r="F216"/>
  <c r="E216"/>
  <c r="D216"/>
  <c r="C216"/>
  <c r="AA215"/>
  <c r="AA216" s="1"/>
  <c r="Z215"/>
  <c r="Q215"/>
  <c r="L215"/>
  <c r="S215" s="1"/>
  <c r="R215" s="1"/>
  <c r="K215"/>
  <c r="H215"/>
  <c r="G215"/>
  <c r="AD214"/>
  <c r="AB214" s="1"/>
  <c r="AE214" s="1"/>
  <c r="AA214"/>
  <c r="Z214"/>
  <c r="R214"/>
  <c r="Q214"/>
  <c r="L214"/>
  <c r="K214"/>
  <c r="H214"/>
  <c r="G214"/>
  <c r="AE213"/>
  <c r="AD213"/>
  <c r="Y212"/>
  <c r="X7" i="12" s="1"/>
  <c r="W212" i="3"/>
  <c r="V212"/>
  <c r="U212"/>
  <c r="T212"/>
  <c r="P212"/>
  <c r="O212"/>
  <c r="N212"/>
  <c r="M212"/>
  <c r="L212"/>
  <c r="K212"/>
  <c r="D212"/>
  <c r="C212"/>
  <c r="AA211"/>
  <c r="Z211"/>
  <c r="R211"/>
  <c r="Q211"/>
  <c r="F211"/>
  <c r="H211" s="1"/>
  <c r="E211"/>
  <c r="I211" s="1"/>
  <c r="AD210"/>
  <c r="AB210" s="1"/>
  <c r="AE210" s="1"/>
  <c r="AA210"/>
  <c r="Z210"/>
  <c r="R210"/>
  <c r="Q210"/>
  <c r="I210"/>
  <c r="F210"/>
  <c r="H210" s="1"/>
  <c r="E210"/>
  <c r="G210" s="1"/>
  <c r="AD209"/>
  <c r="AB209" s="1"/>
  <c r="AE209" s="1"/>
  <c r="AA209"/>
  <c r="Z209"/>
  <c r="R209"/>
  <c r="Q209"/>
  <c r="J209" s="1"/>
  <c r="I209"/>
  <c r="F209"/>
  <c r="H209" s="1"/>
  <c r="G209" s="1"/>
  <c r="E209"/>
  <c r="A209"/>
  <c r="A210" s="1"/>
  <c r="A211" s="1"/>
  <c r="AA208"/>
  <c r="AA212" s="1"/>
  <c r="Z208"/>
  <c r="S208" s="1"/>
  <c r="R208"/>
  <c r="Q208"/>
  <c r="Q212" s="1"/>
  <c r="J208"/>
  <c r="I208" s="1"/>
  <c r="H208" s="1"/>
  <c r="G208"/>
  <c r="F208"/>
  <c r="F212" s="1"/>
  <c r="E208"/>
  <c r="E212" s="1"/>
  <c r="AE207"/>
  <c r="AD207"/>
  <c r="Y206"/>
  <c r="Y7" i="12" s="1"/>
  <c r="W206" i="3"/>
  <c r="V206"/>
  <c r="U206"/>
  <c r="T206"/>
  <c r="R206"/>
  <c r="P206"/>
  <c r="O206"/>
  <c r="N206"/>
  <c r="M206"/>
  <c r="L206"/>
  <c r="K206"/>
  <c r="D206"/>
  <c r="C206"/>
  <c r="AD205"/>
  <c r="AB205" s="1"/>
  <c r="AE205" s="1"/>
  <c r="AA205"/>
  <c r="Z205"/>
  <c r="R205"/>
  <c r="Q205"/>
  <c r="S205" s="1"/>
  <c r="I205"/>
  <c r="G205"/>
  <c r="F205"/>
  <c r="J205" s="1"/>
  <c r="E205"/>
  <c r="AD204"/>
  <c r="AB204" s="1"/>
  <c r="AE204" s="1"/>
  <c r="AA204"/>
  <c r="Z204"/>
  <c r="R204"/>
  <c r="Q204"/>
  <c r="I204"/>
  <c r="G204"/>
  <c r="F204"/>
  <c r="J204" s="1"/>
  <c r="E204"/>
  <c r="AD203"/>
  <c r="AB203" s="1"/>
  <c r="AE203" s="1"/>
  <c r="AA203"/>
  <c r="AA206" s="1"/>
  <c r="Z203"/>
  <c r="R203"/>
  <c r="Q203"/>
  <c r="J203"/>
  <c r="F203"/>
  <c r="E203"/>
  <c r="I203" s="1"/>
  <c r="H203" s="1"/>
  <c r="G203" s="1"/>
  <c r="A203"/>
  <c r="AA202"/>
  <c r="Z202"/>
  <c r="R202"/>
  <c r="Q202"/>
  <c r="S202" s="1"/>
  <c r="J202"/>
  <c r="F202"/>
  <c r="E202"/>
  <c r="I202" s="1"/>
  <c r="H202" s="1"/>
  <c r="AA201"/>
  <c r="Z201"/>
  <c r="R201"/>
  <c r="Q201"/>
  <c r="S201" s="1"/>
  <c r="J201"/>
  <c r="F201"/>
  <c r="E201"/>
  <c r="I201" s="1"/>
  <c r="H201" s="1"/>
  <c r="AA200"/>
  <c r="Z200"/>
  <c r="R200"/>
  <c r="Q200"/>
  <c r="S200" s="1"/>
  <c r="J200"/>
  <c r="F200"/>
  <c r="E200"/>
  <c r="I200" s="1"/>
  <c r="H200" s="1"/>
  <c r="AA199"/>
  <c r="Z199"/>
  <c r="R199"/>
  <c r="Q199"/>
  <c r="S199" s="1"/>
  <c r="J199"/>
  <c r="F199"/>
  <c r="E199"/>
  <c r="I199" s="1"/>
  <c r="H199" s="1"/>
  <c r="AA198"/>
  <c r="Z198"/>
  <c r="R198"/>
  <c r="Q198"/>
  <c r="S198" s="1"/>
  <c r="J198"/>
  <c r="F198"/>
  <c r="E198"/>
  <c r="I198" s="1"/>
  <c r="H198" s="1"/>
  <c r="AA197"/>
  <c r="Z197"/>
  <c r="Z206" s="1"/>
  <c r="R197"/>
  <c r="Q197"/>
  <c r="S197" s="1"/>
  <c r="J197"/>
  <c r="F197"/>
  <c r="H197" s="1"/>
  <c r="E197"/>
  <c r="E206" s="1"/>
  <c r="AE196"/>
  <c r="AD196"/>
  <c r="AE195"/>
  <c r="AD195"/>
  <c r="AE194"/>
  <c r="AD194"/>
  <c r="W192"/>
  <c r="V192"/>
  <c r="U192"/>
  <c r="T192"/>
  <c r="P192"/>
  <c r="P193" s="1"/>
  <c r="O192"/>
  <c r="N192"/>
  <c r="M192"/>
  <c r="L192"/>
  <c r="K192"/>
  <c r="F192"/>
  <c r="E192"/>
  <c r="D192"/>
  <c r="C192"/>
  <c r="AD191"/>
  <c r="AB191" s="1"/>
  <c r="AE191" s="1"/>
  <c r="AA191"/>
  <c r="Z191"/>
  <c r="R191"/>
  <c r="Q191"/>
  <c r="J191"/>
  <c r="I191"/>
  <c r="H191"/>
  <c r="G191"/>
  <c r="AA190"/>
  <c r="Z190"/>
  <c r="S190" s="1"/>
  <c r="R190"/>
  <c r="Q190"/>
  <c r="J190"/>
  <c r="I190"/>
  <c r="H190"/>
  <c r="G190"/>
  <c r="AD189"/>
  <c r="AB189" s="1"/>
  <c r="AE189" s="1"/>
  <c r="AA189"/>
  <c r="AA192" s="1"/>
  <c r="Z189"/>
  <c r="R189"/>
  <c r="Q189"/>
  <c r="S189" s="1"/>
  <c r="J189"/>
  <c r="I189"/>
  <c r="H189"/>
  <c r="G189"/>
  <c r="AA188"/>
  <c r="Z188"/>
  <c r="Z192" s="1"/>
  <c r="AD192" s="1"/>
  <c r="R188"/>
  <c r="Q188"/>
  <c r="S188" s="1"/>
  <c r="J188"/>
  <c r="J192" s="1"/>
  <c r="I188"/>
  <c r="I192" s="1"/>
  <c r="H192" s="1"/>
  <c r="G192" s="1"/>
  <c r="H188"/>
  <c r="G188"/>
  <c r="AE187"/>
  <c r="AD187"/>
  <c r="Y186"/>
  <c r="W186"/>
  <c r="V186"/>
  <c r="U186"/>
  <c r="T186"/>
  <c r="P186"/>
  <c r="O186"/>
  <c r="N186"/>
  <c r="M186"/>
  <c r="L186"/>
  <c r="K186"/>
  <c r="F186"/>
  <c r="E186"/>
  <c r="E193" s="1"/>
  <c r="D193" s="1"/>
  <c r="C193" s="1"/>
  <c r="D186"/>
  <c r="C186"/>
  <c r="AD185"/>
  <c r="AB185" s="1"/>
  <c r="AE185" s="1"/>
  <c r="AA185"/>
  <c r="Z185"/>
  <c r="S185"/>
  <c r="R185"/>
  <c r="Q185"/>
  <c r="J185"/>
  <c r="I185"/>
  <c r="H185"/>
  <c r="G185"/>
  <c r="AD184"/>
  <c r="AB184" s="1"/>
  <c r="AE184" s="1"/>
  <c r="AA184"/>
  <c r="Z184"/>
  <c r="R184"/>
  <c r="Q184"/>
  <c r="J184"/>
  <c r="I184"/>
  <c r="H184"/>
  <c r="G184"/>
  <c r="AA183"/>
  <c r="Z183"/>
  <c r="S183" s="1"/>
  <c r="R183"/>
  <c r="Q183"/>
  <c r="J183"/>
  <c r="I183"/>
  <c r="H183"/>
  <c r="G183"/>
  <c r="AD182"/>
  <c r="AB182" s="1"/>
  <c r="AE182" s="1"/>
  <c r="AA182"/>
  <c r="AA186" s="1"/>
  <c r="Z182"/>
  <c r="R182"/>
  <c r="Q182"/>
  <c r="S182" s="1"/>
  <c r="J182"/>
  <c r="I182"/>
  <c r="H182"/>
  <c r="G182"/>
  <c r="AE181"/>
  <c r="AD181"/>
  <c r="Y180"/>
  <c r="W180"/>
  <c r="V180"/>
  <c r="U180"/>
  <c r="T180"/>
  <c r="P180"/>
  <c r="O180"/>
  <c r="N180"/>
  <c r="M180"/>
  <c r="L180"/>
  <c r="K180"/>
  <c r="F180"/>
  <c r="E180"/>
  <c r="D180"/>
  <c r="C180"/>
  <c r="AA179"/>
  <c r="Z179"/>
  <c r="S179" s="1"/>
  <c r="R179"/>
  <c r="Q179"/>
  <c r="J179"/>
  <c r="I179"/>
  <c r="H179"/>
  <c r="G179"/>
  <c r="AD178"/>
  <c r="AB178" s="1"/>
  <c r="AE178" s="1"/>
  <c r="AA178"/>
  <c r="Z178"/>
  <c r="R178"/>
  <c r="Q178"/>
  <c r="J178"/>
  <c r="I178"/>
  <c r="H178"/>
  <c r="G178"/>
  <c r="AA177"/>
  <c r="Z177"/>
  <c r="R177"/>
  <c r="Q177"/>
  <c r="S177" s="1"/>
  <c r="J177"/>
  <c r="J180" s="1"/>
  <c r="I180" s="1"/>
  <c r="H180" s="1"/>
  <c r="G180" s="1"/>
  <c r="I177"/>
  <c r="H177"/>
  <c r="G177"/>
  <c r="AA176"/>
  <c r="AA180" s="1"/>
  <c r="Z176"/>
  <c r="AD176" s="1"/>
  <c r="AB176" s="1"/>
  <c r="S176"/>
  <c r="R176"/>
  <c r="Q176"/>
  <c r="J176"/>
  <c r="I176"/>
  <c r="H176"/>
  <c r="G176"/>
  <c r="AE175"/>
  <c r="AD175"/>
  <c r="Y174"/>
  <c r="W174"/>
  <c r="V174"/>
  <c r="U174"/>
  <c r="T174"/>
  <c r="R174"/>
  <c r="P174"/>
  <c r="N174"/>
  <c r="M174"/>
  <c r="L174"/>
  <c r="K174"/>
  <c r="E174"/>
  <c r="D174"/>
  <c r="C174"/>
  <c r="AD173"/>
  <c r="AB173" s="1"/>
  <c r="AE173" s="1"/>
  <c r="AA173"/>
  <c r="Z173"/>
  <c r="R173"/>
  <c r="Q173"/>
  <c r="J173"/>
  <c r="I173"/>
  <c r="H173"/>
  <c r="G173"/>
  <c r="AA172"/>
  <c r="Z172"/>
  <c r="AD172" s="1"/>
  <c r="AB172" s="1"/>
  <c r="AE172" s="1"/>
  <c r="S172"/>
  <c r="R172"/>
  <c r="Q172"/>
  <c r="J172"/>
  <c r="I172"/>
  <c r="H172"/>
  <c r="G172"/>
  <c r="AD171"/>
  <c r="AB171" s="1"/>
  <c r="AE171" s="1"/>
  <c r="AA171"/>
  <c r="Z171"/>
  <c r="R171"/>
  <c r="O171"/>
  <c r="I171"/>
  <c r="H171"/>
  <c r="G171"/>
  <c r="F171"/>
  <c r="J171" s="1"/>
  <c r="AD170"/>
  <c r="AB170" s="1"/>
  <c r="AA170"/>
  <c r="AA174" s="1"/>
  <c r="Z170"/>
  <c r="R170"/>
  <c r="Q170"/>
  <c r="J170"/>
  <c r="I170"/>
  <c r="H170"/>
  <c r="G170"/>
  <c r="AE169"/>
  <c r="AD169"/>
  <c r="Y168"/>
  <c r="W168"/>
  <c r="V168"/>
  <c r="U168"/>
  <c r="T168"/>
  <c r="P168"/>
  <c r="O168"/>
  <c r="N168"/>
  <c r="M168"/>
  <c r="L168"/>
  <c r="K168"/>
  <c r="F168"/>
  <c r="E168"/>
  <c r="D168"/>
  <c r="C168"/>
  <c r="AA167"/>
  <c r="Z167"/>
  <c r="AD167" s="1"/>
  <c r="AB167" s="1"/>
  <c r="AE167" s="1"/>
  <c r="S167"/>
  <c r="R167"/>
  <c r="Q167"/>
  <c r="J167"/>
  <c r="I167"/>
  <c r="H167"/>
  <c r="G167"/>
  <c r="AD166"/>
  <c r="AB166" s="1"/>
  <c r="AE166" s="1"/>
  <c r="AA166"/>
  <c r="Z166"/>
  <c r="S166"/>
  <c r="R166"/>
  <c r="Q166"/>
  <c r="J166"/>
  <c r="I166"/>
  <c r="H166"/>
  <c r="G166"/>
  <c r="AD165"/>
  <c r="AB165" s="1"/>
  <c r="AE165" s="1"/>
  <c r="AA165"/>
  <c r="Z165"/>
  <c r="R165"/>
  <c r="Q165"/>
  <c r="J165"/>
  <c r="I165"/>
  <c r="H165"/>
  <c r="G165"/>
  <c r="AA164"/>
  <c r="AA168" s="1"/>
  <c r="Z164"/>
  <c r="S164" s="1"/>
  <c r="R164"/>
  <c r="R168" s="1"/>
  <c r="Q168" s="1"/>
  <c r="Q164"/>
  <c r="J164"/>
  <c r="I164"/>
  <c r="H164" s="1"/>
  <c r="G164"/>
  <c r="F164"/>
  <c r="AE163"/>
  <c r="AD163"/>
  <c r="Y162"/>
  <c r="W162"/>
  <c r="V162"/>
  <c r="U162"/>
  <c r="T162"/>
  <c r="P162"/>
  <c r="N162"/>
  <c r="M162"/>
  <c r="L162"/>
  <c r="K162"/>
  <c r="E162"/>
  <c r="D162"/>
  <c r="C162"/>
  <c r="AA161"/>
  <c r="Z161"/>
  <c r="R161"/>
  <c r="Q161"/>
  <c r="S161" s="1"/>
  <c r="J161"/>
  <c r="I161"/>
  <c r="H161"/>
  <c r="G161"/>
  <c r="AA160"/>
  <c r="Z160"/>
  <c r="AD160" s="1"/>
  <c r="AB160" s="1"/>
  <c r="AE160" s="1"/>
  <c r="S160"/>
  <c r="R160"/>
  <c r="Q160"/>
  <c r="J160"/>
  <c r="I160"/>
  <c r="H160"/>
  <c r="G160"/>
  <c r="AD159"/>
  <c r="AB159" s="1"/>
  <c r="AE159" s="1"/>
  <c r="AA159"/>
  <c r="Z159"/>
  <c r="R159"/>
  <c r="R162" s="1"/>
  <c r="O159"/>
  <c r="J159" s="1"/>
  <c r="I159"/>
  <c r="G159"/>
  <c r="F159"/>
  <c r="F162" s="1"/>
  <c r="AA158"/>
  <c r="AA162" s="1"/>
  <c r="Z158"/>
  <c r="S158" s="1"/>
  <c r="R158"/>
  <c r="Q158"/>
  <c r="J158"/>
  <c r="I158"/>
  <c r="H158"/>
  <c r="G158"/>
  <c r="AE157"/>
  <c r="AD157"/>
  <c r="A157"/>
  <c r="Y156"/>
  <c r="W156"/>
  <c r="V156"/>
  <c r="U156"/>
  <c r="T156"/>
  <c r="P156"/>
  <c r="O156"/>
  <c r="N156"/>
  <c r="M156"/>
  <c r="L156"/>
  <c r="K156"/>
  <c r="E156"/>
  <c r="D156"/>
  <c r="C156"/>
  <c r="AA155"/>
  <c r="Z155"/>
  <c r="S155" s="1"/>
  <c r="R155"/>
  <c r="Q155"/>
  <c r="J155"/>
  <c r="I155"/>
  <c r="H155"/>
  <c r="G155"/>
  <c r="AD154"/>
  <c r="AB154" s="1"/>
  <c r="AE154" s="1"/>
  <c r="AA154"/>
  <c r="Z154"/>
  <c r="R154"/>
  <c r="Q154"/>
  <c r="S154" s="1"/>
  <c r="J154"/>
  <c r="I154"/>
  <c r="H154"/>
  <c r="G154"/>
  <c r="AA153"/>
  <c r="Z153"/>
  <c r="R153"/>
  <c r="Q153"/>
  <c r="S153" s="1"/>
  <c r="S156" s="1"/>
  <c r="J153"/>
  <c r="I153"/>
  <c r="H153"/>
  <c r="G153"/>
  <c r="AA152"/>
  <c r="AA156" s="1"/>
  <c r="Z152"/>
  <c r="S152" s="1"/>
  <c r="R152"/>
  <c r="R156" s="1"/>
  <c r="Q152"/>
  <c r="I152"/>
  <c r="H152"/>
  <c r="G152"/>
  <c r="F152"/>
  <c r="J152" s="1"/>
  <c r="AE151"/>
  <c r="AD151"/>
  <c r="AE150"/>
  <c r="AD150"/>
  <c r="A150"/>
  <c r="Z149"/>
  <c r="Y149"/>
  <c r="AD149" s="1"/>
  <c r="W149"/>
  <c r="V149"/>
  <c r="U149"/>
  <c r="T149"/>
  <c r="Q149"/>
  <c r="P149"/>
  <c r="O149"/>
  <c r="N149"/>
  <c r="M149"/>
  <c r="L149"/>
  <c r="K149"/>
  <c r="F149"/>
  <c r="E149"/>
  <c r="D149"/>
  <c r="C149"/>
  <c r="AD148"/>
  <c r="AB148" s="1"/>
  <c r="AB149" s="1"/>
  <c r="AA148"/>
  <c r="AA149" s="1"/>
  <c r="Z148"/>
  <c r="S148"/>
  <c r="R148"/>
  <c r="J148"/>
  <c r="I148"/>
  <c r="I149" s="1"/>
  <c r="H149" s="1"/>
  <c r="G149" s="1"/>
  <c r="H148"/>
  <c r="G148"/>
  <c r="Y147"/>
  <c r="W147"/>
  <c r="V147"/>
  <c r="U147"/>
  <c r="T147"/>
  <c r="Q147"/>
  <c r="P147"/>
  <c r="N147"/>
  <c r="M147"/>
  <c r="L147"/>
  <c r="K147"/>
  <c r="J147"/>
  <c r="F147"/>
  <c r="E147"/>
  <c r="D147"/>
  <c r="C147"/>
  <c r="AA146"/>
  <c r="AA147" s="1"/>
  <c r="Z146"/>
  <c r="S146"/>
  <c r="R146"/>
  <c r="J146"/>
  <c r="I146"/>
  <c r="H146"/>
  <c r="G146"/>
  <c r="AD145"/>
  <c r="AB145" s="1"/>
  <c r="AE145" s="1"/>
  <c r="AA145"/>
  <c r="Z145"/>
  <c r="S145"/>
  <c r="R145"/>
  <c r="J145"/>
  <c r="I145"/>
  <c r="H145"/>
  <c r="G145"/>
  <c r="AE144"/>
  <c r="AD144"/>
  <c r="Y142"/>
  <c r="W142" s="1"/>
  <c r="V142" s="1"/>
  <c r="V143" s="1"/>
  <c r="D142"/>
  <c r="C142"/>
  <c r="Y141"/>
  <c r="W141"/>
  <c r="V141"/>
  <c r="U141"/>
  <c r="T141"/>
  <c r="P141"/>
  <c r="O141"/>
  <c r="O142" s="1"/>
  <c r="N141"/>
  <c r="N142" s="1"/>
  <c r="M141"/>
  <c r="M142" s="1"/>
  <c r="L141"/>
  <c r="K141"/>
  <c r="D141"/>
  <c r="C141"/>
  <c r="AD140"/>
  <c r="AB140" s="1"/>
  <c r="AE140" s="1"/>
  <c r="AA140"/>
  <c r="Z140"/>
  <c r="R140"/>
  <c r="Q140"/>
  <c r="J140"/>
  <c r="I140"/>
  <c r="H140"/>
  <c r="G140"/>
  <c r="AA139"/>
  <c r="Z139"/>
  <c r="R139"/>
  <c r="Q139"/>
  <c r="S139" s="1"/>
  <c r="J139"/>
  <c r="F139"/>
  <c r="E139"/>
  <c r="I139" s="1"/>
  <c r="H139" s="1"/>
  <c r="AA138"/>
  <c r="Z138"/>
  <c r="R138"/>
  <c r="Q138"/>
  <c r="S138" s="1"/>
  <c r="J138"/>
  <c r="I138"/>
  <c r="H138"/>
  <c r="G138"/>
  <c r="AA137"/>
  <c r="Z137"/>
  <c r="S137" s="1"/>
  <c r="R137"/>
  <c r="Q137"/>
  <c r="J137"/>
  <c r="I137"/>
  <c r="H137"/>
  <c r="G137"/>
  <c r="AA136"/>
  <c r="Z136"/>
  <c r="AD136" s="1"/>
  <c r="AB136" s="1"/>
  <c r="AE136" s="1"/>
  <c r="S136"/>
  <c r="R136"/>
  <c r="Q136"/>
  <c r="J136"/>
  <c r="I136"/>
  <c r="H136"/>
  <c r="G136"/>
  <c r="AA135"/>
  <c r="Z135"/>
  <c r="AD135" s="1"/>
  <c r="AB135" s="1"/>
  <c r="AE135" s="1"/>
  <c r="S135"/>
  <c r="R135"/>
  <c r="Q135"/>
  <c r="H135"/>
  <c r="F135"/>
  <c r="E135"/>
  <c r="G135" s="1"/>
  <c r="AA134"/>
  <c r="Z134"/>
  <c r="R134"/>
  <c r="Q134"/>
  <c r="F134"/>
  <c r="H134" s="1"/>
  <c r="E134"/>
  <c r="I134" s="1"/>
  <c r="AD133"/>
  <c r="AB133" s="1"/>
  <c r="AE133" s="1"/>
  <c r="AA133"/>
  <c r="Z133"/>
  <c r="R133"/>
  <c r="Q133"/>
  <c r="J133" s="1"/>
  <c r="G133"/>
  <c r="F133"/>
  <c r="H133" s="1"/>
  <c r="E133"/>
  <c r="I133" s="1"/>
  <c r="AD132"/>
  <c r="AB132" s="1"/>
  <c r="AE132" s="1"/>
  <c r="AA132"/>
  <c r="Z132"/>
  <c r="S132"/>
  <c r="R132"/>
  <c r="Q132"/>
  <c r="H132"/>
  <c r="G132"/>
  <c r="F132"/>
  <c r="E132"/>
  <c r="I132" s="1"/>
  <c r="AA131"/>
  <c r="Z131"/>
  <c r="AD131" s="1"/>
  <c r="AB131" s="1"/>
  <c r="AE131" s="1"/>
  <c r="S131"/>
  <c r="R131"/>
  <c r="Q131"/>
  <c r="J131"/>
  <c r="I131"/>
  <c r="H131"/>
  <c r="G131"/>
  <c r="A131"/>
  <c r="A132" s="1"/>
  <c r="A133" s="1"/>
  <c r="A134" s="1"/>
  <c r="A135" s="1"/>
  <c r="A136" s="1"/>
  <c r="A137" s="1"/>
  <c r="A138" s="1"/>
  <c r="AA130"/>
  <c r="Z130"/>
  <c r="S130" s="1"/>
  <c r="R130"/>
  <c r="Q130"/>
  <c r="G130"/>
  <c r="F130"/>
  <c r="J130" s="1"/>
  <c r="I130" s="1"/>
  <c r="H130" s="1"/>
  <c r="E130"/>
  <c r="A130"/>
  <c r="AD129"/>
  <c r="AB129" s="1"/>
  <c r="AE129" s="1"/>
  <c r="AA129"/>
  <c r="Z129"/>
  <c r="S129"/>
  <c r="R129"/>
  <c r="Q129"/>
  <c r="H129"/>
  <c r="G129"/>
  <c r="F129"/>
  <c r="E129"/>
  <c r="I129" s="1"/>
  <c r="AD128"/>
  <c r="AB128" s="1"/>
  <c r="AE128" s="1"/>
  <c r="AA128"/>
  <c r="Z128"/>
  <c r="S128"/>
  <c r="R128"/>
  <c r="Q128"/>
  <c r="H128"/>
  <c r="G128"/>
  <c r="F128"/>
  <c r="E128"/>
  <c r="I128" s="1"/>
  <c r="AD127"/>
  <c r="AB127" s="1"/>
  <c r="AE127" s="1"/>
  <c r="AA127"/>
  <c r="Z127"/>
  <c r="S127"/>
  <c r="R127"/>
  <c r="Q127"/>
  <c r="H127"/>
  <c r="G127"/>
  <c r="F127"/>
  <c r="E127"/>
  <c r="I127" s="1"/>
  <c r="AD126"/>
  <c r="AB126" s="1"/>
  <c r="AE126" s="1"/>
  <c r="AA126"/>
  <c r="Z126"/>
  <c r="S126"/>
  <c r="R126"/>
  <c r="Q126"/>
  <c r="J126"/>
  <c r="I126"/>
  <c r="H126"/>
  <c r="G126"/>
  <c r="AD125"/>
  <c r="AB125" s="1"/>
  <c r="AE125" s="1"/>
  <c r="AA125"/>
  <c r="Z125"/>
  <c r="R125"/>
  <c r="Q125"/>
  <c r="J125"/>
  <c r="I125"/>
  <c r="H125"/>
  <c r="G125"/>
  <c r="AA124"/>
  <c r="Z124"/>
  <c r="AD124" s="1"/>
  <c r="AB124" s="1"/>
  <c r="AE124" s="1"/>
  <c r="S124"/>
  <c r="R124"/>
  <c r="Q124"/>
  <c r="J124"/>
  <c r="I124"/>
  <c r="H124"/>
  <c r="G124"/>
  <c r="AD123"/>
  <c r="AB123" s="1"/>
  <c r="AE123" s="1"/>
  <c r="AA123"/>
  <c r="Z123"/>
  <c r="R123"/>
  <c r="Q123"/>
  <c r="F123"/>
  <c r="J123" s="1"/>
  <c r="E123"/>
  <c r="I123" s="1"/>
  <c r="H123" s="1"/>
  <c r="G123" s="1"/>
  <c r="AA122"/>
  <c r="Z122"/>
  <c r="AA121"/>
  <c r="Z121"/>
  <c r="S121" s="1"/>
  <c r="R121"/>
  <c r="Q121"/>
  <c r="J121"/>
  <c r="I121"/>
  <c r="H121"/>
  <c r="G121"/>
  <c r="A121" s="1"/>
  <c r="AD120"/>
  <c r="AB120" s="1"/>
  <c r="AE120" s="1"/>
  <c r="AA120"/>
  <c r="Z120"/>
  <c r="R120"/>
  <c r="Q120"/>
  <c r="J120"/>
  <c r="I120"/>
  <c r="H120"/>
  <c r="G120"/>
  <c r="A120"/>
  <c r="AD119"/>
  <c r="AB119" s="1"/>
  <c r="AA119"/>
  <c r="AA141" s="1"/>
  <c r="Z119"/>
  <c r="R119"/>
  <c r="Q119"/>
  <c r="S119" s="1"/>
  <c r="G119"/>
  <c r="F119"/>
  <c r="H119" s="1"/>
  <c r="E119"/>
  <c r="I119" s="1"/>
  <c r="AE118"/>
  <c r="AD118"/>
  <c r="Y117"/>
  <c r="W117"/>
  <c r="V117"/>
  <c r="U117"/>
  <c r="T117"/>
  <c r="P117"/>
  <c r="N117"/>
  <c r="M117"/>
  <c r="J117"/>
  <c r="I117"/>
  <c r="F117"/>
  <c r="E117"/>
  <c r="G117" s="1"/>
  <c r="D117"/>
  <c r="C117"/>
  <c r="AA116"/>
  <c r="Z116"/>
  <c r="S116" s="1"/>
  <c r="R116" s="1"/>
  <c r="Q116"/>
  <c r="L116"/>
  <c r="K116"/>
  <c r="H116"/>
  <c r="G116"/>
  <c r="AD115"/>
  <c r="AB115" s="1"/>
  <c r="AE115" s="1"/>
  <c r="AA115"/>
  <c r="Z115"/>
  <c r="R115"/>
  <c r="Q115"/>
  <c r="S115" s="1"/>
  <c r="L115"/>
  <c r="K115"/>
  <c r="H115"/>
  <c r="G115"/>
  <c r="AD114"/>
  <c r="AB114" s="1"/>
  <c r="AE114" s="1"/>
  <c r="AA114"/>
  <c r="AA117" s="1"/>
  <c r="Z114"/>
  <c r="R114"/>
  <c r="L114"/>
  <c r="S114" s="1"/>
  <c r="K114"/>
  <c r="H114"/>
  <c r="G114"/>
  <c r="A114"/>
  <c r="A115" s="1"/>
  <c r="AA113"/>
  <c r="Z113"/>
  <c r="L113"/>
  <c r="S113" s="1"/>
  <c r="K113"/>
  <c r="K117" s="1"/>
  <c r="H113"/>
  <c r="G113"/>
  <c r="AE112"/>
  <c r="AD112"/>
  <c r="AE111"/>
  <c r="AD111"/>
  <c r="Y109"/>
  <c r="W109"/>
  <c r="W110" s="1"/>
  <c r="V109"/>
  <c r="V110" s="1"/>
  <c r="U110" s="1"/>
  <c r="U109"/>
  <c r="T109"/>
  <c r="T110" s="1"/>
  <c r="O109"/>
  <c r="N109"/>
  <c r="M109"/>
  <c r="L109"/>
  <c r="K109"/>
  <c r="D109"/>
  <c r="C109"/>
  <c r="AD108"/>
  <c r="AB108" s="1"/>
  <c r="AE108" s="1"/>
  <c r="AA108"/>
  <c r="Z108"/>
  <c r="S108"/>
  <c r="R108"/>
  <c r="Q108"/>
  <c r="J108"/>
  <c r="I108"/>
  <c r="H108"/>
  <c r="G108"/>
  <c r="AD107"/>
  <c r="AB107" s="1"/>
  <c r="AE107" s="1"/>
  <c r="AA107"/>
  <c r="Z107"/>
  <c r="P107"/>
  <c r="F107"/>
  <c r="H107" s="1"/>
  <c r="E107"/>
  <c r="G107" s="1"/>
  <c r="AD106"/>
  <c r="AB106" s="1"/>
  <c r="AE106" s="1"/>
  <c r="AA106"/>
  <c r="Z106"/>
  <c r="R106"/>
  <c r="Q106"/>
  <c r="J106"/>
  <c r="I106"/>
  <c r="H106"/>
  <c r="G106"/>
  <c r="AA105"/>
  <c r="Z105"/>
  <c r="R105"/>
  <c r="Q105"/>
  <c r="S105" s="1"/>
  <c r="J105"/>
  <c r="I105"/>
  <c r="H105"/>
  <c r="G105"/>
  <c r="AA104"/>
  <c r="Z104"/>
  <c r="R104"/>
  <c r="Q104"/>
  <c r="S104" s="1"/>
  <c r="J104"/>
  <c r="I104"/>
  <c r="H104"/>
  <c r="G104"/>
  <c r="AA103"/>
  <c r="Z103"/>
  <c r="AD103" s="1"/>
  <c r="AB103" s="1"/>
  <c r="P103"/>
  <c r="H103"/>
  <c r="F103"/>
  <c r="E103"/>
  <c r="G103" s="1"/>
  <c r="AA102"/>
  <c r="Z102"/>
  <c r="P102"/>
  <c r="Q102" s="1"/>
  <c r="F102"/>
  <c r="H102" s="1"/>
  <c r="E102"/>
  <c r="I102" s="1"/>
  <c r="AD101"/>
  <c r="AB101" s="1"/>
  <c r="AE101" s="1"/>
  <c r="AA101"/>
  <c r="Z101"/>
  <c r="P101"/>
  <c r="R101" s="1"/>
  <c r="Q101" s="1"/>
  <c r="F101"/>
  <c r="H101" s="1"/>
  <c r="E101"/>
  <c r="A101" s="1"/>
  <c r="A102" s="1"/>
  <c r="A103" s="1"/>
  <c r="A104" s="1"/>
  <c r="A105" s="1"/>
  <c r="A106" s="1"/>
  <c r="A107" s="1"/>
  <c r="AA100"/>
  <c r="Z100"/>
  <c r="AD100" s="1"/>
  <c r="AB100" s="1"/>
  <c r="P100"/>
  <c r="J100" s="1"/>
  <c r="H100"/>
  <c r="G100"/>
  <c r="F100"/>
  <c r="E100"/>
  <c r="A100"/>
  <c r="AA99"/>
  <c r="Z99"/>
  <c r="AD99" s="1"/>
  <c r="AB99" s="1"/>
  <c r="AE99" s="1"/>
  <c r="S99"/>
  <c r="R99"/>
  <c r="Q99"/>
  <c r="J99"/>
  <c r="I99"/>
  <c r="H99"/>
  <c r="G99"/>
  <c r="AD98"/>
  <c r="AB98" s="1"/>
  <c r="AE98" s="1"/>
  <c r="AA98"/>
  <c r="Z98"/>
  <c r="Q98"/>
  <c r="S98" s="1"/>
  <c r="R98" s="1"/>
  <c r="P98"/>
  <c r="J98"/>
  <c r="I98"/>
  <c r="H98" s="1"/>
  <c r="G98"/>
  <c r="F98"/>
  <c r="E98"/>
  <c r="AD97"/>
  <c r="AB97" s="1"/>
  <c r="AE97" s="1"/>
  <c r="AA97"/>
  <c r="Z97"/>
  <c r="R97"/>
  <c r="Q97" s="1"/>
  <c r="S97" s="1"/>
  <c r="P97"/>
  <c r="H97"/>
  <c r="G97"/>
  <c r="F97"/>
  <c r="E97"/>
  <c r="I97" s="1"/>
  <c r="AD96"/>
  <c r="AB96" s="1"/>
  <c r="AE96" s="1"/>
  <c r="AA96"/>
  <c r="Z96"/>
  <c r="R96"/>
  <c r="P96"/>
  <c r="J96" s="1"/>
  <c r="H96"/>
  <c r="G96"/>
  <c r="F96"/>
  <c r="E96"/>
  <c r="AD95"/>
  <c r="AB95" s="1"/>
  <c r="AE95" s="1"/>
  <c r="AA95"/>
  <c r="Z95"/>
  <c r="R95"/>
  <c r="Q95" s="1"/>
  <c r="S95" s="1"/>
  <c r="P95"/>
  <c r="J95"/>
  <c r="I95"/>
  <c r="H95" s="1"/>
  <c r="G95"/>
  <c r="F95"/>
  <c r="E95"/>
  <c r="AD94"/>
  <c r="AB94" s="1"/>
  <c r="AE94" s="1"/>
  <c r="AA94"/>
  <c r="Z94"/>
  <c r="R94"/>
  <c r="Q94"/>
  <c r="J94"/>
  <c r="I94"/>
  <c r="H94"/>
  <c r="G94"/>
  <c r="AA93"/>
  <c r="Z93"/>
  <c r="R93"/>
  <c r="Q93"/>
  <c r="S93" s="1"/>
  <c r="J93"/>
  <c r="I93"/>
  <c r="H93"/>
  <c r="G93"/>
  <c r="AA92"/>
  <c r="Z92"/>
  <c r="Q92"/>
  <c r="P92"/>
  <c r="H92"/>
  <c r="F92"/>
  <c r="J92" s="1"/>
  <c r="E92"/>
  <c r="G92" s="1"/>
  <c r="AA91"/>
  <c r="Z91"/>
  <c r="AD91" s="1"/>
  <c r="AB91" s="1"/>
  <c r="AE91" s="1"/>
  <c r="AA90"/>
  <c r="Z90"/>
  <c r="AD90" s="1"/>
  <c r="AB90" s="1"/>
  <c r="AE90" s="1"/>
  <c r="S90"/>
  <c r="R90"/>
  <c r="Q90"/>
  <c r="J90"/>
  <c r="I90"/>
  <c r="H90"/>
  <c r="G90"/>
  <c r="A90" s="1"/>
  <c r="AD89"/>
  <c r="AB89" s="1"/>
  <c r="AE89" s="1"/>
  <c r="AA89"/>
  <c r="Z89"/>
  <c r="R89"/>
  <c r="Q89"/>
  <c r="J89"/>
  <c r="I89"/>
  <c r="H89"/>
  <c r="G89"/>
  <c r="A89"/>
  <c r="AA88"/>
  <c r="AA109" s="1"/>
  <c r="Z88"/>
  <c r="P88"/>
  <c r="P109" s="1"/>
  <c r="F88"/>
  <c r="H88" s="1"/>
  <c r="E88"/>
  <c r="G88" s="1"/>
  <c r="AE87"/>
  <c r="AD87"/>
  <c r="Y86"/>
  <c r="Y110" s="1"/>
  <c r="W86"/>
  <c r="V86"/>
  <c r="U86"/>
  <c r="T86"/>
  <c r="P86"/>
  <c r="O86"/>
  <c r="N86"/>
  <c r="M86"/>
  <c r="J86"/>
  <c r="I86"/>
  <c r="H86" s="1"/>
  <c r="F86"/>
  <c r="E86"/>
  <c r="D86"/>
  <c r="C86"/>
  <c r="C110" s="1"/>
  <c r="AA85"/>
  <c r="Q85"/>
  <c r="L85"/>
  <c r="S85" s="1"/>
  <c r="R85" s="1"/>
  <c r="K85"/>
  <c r="H85"/>
  <c r="G85"/>
  <c r="A85"/>
  <c r="AA84"/>
  <c r="Z84"/>
  <c r="Q84"/>
  <c r="Q86" s="1"/>
  <c r="L84"/>
  <c r="S84" s="1"/>
  <c r="R84" s="1"/>
  <c r="K84"/>
  <c r="H84"/>
  <c r="G84"/>
  <c r="A84"/>
  <c r="AA83"/>
  <c r="Z83"/>
  <c r="AD83" s="1"/>
  <c r="AB83" s="1"/>
  <c r="AE83" s="1"/>
  <c r="S83"/>
  <c r="L83"/>
  <c r="K83"/>
  <c r="R83" s="1"/>
  <c r="H83"/>
  <c r="G83"/>
  <c r="A83"/>
  <c r="AD82"/>
  <c r="AB82" s="1"/>
  <c r="AE82" s="1"/>
  <c r="AA82"/>
  <c r="Z82"/>
  <c r="R82"/>
  <c r="L82"/>
  <c r="L86" s="1"/>
  <c r="K86" s="1"/>
  <c r="K82"/>
  <c r="H82"/>
  <c r="G82"/>
  <c r="AE81"/>
  <c r="AD81"/>
  <c r="AE80"/>
  <c r="AD80"/>
  <c r="AE79"/>
  <c r="AD79"/>
  <c r="I347" l="1"/>
  <c r="AE313"/>
  <c r="AE286"/>
  <c r="AB322"/>
  <c r="AE319"/>
  <c r="H384"/>
  <c r="R384"/>
  <c r="AB393"/>
  <c r="AE389"/>
  <c r="I395"/>
  <c r="F395"/>
  <c r="G395"/>
  <c r="AE147"/>
  <c r="AE202"/>
  <c r="AE104"/>
  <c r="S206"/>
  <c r="AE285"/>
  <c r="AE367"/>
  <c r="AD162"/>
  <c r="AE211"/>
  <c r="AE243"/>
  <c r="AE302"/>
  <c r="AE176"/>
  <c r="Y260"/>
  <c r="S346"/>
  <c r="R346" s="1"/>
  <c r="Q347"/>
  <c r="P347" s="1"/>
  <c r="AD237"/>
  <c r="AD311"/>
  <c r="S347"/>
  <c r="R347" s="1"/>
  <c r="AE370"/>
  <c r="R86"/>
  <c r="AB174"/>
  <c r="L110"/>
  <c r="K110" s="1"/>
  <c r="AE149"/>
  <c r="AE153"/>
  <c r="AE212"/>
  <c r="AE369"/>
  <c r="M238" i="5"/>
  <c r="N260"/>
  <c r="N400" s="1"/>
  <c r="N405" s="1"/>
  <c r="N518" s="1"/>
  <c r="K110" i="7"/>
  <c r="K143" s="1"/>
  <c r="L143"/>
  <c r="M515"/>
  <c r="M517" s="1"/>
  <c r="L517" s="1"/>
  <c r="K517" s="1"/>
  <c r="J517" s="1"/>
  <c r="I517" s="1"/>
  <c r="N517"/>
  <c r="M515" i="3"/>
  <c r="N517"/>
  <c r="N238" i="8"/>
  <c r="O260"/>
  <c r="I88" i="3"/>
  <c r="S102"/>
  <c r="I107"/>
  <c r="F141"/>
  <c r="E141" s="1"/>
  <c r="Z141"/>
  <c r="Q206"/>
  <c r="AB311"/>
  <c r="AE311" s="1"/>
  <c r="I324"/>
  <c r="S82"/>
  <c r="AD84"/>
  <c r="AB84" s="1"/>
  <c r="AE84" s="1"/>
  <c r="Q88"/>
  <c r="S89"/>
  <c r="AD93"/>
  <c r="AB93" s="1"/>
  <c r="AE93" s="1"/>
  <c r="S94"/>
  <c r="I96"/>
  <c r="I100"/>
  <c r="G101"/>
  <c r="G102"/>
  <c r="AD102"/>
  <c r="AB102" s="1"/>
  <c r="J103"/>
  <c r="AD104"/>
  <c r="AB104" s="1"/>
  <c r="AD105"/>
  <c r="AB105" s="1"/>
  <c r="AE105" s="1"/>
  <c r="R113"/>
  <c r="R117" s="1"/>
  <c r="Q117" s="1"/>
  <c r="AD113"/>
  <c r="AB113" s="1"/>
  <c r="AE113" s="1"/>
  <c r="L117"/>
  <c r="L142" s="1"/>
  <c r="AE119"/>
  <c r="S120"/>
  <c r="AD121"/>
  <c r="AB121" s="1"/>
  <c r="AB141" s="1"/>
  <c r="AD122"/>
  <c r="AB122" s="1"/>
  <c r="AE122" s="1"/>
  <c r="S123"/>
  <c r="S141" s="1"/>
  <c r="R141" s="1"/>
  <c r="S133"/>
  <c r="G134"/>
  <c r="AD134"/>
  <c r="AB134" s="1"/>
  <c r="AE134" s="1"/>
  <c r="J135"/>
  <c r="AD137"/>
  <c r="AB137" s="1"/>
  <c r="AD138"/>
  <c r="AB138" s="1"/>
  <c r="AE138" s="1"/>
  <c r="G139"/>
  <c r="AD139"/>
  <c r="AB139" s="1"/>
  <c r="AE139" s="1"/>
  <c r="S140"/>
  <c r="AD146"/>
  <c r="AB146" s="1"/>
  <c r="AE146" s="1"/>
  <c r="AB147"/>
  <c r="AE148"/>
  <c r="AD153"/>
  <c r="AB153" s="1"/>
  <c r="Q156"/>
  <c r="Z156"/>
  <c r="AD158"/>
  <c r="AB158" s="1"/>
  <c r="AB162" s="1"/>
  <c r="AE162" s="1"/>
  <c r="H159"/>
  <c r="AD161"/>
  <c r="AB161" s="1"/>
  <c r="AE161" s="1"/>
  <c r="Z168"/>
  <c r="AE170"/>
  <c r="J174"/>
  <c r="I174" s="1"/>
  <c r="O174"/>
  <c r="O193" s="1"/>
  <c r="N193" s="1"/>
  <c r="M193" s="1"/>
  <c r="L193" s="1"/>
  <c r="K193" s="1"/>
  <c r="AD177"/>
  <c r="AB177" s="1"/>
  <c r="AB180" s="1"/>
  <c r="S178"/>
  <c r="S180" s="1"/>
  <c r="R180" s="1"/>
  <c r="Q180" s="1"/>
  <c r="AD179"/>
  <c r="AB179" s="1"/>
  <c r="J186"/>
  <c r="I186" s="1"/>
  <c r="H186" s="1"/>
  <c r="G186" s="1"/>
  <c r="Z186"/>
  <c r="AD186" s="1"/>
  <c r="AD188"/>
  <c r="AB188" s="1"/>
  <c r="Y193"/>
  <c r="G197"/>
  <c r="AD197"/>
  <c r="AB197" s="1"/>
  <c r="G198"/>
  <c r="AD198"/>
  <c r="AB198" s="1"/>
  <c r="AE198" s="1"/>
  <c r="G199"/>
  <c r="AD199"/>
  <c r="AB199" s="1"/>
  <c r="AE199" s="1"/>
  <c r="G200"/>
  <c r="AD200"/>
  <c r="AB200" s="1"/>
  <c r="AE200" s="1"/>
  <c r="G201"/>
  <c r="AD201"/>
  <c r="AB201" s="1"/>
  <c r="AE201" s="1"/>
  <c r="G202"/>
  <c r="AD202"/>
  <c r="AB202" s="1"/>
  <c r="H204"/>
  <c r="S204"/>
  <c r="H205"/>
  <c r="J206"/>
  <c r="AD206"/>
  <c r="AD208"/>
  <c r="AB208" s="1"/>
  <c r="AB212" s="1"/>
  <c r="G211"/>
  <c r="AD211"/>
  <c r="AB211" s="1"/>
  <c r="S214"/>
  <c r="AD215"/>
  <c r="AB215" s="1"/>
  <c r="AB216" s="1"/>
  <c r="L216"/>
  <c r="K216" s="1"/>
  <c r="S222"/>
  <c r="AD226"/>
  <c r="AB226" s="1"/>
  <c r="S227"/>
  <c r="AD229"/>
  <c r="AB229" s="1"/>
  <c r="AE229" s="1"/>
  <c r="S230"/>
  <c r="AD231"/>
  <c r="AB231" s="1"/>
  <c r="AD235"/>
  <c r="AB235" s="1"/>
  <c r="S236"/>
  <c r="AD241"/>
  <c r="AB241" s="1"/>
  <c r="AB258" s="1"/>
  <c r="AB259" s="1"/>
  <c r="AD243"/>
  <c r="AB243" s="1"/>
  <c r="Q250"/>
  <c r="S250" s="1"/>
  <c r="J251"/>
  <c r="J256"/>
  <c r="Z258"/>
  <c r="AE258" s="1"/>
  <c r="AD271"/>
  <c r="AB271" s="1"/>
  <c r="AE271" s="1"/>
  <c r="AD273"/>
  <c r="AB273" s="1"/>
  <c r="AE273" s="1"/>
  <c r="AD285"/>
  <c r="AB285" s="1"/>
  <c r="G286"/>
  <c r="J289"/>
  <c r="H299"/>
  <c r="Q299"/>
  <c r="AD299"/>
  <c r="AB299" s="1"/>
  <c r="AE299" s="1"/>
  <c r="R302"/>
  <c r="AD302"/>
  <c r="AB302" s="1"/>
  <c r="J303"/>
  <c r="AD305"/>
  <c r="AB305" s="1"/>
  <c r="AE305" s="1"/>
  <c r="J306"/>
  <c r="I306" s="1"/>
  <c r="Z306"/>
  <c r="S309"/>
  <c r="AD313"/>
  <c r="AB313" s="1"/>
  <c r="AB315" s="1"/>
  <c r="S314"/>
  <c r="S315" s="1"/>
  <c r="G319"/>
  <c r="Q319"/>
  <c r="S319" s="1"/>
  <c r="AD320"/>
  <c r="AB320" s="1"/>
  <c r="AE320" s="1"/>
  <c r="G321"/>
  <c r="J322"/>
  <c r="I322" s="1"/>
  <c r="G324"/>
  <c r="AD324"/>
  <c r="AB324" s="1"/>
  <c r="AB326" s="1"/>
  <c r="G325"/>
  <c r="AD325"/>
  <c r="AB325" s="1"/>
  <c r="AE325" s="1"/>
  <c r="S328"/>
  <c r="Z330"/>
  <c r="AD330" s="1"/>
  <c r="AD332"/>
  <c r="AB332" s="1"/>
  <c r="AB333" s="1"/>
  <c r="J336"/>
  <c r="J337" s="1"/>
  <c r="I337" s="1"/>
  <c r="H337" s="1"/>
  <c r="G337" s="1"/>
  <c r="AD336"/>
  <c r="AB336" s="1"/>
  <c r="AB337" s="1"/>
  <c r="S341"/>
  <c r="Y347"/>
  <c r="G350"/>
  <c r="L352"/>
  <c r="S352" s="1"/>
  <c r="L356"/>
  <c r="S356" s="1"/>
  <c r="L357"/>
  <c r="S357" s="1"/>
  <c r="L361"/>
  <c r="S361" s="1"/>
  <c r="AD362"/>
  <c r="AB362" s="1"/>
  <c r="AE362" s="1"/>
  <c r="S363"/>
  <c r="R363" s="1"/>
  <c r="L366"/>
  <c r="S366" s="1"/>
  <c r="L367"/>
  <c r="S367" s="1"/>
  <c r="AD367"/>
  <c r="AB367" s="1"/>
  <c r="AD368"/>
  <c r="AB368" s="1"/>
  <c r="AB386" s="1"/>
  <c r="AE386" s="1"/>
  <c r="AD386" s="1"/>
  <c r="AD369"/>
  <c r="AB369" s="1"/>
  <c r="L370"/>
  <c r="S370" s="1"/>
  <c r="AD370"/>
  <c r="AB370" s="1"/>
  <c r="L371"/>
  <c r="S371" s="1"/>
  <c r="H376"/>
  <c r="H377"/>
  <c r="H378"/>
  <c r="AA386"/>
  <c r="H380"/>
  <c r="L381"/>
  <c r="S381" s="1"/>
  <c r="L382"/>
  <c r="S382" s="1"/>
  <c r="AD383"/>
  <c r="AB383" s="1"/>
  <c r="AE383" s="1"/>
  <c r="G384"/>
  <c r="AD384"/>
  <c r="AB384" s="1"/>
  <c r="AE384" s="1"/>
  <c r="S385"/>
  <c r="R385" s="1"/>
  <c r="F386"/>
  <c r="H386" s="1"/>
  <c r="G386" s="1"/>
  <c r="AD390"/>
  <c r="AB390" s="1"/>
  <c r="AE390" s="1"/>
  <c r="S391"/>
  <c r="S393" s="1"/>
  <c r="R393" s="1"/>
  <c r="Q393" s="1"/>
  <c r="V400" i="8"/>
  <c r="U400" s="1"/>
  <c r="W405"/>
  <c r="U515" i="3"/>
  <c r="V517"/>
  <c r="L238" i="7"/>
  <c r="M260"/>
  <c r="N45"/>
  <c r="N78" s="1"/>
  <c r="O78"/>
  <c r="G86" i="3"/>
  <c r="S100"/>
  <c r="R100" s="1"/>
  <c r="I101"/>
  <c r="J119"/>
  <c r="J141" s="1"/>
  <c r="I147"/>
  <c r="H147" s="1"/>
  <c r="G147" s="1"/>
  <c r="Z147"/>
  <c r="AD147" s="1"/>
  <c r="J149"/>
  <c r="J156"/>
  <c r="I156" s="1"/>
  <c r="J162"/>
  <c r="I162" s="1"/>
  <c r="H162" s="1"/>
  <c r="G162" s="1"/>
  <c r="Z162"/>
  <c r="I197"/>
  <c r="AD212"/>
  <c r="Z216"/>
  <c r="AD216" s="1"/>
  <c r="S86"/>
  <c r="Y143"/>
  <c r="J88"/>
  <c r="J109" s="1"/>
  <c r="I109" s="1"/>
  <c r="I110" s="1"/>
  <c r="I92"/>
  <c r="S92"/>
  <c r="R92" s="1"/>
  <c r="J101"/>
  <c r="J102"/>
  <c r="I103"/>
  <c r="J107"/>
  <c r="J134"/>
  <c r="I135"/>
  <c r="W143"/>
  <c r="Q159"/>
  <c r="Q162" s="1"/>
  <c r="J168"/>
  <c r="I168" s="1"/>
  <c r="H168" s="1"/>
  <c r="G168" s="1"/>
  <c r="Q171"/>
  <c r="S171" s="1"/>
  <c r="Z180"/>
  <c r="AE180" s="1"/>
  <c r="J210"/>
  <c r="J211"/>
  <c r="Z212"/>
  <c r="W238"/>
  <c r="V238" s="1"/>
  <c r="U238" s="1"/>
  <c r="A241"/>
  <c r="J242"/>
  <c r="J258" s="1"/>
  <c r="J259" s="1"/>
  <c r="S249"/>
  <c r="R249" s="1"/>
  <c r="I251"/>
  <c r="I258" s="1"/>
  <c r="A253"/>
  <c r="A254" s="1"/>
  <c r="I256"/>
  <c r="AD258"/>
  <c r="AE264"/>
  <c r="J283"/>
  <c r="I283" s="1"/>
  <c r="H283" s="1"/>
  <c r="G283" s="1"/>
  <c r="Z283"/>
  <c r="AD283" s="1"/>
  <c r="J286"/>
  <c r="I289"/>
  <c r="I297" s="1"/>
  <c r="H297" s="1"/>
  <c r="G297" s="1"/>
  <c r="S293"/>
  <c r="R293" s="1"/>
  <c r="I303"/>
  <c r="Q315"/>
  <c r="Z315"/>
  <c r="AD315" s="1"/>
  <c r="Z322"/>
  <c r="AE322" s="1"/>
  <c r="J324"/>
  <c r="J326" s="1"/>
  <c r="I326" s="1"/>
  <c r="Z326"/>
  <c r="AD326" s="1"/>
  <c r="AE328"/>
  <c r="S330"/>
  <c r="R330" s="1"/>
  <c r="Q330" s="1"/>
  <c r="Z333"/>
  <c r="AE333" s="1"/>
  <c r="Z343"/>
  <c r="AD343" s="1"/>
  <c r="AA346"/>
  <c r="K352"/>
  <c r="R352" s="1"/>
  <c r="K356"/>
  <c r="R356" s="1"/>
  <c r="K357"/>
  <c r="R357" s="1"/>
  <c r="K361"/>
  <c r="R361" s="1"/>
  <c r="H364"/>
  <c r="G364" s="1"/>
  <c r="K366"/>
  <c r="R366" s="1"/>
  <c r="K367"/>
  <c r="K370"/>
  <c r="K371"/>
  <c r="R371" s="1"/>
  <c r="K379"/>
  <c r="R379" s="1"/>
  <c r="K381"/>
  <c r="R381" s="1"/>
  <c r="K382"/>
  <c r="R382" s="1"/>
  <c r="Z393"/>
  <c r="AE393" s="1"/>
  <c r="AE402"/>
  <c r="V405" i="6"/>
  <c r="W518"/>
  <c r="T400"/>
  <c r="T405" s="1"/>
  <c r="U405"/>
  <c r="U518" s="1"/>
  <c r="Z260"/>
  <c r="AE260" s="1"/>
  <c r="AD260" s="1"/>
  <c r="AD259"/>
  <c r="AE259"/>
  <c r="M515" i="4"/>
  <c r="M517" s="1"/>
  <c r="L517" s="1"/>
  <c r="K517" s="1"/>
  <c r="J517" s="1"/>
  <c r="I517" s="1"/>
  <c r="N517"/>
  <c r="S142" i="7"/>
  <c r="S143" s="1"/>
  <c r="R143" s="1"/>
  <c r="Q143" s="1"/>
  <c r="T143"/>
  <c r="V78"/>
  <c r="V400" s="1"/>
  <c r="U400" s="1"/>
  <c r="T400" s="1"/>
  <c r="T405" s="1"/>
  <c r="AE78"/>
  <c r="K405" i="6"/>
  <c r="L518"/>
  <c r="M238" i="4"/>
  <c r="N260"/>
  <c r="U142" i="3"/>
  <c r="O162"/>
  <c r="J302"/>
  <c r="S326"/>
  <c r="R326" s="1"/>
  <c r="Q326" s="1"/>
  <c r="I333"/>
  <c r="H333" s="1"/>
  <c r="G333" s="1"/>
  <c r="Z337"/>
  <c r="AE337" s="1"/>
  <c r="K350"/>
  <c r="R350" s="1"/>
  <c r="S351"/>
  <c r="R351" s="1"/>
  <c r="L374"/>
  <c r="S374" s="1"/>
  <c r="R374" s="1"/>
  <c r="L375"/>
  <c r="S375" s="1"/>
  <c r="R375" s="1"/>
  <c r="E397"/>
  <c r="E399" s="1"/>
  <c r="R88"/>
  <c r="AD92"/>
  <c r="AB92" s="1"/>
  <c r="AE92" s="1"/>
  <c r="Q96"/>
  <c r="S96" s="1"/>
  <c r="J97"/>
  <c r="Q100"/>
  <c r="AE100"/>
  <c r="S101"/>
  <c r="R102"/>
  <c r="AE102"/>
  <c r="R103"/>
  <c r="Q103" s="1"/>
  <c r="S103" s="1"/>
  <c r="AE103"/>
  <c r="S106"/>
  <c r="A116"/>
  <c r="H117"/>
  <c r="S117"/>
  <c r="AE121"/>
  <c r="S125"/>
  <c r="J127"/>
  <c r="J128"/>
  <c r="J129"/>
  <c r="AD130"/>
  <c r="AB130" s="1"/>
  <c r="AE130" s="1"/>
  <c r="J132"/>
  <c r="S134"/>
  <c r="AE137"/>
  <c r="S147"/>
  <c r="R147" s="1"/>
  <c r="S149"/>
  <c r="R149" s="1"/>
  <c r="AD152"/>
  <c r="AB152" s="1"/>
  <c r="AD155"/>
  <c r="AB155" s="1"/>
  <c r="AE155" s="1"/>
  <c r="AD164"/>
  <c r="AB164" s="1"/>
  <c r="S165"/>
  <c r="S168" s="1"/>
  <c r="S170"/>
  <c r="S173"/>
  <c r="Z174"/>
  <c r="AE174" s="1"/>
  <c r="AE179"/>
  <c r="AD183"/>
  <c r="AB183" s="1"/>
  <c r="S184"/>
  <c r="S186" s="1"/>
  <c r="R186" s="1"/>
  <c r="Q186" s="1"/>
  <c r="AE188"/>
  <c r="AD190"/>
  <c r="AB190" s="1"/>
  <c r="AE190" s="1"/>
  <c r="S191"/>
  <c r="S192"/>
  <c r="AE197"/>
  <c r="S203"/>
  <c r="A204"/>
  <c r="A205" s="1"/>
  <c r="AE208"/>
  <c r="S209"/>
  <c r="S210"/>
  <c r="S212" s="1"/>
  <c r="R212" s="1"/>
  <c r="S211"/>
  <c r="S216"/>
  <c r="R216" s="1"/>
  <c r="Q216" s="1"/>
  <c r="AD220"/>
  <c r="AB220" s="1"/>
  <c r="S221"/>
  <c r="S237" s="1"/>
  <c r="R237" s="1"/>
  <c r="Q237" s="1"/>
  <c r="AE226"/>
  <c r="AE231"/>
  <c r="S232"/>
  <c r="AE235"/>
  <c r="Z237"/>
  <c r="S241"/>
  <c r="H242"/>
  <c r="R242"/>
  <c r="S247"/>
  <c r="AD248"/>
  <c r="AB248" s="1"/>
  <c r="AE248" s="1"/>
  <c r="AD249"/>
  <c r="AB249" s="1"/>
  <c r="AE249" s="1"/>
  <c r="R250"/>
  <c r="Q251"/>
  <c r="S251" s="1"/>
  <c r="R251" s="1"/>
  <c r="Q256"/>
  <c r="S256" s="1"/>
  <c r="Q266"/>
  <c r="S266" s="1"/>
  <c r="AB282"/>
  <c r="AE282" s="1"/>
  <c r="H286"/>
  <c r="R286"/>
  <c r="Q289"/>
  <c r="S289" s="1"/>
  <c r="J290"/>
  <c r="J293"/>
  <c r="AD293"/>
  <c r="AB293" s="1"/>
  <c r="AE293" s="1"/>
  <c r="AD295"/>
  <c r="AB295" s="1"/>
  <c r="AE295" s="1"/>
  <c r="S297"/>
  <c r="R297" s="1"/>
  <c r="Q297" s="1"/>
  <c r="P297" s="1"/>
  <c r="S300"/>
  <c r="A302"/>
  <c r="A303" s="1"/>
  <c r="A304" s="1"/>
  <c r="A305" s="1"/>
  <c r="I302"/>
  <c r="AD304"/>
  <c r="AB304" s="1"/>
  <c r="AE304" s="1"/>
  <c r="S308"/>
  <c r="S311" s="1"/>
  <c r="R311" s="1"/>
  <c r="AE308"/>
  <c r="AE324"/>
  <c r="H332"/>
  <c r="G332" s="1"/>
  <c r="S332"/>
  <c r="S333" s="1"/>
  <c r="R333" s="1"/>
  <c r="Q333" s="1"/>
  <c r="AE336"/>
  <c r="S337"/>
  <c r="R337" s="1"/>
  <c r="Q337" s="1"/>
  <c r="AD339"/>
  <c r="AB339" s="1"/>
  <c r="S340"/>
  <c r="S343" s="1"/>
  <c r="AD345"/>
  <c r="AB345" s="1"/>
  <c r="AE351"/>
  <c r="L353"/>
  <c r="S353" s="1"/>
  <c r="R353" s="1"/>
  <c r="R355"/>
  <c r="R358"/>
  <c r="L360"/>
  <c r="S360" s="1"/>
  <c r="R360" s="1"/>
  <c r="AE360"/>
  <c r="R365"/>
  <c r="I390"/>
  <c r="H390" s="1"/>
  <c r="G390" s="1"/>
  <c r="AA395"/>
  <c r="U405" i="5"/>
  <c r="U518" s="1"/>
  <c r="T400"/>
  <c r="T405" s="1"/>
  <c r="AD398" i="3"/>
  <c r="AB398" s="1"/>
  <c r="AE398" s="1"/>
  <c r="AD397"/>
  <c r="AB397"/>
  <c r="AE397" s="1"/>
  <c r="S395"/>
  <c r="AD395"/>
  <c r="AB395"/>
  <c r="AE395"/>
  <c r="AD116"/>
  <c r="AB116" s="1"/>
  <c r="AB117" s="1"/>
  <c r="Z117"/>
  <c r="AD88"/>
  <c r="AB88" s="1"/>
  <c r="AB109" s="1"/>
  <c r="Z109"/>
  <c r="AA143" i="4"/>
  <c r="AE143"/>
  <c r="AA86" i="3"/>
  <c r="AA110" s="1"/>
  <c r="AD85"/>
  <c r="Z86"/>
  <c r="Z110" s="1"/>
  <c r="S379"/>
  <c r="S378"/>
  <c r="M78" i="7"/>
  <c r="L78" s="1"/>
  <c r="N400"/>
  <c r="D77" i="3"/>
  <c r="Y76"/>
  <c r="W76"/>
  <c r="V76"/>
  <c r="U76"/>
  <c r="T76"/>
  <c r="Q76"/>
  <c r="P76"/>
  <c r="O76"/>
  <c r="O77" s="1"/>
  <c r="N76"/>
  <c r="M76"/>
  <c r="L76"/>
  <c r="K76"/>
  <c r="F76"/>
  <c r="E76"/>
  <c r="D76"/>
  <c r="C76"/>
  <c r="C77" s="1"/>
  <c r="AA75"/>
  <c r="Z75"/>
  <c r="AD75" s="1"/>
  <c r="AB75" s="1"/>
  <c r="S75"/>
  <c r="R75"/>
  <c r="J75"/>
  <c r="I75"/>
  <c r="H75"/>
  <c r="G75"/>
  <c r="AD74"/>
  <c r="AB74" s="1"/>
  <c r="AA74"/>
  <c r="Z74"/>
  <c r="AE74" s="1"/>
  <c r="S74"/>
  <c r="R74"/>
  <c r="J74"/>
  <c r="I74"/>
  <c r="H74"/>
  <c r="G74"/>
  <c r="AA73"/>
  <c r="Z73"/>
  <c r="AD73" s="1"/>
  <c r="AB73" s="1"/>
  <c r="S73"/>
  <c r="R73"/>
  <c r="J73"/>
  <c r="I73"/>
  <c r="H73"/>
  <c r="G73"/>
  <c r="AD72"/>
  <c r="AB72" s="1"/>
  <c r="AA72"/>
  <c r="Z72"/>
  <c r="AE72" s="1"/>
  <c r="S72"/>
  <c r="R72"/>
  <c r="J72"/>
  <c r="I72"/>
  <c r="H72"/>
  <c r="G72"/>
  <c r="AA71"/>
  <c r="Z71"/>
  <c r="AD71" s="1"/>
  <c r="AB71" s="1"/>
  <c r="S71"/>
  <c r="R71"/>
  <c r="J71"/>
  <c r="I71"/>
  <c r="H71"/>
  <c r="G71"/>
  <c r="AD70"/>
  <c r="AB70" s="1"/>
  <c r="AA70"/>
  <c r="Z70"/>
  <c r="AE70" s="1"/>
  <c r="S70"/>
  <c r="R70"/>
  <c r="J70"/>
  <c r="I70"/>
  <c r="H70"/>
  <c r="G70"/>
  <c r="AA69"/>
  <c r="Z69"/>
  <c r="AD69" s="1"/>
  <c r="AB69" s="1"/>
  <c r="S69"/>
  <c r="R69"/>
  <c r="J69"/>
  <c r="I69"/>
  <c r="H69"/>
  <c r="G69"/>
  <c r="AA68"/>
  <c r="Z68"/>
  <c r="AD68" s="1"/>
  <c r="AB68" s="1"/>
  <c r="AE68" s="1"/>
  <c r="S68"/>
  <c r="R68"/>
  <c r="J68"/>
  <c r="I68"/>
  <c r="H68"/>
  <c r="G68"/>
  <c r="A68"/>
  <c r="A69" s="1"/>
  <c r="AD67"/>
  <c r="AB67" s="1"/>
  <c r="AA67"/>
  <c r="Z67"/>
  <c r="AE67" s="1"/>
  <c r="S67"/>
  <c r="R67"/>
  <c r="J67"/>
  <c r="I67"/>
  <c r="H67"/>
  <c r="G67"/>
  <c r="A67"/>
  <c r="AE66"/>
  <c r="AD66"/>
  <c r="AB66" s="1"/>
  <c r="AA66"/>
  <c r="Z66"/>
  <c r="S66"/>
  <c r="R66"/>
  <c r="J66"/>
  <c r="I66"/>
  <c r="H66"/>
  <c r="G66"/>
  <c r="AA65"/>
  <c r="Z65"/>
  <c r="AD65" s="1"/>
  <c r="AB65" s="1"/>
  <c r="AE65" s="1"/>
  <c r="S65"/>
  <c r="R65"/>
  <c r="J65"/>
  <c r="I65"/>
  <c r="H65"/>
  <c r="G65"/>
  <c r="AD64"/>
  <c r="AB64" s="1"/>
  <c r="AE64" s="1"/>
  <c r="AA64"/>
  <c r="Z64"/>
  <c r="S64"/>
  <c r="R64"/>
  <c r="J64"/>
  <c r="I64"/>
  <c r="H64"/>
  <c r="G64"/>
  <c r="AA63"/>
  <c r="Z63"/>
  <c r="AD63" s="1"/>
  <c r="AB63" s="1"/>
  <c r="AE63" s="1"/>
  <c r="S63"/>
  <c r="R63"/>
  <c r="J63"/>
  <c r="I63"/>
  <c r="H63"/>
  <c r="G63"/>
  <c r="AD62"/>
  <c r="AB62" s="1"/>
  <c r="AE62" s="1"/>
  <c r="AA62"/>
  <c r="Z62"/>
  <c r="S62"/>
  <c r="R62"/>
  <c r="J62"/>
  <c r="I62"/>
  <c r="H62"/>
  <c r="G62"/>
  <c r="AA61"/>
  <c r="Z61"/>
  <c r="AD61" s="1"/>
  <c r="AB61" s="1"/>
  <c r="AE61" s="1"/>
  <c r="S61"/>
  <c r="R61"/>
  <c r="J61"/>
  <c r="I61"/>
  <c r="H61"/>
  <c r="G61"/>
  <c r="AD60"/>
  <c r="AB60" s="1"/>
  <c r="AE60" s="1"/>
  <c r="AA60"/>
  <c r="Z60"/>
  <c r="S60"/>
  <c r="R60"/>
  <c r="J60"/>
  <c r="I60"/>
  <c r="H60"/>
  <c r="G60"/>
  <c r="AA59"/>
  <c r="Z59"/>
  <c r="AD59" s="1"/>
  <c r="AB59" s="1"/>
  <c r="AE59" s="1"/>
  <c r="S59"/>
  <c r="R59"/>
  <c r="J59"/>
  <c r="I59"/>
  <c r="H59"/>
  <c r="G59"/>
  <c r="AD58"/>
  <c r="AB58" s="1"/>
  <c r="AE58" s="1"/>
  <c r="AA58"/>
  <c r="Z58"/>
  <c r="S58"/>
  <c r="R58"/>
  <c r="J58"/>
  <c r="I58"/>
  <c r="H58"/>
  <c r="G58"/>
  <c r="AA57"/>
  <c r="Z57"/>
  <c r="AD57" s="1"/>
  <c r="AB57" s="1"/>
  <c r="AE57" s="1"/>
  <c r="AA56"/>
  <c r="Z56"/>
  <c r="AD56" s="1"/>
  <c r="AB56" s="1"/>
  <c r="S56"/>
  <c r="R56"/>
  <c r="J56"/>
  <c r="I56"/>
  <c r="I76" s="1"/>
  <c r="H76" s="1"/>
  <c r="G76" s="1"/>
  <c r="H56"/>
  <c r="G56"/>
  <c r="AA55"/>
  <c r="Z55"/>
  <c r="AD55" s="1"/>
  <c r="AB55" s="1"/>
  <c r="AE55" s="1"/>
  <c r="S55"/>
  <c r="R55"/>
  <c r="J55"/>
  <c r="I55"/>
  <c r="H55"/>
  <c r="G55"/>
  <c r="A55"/>
  <c r="A56" s="1"/>
  <c r="A57" s="1"/>
  <c r="AD54"/>
  <c r="AB54" s="1"/>
  <c r="AA54"/>
  <c r="AA76" s="1"/>
  <c r="Z54"/>
  <c r="AE54" s="1"/>
  <c r="S54"/>
  <c r="R54"/>
  <c r="J54"/>
  <c r="J76" s="1"/>
  <c r="J77" s="1"/>
  <c r="I77" s="1"/>
  <c r="I54"/>
  <c r="H54"/>
  <c r="G54"/>
  <c r="AE53"/>
  <c r="AD53"/>
  <c r="Y52"/>
  <c r="W52"/>
  <c r="V52"/>
  <c r="U52"/>
  <c r="T52"/>
  <c r="P52"/>
  <c r="N52"/>
  <c r="M52"/>
  <c r="J52"/>
  <c r="I52"/>
  <c r="F52"/>
  <c r="F77" s="1"/>
  <c r="E52"/>
  <c r="D52"/>
  <c r="C52"/>
  <c r="G52" s="1"/>
  <c r="AA51"/>
  <c r="Z51"/>
  <c r="AD51" s="1"/>
  <c r="AB51" s="1"/>
  <c r="AE51" s="1"/>
  <c r="R51"/>
  <c r="Q51"/>
  <c r="L51"/>
  <c r="K51"/>
  <c r="H51"/>
  <c r="G51"/>
  <c r="AD50"/>
  <c r="AB50" s="1"/>
  <c r="AE50" s="1"/>
  <c r="AA50"/>
  <c r="Z50"/>
  <c r="L50"/>
  <c r="K50"/>
  <c r="H50"/>
  <c r="G50"/>
  <c r="A50"/>
  <c r="AD49"/>
  <c r="AB49" s="1"/>
  <c r="AA49"/>
  <c r="Z49"/>
  <c r="Z52" s="1"/>
  <c r="S49"/>
  <c r="R49"/>
  <c r="L49"/>
  <c r="K49"/>
  <c r="H49"/>
  <c r="G49"/>
  <c r="A49"/>
  <c r="AD48"/>
  <c r="AB48" s="1"/>
  <c r="AE48" s="1"/>
  <c r="AA48"/>
  <c r="AA52" s="1"/>
  <c r="Z48"/>
  <c r="R48"/>
  <c r="L48"/>
  <c r="S48" s="1"/>
  <c r="K48"/>
  <c r="H48"/>
  <c r="G48"/>
  <c r="AE47"/>
  <c r="AD47"/>
  <c r="AE46"/>
  <c r="AD46"/>
  <c r="C45"/>
  <c r="Y44"/>
  <c r="AD44" s="1"/>
  <c r="W44"/>
  <c r="V44"/>
  <c r="V45" s="1"/>
  <c r="U45" s="1"/>
  <c r="U44"/>
  <c r="T44"/>
  <c r="Q44"/>
  <c r="P44"/>
  <c r="O44"/>
  <c r="N44"/>
  <c r="M44"/>
  <c r="L44"/>
  <c r="K44"/>
  <c r="F44"/>
  <c r="F45" s="1"/>
  <c r="H45" s="1"/>
  <c r="E44"/>
  <c r="D44"/>
  <c r="D45" s="1"/>
  <c r="C44"/>
  <c r="AA43"/>
  <c r="Z43"/>
  <c r="AD43" s="1"/>
  <c r="AB43" s="1"/>
  <c r="AE43" s="1"/>
  <c r="S43"/>
  <c r="R43"/>
  <c r="J43"/>
  <c r="I43"/>
  <c r="H43"/>
  <c r="G43"/>
  <c r="AD42"/>
  <c r="AB42" s="1"/>
  <c r="AE42" s="1"/>
  <c r="AA42"/>
  <c r="Z42"/>
  <c r="S42"/>
  <c r="R42"/>
  <c r="J42"/>
  <c r="I42"/>
  <c r="H42"/>
  <c r="G42"/>
  <c r="AA41"/>
  <c r="Z41"/>
  <c r="AD41" s="1"/>
  <c r="AB41" s="1"/>
  <c r="AE41" s="1"/>
  <c r="S41"/>
  <c r="R41"/>
  <c r="J41"/>
  <c r="I41"/>
  <c r="H41"/>
  <c r="G41"/>
  <c r="AD40"/>
  <c r="AB40" s="1"/>
  <c r="AE40" s="1"/>
  <c r="AA40"/>
  <c r="Z40"/>
  <c r="S40"/>
  <c r="R40"/>
  <c r="J40"/>
  <c r="I40"/>
  <c r="H40"/>
  <c r="G40"/>
  <c r="AA39"/>
  <c r="Z39"/>
  <c r="AD39" s="1"/>
  <c r="AB39" s="1"/>
  <c r="S39"/>
  <c r="R39"/>
  <c r="J39"/>
  <c r="I39"/>
  <c r="H39"/>
  <c r="G39"/>
  <c r="AA38"/>
  <c r="Z38"/>
  <c r="AD38" s="1"/>
  <c r="AB38" s="1"/>
  <c r="AE38" s="1"/>
  <c r="S38"/>
  <c r="R38"/>
  <c r="J38"/>
  <c r="I38"/>
  <c r="H38"/>
  <c r="G38"/>
  <c r="AD37"/>
  <c r="AB37" s="1"/>
  <c r="AE37" s="1"/>
  <c r="AA37"/>
  <c r="Z37"/>
  <c r="S37"/>
  <c r="R37"/>
  <c r="J37"/>
  <c r="I37"/>
  <c r="H37"/>
  <c r="G37"/>
  <c r="A37" s="1"/>
  <c r="A38" s="1"/>
  <c r="A39" s="1"/>
  <c r="A40" s="1"/>
  <c r="AA36"/>
  <c r="Z36"/>
  <c r="AD36" s="1"/>
  <c r="AB36" s="1"/>
  <c r="S36"/>
  <c r="R36"/>
  <c r="J36"/>
  <c r="I36"/>
  <c r="H36"/>
  <c r="G36"/>
  <c r="A36"/>
  <c r="AA35"/>
  <c r="Z35"/>
  <c r="AD35" s="1"/>
  <c r="AB35" s="1"/>
  <c r="AE35" s="1"/>
  <c r="S35"/>
  <c r="R35"/>
  <c r="J35"/>
  <c r="I35"/>
  <c r="H35"/>
  <c r="G35"/>
  <c r="AD34"/>
  <c r="AB34" s="1"/>
  <c r="AE34" s="1"/>
  <c r="AA34"/>
  <c r="Z34"/>
  <c r="S34"/>
  <c r="R34"/>
  <c r="J34"/>
  <c r="I34"/>
  <c r="H34"/>
  <c r="G34"/>
  <c r="AA33"/>
  <c r="Z33"/>
  <c r="AD33" s="1"/>
  <c r="AB33" s="1"/>
  <c r="AE33" s="1"/>
  <c r="S33"/>
  <c r="R33"/>
  <c r="J33"/>
  <c r="I33"/>
  <c r="H33"/>
  <c r="G33"/>
  <c r="AD32"/>
  <c r="AB32" s="1"/>
  <c r="AE32" s="1"/>
  <c r="AA32"/>
  <c r="Z32"/>
  <c r="S32"/>
  <c r="R32"/>
  <c r="J32"/>
  <c r="I32"/>
  <c r="H32"/>
  <c r="G32"/>
  <c r="AA31"/>
  <c r="Z31"/>
  <c r="AD31" s="1"/>
  <c r="AB31" s="1"/>
  <c r="AE31" s="1"/>
  <c r="S31"/>
  <c r="R31"/>
  <c r="J31"/>
  <c r="I31"/>
  <c r="H31"/>
  <c r="G31"/>
  <c r="AD30"/>
  <c r="AB30" s="1"/>
  <c r="AE30" s="1"/>
  <c r="AA30"/>
  <c r="Z30"/>
  <c r="S30"/>
  <c r="R30"/>
  <c r="J30"/>
  <c r="I30"/>
  <c r="H30"/>
  <c r="G30"/>
  <c r="AA29"/>
  <c r="Z29"/>
  <c r="AD29" s="1"/>
  <c r="AB29" s="1"/>
  <c r="AE29" s="1"/>
  <c r="S29"/>
  <c r="R29"/>
  <c r="J29"/>
  <c r="I29"/>
  <c r="H29"/>
  <c r="G29"/>
  <c r="AD28"/>
  <c r="AB28" s="1"/>
  <c r="AE28" s="1"/>
  <c r="AA28"/>
  <c r="Z28"/>
  <c r="S28"/>
  <c r="R28"/>
  <c r="J28"/>
  <c r="I28"/>
  <c r="H28"/>
  <c r="G28"/>
  <c r="AA27"/>
  <c r="Z27"/>
  <c r="AD27" s="1"/>
  <c r="AB27" s="1"/>
  <c r="AE27" s="1"/>
  <c r="S27"/>
  <c r="R27"/>
  <c r="J27"/>
  <c r="I27"/>
  <c r="H27"/>
  <c r="G27"/>
  <c r="AD26"/>
  <c r="AB26" s="1"/>
  <c r="AE26" s="1"/>
  <c r="AA26"/>
  <c r="Z26"/>
  <c r="AD25"/>
  <c r="AB25" s="1"/>
  <c r="AE25" s="1"/>
  <c r="AA25"/>
  <c r="Z25"/>
  <c r="S25"/>
  <c r="R25"/>
  <c r="J25"/>
  <c r="I25"/>
  <c r="H25"/>
  <c r="G25"/>
  <c r="AA24"/>
  <c r="Z24"/>
  <c r="AD24" s="1"/>
  <c r="AB24" s="1"/>
  <c r="AE24" s="1"/>
  <c r="S24"/>
  <c r="R24"/>
  <c r="J24"/>
  <c r="I24"/>
  <c r="H24"/>
  <c r="G24"/>
  <c r="AD23"/>
  <c r="AB23" s="1"/>
  <c r="AA23"/>
  <c r="AA44" s="1"/>
  <c r="Z23"/>
  <c r="Z44" s="1"/>
  <c r="S23"/>
  <c r="R23"/>
  <c r="J23"/>
  <c r="J44" s="1"/>
  <c r="J45" s="1"/>
  <c r="I45" s="1"/>
  <c r="I23"/>
  <c r="I44" s="1"/>
  <c r="H44" s="1"/>
  <c r="G44" s="1"/>
  <c r="H23"/>
  <c r="G23"/>
  <c r="AE22"/>
  <c r="AD22"/>
  <c r="Y21"/>
  <c r="W21"/>
  <c r="W45" s="1"/>
  <c r="V21"/>
  <c r="U21"/>
  <c r="T21"/>
  <c r="Q21"/>
  <c r="P21"/>
  <c r="M21"/>
  <c r="J21"/>
  <c r="I21"/>
  <c r="F21"/>
  <c r="E21"/>
  <c r="E45" s="1"/>
  <c r="G45" s="1"/>
  <c r="D21"/>
  <c r="C21"/>
  <c r="AD20"/>
  <c r="AB20" s="1"/>
  <c r="AE20" s="1"/>
  <c r="AA20"/>
  <c r="Z20"/>
  <c r="R20"/>
  <c r="N20"/>
  <c r="N21" s="1"/>
  <c r="L20"/>
  <c r="K20"/>
  <c r="H20"/>
  <c r="G20"/>
  <c r="AA19"/>
  <c r="Z19"/>
  <c r="AD19" s="1"/>
  <c r="AB19" s="1"/>
  <c r="AE19" s="1"/>
  <c r="L19"/>
  <c r="K19"/>
  <c r="H19"/>
  <c r="G19"/>
  <c r="AA18"/>
  <c r="Z18"/>
  <c r="Z21" s="1"/>
  <c r="S18"/>
  <c r="L18"/>
  <c r="K18"/>
  <c r="R18" s="1"/>
  <c r="H18"/>
  <c r="G18"/>
  <c r="AD17"/>
  <c r="AB17" s="1"/>
  <c r="AE17" s="1"/>
  <c r="AA17"/>
  <c r="AA21" s="1"/>
  <c r="Z17"/>
  <c r="L17"/>
  <c r="L21" s="1"/>
  <c r="K21" s="1"/>
  <c r="K17"/>
  <c r="R17" s="1"/>
  <c r="H17"/>
  <c r="G17"/>
  <c r="AE16"/>
  <c r="AD16"/>
  <c r="AE15"/>
  <c r="AD15"/>
  <c r="AE14"/>
  <c r="AD14"/>
  <c r="AA13"/>
  <c r="Z13"/>
  <c r="AD13" s="1"/>
  <c r="AB13" s="1"/>
  <c r="S13"/>
  <c r="R13"/>
  <c r="I13"/>
  <c r="G13"/>
  <c r="AA12"/>
  <c r="Z12"/>
  <c r="AD12" s="1"/>
  <c r="AB12" s="1"/>
  <c r="S12"/>
  <c r="R12"/>
  <c r="I12"/>
  <c r="G12"/>
  <c r="AA11"/>
  <c r="Z11"/>
  <c r="AD11" s="1"/>
  <c r="AB11" s="1"/>
  <c r="S11"/>
  <c r="R11"/>
  <c r="I11"/>
  <c r="G11"/>
  <c r="AA10"/>
  <c r="Z10"/>
  <c r="AD10" s="1"/>
  <c r="AB10" s="1"/>
  <c r="S10"/>
  <c r="R10"/>
  <c r="I10"/>
  <c r="G10"/>
  <c r="AA9"/>
  <c r="Z9"/>
  <c r="AD9" s="1"/>
  <c r="AB9" s="1"/>
  <c r="S9"/>
  <c r="R9"/>
  <c r="I9"/>
  <c r="G9"/>
  <c r="AA8"/>
  <c r="Z8"/>
  <c r="AD8" s="1"/>
  <c r="AB8" s="1"/>
  <c r="S8"/>
  <c r="R8"/>
  <c r="I8"/>
  <c r="G8"/>
  <c r="AD7"/>
  <c r="AB7"/>
  <c r="AA7"/>
  <c r="Z7"/>
  <c r="AE7" s="1"/>
  <c r="S7"/>
  <c r="R7"/>
  <c r="I7"/>
  <c r="G7"/>
  <c r="AE523" i="2"/>
  <c r="AD523"/>
  <c r="AE522"/>
  <c r="AD522"/>
  <c r="AD521"/>
  <c r="AE520"/>
  <c r="AD520"/>
  <c r="E77" i="3" l="1"/>
  <c r="F78"/>
  <c r="H77"/>
  <c r="I141"/>
  <c r="J142"/>
  <c r="J143" s="1"/>
  <c r="Q141"/>
  <c r="Q142" s="1"/>
  <c r="P142" s="1"/>
  <c r="R142"/>
  <c r="T45"/>
  <c r="H258"/>
  <c r="G258" s="1"/>
  <c r="I259"/>
  <c r="Z45"/>
  <c r="Y45" s="1"/>
  <c r="AD45" s="1"/>
  <c r="AE52"/>
  <c r="AD21"/>
  <c r="AE237"/>
  <c r="K142"/>
  <c r="L143"/>
  <c r="K143" s="1"/>
  <c r="AD52"/>
  <c r="AB44"/>
  <c r="AB76"/>
  <c r="AE156"/>
  <c r="AE141"/>
  <c r="AB343"/>
  <c r="AE339"/>
  <c r="Z346"/>
  <c r="AA347"/>
  <c r="AB237"/>
  <c r="AB238" s="1"/>
  <c r="AA238" s="1"/>
  <c r="Z238" s="1"/>
  <c r="AD238" s="1"/>
  <c r="AE220"/>
  <c r="AE164"/>
  <c r="AB168"/>
  <c r="AE168" s="1"/>
  <c r="AB156"/>
  <c r="AE152"/>
  <c r="T515"/>
  <c r="S515" s="1"/>
  <c r="AE515"/>
  <c r="U517"/>
  <c r="S88"/>
  <c r="L52"/>
  <c r="K52" s="1"/>
  <c r="AE330"/>
  <c r="J110"/>
  <c r="AE315"/>
  <c r="I393"/>
  <c r="H393" s="1"/>
  <c r="G393" s="1"/>
  <c r="AE8"/>
  <c r="AE9"/>
  <c r="AE10"/>
  <c r="AE11"/>
  <c r="AE12"/>
  <c r="AE13"/>
  <c r="S17"/>
  <c r="AD18"/>
  <c r="AB18" s="1"/>
  <c r="H21"/>
  <c r="G21" s="1"/>
  <c r="AE36"/>
  <c r="AE39"/>
  <c r="A41"/>
  <c r="A43"/>
  <c r="S50"/>
  <c r="R50" s="1"/>
  <c r="A51"/>
  <c r="AB52"/>
  <c r="AE56"/>
  <c r="AE69"/>
  <c r="AE71"/>
  <c r="AE73"/>
  <c r="AE75"/>
  <c r="S258"/>
  <c r="L386"/>
  <c r="K386" s="1"/>
  <c r="AB206"/>
  <c r="AE206" s="1"/>
  <c r="M517"/>
  <c r="AD337"/>
  <c r="AB283"/>
  <c r="AE283" s="1"/>
  <c r="AE215"/>
  <c r="J193"/>
  <c r="I193" s="1"/>
  <c r="AD156"/>
  <c r="AD322"/>
  <c r="V260"/>
  <c r="AE326"/>
  <c r="AE216"/>
  <c r="Q174"/>
  <c r="AD168"/>
  <c r="I397"/>
  <c r="F397"/>
  <c r="G397"/>
  <c r="L238" i="4"/>
  <c r="M260"/>
  <c r="T238" i="3"/>
  <c r="AE238"/>
  <c r="S299"/>
  <c r="M238" i="8"/>
  <c r="N260"/>
  <c r="N400" s="1"/>
  <c r="N405" s="1"/>
  <c r="N518" s="1"/>
  <c r="L238" i="5"/>
  <c r="M260"/>
  <c r="M400" s="1"/>
  <c r="M405" s="1"/>
  <c r="H395" i="3"/>
  <c r="J395"/>
  <c r="A70"/>
  <c r="D78"/>
  <c r="C78" s="1"/>
  <c r="AE23"/>
  <c r="S44"/>
  <c r="R44" s="1"/>
  <c r="H52"/>
  <c r="A71"/>
  <c r="A72" s="1"/>
  <c r="A73" s="1"/>
  <c r="A74" s="1"/>
  <c r="A75" s="1"/>
  <c r="Z76"/>
  <c r="Z77" s="1"/>
  <c r="Z78" s="1"/>
  <c r="S386"/>
  <c r="AB86"/>
  <c r="AB110" s="1"/>
  <c r="J297"/>
  <c r="R370"/>
  <c r="R367"/>
  <c r="AB192"/>
  <c r="S159"/>
  <c r="S162" s="1"/>
  <c r="AE343"/>
  <c r="AD141"/>
  <c r="AD174"/>
  <c r="AD306"/>
  <c r="AD180"/>
  <c r="AD333"/>
  <c r="AE332"/>
  <c r="U260"/>
  <c r="AB297"/>
  <c r="AE297" s="1"/>
  <c r="R192"/>
  <c r="Q192" s="1"/>
  <c r="Q193" s="1"/>
  <c r="T142"/>
  <c r="U143"/>
  <c r="V405" i="8"/>
  <c r="U405" s="1"/>
  <c r="T405" s="1"/>
  <c r="W518"/>
  <c r="AA259" i="3"/>
  <c r="Z259" s="1"/>
  <c r="AB260"/>
  <c r="AA260" s="1"/>
  <c r="Z260" s="1"/>
  <c r="S76"/>
  <c r="R76" s="1"/>
  <c r="T77"/>
  <c r="T78" s="1"/>
  <c r="D345"/>
  <c r="AE345"/>
  <c r="AE183"/>
  <c r="AB186"/>
  <c r="AE186" s="1"/>
  <c r="K238" i="7"/>
  <c r="L260"/>
  <c r="L400" s="1"/>
  <c r="W193" i="3"/>
  <c r="V193" s="1"/>
  <c r="U193" s="1"/>
  <c r="AE368"/>
  <c r="S19"/>
  <c r="R19" s="1"/>
  <c r="A42"/>
  <c r="AE49"/>
  <c r="N77"/>
  <c r="M77" s="1"/>
  <c r="Y77"/>
  <c r="S174"/>
  <c r="S193" s="1"/>
  <c r="R193" s="1"/>
  <c r="AE158"/>
  <c r="J212"/>
  <c r="I212" s="1"/>
  <c r="H212" s="1"/>
  <c r="G212" s="1"/>
  <c r="AB306"/>
  <c r="AE306" s="1"/>
  <c r="I206"/>
  <c r="AE177"/>
  <c r="AD393"/>
  <c r="AE241"/>
  <c r="Q258"/>
  <c r="P258" s="1"/>
  <c r="W260"/>
  <c r="AE117"/>
  <c r="Z142"/>
  <c r="Z143" s="1"/>
  <c r="AD117"/>
  <c r="AE116"/>
  <c r="AD109"/>
  <c r="AE109"/>
  <c r="AE88"/>
  <c r="AE110"/>
  <c r="AD110"/>
  <c r="AD86"/>
  <c r="AE86"/>
  <c r="AE85"/>
  <c r="S20"/>
  <c r="S51"/>
  <c r="S52" s="1"/>
  <c r="M400" i="7"/>
  <c r="M405" s="1"/>
  <c r="N405"/>
  <c r="N518" s="1"/>
  <c r="AE519" i="2"/>
  <c r="AD519"/>
  <c r="AB193" i="3" l="1"/>
  <c r="AA193" s="1"/>
  <c r="Z193" s="1"/>
  <c r="AD193" s="1"/>
  <c r="AE192"/>
  <c r="L238" i="8"/>
  <c r="M260"/>
  <c r="M400" s="1"/>
  <c r="S238" i="3"/>
  <c r="R238" s="1"/>
  <c r="Q238" s="1"/>
  <c r="P238" s="1"/>
  <c r="O238" s="1"/>
  <c r="T260"/>
  <c r="H397"/>
  <c r="J397"/>
  <c r="R258"/>
  <c r="S259"/>
  <c r="R259" s="1"/>
  <c r="Q259" s="1"/>
  <c r="P259" s="1"/>
  <c r="P260" s="1"/>
  <c r="G77"/>
  <c r="E78"/>
  <c r="G78" s="1"/>
  <c r="T193"/>
  <c r="AE193"/>
  <c r="T517"/>
  <c r="S517" s="1"/>
  <c r="R517" s="1"/>
  <c r="Q517" s="1"/>
  <c r="P517" s="1"/>
  <c r="AE517"/>
  <c r="S21"/>
  <c r="S45" s="1"/>
  <c r="AD76"/>
  <c r="U518" i="8"/>
  <c r="R386" i="3"/>
  <c r="Q386" s="1"/>
  <c r="J399"/>
  <c r="I399" s="1"/>
  <c r="L77"/>
  <c r="K77" s="1"/>
  <c r="AB77"/>
  <c r="H78"/>
  <c r="W77"/>
  <c r="AD77"/>
  <c r="Y78"/>
  <c r="AD78" s="1"/>
  <c r="AE259"/>
  <c r="AD259"/>
  <c r="S142"/>
  <c r="T143"/>
  <c r="K238" i="5"/>
  <c r="L260"/>
  <c r="L400" s="1"/>
  <c r="K238" i="4"/>
  <c r="L260"/>
  <c r="L518" i="7"/>
  <c r="AE260" i="3"/>
  <c r="AD260" s="1"/>
  <c r="F399"/>
  <c r="AE76"/>
  <c r="J238" i="7"/>
  <c r="K260"/>
  <c r="K400" s="1"/>
  <c r="D347" i="3"/>
  <c r="J345"/>
  <c r="J347" s="1"/>
  <c r="H345"/>
  <c r="G345" s="1"/>
  <c r="R299"/>
  <c r="AB21"/>
  <c r="AE21" s="1"/>
  <c r="AE18"/>
  <c r="AB346"/>
  <c r="AB347" s="1"/>
  <c r="AD346"/>
  <c r="Z347"/>
  <c r="H141"/>
  <c r="G141" s="1"/>
  <c r="I142"/>
  <c r="I143" s="1"/>
  <c r="L405" i="7"/>
  <c r="K405" s="1"/>
  <c r="AE44" i="3"/>
  <c r="AD142"/>
  <c r="AB142" s="1"/>
  <c r="AD143"/>
  <c r="R21"/>
  <c r="R52"/>
  <c r="Q52" s="1"/>
  <c r="S77"/>
  <c r="G518" i="2"/>
  <c r="N515"/>
  <c r="U514"/>
  <c r="F514"/>
  <c r="Y513"/>
  <c r="Y514" s="1"/>
  <c r="W513"/>
  <c r="W514" s="1"/>
  <c r="V513"/>
  <c r="V514" s="1"/>
  <c r="U513"/>
  <c r="T513"/>
  <c r="T514" s="1"/>
  <c r="P513"/>
  <c r="N513"/>
  <c r="M513"/>
  <c r="L513"/>
  <c r="K513"/>
  <c r="F513"/>
  <c r="E513"/>
  <c r="E514" s="1"/>
  <c r="D514" s="1"/>
  <c r="D513"/>
  <c r="C513"/>
  <c r="C514" s="1"/>
  <c r="AA512"/>
  <c r="Z512"/>
  <c r="S512" s="1"/>
  <c r="R512"/>
  <c r="Q512"/>
  <c r="J512"/>
  <c r="I512"/>
  <c r="H512"/>
  <c r="G512"/>
  <c r="AD511"/>
  <c r="AB511" s="1"/>
  <c r="AE511" s="1"/>
  <c r="AA511"/>
  <c r="Z511"/>
  <c r="R511"/>
  <c r="Q511"/>
  <c r="J511"/>
  <c r="I511"/>
  <c r="H511"/>
  <c r="G511"/>
  <c r="AA510"/>
  <c r="Z510"/>
  <c r="S510" s="1"/>
  <c r="R510"/>
  <c r="Q510"/>
  <c r="J510"/>
  <c r="I510"/>
  <c r="H510"/>
  <c r="G510"/>
  <c r="AD509"/>
  <c r="AB509" s="1"/>
  <c r="AE509" s="1"/>
  <c r="AA509"/>
  <c r="Z509"/>
  <c r="R509"/>
  <c r="Q509"/>
  <c r="J509"/>
  <c r="I509"/>
  <c r="H509"/>
  <c r="G509"/>
  <c r="AA508"/>
  <c r="Z508"/>
  <c r="S508" s="1"/>
  <c r="R508"/>
  <c r="Q508"/>
  <c r="J508"/>
  <c r="I508"/>
  <c r="H508"/>
  <c r="G508"/>
  <c r="AD507"/>
  <c r="AB507" s="1"/>
  <c r="AE507" s="1"/>
  <c r="AA507"/>
  <c r="Z507"/>
  <c r="R507"/>
  <c r="Q507"/>
  <c r="J507"/>
  <c r="I507"/>
  <c r="H507"/>
  <c r="G507"/>
  <c r="AA506"/>
  <c r="Z506"/>
  <c r="S506" s="1"/>
  <c r="R506"/>
  <c r="Q506"/>
  <c r="J506"/>
  <c r="I506"/>
  <c r="H506"/>
  <c r="G506"/>
  <c r="AD505"/>
  <c r="AB505" s="1"/>
  <c r="AE505" s="1"/>
  <c r="AA505"/>
  <c r="Z505"/>
  <c r="R505"/>
  <c r="Q505"/>
  <c r="J505"/>
  <c r="I505"/>
  <c r="H505"/>
  <c r="G505"/>
  <c r="AA504"/>
  <c r="Z504"/>
  <c r="S504" s="1"/>
  <c r="R504"/>
  <c r="Q504"/>
  <c r="J504"/>
  <c r="I504"/>
  <c r="H504"/>
  <c r="G504"/>
  <c r="AD503"/>
  <c r="AB503" s="1"/>
  <c r="AE503" s="1"/>
  <c r="AA503"/>
  <c r="Z503"/>
  <c r="R503"/>
  <c r="Q503"/>
  <c r="J503"/>
  <c r="I503"/>
  <c r="H503"/>
  <c r="G503"/>
  <c r="AA502"/>
  <c r="Z502"/>
  <c r="S502" s="1"/>
  <c r="R502"/>
  <c r="Q502"/>
  <c r="J502"/>
  <c r="I502"/>
  <c r="H502"/>
  <c r="G502"/>
  <c r="AD501"/>
  <c r="AB501" s="1"/>
  <c r="AE501" s="1"/>
  <c r="AA501"/>
  <c r="Z501"/>
  <c r="R501"/>
  <c r="Q501"/>
  <c r="J501"/>
  <c r="I501"/>
  <c r="H501"/>
  <c r="G501"/>
  <c r="AA500"/>
  <c r="Z500"/>
  <c r="S500" s="1"/>
  <c r="R500"/>
  <c r="Q500"/>
  <c r="J500"/>
  <c r="I500"/>
  <c r="H500"/>
  <c r="G500"/>
  <c r="AD499"/>
  <c r="AB499" s="1"/>
  <c r="AE499" s="1"/>
  <c r="AA499"/>
  <c r="Z499"/>
  <c r="R499"/>
  <c r="Q499"/>
  <c r="J499"/>
  <c r="I499"/>
  <c r="H499"/>
  <c r="G499"/>
  <c r="AA498"/>
  <c r="Z498"/>
  <c r="S498" s="1"/>
  <c r="R498"/>
  <c r="Q498"/>
  <c r="J498"/>
  <c r="I498"/>
  <c r="H498"/>
  <c r="G498"/>
  <c r="AD497"/>
  <c r="AB497" s="1"/>
  <c r="AE497" s="1"/>
  <c r="AA497"/>
  <c r="Z497"/>
  <c r="R497"/>
  <c r="Q497"/>
  <c r="J497"/>
  <c r="I497"/>
  <c r="H497"/>
  <c r="G497"/>
  <c r="AA496"/>
  <c r="AA496" i="9" s="1"/>
  <c r="Z496" i="2"/>
  <c r="AA495"/>
  <c r="Z495"/>
  <c r="S495" s="1"/>
  <c r="R495"/>
  <c r="Q495"/>
  <c r="J495"/>
  <c r="I495"/>
  <c r="H495"/>
  <c r="G495"/>
  <c r="AD494"/>
  <c r="AB494" s="1"/>
  <c r="AE494" s="1"/>
  <c r="AA494"/>
  <c r="Z494"/>
  <c r="S494"/>
  <c r="R494"/>
  <c r="Q494"/>
  <c r="J494"/>
  <c r="I494"/>
  <c r="H494"/>
  <c r="G494"/>
  <c r="AD493"/>
  <c r="AB493" s="1"/>
  <c r="AA493"/>
  <c r="AA513" s="1"/>
  <c r="Z493"/>
  <c r="Z513" s="1"/>
  <c r="R493"/>
  <c r="R513" s="1"/>
  <c r="Q513" s="1"/>
  <c r="Q516" s="1"/>
  <c r="P516" s="1"/>
  <c r="Q493"/>
  <c r="J493"/>
  <c r="J513" s="1"/>
  <c r="I513" s="1"/>
  <c r="H513" s="1"/>
  <c r="G513" s="1"/>
  <c r="I493"/>
  <c r="H493"/>
  <c r="G493"/>
  <c r="AE492"/>
  <c r="AD492"/>
  <c r="Y491"/>
  <c r="W491"/>
  <c r="V491"/>
  <c r="U491"/>
  <c r="T491"/>
  <c r="P491"/>
  <c r="N491"/>
  <c r="M491"/>
  <c r="H491"/>
  <c r="G491" s="1"/>
  <c r="F491"/>
  <c r="E491"/>
  <c r="D491"/>
  <c r="J491" s="1"/>
  <c r="C491"/>
  <c r="I491" s="1"/>
  <c r="AA490"/>
  <c r="Z490"/>
  <c r="AD490" s="1"/>
  <c r="AB490" s="1"/>
  <c r="Q490"/>
  <c r="L490"/>
  <c r="S490" s="1"/>
  <c r="R490" s="1"/>
  <c r="K490"/>
  <c r="H490"/>
  <c r="G490"/>
  <c r="AD489"/>
  <c r="AB489" s="1"/>
  <c r="AE489" s="1"/>
  <c r="AA489"/>
  <c r="Z489"/>
  <c r="L489"/>
  <c r="K489"/>
  <c r="H489"/>
  <c r="G489"/>
  <c r="AD488"/>
  <c r="AB488" s="1"/>
  <c r="AE488" s="1"/>
  <c r="AA488"/>
  <c r="Z488"/>
  <c r="L488"/>
  <c r="K488"/>
  <c r="H488"/>
  <c r="G488"/>
  <c r="AD487"/>
  <c r="AB487" s="1"/>
  <c r="AE487" s="1"/>
  <c r="AA487"/>
  <c r="Z487"/>
  <c r="L487"/>
  <c r="K487"/>
  <c r="H487"/>
  <c r="G487"/>
  <c r="AD486"/>
  <c r="AB486" s="1"/>
  <c r="AE486" s="1"/>
  <c r="AA486"/>
  <c r="Z486"/>
  <c r="L486"/>
  <c r="K486"/>
  <c r="H486"/>
  <c r="G486"/>
  <c r="AD485"/>
  <c r="AB485" s="1"/>
  <c r="AE485" s="1"/>
  <c r="AA485"/>
  <c r="Z485"/>
  <c r="L485"/>
  <c r="K485"/>
  <c r="H485"/>
  <c r="G485"/>
  <c r="AD484"/>
  <c r="AB484" s="1"/>
  <c r="AE484" s="1"/>
  <c r="AA484"/>
  <c r="Z484"/>
  <c r="L484"/>
  <c r="K484"/>
  <c r="H484"/>
  <c r="G484"/>
  <c r="AA483"/>
  <c r="Z483"/>
  <c r="L483"/>
  <c r="K483"/>
  <c r="H483"/>
  <c r="G483"/>
  <c r="A483"/>
  <c r="A484" s="1"/>
  <c r="AA482"/>
  <c r="AA491" s="1"/>
  <c r="Z482"/>
  <c r="S482" s="1"/>
  <c r="R482" s="1"/>
  <c r="L482"/>
  <c r="L491" s="1"/>
  <c r="K491" s="1"/>
  <c r="K482"/>
  <c r="H482"/>
  <c r="G482"/>
  <c r="AE481"/>
  <c r="AD481"/>
  <c r="AE480"/>
  <c r="AD480"/>
  <c r="E479"/>
  <c r="Y478"/>
  <c r="Y516" s="1"/>
  <c r="W478"/>
  <c r="W479" s="1"/>
  <c r="V478"/>
  <c r="U478"/>
  <c r="T478"/>
  <c r="T479" s="1"/>
  <c r="Q478"/>
  <c r="P478"/>
  <c r="N478"/>
  <c r="M478"/>
  <c r="L478"/>
  <c r="L479" s="1"/>
  <c r="K478"/>
  <c r="F478"/>
  <c r="E478"/>
  <c r="D478"/>
  <c r="D479" s="1"/>
  <c r="C478"/>
  <c r="C479" s="1"/>
  <c r="AD477"/>
  <c r="AB477" s="1"/>
  <c r="AA477"/>
  <c r="Z477"/>
  <c r="AE477" s="1"/>
  <c r="S477"/>
  <c r="R477"/>
  <c r="J477"/>
  <c r="I477"/>
  <c r="H477"/>
  <c r="G477"/>
  <c r="AA476"/>
  <c r="Z476"/>
  <c r="AD476" s="1"/>
  <c r="AB476" s="1"/>
  <c r="AE476" s="1"/>
  <c r="S476"/>
  <c r="R476"/>
  <c r="J476"/>
  <c r="I476"/>
  <c r="H476"/>
  <c r="G476"/>
  <c r="AD475"/>
  <c r="AB475" s="1"/>
  <c r="AA475"/>
  <c r="Z475"/>
  <c r="AE475" s="1"/>
  <c r="S475"/>
  <c r="R475"/>
  <c r="J475"/>
  <c r="I475"/>
  <c r="H475"/>
  <c r="G475"/>
  <c r="AA474"/>
  <c r="Z474"/>
  <c r="AD474" s="1"/>
  <c r="AB474" s="1"/>
  <c r="AE474" s="1"/>
  <c r="S474"/>
  <c r="R474"/>
  <c r="J474"/>
  <c r="I474"/>
  <c r="H474"/>
  <c r="G474"/>
  <c r="AD473"/>
  <c r="AB473" s="1"/>
  <c r="AA473"/>
  <c r="Z473"/>
  <c r="AE473" s="1"/>
  <c r="S473"/>
  <c r="R473"/>
  <c r="J473"/>
  <c r="I473"/>
  <c r="H473"/>
  <c r="G473"/>
  <c r="AA472"/>
  <c r="Z472"/>
  <c r="AD472" s="1"/>
  <c r="AB472" s="1"/>
  <c r="AE472" s="1"/>
  <c r="S472"/>
  <c r="R472"/>
  <c r="J472"/>
  <c r="I472"/>
  <c r="H472"/>
  <c r="G472"/>
  <c r="AD471"/>
  <c r="AB471" s="1"/>
  <c r="AA471"/>
  <c r="Z471"/>
  <c r="AE471" s="1"/>
  <c r="S471"/>
  <c r="R471"/>
  <c r="J471"/>
  <c r="I471"/>
  <c r="H471"/>
  <c r="G471"/>
  <c r="AA470"/>
  <c r="Z470"/>
  <c r="AD470" s="1"/>
  <c r="AB470" s="1"/>
  <c r="S470"/>
  <c r="R470"/>
  <c r="J470"/>
  <c r="I470"/>
  <c r="H470"/>
  <c r="G470"/>
  <c r="AD469"/>
  <c r="AB469" s="1"/>
  <c r="AE469" s="1"/>
  <c r="AA469"/>
  <c r="Z469"/>
  <c r="S469"/>
  <c r="R469"/>
  <c r="J469"/>
  <c r="I469"/>
  <c r="H469"/>
  <c r="G469"/>
  <c r="A469"/>
  <c r="AD468"/>
  <c r="AB468" s="1"/>
  <c r="AA468"/>
  <c r="Z468"/>
  <c r="AE468" s="1"/>
  <c r="S468"/>
  <c r="R468"/>
  <c r="J468"/>
  <c r="I468"/>
  <c r="H468"/>
  <c r="G468"/>
  <c r="AA467"/>
  <c r="Z467"/>
  <c r="AD467" s="1"/>
  <c r="AB467" s="1"/>
  <c r="AE467" s="1"/>
  <c r="S467"/>
  <c r="R467"/>
  <c r="J467"/>
  <c r="I467"/>
  <c r="H467"/>
  <c r="G467"/>
  <c r="AD466"/>
  <c r="AB466" s="1"/>
  <c r="AA466"/>
  <c r="Z466"/>
  <c r="AE466" s="1"/>
  <c r="S466"/>
  <c r="R466"/>
  <c r="J466"/>
  <c r="I466"/>
  <c r="H466"/>
  <c r="G466"/>
  <c r="AA465"/>
  <c r="Z465"/>
  <c r="AD465" s="1"/>
  <c r="AB465" s="1"/>
  <c r="AE465" s="1"/>
  <c r="S465"/>
  <c r="R465"/>
  <c r="J465"/>
  <c r="I465"/>
  <c r="H465"/>
  <c r="G465"/>
  <c r="AD464"/>
  <c r="AB464" s="1"/>
  <c r="AA464"/>
  <c r="Z464"/>
  <c r="AE464" s="1"/>
  <c r="S464"/>
  <c r="R464"/>
  <c r="J464"/>
  <c r="I464"/>
  <c r="H464"/>
  <c r="G464"/>
  <c r="AA463"/>
  <c r="Z463"/>
  <c r="AD463" s="1"/>
  <c r="AB463" s="1"/>
  <c r="AE463" s="1"/>
  <c r="S463"/>
  <c r="R463"/>
  <c r="J463"/>
  <c r="I463"/>
  <c r="H463"/>
  <c r="G463"/>
  <c r="AD462"/>
  <c r="AB462" s="1"/>
  <c r="AA462"/>
  <c r="Z462"/>
  <c r="AE462" s="1"/>
  <c r="S462"/>
  <c r="R462"/>
  <c r="J462"/>
  <c r="I462"/>
  <c r="H462"/>
  <c r="G462"/>
  <c r="AA461"/>
  <c r="Z461"/>
  <c r="AD461" s="1"/>
  <c r="AB461" s="1"/>
  <c r="AE461" s="1"/>
  <c r="S461"/>
  <c r="R461"/>
  <c r="J461"/>
  <c r="I461"/>
  <c r="H461"/>
  <c r="G461"/>
  <c r="AD460"/>
  <c r="AB460" s="1"/>
  <c r="AB460" i="9" s="1"/>
  <c r="AA460" i="2"/>
  <c r="AA460" i="9" s="1"/>
  <c r="Z460" i="2"/>
  <c r="AD459"/>
  <c r="AB459" s="1"/>
  <c r="AA459"/>
  <c r="Z459"/>
  <c r="AE459" s="1"/>
  <c r="S459"/>
  <c r="R459"/>
  <c r="J459"/>
  <c r="I459"/>
  <c r="H459"/>
  <c r="G459"/>
  <c r="A459"/>
  <c r="AA458"/>
  <c r="Z458"/>
  <c r="AD458" s="1"/>
  <c r="AB458" s="1"/>
  <c r="S458"/>
  <c r="R458"/>
  <c r="J458"/>
  <c r="I458"/>
  <c r="H458"/>
  <c r="G458"/>
  <c r="A458"/>
  <c r="AA457"/>
  <c r="AA478" s="1"/>
  <c r="Z457"/>
  <c r="AD457" s="1"/>
  <c r="AB457" s="1"/>
  <c r="S457"/>
  <c r="S478" s="1"/>
  <c r="R457"/>
  <c r="R478" s="1"/>
  <c r="J457"/>
  <c r="I457"/>
  <c r="H457"/>
  <c r="G457"/>
  <c r="AE456"/>
  <c r="AD456"/>
  <c r="Z455"/>
  <c r="Y455"/>
  <c r="AD455" s="1"/>
  <c r="W455"/>
  <c r="V455"/>
  <c r="V479" s="1"/>
  <c r="U479" s="1"/>
  <c r="U455"/>
  <c r="T455"/>
  <c r="Q455"/>
  <c r="P455"/>
  <c r="N455"/>
  <c r="M455"/>
  <c r="F455"/>
  <c r="F479" s="1"/>
  <c r="E455"/>
  <c r="G455" s="1"/>
  <c r="D455"/>
  <c r="C455"/>
  <c r="AD454"/>
  <c r="AB454" s="1"/>
  <c r="AA454"/>
  <c r="Z454"/>
  <c r="S454" s="1"/>
  <c r="L454"/>
  <c r="K454"/>
  <c r="H454"/>
  <c r="G454"/>
  <c r="AD453"/>
  <c r="AB453" s="1"/>
  <c r="AA453"/>
  <c r="Z453"/>
  <c r="S453" s="1"/>
  <c r="L453"/>
  <c r="K453"/>
  <c r="H453"/>
  <c r="G453"/>
  <c r="AD452"/>
  <c r="AB452" s="1"/>
  <c r="AA452"/>
  <c r="Z452"/>
  <c r="S452" s="1"/>
  <c r="L452"/>
  <c r="K452"/>
  <c r="H452"/>
  <c r="G452"/>
  <c r="AD451"/>
  <c r="AB451" s="1"/>
  <c r="AA451"/>
  <c r="Z451"/>
  <c r="S451" s="1"/>
  <c r="L451"/>
  <c r="K451"/>
  <c r="H451"/>
  <c r="G451"/>
  <c r="AD450"/>
  <c r="AB450" s="1"/>
  <c r="AA450"/>
  <c r="Z450"/>
  <c r="S450" s="1"/>
  <c r="L450"/>
  <c r="K450"/>
  <c r="H450"/>
  <c r="G450"/>
  <c r="AD449"/>
  <c r="AB449" s="1"/>
  <c r="AA449"/>
  <c r="Z449"/>
  <c r="S449" s="1"/>
  <c r="L449"/>
  <c r="K449"/>
  <c r="H449"/>
  <c r="G449"/>
  <c r="AD448"/>
  <c r="AB448" s="1"/>
  <c r="AA448"/>
  <c r="Z448"/>
  <c r="S448" s="1"/>
  <c r="L448"/>
  <c r="K448"/>
  <c r="H448"/>
  <c r="G448"/>
  <c r="AD447"/>
  <c r="AB447" s="1"/>
  <c r="AE447" s="1"/>
  <c r="AA447"/>
  <c r="AA455" s="1"/>
  <c r="Z447"/>
  <c r="L447"/>
  <c r="K447"/>
  <c r="H447"/>
  <c r="G447"/>
  <c r="A447"/>
  <c r="A448" s="1"/>
  <c r="AA446"/>
  <c r="Z446"/>
  <c r="L446"/>
  <c r="L455" s="1"/>
  <c r="K455" s="1"/>
  <c r="J455" s="1"/>
  <c r="I455" s="1"/>
  <c r="H455" s="1"/>
  <c r="K446"/>
  <c r="H446"/>
  <c r="G446"/>
  <c r="AE445"/>
  <c r="AD445"/>
  <c r="AE444"/>
  <c r="AD444"/>
  <c r="D443"/>
  <c r="Y442"/>
  <c r="W442"/>
  <c r="W443" s="1"/>
  <c r="V442"/>
  <c r="V443" s="1"/>
  <c r="U442"/>
  <c r="U516" s="1"/>
  <c r="T442"/>
  <c r="T516" s="1"/>
  <c r="Q442"/>
  <c r="P442"/>
  <c r="N442"/>
  <c r="N516" s="1"/>
  <c r="N517" s="1"/>
  <c r="M442"/>
  <c r="M516" s="1"/>
  <c r="L442"/>
  <c r="L516" s="1"/>
  <c r="K516" s="1"/>
  <c r="K442"/>
  <c r="F442"/>
  <c r="F443" s="1"/>
  <c r="H443" s="1"/>
  <c r="E442"/>
  <c r="G442" s="1"/>
  <c r="D442"/>
  <c r="D516" s="1"/>
  <c r="C442"/>
  <c r="C516" s="1"/>
  <c r="AD441"/>
  <c r="AB441" s="1"/>
  <c r="AE441" s="1"/>
  <c r="AA441"/>
  <c r="Z441"/>
  <c r="S441"/>
  <c r="R441"/>
  <c r="J441"/>
  <c r="I441"/>
  <c r="H441"/>
  <c r="G441"/>
  <c r="AA440"/>
  <c r="Z440"/>
  <c r="AD440" s="1"/>
  <c r="AB440" s="1"/>
  <c r="S440"/>
  <c r="R440"/>
  <c r="J440"/>
  <c r="I440"/>
  <c r="H440"/>
  <c r="G440"/>
  <c r="AD439"/>
  <c r="AB439" s="1"/>
  <c r="AE439" s="1"/>
  <c r="AA439"/>
  <c r="Z439"/>
  <c r="S439"/>
  <c r="R439"/>
  <c r="J439"/>
  <c r="I439"/>
  <c r="H439"/>
  <c r="G439"/>
  <c r="AA438"/>
  <c r="Z438"/>
  <c r="AD438" s="1"/>
  <c r="AB438" s="1"/>
  <c r="S438"/>
  <c r="R438"/>
  <c r="J438"/>
  <c r="I438"/>
  <c r="H438"/>
  <c r="G438"/>
  <c r="AD437"/>
  <c r="AB437" s="1"/>
  <c r="AE437" s="1"/>
  <c r="AA437"/>
  <c r="Z437"/>
  <c r="S437"/>
  <c r="R437"/>
  <c r="J437"/>
  <c r="I437"/>
  <c r="H437"/>
  <c r="G437"/>
  <c r="AA436"/>
  <c r="Z436"/>
  <c r="AD436" s="1"/>
  <c r="AB436" s="1"/>
  <c r="S436"/>
  <c r="R436"/>
  <c r="J436"/>
  <c r="I436"/>
  <c r="H436"/>
  <c r="G436"/>
  <c r="AD435"/>
  <c r="AB435" s="1"/>
  <c r="AE435" s="1"/>
  <c r="AA435"/>
  <c r="Z435"/>
  <c r="S435"/>
  <c r="R435"/>
  <c r="J435"/>
  <c r="I435"/>
  <c r="H435"/>
  <c r="G435"/>
  <c r="AD434"/>
  <c r="AB434" s="1"/>
  <c r="AA434"/>
  <c r="Z434"/>
  <c r="AE434" s="1"/>
  <c r="S434"/>
  <c r="R434"/>
  <c r="J434"/>
  <c r="I434"/>
  <c r="H434"/>
  <c r="G434"/>
  <c r="A434" s="1"/>
  <c r="A435" s="1"/>
  <c r="AA433"/>
  <c r="Z433"/>
  <c r="AD433" s="1"/>
  <c r="AB433" s="1"/>
  <c r="AE433" s="1"/>
  <c r="S433"/>
  <c r="R433"/>
  <c r="J433"/>
  <c r="I433"/>
  <c r="H433"/>
  <c r="G433"/>
  <c r="A433"/>
  <c r="AD432"/>
  <c r="AB432" s="1"/>
  <c r="AE432" s="1"/>
  <c r="AA432"/>
  <c r="Z432"/>
  <c r="S432"/>
  <c r="R432"/>
  <c r="J432"/>
  <c r="I432"/>
  <c r="H432"/>
  <c r="G432"/>
  <c r="AA431"/>
  <c r="Z431"/>
  <c r="AD431" s="1"/>
  <c r="AB431" s="1"/>
  <c r="S431"/>
  <c r="R431"/>
  <c r="J431"/>
  <c r="I431"/>
  <c r="H431"/>
  <c r="G431"/>
  <c r="AD430"/>
  <c r="AB430" s="1"/>
  <c r="AE430" s="1"/>
  <c r="AA430"/>
  <c r="Z430"/>
  <c r="S430"/>
  <c r="R430"/>
  <c r="J430"/>
  <c r="I430"/>
  <c r="H430"/>
  <c r="G430"/>
  <c r="AA429"/>
  <c r="Z429"/>
  <c r="AD429" s="1"/>
  <c r="AB429" s="1"/>
  <c r="S429"/>
  <c r="R429"/>
  <c r="J429"/>
  <c r="I429"/>
  <c r="H429"/>
  <c r="G429"/>
  <c r="AD428"/>
  <c r="AB428" s="1"/>
  <c r="AE428" s="1"/>
  <c r="AA428"/>
  <c r="Z428"/>
  <c r="S428"/>
  <c r="R428"/>
  <c r="J428"/>
  <c r="I428"/>
  <c r="H428"/>
  <c r="G428"/>
  <c r="AA427"/>
  <c r="Z427"/>
  <c r="AD427" s="1"/>
  <c r="AB427" s="1"/>
  <c r="S427"/>
  <c r="R427"/>
  <c r="J427"/>
  <c r="I427"/>
  <c r="H427"/>
  <c r="G427"/>
  <c r="AD426"/>
  <c r="AB426" s="1"/>
  <c r="AE426" s="1"/>
  <c r="AA426"/>
  <c r="Z426"/>
  <c r="S426"/>
  <c r="R426"/>
  <c r="J426"/>
  <c r="I426"/>
  <c r="H426"/>
  <c r="G426"/>
  <c r="AA425"/>
  <c r="Z425"/>
  <c r="AD425" s="1"/>
  <c r="AB425" s="1"/>
  <c r="S425"/>
  <c r="R425"/>
  <c r="J425"/>
  <c r="I425"/>
  <c r="H425"/>
  <c r="G425"/>
  <c r="AD424"/>
  <c r="AB424" s="1"/>
  <c r="AE424" s="1"/>
  <c r="AA424"/>
  <c r="Z424"/>
  <c r="S424"/>
  <c r="R424"/>
  <c r="J424"/>
  <c r="I424"/>
  <c r="H424"/>
  <c r="G424"/>
  <c r="AA423"/>
  <c r="AA423" i="9" s="1"/>
  <c r="Z423" i="2"/>
  <c r="AA422"/>
  <c r="Z422"/>
  <c r="AD422" s="1"/>
  <c r="AB422" s="1"/>
  <c r="S422"/>
  <c r="R422"/>
  <c r="J422"/>
  <c r="I422"/>
  <c r="H422"/>
  <c r="G422"/>
  <c r="A422"/>
  <c r="AA421"/>
  <c r="Z421"/>
  <c r="AD421" s="1"/>
  <c r="AB421" s="1"/>
  <c r="AE421" s="1"/>
  <c r="S421"/>
  <c r="S442" s="1"/>
  <c r="R421"/>
  <c r="J421"/>
  <c r="I421"/>
  <c r="H421"/>
  <c r="G421"/>
  <c r="A421"/>
  <c r="AD420"/>
  <c r="AB420" s="1"/>
  <c r="AA420"/>
  <c r="AA442" s="1"/>
  <c r="Z420"/>
  <c r="Z442" s="1"/>
  <c r="S420"/>
  <c r="R420"/>
  <c r="R442" s="1"/>
  <c r="J420"/>
  <c r="I420"/>
  <c r="H420"/>
  <c r="G420"/>
  <c r="AE419"/>
  <c r="AD419"/>
  <c r="Y418"/>
  <c r="Y515" s="1"/>
  <c r="W418"/>
  <c r="V418"/>
  <c r="U418"/>
  <c r="U443" s="1"/>
  <c r="T418"/>
  <c r="T443" s="1"/>
  <c r="Q418"/>
  <c r="Q443" s="1"/>
  <c r="P418"/>
  <c r="P443" s="1"/>
  <c r="N418"/>
  <c r="M418"/>
  <c r="M515" s="1"/>
  <c r="K418"/>
  <c r="K443" s="1"/>
  <c r="J443" s="1"/>
  <c r="F418"/>
  <c r="E418"/>
  <c r="E515" s="1"/>
  <c r="D418"/>
  <c r="J418" s="1"/>
  <c r="C418"/>
  <c r="I418" s="1"/>
  <c r="AA417"/>
  <c r="Z417"/>
  <c r="S417" s="1"/>
  <c r="R417" s="1"/>
  <c r="L417"/>
  <c r="K417"/>
  <c r="H417"/>
  <c r="G417"/>
  <c r="AA416"/>
  <c r="Z416"/>
  <c r="S416" s="1"/>
  <c r="R416" s="1"/>
  <c r="L416"/>
  <c r="K416"/>
  <c r="H416"/>
  <c r="G416"/>
  <c r="AA415"/>
  <c r="Z415"/>
  <c r="S415" s="1"/>
  <c r="R415" s="1"/>
  <c r="L415"/>
  <c r="K415"/>
  <c r="H415"/>
  <c r="G415"/>
  <c r="AA414"/>
  <c r="Z414"/>
  <c r="S414" s="1"/>
  <c r="R414" s="1"/>
  <c r="L414"/>
  <c r="K414"/>
  <c r="H414"/>
  <c r="G414"/>
  <c r="AA413"/>
  <c r="Z413"/>
  <c r="S413" s="1"/>
  <c r="R413" s="1"/>
  <c r="L413"/>
  <c r="K413"/>
  <c r="H413"/>
  <c r="G413"/>
  <c r="AA412"/>
  <c r="Z412"/>
  <c r="S412" s="1"/>
  <c r="R412" s="1"/>
  <c r="L412"/>
  <c r="K412"/>
  <c r="H412"/>
  <c r="G412"/>
  <c r="A412" s="1"/>
  <c r="AA411"/>
  <c r="Z411"/>
  <c r="S411" s="1"/>
  <c r="R411" s="1"/>
  <c r="L411"/>
  <c r="K411"/>
  <c r="H411"/>
  <c r="G411"/>
  <c r="A411"/>
  <c r="AD410"/>
  <c r="AB410" s="1"/>
  <c r="AA410"/>
  <c r="Z410"/>
  <c r="S410" s="1"/>
  <c r="L410"/>
  <c r="K410"/>
  <c r="H410"/>
  <c r="G410"/>
  <c r="A410"/>
  <c r="AD409"/>
  <c r="AB409" s="1"/>
  <c r="AA409"/>
  <c r="AA418" s="1"/>
  <c r="Z409"/>
  <c r="R409"/>
  <c r="L409"/>
  <c r="L418" s="1"/>
  <c r="K409"/>
  <c r="H409"/>
  <c r="G409"/>
  <c r="AE408"/>
  <c r="AD408"/>
  <c r="AE407"/>
  <c r="AD407"/>
  <c r="AE406"/>
  <c r="AD406"/>
  <c r="AE457" l="1"/>
  <c r="AB478"/>
  <c r="W515"/>
  <c r="V515" s="1"/>
  <c r="U515" s="1"/>
  <c r="P517"/>
  <c r="I515"/>
  <c r="W516"/>
  <c r="W517" s="1"/>
  <c r="Y517"/>
  <c r="L515"/>
  <c r="L443"/>
  <c r="AA516"/>
  <c r="AA517" s="1"/>
  <c r="AA443"/>
  <c r="U517"/>
  <c r="K517"/>
  <c r="AA515"/>
  <c r="S443"/>
  <c r="M517"/>
  <c r="L517" s="1"/>
  <c r="K479"/>
  <c r="J479" s="1"/>
  <c r="I479" s="1"/>
  <c r="AA514"/>
  <c r="G515"/>
  <c r="F515" s="1"/>
  <c r="AD442"/>
  <c r="H479"/>
  <c r="AA479"/>
  <c r="G479"/>
  <c r="L514"/>
  <c r="K514" s="1"/>
  <c r="J514" s="1"/>
  <c r="I514" s="1"/>
  <c r="H514" s="1"/>
  <c r="G514" s="1"/>
  <c r="N238" i="3"/>
  <c r="O260"/>
  <c r="G418" i="2"/>
  <c r="AD418"/>
  <c r="AE409"/>
  <c r="H418"/>
  <c r="Z418"/>
  <c r="AE420"/>
  <c r="J442"/>
  <c r="J516" s="1"/>
  <c r="E443"/>
  <c r="G443" s="1"/>
  <c r="S446"/>
  <c r="Z478"/>
  <c r="Z479" s="1"/>
  <c r="Y479" s="1"/>
  <c r="AD479" s="1"/>
  <c r="S483"/>
  <c r="R483" s="1"/>
  <c r="D515"/>
  <c r="D517" s="1"/>
  <c r="K515"/>
  <c r="J515" s="1"/>
  <c r="P515"/>
  <c r="AE346" i="3"/>
  <c r="AB45"/>
  <c r="A423" i="2"/>
  <c r="Z423" i="9"/>
  <c r="Z496"/>
  <c r="J238" i="5"/>
  <c r="I238" s="1"/>
  <c r="I260" s="1"/>
  <c r="K260"/>
  <c r="S260" i="3"/>
  <c r="R260" s="1"/>
  <c r="Q260" s="1"/>
  <c r="T400"/>
  <c r="A460" i="2"/>
  <c r="Z460" i="9"/>
  <c r="K400" i="5"/>
  <c r="L405"/>
  <c r="V77" i="3"/>
  <c r="W78"/>
  <c r="W400" s="1"/>
  <c r="K238" i="8"/>
  <c r="L260"/>
  <c r="L400" s="1"/>
  <c r="L405" s="1"/>
  <c r="AD478" i="2"/>
  <c r="AD513"/>
  <c r="R410"/>
  <c r="R418" s="1"/>
  <c r="AE416"/>
  <c r="AE422"/>
  <c r="AE429"/>
  <c r="AE431"/>
  <c r="AE436"/>
  <c r="AE438"/>
  <c r="AE440"/>
  <c r="H442"/>
  <c r="C443"/>
  <c r="I443" s="1"/>
  <c r="N443"/>
  <c r="AD446"/>
  <c r="AB446" s="1"/>
  <c r="R448"/>
  <c r="A449"/>
  <c r="A450" s="1"/>
  <c r="A451" s="1"/>
  <c r="A452" s="1"/>
  <c r="A453" s="1"/>
  <c r="A454" s="1"/>
  <c r="R449"/>
  <c r="R450"/>
  <c r="R451"/>
  <c r="R452"/>
  <c r="R453"/>
  <c r="R454"/>
  <c r="AE458"/>
  <c r="AE470"/>
  <c r="I478"/>
  <c r="H478" s="1"/>
  <c r="G478" s="1"/>
  <c r="AD483"/>
  <c r="AB483" s="1"/>
  <c r="AE483" s="1"/>
  <c r="AE490"/>
  <c r="S493"/>
  <c r="AE496"/>
  <c r="AE498"/>
  <c r="AE504"/>
  <c r="AE512"/>
  <c r="V516"/>
  <c r="V517" s="1"/>
  <c r="C347" i="3"/>
  <c r="H347"/>
  <c r="AE347"/>
  <c r="AD347"/>
  <c r="I238" i="7"/>
  <c r="I260" s="1"/>
  <c r="J260"/>
  <c r="H399" i="3"/>
  <c r="G399" s="1"/>
  <c r="J238" i="4"/>
  <c r="K260"/>
  <c r="AA77" i="3"/>
  <c r="AB78"/>
  <c r="M405" i="8"/>
  <c r="A413" i="2"/>
  <c r="A414" s="1"/>
  <c r="A415" s="1"/>
  <c r="A416" s="1"/>
  <c r="A417" s="1"/>
  <c r="I442"/>
  <c r="I516" s="1"/>
  <c r="J478"/>
  <c r="C515"/>
  <c r="C517" s="1"/>
  <c r="AE413"/>
  <c r="AE425"/>
  <c r="AE427"/>
  <c r="S409"/>
  <c r="S418" s="1"/>
  <c r="AE410"/>
  <c r="AD411"/>
  <c r="AB411" s="1"/>
  <c r="AE411" s="1"/>
  <c r="AD412"/>
  <c r="AB412" s="1"/>
  <c r="AE412" s="1"/>
  <c r="AD413"/>
  <c r="AB413" s="1"/>
  <c r="AD414"/>
  <c r="AB414" s="1"/>
  <c r="AB418" s="1"/>
  <c r="AD415"/>
  <c r="AB415" s="1"/>
  <c r="AE415" s="1"/>
  <c r="AD416"/>
  <c r="AB416" s="1"/>
  <c r="AD417"/>
  <c r="AB417" s="1"/>
  <c r="AE417" s="1"/>
  <c r="AD423"/>
  <c r="AB423" s="1"/>
  <c r="AB423" i="9" s="1"/>
  <c r="A436" i="2"/>
  <c r="A437" s="1"/>
  <c r="A438" s="1"/>
  <c r="A439" s="1"/>
  <c r="A440" s="1"/>
  <c r="A441" s="1"/>
  <c r="M443"/>
  <c r="S447"/>
  <c r="R447" s="1"/>
  <c r="AE448"/>
  <c r="AE449"/>
  <c r="AE450"/>
  <c r="AE451"/>
  <c r="AE452"/>
  <c r="AE453"/>
  <c r="AE454"/>
  <c r="AE460"/>
  <c r="A470"/>
  <c r="A471" s="1"/>
  <c r="A472" s="1"/>
  <c r="A473" s="1"/>
  <c r="A474" s="1"/>
  <c r="A475" s="1"/>
  <c r="A476" s="1"/>
  <c r="A477" s="1"/>
  <c r="AD482"/>
  <c r="AB482" s="1"/>
  <c r="AB491" s="1"/>
  <c r="AE491" s="1"/>
  <c r="S484"/>
  <c r="R484" s="1"/>
  <c r="R491" s="1"/>
  <c r="Q491" s="1"/>
  <c r="A485"/>
  <c r="S485"/>
  <c r="R485" s="1"/>
  <c r="A486"/>
  <c r="A487" s="1"/>
  <c r="A488" s="1"/>
  <c r="A489" s="1"/>
  <c r="A490" s="1"/>
  <c r="A493" s="1"/>
  <c r="A494" s="1"/>
  <c r="A495" s="1"/>
  <c r="A496" s="1"/>
  <c r="A503" s="1"/>
  <c r="A504" s="1"/>
  <c r="A505" s="1"/>
  <c r="A506" s="1"/>
  <c r="A507" s="1"/>
  <c r="A508" s="1"/>
  <c r="A509" s="1"/>
  <c r="A510" s="1"/>
  <c r="A511" s="1"/>
  <c r="A512" s="1"/>
  <c r="S486"/>
  <c r="R486" s="1"/>
  <c r="S487"/>
  <c r="R487" s="1"/>
  <c r="S488"/>
  <c r="R488" s="1"/>
  <c r="S489"/>
  <c r="R489" s="1"/>
  <c r="Z491"/>
  <c r="AD491" s="1"/>
  <c r="AE493"/>
  <c r="AD495"/>
  <c r="AB495" s="1"/>
  <c r="AE495" s="1"/>
  <c r="AD496"/>
  <c r="AB496" s="1"/>
  <c r="AB496" i="9" s="1"/>
  <c r="S497" i="2"/>
  <c r="AD498"/>
  <c r="AB498" s="1"/>
  <c r="S499"/>
  <c r="AD500"/>
  <c r="AB500" s="1"/>
  <c r="AE500" s="1"/>
  <c r="S501"/>
  <c r="AD502"/>
  <c r="AB502" s="1"/>
  <c r="AE502" s="1"/>
  <c r="S503"/>
  <c r="AD504"/>
  <c r="AB504" s="1"/>
  <c r="S505"/>
  <c r="AD506"/>
  <c r="AB506" s="1"/>
  <c r="AE506" s="1"/>
  <c r="S507"/>
  <c r="AD508"/>
  <c r="AB508" s="1"/>
  <c r="AE508" s="1"/>
  <c r="S509"/>
  <c r="AD510"/>
  <c r="AB510" s="1"/>
  <c r="AE510" s="1"/>
  <c r="S511"/>
  <c r="AD512"/>
  <c r="AB512" s="1"/>
  <c r="AA142" i="3"/>
  <c r="AA143" s="1"/>
  <c r="AB143"/>
  <c r="AE142"/>
  <c r="R77"/>
  <c r="Q77" s="1"/>
  <c r="P77" s="1"/>
  <c r="P78" s="1"/>
  <c r="S78"/>
  <c r="R45"/>
  <c r="Q45" s="1"/>
  <c r="P45" s="1"/>
  <c r="O45" s="1"/>
  <c r="Y404" i="2"/>
  <c r="W404"/>
  <c r="V404"/>
  <c r="U404"/>
  <c r="T404"/>
  <c r="P404"/>
  <c r="N404"/>
  <c r="M404"/>
  <c r="L404"/>
  <c r="K404"/>
  <c r="F404"/>
  <c r="E404"/>
  <c r="D404"/>
  <c r="C404"/>
  <c r="AD403"/>
  <c r="AB403" s="1"/>
  <c r="AA403"/>
  <c r="AA404" s="1"/>
  <c r="Z403"/>
  <c r="AE403" s="1"/>
  <c r="R403"/>
  <c r="Q403"/>
  <c r="Q404" s="1"/>
  <c r="J403"/>
  <c r="J404" s="1"/>
  <c r="I403"/>
  <c r="H403"/>
  <c r="G403"/>
  <c r="AA402"/>
  <c r="Z402"/>
  <c r="S402" s="1"/>
  <c r="R402"/>
  <c r="Q402"/>
  <c r="J402"/>
  <c r="I402"/>
  <c r="I404" s="1"/>
  <c r="H404" s="1"/>
  <c r="G404" s="1"/>
  <c r="H402"/>
  <c r="G402"/>
  <c r="AE401"/>
  <c r="AD401"/>
  <c r="W399"/>
  <c r="V399"/>
  <c r="U399"/>
  <c r="T399"/>
  <c r="N399"/>
  <c r="M399"/>
  <c r="L399"/>
  <c r="K399"/>
  <c r="D399"/>
  <c r="C399"/>
  <c r="AA398"/>
  <c r="Z398"/>
  <c r="AD398" s="1"/>
  <c r="AB398" s="1"/>
  <c r="AE398" s="1"/>
  <c r="R398"/>
  <c r="Q398"/>
  <c r="S398" s="1"/>
  <c r="J398"/>
  <c r="I398"/>
  <c r="H398"/>
  <c r="G398"/>
  <c r="Y397"/>
  <c r="AA397" s="1"/>
  <c r="Z397" s="1"/>
  <c r="R397"/>
  <c r="Q397"/>
  <c r="P397"/>
  <c r="J396"/>
  <c r="I396"/>
  <c r="H396"/>
  <c r="G396"/>
  <c r="AA395"/>
  <c r="Y395"/>
  <c r="Z395" s="1"/>
  <c r="Q395"/>
  <c r="P395"/>
  <c r="R395" s="1"/>
  <c r="AE394"/>
  <c r="AD394"/>
  <c r="Y393"/>
  <c r="W393"/>
  <c r="V393"/>
  <c r="U393"/>
  <c r="T393"/>
  <c r="P393"/>
  <c r="N393"/>
  <c r="M393"/>
  <c r="L393"/>
  <c r="K393"/>
  <c r="D393"/>
  <c r="C393"/>
  <c r="AA392"/>
  <c r="Z392"/>
  <c r="S392" s="1"/>
  <c r="R392"/>
  <c r="Q392"/>
  <c r="J392"/>
  <c r="I392"/>
  <c r="H392"/>
  <c r="G392"/>
  <c r="AD391"/>
  <c r="AB391" s="1"/>
  <c r="AA391"/>
  <c r="Z391"/>
  <c r="R391"/>
  <c r="Q391"/>
  <c r="J391"/>
  <c r="I391"/>
  <c r="H391"/>
  <c r="G391"/>
  <c r="AA390"/>
  <c r="Z390"/>
  <c r="R390"/>
  <c r="Q390"/>
  <c r="S390" s="1"/>
  <c r="G390"/>
  <c r="F390"/>
  <c r="H390" s="1"/>
  <c r="E390"/>
  <c r="E393" s="1"/>
  <c r="AD389"/>
  <c r="AB389" s="1"/>
  <c r="AA389"/>
  <c r="AA393" s="1"/>
  <c r="Z389"/>
  <c r="Z389" i="9" s="1"/>
  <c r="AD389" s="1"/>
  <c r="AB389" s="1"/>
  <c r="AE389" s="1"/>
  <c r="S389" i="2"/>
  <c r="R389"/>
  <c r="J389"/>
  <c r="I389"/>
  <c r="H389"/>
  <c r="G389"/>
  <c r="AE388"/>
  <c r="AD388"/>
  <c r="AE387"/>
  <c r="AD387"/>
  <c r="Y386"/>
  <c r="W386"/>
  <c r="V386"/>
  <c r="U386"/>
  <c r="T386"/>
  <c r="P386"/>
  <c r="N386"/>
  <c r="M386"/>
  <c r="J386"/>
  <c r="I386"/>
  <c r="D386"/>
  <c r="C386"/>
  <c r="AA385"/>
  <c r="Z385"/>
  <c r="AD385" s="1"/>
  <c r="AB385" s="1"/>
  <c r="Q385"/>
  <c r="L385"/>
  <c r="K385" s="1"/>
  <c r="H385" s="1"/>
  <c r="G385"/>
  <c r="F385"/>
  <c r="E385"/>
  <c r="A385"/>
  <c r="AA384"/>
  <c r="Z384"/>
  <c r="AD384" s="1"/>
  <c r="AB384" s="1"/>
  <c r="Q384"/>
  <c r="L384"/>
  <c r="S384" s="1"/>
  <c r="K384"/>
  <c r="H384" s="1"/>
  <c r="G384" s="1"/>
  <c r="F384"/>
  <c r="E384"/>
  <c r="AE383"/>
  <c r="AD383"/>
  <c r="AB383" s="1"/>
  <c r="AA383"/>
  <c r="Z383"/>
  <c r="Q383"/>
  <c r="G383"/>
  <c r="F383"/>
  <c r="H383" s="1"/>
  <c r="E383"/>
  <c r="K383" s="1"/>
  <c r="AD382"/>
  <c r="AB382" s="1"/>
  <c r="AA382"/>
  <c r="Z382"/>
  <c r="AE382" s="1"/>
  <c r="Q382"/>
  <c r="G382"/>
  <c r="F382"/>
  <c r="H382" s="1"/>
  <c r="E382"/>
  <c r="K382" s="1"/>
  <c r="R382" s="1"/>
  <c r="AD381"/>
  <c r="AB381" s="1"/>
  <c r="AA381"/>
  <c r="Z381"/>
  <c r="AE381" s="1"/>
  <c r="Q381"/>
  <c r="G381"/>
  <c r="F381"/>
  <c r="H381" s="1"/>
  <c r="E381"/>
  <c r="K381" s="1"/>
  <c r="R381" s="1"/>
  <c r="AD380"/>
  <c r="AB380" s="1"/>
  <c r="AA380"/>
  <c r="Z380"/>
  <c r="AE380" s="1"/>
  <c r="H380"/>
  <c r="F380"/>
  <c r="E380"/>
  <c r="G380" s="1"/>
  <c r="AD379"/>
  <c r="AB379" s="1"/>
  <c r="AA379"/>
  <c r="F379"/>
  <c r="H379" s="1"/>
  <c r="E379"/>
  <c r="G379" s="1"/>
  <c r="AD378"/>
  <c r="AB378" s="1"/>
  <c r="AE378" s="1"/>
  <c r="AA378"/>
  <c r="H378"/>
  <c r="G378"/>
  <c r="F378"/>
  <c r="L378" s="1"/>
  <c r="E378"/>
  <c r="K378" s="1"/>
  <c r="R378" s="1"/>
  <c r="AA377"/>
  <c r="Z377"/>
  <c r="AD377" s="1"/>
  <c r="AB377" s="1"/>
  <c r="Q377"/>
  <c r="K377"/>
  <c r="H377" s="1"/>
  <c r="G377" s="1"/>
  <c r="F377"/>
  <c r="L377" s="1"/>
  <c r="S377" s="1"/>
  <c r="R377" s="1"/>
  <c r="E377"/>
  <c r="AE376"/>
  <c r="AD376"/>
  <c r="AB376" s="1"/>
  <c r="AA376"/>
  <c r="Z376"/>
  <c r="Q376"/>
  <c r="G376"/>
  <c r="F376"/>
  <c r="H376" s="1"/>
  <c r="E376"/>
  <c r="K376" s="1"/>
  <c r="AE375"/>
  <c r="AD375"/>
  <c r="AB375" s="1"/>
  <c r="AA375"/>
  <c r="Z375"/>
  <c r="Q375"/>
  <c r="G375"/>
  <c r="F375"/>
  <c r="H375" s="1"/>
  <c r="E375"/>
  <c r="K375" s="1"/>
  <c r="AE374"/>
  <c r="AD374"/>
  <c r="AB374" s="1"/>
  <c r="AA374"/>
  <c r="Z374"/>
  <c r="Q374"/>
  <c r="H374"/>
  <c r="G374"/>
  <c r="F374"/>
  <c r="E374"/>
  <c r="K374" s="1"/>
  <c r="R374" s="1"/>
  <c r="AA373"/>
  <c r="Z373"/>
  <c r="AD373" s="1"/>
  <c r="AB373" s="1"/>
  <c r="Q373"/>
  <c r="K373"/>
  <c r="H373" s="1"/>
  <c r="G373" s="1"/>
  <c r="F373"/>
  <c r="L373" s="1"/>
  <c r="S373" s="1"/>
  <c r="R373" s="1"/>
  <c r="E373"/>
  <c r="AE372"/>
  <c r="AD372"/>
  <c r="AB372" s="1"/>
  <c r="AA372"/>
  <c r="Z372"/>
  <c r="Q372"/>
  <c r="H372"/>
  <c r="G372"/>
  <c r="F372"/>
  <c r="E372"/>
  <c r="K372" s="1"/>
  <c r="R372" s="1"/>
  <c r="AA371"/>
  <c r="Z371"/>
  <c r="AD371" s="1"/>
  <c r="AB371" s="1"/>
  <c r="Q371"/>
  <c r="H371"/>
  <c r="G371"/>
  <c r="F371"/>
  <c r="E371"/>
  <c r="K371" s="1"/>
  <c r="AA370"/>
  <c r="Z370"/>
  <c r="AD370" s="1"/>
  <c r="AB370" s="1"/>
  <c r="Q370"/>
  <c r="H370"/>
  <c r="G370"/>
  <c r="F370"/>
  <c r="E370"/>
  <c r="K370" s="1"/>
  <c r="AA369"/>
  <c r="Z369"/>
  <c r="AD369" s="1"/>
  <c r="AB369" s="1"/>
  <c r="Q369"/>
  <c r="K369"/>
  <c r="H369" s="1"/>
  <c r="G369" s="1"/>
  <c r="F369"/>
  <c r="L369" s="1"/>
  <c r="S369" s="1"/>
  <c r="R369" s="1"/>
  <c r="E369"/>
  <c r="AE368"/>
  <c r="AD368"/>
  <c r="AB368" s="1"/>
  <c r="AA368"/>
  <c r="Z368"/>
  <c r="Q368"/>
  <c r="F368"/>
  <c r="H368" s="1"/>
  <c r="E368"/>
  <c r="G368" s="1"/>
  <c r="AD367"/>
  <c r="AB367" s="1"/>
  <c r="AA367"/>
  <c r="Z367"/>
  <c r="AE367" s="1"/>
  <c r="Q367"/>
  <c r="F367"/>
  <c r="H367" s="1"/>
  <c r="E367"/>
  <c r="G367" s="1"/>
  <c r="AA366"/>
  <c r="Z366"/>
  <c r="AD366" s="1"/>
  <c r="AB366" s="1"/>
  <c r="Q366"/>
  <c r="L366" s="1"/>
  <c r="S366" s="1"/>
  <c r="F366"/>
  <c r="H366" s="1"/>
  <c r="E366"/>
  <c r="G366" s="1"/>
  <c r="AA365"/>
  <c r="Z365"/>
  <c r="AD365" s="1"/>
  <c r="AB365" s="1"/>
  <c r="Q365"/>
  <c r="L365"/>
  <c r="S365" s="1"/>
  <c r="F365"/>
  <c r="E365"/>
  <c r="K365" s="1"/>
  <c r="AA364"/>
  <c r="Z364"/>
  <c r="AD364" s="1"/>
  <c r="AB364" s="1"/>
  <c r="Q364"/>
  <c r="H364"/>
  <c r="G364" s="1"/>
  <c r="F364"/>
  <c r="E364"/>
  <c r="K364" s="1"/>
  <c r="AE363"/>
  <c r="AD363"/>
  <c r="AB363" s="1"/>
  <c r="AA363"/>
  <c r="Z363"/>
  <c r="Q363"/>
  <c r="L363" s="1"/>
  <c r="H363"/>
  <c r="F363"/>
  <c r="E363"/>
  <c r="K363" s="1"/>
  <c r="A363"/>
  <c r="A364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A362"/>
  <c r="Z362"/>
  <c r="AD362" s="1"/>
  <c r="AB362" s="1"/>
  <c r="Q362"/>
  <c r="H362"/>
  <c r="F362"/>
  <c r="E362"/>
  <c r="G362" s="1"/>
  <c r="AA361"/>
  <c r="Z361"/>
  <c r="AD361" s="1"/>
  <c r="AB361" s="1"/>
  <c r="Q361"/>
  <c r="H361"/>
  <c r="F361"/>
  <c r="E361"/>
  <c r="G361" s="1"/>
  <c r="AA360"/>
  <c r="Z360"/>
  <c r="Q360"/>
  <c r="H360"/>
  <c r="G360"/>
  <c r="F360"/>
  <c r="E360"/>
  <c r="K360" s="1"/>
  <c r="AA359"/>
  <c r="Z359"/>
  <c r="AD359" s="1"/>
  <c r="AB359" s="1"/>
  <c r="Q359"/>
  <c r="G359"/>
  <c r="F359"/>
  <c r="L359" s="1"/>
  <c r="E359"/>
  <c r="AE358"/>
  <c r="AD358"/>
  <c r="AB358" s="1"/>
  <c r="AA358"/>
  <c r="Z358"/>
  <c r="Q358"/>
  <c r="H358"/>
  <c r="G358"/>
  <c r="F358"/>
  <c r="E358"/>
  <c r="K358" s="1"/>
  <c r="R358" s="1"/>
  <c r="AE357"/>
  <c r="AD357"/>
  <c r="AB357" s="1"/>
  <c r="AA357"/>
  <c r="Z357"/>
  <c r="Q357"/>
  <c r="H357"/>
  <c r="G357"/>
  <c r="F357"/>
  <c r="E357"/>
  <c r="K357" s="1"/>
  <c r="R357" s="1"/>
  <c r="AE356"/>
  <c r="AD356"/>
  <c r="AB356" s="1"/>
  <c r="AA356"/>
  <c r="Z356"/>
  <c r="Q356"/>
  <c r="H356"/>
  <c r="G356"/>
  <c r="F356"/>
  <c r="E356"/>
  <c r="K356" s="1"/>
  <c r="R356" s="1"/>
  <c r="AE355"/>
  <c r="AD355"/>
  <c r="AB355" s="1"/>
  <c r="AA355"/>
  <c r="Z355"/>
  <c r="Q355"/>
  <c r="G355"/>
  <c r="F355"/>
  <c r="L355" s="1"/>
  <c r="S355" s="1"/>
  <c r="E355"/>
  <c r="K355" s="1"/>
  <c r="H355" s="1"/>
  <c r="AD354"/>
  <c r="AB354" s="1"/>
  <c r="AA354"/>
  <c r="Z354"/>
  <c r="AE354" s="1"/>
  <c r="Q354"/>
  <c r="G354"/>
  <c r="F354"/>
  <c r="H354" s="1"/>
  <c r="E354"/>
  <c r="K354" s="1"/>
  <c r="R354" s="1"/>
  <c r="AE353"/>
  <c r="AD353"/>
  <c r="AB353" s="1"/>
  <c r="AA353"/>
  <c r="Z353"/>
  <c r="Q353"/>
  <c r="G353"/>
  <c r="F353"/>
  <c r="H353" s="1"/>
  <c r="E353"/>
  <c r="K353" s="1"/>
  <c r="AE352"/>
  <c r="AD352"/>
  <c r="AB352" s="1"/>
  <c r="AA352"/>
  <c r="Z352"/>
  <c r="Q352"/>
  <c r="H352"/>
  <c r="G352"/>
  <c r="F352"/>
  <c r="E352"/>
  <c r="K352" s="1"/>
  <c r="R352" s="1"/>
  <c r="AA351"/>
  <c r="Z351"/>
  <c r="AD351" s="1"/>
  <c r="AB351" s="1"/>
  <c r="Q351"/>
  <c r="K351"/>
  <c r="H351" s="1"/>
  <c r="G351"/>
  <c r="F351"/>
  <c r="L351" s="1"/>
  <c r="S351" s="1"/>
  <c r="R351" s="1"/>
  <c r="E351"/>
  <c r="A351"/>
  <c r="A352" s="1"/>
  <c r="A353" s="1"/>
  <c r="A354" s="1"/>
  <c r="A359" s="1"/>
  <c r="A360" s="1"/>
  <c r="A361" s="1"/>
  <c r="AA350"/>
  <c r="Z350"/>
  <c r="AD350" s="1"/>
  <c r="AB350" s="1"/>
  <c r="Q350"/>
  <c r="F350"/>
  <c r="H350" s="1"/>
  <c r="E350"/>
  <c r="G350" s="1"/>
  <c r="AE349"/>
  <c r="AD349"/>
  <c r="AE348"/>
  <c r="AD348"/>
  <c r="W347"/>
  <c r="V347"/>
  <c r="U347"/>
  <c r="T347"/>
  <c r="O347"/>
  <c r="N347"/>
  <c r="M347"/>
  <c r="L347"/>
  <c r="K347"/>
  <c r="F347"/>
  <c r="E347"/>
  <c r="AD346"/>
  <c r="AB346"/>
  <c r="AA346"/>
  <c r="Z346" s="1"/>
  <c r="AE346" s="1"/>
  <c r="Y346"/>
  <c r="Y347" s="1"/>
  <c r="S346"/>
  <c r="R346" s="1"/>
  <c r="Q346"/>
  <c r="P346"/>
  <c r="J346"/>
  <c r="I346"/>
  <c r="H346"/>
  <c r="G346"/>
  <c r="AD345"/>
  <c r="AB345" s="1"/>
  <c r="AB347" s="1"/>
  <c r="AA345"/>
  <c r="AA347" s="1"/>
  <c r="Z345"/>
  <c r="AE345" s="1"/>
  <c r="R345"/>
  <c r="Q345"/>
  <c r="S345" s="1"/>
  <c r="S347" s="1"/>
  <c r="R347" s="1"/>
  <c r="Q347" s="1"/>
  <c r="P347" s="1"/>
  <c r="D345"/>
  <c r="J345" s="1"/>
  <c r="C345"/>
  <c r="I345" s="1"/>
  <c r="AE344"/>
  <c r="AD344"/>
  <c r="Y343"/>
  <c r="W343"/>
  <c r="V343"/>
  <c r="U343"/>
  <c r="T343"/>
  <c r="P343"/>
  <c r="O343"/>
  <c r="N343"/>
  <c r="M343"/>
  <c r="L343"/>
  <c r="K343"/>
  <c r="F343"/>
  <c r="E343"/>
  <c r="D343"/>
  <c r="C343"/>
  <c r="AA342"/>
  <c r="AA343" s="1"/>
  <c r="Z342"/>
  <c r="S342" s="1"/>
  <c r="R342"/>
  <c r="R343" s="1"/>
  <c r="Q343" s="1"/>
  <c r="Q342"/>
  <c r="J342"/>
  <c r="I342"/>
  <c r="H342"/>
  <c r="G342"/>
  <c r="A342"/>
  <c r="AA341"/>
  <c r="Z341"/>
  <c r="S341" s="1"/>
  <c r="R341"/>
  <c r="Q341"/>
  <c r="J341"/>
  <c r="I341"/>
  <c r="H341"/>
  <c r="G341"/>
  <c r="A341"/>
  <c r="AE340"/>
  <c r="AD340"/>
  <c r="AB340" s="1"/>
  <c r="AA340"/>
  <c r="Z340"/>
  <c r="R340"/>
  <c r="Q340"/>
  <c r="J340"/>
  <c r="I340"/>
  <c r="H340"/>
  <c r="G340"/>
  <c r="AA339"/>
  <c r="Z339"/>
  <c r="AD339" s="1"/>
  <c r="AB339" s="1"/>
  <c r="R339"/>
  <c r="Q339"/>
  <c r="S339" s="1"/>
  <c r="J339"/>
  <c r="J343" s="1"/>
  <c r="I343" s="1"/>
  <c r="H343" s="1"/>
  <c r="G343" s="1"/>
  <c r="I339"/>
  <c r="H339"/>
  <c r="G339"/>
  <c r="AE338"/>
  <c r="AD338"/>
  <c r="Y337"/>
  <c r="W337"/>
  <c r="V337"/>
  <c r="U337"/>
  <c r="AE337" s="1"/>
  <c r="T337"/>
  <c r="P337"/>
  <c r="O337"/>
  <c r="N337"/>
  <c r="M337"/>
  <c r="L337"/>
  <c r="K337"/>
  <c r="F337"/>
  <c r="E337"/>
  <c r="D337"/>
  <c r="C337"/>
  <c r="AE336"/>
  <c r="AD336"/>
  <c r="AB336" s="1"/>
  <c r="AB337" s="1"/>
  <c r="AA336"/>
  <c r="AA337" s="1"/>
  <c r="Z336"/>
  <c r="Z337" s="1"/>
  <c r="S336"/>
  <c r="R336"/>
  <c r="Q336"/>
  <c r="I336"/>
  <c r="H336"/>
  <c r="G336"/>
  <c r="F336"/>
  <c r="AE335"/>
  <c r="AD335"/>
  <c r="AE334"/>
  <c r="AD334"/>
  <c r="Y333"/>
  <c r="W333"/>
  <c r="V333"/>
  <c r="U333"/>
  <c r="T333"/>
  <c r="P333"/>
  <c r="O333"/>
  <c r="N333"/>
  <c r="M333"/>
  <c r="L333"/>
  <c r="K333"/>
  <c r="E333"/>
  <c r="G333" s="1"/>
  <c r="D333"/>
  <c r="C333"/>
  <c r="AD332"/>
  <c r="AB332" s="1"/>
  <c r="AB333" s="1"/>
  <c r="AA332"/>
  <c r="AA333" s="1"/>
  <c r="Z332"/>
  <c r="Z333" s="1"/>
  <c r="R332"/>
  <c r="R333" s="1"/>
  <c r="Q333" s="1"/>
  <c r="Q332"/>
  <c r="S332" s="1"/>
  <c r="S333" s="1"/>
  <c r="H332"/>
  <c r="G332"/>
  <c r="F332"/>
  <c r="F333" s="1"/>
  <c r="E332"/>
  <c r="I332" s="1"/>
  <c r="AE331"/>
  <c r="AD331"/>
  <c r="Y330"/>
  <c r="W330"/>
  <c r="V330"/>
  <c r="U330"/>
  <c r="T330"/>
  <c r="P330"/>
  <c r="O330"/>
  <c r="N330"/>
  <c r="M330"/>
  <c r="L330"/>
  <c r="K330"/>
  <c r="F330"/>
  <c r="E330"/>
  <c r="D330"/>
  <c r="C330"/>
  <c r="AD329"/>
  <c r="AB329" s="1"/>
  <c r="AA329"/>
  <c r="Z329"/>
  <c r="R329"/>
  <c r="Q329"/>
  <c r="J329"/>
  <c r="I329"/>
  <c r="H329"/>
  <c r="G329"/>
  <c r="A329"/>
  <c r="AA328"/>
  <c r="AA330" s="1"/>
  <c r="Z328"/>
  <c r="AD328" s="1"/>
  <c r="AB328" s="1"/>
  <c r="R328"/>
  <c r="Q328"/>
  <c r="S328" s="1"/>
  <c r="J328"/>
  <c r="J330" s="1"/>
  <c r="I330" s="1"/>
  <c r="H330" s="1"/>
  <c r="G330" s="1"/>
  <c r="I328"/>
  <c r="H328"/>
  <c r="G328"/>
  <c r="AE327"/>
  <c r="AD327"/>
  <c r="Y326"/>
  <c r="AD326" s="1"/>
  <c r="W326"/>
  <c r="V326"/>
  <c r="U326"/>
  <c r="T326"/>
  <c r="P326"/>
  <c r="O326"/>
  <c r="N326"/>
  <c r="M326"/>
  <c r="L326"/>
  <c r="K326"/>
  <c r="D326"/>
  <c r="C326"/>
  <c r="AD325"/>
  <c r="AB325" s="1"/>
  <c r="AE325" s="1"/>
  <c r="AA325"/>
  <c r="Z325"/>
  <c r="R325"/>
  <c r="Q325"/>
  <c r="J325"/>
  <c r="F325"/>
  <c r="E325"/>
  <c r="G325" s="1"/>
  <c r="AA324"/>
  <c r="AA326" s="1"/>
  <c r="Z324"/>
  <c r="Z326" s="1"/>
  <c r="R324"/>
  <c r="R326" s="1"/>
  <c r="Q324"/>
  <c r="Q326" s="1"/>
  <c r="J324"/>
  <c r="G324"/>
  <c r="F324"/>
  <c r="F326" s="1"/>
  <c r="E324"/>
  <c r="E324" i="9" s="1"/>
  <c r="AE323" i="2"/>
  <c r="AD323"/>
  <c r="Y322"/>
  <c r="W322"/>
  <c r="V322"/>
  <c r="U322"/>
  <c r="T322"/>
  <c r="O322"/>
  <c r="N322"/>
  <c r="M322"/>
  <c r="L322"/>
  <c r="K322"/>
  <c r="D322"/>
  <c r="C322"/>
  <c r="AD321"/>
  <c r="AB321" s="1"/>
  <c r="AA321"/>
  <c r="Z321"/>
  <c r="AE321" s="1"/>
  <c r="P321"/>
  <c r="F321"/>
  <c r="J321" s="1"/>
  <c r="E321"/>
  <c r="G321" s="1"/>
  <c r="AA320"/>
  <c r="Z320"/>
  <c r="AD320" s="1"/>
  <c r="AB320" s="1"/>
  <c r="P320"/>
  <c r="J320"/>
  <c r="F320"/>
  <c r="E320"/>
  <c r="G320" s="1"/>
  <c r="AA319"/>
  <c r="AA322" s="1"/>
  <c r="Z319"/>
  <c r="Z322" s="1"/>
  <c r="P319"/>
  <c r="Q319" s="1"/>
  <c r="S319" s="1"/>
  <c r="F319"/>
  <c r="H319" s="1"/>
  <c r="E319"/>
  <c r="G319" s="1"/>
  <c r="AE318"/>
  <c r="AD318"/>
  <c r="AE317"/>
  <c r="AD317"/>
  <c r="AE316"/>
  <c r="AD316"/>
  <c r="Y315"/>
  <c r="AD315" s="1"/>
  <c r="W315"/>
  <c r="V315"/>
  <c r="U315"/>
  <c r="T315"/>
  <c r="P315"/>
  <c r="O315"/>
  <c r="N315"/>
  <c r="M315"/>
  <c r="L315"/>
  <c r="K315"/>
  <c r="F315"/>
  <c r="E315"/>
  <c r="D315"/>
  <c r="C315"/>
  <c r="AD314"/>
  <c r="AB314" s="1"/>
  <c r="AA314"/>
  <c r="Z314"/>
  <c r="R314"/>
  <c r="Q314"/>
  <c r="J314"/>
  <c r="I314"/>
  <c r="H314"/>
  <c r="G314"/>
  <c r="AA313"/>
  <c r="AA315" s="1"/>
  <c r="Z313"/>
  <c r="Z315" s="1"/>
  <c r="R313"/>
  <c r="R315" s="1"/>
  <c r="Q313"/>
  <c r="Q315" s="1"/>
  <c r="J313"/>
  <c r="J315" s="1"/>
  <c r="I315" s="1"/>
  <c r="H315" s="1"/>
  <c r="G315" s="1"/>
  <c r="I313"/>
  <c r="H313"/>
  <c r="G313"/>
  <c r="AE312"/>
  <c r="AD312"/>
  <c r="Y311"/>
  <c r="W311"/>
  <c r="V311"/>
  <c r="U311"/>
  <c r="T311"/>
  <c r="P311"/>
  <c r="N311"/>
  <c r="M311"/>
  <c r="L311"/>
  <c r="K311"/>
  <c r="F311"/>
  <c r="E311"/>
  <c r="D311"/>
  <c r="C311"/>
  <c r="AD310"/>
  <c r="AB310" s="1"/>
  <c r="AA310"/>
  <c r="Z310"/>
  <c r="AE310" s="1"/>
  <c r="S310"/>
  <c r="R310"/>
  <c r="Q310"/>
  <c r="J310"/>
  <c r="I310"/>
  <c r="H310"/>
  <c r="G310"/>
  <c r="AD309"/>
  <c r="AB309" s="1"/>
  <c r="AE309" s="1"/>
  <c r="AA309"/>
  <c r="Z309"/>
  <c r="R309"/>
  <c r="Q309"/>
  <c r="S309" s="1"/>
  <c r="J309"/>
  <c r="I309"/>
  <c r="H309"/>
  <c r="G309"/>
  <c r="AA308"/>
  <c r="AA311" s="1"/>
  <c r="Z308"/>
  <c r="S308" s="1"/>
  <c r="R308"/>
  <c r="Q308"/>
  <c r="J308"/>
  <c r="J311" s="1"/>
  <c r="I311" s="1"/>
  <c r="H311" s="1"/>
  <c r="G311" s="1"/>
  <c r="I308"/>
  <c r="H308"/>
  <c r="G308"/>
  <c r="AE307"/>
  <c r="AD307"/>
  <c r="Y306"/>
  <c r="W306"/>
  <c r="V306"/>
  <c r="U306"/>
  <c r="T306"/>
  <c r="N306"/>
  <c r="M306"/>
  <c r="L306"/>
  <c r="K306"/>
  <c r="D306"/>
  <c r="C306"/>
  <c r="AD305"/>
  <c r="AB305" s="1"/>
  <c r="AE305" s="1"/>
  <c r="AA305"/>
  <c r="Z305"/>
  <c r="P305"/>
  <c r="Q305" s="1"/>
  <c r="S305" s="1"/>
  <c r="R305" s="1"/>
  <c r="J305"/>
  <c r="I305"/>
  <c r="H305"/>
  <c r="G305"/>
  <c r="AD304"/>
  <c r="AB304" s="1"/>
  <c r="AE304" s="1"/>
  <c r="AA304"/>
  <c r="AA306" s="1"/>
  <c r="Z304"/>
  <c r="R304"/>
  <c r="Q304"/>
  <c r="J304"/>
  <c r="I304"/>
  <c r="H304"/>
  <c r="G304"/>
  <c r="AA303"/>
  <c r="Z303"/>
  <c r="AD303" s="1"/>
  <c r="AB303" s="1"/>
  <c r="P303"/>
  <c r="Q303" s="1"/>
  <c r="S303" s="1"/>
  <c r="O303"/>
  <c r="J303"/>
  <c r="I303"/>
  <c r="H303" s="1"/>
  <c r="G303"/>
  <c r="F303"/>
  <c r="E303"/>
  <c r="AA302"/>
  <c r="Z302"/>
  <c r="AD302" s="1"/>
  <c r="AB302" s="1"/>
  <c r="AE302" s="1"/>
  <c r="P302"/>
  <c r="Q302" s="1"/>
  <c r="S302" s="1"/>
  <c r="R302" s="1"/>
  <c r="J302"/>
  <c r="I302"/>
  <c r="H302" s="1"/>
  <c r="F302"/>
  <c r="E302"/>
  <c r="G302" s="1"/>
  <c r="AA301"/>
  <c r="Z301"/>
  <c r="S301" s="1"/>
  <c r="R301"/>
  <c r="Q301"/>
  <c r="J301"/>
  <c r="I301"/>
  <c r="H301"/>
  <c r="G301"/>
  <c r="AA300"/>
  <c r="Z300"/>
  <c r="AD300" s="1"/>
  <c r="AB300" s="1"/>
  <c r="AE300" s="1"/>
  <c r="S300"/>
  <c r="R300"/>
  <c r="Q300"/>
  <c r="J300"/>
  <c r="I300"/>
  <c r="H300"/>
  <c r="G300"/>
  <c r="A300"/>
  <c r="A301" s="1"/>
  <c r="A302" s="1"/>
  <c r="A303" s="1"/>
  <c r="A304" s="1"/>
  <c r="A305" s="1"/>
  <c r="AA299"/>
  <c r="Z299"/>
  <c r="Z306" s="1"/>
  <c r="P299"/>
  <c r="R299" s="1"/>
  <c r="Q299" s="1"/>
  <c r="S299" s="1"/>
  <c r="J299"/>
  <c r="I299"/>
  <c r="H299" s="1"/>
  <c r="G299" s="1"/>
  <c r="F299"/>
  <c r="F306" s="1"/>
  <c r="E299"/>
  <c r="E306" s="1"/>
  <c r="AE298"/>
  <c r="AD298"/>
  <c r="Y297"/>
  <c r="W297"/>
  <c r="V297"/>
  <c r="U297"/>
  <c r="T297"/>
  <c r="O297"/>
  <c r="N297"/>
  <c r="M297"/>
  <c r="L297"/>
  <c r="K297"/>
  <c r="D297"/>
  <c r="C297"/>
  <c r="AD296"/>
  <c r="AB296" s="1"/>
  <c r="AA296"/>
  <c r="Z296"/>
  <c r="AE296" s="1"/>
  <c r="R296"/>
  <c r="Q296" s="1"/>
  <c r="S296" s="1"/>
  <c r="P296"/>
  <c r="J296"/>
  <c r="I296"/>
  <c r="H296"/>
  <c r="G296"/>
  <c r="AD295"/>
  <c r="AB295" s="1"/>
  <c r="AA295"/>
  <c r="Z295"/>
  <c r="R295"/>
  <c r="Q295"/>
  <c r="J295"/>
  <c r="I295"/>
  <c r="H295"/>
  <c r="G295"/>
  <c r="AD294"/>
  <c r="AB294" s="1"/>
  <c r="AE294" s="1"/>
  <c r="AA294"/>
  <c r="Z294"/>
  <c r="P294"/>
  <c r="Q294" s="1"/>
  <c r="S294" s="1"/>
  <c r="R294" s="1"/>
  <c r="I294"/>
  <c r="G294"/>
  <c r="F294"/>
  <c r="J294" s="1"/>
  <c r="E294"/>
  <c r="AD293"/>
  <c r="AB293" s="1"/>
  <c r="AA293"/>
  <c r="Z293"/>
  <c r="P293"/>
  <c r="J293" s="1"/>
  <c r="G293"/>
  <c r="F293"/>
  <c r="H293" s="1"/>
  <c r="E293"/>
  <c r="I293" s="1"/>
  <c r="A293"/>
  <c r="A294" s="1"/>
  <c r="A295" s="1"/>
  <c r="A296" s="1"/>
  <c r="AD292"/>
  <c r="AB292" s="1"/>
  <c r="AA292"/>
  <c r="Z292"/>
  <c r="R292"/>
  <c r="Q292"/>
  <c r="J292"/>
  <c r="I292"/>
  <c r="H292"/>
  <c r="G292"/>
  <c r="A292"/>
  <c r="AD291"/>
  <c r="AB291" s="1"/>
  <c r="AE291" s="1"/>
  <c r="AA291"/>
  <c r="AA297" s="1"/>
  <c r="Z291"/>
  <c r="R291"/>
  <c r="Q291"/>
  <c r="J291"/>
  <c r="I291"/>
  <c r="H291"/>
  <c r="G291"/>
  <c r="AA290"/>
  <c r="Z290"/>
  <c r="AD290" s="1"/>
  <c r="AB290" s="1"/>
  <c r="AE290" s="1"/>
  <c r="Q290"/>
  <c r="P290"/>
  <c r="J290"/>
  <c r="I290"/>
  <c r="H290" s="1"/>
  <c r="G290"/>
  <c r="F290"/>
  <c r="E290"/>
  <c r="AD289"/>
  <c r="AB289" s="1"/>
  <c r="AE289" s="1"/>
  <c r="AA289"/>
  <c r="Z289"/>
  <c r="Q289"/>
  <c r="S289" s="1"/>
  <c r="R289" s="1"/>
  <c r="P289"/>
  <c r="H289"/>
  <c r="G289"/>
  <c r="F289"/>
  <c r="E289"/>
  <c r="I289" s="1"/>
  <c r="AD288"/>
  <c r="AB288" s="1"/>
  <c r="AE288" s="1"/>
  <c r="AA288"/>
  <c r="Z288"/>
  <c r="R288"/>
  <c r="P288"/>
  <c r="Q288" s="1"/>
  <c r="S288" s="1"/>
  <c r="H288"/>
  <c r="F288"/>
  <c r="E288"/>
  <c r="I288" s="1"/>
  <c r="AA287"/>
  <c r="Z287"/>
  <c r="AD287" s="1"/>
  <c r="AB287" s="1"/>
  <c r="AE287" s="1"/>
  <c r="P287"/>
  <c r="R287" s="1"/>
  <c r="Q287" s="1"/>
  <c r="S287" s="1"/>
  <c r="J287"/>
  <c r="I287"/>
  <c r="H287" s="1"/>
  <c r="F287"/>
  <c r="E287"/>
  <c r="G287" s="1"/>
  <c r="AA286"/>
  <c r="Z286"/>
  <c r="Z297" s="1"/>
  <c r="P286"/>
  <c r="Q286" s="1"/>
  <c r="J286"/>
  <c r="I286"/>
  <c r="H286" s="1"/>
  <c r="F286"/>
  <c r="E286"/>
  <c r="G286" s="1"/>
  <c r="AA285"/>
  <c r="Z285"/>
  <c r="AD285" s="1"/>
  <c r="AB285" s="1"/>
  <c r="AE285" s="1"/>
  <c r="AE284"/>
  <c r="AD284"/>
  <c r="Y283"/>
  <c r="W6" i="12" s="1"/>
  <c r="W283" i="2"/>
  <c r="V283"/>
  <c r="U283"/>
  <c r="T283"/>
  <c r="N283"/>
  <c r="M283"/>
  <c r="L283"/>
  <c r="K283"/>
  <c r="F283"/>
  <c r="E283"/>
  <c r="D283"/>
  <c r="C283"/>
  <c r="AD282"/>
  <c r="AA282"/>
  <c r="Z282"/>
  <c r="S282" s="1"/>
  <c r="R282"/>
  <c r="Q282"/>
  <c r="J282"/>
  <c r="I282"/>
  <c r="H282"/>
  <c r="G282"/>
  <c r="AD281"/>
  <c r="AB281" s="1"/>
  <c r="AE281" s="1"/>
  <c r="AA281"/>
  <c r="Z281"/>
  <c r="R281"/>
  <c r="Q281"/>
  <c r="S281" s="1"/>
  <c r="J281"/>
  <c r="I281"/>
  <c r="H281"/>
  <c r="G281"/>
  <c r="AE280"/>
  <c r="AD280"/>
  <c r="AD279"/>
  <c r="AB279" s="1"/>
  <c r="AE279" s="1"/>
  <c r="AA279"/>
  <c r="Z279"/>
  <c r="R279"/>
  <c r="P279"/>
  <c r="Q279" s="1"/>
  <c r="S279" s="1"/>
  <c r="J279"/>
  <c r="I279"/>
  <c r="H279"/>
  <c r="G279"/>
  <c r="AD278"/>
  <c r="AB278" s="1"/>
  <c r="AE278" s="1"/>
  <c r="AA278"/>
  <c r="Z278"/>
  <c r="R278"/>
  <c r="P278"/>
  <c r="Q278" s="1"/>
  <c r="S278" s="1"/>
  <c r="J278"/>
  <c r="I278"/>
  <c r="H278"/>
  <c r="G278"/>
  <c r="AD277"/>
  <c r="AB277" s="1"/>
  <c r="AE277" s="1"/>
  <c r="AA277"/>
  <c r="Z277"/>
  <c r="R277"/>
  <c r="P277"/>
  <c r="Q277" s="1"/>
  <c r="S277" s="1"/>
  <c r="J277"/>
  <c r="I277"/>
  <c r="H277"/>
  <c r="G277"/>
  <c r="AD276"/>
  <c r="AB276" s="1"/>
  <c r="AB276" i="9" s="1"/>
  <c r="AA276" i="2"/>
  <c r="AA276" i="9" s="1"/>
  <c r="Z276" i="2"/>
  <c r="Z276" i="9" s="1"/>
  <c r="S276" i="2"/>
  <c r="R276"/>
  <c r="J276"/>
  <c r="I276"/>
  <c r="H276"/>
  <c r="G276"/>
  <c r="AE275"/>
  <c r="AD275"/>
  <c r="AD274"/>
  <c r="AB274" s="1"/>
  <c r="AA274"/>
  <c r="Z274"/>
  <c r="AE274" s="1"/>
  <c r="S274"/>
  <c r="R274"/>
  <c r="J274"/>
  <c r="I274"/>
  <c r="H274"/>
  <c r="G274"/>
  <c r="AA273"/>
  <c r="Z273"/>
  <c r="AD273" s="1"/>
  <c r="AB273" s="1"/>
  <c r="S273"/>
  <c r="R273"/>
  <c r="J273"/>
  <c r="I273"/>
  <c r="H273"/>
  <c r="G273"/>
  <c r="AD272"/>
  <c r="AB272" s="1"/>
  <c r="AB272" i="9" s="1"/>
  <c r="AA272" i="2"/>
  <c r="AA272" i="9" s="1"/>
  <c r="Z272" i="2"/>
  <c r="Z272" i="9" s="1"/>
  <c r="S272" i="2"/>
  <c r="R272"/>
  <c r="J272"/>
  <c r="I272"/>
  <c r="H272"/>
  <c r="G272"/>
  <c r="AA271"/>
  <c r="Z271"/>
  <c r="AD271" s="1"/>
  <c r="AB271" s="1"/>
  <c r="S271"/>
  <c r="R271"/>
  <c r="O271"/>
  <c r="J271"/>
  <c r="I271"/>
  <c r="H271"/>
  <c r="G271"/>
  <c r="AA270"/>
  <c r="Z270"/>
  <c r="AD270" s="1"/>
  <c r="AB270" s="1"/>
  <c r="AE270" s="1"/>
  <c r="P270"/>
  <c r="O270"/>
  <c r="J270"/>
  <c r="I270"/>
  <c r="H270"/>
  <c r="G270"/>
  <c r="AD269"/>
  <c r="AB269" s="1"/>
  <c r="AA269"/>
  <c r="Z269"/>
  <c r="P269"/>
  <c r="Q269" s="1"/>
  <c r="O269"/>
  <c r="J269"/>
  <c r="I269"/>
  <c r="H269"/>
  <c r="G269"/>
  <c r="AE268"/>
  <c r="AD268"/>
  <c r="AB268" s="1"/>
  <c r="AA268"/>
  <c r="Z268"/>
  <c r="R268"/>
  <c r="Q268"/>
  <c r="S268" s="1"/>
  <c r="P268"/>
  <c r="O268"/>
  <c r="J268"/>
  <c r="I268"/>
  <c r="H268"/>
  <c r="G268"/>
  <c r="AE267"/>
  <c r="AD267"/>
  <c r="AA266"/>
  <c r="Z266"/>
  <c r="AD266" s="1"/>
  <c r="AB266" s="1"/>
  <c r="R266"/>
  <c r="O266"/>
  <c r="Q266" s="1"/>
  <c r="S266" s="1"/>
  <c r="J266"/>
  <c r="I266"/>
  <c r="H266"/>
  <c r="G266"/>
  <c r="AA265"/>
  <c r="Z265"/>
  <c r="AD265" s="1"/>
  <c r="AB265" s="1"/>
  <c r="R265"/>
  <c r="O265"/>
  <c r="Q265" s="1"/>
  <c r="S265" s="1"/>
  <c r="J265"/>
  <c r="I265"/>
  <c r="H265"/>
  <c r="G265"/>
  <c r="AA264"/>
  <c r="AA283" s="1"/>
  <c r="Z264"/>
  <c r="Z283" s="1"/>
  <c r="R264"/>
  <c r="Q264" s="1"/>
  <c r="O264"/>
  <c r="O283" s="1"/>
  <c r="J264"/>
  <c r="I264"/>
  <c r="H264"/>
  <c r="G264"/>
  <c r="AE263"/>
  <c r="AD263"/>
  <c r="AE262"/>
  <c r="AD262"/>
  <c r="AE261"/>
  <c r="AD261"/>
  <c r="N259"/>
  <c r="Y258"/>
  <c r="Y259" s="1"/>
  <c r="W258"/>
  <c r="W259" s="1"/>
  <c r="V258"/>
  <c r="V259" s="1"/>
  <c r="U258"/>
  <c r="U259" s="1"/>
  <c r="T258"/>
  <c r="O258"/>
  <c r="O259" s="1"/>
  <c r="N258"/>
  <c r="M258"/>
  <c r="M259" s="1"/>
  <c r="L258"/>
  <c r="L259" s="1"/>
  <c r="K258"/>
  <c r="D258"/>
  <c r="D259" s="1"/>
  <c r="C258"/>
  <c r="C259" s="1"/>
  <c r="AA257"/>
  <c r="Z257"/>
  <c r="AD257" s="1"/>
  <c r="AB257" s="1"/>
  <c r="R257"/>
  <c r="Q257"/>
  <c r="S257" s="1"/>
  <c r="J257"/>
  <c r="I257"/>
  <c r="H257"/>
  <c r="G257"/>
  <c r="AA256"/>
  <c r="Z256"/>
  <c r="AD256" s="1"/>
  <c r="AB256" s="1"/>
  <c r="AE256" s="1"/>
  <c r="P256"/>
  <c r="Q256" s="1"/>
  <c r="S256" s="1"/>
  <c r="R256" s="1"/>
  <c r="H256"/>
  <c r="F256"/>
  <c r="E256"/>
  <c r="I256" s="1"/>
  <c r="AA255"/>
  <c r="Z255"/>
  <c r="AD255" s="1"/>
  <c r="AB255" s="1"/>
  <c r="AE255" s="1"/>
  <c r="S255"/>
  <c r="Q255"/>
  <c r="P255"/>
  <c r="R255" s="1"/>
  <c r="I255"/>
  <c r="F255"/>
  <c r="H255" s="1"/>
  <c r="G255" s="1"/>
  <c r="E255"/>
  <c r="AA254"/>
  <c r="Z254"/>
  <c r="AD254" s="1"/>
  <c r="AB254" s="1"/>
  <c r="AE254" s="1"/>
  <c r="S254"/>
  <c r="R254"/>
  <c r="J254"/>
  <c r="I254"/>
  <c r="H254"/>
  <c r="G254"/>
  <c r="AD253"/>
  <c r="AB253" s="1"/>
  <c r="AA253"/>
  <c r="Z253"/>
  <c r="AE253" s="1"/>
  <c r="S253"/>
  <c r="R253"/>
  <c r="J253"/>
  <c r="I253"/>
  <c r="H253"/>
  <c r="G253"/>
  <c r="AD252"/>
  <c r="AB252" s="1"/>
  <c r="AE252" s="1"/>
  <c r="AA252"/>
  <c r="Z252"/>
  <c r="P252"/>
  <c r="Q252" s="1"/>
  <c r="I252"/>
  <c r="G252"/>
  <c r="F252"/>
  <c r="J252" s="1"/>
  <c r="E252"/>
  <c r="AD251"/>
  <c r="AB251" s="1"/>
  <c r="AE251" s="1"/>
  <c r="AA251"/>
  <c r="Z251"/>
  <c r="P251"/>
  <c r="Q251" s="1"/>
  <c r="J251"/>
  <c r="F251"/>
  <c r="E251"/>
  <c r="G251" s="1"/>
  <c r="AA250"/>
  <c r="Z250"/>
  <c r="AD250" s="1"/>
  <c r="AB250" s="1"/>
  <c r="P250"/>
  <c r="J250" s="1"/>
  <c r="H250"/>
  <c r="F250"/>
  <c r="E250"/>
  <c r="G250" s="1"/>
  <c r="AA249"/>
  <c r="Z249"/>
  <c r="AD249" s="1"/>
  <c r="AB249" s="1"/>
  <c r="AE249" s="1"/>
  <c r="P249"/>
  <c r="Q249" s="1"/>
  <c r="S249" s="1"/>
  <c r="J249"/>
  <c r="F249"/>
  <c r="E249"/>
  <c r="A249" s="1"/>
  <c r="A253" s="1"/>
  <c r="A254" s="1"/>
  <c r="AA248"/>
  <c r="Z248"/>
  <c r="S248" s="1"/>
  <c r="R248"/>
  <c r="Q248"/>
  <c r="J248"/>
  <c r="I248"/>
  <c r="H248"/>
  <c r="G248"/>
  <c r="AD247"/>
  <c r="AB247" s="1"/>
  <c r="AE247" s="1"/>
  <c r="AA247"/>
  <c r="Z247"/>
  <c r="S247"/>
  <c r="R247"/>
  <c r="Q247"/>
  <c r="J247"/>
  <c r="I247"/>
  <c r="H247"/>
  <c r="G247"/>
  <c r="AD246"/>
  <c r="AB246" s="1"/>
  <c r="AE246" s="1"/>
  <c r="AA246"/>
  <c r="Z246"/>
  <c r="R246"/>
  <c r="Q246"/>
  <c r="S246" s="1"/>
  <c r="J246"/>
  <c r="I246"/>
  <c r="H246"/>
  <c r="G246"/>
  <c r="AA245"/>
  <c r="AA245" i="9" s="1"/>
  <c r="Z245" i="2"/>
  <c r="R245"/>
  <c r="Q245"/>
  <c r="J245"/>
  <c r="I245"/>
  <c r="H245"/>
  <c r="G245"/>
  <c r="A245"/>
  <c r="AE244"/>
  <c r="AD244"/>
  <c r="AD243"/>
  <c r="AB243" s="1"/>
  <c r="AE243" s="1"/>
  <c r="AA243"/>
  <c r="Z243"/>
  <c r="R243"/>
  <c r="Q243"/>
  <c r="J243"/>
  <c r="I243"/>
  <c r="H243"/>
  <c r="G243"/>
  <c r="H365" l="1"/>
  <c r="G365" s="1"/>
  <c r="R365"/>
  <c r="AB330"/>
  <c r="AE328"/>
  <c r="L518" i="8"/>
  <c r="AD306" i="2"/>
  <c r="AD322"/>
  <c r="AE326"/>
  <c r="AE333"/>
  <c r="R355"/>
  <c r="K359"/>
  <c r="H359" s="1"/>
  <c r="S359"/>
  <c r="AD330"/>
  <c r="AD404"/>
  <c r="AD311"/>
  <c r="AD333"/>
  <c r="S286"/>
  <c r="R286" s="1"/>
  <c r="H345"/>
  <c r="G345" s="1"/>
  <c r="I347"/>
  <c r="R443"/>
  <c r="AB343"/>
  <c r="AD297"/>
  <c r="AD337"/>
  <c r="M238" i="3"/>
  <c r="N260"/>
  <c r="G324" i="9"/>
  <c r="F324" s="1"/>
  <c r="I324"/>
  <c r="K405" i="5"/>
  <c r="L518"/>
  <c r="AE496" i="9"/>
  <c r="AD496"/>
  <c r="AA45" i="3"/>
  <c r="AE45"/>
  <c r="Z6" i="12"/>
  <c r="J306" i="2"/>
  <c r="Q311"/>
  <c r="E322"/>
  <c r="S337"/>
  <c r="R337" s="1"/>
  <c r="Q337" s="1"/>
  <c r="L350"/>
  <c r="S350" s="1"/>
  <c r="K362"/>
  <c r="L367"/>
  <c r="S367" s="1"/>
  <c r="AA386"/>
  <c r="J517"/>
  <c r="I517" s="1"/>
  <c r="S243"/>
  <c r="I249"/>
  <c r="H249" s="1"/>
  <c r="R249"/>
  <c r="AE250"/>
  <c r="I251"/>
  <c r="H251" s="1"/>
  <c r="S251"/>
  <c r="R251" s="1"/>
  <c r="S252"/>
  <c r="G256"/>
  <c r="AE257"/>
  <c r="T259"/>
  <c r="S264"/>
  <c r="AE265"/>
  <c r="AE266"/>
  <c r="AE271"/>
  <c r="AE273"/>
  <c r="AB282"/>
  <c r="AE282" s="1"/>
  <c r="AD286"/>
  <c r="AB286" s="1"/>
  <c r="G288"/>
  <c r="J289"/>
  <c r="S291"/>
  <c r="AD299"/>
  <c r="AB299" s="1"/>
  <c r="AE303"/>
  <c r="S304"/>
  <c r="S306" s="1"/>
  <c r="R306" s="1"/>
  <c r="Q306" s="1"/>
  <c r="I306"/>
  <c r="H306" s="1"/>
  <c r="G306" s="1"/>
  <c r="S313"/>
  <c r="S315" s="1"/>
  <c r="J319"/>
  <c r="I320"/>
  <c r="H320" s="1"/>
  <c r="I324"/>
  <c r="S324"/>
  <c r="S326" s="1"/>
  <c r="AE324"/>
  <c r="I325"/>
  <c r="H325" s="1"/>
  <c r="S325"/>
  <c r="D347"/>
  <c r="J347"/>
  <c r="K350"/>
  <c r="R350" s="1"/>
  <c r="AE350"/>
  <c r="AE351"/>
  <c r="L353"/>
  <c r="S353" s="1"/>
  <c r="R353" s="1"/>
  <c r="L354"/>
  <c r="S354" s="1"/>
  <c r="AE359"/>
  <c r="AE361"/>
  <c r="AE364"/>
  <c r="K366"/>
  <c r="R366" s="1"/>
  <c r="K367"/>
  <c r="L368"/>
  <c r="AE369"/>
  <c r="AE370"/>
  <c r="AE371"/>
  <c r="AE373"/>
  <c r="L375"/>
  <c r="S375" s="1"/>
  <c r="R375" s="1"/>
  <c r="L376"/>
  <c r="S376" s="1"/>
  <c r="R376" s="1"/>
  <c r="AE377"/>
  <c r="K379"/>
  <c r="R379" s="1"/>
  <c r="L381"/>
  <c r="S381" s="1"/>
  <c r="L382"/>
  <c r="S382" s="1"/>
  <c r="L383"/>
  <c r="S383" s="1"/>
  <c r="R383" s="1"/>
  <c r="AE384"/>
  <c r="Z386"/>
  <c r="J390"/>
  <c r="J393" s="1"/>
  <c r="I393" s="1"/>
  <c r="H393" s="1"/>
  <c r="G393" s="1"/>
  <c r="F393"/>
  <c r="E397"/>
  <c r="AE414"/>
  <c r="AA78" i="3"/>
  <c r="S513" i="2"/>
  <c r="Z515"/>
  <c r="AD515" s="1"/>
  <c r="Z514"/>
  <c r="Z516"/>
  <c r="AB513"/>
  <c r="AE513" s="1"/>
  <c r="S245"/>
  <c r="Z245" i="9"/>
  <c r="AD272"/>
  <c r="AE272"/>
  <c r="AD276"/>
  <c r="AE276"/>
  <c r="AB455" i="2"/>
  <c r="AE455" s="1"/>
  <c r="AE446"/>
  <c r="U77" i="3"/>
  <c r="V78"/>
  <c r="R446" i="2"/>
  <c r="R455" s="1"/>
  <c r="R479" s="1"/>
  <c r="Q479" s="1"/>
  <c r="P479" s="1"/>
  <c r="N479" s="1"/>
  <c r="M479" s="1"/>
  <c r="S455"/>
  <c r="S479" s="1"/>
  <c r="F297"/>
  <c r="E297" s="1"/>
  <c r="K361"/>
  <c r="R361" s="1"/>
  <c r="L379"/>
  <c r="K380"/>
  <c r="AD245"/>
  <c r="AB245" s="1"/>
  <c r="AB245" i="9" s="1"/>
  <c r="AD248" i="2"/>
  <c r="AB248" s="1"/>
  <c r="AE248" s="1"/>
  <c r="G249"/>
  <c r="Q250"/>
  <c r="S250" s="1"/>
  <c r="R250" s="1"/>
  <c r="H252"/>
  <c r="R252"/>
  <c r="J256"/>
  <c r="AD264"/>
  <c r="AB264" s="1"/>
  <c r="S269"/>
  <c r="R269" s="1"/>
  <c r="J283"/>
  <c r="I283" s="1"/>
  <c r="H283" s="1"/>
  <c r="G283" s="1"/>
  <c r="J288"/>
  <c r="J297" s="1"/>
  <c r="S292"/>
  <c r="S293"/>
  <c r="R293" s="1"/>
  <c r="H294"/>
  <c r="S295"/>
  <c r="AD301"/>
  <c r="AB301" s="1"/>
  <c r="AE301" s="1"/>
  <c r="R303"/>
  <c r="AD308"/>
  <c r="AB308" s="1"/>
  <c r="AB311" s="1"/>
  <c r="Z311"/>
  <c r="AE311" s="1"/>
  <c r="AD313"/>
  <c r="AB313" s="1"/>
  <c r="AB315" s="1"/>
  <c r="AE315" s="1"/>
  <c r="S314"/>
  <c r="R319"/>
  <c r="AD319"/>
  <c r="AB319" s="1"/>
  <c r="AB322" s="1"/>
  <c r="AE322" s="1"/>
  <c r="AE320"/>
  <c r="I321"/>
  <c r="H321" s="1"/>
  <c r="H324"/>
  <c r="AD324"/>
  <c r="AB324" s="1"/>
  <c r="AB326" s="1"/>
  <c r="S329"/>
  <c r="S330" s="1"/>
  <c r="R330" s="1"/>
  <c r="Q330" s="1"/>
  <c r="Z330"/>
  <c r="AE330" s="1"/>
  <c r="J332"/>
  <c r="J333" s="1"/>
  <c r="I333" s="1"/>
  <c r="H333" s="1"/>
  <c r="J336"/>
  <c r="J337" s="1"/>
  <c r="I337" s="1"/>
  <c r="H337" s="1"/>
  <c r="G337" s="1"/>
  <c r="AE339"/>
  <c r="AD341"/>
  <c r="AB341" s="1"/>
  <c r="AE341" s="1"/>
  <c r="C347"/>
  <c r="Z347"/>
  <c r="AE347" s="1"/>
  <c r="L352"/>
  <c r="S352" s="1"/>
  <c r="L356"/>
  <c r="S356" s="1"/>
  <c r="L357"/>
  <c r="S357" s="1"/>
  <c r="L358"/>
  <c r="S358" s="1"/>
  <c r="L360"/>
  <c r="S360" s="1"/>
  <c r="R360" s="1"/>
  <c r="AE362"/>
  <c r="G363"/>
  <c r="L364"/>
  <c r="S364" s="1"/>
  <c r="R364" s="1"/>
  <c r="AE365"/>
  <c r="AE366"/>
  <c r="L370"/>
  <c r="S370" s="1"/>
  <c r="R370" s="1"/>
  <c r="L371"/>
  <c r="S371" s="1"/>
  <c r="R371" s="1"/>
  <c r="L372"/>
  <c r="S372" s="1"/>
  <c r="L374"/>
  <c r="S374" s="1"/>
  <c r="R384"/>
  <c r="S385"/>
  <c r="R385" s="1"/>
  <c r="AE385"/>
  <c r="I390"/>
  <c r="S391"/>
  <c r="AD392"/>
  <c r="AB392" s="1"/>
  <c r="AE392" s="1"/>
  <c r="AD402"/>
  <c r="AB402" s="1"/>
  <c r="AB404" s="1"/>
  <c r="AE404" s="1"/>
  <c r="Z404"/>
  <c r="AE482"/>
  <c r="AE418"/>
  <c r="S491"/>
  <c r="AE478"/>
  <c r="Z443"/>
  <c r="AB442"/>
  <c r="J238" i="8"/>
  <c r="I238" s="1"/>
  <c r="K260"/>
  <c r="W13" i="12"/>
  <c r="W16"/>
  <c r="W17" s="1"/>
  <c r="V17" s="1"/>
  <c r="U17" s="1"/>
  <c r="T17" s="1"/>
  <c r="S17" s="1"/>
  <c r="R17" s="1"/>
  <c r="Q17" s="1"/>
  <c r="P17" s="1"/>
  <c r="O17" s="1"/>
  <c r="N45" i="3"/>
  <c r="O78"/>
  <c r="I238" i="4"/>
  <c r="J260"/>
  <c r="I260" s="1"/>
  <c r="V400" i="3"/>
  <c r="W405"/>
  <c r="W518" s="1"/>
  <c r="AE460" i="9"/>
  <c r="AD460"/>
  <c r="AE423"/>
  <c r="AD423"/>
  <c r="T515" i="2"/>
  <c r="S515" s="1"/>
  <c r="P297"/>
  <c r="P306"/>
  <c r="O306" s="1"/>
  <c r="J326"/>
  <c r="Z343"/>
  <c r="AD343" s="1"/>
  <c r="AE423"/>
  <c r="I250"/>
  <c r="J255"/>
  <c r="K259"/>
  <c r="AE269"/>
  <c r="AE272"/>
  <c r="AE276"/>
  <c r="AD283"/>
  <c r="S290"/>
  <c r="R290" s="1"/>
  <c r="AE292"/>
  <c r="Q293"/>
  <c r="Q297" s="1"/>
  <c r="AE293"/>
  <c r="AE295"/>
  <c r="I297"/>
  <c r="S311"/>
  <c r="R311" s="1"/>
  <c r="AE314"/>
  <c r="E326"/>
  <c r="AE329"/>
  <c r="AE332"/>
  <c r="S340"/>
  <c r="S343" s="1"/>
  <c r="AD342"/>
  <c r="AB342" s="1"/>
  <c r="AE342" s="1"/>
  <c r="AD360"/>
  <c r="AB360" s="1"/>
  <c r="AE360" s="1"/>
  <c r="L361"/>
  <c r="S361" s="1"/>
  <c r="L362"/>
  <c r="S362" s="1"/>
  <c r="R362" s="1"/>
  <c r="S363"/>
  <c r="R363" s="1"/>
  <c r="AE389"/>
  <c r="AE391"/>
  <c r="E395"/>
  <c r="G347" i="3"/>
  <c r="J260" i="5"/>
  <c r="J400" s="1"/>
  <c r="H515" i="2"/>
  <c r="S403"/>
  <c r="S404" s="1"/>
  <c r="R404" s="1"/>
  <c r="AD390"/>
  <c r="AB390" s="1"/>
  <c r="AB393" s="1"/>
  <c r="Z393"/>
  <c r="S393"/>
  <c r="R393" s="1"/>
  <c r="Q393" s="1"/>
  <c r="AD397"/>
  <c r="AB397"/>
  <c r="AE397" s="1"/>
  <c r="S397"/>
  <c r="S395"/>
  <c r="AD395"/>
  <c r="AB395"/>
  <c r="AE143" i="3"/>
  <c r="AE379" i="2"/>
  <c r="S379"/>
  <c r="AB386"/>
  <c r="S378"/>
  <c r="Q386"/>
  <c r="R78" i="3"/>
  <c r="M45"/>
  <c r="N78"/>
  <c r="AA242" i="2"/>
  <c r="Z242"/>
  <c r="P242"/>
  <c r="P258" s="1"/>
  <c r="J242"/>
  <c r="I242" s="1"/>
  <c r="H242" s="1"/>
  <c r="G242"/>
  <c r="F242"/>
  <c r="F258" s="1"/>
  <c r="E242"/>
  <c r="E258" s="1"/>
  <c r="AD241"/>
  <c r="AB241" s="1"/>
  <c r="AE241" s="1"/>
  <c r="AA241"/>
  <c r="AA258" s="1"/>
  <c r="Z241"/>
  <c r="R241"/>
  <c r="Q241"/>
  <c r="J241"/>
  <c r="J258" s="1"/>
  <c r="I241"/>
  <c r="H241"/>
  <c r="G241"/>
  <c r="AE240"/>
  <c r="AD240"/>
  <c r="J240"/>
  <c r="I240"/>
  <c r="H240"/>
  <c r="G240"/>
  <c r="AE239"/>
  <c r="AD239"/>
  <c r="C238"/>
  <c r="C260" s="1"/>
  <c r="Y237"/>
  <c r="W237"/>
  <c r="W238" s="1"/>
  <c r="V237"/>
  <c r="U237"/>
  <c r="T237"/>
  <c r="P237"/>
  <c r="O237"/>
  <c r="N237"/>
  <c r="M237"/>
  <c r="L237"/>
  <c r="K237"/>
  <c r="F237"/>
  <c r="E237"/>
  <c r="D237"/>
  <c r="D238" s="1"/>
  <c r="D260" s="1"/>
  <c r="C237"/>
  <c r="AD236"/>
  <c r="AB236" s="1"/>
  <c r="AA236"/>
  <c r="Z236"/>
  <c r="AE236" s="1"/>
  <c r="R236"/>
  <c r="Q236"/>
  <c r="S236" s="1"/>
  <c r="J236"/>
  <c r="I236"/>
  <c r="H236"/>
  <c r="G236"/>
  <c r="AA235"/>
  <c r="Z235"/>
  <c r="R235"/>
  <c r="Q235"/>
  <c r="S235" s="1"/>
  <c r="J235"/>
  <c r="I235"/>
  <c r="H235"/>
  <c r="G235"/>
  <c r="AA234"/>
  <c r="Z234"/>
  <c r="S234" s="1"/>
  <c r="R234"/>
  <c r="Q234"/>
  <c r="J234"/>
  <c r="I234"/>
  <c r="H234"/>
  <c r="G234"/>
  <c r="AD233"/>
  <c r="AB233" s="1"/>
  <c r="AB233" i="9" s="1"/>
  <c r="AA233" i="2"/>
  <c r="AA233" i="9" s="1"/>
  <c r="Z233" i="2"/>
  <c r="Z233" i="9" s="1"/>
  <c r="R233" i="2"/>
  <c r="Q233"/>
  <c r="S233" s="1"/>
  <c r="J233"/>
  <c r="I233"/>
  <c r="H233"/>
  <c r="G233"/>
  <c r="AD232"/>
  <c r="AB232" s="1"/>
  <c r="AA232"/>
  <c r="Z232"/>
  <c r="AE232" s="1"/>
  <c r="R232"/>
  <c r="Q232"/>
  <c r="S232" s="1"/>
  <c r="J232"/>
  <c r="I232"/>
  <c r="H232"/>
  <c r="G232"/>
  <c r="A232"/>
  <c r="A233" s="1"/>
  <c r="AD231"/>
  <c r="AB231" s="1"/>
  <c r="AA231"/>
  <c r="AA237" s="1"/>
  <c r="Z231"/>
  <c r="AE231" s="1"/>
  <c r="R231"/>
  <c r="Q231"/>
  <c r="S231" s="1"/>
  <c r="J231"/>
  <c r="I231"/>
  <c r="H231"/>
  <c r="G231"/>
  <c r="AA230"/>
  <c r="Z230"/>
  <c r="S230" s="1"/>
  <c r="R230"/>
  <c r="Q230"/>
  <c r="J230"/>
  <c r="I230"/>
  <c r="H230"/>
  <c r="G230"/>
  <c r="AD229"/>
  <c r="AB229" s="1"/>
  <c r="AE229" s="1"/>
  <c r="AA229"/>
  <c r="Z229"/>
  <c r="R229"/>
  <c r="Q229"/>
  <c r="J229"/>
  <c r="I229"/>
  <c r="H229"/>
  <c r="G229"/>
  <c r="AA228"/>
  <c r="Z228"/>
  <c r="R228"/>
  <c r="Q228"/>
  <c r="S228" s="1"/>
  <c r="J228"/>
  <c r="I228"/>
  <c r="H228"/>
  <c r="G228"/>
  <c r="AA227"/>
  <c r="Z227"/>
  <c r="AD227" s="1"/>
  <c r="AB227" s="1"/>
  <c r="AE227" s="1"/>
  <c r="S227"/>
  <c r="R227"/>
  <c r="Q227"/>
  <c r="J227"/>
  <c r="I227"/>
  <c r="H227"/>
  <c r="G227"/>
  <c r="AD226"/>
  <c r="AB226" s="1"/>
  <c r="AE226" s="1"/>
  <c r="AA226"/>
  <c r="Z226"/>
  <c r="R226"/>
  <c r="Q226"/>
  <c r="J226"/>
  <c r="I226"/>
  <c r="H226"/>
  <c r="G226"/>
  <c r="AA225"/>
  <c r="Z225"/>
  <c r="S225" s="1"/>
  <c r="R225"/>
  <c r="Q225"/>
  <c r="J225"/>
  <c r="I225"/>
  <c r="H225"/>
  <c r="G225"/>
  <c r="AD224"/>
  <c r="AB224" s="1"/>
  <c r="AE224" s="1"/>
  <c r="AA224"/>
  <c r="Z224"/>
  <c r="S224"/>
  <c r="R224"/>
  <c r="Q224"/>
  <c r="J224"/>
  <c r="I224"/>
  <c r="H224"/>
  <c r="G224"/>
  <c r="AE223"/>
  <c r="AD223"/>
  <c r="AA222"/>
  <c r="Z222"/>
  <c r="AD222" s="1"/>
  <c r="AB222" s="1"/>
  <c r="AE222" s="1"/>
  <c r="S222"/>
  <c r="R222"/>
  <c r="Q222"/>
  <c r="J222"/>
  <c r="I222"/>
  <c r="H222"/>
  <c r="G222"/>
  <c r="A222"/>
  <c r="AA221"/>
  <c r="Z221"/>
  <c r="AD221" s="1"/>
  <c r="AB221" s="1"/>
  <c r="AE221" s="1"/>
  <c r="S221"/>
  <c r="R221"/>
  <c r="Q221"/>
  <c r="J221"/>
  <c r="I221"/>
  <c r="H221"/>
  <c r="G221"/>
  <c r="AD220"/>
  <c r="AB220" s="1"/>
  <c r="AA220"/>
  <c r="Z220"/>
  <c r="R220"/>
  <c r="Q220"/>
  <c r="J220"/>
  <c r="J237" s="1"/>
  <c r="I237" s="1"/>
  <c r="H237" s="1"/>
  <c r="G237" s="1"/>
  <c r="I220"/>
  <c r="H220"/>
  <c r="G220"/>
  <c r="AE219"/>
  <c r="AD219"/>
  <c r="AE218"/>
  <c r="AD218"/>
  <c r="AE217"/>
  <c r="AD217"/>
  <c r="Y216"/>
  <c r="W216"/>
  <c r="V216"/>
  <c r="U216"/>
  <c r="T216"/>
  <c r="P216"/>
  <c r="O216"/>
  <c r="N216"/>
  <c r="M216"/>
  <c r="J216"/>
  <c r="I216"/>
  <c r="F216"/>
  <c r="E216"/>
  <c r="D216"/>
  <c r="C216"/>
  <c r="AA215"/>
  <c r="Z215"/>
  <c r="Q215"/>
  <c r="L215"/>
  <c r="K215"/>
  <c r="H215"/>
  <c r="G215"/>
  <c r="AA214"/>
  <c r="AA216" s="1"/>
  <c r="Z214"/>
  <c r="Q214"/>
  <c r="L214"/>
  <c r="L216" s="1"/>
  <c r="K216" s="1"/>
  <c r="K214"/>
  <c r="H214"/>
  <c r="G214"/>
  <c r="AE213"/>
  <c r="AD213"/>
  <c r="AA212"/>
  <c r="Y212"/>
  <c r="X6" i="12" s="1"/>
  <c r="W212" i="2"/>
  <c r="V212"/>
  <c r="U212"/>
  <c r="T212"/>
  <c r="P212"/>
  <c r="O212"/>
  <c r="N212"/>
  <c r="M212"/>
  <c r="L212"/>
  <c r="K212"/>
  <c r="D212"/>
  <c r="C212"/>
  <c r="AA211"/>
  <c r="Z211"/>
  <c r="AD211" s="1"/>
  <c r="AB211" s="1"/>
  <c r="AE211" s="1"/>
  <c r="S211"/>
  <c r="R211"/>
  <c r="Q211"/>
  <c r="J211"/>
  <c r="I211"/>
  <c r="H211" s="1"/>
  <c r="F211"/>
  <c r="E211"/>
  <c r="G211" s="1"/>
  <c r="AA210"/>
  <c r="Z210"/>
  <c r="S210" s="1"/>
  <c r="R210"/>
  <c r="Q210"/>
  <c r="J210"/>
  <c r="I210"/>
  <c r="H210" s="1"/>
  <c r="F210"/>
  <c r="E210"/>
  <c r="AA209"/>
  <c r="Z209"/>
  <c r="S209" s="1"/>
  <c r="R209"/>
  <c r="Q209"/>
  <c r="I209"/>
  <c r="F209"/>
  <c r="J209" s="1"/>
  <c r="E209"/>
  <c r="A209"/>
  <c r="AD208"/>
  <c r="AB208" s="1"/>
  <c r="AA208"/>
  <c r="Z208"/>
  <c r="Z212" s="1"/>
  <c r="S208"/>
  <c r="R208"/>
  <c r="Q208"/>
  <c r="H208"/>
  <c r="G208"/>
  <c r="F208"/>
  <c r="F212" s="1"/>
  <c r="E212" s="1"/>
  <c r="E208"/>
  <c r="I208" s="1"/>
  <c r="AE207"/>
  <c r="AD207"/>
  <c r="Y206"/>
  <c r="Y6" i="12" s="1"/>
  <c r="W206" i="2"/>
  <c r="V206"/>
  <c r="U206"/>
  <c r="T206"/>
  <c r="P206"/>
  <c r="N206"/>
  <c r="M206"/>
  <c r="L206"/>
  <c r="K206"/>
  <c r="D206"/>
  <c r="C206"/>
  <c r="AD205"/>
  <c r="AB205" s="1"/>
  <c r="AA205"/>
  <c r="Z205"/>
  <c r="AE205" s="1"/>
  <c r="R205"/>
  <c r="Q205"/>
  <c r="S205" s="1"/>
  <c r="G205"/>
  <c r="F205"/>
  <c r="H205" s="1"/>
  <c r="E205"/>
  <c r="I205" s="1"/>
  <c r="AE204"/>
  <c r="AD204"/>
  <c r="AB204" s="1"/>
  <c r="AA204"/>
  <c r="Z204"/>
  <c r="R204"/>
  <c r="Q204"/>
  <c r="G204"/>
  <c r="F204"/>
  <c r="H204" s="1"/>
  <c r="E204"/>
  <c r="I204" s="1"/>
  <c r="AE203"/>
  <c r="AD203"/>
  <c r="AB203" s="1"/>
  <c r="AA203"/>
  <c r="Z203"/>
  <c r="R203"/>
  <c r="Q203"/>
  <c r="F203"/>
  <c r="H203" s="1"/>
  <c r="E203"/>
  <c r="G203" s="1"/>
  <c r="A203"/>
  <c r="A204" s="1"/>
  <c r="A205" s="1"/>
  <c r="AD202"/>
  <c r="AB202" s="1"/>
  <c r="AA202"/>
  <c r="Z202"/>
  <c r="R202"/>
  <c r="Q202"/>
  <c r="J202" s="1"/>
  <c r="F202"/>
  <c r="H202" s="1"/>
  <c r="E202"/>
  <c r="I202" s="1"/>
  <c r="AA201"/>
  <c r="Z201"/>
  <c r="S201" s="1"/>
  <c r="R201"/>
  <c r="Q201"/>
  <c r="H201"/>
  <c r="F201"/>
  <c r="E201"/>
  <c r="I201" s="1"/>
  <c r="AA200"/>
  <c r="Z200"/>
  <c r="S200" s="1"/>
  <c r="R200"/>
  <c r="Q200"/>
  <c r="H200"/>
  <c r="G200"/>
  <c r="F200"/>
  <c r="E200"/>
  <c r="I200" s="1"/>
  <c r="AE199"/>
  <c r="AD199"/>
  <c r="AB199" s="1"/>
  <c r="AA199"/>
  <c r="Z199"/>
  <c r="R199"/>
  <c r="Q199"/>
  <c r="G199"/>
  <c r="F199"/>
  <c r="H199" s="1"/>
  <c r="E199"/>
  <c r="I199" s="1"/>
  <c r="AD198"/>
  <c r="AB198" s="1"/>
  <c r="AA198"/>
  <c r="Z198"/>
  <c r="R198"/>
  <c r="Q198"/>
  <c r="J198" s="1"/>
  <c r="F198"/>
  <c r="H198" s="1"/>
  <c r="E198"/>
  <c r="I198" s="1"/>
  <c r="AA197"/>
  <c r="AA206" s="1"/>
  <c r="Z197"/>
  <c r="Z206" s="1"/>
  <c r="R197"/>
  <c r="Q197"/>
  <c r="S197" s="1"/>
  <c r="G197"/>
  <c r="F197"/>
  <c r="J197" s="1"/>
  <c r="E197"/>
  <c r="I197" s="1"/>
  <c r="AE196"/>
  <c r="AD196"/>
  <c r="AE195"/>
  <c r="AD195"/>
  <c r="AE194"/>
  <c r="AD194"/>
  <c r="Y192"/>
  <c r="Y193" s="1"/>
  <c r="W192"/>
  <c r="V192"/>
  <c r="U192"/>
  <c r="T192"/>
  <c r="P192"/>
  <c r="P193" s="1"/>
  <c r="O192"/>
  <c r="N192"/>
  <c r="M192"/>
  <c r="L192"/>
  <c r="K192"/>
  <c r="H192"/>
  <c r="G192" s="1"/>
  <c r="F192"/>
  <c r="E192"/>
  <c r="E193" s="1"/>
  <c r="D193" s="1"/>
  <c r="D192"/>
  <c r="C192"/>
  <c r="C193" s="1"/>
  <c r="AA191"/>
  <c r="Z191"/>
  <c r="S191" s="1"/>
  <c r="R191"/>
  <c r="Q191"/>
  <c r="J191"/>
  <c r="I191"/>
  <c r="H191"/>
  <c r="G191"/>
  <c r="AD190"/>
  <c r="AB190" s="1"/>
  <c r="AA190"/>
  <c r="Z190"/>
  <c r="AE190" s="1"/>
  <c r="R190"/>
  <c r="Q190"/>
  <c r="S190" s="1"/>
  <c r="J190"/>
  <c r="I190"/>
  <c r="H190"/>
  <c r="G190"/>
  <c r="AA189"/>
  <c r="Z189"/>
  <c r="AD189" s="1"/>
  <c r="AB189" s="1"/>
  <c r="R189"/>
  <c r="Q189"/>
  <c r="S189" s="1"/>
  <c r="J189"/>
  <c r="I189"/>
  <c r="H189"/>
  <c r="G189"/>
  <c r="AA188"/>
  <c r="AA192" s="1"/>
  <c r="Z188"/>
  <c r="S188" s="1"/>
  <c r="R188"/>
  <c r="Q188"/>
  <c r="J188"/>
  <c r="J192" s="1"/>
  <c r="I188"/>
  <c r="H188"/>
  <c r="G188"/>
  <c r="AE187"/>
  <c r="AD187"/>
  <c r="Y186"/>
  <c r="W186"/>
  <c r="V186"/>
  <c r="U186"/>
  <c r="T186"/>
  <c r="P186"/>
  <c r="O186"/>
  <c r="N186"/>
  <c r="M186"/>
  <c r="L186"/>
  <c r="K186"/>
  <c r="F186"/>
  <c r="E186"/>
  <c r="D186"/>
  <c r="C186"/>
  <c r="AA185"/>
  <c r="Z185"/>
  <c r="S185" s="1"/>
  <c r="R185"/>
  <c r="Q185"/>
  <c r="J185"/>
  <c r="I185"/>
  <c r="H185"/>
  <c r="G185"/>
  <c r="AD184"/>
  <c r="AB184" s="1"/>
  <c r="AA184"/>
  <c r="Z184"/>
  <c r="AE184" s="1"/>
  <c r="R184"/>
  <c r="Q184"/>
  <c r="S184" s="1"/>
  <c r="J184"/>
  <c r="I184"/>
  <c r="H184"/>
  <c r="G184"/>
  <c r="AA183"/>
  <c r="AA186" s="1"/>
  <c r="Z183"/>
  <c r="AD183" s="1"/>
  <c r="AB183" s="1"/>
  <c r="R183"/>
  <c r="Q183"/>
  <c r="S183" s="1"/>
  <c r="J183"/>
  <c r="I183"/>
  <c r="H183"/>
  <c r="G183"/>
  <c r="AA182"/>
  <c r="Z182"/>
  <c r="Z186" s="1"/>
  <c r="S182"/>
  <c r="R182"/>
  <c r="Q182"/>
  <c r="J182"/>
  <c r="I182"/>
  <c r="H182"/>
  <c r="G182"/>
  <c r="AE181"/>
  <c r="AD181"/>
  <c r="Y180"/>
  <c r="W180"/>
  <c r="V180"/>
  <c r="U180"/>
  <c r="T180"/>
  <c r="P180"/>
  <c r="O180"/>
  <c r="N180"/>
  <c r="M180"/>
  <c r="L180"/>
  <c r="K180"/>
  <c r="F180"/>
  <c r="E180"/>
  <c r="D180"/>
  <c r="C180"/>
  <c r="AD179"/>
  <c r="AB179" s="1"/>
  <c r="AA179"/>
  <c r="Z179"/>
  <c r="R179"/>
  <c r="Q179"/>
  <c r="J179"/>
  <c r="I179"/>
  <c r="H179"/>
  <c r="G179"/>
  <c r="AA178"/>
  <c r="Z178"/>
  <c r="S178"/>
  <c r="R178"/>
  <c r="Q178"/>
  <c r="J178"/>
  <c r="I178"/>
  <c r="H178"/>
  <c r="G178"/>
  <c r="AE177"/>
  <c r="AD177"/>
  <c r="AB177" s="1"/>
  <c r="AA177"/>
  <c r="Z177"/>
  <c r="S177"/>
  <c r="R177"/>
  <c r="Q177"/>
  <c r="J177"/>
  <c r="I177"/>
  <c r="H177"/>
  <c r="G177"/>
  <c r="AD176"/>
  <c r="AB176" s="1"/>
  <c r="AA176"/>
  <c r="AA180" s="1"/>
  <c r="Z176"/>
  <c r="R176"/>
  <c r="Q176"/>
  <c r="J176"/>
  <c r="J180" s="1"/>
  <c r="I180" s="1"/>
  <c r="H180" s="1"/>
  <c r="G180" s="1"/>
  <c r="I176"/>
  <c r="H176"/>
  <c r="G176"/>
  <c r="AE175"/>
  <c r="AD175"/>
  <c r="Y174"/>
  <c r="W174"/>
  <c r="V174"/>
  <c r="U174"/>
  <c r="T174"/>
  <c r="P174"/>
  <c r="O174" s="1"/>
  <c r="N174"/>
  <c r="M174"/>
  <c r="L174"/>
  <c r="K174"/>
  <c r="E174"/>
  <c r="D174"/>
  <c r="C174"/>
  <c r="AA173"/>
  <c r="Z173"/>
  <c r="AD173" s="1"/>
  <c r="AB173" s="1"/>
  <c r="AE173" s="1"/>
  <c r="R173"/>
  <c r="Q173"/>
  <c r="S173" s="1"/>
  <c r="J173"/>
  <c r="I173"/>
  <c r="H173"/>
  <c r="G173"/>
  <c r="AA172"/>
  <c r="Z172"/>
  <c r="S172"/>
  <c r="R172"/>
  <c r="Q172"/>
  <c r="J172"/>
  <c r="I172"/>
  <c r="H172"/>
  <c r="G172"/>
  <c r="AE171"/>
  <c r="AD171"/>
  <c r="AB171" s="1"/>
  <c r="AA171"/>
  <c r="AA174" s="1"/>
  <c r="Z171"/>
  <c r="S171"/>
  <c r="R171"/>
  <c r="Q171"/>
  <c r="O171"/>
  <c r="I171"/>
  <c r="G171"/>
  <c r="F171"/>
  <c r="J171" s="1"/>
  <c r="AA170"/>
  <c r="Z170"/>
  <c r="S170" s="1"/>
  <c r="R170"/>
  <c r="R174" s="1"/>
  <c r="Q174" s="1"/>
  <c r="Q170"/>
  <c r="J170"/>
  <c r="I170"/>
  <c r="H170"/>
  <c r="G170"/>
  <c r="AE169"/>
  <c r="AD169"/>
  <c r="AA168"/>
  <c r="Y168"/>
  <c r="W168"/>
  <c r="V168"/>
  <c r="U168"/>
  <c r="T168"/>
  <c r="P168"/>
  <c r="O168"/>
  <c r="N168"/>
  <c r="M168"/>
  <c r="L168"/>
  <c r="K168"/>
  <c r="E168"/>
  <c r="D168"/>
  <c r="C168"/>
  <c r="AE167"/>
  <c r="AD167"/>
  <c r="AB167" s="1"/>
  <c r="AA167"/>
  <c r="Z167"/>
  <c r="S167"/>
  <c r="R167"/>
  <c r="Q167"/>
  <c r="J167"/>
  <c r="I167"/>
  <c r="H167"/>
  <c r="G167"/>
  <c r="AD166"/>
  <c r="AB166" s="1"/>
  <c r="AA166"/>
  <c r="Z166"/>
  <c r="R166"/>
  <c r="Q166"/>
  <c r="J166"/>
  <c r="I166"/>
  <c r="H166"/>
  <c r="G166"/>
  <c r="AA165"/>
  <c r="Z165"/>
  <c r="S165" s="1"/>
  <c r="R165"/>
  <c r="Q165"/>
  <c r="J165"/>
  <c r="I165"/>
  <c r="H165"/>
  <c r="G165"/>
  <c r="AD164"/>
  <c r="AB164" s="1"/>
  <c r="AA164"/>
  <c r="Z164"/>
  <c r="R164"/>
  <c r="Q164"/>
  <c r="Q168" s="1"/>
  <c r="I164"/>
  <c r="G164"/>
  <c r="F164"/>
  <c r="F168" s="1"/>
  <c r="AE163"/>
  <c r="AD163"/>
  <c r="Y162"/>
  <c r="W162"/>
  <c r="V162"/>
  <c r="U162"/>
  <c r="T162"/>
  <c r="P162"/>
  <c r="N162"/>
  <c r="M162"/>
  <c r="L162"/>
  <c r="K162"/>
  <c r="F162"/>
  <c r="E162"/>
  <c r="D162"/>
  <c r="C162"/>
  <c r="AE161"/>
  <c r="AD161"/>
  <c r="AB161" s="1"/>
  <c r="AA161"/>
  <c r="Z161"/>
  <c r="R161"/>
  <c r="Q161"/>
  <c r="J161"/>
  <c r="I161"/>
  <c r="H161"/>
  <c r="G161"/>
  <c r="AA160"/>
  <c r="Z160"/>
  <c r="S160" s="1"/>
  <c r="R160"/>
  <c r="Q160"/>
  <c r="J160"/>
  <c r="I160"/>
  <c r="H160"/>
  <c r="G160"/>
  <c r="AE159"/>
  <c r="AD159"/>
  <c r="AB159" s="1"/>
  <c r="AA159"/>
  <c r="Z159"/>
  <c r="R159"/>
  <c r="R162" s="1"/>
  <c r="Q162" s="1"/>
  <c r="Q159"/>
  <c r="O159"/>
  <c r="I159"/>
  <c r="H159"/>
  <c r="G159"/>
  <c r="F159"/>
  <c r="AD158"/>
  <c r="AB158" s="1"/>
  <c r="AA158"/>
  <c r="AA162" s="1"/>
  <c r="Z158"/>
  <c r="R158"/>
  <c r="Q158"/>
  <c r="J158"/>
  <c r="I158"/>
  <c r="H158"/>
  <c r="G158"/>
  <c r="AE157"/>
  <c r="AD157"/>
  <c r="A157"/>
  <c r="Y156"/>
  <c r="W156"/>
  <c r="V156"/>
  <c r="U156"/>
  <c r="T156"/>
  <c r="P156"/>
  <c r="O156"/>
  <c r="N156"/>
  <c r="M156"/>
  <c r="L156"/>
  <c r="K156"/>
  <c r="E156"/>
  <c r="D156"/>
  <c r="C156"/>
  <c r="AA155"/>
  <c r="Z155"/>
  <c r="AD155" s="1"/>
  <c r="AB155" s="1"/>
  <c r="R155"/>
  <c r="Q155"/>
  <c r="Q156" s="1"/>
  <c r="J155"/>
  <c r="I155"/>
  <c r="H155"/>
  <c r="G155"/>
  <c r="AA154"/>
  <c r="Z154"/>
  <c r="S154"/>
  <c r="R154"/>
  <c r="Q154"/>
  <c r="J154"/>
  <c r="I154"/>
  <c r="H154"/>
  <c r="G154"/>
  <c r="AE153"/>
  <c r="AD153"/>
  <c r="AB153" s="1"/>
  <c r="AA153"/>
  <c r="Z153"/>
  <c r="R153"/>
  <c r="Q153"/>
  <c r="J153"/>
  <c r="I153"/>
  <c r="H153"/>
  <c r="G153"/>
  <c r="AA152"/>
  <c r="AA156" s="1"/>
  <c r="Z152"/>
  <c r="S152" s="1"/>
  <c r="R152"/>
  <c r="R156" s="1"/>
  <c r="Q152"/>
  <c r="I152"/>
  <c r="G152"/>
  <c r="F152"/>
  <c r="H152" s="1"/>
  <c r="AE151"/>
  <c r="AD151"/>
  <c r="AE150"/>
  <c r="AD150"/>
  <c r="A150"/>
  <c r="AA149"/>
  <c r="Y149"/>
  <c r="W149"/>
  <c r="V149"/>
  <c r="U149"/>
  <c r="T149"/>
  <c r="Q149"/>
  <c r="P149"/>
  <c r="O149"/>
  <c r="N149"/>
  <c r="M149"/>
  <c r="L149"/>
  <c r="K149"/>
  <c r="F149"/>
  <c r="E149"/>
  <c r="D149"/>
  <c r="C149"/>
  <c r="AA148"/>
  <c r="Z148"/>
  <c r="S148"/>
  <c r="R148"/>
  <c r="J148"/>
  <c r="J149" s="1"/>
  <c r="I148"/>
  <c r="I149" s="1"/>
  <c r="H149" s="1"/>
  <c r="G149" s="1"/>
  <c r="H148"/>
  <c r="G148"/>
  <c r="Y147"/>
  <c r="W147"/>
  <c r="V147"/>
  <c r="U147"/>
  <c r="T147"/>
  <c r="Q147"/>
  <c r="P147"/>
  <c r="N147"/>
  <c r="M147"/>
  <c r="L147"/>
  <c r="K147"/>
  <c r="F147"/>
  <c r="E147"/>
  <c r="D147"/>
  <c r="C147"/>
  <c r="AE146"/>
  <c r="AD146"/>
  <c r="AB146" s="1"/>
  <c r="AA146"/>
  <c r="Z146"/>
  <c r="S146"/>
  <c r="R146"/>
  <c r="J146"/>
  <c r="I146"/>
  <c r="H146"/>
  <c r="G146"/>
  <c r="AA145"/>
  <c r="AA147" s="1"/>
  <c r="Z145"/>
  <c r="Z147" s="1"/>
  <c r="S145"/>
  <c r="R145"/>
  <c r="J145"/>
  <c r="I145"/>
  <c r="I147" s="1"/>
  <c r="H147" s="1"/>
  <c r="G147" s="1"/>
  <c r="H145"/>
  <c r="G145"/>
  <c r="AE144"/>
  <c r="AD144"/>
  <c r="O142"/>
  <c r="D142"/>
  <c r="Y141"/>
  <c r="W141"/>
  <c r="V141"/>
  <c r="U141"/>
  <c r="T141"/>
  <c r="P141"/>
  <c r="O141"/>
  <c r="N141"/>
  <c r="N142" s="1"/>
  <c r="M141"/>
  <c r="L141"/>
  <c r="K141"/>
  <c r="D141"/>
  <c r="C141"/>
  <c r="C142" s="1"/>
  <c r="AA140"/>
  <c r="Z140"/>
  <c r="S140" s="1"/>
  <c r="R140"/>
  <c r="Q140"/>
  <c r="J140"/>
  <c r="I140"/>
  <c r="H140"/>
  <c r="G140"/>
  <c r="AD139"/>
  <c r="AB139" s="1"/>
  <c r="AA139"/>
  <c r="Z139"/>
  <c r="AE139" s="1"/>
  <c r="R139"/>
  <c r="Q139"/>
  <c r="S139" s="1"/>
  <c r="G139"/>
  <c r="F139"/>
  <c r="H139" s="1"/>
  <c r="E139"/>
  <c r="I139" s="1"/>
  <c r="AD138"/>
  <c r="AB138" s="1"/>
  <c r="AA138"/>
  <c r="Z138"/>
  <c r="AE138" s="1"/>
  <c r="R138"/>
  <c r="Q138"/>
  <c r="S138" s="1"/>
  <c r="J138"/>
  <c r="I138"/>
  <c r="H138"/>
  <c r="G138"/>
  <c r="AD137"/>
  <c r="AB137" s="1"/>
  <c r="AA137"/>
  <c r="Z137"/>
  <c r="R137"/>
  <c r="Q137"/>
  <c r="J137"/>
  <c r="I137"/>
  <c r="H137"/>
  <c r="G137"/>
  <c r="AA136"/>
  <c r="Z136"/>
  <c r="AD136" s="1"/>
  <c r="AB136" s="1"/>
  <c r="R136"/>
  <c r="Q136"/>
  <c r="S136" s="1"/>
  <c r="J136"/>
  <c r="I136"/>
  <c r="H136"/>
  <c r="G136"/>
  <c r="AA135"/>
  <c r="Z135"/>
  <c r="AD135" s="1"/>
  <c r="AB135" s="1"/>
  <c r="R135"/>
  <c r="Q135"/>
  <c r="S135" s="1"/>
  <c r="F135"/>
  <c r="J135" s="1"/>
  <c r="E135"/>
  <c r="G135" s="1"/>
  <c r="AD134"/>
  <c r="AB134" s="1"/>
  <c r="AA134"/>
  <c r="Z134"/>
  <c r="AE134" s="1"/>
  <c r="R134"/>
  <c r="Q134"/>
  <c r="S134" s="1"/>
  <c r="G134"/>
  <c r="F134"/>
  <c r="J134" s="1"/>
  <c r="E134"/>
  <c r="I134" s="1"/>
  <c r="H134" s="1"/>
  <c r="AE133"/>
  <c r="AD133"/>
  <c r="AB133" s="1"/>
  <c r="AA133"/>
  <c r="Z133"/>
  <c r="S133"/>
  <c r="R133"/>
  <c r="Q133"/>
  <c r="I133"/>
  <c r="H133" s="1"/>
  <c r="G133"/>
  <c r="F133"/>
  <c r="J133" s="1"/>
  <c r="E133"/>
  <c r="AA132"/>
  <c r="Z132"/>
  <c r="S132"/>
  <c r="R132"/>
  <c r="Q132"/>
  <c r="J132"/>
  <c r="F132"/>
  <c r="E132"/>
  <c r="I132" s="1"/>
  <c r="H132" s="1"/>
  <c r="AA131"/>
  <c r="Z131"/>
  <c r="AD131" s="1"/>
  <c r="AB131" s="1"/>
  <c r="R131"/>
  <c r="Q131"/>
  <c r="S131" s="1"/>
  <c r="J131"/>
  <c r="I131"/>
  <c r="H131"/>
  <c r="G131"/>
  <c r="AA130"/>
  <c r="Z130"/>
  <c r="S130" s="1"/>
  <c r="R130"/>
  <c r="Q130"/>
  <c r="H130"/>
  <c r="G130"/>
  <c r="F130"/>
  <c r="E130"/>
  <c r="A130"/>
  <c r="A131" s="1"/>
  <c r="A132" s="1"/>
  <c r="A133" s="1"/>
  <c r="A134" s="1"/>
  <c r="A135" s="1"/>
  <c r="A136" s="1"/>
  <c r="A137" s="1"/>
  <c r="A138" s="1"/>
  <c r="AA129"/>
  <c r="Z129"/>
  <c r="S129" s="1"/>
  <c r="R129"/>
  <c r="Q129"/>
  <c r="H129"/>
  <c r="G129"/>
  <c r="F129"/>
  <c r="E129"/>
  <c r="I129" s="1"/>
  <c r="AE128"/>
  <c r="AD128"/>
  <c r="AB128" s="1"/>
  <c r="AA128"/>
  <c r="Z128"/>
  <c r="R128"/>
  <c r="Q128"/>
  <c r="G128"/>
  <c r="F128"/>
  <c r="H128" s="1"/>
  <c r="E128"/>
  <c r="I128" s="1"/>
  <c r="AD127"/>
  <c r="AB127" s="1"/>
  <c r="AA127"/>
  <c r="Z127"/>
  <c r="R127"/>
  <c r="Q127"/>
  <c r="J127" s="1"/>
  <c r="F127"/>
  <c r="H127" s="1"/>
  <c r="E127"/>
  <c r="I127" s="1"/>
  <c r="AA126"/>
  <c r="Z126"/>
  <c r="S126" s="1"/>
  <c r="R126"/>
  <c r="Q126"/>
  <c r="J126"/>
  <c r="I126"/>
  <c r="H126"/>
  <c r="G126"/>
  <c r="AE125"/>
  <c r="AD125"/>
  <c r="AB125" s="1"/>
  <c r="AA125"/>
  <c r="Z125"/>
  <c r="S125"/>
  <c r="R125"/>
  <c r="Q125"/>
  <c r="J125"/>
  <c r="I125"/>
  <c r="H125"/>
  <c r="G125"/>
  <c r="AD124"/>
  <c r="AB124" s="1"/>
  <c r="AA124"/>
  <c r="Z124"/>
  <c r="R124"/>
  <c r="Q124"/>
  <c r="J124"/>
  <c r="I124"/>
  <c r="H124"/>
  <c r="G124"/>
  <c r="AA123"/>
  <c r="Z123"/>
  <c r="S123"/>
  <c r="R123"/>
  <c r="Q123"/>
  <c r="J123"/>
  <c r="F123"/>
  <c r="E123"/>
  <c r="I123" s="1"/>
  <c r="H123" s="1"/>
  <c r="AA122"/>
  <c r="AA122" i="9" s="1"/>
  <c r="Z122" i="2"/>
  <c r="Z122" i="9" s="1"/>
  <c r="AA121" i="2"/>
  <c r="Z121"/>
  <c r="S121"/>
  <c r="R121"/>
  <c r="Q121"/>
  <c r="J121"/>
  <c r="I121"/>
  <c r="H121"/>
  <c r="G121"/>
  <c r="AE120"/>
  <c r="AD120"/>
  <c r="AB120" s="1"/>
  <c r="AA120"/>
  <c r="Z120"/>
  <c r="R120"/>
  <c r="Q120"/>
  <c r="J120"/>
  <c r="I120"/>
  <c r="H120"/>
  <c r="G120"/>
  <c r="A120"/>
  <c r="AD119"/>
  <c r="AB119" s="1"/>
  <c r="AA119"/>
  <c r="AA141" s="1"/>
  <c r="Z119"/>
  <c r="AE119" s="1"/>
  <c r="R119"/>
  <c r="Q119"/>
  <c r="S119" s="1"/>
  <c r="H119"/>
  <c r="G119"/>
  <c r="F119"/>
  <c r="J119" s="1"/>
  <c r="E119"/>
  <c r="I119" s="1"/>
  <c r="AE118"/>
  <c r="AD118"/>
  <c r="Y117"/>
  <c r="W117"/>
  <c r="V117"/>
  <c r="U117"/>
  <c r="T117"/>
  <c r="P117"/>
  <c r="N117"/>
  <c r="M117"/>
  <c r="M142" s="1"/>
  <c r="J117"/>
  <c r="I117"/>
  <c r="F117"/>
  <c r="E117"/>
  <c r="G117" s="1"/>
  <c r="D117"/>
  <c r="C117"/>
  <c r="AA116"/>
  <c r="Z116"/>
  <c r="S116" s="1"/>
  <c r="R116" s="1"/>
  <c r="Q116"/>
  <c r="L116"/>
  <c r="K116"/>
  <c r="H116"/>
  <c r="G116"/>
  <c r="AA115"/>
  <c r="Z115"/>
  <c r="AD115" s="1"/>
  <c r="AB115" s="1"/>
  <c r="Q115"/>
  <c r="L115"/>
  <c r="S115" s="1"/>
  <c r="R115" s="1"/>
  <c r="K115"/>
  <c r="H115"/>
  <c r="G115"/>
  <c r="AE114"/>
  <c r="AD114"/>
  <c r="AB114" s="1"/>
  <c r="AA114"/>
  <c r="Z114"/>
  <c r="S114"/>
  <c r="R114"/>
  <c r="L114"/>
  <c r="K114"/>
  <c r="H114"/>
  <c r="G114"/>
  <c r="A114"/>
  <c r="AD113"/>
  <c r="AB113" s="1"/>
  <c r="AA113"/>
  <c r="AA117" s="1"/>
  <c r="Z113"/>
  <c r="AE113" s="1"/>
  <c r="R113"/>
  <c r="R117" s="1"/>
  <c r="Q117" s="1"/>
  <c r="L113"/>
  <c r="S113" s="1"/>
  <c r="K113"/>
  <c r="H113"/>
  <c r="G113"/>
  <c r="AE112"/>
  <c r="AD112"/>
  <c r="AE111"/>
  <c r="AD111"/>
  <c r="Y109"/>
  <c r="W109"/>
  <c r="V109"/>
  <c r="U109"/>
  <c r="T109"/>
  <c r="O109"/>
  <c r="N109"/>
  <c r="M109"/>
  <c r="L109"/>
  <c r="K109"/>
  <c r="D109"/>
  <c r="C109"/>
  <c r="AE108"/>
  <c r="AD108"/>
  <c r="AB108" s="1"/>
  <c r="AA108"/>
  <c r="Z108"/>
  <c r="S108"/>
  <c r="R108"/>
  <c r="Q108"/>
  <c r="J108"/>
  <c r="I108"/>
  <c r="H108"/>
  <c r="G108"/>
  <c r="AD107"/>
  <c r="AB107" s="1"/>
  <c r="AA107"/>
  <c r="Z107"/>
  <c r="AE107" s="1"/>
  <c r="P107"/>
  <c r="F107"/>
  <c r="J107" s="1"/>
  <c r="E107"/>
  <c r="G107" s="1"/>
  <c r="AD106"/>
  <c r="AB106" s="1"/>
  <c r="AA106"/>
  <c r="Z106"/>
  <c r="R106"/>
  <c r="Q106"/>
  <c r="J106"/>
  <c r="I106"/>
  <c r="H106"/>
  <c r="G106"/>
  <c r="AA105"/>
  <c r="Z105"/>
  <c r="AD105" s="1"/>
  <c r="AB105" s="1"/>
  <c r="R105"/>
  <c r="Q105"/>
  <c r="S105" s="1"/>
  <c r="J105"/>
  <c r="I105"/>
  <c r="H105"/>
  <c r="G105"/>
  <c r="AA104"/>
  <c r="Z104"/>
  <c r="AD104" s="1"/>
  <c r="AB104" s="1"/>
  <c r="R104"/>
  <c r="Q104"/>
  <c r="S104" s="1"/>
  <c r="J104"/>
  <c r="I104"/>
  <c r="H104"/>
  <c r="G104"/>
  <c r="AA103"/>
  <c r="Z103"/>
  <c r="AD103" s="1"/>
  <c r="AB103" s="1"/>
  <c r="P103"/>
  <c r="R103" s="1"/>
  <c r="Q103" s="1"/>
  <c r="S103" s="1"/>
  <c r="F103"/>
  <c r="J103" s="1"/>
  <c r="E103"/>
  <c r="G103" s="1"/>
  <c r="AD102"/>
  <c r="AB102" s="1"/>
  <c r="AA102"/>
  <c r="Z102"/>
  <c r="AE102" s="1"/>
  <c r="Q102"/>
  <c r="S102" s="1"/>
  <c r="R102" s="1"/>
  <c r="P102"/>
  <c r="G102"/>
  <c r="F102"/>
  <c r="J102" s="1"/>
  <c r="E102"/>
  <c r="I102" s="1"/>
  <c r="H102" s="1"/>
  <c r="AE101"/>
  <c r="AD101"/>
  <c r="AB101" s="1"/>
  <c r="AA101"/>
  <c r="Z101"/>
  <c r="Q101"/>
  <c r="P101"/>
  <c r="G101"/>
  <c r="F101"/>
  <c r="H101" s="1"/>
  <c r="E101"/>
  <c r="I101" s="1"/>
  <c r="AE100"/>
  <c r="AD100"/>
  <c r="AB100" s="1"/>
  <c r="AA100"/>
  <c r="Z100"/>
  <c r="R100"/>
  <c r="Q100"/>
  <c r="P100"/>
  <c r="H100"/>
  <c r="G100" s="1"/>
  <c r="F100"/>
  <c r="E100"/>
  <c r="I100" s="1"/>
  <c r="A100"/>
  <c r="A101" s="1"/>
  <c r="A102" s="1"/>
  <c r="A103" s="1"/>
  <c r="A104" s="1"/>
  <c r="A105" s="1"/>
  <c r="A106" s="1"/>
  <c r="A107" s="1"/>
  <c r="AE99"/>
  <c r="AD99"/>
  <c r="AB99" s="1"/>
  <c r="AA99"/>
  <c r="Z99"/>
  <c r="R99"/>
  <c r="Q99"/>
  <c r="J99"/>
  <c r="I99"/>
  <c r="H99"/>
  <c r="G99"/>
  <c r="AA98"/>
  <c r="Z98"/>
  <c r="AD98" s="1"/>
  <c r="AB98" s="1"/>
  <c r="Q98"/>
  <c r="S98" s="1"/>
  <c r="P98"/>
  <c r="R98" s="1"/>
  <c r="F98"/>
  <c r="H98" s="1"/>
  <c r="G98" s="1"/>
  <c r="E98"/>
  <c r="I98" s="1"/>
  <c r="AA97"/>
  <c r="Z97"/>
  <c r="S97" s="1"/>
  <c r="R97" s="1"/>
  <c r="Q97"/>
  <c r="P97"/>
  <c r="J97"/>
  <c r="F97"/>
  <c r="E97"/>
  <c r="I97" s="1"/>
  <c r="H97" s="1"/>
  <c r="AA96"/>
  <c r="Z96"/>
  <c r="S96"/>
  <c r="R96" s="1"/>
  <c r="Q96"/>
  <c r="P96"/>
  <c r="H96"/>
  <c r="F96"/>
  <c r="E96"/>
  <c r="G96" s="1"/>
  <c r="AA95"/>
  <c r="Z95"/>
  <c r="P95"/>
  <c r="J95" s="1"/>
  <c r="F95"/>
  <c r="F109" s="1"/>
  <c r="H109" s="1"/>
  <c r="E95"/>
  <c r="I95" s="1"/>
  <c r="AA94"/>
  <c r="Z94"/>
  <c r="S94" s="1"/>
  <c r="R94"/>
  <c r="Q94"/>
  <c r="J94"/>
  <c r="I94"/>
  <c r="H94"/>
  <c r="G94"/>
  <c r="AE93"/>
  <c r="AD93"/>
  <c r="AB93" s="1"/>
  <c r="AA93"/>
  <c r="Z93"/>
  <c r="S93"/>
  <c r="R93"/>
  <c r="Q93"/>
  <c r="J93"/>
  <c r="I93"/>
  <c r="H93"/>
  <c r="G93"/>
  <c r="AD92"/>
  <c r="AB92" s="1"/>
  <c r="AA92"/>
  <c r="Z92"/>
  <c r="AE92" s="1"/>
  <c r="R92"/>
  <c r="Q92" s="1"/>
  <c r="S92" s="1"/>
  <c r="P92"/>
  <c r="G92"/>
  <c r="F92"/>
  <c r="J92" s="1"/>
  <c r="E92"/>
  <c r="I92" s="1"/>
  <c r="H92" s="1"/>
  <c r="AD91"/>
  <c r="AB91" s="1"/>
  <c r="AB91" i="9" s="1"/>
  <c r="AA91" i="2"/>
  <c r="AA91" i="9" s="1"/>
  <c r="Z91" i="2"/>
  <c r="Z91" i="9" s="1"/>
  <c r="AD90" i="2"/>
  <c r="AB90" s="1"/>
  <c r="AA90"/>
  <c r="Z90"/>
  <c r="R90"/>
  <c r="Q90"/>
  <c r="J90"/>
  <c r="I90"/>
  <c r="H90"/>
  <c r="G90"/>
  <c r="AA89"/>
  <c r="Z89"/>
  <c r="S89"/>
  <c r="R89"/>
  <c r="Q89"/>
  <c r="J89"/>
  <c r="I89"/>
  <c r="H89"/>
  <c r="G89"/>
  <c r="A89"/>
  <c r="AA88"/>
  <c r="AA109" s="1"/>
  <c r="AA110" s="1"/>
  <c r="Z88"/>
  <c r="R88"/>
  <c r="Q88"/>
  <c r="S88" s="1"/>
  <c r="P88"/>
  <c r="H88"/>
  <c r="G88" s="1"/>
  <c r="F88"/>
  <c r="E88"/>
  <c r="E109" s="1"/>
  <c r="AE87"/>
  <c r="AD87"/>
  <c r="Y86"/>
  <c r="W86"/>
  <c r="W110" s="1"/>
  <c r="V110" s="1"/>
  <c r="U110" s="1"/>
  <c r="T110" s="1"/>
  <c r="V86"/>
  <c r="U86"/>
  <c r="T86"/>
  <c r="P86"/>
  <c r="O86"/>
  <c r="N86"/>
  <c r="M86"/>
  <c r="J86"/>
  <c r="I86"/>
  <c r="H86" s="1"/>
  <c r="G86" s="1"/>
  <c r="F86"/>
  <c r="E86"/>
  <c r="D86"/>
  <c r="C86"/>
  <c r="AA85"/>
  <c r="Z85"/>
  <c r="Q85"/>
  <c r="L85"/>
  <c r="K85"/>
  <c r="H85"/>
  <c r="G85"/>
  <c r="AE84"/>
  <c r="AD84"/>
  <c r="AB84" s="1"/>
  <c r="AA84"/>
  <c r="Z84"/>
  <c r="S84"/>
  <c r="R84" s="1"/>
  <c r="Q84"/>
  <c r="Q86" s="1"/>
  <c r="L84"/>
  <c r="K84"/>
  <c r="H84"/>
  <c r="G84"/>
  <c r="AD83"/>
  <c r="AB83" s="1"/>
  <c r="AA83"/>
  <c r="AA86" s="1"/>
  <c r="Z83"/>
  <c r="L83"/>
  <c r="K83"/>
  <c r="R83" s="1"/>
  <c r="H83"/>
  <c r="G83"/>
  <c r="A83"/>
  <c r="A84" s="1"/>
  <c r="AA82"/>
  <c r="Z82"/>
  <c r="S82" s="1"/>
  <c r="R82" s="1"/>
  <c r="L82"/>
  <c r="L86" s="1"/>
  <c r="K86" s="1"/>
  <c r="K82"/>
  <c r="H82"/>
  <c r="G82"/>
  <c r="AE81"/>
  <c r="AD81"/>
  <c r="AE80"/>
  <c r="AD80"/>
  <c r="AE79"/>
  <c r="AD79"/>
  <c r="O77"/>
  <c r="Y76"/>
  <c r="AD76" s="1"/>
  <c r="W76"/>
  <c r="V76"/>
  <c r="U76"/>
  <c r="T76"/>
  <c r="Q76"/>
  <c r="P76"/>
  <c r="O76"/>
  <c r="N76"/>
  <c r="N77" s="1"/>
  <c r="M77" s="1"/>
  <c r="M76"/>
  <c r="L76"/>
  <c r="K76"/>
  <c r="K77" s="1"/>
  <c r="F76"/>
  <c r="F77" s="1"/>
  <c r="E76"/>
  <c r="D76"/>
  <c r="D77" s="1"/>
  <c r="D78" s="1"/>
  <c r="C76"/>
  <c r="C77" s="1"/>
  <c r="AA75"/>
  <c r="Z75"/>
  <c r="AD75" s="1"/>
  <c r="AB75" s="1"/>
  <c r="S75"/>
  <c r="R75"/>
  <c r="J75"/>
  <c r="I75"/>
  <c r="H75"/>
  <c r="G75"/>
  <c r="AE74"/>
  <c r="AD74"/>
  <c r="AB74" s="1"/>
  <c r="AA74"/>
  <c r="Z74"/>
  <c r="S74"/>
  <c r="R74"/>
  <c r="J74"/>
  <c r="I74"/>
  <c r="H74"/>
  <c r="G74"/>
  <c r="AA73"/>
  <c r="Z73"/>
  <c r="AD73" s="1"/>
  <c r="AB73" s="1"/>
  <c r="S73"/>
  <c r="R73"/>
  <c r="J73"/>
  <c r="I73"/>
  <c r="H73"/>
  <c r="G73"/>
  <c r="AE72"/>
  <c r="AD72"/>
  <c r="AB72" s="1"/>
  <c r="AA72"/>
  <c r="Z72"/>
  <c r="S72"/>
  <c r="R72"/>
  <c r="J72"/>
  <c r="I72"/>
  <c r="H72"/>
  <c r="G72"/>
  <c r="AA71"/>
  <c r="Z71"/>
  <c r="AD71" s="1"/>
  <c r="AB71" s="1"/>
  <c r="S71"/>
  <c r="R71"/>
  <c r="J71"/>
  <c r="I71"/>
  <c r="H71"/>
  <c r="G71"/>
  <c r="AE70"/>
  <c r="AD70"/>
  <c r="AB70" s="1"/>
  <c r="AA70"/>
  <c r="Z70"/>
  <c r="S70"/>
  <c r="R70"/>
  <c r="J70"/>
  <c r="I70"/>
  <c r="H70"/>
  <c r="G70"/>
  <c r="AD69"/>
  <c r="AB69" s="1"/>
  <c r="AA69"/>
  <c r="Z69"/>
  <c r="AE69" s="1"/>
  <c r="S69"/>
  <c r="R69"/>
  <c r="J69"/>
  <c r="I69"/>
  <c r="H69"/>
  <c r="G69"/>
  <c r="AA68"/>
  <c r="Z68"/>
  <c r="AD68" s="1"/>
  <c r="AB68" s="1"/>
  <c r="S68"/>
  <c r="R68"/>
  <c r="J68"/>
  <c r="I68"/>
  <c r="H68"/>
  <c r="G68"/>
  <c r="AE67"/>
  <c r="AD67"/>
  <c r="AB67" s="1"/>
  <c r="AA67"/>
  <c r="Z67"/>
  <c r="S67"/>
  <c r="R67"/>
  <c r="J67"/>
  <c r="I67"/>
  <c r="H67"/>
  <c r="G67"/>
  <c r="A67"/>
  <c r="AD66"/>
  <c r="AB66" s="1"/>
  <c r="AA66"/>
  <c r="Z66"/>
  <c r="AE66" s="1"/>
  <c r="S66"/>
  <c r="R66"/>
  <c r="J66"/>
  <c r="I66"/>
  <c r="H66"/>
  <c r="G66"/>
  <c r="AA65"/>
  <c r="Z65"/>
  <c r="S65"/>
  <c r="R65"/>
  <c r="J65"/>
  <c r="I65"/>
  <c r="H65"/>
  <c r="G65"/>
  <c r="AD64"/>
  <c r="AB64" s="1"/>
  <c r="AA64"/>
  <c r="Z64"/>
  <c r="AE64" s="1"/>
  <c r="S64"/>
  <c r="R64"/>
  <c r="J64"/>
  <c r="I64"/>
  <c r="H64"/>
  <c r="G64"/>
  <c r="AA63"/>
  <c r="Z63"/>
  <c r="S63"/>
  <c r="R63"/>
  <c r="J63"/>
  <c r="I63"/>
  <c r="H63"/>
  <c r="G63"/>
  <c r="AD62"/>
  <c r="AB62" s="1"/>
  <c r="AA62"/>
  <c r="Z62"/>
  <c r="AE62" s="1"/>
  <c r="S62"/>
  <c r="R62"/>
  <c r="J62"/>
  <c r="I62"/>
  <c r="H62"/>
  <c r="G62"/>
  <c r="AA61"/>
  <c r="Z61"/>
  <c r="S61"/>
  <c r="R61"/>
  <c r="J61"/>
  <c r="I61"/>
  <c r="H61"/>
  <c r="G61"/>
  <c r="AD60"/>
  <c r="AB60" s="1"/>
  <c r="AA60"/>
  <c r="Z60"/>
  <c r="AE60" s="1"/>
  <c r="S60"/>
  <c r="R60"/>
  <c r="J60"/>
  <c r="I60"/>
  <c r="H60"/>
  <c r="G60"/>
  <c r="AA59"/>
  <c r="Z59"/>
  <c r="S59"/>
  <c r="R59"/>
  <c r="J59"/>
  <c r="I59"/>
  <c r="H59"/>
  <c r="G59"/>
  <c r="AD58"/>
  <c r="AB58" s="1"/>
  <c r="AA58"/>
  <c r="Z58"/>
  <c r="AE58" s="1"/>
  <c r="S58"/>
  <c r="R58"/>
  <c r="J58"/>
  <c r="I58"/>
  <c r="H58"/>
  <c r="G58"/>
  <c r="AA57"/>
  <c r="AA57" i="9" s="1"/>
  <c r="Z57" i="2"/>
  <c r="Z57" i="9" s="1"/>
  <c r="AA56" i="2"/>
  <c r="Z56"/>
  <c r="AD56" s="1"/>
  <c r="AB56" s="1"/>
  <c r="S56"/>
  <c r="R56"/>
  <c r="J56"/>
  <c r="J76" s="1"/>
  <c r="J77" s="1"/>
  <c r="I77" s="1"/>
  <c r="I56"/>
  <c r="H56"/>
  <c r="G56"/>
  <c r="AE55"/>
  <c r="AD55"/>
  <c r="AB55" s="1"/>
  <c r="AA55"/>
  <c r="Z55"/>
  <c r="S55"/>
  <c r="R55"/>
  <c r="J55"/>
  <c r="I55"/>
  <c r="H55"/>
  <c r="G55"/>
  <c r="A55"/>
  <c r="AD54"/>
  <c r="AB54" s="1"/>
  <c r="AA54"/>
  <c r="AA76" s="1"/>
  <c r="Z54"/>
  <c r="Z76" s="1"/>
  <c r="S54"/>
  <c r="R54"/>
  <c r="J54"/>
  <c r="I54"/>
  <c r="I76" s="1"/>
  <c r="H76" s="1"/>
  <c r="G76" s="1"/>
  <c r="H54"/>
  <c r="G54"/>
  <c r="AE53"/>
  <c r="AD53"/>
  <c r="Y52"/>
  <c r="W52"/>
  <c r="V52"/>
  <c r="U52"/>
  <c r="T52"/>
  <c r="P52"/>
  <c r="N52"/>
  <c r="M52"/>
  <c r="K52"/>
  <c r="J52"/>
  <c r="I52"/>
  <c r="F52"/>
  <c r="E52"/>
  <c r="E77" s="1"/>
  <c r="D52"/>
  <c r="C52"/>
  <c r="AD51"/>
  <c r="AB51" s="1"/>
  <c r="AA51"/>
  <c r="Z51"/>
  <c r="AE51" s="1"/>
  <c r="Q51"/>
  <c r="L51"/>
  <c r="K51"/>
  <c r="H51"/>
  <c r="G51"/>
  <c r="A51"/>
  <c r="AA50"/>
  <c r="Z50"/>
  <c r="S50" s="1"/>
  <c r="R50"/>
  <c r="L50"/>
  <c r="K50"/>
  <c r="H50"/>
  <c r="G50"/>
  <c r="A50" s="1"/>
  <c r="AA49"/>
  <c r="Z49"/>
  <c r="S49" s="1"/>
  <c r="R49" s="1"/>
  <c r="L49"/>
  <c r="K49"/>
  <c r="H49"/>
  <c r="G49"/>
  <c r="A49"/>
  <c r="AD48"/>
  <c r="AB48" s="1"/>
  <c r="AA48"/>
  <c r="AA52" s="1"/>
  <c r="Z48"/>
  <c r="Z52" s="1"/>
  <c r="L48"/>
  <c r="S48" s="1"/>
  <c r="R48" s="1"/>
  <c r="K48"/>
  <c r="H48"/>
  <c r="G48"/>
  <c r="AE47"/>
  <c r="AD47"/>
  <c r="AE46"/>
  <c r="AD46"/>
  <c r="D45"/>
  <c r="Y44"/>
  <c r="W44"/>
  <c r="W45" s="1"/>
  <c r="V44"/>
  <c r="V45" s="1"/>
  <c r="U45" s="1"/>
  <c r="U44"/>
  <c r="T44"/>
  <c r="Q44"/>
  <c r="P44"/>
  <c r="O44"/>
  <c r="N44"/>
  <c r="M44"/>
  <c r="L44"/>
  <c r="K44"/>
  <c r="F44"/>
  <c r="F45" s="1"/>
  <c r="H45" s="1"/>
  <c r="E44"/>
  <c r="E45" s="1"/>
  <c r="D44"/>
  <c r="C44"/>
  <c r="C45" s="1"/>
  <c r="AA43"/>
  <c r="Z43"/>
  <c r="S43"/>
  <c r="R43"/>
  <c r="J43"/>
  <c r="I43"/>
  <c r="H43"/>
  <c r="G43"/>
  <c r="AD42"/>
  <c r="AB42" s="1"/>
  <c r="AA42"/>
  <c r="Z42"/>
  <c r="AE42" s="1"/>
  <c r="S42"/>
  <c r="R42"/>
  <c r="J42"/>
  <c r="I42"/>
  <c r="H42"/>
  <c r="G42"/>
  <c r="AA41"/>
  <c r="Z41"/>
  <c r="S41"/>
  <c r="R41"/>
  <c r="J41"/>
  <c r="I41"/>
  <c r="H41"/>
  <c r="G41"/>
  <c r="AD40"/>
  <c r="AB40" s="1"/>
  <c r="AA40"/>
  <c r="Z40"/>
  <c r="AE40" s="1"/>
  <c r="S40"/>
  <c r="R40"/>
  <c r="J40"/>
  <c r="I40"/>
  <c r="H40"/>
  <c r="G40"/>
  <c r="AA39"/>
  <c r="Z39"/>
  <c r="S39"/>
  <c r="R39"/>
  <c r="J39"/>
  <c r="I39"/>
  <c r="H39"/>
  <c r="G39"/>
  <c r="AD38"/>
  <c r="AB38" s="1"/>
  <c r="AA38"/>
  <c r="Z38"/>
  <c r="AE38" s="1"/>
  <c r="S38"/>
  <c r="R38"/>
  <c r="J38"/>
  <c r="I38"/>
  <c r="H38"/>
  <c r="G38"/>
  <c r="AA37"/>
  <c r="Z37"/>
  <c r="AD37" s="1"/>
  <c r="AB37" s="1"/>
  <c r="S37"/>
  <c r="R37"/>
  <c r="J37"/>
  <c r="I37"/>
  <c r="H37"/>
  <c r="G37"/>
  <c r="A37"/>
  <c r="A38" s="1"/>
  <c r="AA36"/>
  <c r="Z36"/>
  <c r="S36"/>
  <c r="R36"/>
  <c r="J36"/>
  <c r="I36"/>
  <c r="I44" s="1"/>
  <c r="H44" s="1"/>
  <c r="G44" s="1"/>
  <c r="H36"/>
  <c r="G36"/>
  <c r="A36"/>
  <c r="AE35"/>
  <c r="AD35"/>
  <c r="AB35" s="1"/>
  <c r="AA35"/>
  <c r="Z35"/>
  <c r="S35"/>
  <c r="R35"/>
  <c r="J35"/>
  <c r="I35"/>
  <c r="H35"/>
  <c r="G35"/>
  <c r="AA34"/>
  <c r="Z34"/>
  <c r="AD34" s="1"/>
  <c r="AB34" s="1"/>
  <c r="S34"/>
  <c r="R34"/>
  <c r="J34"/>
  <c r="I34"/>
  <c r="H34"/>
  <c r="G34"/>
  <c r="AE33"/>
  <c r="AD33"/>
  <c r="AB33" s="1"/>
  <c r="AA33"/>
  <c r="Z33"/>
  <c r="S33"/>
  <c r="R33"/>
  <c r="J33"/>
  <c r="I33"/>
  <c r="H33"/>
  <c r="G33"/>
  <c r="AA32"/>
  <c r="Z32"/>
  <c r="AD32" s="1"/>
  <c r="AB32" s="1"/>
  <c r="S32"/>
  <c r="R32"/>
  <c r="J32"/>
  <c r="I32"/>
  <c r="H32"/>
  <c r="G32"/>
  <c r="AE31"/>
  <c r="AD31"/>
  <c r="AB31" s="1"/>
  <c r="AA31"/>
  <c r="Z31"/>
  <c r="S31"/>
  <c r="R31"/>
  <c r="J31"/>
  <c r="I31"/>
  <c r="H31"/>
  <c r="G31"/>
  <c r="AA30"/>
  <c r="Z30"/>
  <c r="AD30" s="1"/>
  <c r="AB30" s="1"/>
  <c r="S30"/>
  <c r="R30"/>
  <c r="J30"/>
  <c r="I30"/>
  <c r="H30"/>
  <c r="G30"/>
  <c r="AE29"/>
  <c r="AD29"/>
  <c r="AB29" s="1"/>
  <c r="AA29"/>
  <c r="Z29"/>
  <c r="S29"/>
  <c r="R29"/>
  <c r="J29"/>
  <c r="I29"/>
  <c r="H29"/>
  <c r="G29"/>
  <c r="AA28"/>
  <c r="Z28"/>
  <c r="AD28" s="1"/>
  <c r="AB28" s="1"/>
  <c r="S28"/>
  <c r="R28"/>
  <c r="J28"/>
  <c r="I28"/>
  <c r="H28"/>
  <c r="G28"/>
  <c r="AE27"/>
  <c r="AD27"/>
  <c r="AB27" s="1"/>
  <c r="AA27"/>
  <c r="Z27"/>
  <c r="S27"/>
  <c r="R27"/>
  <c r="J27"/>
  <c r="I27"/>
  <c r="H27"/>
  <c r="G27"/>
  <c r="AA26"/>
  <c r="AA26" i="9" s="1"/>
  <c r="Z26" i="2"/>
  <c r="Z26" i="9" s="1"/>
  <c r="AA25" i="2"/>
  <c r="Z25"/>
  <c r="AD25" s="1"/>
  <c r="AB25" s="1"/>
  <c r="S25"/>
  <c r="R25"/>
  <c r="J25"/>
  <c r="I25"/>
  <c r="H25"/>
  <c r="G25"/>
  <c r="AE24"/>
  <c r="AD24"/>
  <c r="AB24" s="1"/>
  <c r="AA24"/>
  <c r="Z24"/>
  <c r="S24"/>
  <c r="R24"/>
  <c r="J24"/>
  <c r="I24"/>
  <c r="H24"/>
  <c r="G24"/>
  <c r="AA23"/>
  <c r="AA44" s="1"/>
  <c r="Z23"/>
  <c r="AD23" s="1"/>
  <c r="AB23" s="1"/>
  <c r="S23"/>
  <c r="R23"/>
  <c r="J23"/>
  <c r="J44" s="1"/>
  <c r="J45" s="1"/>
  <c r="I45" s="1"/>
  <c r="I23"/>
  <c r="H23"/>
  <c r="G23"/>
  <c r="AE22"/>
  <c r="AD22"/>
  <c r="Y21"/>
  <c r="W21"/>
  <c r="V21"/>
  <c r="U21"/>
  <c r="T21"/>
  <c r="Q21"/>
  <c r="P21"/>
  <c r="M21"/>
  <c r="J21"/>
  <c r="I21"/>
  <c r="H21" s="1"/>
  <c r="G21" s="1"/>
  <c r="F21"/>
  <c r="E21"/>
  <c r="D21"/>
  <c r="C21"/>
  <c r="AA20"/>
  <c r="Z20"/>
  <c r="S20" s="1"/>
  <c r="R20" s="1"/>
  <c r="N20"/>
  <c r="N21" s="1"/>
  <c r="L20"/>
  <c r="K20"/>
  <c r="H20"/>
  <c r="G20"/>
  <c r="AA19"/>
  <c r="Z19"/>
  <c r="S19" s="1"/>
  <c r="R19" s="1"/>
  <c r="L19"/>
  <c r="K19"/>
  <c r="H19"/>
  <c r="G19"/>
  <c r="AA18"/>
  <c r="Z18"/>
  <c r="AD18" s="1"/>
  <c r="AB18" s="1"/>
  <c r="S18"/>
  <c r="L18"/>
  <c r="K18"/>
  <c r="H18"/>
  <c r="G18"/>
  <c r="AD17"/>
  <c r="AB17" s="1"/>
  <c r="AA17"/>
  <c r="AA21" s="1"/>
  <c r="Z17"/>
  <c r="AE17" s="1"/>
  <c r="R17"/>
  <c r="L17"/>
  <c r="S17" s="1"/>
  <c r="K17"/>
  <c r="H17"/>
  <c r="G17"/>
  <c r="AE16"/>
  <c r="AD16"/>
  <c r="AE15"/>
  <c r="AD15"/>
  <c r="AE14"/>
  <c r="AD14"/>
  <c r="AD13"/>
  <c r="AB13" s="1"/>
  <c r="AA13"/>
  <c r="Z13"/>
  <c r="AE13" s="1"/>
  <c r="S13"/>
  <c r="R13"/>
  <c r="I13"/>
  <c r="G13"/>
  <c r="AD12"/>
  <c r="AB12" s="1"/>
  <c r="AA12"/>
  <c r="Z12"/>
  <c r="AE12" s="1"/>
  <c r="S12"/>
  <c r="R12"/>
  <c r="I12"/>
  <c r="G12"/>
  <c r="AD11"/>
  <c r="AB11" s="1"/>
  <c r="AA11"/>
  <c r="Z11"/>
  <c r="AE11" s="1"/>
  <c r="S11"/>
  <c r="R11"/>
  <c r="I11"/>
  <c r="G11"/>
  <c r="AD10"/>
  <c r="AB10" s="1"/>
  <c r="AA10"/>
  <c r="Z10"/>
  <c r="AE10" s="1"/>
  <c r="S10"/>
  <c r="R10"/>
  <c r="I10"/>
  <c r="G10"/>
  <c r="AD9"/>
  <c r="AB9" s="1"/>
  <c r="AA9"/>
  <c r="Z9"/>
  <c r="AE9" s="1"/>
  <c r="S9"/>
  <c r="R9"/>
  <c r="I9"/>
  <c r="G9"/>
  <c r="AD8"/>
  <c r="AB8" s="1"/>
  <c r="AA8"/>
  <c r="Z8"/>
  <c r="AE8" s="1"/>
  <c r="S8"/>
  <c r="R8"/>
  <c r="I8"/>
  <c r="G8"/>
  <c r="AD7"/>
  <c r="AB7"/>
  <c r="AA7"/>
  <c r="Z7"/>
  <c r="AE7" s="1"/>
  <c r="S7"/>
  <c r="R7"/>
  <c r="I7"/>
  <c r="G7"/>
  <c r="AE523" i="1"/>
  <c r="AD523"/>
  <c r="AE522"/>
  <c r="AD522"/>
  <c r="AD521"/>
  <c r="AE520"/>
  <c r="AD520"/>
  <c r="AE519"/>
  <c r="AD519"/>
  <c r="I192" i="2" l="1"/>
  <c r="V238"/>
  <c r="W260"/>
  <c r="AD44"/>
  <c r="AE214"/>
  <c r="AE36"/>
  <c r="AE43"/>
  <c r="G45"/>
  <c r="Z77"/>
  <c r="AE61"/>
  <c r="G109"/>
  <c r="AE123"/>
  <c r="AD174"/>
  <c r="AA193"/>
  <c r="AE235"/>
  <c r="T45"/>
  <c r="E78"/>
  <c r="G78" s="1"/>
  <c r="G77"/>
  <c r="AB162"/>
  <c r="AD52"/>
  <c r="C78"/>
  <c r="AD147"/>
  <c r="W193"/>
  <c r="V193" s="1"/>
  <c r="U193" s="1"/>
  <c r="H77"/>
  <c r="F78"/>
  <c r="H78" s="1"/>
  <c r="I258"/>
  <c r="H258" s="1"/>
  <c r="G258" s="1"/>
  <c r="J259"/>
  <c r="L110"/>
  <c r="K110" s="1"/>
  <c r="AD156"/>
  <c r="AE39"/>
  <c r="AE65"/>
  <c r="AE121"/>
  <c r="AD186"/>
  <c r="H238" i="8"/>
  <c r="G238" s="1"/>
  <c r="I260"/>
  <c r="I400" s="1"/>
  <c r="AD91" i="9"/>
  <c r="AE91"/>
  <c r="Y16" i="12"/>
  <c r="Y13"/>
  <c r="Y15" s="1"/>
  <c r="X16"/>
  <c r="X13"/>
  <c r="X15" s="1"/>
  <c r="S241" i="2"/>
  <c r="Z258"/>
  <c r="I400" i="5"/>
  <c r="J405"/>
  <c r="I395" i="2"/>
  <c r="F395"/>
  <c r="E399"/>
  <c r="G395"/>
  <c r="W15" i="12"/>
  <c r="W21"/>
  <c r="V21" s="1"/>
  <c r="U21" s="1"/>
  <c r="T21" s="1"/>
  <c r="S21" s="1"/>
  <c r="R21" s="1"/>
  <c r="Q21" s="1"/>
  <c r="P21" s="1"/>
  <c r="O21" s="1"/>
  <c r="Y443" i="2"/>
  <c r="AD443" s="1"/>
  <c r="AD516"/>
  <c r="K368"/>
  <c r="S368"/>
  <c r="R368" s="1"/>
  <c r="I319"/>
  <c r="J322"/>
  <c r="I322" s="1"/>
  <c r="I96"/>
  <c r="J152"/>
  <c r="J156" s="1"/>
  <c r="I156" s="1"/>
  <c r="Z156"/>
  <c r="S174"/>
  <c r="J186"/>
  <c r="I186" s="1"/>
  <c r="H186" s="1"/>
  <c r="G186" s="1"/>
  <c r="AE18"/>
  <c r="AE23"/>
  <c r="AE25"/>
  <c r="AE28"/>
  <c r="AE30"/>
  <c r="AD36"/>
  <c r="AB36" s="1"/>
  <c r="AE37"/>
  <c r="A39"/>
  <c r="A40" s="1"/>
  <c r="A41" s="1"/>
  <c r="A42" s="1"/>
  <c r="A43" s="1"/>
  <c r="AD39"/>
  <c r="AB39" s="1"/>
  <c r="AD41"/>
  <c r="AB41" s="1"/>
  <c r="AE41" s="1"/>
  <c r="AD43"/>
  <c r="AB43" s="1"/>
  <c r="Z44"/>
  <c r="AD50"/>
  <c r="AB50" s="1"/>
  <c r="AE50" s="1"/>
  <c r="H52"/>
  <c r="G52" s="1"/>
  <c r="AE56"/>
  <c r="AD57"/>
  <c r="AB57" s="1"/>
  <c r="AB57" i="9" s="1"/>
  <c r="AE57" s="1"/>
  <c r="AD59" i="2"/>
  <c r="AB59" s="1"/>
  <c r="AE59" s="1"/>
  <c r="AD61"/>
  <c r="AB61" s="1"/>
  <c r="AD63"/>
  <c r="AB63" s="1"/>
  <c r="AE63" s="1"/>
  <c r="AD65"/>
  <c r="AB65" s="1"/>
  <c r="AE68"/>
  <c r="AE71"/>
  <c r="AE73"/>
  <c r="AE75"/>
  <c r="AD82"/>
  <c r="AB82" s="1"/>
  <c r="AE82" s="1"/>
  <c r="S83"/>
  <c r="Z86"/>
  <c r="J88"/>
  <c r="Z109"/>
  <c r="AD109" s="1"/>
  <c r="AD89"/>
  <c r="AB89" s="1"/>
  <c r="AE89" s="1"/>
  <c r="S90"/>
  <c r="H95"/>
  <c r="R95"/>
  <c r="AD95"/>
  <c r="AB95" s="1"/>
  <c r="AE95" s="1"/>
  <c r="AD96"/>
  <c r="AB96" s="1"/>
  <c r="AE96" s="1"/>
  <c r="G97"/>
  <c r="AE98"/>
  <c r="J100"/>
  <c r="I103"/>
  <c r="H103" s="1"/>
  <c r="AE103"/>
  <c r="AE104"/>
  <c r="AE105"/>
  <c r="S106"/>
  <c r="I107"/>
  <c r="H107" s="1"/>
  <c r="AE115"/>
  <c r="AD121"/>
  <c r="AB121" s="1"/>
  <c r="AB141" s="1"/>
  <c r="AE141" s="1"/>
  <c r="AD122"/>
  <c r="AB122" s="1"/>
  <c r="AB122" i="9" s="1"/>
  <c r="AE122" s="1"/>
  <c r="G123" i="2"/>
  <c r="AD123"/>
  <c r="AB123" s="1"/>
  <c r="S124"/>
  <c r="AE126"/>
  <c r="S127"/>
  <c r="J129"/>
  <c r="AD129"/>
  <c r="AB129" s="1"/>
  <c r="AE129" s="1"/>
  <c r="AE131"/>
  <c r="G132"/>
  <c r="AD132"/>
  <c r="AB132" s="1"/>
  <c r="AE132" s="1"/>
  <c r="I135"/>
  <c r="H135" s="1"/>
  <c r="AE135"/>
  <c r="AE136"/>
  <c r="S137"/>
  <c r="AD140"/>
  <c r="AB140" s="1"/>
  <c r="AE140" s="1"/>
  <c r="Z141"/>
  <c r="AD141" s="1"/>
  <c r="J147"/>
  <c r="AD148"/>
  <c r="AB148" s="1"/>
  <c r="AB149" s="1"/>
  <c r="AE149" s="1"/>
  <c r="Z149"/>
  <c r="AD149" s="1"/>
  <c r="AD154"/>
  <c r="AB154" s="1"/>
  <c r="AE154" s="1"/>
  <c r="S155"/>
  <c r="S156" s="1"/>
  <c r="AE155"/>
  <c r="S158"/>
  <c r="S162" s="1"/>
  <c r="J159"/>
  <c r="J162" s="1"/>
  <c r="I162" s="1"/>
  <c r="H162" s="1"/>
  <c r="G162" s="1"/>
  <c r="O162"/>
  <c r="O193" s="1"/>
  <c r="N193" s="1"/>
  <c r="M193" s="1"/>
  <c r="L193" s="1"/>
  <c r="K193" s="1"/>
  <c r="H164"/>
  <c r="S164"/>
  <c r="S168" s="1"/>
  <c r="R168" s="1"/>
  <c r="AD165"/>
  <c r="AB165" s="1"/>
  <c r="AB168" s="1"/>
  <c r="AE168" s="1"/>
  <c r="S166"/>
  <c r="AD170"/>
  <c r="AB170" s="1"/>
  <c r="AB174" s="1"/>
  <c r="H171"/>
  <c r="AD172"/>
  <c r="AB172" s="1"/>
  <c r="AE172" s="1"/>
  <c r="J174"/>
  <c r="I174" s="1"/>
  <c r="S176"/>
  <c r="S180" s="1"/>
  <c r="R180" s="1"/>
  <c r="Q180" s="1"/>
  <c r="AD178"/>
  <c r="AB178" s="1"/>
  <c r="AB180" s="1"/>
  <c r="AE180" s="1"/>
  <c r="S179"/>
  <c r="Z180"/>
  <c r="AD180" s="1"/>
  <c r="AD182"/>
  <c r="AB182" s="1"/>
  <c r="AB186" s="1"/>
  <c r="AE186" s="1"/>
  <c r="AE183"/>
  <c r="AD185"/>
  <c r="AB185" s="1"/>
  <c r="S186"/>
  <c r="R186" s="1"/>
  <c r="Q186" s="1"/>
  <c r="AD188"/>
  <c r="AB188" s="1"/>
  <c r="AB192" s="1"/>
  <c r="AE189"/>
  <c r="AD191"/>
  <c r="AB191" s="1"/>
  <c r="S198"/>
  <c r="S206" s="1"/>
  <c r="R206" s="1"/>
  <c r="Q206" s="1"/>
  <c r="J200"/>
  <c r="AD200"/>
  <c r="AB200" s="1"/>
  <c r="G201"/>
  <c r="AE201"/>
  <c r="S202"/>
  <c r="AD206"/>
  <c r="AD210"/>
  <c r="AB210" s="1"/>
  <c r="S212"/>
  <c r="R212" s="1"/>
  <c r="Q212" s="1"/>
  <c r="AD212"/>
  <c r="AD214"/>
  <c r="AB214" s="1"/>
  <c r="S220"/>
  <c r="AD225"/>
  <c r="AB225" s="1"/>
  <c r="AB237" s="1"/>
  <c r="S226"/>
  <c r="S237" s="1"/>
  <c r="R237" s="1"/>
  <c r="Q237" s="1"/>
  <c r="AD228"/>
  <c r="AB228" s="1"/>
  <c r="AE228" s="1"/>
  <c r="S229"/>
  <c r="AD230"/>
  <c r="AB230" s="1"/>
  <c r="AE233"/>
  <c r="AD235"/>
  <c r="AB235" s="1"/>
  <c r="T517"/>
  <c r="AB479"/>
  <c r="AE479" s="1"/>
  <c r="AE402"/>
  <c r="I326"/>
  <c r="H326" s="1"/>
  <c r="G326" s="1"/>
  <c r="AE308"/>
  <c r="H347"/>
  <c r="G347" s="1"/>
  <c r="AD57" i="9"/>
  <c r="AD122"/>
  <c r="AD245"/>
  <c r="AE245"/>
  <c r="AD242" i="2"/>
  <c r="L45" i="3"/>
  <c r="K45" s="1"/>
  <c r="M78"/>
  <c r="L78" s="1"/>
  <c r="K78" s="1"/>
  <c r="J78" s="1"/>
  <c r="I78" s="1"/>
  <c r="AB443" i="2"/>
  <c r="AE443" s="1"/>
  <c r="AB516"/>
  <c r="AE442"/>
  <c r="AE77" i="3"/>
  <c r="U78"/>
  <c r="AE78" s="1"/>
  <c r="S514" i="2"/>
  <c r="R514" s="1"/>
  <c r="Q514" s="1"/>
  <c r="P514" s="1"/>
  <c r="N514" s="1"/>
  <c r="M514" s="1"/>
  <c r="S516"/>
  <c r="Z13" i="12"/>
  <c r="Z15" s="1"/>
  <c r="Z16"/>
  <c r="Z17" s="1"/>
  <c r="H324" i="9"/>
  <c r="J324"/>
  <c r="S76" i="2"/>
  <c r="R76" s="1"/>
  <c r="J164"/>
  <c r="J168" s="1"/>
  <c r="I168" s="1"/>
  <c r="H168" s="1"/>
  <c r="G168" s="1"/>
  <c r="J212"/>
  <c r="I212" s="1"/>
  <c r="H212" s="1"/>
  <c r="G212" s="1"/>
  <c r="S216"/>
  <c r="R216" s="1"/>
  <c r="Q216" s="1"/>
  <c r="A241"/>
  <c r="AE313"/>
  <c r="AE20"/>
  <c r="R18"/>
  <c r="AD20"/>
  <c r="AB20" s="1"/>
  <c r="L21"/>
  <c r="K21" s="1"/>
  <c r="K45" s="1"/>
  <c r="Z21"/>
  <c r="AD21" s="1"/>
  <c r="AE32"/>
  <c r="AE34"/>
  <c r="AD19"/>
  <c r="AB19" s="1"/>
  <c r="AE19" s="1"/>
  <c r="AD26"/>
  <c r="AB26" s="1"/>
  <c r="AB26" i="9" s="1"/>
  <c r="S44" i="2"/>
  <c r="R44" s="1"/>
  <c r="AE48"/>
  <c r="AD49"/>
  <c r="AB49" s="1"/>
  <c r="AB52" s="1"/>
  <c r="AE52" s="1"/>
  <c r="S51"/>
  <c r="R51" s="1"/>
  <c r="L52"/>
  <c r="L77" s="1"/>
  <c r="AE54"/>
  <c r="A56"/>
  <c r="A57" s="1"/>
  <c r="A68"/>
  <c r="A69" s="1"/>
  <c r="A70" s="1"/>
  <c r="A71"/>
  <c r="T77"/>
  <c r="T78" s="1"/>
  <c r="AE83"/>
  <c r="A85"/>
  <c r="S86"/>
  <c r="I88"/>
  <c r="AE90"/>
  <c r="AE91"/>
  <c r="AD94"/>
  <c r="AB94" s="1"/>
  <c r="AE94" s="1"/>
  <c r="G95"/>
  <c r="Q95"/>
  <c r="S95" s="1"/>
  <c r="J96"/>
  <c r="AD97"/>
  <c r="AB97" s="1"/>
  <c r="AE97" s="1"/>
  <c r="S99"/>
  <c r="S100"/>
  <c r="S101"/>
  <c r="R101" s="1"/>
  <c r="AE106"/>
  <c r="A115"/>
  <c r="L117"/>
  <c r="K117" s="1"/>
  <c r="K142" s="1"/>
  <c r="K143" s="1"/>
  <c r="S117"/>
  <c r="S120"/>
  <c r="S141" s="1"/>
  <c r="R141" s="1"/>
  <c r="A121"/>
  <c r="AE124"/>
  <c r="AD126"/>
  <c r="AB126" s="1"/>
  <c r="G127"/>
  <c r="AE127"/>
  <c r="S128"/>
  <c r="J130"/>
  <c r="I130" s="1"/>
  <c r="AD130"/>
  <c r="AB130" s="1"/>
  <c r="AE130" s="1"/>
  <c r="AE137"/>
  <c r="AD145"/>
  <c r="AB145" s="1"/>
  <c r="AB147" s="1"/>
  <c r="AE147" s="1"/>
  <c r="S149"/>
  <c r="R149" s="1"/>
  <c r="AD152"/>
  <c r="AB152" s="1"/>
  <c r="S153"/>
  <c r="AE158"/>
  <c r="S159"/>
  <c r="AD160"/>
  <c r="AB160" s="1"/>
  <c r="AE160" s="1"/>
  <c r="S161"/>
  <c r="Z162"/>
  <c r="AD162" s="1"/>
  <c r="AE164"/>
  <c r="AE166"/>
  <c r="Z174"/>
  <c r="AE174" s="1"/>
  <c r="AE176"/>
  <c r="AE179"/>
  <c r="Z192"/>
  <c r="AE192" s="1"/>
  <c r="H197"/>
  <c r="AD197"/>
  <c r="AB197" s="1"/>
  <c r="AB206" s="1"/>
  <c r="AE206" s="1"/>
  <c r="G198"/>
  <c r="AE198"/>
  <c r="S199"/>
  <c r="J201"/>
  <c r="AD201"/>
  <c r="AB201" s="1"/>
  <c r="G202"/>
  <c r="AE202"/>
  <c r="S203"/>
  <c r="S204"/>
  <c r="AE208"/>
  <c r="H209"/>
  <c r="G209" s="1"/>
  <c r="A210"/>
  <c r="A211" s="1"/>
  <c r="S215"/>
  <c r="R215" s="1"/>
  <c r="H216"/>
  <c r="G216" s="1"/>
  <c r="Z216"/>
  <c r="AE220"/>
  <c r="S297"/>
  <c r="R297" s="1"/>
  <c r="AB283"/>
  <c r="AE283" s="1"/>
  <c r="Z517"/>
  <c r="AE319"/>
  <c r="AE264"/>
  <c r="R515"/>
  <c r="Q515" s="1"/>
  <c r="AE343"/>
  <c r="V405" i="3"/>
  <c r="AD26" i="9"/>
  <c r="AE26"/>
  <c r="AD233"/>
  <c r="AE233"/>
  <c r="J260" i="8"/>
  <c r="J400" s="1"/>
  <c r="J405" s="1"/>
  <c r="K400"/>
  <c r="K405" s="1"/>
  <c r="AD514" i="2"/>
  <c r="AB514" s="1"/>
  <c r="AE514"/>
  <c r="G397"/>
  <c r="F397"/>
  <c r="I397"/>
  <c r="AB306"/>
  <c r="AE306" s="1"/>
  <c r="AE299"/>
  <c r="AB297"/>
  <c r="AE297" s="1"/>
  <c r="AE286"/>
  <c r="L238" i="3"/>
  <c r="M260"/>
  <c r="A90" i="2"/>
  <c r="S147"/>
  <c r="R147" s="1"/>
  <c r="S192"/>
  <c r="AD347"/>
  <c r="A72"/>
  <c r="A73" s="1"/>
  <c r="A74" s="1"/>
  <c r="A75" s="1"/>
  <c r="J98"/>
  <c r="J101"/>
  <c r="J109"/>
  <c r="A116"/>
  <c r="H117"/>
  <c r="J128"/>
  <c r="J139"/>
  <c r="J141"/>
  <c r="J142" s="1"/>
  <c r="AE165"/>
  <c r="Z168"/>
  <c r="AD168" s="1"/>
  <c r="AE170"/>
  <c r="AE182"/>
  <c r="AE185"/>
  <c r="AE191"/>
  <c r="J199"/>
  <c r="J206" s="1"/>
  <c r="I206" s="1"/>
  <c r="AE200"/>
  <c r="J203"/>
  <c r="I203" s="1"/>
  <c r="J204"/>
  <c r="J205"/>
  <c r="J208"/>
  <c r="AD209"/>
  <c r="AB209" s="1"/>
  <c r="AE209" s="1"/>
  <c r="G210"/>
  <c r="AE210"/>
  <c r="S214"/>
  <c r="R214" s="1"/>
  <c r="AD215"/>
  <c r="AB215" s="1"/>
  <c r="AE215" s="1"/>
  <c r="AE225"/>
  <c r="AE230"/>
  <c r="AD234"/>
  <c r="AB234" s="1"/>
  <c r="AE234" s="1"/>
  <c r="Z237"/>
  <c r="Z238" s="1"/>
  <c r="Y238" s="1"/>
  <c r="Q242"/>
  <c r="S242" s="1"/>
  <c r="R242" s="1"/>
  <c r="R258" s="1"/>
  <c r="Q258" s="1"/>
  <c r="AB242"/>
  <c r="AB258" s="1"/>
  <c r="AB259" s="1"/>
  <c r="H297"/>
  <c r="G297" s="1"/>
  <c r="AE515"/>
  <c r="R367"/>
  <c r="AE245"/>
  <c r="AB515"/>
  <c r="R359"/>
  <c r="AD393"/>
  <c r="AE393"/>
  <c r="AE390"/>
  <c r="AE395"/>
  <c r="AD116"/>
  <c r="AB116" s="1"/>
  <c r="AB117" s="1"/>
  <c r="Z117"/>
  <c r="AD88"/>
  <c r="AB88" s="1"/>
  <c r="AD86"/>
  <c r="S85"/>
  <c r="R85" s="1"/>
  <c r="R86" s="1"/>
  <c r="AD85"/>
  <c r="AB85" s="1"/>
  <c r="AE386"/>
  <c r="AD386" s="1"/>
  <c r="Q78" i="3"/>
  <c r="S21" i="2"/>
  <c r="R21" s="1"/>
  <c r="S52"/>
  <c r="G518" i="1"/>
  <c r="W513"/>
  <c r="W514" s="1"/>
  <c r="V513"/>
  <c r="V514" s="1"/>
  <c r="U513"/>
  <c r="T513"/>
  <c r="P513"/>
  <c r="N513"/>
  <c r="M513"/>
  <c r="L513"/>
  <c r="K513"/>
  <c r="F513"/>
  <c r="E513"/>
  <c r="D513"/>
  <c r="C513"/>
  <c r="AD512"/>
  <c r="AB512" s="1"/>
  <c r="AB512" i="9" s="1"/>
  <c r="AA512" i="1"/>
  <c r="AA512" i="9" s="1"/>
  <c r="Z512" i="1"/>
  <c r="Z512" i="9" s="1"/>
  <c r="R512" i="1"/>
  <c r="Q512"/>
  <c r="S512" s="1"/>
  <c r="J512"/>
  <c r="I512"/>
  <c r="H512"/>
  <c r="G512"/>
  <c r="AA511"/>
  <c r="AA511" i="9" s="1"/>
  <c r="Z511" i="1"/>
  <c r="Z511" i="9" s="1"/>
  <c r="R511" i="1"/>
  <c r="Q511"/>
  <c r="S511" s="1"/>
  <c r="J511"/>
  <c r="I511"/>
  <c r="H511"/>
  <c r="G511"/>
  <c r="AA510"/>
  <c r="AA510" i="9" s="1"/>
  <c r="Z510" i="1"/>
  <c r="Z510" i="9" s="1"/>
  <c r="S510" i="1"/>
  <c r="R510"/>
  <c r="Q510"/>
  <c r="J510"/>
  <c r="I510"/>
  <c r="H510"/>
  <c r="G510"/>
  <c r="AD509"/>
  <c r="AB509" s="1"/>
  <c r="AB509" i="9" s="1"/>
  <c r="AA509" i="1"/>
  <c r="AA509" i="9" s="1"/>
  <c r="Z509" i="1"/>
  <c r="Z509" i="9" s="1"/>
  <c r="S509" i="1"/>
  <c r="R509"/>
  <c r="Q509"/>
  <c r="J509"/>
  <c r="I509"/>
  <c r="H509"/>
  <c r="G509"/>
  <c r="AD508"/>
  <c r="AB508" s="1"/>
  <c r="AB508" i="9" s="1"/>
  <c r="AA508" i="1"/>
  <c r="AA508" i="9" s="1"/>
  <c r="Z508" i="1"/>
  <c r="Z508" i="9" s="1"/>
  <c r="R508" i="1"/>
  <c r="Q508"/>
  <c r="S508" s="1"/>
  <c r="J508"/>
  <c r="I508"/>
  <c r="H508"/>
  <c r="G508"/>
  <c r="AA507"/>
  <c r="AA507" i="9" s="1"/>
  <c r="Z507" i="1"/>
  <c r="Z507" i="9" s="1"/>
  <c r="R507" i="1"/>
  <c r="Q507"/>
  <c r="S507" s="1"/>
  <c r="J507"/>
  <c r="I507"/>
  <c r="H507"/>
  <c r="G507"/>
  <c r="AA506"/>
  <c r="AA506" i="9" s="1"/>
  <c r="Z506" i="1"/>
  <c r="Z506" i="9" s="1"/>
  <c r="S506" i="1"/>
  <c r="R506"/>
  <c r="Q506"/>
  <c r="J506"/>
  <c r="I506"/>
  <c r="H506"/>
  <c r="G506"/>
  <c r="AD505"/>
  <c r="AB505" s="1"/>
  <c r="AB505" i="9" s="1"/>
  <c r="AA505" i="1"/>
  <c r="AA505" i="9" s="1"/>
  <c r="Z505" i="1"/>
  <c r="Z505" i="9" s="1"/>
  <c r="S505" i="1"/>
  <c r="R505"/>
  <c r="Q505"/>
  <c r="J505"/>
  <c r="I505"/>
  <c r="H505"/>
  <c r="G505"/>
  <c r="AD504"/>
  <c r="AB504" s="1"/>
  <c r="AB504" i="9" s="1"/>
  <c r="AA504" i="1"/>
  <c r="AA504" i="9" s="1"/>
  <c r="Z504" i="1"/>
  <c r="Z504" i="9" s="1"/>
  <c r="R504" i="1"/>
  <c r="Q504"/>
  <c r="S504" s="1"/>
  <c r="J504"/>
  <c r="I504"/>
  <c r="H504"/>
  <c r="G504"/>
  <c r="AA503"/>
  <c r="AA503" i="9" s="1"/>
  <c r="Z503" i="1"/>
  <c r="Z503" i="9" s="1"/>
  <c r="R503" i="1"/>
  <c r="Q503"/>
  <c r="S503" s="1"/>
  <c r="J503"/>
  <c r="I503"/>
  <c r="H503"/>
  <c r="G503"/>
  <c r="AA502"/>
  <c r="AA502" i="9" s="1"/>
  <c r="Z502" i="1"/>
  <c r="Z502" i="9" s="1"/>
  <c r="S502" i="1"/>
  <c r="R502"/>
  <c r="Q502"/>
  <c r="J502"/>
  <c r="I502"/>
  <c r="H502"/>
  <c r="G502"/>
  <c r="AD501"/>
  <c r="AB501" s="1"/>
  <c r="AB501" i="9" s="1"/>
  <c r="AA501" i="1"/>
  <c r="AA501" i="9" s="1"/>
  <c r="Z501" i="1"/>
  <c r="Z501" i="9" s="1"/>
  <c r="S501" i="1"/>
  <c r="R501"/>
  <c r="Q501"/>
  <c r="J501"/>
  <c r="I501"/>
  <c r="H501"/>
  <c r="G501"/>
  <c r="AD500"/>
  <c r="AB500" s="1"/>
  <c r="AB500" i="9" s="1"/>
  <c r="AA500" i="1"/>
  <c r="AA500" i="9" s="1"/>
  <c r="Z500" i="1"/>
  <c r="Z500" i="9" s="1"/>
  <c r="R500" i="1"/>
  <c r="Q500"/>
  <c r="S500" s="1"/>
  <c r="J500"/>
  <c r="I500"/>
  <c r="H500"/>
  <c r="G500"/>
  <c r="AA499"/>
  <c r="AA499" i="9" s="1"/>
  <c r="Z499" i="1"/>
  <c r="Z499" i="9" s="1"/>
  <c r="R499" i="1"/>
  <c r="Q499"/>
  <c r="S499" s="1"/>
  <c r="J499"/>
  <c r="I499"/>
  <c r="H499"/>
  <c r="G499"/>
  <c r="AA498"/>
  <c r="AA498" i="9" s="1"/>
  <c r="Z498" i="1"/>
  <c r="Z498" i="9" s="1"/>
  <c r="S498" i="1"/>
  <c r="R498"/>
  <c r="Q498"/>
  <c r="J498"/>
  <c r="I498"/>
  <c r="H498"/>
  <c r="G498"/>
  <c r="AD497"/>
  <c r="AB497" s="1"/>
  <c r="AB497" i="9" s="1"/>
  <c r="AA497" i="1"/>
  <c r="AA497" i="9" s="1"/>
  <c r="Z497" i="1"/>
  <c r="Z497" i="9" s="1"/>
  <c r="S497" i="1"/>
  <c r="R497"/>
  <c r="Q497"/>
  <c r="J497"/>
  <c r="I497"/>
  <c r="H497"/>
  <c r="G497"/>
  <c r="AE496"/>
  <c r="AD496"/>
  <c r="AA495"/>
  <c r="AA495" i="9" s="1"/>
  <c r="Z495" i="1"/>
  <c r="Z495" i="9" s="1"/>
  <c r="S495" i="1"/>
  <c r="R495"/>
  <c r="Q495"/>
  <c r="J495"/>
  <c r="I495"/>
  <c r="H495"/>
  <c r="G495"/>
  <c r="AD494"/>
  <c r="AB494" s="1"/>
  <c r="AB494" i="9" s="1"/>
  <c r="AA494" i="1"/>
  <c r="AA494" i="9" s="1"/>
  <c r="Z494" i="1"/>
  <c r="Z494" i="9" s="1"/>
  <c r="S494" i="1"/>
  <c r="R494"/>
  <c r="Q494"/>
  <c r="J494"/>
  <c r="I494"/>
  <c r="H494"/>
  <c r="G494"/>
  <c r="AD493"/>
  <c r="AB493" s="1"/>
  <c r="AB493" i="9" s="1"/>
  <c r="AA493" i="1"/>
  <c r="AA493" i="9" s="1"/>
  <c r="AA513" s="1"/>
  <c r="Z493" i="1"/>
  <c r="Z493" i="9" s="1"/>
  <c r="R493" i="1"/>
  <c r="R513" s="1"/>
  <c r="Q513" s="1"/>
  <c r="Q493"/>
  <c r="S493" s="1"/>
  <c r="J493"/>
  <c r="J513" s="1"/>
  <c r="I493"/>
  <c r="H493"/>
  <c r="G493"/>
  <c r="AE492"/>
  <c r="AD492"/>
  <c r="AC491"/>
  <c r="W491"/>
  <c r="V491"/>
  <c r="U491"/>
  <c r="T491"/>
  <c r="T514" s="1"/>
  <c r="P491"/>
  <c r="N491"/>
  <c r="M491"/>
  <c r="F491"/>
  <c r="H491" s="1"/>
  <c r="E491"/>
  <c r="G491" s="1"/>
  <c r="D491"/>
  <c r="C491"/>
  <c r="AD490"/>
  <c r="AB490" s="1"/>
  <c r="AB490" i="9" s="1"/>
  <c r="AA490" i="1"/>
  <c r="AA490" i="9" s="1"/>
  <c r="Z490" i="1"/>
  <c r="Z490" i="9" s="1"/>
  <c r="Q490" i="1"/>
  <c r="S490" s="1"/>
  <c r="R490" s="1"/>
  <c r="L490"/>
  <c r="K490"/>
  <c r="H490"/>
  <c r="G490"/>
  <c r="AA489"/>
  <c r="AA489" i="9" s="1"/>
  <c r="Z489" i="1"/>
  <c r="L489"/>
  <c r="K489"/>
  <c r="H489"/>
  <c r="G489"/>
  <c r="AA488"/>
  <c r="AA488" i="9" s="1"/>
  <c r="Z488" i="1"/>
  <c r="L488"/>
  <c r="K488"/>
  <c r="H488"/>
  <c r="G488"/>
  <c r="AA487"/>
  <c r="AA487" i="9" s="1"/>
  <c r="Z487" i="1"/>
  <c r="L487"/>
  <c r="K487"/>
  <c r="H487"/>
  <c r="G487"/>
  <c r="AA486"/>
  <c r="AA486" i="9" s="1"/>
  <c r="Z486" i="1"/>
  <c r="L486"/>
  <c r="K486"/>
  <c r="H486"/>
  <c r="G486"/>
  <c r="AA485"/>
  <c r="AA485" i="9" s="1"/>
  <c r="Z485" i="1"/>
  <c r="L485"/>
  <c r="K485"/>
  <c r="H485"/>
  <c r="G485"/>
  <c r="A485" s="1"/>
  <c r="AA484"/>
  <c r="AA484" i="9" s="1"/>
  <c r="Z484" i="1"/>
  <c r="L484"/>
  <c r="K484"/>
  <c r="H484"/>
  <c r="G484"/>
  <c r="A484"/>
  <c r="AD483"/>
  <c r="AB483" s="1"/>
  <c r="AB483" i="9" s="1"/>
  <c r="AA483" i="1"/>
  <c r="AA483" i="9" s="1"/>
  <c r="Z483" i="1"/>
  <c r="L483"/>
  <c r="K483"/>
  <c r="H483"/>
  <c r="G483"/>
  <c r="A483"/>
  <c r="AD482"/>
  <c r="AB482" s="1"/>
  <c r="AB482" i="9" s="1"/>
  <c r="AA482" i="1"/>
  <c r="AA482" i="9" s="1"/>
  <c r="Z482" i="1"/>
  <c r="L482"/>
  <c r="L491" s="1"/>
  <c r="K491" s="1"/>
  <c r="K482"/>
  <c r="H482"/>
  <c r="G482"/>
  <c r="AE481"/>
  <c r="AD481"/>
  <c r="AE480"/>
  <c r="AD480"/>
  <c r="T479"/>
  <c r="D479"/>
  <c r="J479" s="1"/>
  <c r="AC478"/>
  <c r="AC479" s="1"/>
  <c r="W478"/>
  <c r="W479" s="1"/>
  <c r="V478"/>
  <c r="U478"/>
  <c r="T478"/>
  <c r="Q478"/>
  <c r="P478"/>
  <c r="N478"/>
  <c r="N516" s="1"/>
  <c r="M478"/>
  <c r="L478"/>
  <c r="K478"/>
  <c r="K479" s="1"/>
  <c r="J478"/>
  <c r="F478"/>
  <c r="F479" s="1"/>
  <c r="E478"/>
  <c r="G478" s="1"/>
  <c r="D478"/>
  <c r="C478"/>
  <c r="AD477"/>
  <c r="AB477" s="1"/>
  <c r="AB477" i="9" s="1"/>
  <c r="AA477" i="1"/>
  <c r="AA477" i="9" s="1"/>
  <c r="Z477" i="1"/>
  <c r="Z477" i="9" s="1"/>
  <c r="S477" i="1"/>
  <c r="R477"/>
  <c r="J477"/>
  <c r="I477"/>
  <c r="H477"/>
  <c r="G477"/>
  <c r="AA476"/>
  <c r="AA476" i="9" s="1"/>
  <c r="Z476" i="1"/>
  <c r="Z476" i="9" s="1"/>
  <c r="S476" i="1"/>
  <c r="R476"/>
  <c r="J476"/>
  <c r="I476"/>
  <c r="H476"/>
  <c r="G476"/>
  <c r="AD475"/>
  <c r="AB475" s="1"/>
  <c r="AB475" i="9" s="1"/>
  <c r="AA475" i="1"/>
  <c r="AA475" i="9" s="1"/>
  <c r="Z475" i="1"/>
  <c r="Z475" i="9" s="1"/>
  <c r="S475" i="1"/>
  <c r="R475"/>
  <c r="J475"/>
  <c r="I475"/>
  <c r="H475"/>
  <c r="G475"/>
  <c r="AA474"/>
  <c r="AA474" i="9" s="1"/>
  <c r="Z474" i="1"/>
  <c r="Z474" i="9" s="1"/>
  <c r="S474" i="1"/>
  <c r="R474"/>
  <c r="J474"/>
  <c r="I474"/>
  <c r="H474"/>
  <c r="G474"/>
  <c r="AD473"/>
  <c r="AB473" s="1"/>
  <c r="AB473" i="9" s="1"/>
  <c r="AA473" i="1"/>
  <c r="AA473" i="9" s="1"/>
  <c r="Z473" i="1"/>
  <c r="Z473" i="9" s="1"/>
  <c r="S473" i="1"/>
  <c r="R473"/>
  <c r="J473"/>
  <c r="I473"/>
  <c r="H473"/>
  <c r="G473"/>
  <c r="AA472"/>
  <c r="AA472" i="9" s="1"/>
  <c r="Z472" i="1"/>
  <c r="Z472" i="9" s="1"/>
  <c r="S472" i="1"/>
  <c r="R472"/>
  <c r="J472"/>
  <c r="I472"/>
  <c r="H472"/>
  <c r="G472"/>
  <c r="AA471"/>
  <c r="AA471" i="9" s="1"/>
  <c r="Z471" i="1"/>
  <c r="Z471" i="9" s="1"/>
  <c r="S471" i="1"/>
  <c r="R471"/>
  <c r="J471"/>
  <c r="I471"/>
  <c r="H471"/>
  <c r="G471"/>
  <c r="AD470"/>
  <c r="AB470" s="1"/>
  <c r="AB470" i="9" s="1"/>
  <c r="AA470" i="1"/>
  <c r="AA470" i="9" s="1"/>
  <c r="Z470" i="1"/>
  <c r="Z470" i="9" s="1"/>
  <c r="S470" i="1"/>
  <c r="R470"/>
  <c r="J470"/>
  <c r="I470"/>
  <c r="H470"/>
  <c r="G470"/>
  <c r="A470" s="1"/>
  <c r="A471" s="1"/>
  <c r="A472" s="1"/>
  <c r="AA469"/>
  <c r="AA469" i="9" s="1"/>
  <c r="Z469" i="1"/>
  <c r="Z469" i="9" s="1"/>
  <c r="S469" i="1"/>
  <c r="R469"/>
  <c r="J469"/>
  <c r="I469"/>
  <c r="H469"/>
  <c r="G469"/>
  <c r="A469"/>
  <c r="AA468"/>
  <c r="AA468" i="9" s="1"/>
  <c r="Z468" i="1"/>
  <c r="Z468" i="9" s="1"/>
  <c r="S468" i="1"/>
  <c r="R468"/>
  <c r="J468"/>
  <c r="I468"/>
  <c r="H468"/>
  <c r="G468"/>
  <c r="AD467"/>
  <c r="AB467" s="1"/>
  <c r="AB467" i="9" s="1"/>
  <c r="AA467" i="1"/>
  <c r="AA467" i="9" s="1"/>
  <c r="Z467" i="1"/>
  <c r="Z467" i="9" s="1"/>
  <c r="S467" i="1"/>
  <c r="R467"/>
  <c r="J467"/>
  <c r="I467"/>
  <c r="H467"/>
  <c r="G467"/>
  <c r="AA466"/>
  <c r="AA466" i="9" s="1"/>
  <c r="Z466" i="1"/>
  <c r="Z466" i="9" s="1"/>
  <c r="S466" i="1"/>
  <c r="R466"/>
  <c r="J466"/>
  <c r="I466"/>
  <c r="H466"/>
  <c r="G466"/>
  <c r="AD465"/>
  <c r="AB465" s="1"/>
  <c r="AB465" i="9" s="1"/>
  <c r="AA465" i="1"/>
  <c r="AA465" i="9" s="1"/>
  <c r="Z465" i="1"/>
  <c r="Z465" i="9" s="1"/>
  <c r="S465" i="1"/>
  <c r="R465"/>
  <c r="J465"/>
  <c r="I465"/>
  <c r="H465"/>
  <c r="G465"/>
  <c r="AA464"/>
  <c r="AA464" i="9" s="1"/>
  <c r="Z464" i="1"/>
  <c r="Z464" i="9" s="1"/>
  <c r="S464" i="1"/>
  <c r="R464"/>
  <c r="J464"/>
  <c r="I464"/>
  <c r="H464"/>
  <c r="G464"/>
  <c r="AD463"/>
  <c r="AB463" s="1"/>
  <c r="AB463" i="9" s="1"/>
  <c r="AA463" i="1"/>
  <c r="AA463" i="9" s="1"/>
  <c r="Z463" i="1"/>
  <c r="Z463" i="9" s="1"/>
  <c r="S463" i="1"/>
  <c r="R463"/>
  <c r="J463"/>
  <c r="I463"/>
  <c r="H463"/>
  <c r="G463"/>
  <c r="AA462"/>
  <c r="AA462" i="9" s="1"/>
  <c r="Z462" i="1"/>
  <c r="Z462" i="9" s="1"/>
  <c r="S462" i="1"/>
  <c r="S478" s="1"/>
  <c r="R462"/>
  <c r="J462"/>
  <c r="I462"/>
  <c r="H462"/>
  <c r="G462"/>
  <c r="AD461"/>
  <c r="AB461" s="1"/>
  <c r="AB461" i="9" s="1"/>
  <c r="AA461" i="1"/>
  <c r="AA461" i="9" s="1"/>
  <c r="Z461" i="1"/>
  <c r="Z461" i="9" s="1"/>
  <c r="S461" i="1"/>
  <c r="R461"/>
  <c r="J461"/>
  <c r="I461"/>
  <c r="H461"/>
  <c r="G461"/>
  <c r="AE460"/>
  <c r="AD460"/>
  <c r="AD459"/>
  <c r="AB459" s="1"/>
  <c r="AB459" i="9" s="1"/>
  <c r="AA459" i="1"/>
  <c r="AA459" i="9" s="1"/>
  <c r="Z459" i="1"/>
  <c r="Z459" i="9" s="1"/>
  <c r="S459" i="1"/>
  <c r="R459"/>
  <c r="J459"/>
  <c r="I459"/>
  <c r="H459"/>
  <c r="G459"/>
  <c r="AD458"/>
  <c r="AB458" s="1"/>
  <c r="AB458" i="9" s="1"/>
  <c r="AA458" i="1"/>
  <c r="AA458" i="9" s="1"/>
  <c r="Z458" i="1"/>
  <c r="Z458" i="9" s="1"/>
  <c r="S458" i="1"/>
  <c r="R458"/>
  <c r="J458"/>
  <c r="I458"/>
  <c r="H458"/>
  <c r="G458"/>
  <c r="A458"/>
  <c r="A459" s="1"/>
  <c r="A460" s="1"/>
  <c r="AA457"/>
  <c r="AA457" i="9" s="1"/>
  <c r="Z457" i="1"/>
  <c r="Z457" i="9" s="1"/>
  <c r="S457" i="1"/>
  <c r="R457"/>
  <c r="R478" s="1"/>
  <c r="J457"/>
  <c r="I457"/>
  <c r="H457"/>
  <c r="G457"/>
  <c r="AE456"/>
  <c r="AD456"/>
  <c r="AC455"/>
  <c r="W455"/>
  <c r="V455"/>
  <c r="V479" s="1"/>
  <c r="U479" s="1"/>
  <c r="U455"/>
  <c r="T455"/>
  <c r="Q455"/>
  <c r="P455"/>
  <c r="N455"/>
  <c r="M455"/>
  <c r="F455"/>
  <c r="H455" s="1"/>
  <c r="E455"/>
  <c r="D455"/>
  <c r="C455"/>
  <c r="C479" s="1"/>
  <c r="AA454"/>
  <c r="AA454" i="9" s="1"/>
  <c r="Z454" i="1"/>
  <c r="L454"/>
  <c r="K454"/>
  <c r="H454"/>
  <c r="G454"/>
  <c r="AA453"/>
  <c r="AA453" i="9" s="1"/>
  <c r="Z453" i="1"/>
  <c r="L453"/>
  <c r="K453"/>
  <c r="H453"/>
  <c r="G453"/>
  <c r="AA452"/>
  <c r="AA452" i="9" s="1"/>
  <c r="Z452" i="1"/>
  <c r="L452"/>
  <c r="K452"/>
  <c r="H452"/>
  <c r="G452"/>
  <c r="AA451"/>
  <c r="AA451" i="9" s="1"/>
  <c r="Z451" i="1"/>
  <c r="L451"/>
  <c r="K451"/>
  <c r="H451"/>
  <c r="G451"/>
  <c r="AA450"/>
  <c r="AA450" i="9" s="1"/>
  <c r="Z450" i="1"/>
  <c r="L450"/>
  <c r="K450"/>
  <c r="H450"/>
  <c r="G450"/>
  <c r="AA449"/>
  <c r="AA449" i="9" s="1"/>
  <c r="Z449" i="1"/>
  <c r="L449"/>
  <c r="K449"/>
  <c r="H449"/>
  <c r="G449"/>
  <c r="A449"/>
  <c r="AA448"/>
  <c r="AA448" i="9" s="1"/>
  <c r="Z448" i="1"/>
  <c r="L448"/>
  <c r="K448"/>
  <c r="H448"/>
  <c r="G448"/>
  <c r="A448"/>
  <c r="AD447"/>
  <c r="AB447" s="1"/>
  <c r="AB447" i="9" s="1"/>
  <c r="AA447" i="1"/>
  <c r="AA447" i="9" s="1"/>
  <c r="Z447" i="1"/>
  <c r="L447"/>
  <c r="K447"/>
  <c r="H447"/>
  <c r="G447"/>
  <c r="A447"/>
  <c r="AD446"/>
  <c r="AB446" s="1"/>
  <c r="AB446" i="9" s="1"/>
  <c r="AA446" i="1"/>
  <c r="AA446" i="9" s="1"/>
  <c r="Z446" i="1"/>
  <c r="L446"/>
  <c r="L455" s="1"/>
  <c r="K455" s="1"/>
  <c r="J455" s="1"/>
  <c r="I455" s="1"/>
  <c r="K446"/>
  <c r="H446"/>
  <c r="G446"/>
  <c r="AE445"/>
  <c r="AD445"/>
  <c r="AE444"/>
  <c r="AD444"/>
  <c r="AC443"/>
  <c r="F443"/>
  <c r="AC442"/>
  <c r="W442"/>
  <c r="W516" s="1"/>
  <c r="V442"/>
  <c r="V516" s="1"/>
  <c r="U442"/>
  <c r="T442"/>
  <c r="T516" s="1"/>
  <c r="Q442"/>
  <c r="P442"/>
  <c r="P443" s="1"/>
  <c r="N443" s="1"/>
  <c r="N442"/>
  <c r="M442"/>
  <c r="M516" s="1"/>
  <c r="L442"/>
  <c r="L516" s="1"/>
  <c r="K442"/>
  <c r="K516" s="1"/>
  <c r="F442"/>
  <c r="E442"/>
  <c r="E443" s="1"/>
  <c r="D442"/>
  <c r="D443" s="1"/>
  <c r="C442"/>
  <c r="C516" s="1"/>
  <c r="AD441"/>
  <c r="AB441" s="1"/>
  <c r="AB441" i="9" s="1"/>
  <c r="AA441" i="1"/>
  <c r="AA441" i="9" s="1"/>
  <c r="Z441" i="1"/>
  <c r="Z441" i="9" s="1"/>
  <c r="S441" i="1"/>
  <c r="R441"/>
  <c r="J441"/>
  <c r="I441"/>
  <c r="H441"/>
  <c r="G441"/>
  <c r="AA440"/>
  <c r="AA440" i="9" s="1"/>
  <c r="Z440" i="1"/>
  <c r="Z440" i="9" s="1"/>
  <c r="S440" i="1"/>
  <c r="R440"/>
  <c r="J440"/>
  <c r="I440"/>
  <c r="H440"/>
  <c r="G440"/>
  <c r="AD439"/>
  <c r="AB439" s="1"/>
  <c r="AB439" i="9" s="1"/>
  <c r="AA439" i="1"/>
  <c r="AA439" i="9" s="1"/>
  <c r="Z439" i="1"/>
  <c r="Z439" i="9" s="1"/>
  <c r="S439" i="1"/>
  <c r="R439"/>
  <c r="J439"/>
  <c r="I439"/>
  <c r="H439"/>
  <c r="G439"/>
  <c r="AA438"/>
  <c r="AA438" i="9" s="1"/>
  <c r="Z438" i="1"/>
  <c r="Z438" i="9" s="1"/>
  <c r="S438" i="1"/>
  <c r="R438"/>
  <c r="J438"/>
  <c r="I438"/>
  <c r="H438"/>
  <c r="G438"/>
  <c r="AD437"/>
  <c r="AB437" s="1"/>
  <c r="AB437" i="9" s="1"/>
  <c r="AA437" i="1"/>
  <c r="AA437" i="9" s="1"/>
  <c r="Z437" i="1"/>
  <c r="Z437" i="9" s="1"/>
  <c r="S437" i="1"/>
  <c r="R437"/>
  <c r="J437"/>
  <c r="I437"/>
  <c r="H437"/>
  <c r="G437"/>
  <c r="AA436"/>
  <c r="AA436" i="9" s="1"/>
  <c r="Z436" i="1"/>
  <c r="Z436" i="9" s="1"/>
  <c r="S436" i="1"/>
  <c r="R436"/>
  <c r="J436"/>
  <c r="I436"/>
  <c r="H436"/>
  <c r="G436"/>
  <c r="AD435"/>
  <c r="AB435" s="1"/>
  <c r="AB435" i="9" s="1"/>
  <c r="AA435" i="1"/>
  <c r="AA435" i="9" s="1"/>
  <c r="Z435" i="1"/>
  <c r="Z435" i="9" s="1"/>
  <c r="S435" i="1"/>
  <c r="R435"/>
  <c r="J435"/>
  <c r="I435"/>
  <c r="H435"/>
  <c r="G435"/>
  <c r="AD434"/>
  <c r="AB434" s="1"/>
  <c r="AB434" i="9" s="1"/>
  <c r="AA434" i="1"/>
  <c r="AA434" i="9" s="1"/>
  <c r="Z434" i="1"/>
  <c r="Z434" i="9" s="1"/>
  <c r="S434" i="1"/>
  <c r="R434"/>
  <c r="J434"/>
  <c r="I434"/>
  <c r="H434"/>
  <c r="G434"/>
  <c r="A434" s="1"/>
  <c r="A435" s="1"/>
  <c r="A436" s="1"/>
  <c r="AA433"/>
  <c r="AA433" i="9" s="1"/>
  <c r="Z433" i="1"/>
  <c r="Z433" i="9" s="1"/>
  <c r="S433" i="1"/>
  <c r="R433"/>
  <c r="J433"/>
  <c r="I433"/>
  <c r="H433"/>
  <c r="G433"/>
  <c r="A433"/>
  <c r="AD432"/>
  <c r="AB432" s="1"/>
  <c r="AB432" i="9" s="1"/>
  <c r="AA432" i="1"/>
  <c r="AA432" i="9" s="1"/>
  <c r="Z432" i="1"/>
  <c r="Z432" i="9" s="1"/>
  <c r="S432" i="1"/>
  <c r="R432"/>
  <c r="J432"/>
  <c r="I432"/>
  <c r="H432"/>
  <c r="G432"/>
  <c r="AA431"/>
  <c r="AA431" i="9" s="1"/>
  <c r="Z431" i="1"/>
  <c r="Z431" i="9" s="1"/>
  <c r="S431" i="1"/>
  <c r="R431"/>
  <c r="J431"/>
  <c r="I431"/>
  <c r="H431"/>
  <c r="G431"/>
  <c r="AD430"/>
  <c r="AB430" s="1"/>
  <c r="AB430" i="9" s="1"/>
  <c r="AA430" i="1"/>
  <c r="AA430" i="9" s="1"/>
  <c r="Z430" i="1"/>
  <c r="Z430" i="9" s="1"/>
  <c r="S430" i="1"/>
  <c r="R430"/>
  <c r="J430"/>
  <c r="I430"/>
  <c r="H430"/>
  <c r="G430"/>
  <c r="AA429"/>
  <c r="AA429" i="9" s="1"/>
  <c r="Z429" i="1"/>
  <c r="Z429" i="9" s="1"/>
  <c r="S429" i="1"/>
  <c r="R429"/>
  <c r="J429"/>
  <c r="I429"/>
  <c r="H429"/>
  <c r="G429"/>
  <c r="AD428"/>
  <c r="AB428" s="1"/>
  <c r="AB428" i="9" s="1"/>
  <c r="AA428" i="1"/>
  <c r="AA428" i="9" s="1"/>
  <c r="Z428" i="1"/>
  <c r="Z428" i="9" s="1"/>
  <c r="S428" i="1"/>
  <c r="R428"/>
  <c r="J428"/>
  <c r="I428"/>
  <c r="H428"/>
  <c r="G428"/>
  <c r="AA427"/>
  <c r="AA427" i="9" s="1"/>
  <c r="Z427" i="1"/>
  <c r="Z427" i="9" s="1"/>
  <c r="S427" i="1"/>
  <c r="R427"/>
  <c r="J427"/>
  <c r="I427"/>
  <c r="H427"/>
  <c r="G427"/>
  <c r="AD426"/>
  <c r="AB426" s="1"/>
  <c r="AB426" i="9" s="1"/>
  <c r="AA426" i="1"/>
  <c r="AA426" i="9" s="1"/>
  <c r="Z426" i="1"/>
  <c r="Z426" i="9" s="1"/>
  <c r="S426" i="1"/>
  <c r="R426"/>
  <c r="J426"/>
  <c r="I426"/>
  <c r="H426"/>
  <c r="G426"/>
  <c r="AA425"/>
  <c r="AA425" i="9" s="1"/>
  <c r="Z425" i="1"/>
  <c r="Z425" i="9" s="1"/>
  <c r="S425" i="1"/>
  <c r="R425"/>
  <c r="J425"/>
  <c r="I425"/>
  <c r="H425"/>
  <c r="G425"/>
  <c r="AD424"/>
  <c r="AB424" s="1"/>
  <c r="AB424" i="9" s="1"/>
  <c r="AA424" i="1"/>
  <c r="AA424" i="9" s="1"/>
  <c r="Z424" i="1"/>
  <c r="Z424" i="9" s="1"/>
  <c r="S424" i="1"/>
  <c r="R424"/>
  <c r="J424"/>
  <c r="I424"/>
  <c r="H424"/>
  <c r="G424"/>
  <c r="AE423"/>
  <c r="AD423"/>
  <c r="AD422"/>
  <c r="AB422" s="1"/>
  <c r="AB422" i="9" s="1"/>
  <c r="AA422" i="1"/>
  <c r="AA422" i="9" s="1"/>
  <c r="Z422" i="1"/>
  <c r="Z422" i="9" s="1"/>
  <c r="S422" i="1"/>
  <c r="R422"/>
  <c r="J422"/>
  <c r="I422"/>
  <c r="H422"/>
  <c r="G422"/>
  <c r="AD421"/>
  <c r="AB421" s="1"/>
  <c r="AB421" i="9" s="1"/>
  <c r="AA421" i="1"/>
  <c r="AA421" i="9" s="1"/>
  <c r="Z421" i="1"/>
  <c r="Z421" i="9" s="1"/>
  <c r="S421" i="1"/>
  <c r="R421"/>
  <c r="R442" s="1"/>
  <c r="J421"/>
  <c r="I421"/>
  <c r="H421"/>
  <c r="G421"/>
  <c r="A421"/>
  <c r="A422" s="1"/>
  <c r="AA420"/>
  <c r="AA420" i="9" s="1"/>
  <c r="Z420" i="1"/>
  <c r="Z420" i="9" s="1"/>
  <c r="S420" i="1"/>
  <c r="S442" s="1"/>
  <c r="R420"/>
  <c r="J420"/>
  <c r="I420"/>
  <c r="H420"/>
  <c r="G420"/>
  <c r="AE419"/>
  <c r="AD419"/>
  <c r="W418"/>
  <c r="W515" s="1"/>
  <c r="V515" s="1"/>
  <c r="U515" s="1"/>
  <c r="V418"/>
  <c r="V443" s="1"/>
  <c r="U443" s="1"/>
  <c r="U418"/>
  <c r="T418"/>
  <c r="Q418"/>
  <c r="P418"/>
  <c r="N418"/>
  <c r="M418"/>
  <c r="F418"/>
  <c r="E418"/>
  <c r="E515" s="1"/>
  <c r="G515" s="1"/>
  <c r="F515" s="1"/>
  <c r="D418"/>
  <c r="D515" s="1"/>
  <c r="C515" s="1"/>
  <c r="C418"/>
  <c r="I418" s="1"/>
  <c r="AA417"/>
  <c r="AA417" i="9" s="1"/>
  <c r="Z417" i="1"/>
  <c r="L417"/>
  <c r="K417"/>
  <c r="H417"/>
  <c r="G417"/>
  <c r="AA416"/>
  <c r="AA416" i="9" s="1"/>
  <c r="Z416" i="1"/>
  <c r="L416"/>
  <c r="K416"/>
  <c r="H416"/>
  <c r="G416"/>
  <c r="AA415"/>
  <c r="AA415" i="9" s="1"/>
  <c r="Z415" i="1"/>
  <c r="L415"/>
  <c r="K415"/>
  <c r="H415"/>
  <c r="G415"/>
  <c r="AA414"/>
  <c r="AA414" i="9" s="1"/>
  <c r="Z414" i="1"/>
  <c r="L414"/>
  <c r="K414"/>
  <c r="H414"/>
  <c r="G414"/>
  <c r="AA413"/>
  <c r="AA413" i="9" s="1"/>
  <c r="Z413" i="1"/>
  <c r="L413"/>
  <c r="K413"/>
  <c r="H413"/>
  <c r="G413"/>
  <c r="AA412"/>
  <c r="AA412" i="9" s="1"/>
  <c r="Z412" i="1"/>
  <c r="L412"/>
  <c r="K412"/>
  <c r="H412"/>
  <c r="G412"/>
  <c r="AD411"/>
  <c r="AB411" s="1"/>
  <c r="AB411" i="9" s="1"/>
  <c r="AA411" i="1"/>
  <c r="AA411" i="9" s="1"/>
  <c r="Z411" i="1"/>
  <c r="L411"/>
  <c r="K411"/>
  <c r="H411"/>
  <c r="G411"/>
  <c r="AE410"/>
  <c r="AD410"/>
  <c r="AB410" s="1"/>
  <c r="AB410" i="9" s="1"/>
  <c r="AA410" i="1"/>
  <c r="AA410" i="9" s="1"/>
  <c r="Z410" i="1"/>
  <c r="L410"/>
  <c r="K410"/>
  <c r="H410"/>
  <c r="G410"/>
  <c r="A410"/>
  <c r="A411" s="1"/>
  <c r="A412" s="1"/>
  <c r="AA409"/>
  <c r="AA409" i="9" s="1"/>
  <c r="Z409" i="1"/>
  <c r="AD409" s="1"/>
  <c r="AB409" s="1"/>
  <c r="L409"/>
  <c r="L418" s="1"/>
  <c r="K409"/>
  <c r="K418" s="1"/>
  <c r="H409"/>
  <c r="G409"/>
  <c r="AE408"/>
  <c r="AD408"/>
  <c r="AE407"/>
  <c r="AD407"/>
  <c r="AE406"/>
  <c r="AD406"/>
  <c r="I513" l="1"/>
  <c r="H513" s="1"/>
  <c r="G513" s="1"/>
  <c r="Q141" i="2"/>
  <c r="Q142" s="1"/>
  <c r="P142" s="1"/>
  <c r="R142"/>
  <c r="V517" i="1"/>
  <c r="J418"/>
  <c r="K515"/>
  <c r="AB409" i="9"/>
  <c r="AB238" i="2"/>
  <c r="AA238" s="1"/>
  <c r="AE237"/>
  <c r="L515" i="1"/>
  <c r="H443"/>
  <c r="L479"/>
  <c r="AE216" i="2"/>
  <c r="T515" i="1"/>
  <c r="AA259" i="2"/>
  <c r="AB260"/>
  <c r="S516" i="1"/>
  <c r="L517"/>
  <c r="K517" s="1"/>
  <c r="Q516"/>
  <c r="P516" s="1"/>
  <c r="S513"/>
  <c r="AD433" i="9"/>
  <c r="AD436"/>
  <c r="AD438"/>
  <c r="AD440"/>
  <c r="S449" i="1"/>
  <c r="R449" s="1"/>
  <c r="Z449" i="9"/>
  <c r="S450" i="1"/>
  <c r="R450" s="1"/>
  <c r="Z450" i="9"/>
  <c r="S451" i="1"/>
  <c r="R451" s="1"/>
  <c r="Z451" i="9"/>
  <c r="S452" i="1"/>
  <c r="R452" s="1"/>
  <c r="Z452" i="9"/>
  <c r="S453" i="1"/>
  <c r="R453" s="1"/>
  <c r="Z453" i="9"/>
  <c r="S454" i="1"/>
  <c r="R454" s="1"/>
  <c r="Z454" i="9"/>
  <c r="AD462"/>
  <c r="AD464"/>
  <c r="AD466"/>
  <c r="AD468"/>
  <c r="AD471"/>
  <c r="AD495"/>
  <c r="AD498"/>
  <c r="AD502"/>
  <c r="AD506"/>
  <c r="AD510"/>
  <c r="T193" i="2"/>
  <c r="Y77"/>
  <c r="H418" i="1"/>
  <c r="AA442" i="9"/>
  <c r="AE422" i="1"/>
  <c r="AE424"/>
  <c r="AE426"/>
  <c r="AE428"/>
  <c r="AE430"/>
  <c r="AE432"/>
  <c r="AE435"/>
  <c r="A437"/>
  <c r="I442"/>
  <c r="I516" s="1"/>
  <c r="C443"/>
  <c r="I443" s="1"/>
  <c r="M443"/>
  <c r="AE446"/>
  <c r="A450"/>
  <c r="A451" s="1"/>
  <c r="A452" s="1"/>
  <c r="A453" s="1"/>
  <c r="A454" s="1"/>
  <c r="G455"/>
  <c r="AA478" i="9"/>
  <c r="AE459" i="1"/>
  <c r="AE470"/>
  <c r="AE473"/>
  <c r="AE475"/>
  <c r="AE477"/>
  <c r="Z478"/>
  <c r="AD478" s="1"/>
  <c r="E479"/>
  <c r="I479" s="1"/>
  <c r="H479" s="1"/>
  <c r="G479" s="1"/>
  <c r="AE482"/>
  <c r="AE490"/>
  <c r="J491"/>
  <c r="J514" s="1"/>
  <c r="I514" s="1"/>
  <c r="H514" s="1"/>
  <c r="G514" s="1"/>
  <c r="AA491"/>
  <c r="AE494"/>
  <c r="AE497"/>
  <c r="AE501"/>
  <c r="AE505"/>
  <c r="AE509"/>
  <c r="F514"/>
  <c r="U514"/>
  <c r="E516"/>
  <c r="E517" s="1"/>
  <c r="AB109" i="2"/>
  <c r="AE109" s="1"/>
  <c r="AB142"/>
  <c r="AA142" s="1"/>
  <c r="AE122"/>
  <c r="U400" i="3"/>
  <c r="AB193" i="2"/>
  <c r="AE49"/>
  <c r="AE178"/>
  <c r="AB76"/>
  <c r="AE76" s="1"/>
  <c r="AB21"/>
  <c r="AD216"/>
  <c r="AE162"/>
  <c r="AB44"/>
  <c r="AB45" s="1"/>
  <c r="AA45" s="1"/>
  <c r="I193"/>
  <c r="S412" i="1"/>
  <c r="R412" s="1"/>
  <c r="Z412" i="9"/>
  <c r="S413" i="1"/>
  <c r="R413" s="1"/>
  <c r="Z413" i="9"/>
  <c r="S416" i="1"/>
  <c r="R416" s="1"/>
  <c r="Z416" i="9"/>
  <c r="AD420"/>
  <c r="AD427"/>
  <c r="AD429"/>
  <c r="S448" i="1"/>
  <c r="R448" s="1"/>
  <c r="Z448" i="9"/>
  <c r="AD469"/>
  <c r="AD474"/>
  <c r="S484" i="1"/>
  <c r="R484" s="1"/>
  <c r="Z484" i="9"/>
  <c r="S486" i="1"/>
  <c r="R486" s="1"/>
  <c r="Z486" i="9"/>
  <c r="AD511"/>
  <c r="K238" i="3"/>
  <c r="L260"/>
  <c r="I259" i="2"/>
  <c r="S411" i="1"/>
  <c r="R411" s="1"/>
  <c r="Z411" i="9"/>
  <c r="AE421"/>
  <c r="AD421"/>
  <c r="AD434"/>
  <c r="AE434"/>
  <c r="AE437"/>
  <c r="AD437"/>
  <c r="AE439"/>
  <c r="AD439"/>
  <c r="AD441"/>
  <c r="AE441"/>
  <c r="S447" i="1"/>
  <c r="R447" s="1"/>
  <c r="Z447" i="9"/>
  <c r="AE458"/>
  <c r="AD458"/>
  <c r="AE461"/>
  <c r="AD461"/>
  <c r="AE463"/>
  <c r="AD463"/>
  <c r="AD465"/>
  <c r="AE465"/>
  <c r="AD467"/>
  <c r="AE467"/>
  <c r="S483" i="1"/>
  <c r="R483" s="1"/>
  <c r="Z483" i="9"/>
  <c r="Z513"/>
  <c r="AD493"/>
  <c r="AE493"/>
  <c r="AE500"/>
  <c r="AD500"/>
  <c r="AE504"/>
  <c r="AD504"/>
  <c r="AE508"/>
  <c r="AD508"/>
  <c r="AD512"/>
  <c r="AE512"/>
  <c r="I405" i="8"/>
  <c r="J518"/>
  <c r="U238" i="2"/>
  <c r="V260"/>
  <c r="A473" i="1"/>
  <c r="Z491"/>
  <c r="AD491" s="1"/>
  <c r="U516"/>
  <c r="U405" i="3"/>
  <c r="I141" i="2"/>
  <c r="J193"/>
  <c r="AE429" i="1"/>
  <c r="AD433"/>
  <c r="AB433" s="1"/>
  <c r="AD436"/>
  <c r="AB436" s="1"/>
  <c r="A438"/>
  <c r="A439" s="1"/>
  <c r="A440" s="1"/>
  <c r="A441" s="1"/>
  <c r="AD438"/>
  <c r="AB438" s="1"/>
  <c r="AD440"/>
  <c r="AB440" s="1"/>
  <c r="G442"/>
  <c r="Z442"/>
  <c r="T443"/>
  <c r="AA455" i="9"/>
  <c r="AE448" i="1"/>
  <c r="AD449"/>
  <c r="AB449" s="1"/>
  <c r="AD450"/>
  <c r="AB450" s="1"/>
  <c r="AD451"/>
  <c r="AB451" s="1"/>
  <c r="AD452"/>
  <c r="AB452" s="1"/>
  <c r="AD453"/>
  <c r="AB453" s="1"/>
  <c r="AD454"/>
  <c r="AB454" s="1"/>
  <c r="AA455"/>
  <c r="AE457"/>
  <c r="AD462"/>
  <c r="AB462" s="1"/>
  <c r="AD464"/>
  <c r="AB464" s="1"/>
  <c r="AD466"/>
  <c r="AB466" s="1"/>
  <c r="AD468"/>
  <c r="AB468" s="1"/>
  <c r="AD471"/>
  <c r="AB471" s="1"/>
  <c r="AE474"/>
  <c r="I478"/>
  <c r="H478" s="1"/>
  <c r="AA491" i="9"/>
  <c r="AE484" i="1"/>
  <c r="AD495"/>
  <c r="AB495" s="1"/>
  <c r="AD498"/>
  <c r="AB498" s="1"/>
  <c r="AD502"/>
  <c r="AB502" s="1"/>
  <c r="AD506"/>
  <c r="AB506" s="1"/>
  <c r="AD510"/>
  <c r="AB510" s="1"/>
  <c r="Z513"/>
  <c r="S45" i="2"/>
  <c r="R45" s="1"/>
  <c r="Q45" s="1"/>
  <c r="P45" s="1"/>
  <c r="O45" s="1"/>
  <c r="Z110"/>
  <c r="AE116"/>
  <c r="AB156"/>
  <c r="AE156" s="1"/>
  <c r="I109"/>
  <c r="I110" s="1"/>
  <c r="AE26"/>
  <c r="AB517"/>
  <c r="AB6" i="12" s="1"/>
  <c r="AE242" i="2"/>
  <c r="AB216"/>
  <c r="AD192"/>
  <c r="I399"/>
  <c r="S258"/>
  <c r="S259" s="1"/>
  <c r="R259" s="1"/>
  <c r="Q259" s="1"/>
  <c r="P259" s="1"/>
  <c r="Y17" i="12"/>
  <c r="X17" s="1"/>
  <c r="J110" i="2"/>
  <c r="J143" s="1"/>
  <c r="AD237"/>
  <c r="AE21"/>
  <c r="S409" i="1"/>
  <c r="Z409" i="9"/>
  <c r="S414" i="1"/>
  <c r="R414" s="1"/>
  <c r="Z414" i="9"/>
  <c r="S415" i="1"/>
  <c r="R415" s="1"/>
  <c r="Z415" i="9"/>
  <c r="S417" i="1"/>
  <c r="R417" s="1"/>
  <c r="Z417" i="9"/>
  <c r="AD425"/>
  <c r="AD431"/>
  <c r="Z478"/>
  <c r="AD457"/>
  <c r="AD472"/>
  <c r="AD476"/>
  <c r="S485" i="1"/>
  <c r="R485" s="1"/>
  <c r="Z485" i="9"/>
  <c r="S487" i="1"/>
  <c r="R487" s="1"/>
  <c r="Z487" i="9"/>
  <c r="S488" i="1"/>
  <c r="R488" s="1"/>
  <c r="Z488" i="9"/>
  <c r="S489" i="1"/>
  <c r="R489" s="1"/>
  <c r="Z489" i="9"/>
  <c r="AD499"/>
  <c r="AD503"/>
  <c r="AD507"/>
  <c r="R192" i="2"/>
  <c r="S193"/>
  <c r="I405" i="5"/>
  <c r="J518"/>
  <c r="S410" i="1"/>
  <c r="R410" s="1"/>
  <c r="Z410" i="9"/>
  <c r="AD422"/>
  <c r="AE422"/>
  <c r="AE424"/>
  <c r="AD424"/>
  <c r="AD426"/>
  <c r="AE426"/>
  <c r="AD428"/>
  <c r="AE428"/>
  <c r="AE430"/>
  <c r="AD430"/>
  <c r="AE432"/>
  <c r="AD432"/>
  <c r="AE435"/>
  <c r="AD435"/>
  <c r="S446" i="1"/>
  <c r="Z446" i="9"/>
  <c r="AD459"/>
  <c r="AE459"/>
  <c r="AD470"/>
  <c r="AE470"/>
  <c r="AE473"/>
  <c r="AD473"/>
  <c r="AD475"/>
  <c r="AE475"/>
  <c r="AE477"/>
  <c r="AD477"/>
  <c r="S482" i="1"/>
  <c r="Z482" i="9"/>
  <c r="AD490"/>
  <c r="AE490"/>
  <c r="AD494"/>
  <c r="AE494"/>
  <c r="AE497"/>
  <c r="AD497"/>
  <c r="AD501"/>
  <c r="AE501"/>
  <c r="AE505"/>
  <c r="AD505"/>
  <c r="AD509"/>
  <c r="AE509"/>
  <c r="Y260" i="2"/>
  <c r="AD238"/>
  <c r="H397"/>
  <c r="J397"/>
  <c r="AD517"/>
  <c r="AE517"/>
  <c r="R516"/>
  <c r="R517" s="1"/>
  <c r="Q517" s="1"/>
  <c r="S517"/>
  <c r="F399"/>
  <c r="J395"/>
  <c r="J399" s="1"/>
  <c r="H395"/>
  <c r="AE258"/>
  <c r="AD258"/>
  <c r="AE409" i="1"/>
  <c r="A413"/>
  <c r="A414" s="1"/>
  <c r="A415" s="1"/>
  <c r="A416" s="1"/>
  <c r="A417" s="1"/>
  <c r="G418"/>
  <c r="AA418"/>
  <c r="AA515" s="1"/>
  <c r="H442"/>
  <c r="AA442"/>
  <c r="L443"/>
  <c r="K443" s="1"/>
  <c r="J443" s="1"/>
  <c r="A486"/>
  <c r="A487"/>
  <c r="A488"/>
  <c r="A489" s="1"/>
  <c r="A490" s="1"/>
  <c r="A493" s="1"/>
  <c r="A494" s="1"/>
  <c r="A495" s="1"/>
  <c r="A496" s="1"/>
  <c r="A503" s="1"/>
  <c r="A504" s="1"/>
  <c r="A505" s="1"/>
  <c r="A506" s="1"/>
  <c r="A507" s="1"/>
  <c r="A508" s="1"/>
  <c r="A509" s="1"/>
  <c r="A510" s="1"/>
  <c r="A511" s="1"/>
  <c r="A512" s="1"/>
  <c r="I491"/>
  <c r="I515" s="1"/>
  <c r="H515" s="1"/>
  <c r="AA514" i="9"/>
  <c r="AA513" i="1"/>
  <c r="AA514" s="1"/>
  <c r="E514"/>
  <c r="D514" s="1"/>
  <c r="C514" s="1"/>
  <c r="D516"/>
  <c r="D517" s="1"/>
  <c r="C517" s="1"/>
  <c r="AE414"/>
  <c r="AE415"/>
  <c r="Z418"/>
  <c r="AA418" i="9"/>
  <c r="AE411" i="1"/>
  <c r="AD412"/>
  <c r="AB412" s="1"/>
  <c r="AB412" i="9" s="1"/>
  <c r="AD413" i="1"/>
  <c r="AB413" s="1"/>
  <c r="AB413" i="9" s="1"/>
  <c r="AD414" i="1"/>
  <c r="AB414" s="1"/>
  <c r="AB414" i="9" s="1"/>
  <c r="AD415" i="1"/>
  <c r="AB415" s="1"/>
  <c r="AB415" i="9" s="1"/>
  <c r="AD416" i="1"/>
  <c r="AB416" s="1"/>
  <c r="AB416" i="9" s="1"/>
  <c r="AD417" i="1"/>
  <c r="AB417" s="1"/>
  <c r="AB417" i="9" s="1"/>
  <c r="AD420" i="1"/>
  <c r="AB420" s="1"/>
  <c r="AE421"/>
  <c r="A423"/>
  <c r="AD425"/>
  <c r="AB425" s="1"/>
  <c r="AB425" i="9" s="1"/>
  <c r="AE425" s="1"/>
  <c r="AD427" i="1"/>
  <c r="AB427" s="1"/>
  <c r="AB427" i="9" s="1"/>
  <c r="AE427" s="1"/>
  <c r="AD429" i="1"/>
  <c r="AB429" s="1"/>
  <c r="AB429" i="9" s="1"/>
  <c r="AE429" s="1"/>
  <c r="AD431" i="1"/>
  <c r="AB431" s="1"/>
  <c r="AB431" i="9" s="1"/>
  <c r="AE431" s="1"/>
  <c r="AE434" i="1"/>
  <c r="AE437"/>
  <c r="AE439"/>
  <c r="AE441"/>
  <c r="J442"/>
  <c r="J516" s="1"/>
  <c r="AE447"/>
  <c r="AD448"/>
  <c r="AB448" s="1"/>
  <c r="AB448" i="9" s="1"/>
  <c r="Z455" i="1"/>
  <c r="AD455" s="1"/>
  <c r="AD457"/>
  <c r="AB457" s="1"/>
  <c r="AE458"/>
  <c r="AE461"/>
  <c r="AE463"/>
  <c r="AE465"/>
  <c r="AE467"/>
  <c r="AD469"/>
  <c r="AB469" s="1"/>
  <c r="AB469" i="9" s="1"/>
  <c r="AE469" s="1"/>
  <c r="AD472" i="1"/>
  <c r="AB472" s="1"/>
  <c r="AB472" i="9" s="1"/>
  <c r="AE472" s="1"/>
  <c r="A474" i="1"/>
  <c r="A475" s="1"/>
  <c r="A476" s="1"/>
  <c r="A477" s="1"/>
  <c r="AD474"/>
  <c r="AB474" s="1"/>
  <c r="AB474" i="9" s="1"/>
  <c r="AE474" s="1"/>
  <c r="AD476" i="1"/>
  <c r="AB476" s="1"/>
  <c r="AB476" i="9" s="1"/>
  <c r="AE476" s="1"/>
  <c r="AA478" i="1"/>
  <c r="AE483"/>
  <c r="AD484"/>
  <c r="AB484" s="1"/>
  <c r="AB484" i="9" s="1"/>
  <c r="AD485" i="1"/>
  <c r="AB485" s="1"/>
  <c r="AB485" i="9" s="1"/>
  <c r="AD486" i="1"/>
  <c r="AB486" s="1"/>
  <c r="AB486" i="9" s="1"/>
  <c r="AD487" i="1"/>
  <c r="AB487" s="1"/>
  <c r="AB487" i="9" s="1"/>
  <c r="AD488" i="1"/>
  <c r="AB488" s="1"/>
  <c r="AB488" i="9" s="1"/>
  <c r="AD489" i="1"/>
  <c r="AB489" s="1"/>
  <c r="AB489" i="9" s="1"/>
  <c r="AE493" i="1"/>
  <c r="AD499"/>
  <c r="AB499" s="1"/>
  <c r="AB499" i="9" s="1"/>
  <c r="AE499" s="1"/>
  <c r="AE500" i="1"/>
  <c r="AD503"/>
  <c r="AB503" s="1"/>
  <c r="AB503" i="9" s="1"/>
  <c r="AE503" s="1"/>
  <c r="AE504" i="1"/>
  <c r="AD507"/>
  <c r="AB507" s="1"/>
  <c r="AB507" i="9" s="1"/>
  <c r="AE507" s="1"/>
  <c r="AE508" i="1"/>
  <c r="AD511"/>
  <c r="AB511" s="1"/>
  <c r="AB511" i="9" s="1"/>
  <c r="AE511" s="1"/>
  <c r="AE512" i="1"/>
  <c r="AE188" i="2"/>
  <c r="AE57"/>
  <c r="Z193"/>
  <c r="AD193" s="1"/>
  <c r="AE197"/>
  <c r="AE152"/>
  <c r="AE145"/>
  <c r="Z45"/>
  <c r="AE516"/>
  <c r="AB212"/>
  <c r="AE212" s="1"/>
  <c r="AE148"/>
  <c r="AE44"/>
  <c r="L142"/>
  <c r="L143" s="1"/>
  <c r="Y142"/>
  <c r="AD117"/>
  <c r="AE117"/>
  <c r="AE88"/>
  <c r="AB86"/>
  <c r="Y110"/>
  <c r="AD110" s="1"/>
  <c r="AE85"/>
  <c r="R52"/>
  <c r="S77"/>
  <c r="S78" s="1"/>
  <c r="M45"/>
  <c r="Z404" i="1"/>
  <c r="AD404" s="1"/>
  <c r="W404"/>
  <c r="V404"/>
  <c r="U404"/>
  <c r="T404"/>
  <c r="P404"/>
  <c r="N404"/>
  <c r="M404"/>
  <c r="L404"/>
  <c r="K404"/>
  <c r="I404"/>
  <c r="F404"/>
  <c r="H404" s="1"/>
  <c r="G404" s="1"/>
  <c r="E404"/>
  <c r="D404"/>
  <c r="C404"/>
  <c r="AA403"/>
  <c r="Z403"/>
  <c r="AD403" s="1"/>
  <c r="AB403" s="1"/>
  <c r="R403"/>
  <c r="Q403"/>
  <c r="J403"/>
  <c r="I403"/>
  <c r="H403"/>
  <c r="G403"/>
  <c r="AE402"/>
  <c r="AD402"/>
  <c r="AB402" s="1"/>
  <c r="AA402"/>
  <c r="AA404" s="1"/>
  <c r="Z402"/>
  <c r="R402"/>
  <c r="R404" s="1"/>
  <c r="Q402"/>
  <c r="J402"/>
  <c r="J404" s="1"/>
  <c r="I402"/>
  <c r="H402"/>
  <c r="G402"/>
  <c r="AE401"/>
  <c r="AD401"/>
  <c r="AB404" l="1"/>
  <c r="AE404" s="1"/>
  <c r="Q192" i="2"/>
  <c r="Q193" s="1"/>
  <c r="R193"/>
  <c r="AB498" i="9"/>
  <c r="AE498" s="1"/>
  <c r="AE498" i="1"/>
  <c r="AD513" i="9"/>
  <c r="L45" i="2"/>
  <c r="M78"/>
  <c r="L78" s="1"/>
  <c r="K78" s="1"/>
  <c r="J78" s="1"/>
  <c r="I78" s="1"/>
  <c r="AB420" i="9"/>
  <c r="AE420" s="1"/>
  <c r="AB442" i="1"/>
  <c r="AE417" i="9"/>
  <c r="AD417"/>
  <c r="AE414"/>
  <c r="AD414"/>
  <c r="AD513" i="1"/>
  <c r="Z514"/>
  <c r="AD514" s="1"/>
  <c r="AB502" i="9"/>
  <c r="AE502" s="1"/>
  <c r="AE502" i="1"/>
  <c r="AB471" i="9"/>
  <c r="AE471" s="1"/>
  <c r="AE471" i="1"/>
  <c r="AB464" i="9"/>
  <c r="AE464" s="1"/>
  <c r="AE464" i="1"/>
  <c r="AB454" i="9"/>
  <c r="AE454" i="1"/>
  <c r="AB450" i="9"/>
  <c r="AE450" i="1"/>
  <c r="AB433" i="9"/>
  <c r="AE433" s="1"/>
  <c r="AE433" i="1"/>
  <c r="U517"/>
  <c r="J238" i="3"/>
  <c r="K260"/>
  <c r="W77" i="2"/>
  <c r="AD77"/>
  <c r="AB77" s="1"/>
  <c r="AA77" s="1"/>
  <c r="AA78" s="1"/>
  <c r="AE416" i="1"/>
  <c r="AE403"/>
  <c r="AE412"/>
  <c r="AE507"/>
  <c r="AE425"/>
  <c r="AA479" i="9"/>
  <c r="AE485" i="1"/>
  <c r="AE488"/>
  <c r="G443"/>
  <c r="R446"/>
  <c r="R455" s="1"/>
  <c r="S455"/>
  <c r="S479" s="1"/>
  <c r="AE415" i="9"/>
  <c r="AD415"/>
  <c r="AB452"/>
  <c r="AE452" i="1"/>
  <c r="T405" i="3"/>
  <c r="U518"/>
  <c r="R516" i="1"/>
  <c r="W142" i="2"/>
  <c r="Y143"/>
  <c r="Y45"/>
  <c r="AD45" s="1"/>
  <c r="AE45"/>
  <c r="AE488" i="9"/>
  <c r="AD488"/>
  <c r="AE485"/>
  <c r="AD485"/>
  <c r="Z516"/>
  <c r="AE478"/>
  <c r="AD478"/>
  <c r="R409" i="1"/>
  <c r="R418" s="1"/>
  <c r="R515" s="1"/>
  <c r="Q515" s="1"/>
  <c r="P515" s="1"/>
  <c r="N515" s="1"/>
  <c r="S418"/>
  <c r="N45" i="2"/>
  <c r="N78" s="1"/>
  <c r="O78"/>
  <c r="AB495" i="9"/>
  <c r="AE495" i="1"/>
  <c r="AB466" i="9"/>
  <c r="AE466" s="1"/>
  <c r="AE466" i="1"/>
  <c r="AB451" i="9"/>
  <c r="AE451" s="1"/>
  <c r="AE451" i="1"/>
  <c r="AB440" i="9"/>
  <c r="AE440" s="1"/>
  <c r="AE440" i="1"/>
  <c r="AB436" i="9"/>
  <c r="AE436" s="1"/>
  <c r="AE436" i="1"/>
  <c r="AD483" i="9"/>
  <c r="AE483"/>
  <c r="AD447"/>
  <c r="AE447"/>
  <c r="AD411"/>
  <c r="AE411"/>
  <c r="AE486"/>
  <c r="AD486"/>
  <c r="AE448"/>
  <c r="AD448"/>
  <c r="AD416"/>
  <c r="AE416"/>
  <c r="AD412"/>
  <c r="AE412"/>
  <c r="AE454"/>
  <c r="AD454"/>
  <c r="AE452"/>
  <c r="AD452"/>
  <c r="AE450"/>
  <c r="AD450"/>
  <c r="Z259" i="2"/>
  <c r="AA260"/>
  <c r="AB513" i="1"/>
  <c r="AE513" s="1"/>
  <c r="I517"/>
  <c r="AE489"/>
  <c r="AB418"/>
  <c r="S402"/>
  <c r="AA516"/>
  <c r="AA517" s="1"/>
  <c r="AE503"/>
  <c r="AE472"/>
  <c r="AE427"/>
  <c r="AE413"/>
  <c r="G517"/>
  <c r="Z78" i="2"/>
  <c r="AE487" i="1"/>
  <c r="AE417"/>
  <c r="AB418" i="9"/>
  <c r="AE418" s="1"/>
  <c r="R482" i="1"/>
  <c r="R491" s="1"/>
  <c r="Q491" s="1"/>
  <c r="S491"/>
  <c r="S514" s="1"/>
  <c r="R514" s="1"/>
  <c r="Q514" s="1"/>
  <c r="P514" s="1"/>
  <c r="N514" s="1"/>
  <c r="M514" s="1"/>
  <c r="L514" s="1"/>
  <c r="K514" s="1"/>
  <c r="AD409" i="9"/>
  <c r="AE409"/>
  <c r="Z418"/>
  <c r="AB510"/>
  <c r="AE510" s="1"/>
  <c r="AE510" i="1"/>
  <c r="AB468" i="9"/>
  <c r="AE468" s="1"/>
  <c r="AE468" i="1"/>
  <c r="AB457" i="9"/>
  <c r="AE457" s="1"/>
  <c r="AB478" i="1"/>
  <c r="Z515"/>
  <c r="AD418"/>
  <c r="Z491" i="9"/>
  <c r="AD482"/>
  <c r="AE482"/>
  <c r="AD446"/>
  <c r="Z455"/>
  <c r="Z479" s="1"/>
  <c r="AE446"/>
  <c r="AE410"/>
  <c r="AD410"/>
  <c r="AE489"/>
  <c r="AD489"/>
  <c r="AE487"/>
  <c r="AD487"/>
  <c r="AB506"/>
  <c r="AE506" s="1"/>
  <c r="AE506" i="1"/>
  <c r="AB462" i="9"/>
  <c r="AE462" s="1"/>
  <c r="AE462" i="1"/>
  <c r="AB453" i="9"/>
  <c r="AE453" s="1"/>
  <c r="AE453" i="1"/>
  <c r="AB449" i="9"/>
  <c r="AE449" i="1"/>
  <c r="Z516"/>
  <c r="AD516" s="1"/>
  <c r="AD442"/>
  <c r="Z443"/>
  <c r="AB438" i="9"/>
  <c r="AE438" s="1"/>
  <c r="AE438" i="1"/>
  <c r="I142" i="2"/>
  <c r="I143" s="1"/>
  <c r="T238"/>
  <c r="AE238"/>
  <c r="U260"/>
  <c r="AE484" i="9"/>
  <c r="AD484"/>
  <c r="AD413"/>
  <c r="AE413"/>
  <c r="Z142" i="2"/>
  <c r="AA143"/>
  <c r="AA443" i="9"/>
  <c r="AA516"/>
  <c r="AD453"/>
  <c r="AD451"/>
  <c r="AE449"/>
  <c r="AD449"/>
  <c r="AB455" i="1"/>
  <c r="AE455" s="1"/>
  <c r="AB491"/>
  <c r="AE491" s="1"/>
  <c r="H399" i="2"/>
  <c r="G399" s="1"/>
  <c r="AE511" i="1"/>
  <c r="AE499"/>
  <c r="AE486"/>
  <c r="AE476"/>
  <c r="AE469"/>
  <c r="AE431"/>
  <c r="AE420"/>
  <c r="AE193" i="2"/>
  <c r="AE478" i="1"/>
  <c r="J515"/>
  <c r="J517" s="1"/>
  <c r="S403"/>
  <c r="Q404"/>
  <c r="AB110" i="2"/>
  <c r="AE86"/>
  <c r="Q52"/>
  <c r="R77"/>
  <c r="Q77" s="1"/>
  <c r="P77" s="1"/>
  <c r="P78" s="1"/>
  <c r="W399" i="1"/>
  <c r="V399"/>
  <c r="U399"/>
  <c r="T399"/>
  <c r="N399"/>
  <c r="M399"/>
  <c r="L399"/>
  <c r="K399"/>
  <c r="D399"/>
  <c r="C399"/>
  <c r="AA398"/>
  <c r="AA398" i="9" s="1"/>
  <c r="Z398" i="1"/>
  <c r="Z398" i="9" s="1"/>
  <c r="R398" i="1"/>
  <c r="Q398"/>
  <c r="Q398" i="9" s="1"/>
  <c r="J398" i="1"/>
  <c r="I398"/>
  <c r="H398"/>
  <c r="G398"/>
  <c r="AA397"/>
  <c r="Y397"/>
  <c r="Y397" i="9" s="1"/>
  <c r="P397" i="1"/>
  <c r="P397" i="9" s="1"/>
  <c r="J396" i="1"/>
  <c r="I396"/>
  <c r="H396"/>
  <c r="G396"/>
  <c r="AD142" i="2" l="1"/>
  <c r="Z143"/>
  <c r="AD143" s="1"/>
  <c r="AD515" i="1"/>
  <c r="AE495" i="9"/>
  <c r="AB513"/>
  <c r="V142" i="2"/>
  <c r="U142" s="1"/>
  <c r="W143"/>
  <c r="V77"/>
  <c r="W78"/>
  <c r="T517" i="1"/>
  <c r="S238" i="2"/>
  <c r="R238" s="1"/>
  <c r="Q238" s="1"/>
  <c r="P238" s="1"/>
  <c r="T260"/>
  <c r="AD418" i="9"/>
  <c r="Z515"/>
  <c r="Z517" s="1"/>
  <c r="Z443"/>
  <c r="AE443" s="1"/>
  <c r="AD443" s="1"/>
  <c r="AD516"/>
  <c r="AB443" i="1"/>
  <c r="AA443" s="1"/>
  <c r="AB516"/>
  <c r="AB517" s="1"/>
  <c r="AB5" i="12" s="1"/>
  <c r="S515" i="1"/>
  <c r="S517" s="1"/>
  <c r="S443"/>
  <c r="R443" s="1"/>
  <c r="Q443" s="1"/>
  <c r="Z397"/>
  <c r="Z397" i="9" s="1"/>
  <c r="AD397" s="1"/>
  <c r="AA397"/>
  <c r="AE479"/>
  <c r="AD479"/>
  <c r="AE455"/>
  <c r="AD455"/>
  <c r="AD491"/>
  <c r="AB491" s="1"/>
  <c r="AE491"/>
  <c r="Z260" i="2"/>
  <c r="AE260" s="1"/>
  <c r="AD260" s="1"/>
  <c r="AE259"/>
  <c r="AD259"/>
  <c r="I238" i="3"/>
  <c r="J260"/>
  <c r="AB515" i="1"/>
  <c r="AE515" s="1"/>
  <c r="R397"/>
  <c r="R517"/>
  <c r="Q517" s="1"/>
  <c r="AE442"/>
  <c r="W443"/>
  <c r="AE443" s="1"/>
  <c r="AD443"/>
  <c r="M515"/>
  <c r="M517" s="1"/>
  <c r="N517"/>
  <c r="Q397"/>
  <c r="S397" s="1"/>
  <c r="R78" i="2"/>
  <c r="S404" i="1"/>
  <c r="AB479"/>
  <c r="AA479" s="1"/>
  <c r="Z479" s="1"/>
  <c r="Y78" i="2"/>
  <c r="AD78" s="1"/>
  <c r="AB78" s="1"/>
  <c r="Z517" i="1"/>
  <c r="R479"/>
  <c r="Q479" s="1"/>
  <c r="P479" s="1"/>
  <c r="N479" s="1"/>
  <c r="M479" s="1"/>
  <c r="P517"/>
  <c r="AB514"/>
  <c r="AE514" s="1"/>
  <c r="Z514" i="9"/>
  <c r="AE418" i="1"/>
  <c r="P30" i="20"/>
  <c r="AD398" i="9"/>
  <c r="AD398" i="1"/>
  <c r="AB398" s="1"/>
  <c r="E73" i="11"/>
  <c r="S398" i="9"/>
  <c r="S398" i="1"/>
  <c r="AD397"/>
  <c r="Y396"/>
  <c r="AB143" i="2"/>
  <c r="AE110"/>
  <c r="Q78"/>
  <c r="Y395" i="1"/>
  <c r="R395"/>
  <c r="P395"/>
  <c r="I395"/>
  <c r="G395"/>
  <c r="F395" s="1"/>
  <c r="E395"/>
  <c r="AE394"/>
  <c r="AD394"/>
  <c r="W393"/>
  <c r="V393"/>
  <c r="U393"/>
  <c r="T393"/>
  <c r="P393"/>
  <c r="N393"/>
  <c r="M393"/>
  <c r="L393"/>
  <c r="K393"/>
  <c r="F393"/>
  <c r="D393"/>
  <c r="C393"/>
  <c r="AE392"/>
  <c r="AD392"/>
  <c r="AB392" s="1"/>
  <c r="AB392" i="9" s="1"/>
  <c r="AA392" i="1"/>
  <c r="AA392" i="9" s="1"/>
  <c r="Z392" i="1"/>
  <c r="Z392" i="9" s="1"/>
  <c r="S392" i="1"/>
  <c r="R392"/>
  <c r="Q392"/>
  <c r="J392"/>
  <c r="I392"/>
  <c r="H392"/>
  <c r="G392"/>
  <c r="AD391"/>
  <c r="AB391" s="1"/>
  <c r="AB391" i="9" s="1"/>
  <c r="AA391" i="1"/>
  <c r="AA391" i="9" s="1"/>
  <c r="Z391" i="1"/>
  <c r="Z391" i="9" s="1"/>
  <c r="R391" i="1"/>
  <c r="Q391"/>
  <c r="S391" s="1"/>
  <c r="J391"/>
  <c r="I391"/>
  <c r="H391"/>
  <c r="G391"/>
  <c r="AA390"/>
  <c r="AA390" i="9" s="1"/>
  <c r="AA393" s="1"/>
  <c r="Z390" i="1"/>
  <c r="Z390" i="9" s="1"/>
  <c r="R390" i="1"/>
  <c r="Q390"/>
  <c r="Q393" s="1"/>
  <c r="H390"/>
  <c r="G390"/>
  <c r="F390"/>
  <c r="J390" s="1"/>
  <c r="E390"/>
  <c r="E393" s="1"/>
  <c r="AE389"/>
  <c r="AD389"/>
  <c r="S389"/>
  <c r="R389"/>
  <c r="J389"/>
  <c r="I389"/>
  <c r="H389"/>
  <c r="G389"/>
  <c r="AE388"/>
  <c r="AD388"/>
  <c r="AE387"/>
  <c r="AD387"/>
  <c r="W386"/>
  <c r="V386"/>
  <c r="U386"/>
  <c r="T386"/>
  <c r="P386"/>
  <c r="N386"/>
  <c r="M386"/>
  <c r="J386"/>
  <c r="I386"/>
  <c r="D386"/>
  <c r="C386"/>
  <c r="AA385"/>
  <c r="AA385" i="9" s="1"/>
  <c r="Z385" i="1"/>
  <c r="Z385" i="9" s="1"/>
  <c r="Q385" i="1"/>
  <c r="G385"/>
  <c r="F385"/>
  <c r="H385" s="1"/>
  <c r="E385"/>
  <c r="K385" s="1"/>
  <c r="R385" s="1"/>
  <c r="A385"/>
  <c r="AD384"/>
  <c r="AB384" s="1"/>
  <c r="AB384" i="9" s="1"/>
  <c r="AA384" i="1"/>
  <c r="AA384" i="9" s="1"/>
  <c r="Z384" i="1"/>
  <c r="Z384" i="9" s="1"/>
  <c r="Q384" i="1"/>
  <c r="H384"/>
  <c r="F384"/>
  <c r="L384" s="1"/>
  <c r="S384" s="1"/>
  <c r="E384"/>
  <c r="E384" i="9" s="1"/>
  <c r="AA383" i="1"/>
  <c r="AA383" i="9" s="1"/>
  <c r="Z383" i="1"/>
  <c r="Z383" i="9" s="1"/>
  <c r="Q383" i="1"/>
  <c r="H383"/>
  <c r="F383"/>
  <c r="L383" s="1"/>
  <c r="S383" s="1"/>
  <c r="E383"/>
  <c r="E383" i="9" s="1"/>
  <c r="AA382" i="1"/>
  <c r="AA382" i="9" s="1"/>
  <c r="Z382" i="1"/>
  <c r="Q382"/>
  <c r="H382"/>
  <c r="G382"/>
  <c r="F382"/>
  <c r="L382" s="1"/>
  <c r="E382"/>
  <c r="E382" i="9" s="1"/>
  <c r="AD381" i="1"/>
  <c r="AB381" s="1"/>
  <c r="AB381" i="9" s="1"/>
  <c r="AA381" i="1"/>
  <c r="AA381" i="9" s="1"/>
  <c r="Z381" i="1"/>
  <c r="Q381"/>
  <c r="L381"/>
  <c r="H381"/>
  <c r="F381"/>
  <c r="E381"/>
  <c r="E381" i="9" s="1"/>
  <c r="AA380" i="1"/>
  <c r="AA380" i="9" s="1"/>
  <c r="Z380" i="1"/>
  <c r="Z380" i="9" s="1"/>
  <c r="H380" i="1"/>
  <c r="F380"/>
  <c r="L380" s="1"/>
  <c r="S380" s="1"/>
  <c r="E380"/>
  <c r="E380" i="9" s="1"/>
  <c r="AA379" i="1"/>
  <c r="AA379" i="9" s="1"/>
  <c r="Z379" i="1"/>
  <c r="Q379"/>
  <c r="H379"/>
  <c r="G379"/>
  <c r="F379"/>
  <c r="L379" s="1"/>
  <c r="E379"/>
  <c r="E379" i="9" s="1"/>
  <c r="AE378" i="1"/>
  <c r="AD378"/>
  <c r="AB378" s="1"/>
  <c r="AB378" i="9" s="1"/>
  <c r="AA378" i="1"/>
  <c r="AA378" i="9" s="1"/>
  <c r="Q378"/>
  <c r="K378" i="1"/>
  <c r="R378" s="1"/>
  <c r="F378"/>
  <c r="L378" s="1"/>
  <c r="E378"/>
  <c r="E378" i="9" s="1"/>
  <c r="AD377" i="1"/>
  <c r="AB377" s="1"/>
  <c r="AB377" i="9" s="1"/>
  <c r="AA377" i="1"/>
  <c r="AA377" i="9" s="1"/>
  <c r="Z377" i="1"/>
  <c r="Z377" i="9" s="1"/>
  <c r="Q377" i="1"/>
  <c r="G377"/>
  <c r="F377"/>
  <c r="L377" s="1"/>
  <c r="S377" s="1"/>
  <c r="E377"/>
  <c r="E377" i="9" s="1"/>
  <c r="AE376" i="1"/>
  <c r="AD376"/>
  <c r="AB376" s="1"/>
  <c r="AB376" i="9" s="1"/>
  <c r="AA376" i="1"/>
  <c r="AA376" i="9" s="1"/>
  <c r="Z376" i="1"/>
  <c r="Z376" i="9" s="1"/>
  <c r="Q376" i="1"/>
  <c r="H376"/>
  <c r="G376"/>
  <c r="F376"/>
  <c r="L376" s="1"/>
  <c r="S376" s="1"/>
  <c r="E376"/>
  <c r="E376" i="9" s="1"/>
  <c r="AA375" i="1"/>
  <c r="AA375" i="9" s="1"/>
  <c r="Z375" i="1"/>
  <c r="Z375" i="9" s="1"/>
  <c r="Q375" i="1"/>
  <c r="F375"/>
  <c r="H375" s="1"/>
  <c r="E375"/>
  <c r="E375" i="9" s="1"/>
  <c r="AE374" i="1"/>
  <c r="AD374"/>
  <c r="AB374" s="1"/>
  <c r="AB374" i="9" s="1"/>
  <c r="AA374" i="1"/>
  <c r="AA374" i="9" s="1"/>
  <c r="Z374" i="1"/>
  <c r="Z374" i="9" s="1"/>
  <c r="Q374" i="1"/>
  <c r="L374"/>
  <c r="S374" s="1"/>
  <c r="H374"/>
  <c r="F374"/>
  <c r="E374"/>
  <c r="E374" i="9" s="1"/>
  <c r="AE373" i="1"/>
  <c r="AD373"/>
  <c r="AB373" s="1"/>
  <c r="AB373" i="9" s="1"/>
  <c r="AA373" i="1"/>
  <c r="AA373" i="9" s="1"/>
  <c r="Z373" i="1"/>
  <c r="Z373" i="9" s="1"/>
  <c r="Q373" i="1"/>
  <c r="G373"/>
  <c r="F373"/>
  <c r="H373" s="1"/>
  <c r="E373"/>
  <c r="E373" i="9" s="1"/>
  <c r="AD372" i="1"/>
  <c r="AB372" s="1"/>
  <c r="AB372" i="9" s="1"/>
  <c r="AA372" i="1"/>
  <c r="AA372" i="9" s="1"/>
  <c r="Z372" i="1"/>
  <c r="Z372" i="9" s="1"/>
  <c r="Q372" i="1"/>
  <c r="H372"/>
  <c r="G372"/>
  <c r="F372"/>
  <c r="L372" s="1"/>
  <c r="S372" s="1"/>
  <c r="E372"/>
  <c r="E372" i="9" s="1"/>
  <c r="AA371" i="1"/>
  <c r="AA371" i="9" s="1"/>
  <c r="Z371" i="1"/>
  <c r="Z371" i="9" s="1"/>
  <c r="Q371" i="1"/>
  <c r="F371"/>
  <c r="H371" s="1"/>
  <c r="E371"/>
  <c r="E371" i="9" s="1"/>
  <c r="AD370" i="1"/>
  <c r="AB370" s="1"/>
  <c r="AB370" i="9" s="1"/>
  <c r="AA370" i="1"/>
  <c r="AA370" i="9" s="1"/>
  <c r="Z370" i="1"/>
  <c r="Z370" i="9" s="1"/>
  <c r="Q370" i="1"/>
  <c r="L370"/>
  <c r="S370" s="1"/>
  <c r="F370"/>
  <c r="H370" s="1"/>
  <c r="G370" s="1"/>
  <c r="E370"/>
  <c r="E370" i="9" s="1"/>
  <c r="AD369" i="1"/>
  <c r="AB369" s="1"/>
  <c r="AB369" i="9" s="1"/>
  <c r="AA369" i="1"/>
  <c r="AA369" i="9" s="1"/>
  <c r="Z369" i="1"/>
  <c r="Z369" i="9" s="1"/>
  <c r="Q369" i="1"/>
  <c r="F369"/>
  <c r="L369" s="1"/>
  <c r="S369" s="1"/>
  <c r="E369"/>
  <c r="E369" i="9" s="1"/>
  <c r="AD368" i="1"/>
  <c r="AB368" s="1"/>
  <c r="AB368" i="9" s="1"/>
  <c r="AA368" i="1"/>
  <c r="AA368" i="9" s="1"/>
  <c r="Z368" i="1"/>
  <c r="Z368" i="9" s="1"/>
  <c r="Q368" i="1"/>
  <c r="G368"/>
  <c r="F368"/>
  <c r="L368" s="1"/>
  <c r="S368" s="1"/>
  <c r="E368"/>
  <c r="E368" i="9" s="1"/>
  <c r="AE367" i="1"/>
  <c r="AD367"/>
  <c r="AB367" s="1"/>
  <c r="AB367" i="9" s="1"/>
  <c r="AA367" i="1"/>
  <c r="AA367" i="9" s="1"/>
  <c r="Z367" i="1"/>
  <c r="Z367" i="9" s="1"/>
  <c r="Q367" i="1"/>
  <c r="H367"/>
  <c r="G367"/>
  <c r="F367"/>
  <c r="L367" s="1"/>
  <c r="S367" s="1"/>
  <c r="E367"/>
  <c r="E367" i="9" s="1"/>
  <c r="AE366" i="1"/>
  <c r="AD366"/>
  <c r="AB366" s="1"/>
  <c r="AB366" i="9" s="1"/>
  <c r="AA366" i="1"/>
  <c r="AA366" i="9" s="1"/>
  <c r="Z366" i="1"/>
  <c r="Q366"/>
  <c r="F366"/>
  <c r="L366" s="1"/>
  <c r="E366"/>
  <c r="E366" i="9" s="1"/>
  <c r="AA365" i="1"/>
  <c r="AA365" i="9" s="1"/>
  <c r="Z365" i="1"/>
  <c r="Z365" i="9" s="1"/>
  <c r="Q365" i="1"/>
  <c r="G365"/>
  <c r="F365"/>
  <c r="L365" s="1"/>
  <c r="S365" s="1"/>
  <c r="E365"/>
  <c r="E365" i="9" s="1"/>
  <c r="AD364" i="1"/>
  <c r="AB364" s="1"/>
  <c r="AB364" i="9" s="1"/>
  <c r="AA364" i="1"/>
  <c r="AA364" i="9" s="1"/>
  <c r="Z364" i="1"/>
  <c r="Z364" i="9" s="1"/>
  <c r="Q364" i="1"/>
  <c r="G364"/>
  <c r="F364"/>
  <c r="L364" s="1"/>
  <c r="S364" s="1"/>
  <c r="R364" s="1"/>
  <c r="E364"/>
  <c r="K364" s="1"/>
  <c r="AE363"/>
  <c r="AD363"/>
  <c r="AB363" s="1"/>
  <c r="AB363" i="9" s="1"/>
  <c r="AA363" i="1"/>
  <c r="AA363" i="9" s="1"/>
  <c r="Z363" i="1"/>
  <c r="Q363"/>
  <c r="G363"/>
  <c r="F363"/>
  <c r="L363" s="1"/>
  <c r="E363"/>
  <c r="K363" s="1"/>
  <c r="A363"/>
  <c r="A364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E362"/>
  <c r="AD362"/>
  <c r="AB362" s="1"/>
  <c r="AB362" i="9" s="1"/>
  <c r="AA362" i="1"/>
  <c r="AA362" i="9" s="1"/>
  <c r="Z362" i="1"/>
  <c r="Z362" i="9" s="1"/>
  <c r="Q362" i="1"/>
  <c r="H362"/>
  <c r="G362"/>
  <c r="F362"/>
  <c r="L362" s="1"/>
  <c r="S362" s="1"/>
  <c r="E362"/>
  <c r="E362" i="9" s="1"/>
  <c r="AE361" i="1"/>
  <c r="AD361"/>
  <c r="AB361" s="1"/>
  <c r="AB361" i="9" s="1"/>
  <c r="AA361" i="1"/>
  <c r="AA361" i="9" s="1"/>
  <c r="Z361" i="1"/>
  <c r="Q361"/>
  <c r="G361"/>
  <c r="F361"/>
  <c r="L361" s="1"/>
  <c r="E361"/>
  <c r="E361" i="9" s="1"/>
  <c r="AE360" i="1"/>
  <c r="AD360"/>
  <c r="AB360" s="1"/>
  <c r="AB360" i="9" s="1"/>
  <c r="AA360" i="1"/>
  <c r="AA360" i="9" s="1"/>
  <c r="Z360" i="1"/>
  <c r="Q360"/>
  <c r="F360"/>
  <c r="L360" s="1"/>
  <c r="E360"/>
  <c r="E360" i="9" s="1"/>
  <c r="AD359" i="1"/>
  <c r="AB359" s="1"/>
  <c r="AB359" i="9" s="1"/>
  <c r="AA359" i="1"/>
  <c r="AA359" i="9" s="1"/>
  <c r="Z359" i="1"/>
  <c r="Z359" i="9" s="1"/>
  <c r="Q359" i="1"/>
  <c r="G359"/>
  <c r="F359"/>
  <c r="L359" s="1"/>
  <c r="S359" s="1"/>
  <c r="E359"/>
  <c r="E359" i="9" s="1"/>
  <c r="AE358" i="1"/>
  <c r="AD358"/>
  <c r="AB358" s="1"/>
  <c r="AB358" i="9" s="1"/>
  <c r="AA358" i="1"/>
  <c r="AA358" i="9" s="1"/>
  <c r="Z358" i="1"/>
  <c r="Z358" i="9" s="1"/>
  <c r="Q358" i="1"/>
  <c r="H358"/>
  <c r="F358"/>
  <c r="L358" s="1"/>
  <c r="S358" s="1"/>
  <c r="E358"/>
  <c r="E358" i="9" s="1"/>
  <c r="AA357" i="1"/>
  <c r="AA357" i="9" s="1"/>
  <c r="Z357" i="1"/>
  <c r="Q357"/>
  <c r="H357"/>
  <c r="G357"/>
  <c r="F357"/>
  <c r="L357" s="1"/>
  <c r="E357"/>
  <c r="E357" i="9" s="1"/>
  <c r="AE356" i="1"/>
  <c r="AD356"/>
  <c r="AB356" s="1"/>
  <c r="AB356" i="9" s="1"/>
  <c r="AA356" i="1"/>
  <c r="AA356" i="9" s="1"/>
  <c r="Z356" i="1"/>
  <c r="Q356"/>
  <c r="F356"/>
  <c r="L356" s="1"/>
  <c r="E356"/>
  <c r="E356" i="9" s="1"/>
  <c r="AA355" i="1"/>
  <c r="AA355" i="9" s="1"/>
  <c r="Z355" i="1"/>
  <c r="Z355" i="9" s="1"/>
  <c r="Q355" i="1"/>
  <c r="G355"/>
  <c r="F355"/>
  <c r="L355" s="1"/>
  <c r="S355" s="1"/>
  <c r="E355"/>
  <c r="E355" i="9" s="1"/>
  <c r="AD354" i="1"/>
  <c r="AB354" s="1"/>
  <c r="AB354" i="9" s="1"/>
  <c r="AA354" i="1"/>
  <c r="AA354" i="9" s="1"/>
  <c r="Z354" i="1"/>
  <c r="Z354" i="9" s="1"/>
  <c r="Q354" i="1"/>
  <c r="G354"/>
  <c r="F354"/>
  <c r="L354" s="1"/>
  <c r="S354" s="1"/>
  <c r="E354"/>
  <c r="E354" i="9" s="1"/>
  <c r="AE353" i="1"/>
  <c r="AD353"/>
  <c r="AB353" s="1"/>
  <c r="AB353" i="9" s="1"/>
  <c r="AA353" i="1"/>
  <c r="AA353" i="9" s="1"/>
  <c r="Z353" i="1"/>
  <c r="Z353" i="9" s="1"/>
  <c r="Q353" i="1"/>
  <c r="H353"/>
  <c r="G353"/>
  <c r="F353"/>
  <c r="L353" s="1"/>
  <c r="S353" s="1"/>
  <c r="E353"/>
  <c r="E353" i="9" s="1"/>
  <c r="AA352" i="1"/>
  <c r="AA352" i="9" s="1"/>
  <c r="Z352" i="1"/>
  <c r="Z352" i="9" s="1"/>
  <c r="Q352" i="1"/>
  <c r="L352"/>
  <c r="S352" s="1"/>
  <c r="H352"/>
  <c r="F352"/>
  <c r="E352"/>
  <c r="E352" i="9" s="1"/>
  <c r="AA351" i="1"/>
  <c r="AA351" i="9" s="1"/>
  <c r="Z351" i="1"/>
  <c r="AD351" s="1"/>
  <c r="AB351" s="1"/>
  <c r="AB351" i="9" s="1"/>
  <c r="Q351" i="1"/>
  <c r="F351"/>
  <c r="L351" s="1"/>
  <c r="E351"/>
  <c r="K351" s="1"/>
  <c r="R351" s="1"/>
  <c r="A351"/>
  <c r="A352" s="1"/>
  <c r="A353" s="1"/>
  <c r="A354" s="1"/>
  <c r="A359" s="1"/>
  <c r="A360" s="1"/>
  <c r="A361" s="1"/>
  <c r="AD350"/>
  <c r="AB350" s="1"/>
  <c r="AB350" i="9" s="1"/>
  <c r="AA350" i="1"/>
  <c r="AA350" i="9" s="1"/>
  <c r="Z350" i="1"/>
  <c r="Z350" i="9" s="1"/>
  <c r="Q350" i="1"/>
  <c r="H350"/>
  <c r="G350"/>
  <c r="F350"/>
  <c r="F386" s="1"/>
  <c r="H386" s="1"/>
  <c r="E350"/>
  <c r="K350" s="1"/>
  <c r="AE349"/>
  <c r="AD349"/>
  <c r="AE348"/>
  <c r="AD348"/>
  <c r="W347"/>
  <c r="V347"/>
  <c r="U347"/>
  <c r="T347"/>
  <c r="P347"/>
  <c r="O347"/>
  <c r="N347"/>
  <c r="M347"/>
  <c r="L347"/>
  <c r="K347"/>
  <c r="F347"/>
  <c r="E347"/>
  <c r="Y346"/>
  <c r="Y346" i="9" s="1"/>
  <c r="Q346" i="1"/>
  <c r="Q346" i="9" s="1"/>
  <c r="S346" s="1"/>
  <c r="P346" i="1"/>
  <c r="P346" i="9" s="1"/>
  <c r="R346" s="1"/>
  <c r="R347" s="1"/>
  <c r="L31" i="20" s="1"/>
  <c r="J346" i="1"/>
  <c r="I346"/>
  <c r="H346"/>
  <c r="G346"/>
  <c r="AE345"/>
  <c r="AD345"/>
  <c r="AB345" s="1"/>
  <c r="AB345" i="9" s="1"/>
  <c r="AA345" i="1"/>
  <c r="AA345" i="9" s="1"/>
  <c r="Z345" i="1"/>
  <c r="Z345" i="9" s="1"/>
  <c r="S345" i="1"/>
  <c r="R345"/>
  <c r="Q345"/>
  <c r="Q345" i="9" s="1"/>
  <c r="D345" i="1"/>
  <c r="D345" i="9" s="1"/>
  <c r="AE344" i="1"/>
  <c r="AD344"/>
  <c r="W343"/>
  <c r="V343"/>
  <c r="U343"/>
  <c r="T343"/>
  <c r="P343"/>
  <c r="O343"/>
  <c r="N343"/>
  <c r="M343"/>
  <c r="L343"/>
  <c r="K343"/>
  <c r="F343"/>
  <c r="E343"/>
  <c r="D343"/>
  <c r="C343"/>
  <c r="AD342"/>
  <c r="AB342" s="1"/>
  <c r="AB342" i="9" s="1"/>
  <c r="AA342" i="1"/>
  <c r="AA342" i="9" s="1"/>
  <c r="AA343" s="1"/>
  <c r="Z342" i="1"/>
  <c r="Z342" i="9" s="1"/>
  <c r="R342" i="1"/>
  <c r="R343" s="1"/>
  <c r="Q343" s="1"/>
  <c r="Q342"/>
  <c r="S342" s="1"/>
  <c r="J342"/>
  <c r="I342"/>
  <c r="H342"/>
  <c r="G342"/>
  <c r="AD341"/>
  <c r="AB341" s="1"/>
  <c r="AB341" i="9" s="1"/>
  <c r="AA341" i="1"/>
  <c r="AA341" i="9" s="1"/>
  <c r="Z341" i="1"/>
  <c r="Z341" i="9" s="1"/>
  <c r="R341" i="1"/>
  <c r="Q341"/>
  <c r="S341" s="1"/>
  <c r="J341"/>
  <c r="I341"/>
  <c r="H341"/>
  <c r="G341"/>
  <c r="A341"/>
  <c r="A342" s="1"/>
  <c r="AD340"/>
  <c r="AB340" s="1"/>
  <c r="AB340" i="9" s="1"/>
  <c r="AA340" i="1"/>
  <c r="AA340" i="9" s="1"/>
  <c r="Z340" i="1"/>
  <c r="R340"/>
  <c r="Q340"/>
  <c r="Q340" i="9" s="1"/>
  <c r="S340" s="1"/>
  <c r="J340" i="1"/>
  <c r="I340"/>
  <c r="H340"/>
  <c r="G340"/>
  <c r="AA339"/>
  <c r="AA339" i="9" s="1"/>
  <c r="Z339" i="1"/>
  <c r="Z339" i="9" s="1"/>
  <c r="S339" i="1"/>
  <c r="R339"/>
  <c r="Q339"/>
  <c r="Q339" i="9" s="1"/>
  <c r="S339" s="1"/>
  <c r="J339" i="1"/>
  <c r="J343" s="1"/>
  <c r="I343" s="1"/>
  <c r="H343" s="1"/>
  <c r="G343" s="1"/>
  <c r="I339"/>
  <c r="H339"/>
  <c r="G339"/>
  <c r="AE338"/>
  <c r="AD338"/>
  <c r="W337"/>
  <c r="V337"/>
  <c r="U337"/>
  <c r="T337"/>
  <c r="P337"/>
  <c r="O337"/>
  <c r="N337"/>
  <c r="M337"/>
  <c r="L337"/>
  <c r="K337"/>
  <c r="E337"/>
  <c r="D337"/>
  <c r="C337"/>
  <c r="AD336"/>
  <c r="AB336" s="1"/>
  <c r="AB336" i="9" s="1"/>
  <c r="AB337" s="1"/>
  <c r="AA336" i="1"/>
  <c r="AA336" i="9" s="1"/>
  <c r="AA337" s="1"/>
  <c r="Z336" i="1"/>
  <c r="Z336" i="9" s="1"/>
  <c r="R336" i="1"/>
  <c r="Q336"/>
  <c r="Q336" i="9" s="1"/>
  <c r="I336" i="1"/>
  <c r="H336"/>
  <c r="G336"/>
  <c r="F336"/>
  <c r="F336" i="9" s="1"/>
  <c r="AE335" i="1"/>
  <c r="AD335"/>
  <c r="AE334"/>
  <c r="AD334"/>
  <c r="AA333"/>
  <c r="W333"/>
  <c r="V333"/>
  <c r="U333"/>
  <c r="T333"/>
  <c r="S333"/>
  <c r="R333" s="1"/>
  <c r="Q333"/>
  <c r="P333"/>
  <c r="O333"/>
  <c r="N333"/>
  <c r="M333"/>
  <c r="L333"/>
  <c r="K333"/>
  <c r="F333"/>
  <c r="E333"/>
  <c r="D333"/>
  <c r="C333"/>
  <c r="AA332"/>
  <c r="AA332" i="9" s="1"/>
  <c r="AA333" s="1"/>
  <c r="Z332" i="1"/>
  <c r="Z332" i="9" s="1"/>
  <c r="S332" i="1"/>
  <c r="R332"/>
  <c r="Q332"/>
  <c r="J332"/>
  <c r="J333" s="1"/>
  <c r="I333" s="1"/>
  <c r="H333" s="1"/>
  <c r="G333" s="1"/>
  <c r="I332"/>
  <c r="H332"/>
  <c r="G332"/>
  <c r="AE331"/>
  <c r="AD331"/>
  <c r="W330"/>
  <c r="V330"/>
  <c r="U330"/>
  <c r="T330"/>
  <c r="P330"/>
  <c r="O330"/>
  <c r="N330"/>
  <c r="M330"/>
  <c r="L330"/>
  <c r="K330"/>
  <c r="F330"/>
  <c r="E330"/>
  <c r="D330"/>
  <c r="C330"/>
  <c r="AD329"/>
  <c r="AB329" s="1"/>
  <c r="AB329" i="9" s="1"/>
  <c r="AA329" i="1"/>
  <c r="AA329" i="9" s="1"/>
  <c r="Z329" i="1"/>
  <c r="Z329" i="9" s="1"/>
  <c r="R329" i="1"/>
  <c r="Q329"/>
  <c r="S329" s="1"/>
  <c r="J329"/>
  <c r="I329"/>
  <c r="H329"/>
  <c r="G329"/>
  <c r="A329"/>
  <c r="AD328"/>
  <c r="AB328" s="1"/>
  <c r="AB328" i="9" s="1"/>
  <c r="AA328" i="1"/>
  <c r="AA328" i="9" s="1"/>
  <c r="AA330" s="1"/>
  <c r="Z328" i="1"/>
  <c r="Z328" i="9" s="1"/>
  <c r="R328" i="1"/>
  <c r="Q328"/>
  <c r="Q328" i="9" s="1"/>
  <c r="S328" s="1"/>
  <c r="M28" i="20" s="1"/>
  <c r="J328" i="1"/>
  <c r="J330" s="1"/>
  <c r="I330" s="1"/>
  <c r="H330" s="1"/>
  <c r="G330" s="1"/>
  <c r="I328"/>
  <c r="H328"/>
  <c r="G328"/>
  <c r="AE327"/>
  <c r="AD327"/>
  <c r="W326"/>
  <c r="V326"/>
  <c r="U326"/>
  <c r="T326"/>
  <c r="Q326"/>
  <c r="P326"/>
  <c r="O326"/>
  <c r="N326"/>
  <c r="M326"/>
  <c r="L326"/>
  <c r="K326"/>
  <c r="F326"/>
  <c r="D326"/>
  <c r="C326"/>
  <c r="AE325"/>
  <c r="AD325"/>
  <c r="AB325" s="1"/>
  <c r="AB325" i="9" s="1"/>
  <c r="AA325" i="1"/>
  <c r="AA325" i="9" s="1"/>
  <c r="Z325" i="1"/>
  <c r="Z325" i="9" s="1"/>
  <c r="S325" i="1"/>
  <c r="R325"/>
  <c r="Q325"/>
  <c r="H325"/>
  <c r="F325"/>
  <c r="J325" s="1"/>
  <c r="E325"/>
  <c r="E397" s="1"/>
  <c r="AA324"/>
  <c r="AA324" i="9" s="1"/>
  <c r="Z324" i="1"/>
  <c r="Z324" i="9" s="1"/>
  <c r="S324" i="1"/>
  <c r="R324"/>
  <c r="Q324"/>
  <c r="J324"/>
  <c r="I324"/>
  <c r="H324"/>
  <c r="G324"/>
  <c r="AE323"/>
  <c r="AD323"/>
  <c r="W322"/>
  <c r="V322"/>
  <c r="U322"/>
  <c r="T322"/>
  <c r="O322"/>
  <c r="N322"/>
  <c r="M322"/>
  <c r="L322"/>
  <c r="K322"/>
  <c r="D322"/>
  <c r="C322"/>
  <c r="AE321"/>
  <c r="AD321"/>
  <c r="AB321" s="1"/>
  <c r="AB321" i="9" s="1"/>
  <c r="AA321" i="1"/>
  <c r="AA321" i="9" s="1"/>
  <c r="Z321" i="1"/>
  <c r="Z321" i="9" s="1"/>
  <c r="S321" i="1"/>
  <c r="R321"/>
  <c r="Q321" s="1"/>
  <c r="P321"/>
  <c r="H321"/>
  <c r="F321"/>
  <c r="J321" s="1"/>
  <c r="E321"/>
  <c r="I321" s="1"/>
  <c r="AA320"/>
  <c r="AA320" i="9" s="1"/>
  <c r="Z320" i="1"/>
  <c r="Z320" i="9" s="1"/>
  <c r="S320" i="1"/>
  <c r="R320"/>
  <c r="Q320" s="1"/>
  <c r="P320"/>
  <c r="F320"/>
  <c r="F322" s="1"/>
  <c r="E320"/>
  <c r="E322" s="1"/>
  <c r="AA319"/>
  <c r="AA319" i="9" s="1"/>
  <c r="AA322" s="1"/>
  <c r="Z319" i="1"/>
  <c r="Z319" i="9" s="1"/>
  <c r="Q319" i="1"/>
  <c r="Q319" i="9" s="1"/>
  <c r="P319" i="1"/>
  <c r="P322" s="1"/>
  <c r="H319"/>
  <c r="G319"/>
  <c r="F319"/>
  <c r="J319" s="1"/>
  <c r="E319"/>
  <c r="I319" s="1"/>
  <c r="AE318"/>
  <c r="AD318"/>
  <c r="AE317"/>
  <c r="AD317"/>
  <c r="AE316"/>
  <c r="AD316"/>
  <c r="W315"/>
  <c r="V315"/>
  <c r="U315"/>
  <c r="T315"/>
  <c r="P315"/>
  <c r="O315"/>
  <c r="N315"/>
  <c r="M315"/>
  <c r="L315"/>
  <c r="K315"/>
  <c r="F315"/>
  <c r="E315"/>
  <c r="D315"/>
  <c r="C315"/>
  <c r="AD314"/>
  <c r="AB314" s="1"/>
  <c r="AB314" i="9" s="1"/>
  <c r="AA314" i="1"/>
  <c r="AA314" i="9" s="1"/>
  <c r="Z314" i="1"/>
  <c r="Z314" i="9" s="1"/>
  <c r="R314" i="1"/>
  <c r="Q314"/>
  <c r="S314" s="1"/>
  <c r="J314"/>
  <c r="I314"/>
  <c r="H314"/>
  <c r="G314"/>
  <c r="AA313"/>
  <c r="AA313" i="9" s="1"/>
  <c r="AA315" s="1"/>
  <c r="Z313" i="1"/>
  <c r="Z313" i="9" s="1"/>
  <c r="R313" i="1"/>
  <c r="R315" s="1"/>
  <c r="Q315" s="1"/>
  <c r="Q313"/>
  <c r="S313" s="1"/>
  <c r="J313"/>
  <c r="J315" s="1"/>
  <c r="I315" s="1"/>
  <c r="H315" s="1"/>
  <c r="G315" s="1"/>
  <c r="I313"/>
  <c r="H313"/>
  <c r="G313"/>
  <c r="AE312"/>
  <c r="AD312"/>
  <c r="W311"/>
  <c r="V311"/>
  <c r="U311"/>
  <c r="T311"/>
  <c r="P311"/>
  <c r="N311"/>
  <c r="M311"/>
  <c r="L311"/>
  <c r="K311"/>
  <c r="F311"/>
  <c r="E311"/>
  <c r="D311"/>
  <c r="C311"/>
  <c r="AE310"/>
  <c r="AD310"/>
  <c r="AB310" s="1"/>
  <c r="AB310" i="9" s="1"/>
  <c r="AA310" i="1"/>
  <c r="AA310" i="9" s="1"/>
  <c r="Z310" i="1"/>
  <c r="Z310" i="9" s="1"/>
  <c r="S310" i="1"/>
  <c r="R310"/>
  <c r="Q310"/>
  <c r="J310"/>
  <c r="I310"/>
  <c r="H310"/>
  <c r="G310"/>
  <c r="AD309"/>
  <c r="AB309" s="1"/>
  <c r="AB309" i="9" s="1"/>
  <c r="AA309" i="1"/>
  <c r="AA309" i="9" s="1"/>
  <c r="AA311" s="1"/>
  <c r="Z309" i="1"/>
  <c r="Z309" i="9" s="1"/>
  <c r="R309" i="1"/>
  <c r="Q309"/>
  <c r="S309" s="1"/>
  <c r="J309"/>
  <c r="I309"/>
  <c r="H309"/>
  <c r="G309"/>
  <c r="AE308"/>
  <c r="AD308"/>
  <c r="S308"/>
  <c r="R308"/>
  <c r="Q308"/>
  <c r="Q308" i="9" s="1"/>
  <c r="S308" s="1"/>
  <c r="J308" i="1"/>
  <c r="J311" s="1"/>
  <c r="I311" s="1"/>
  <c r="H311" s="1"/>
  <c r="G311" s="1"/>
  <c r="I308"/>
  <c r="H308"/>
  <c r="G308"/>
  <c r="AE307"/>
  <c r="AD307"/>
  <c r="AB311" i="9" l="1"/>
  <c r="R350" i="1"/>
  <c r="R383"/>
  <c r="S311"/>
  <c r="R311" s="1"/>
  <c r="R347"/>
  <c r="R359"/>
  <c r="P319" i="9"/>
  <c r="R319" s="1"/>
  <c r="S319"/>
  <c r="I397" i="1"/>
  <c r="G397"/>
  <c r="F397"/>
  <c r="AB330" i="9"/>
  <c r="H38" i="13"/>
  <c r="C21" i="16"/>
  <c r="Z333" i="9"/>
  <c r="AD332"/>
  <c r="K352"/>
  <c r="R352" s="1"/>
  <c r="Q352" s="1"/>
  <c r="G352"/>
  <c r="F352" s="1"/>
  <c r="S357" i="1"/>
  <c r="Z357" i="9"/>
  <c r="G375"/>
  <c r="F375" s="1"/>
  <c r="K375"/>
  <c r="G381"/>
  <c r="F381" s="1"/>
  <c r="K381"/>
  <c r="AB16" i="12"/>
  <c r="AB13"/>
  <c r="AB15" s="1"/>
  <c r="S260" i="2"/>
  <c r="R260" s="1"/>
  <c r="Q260" s="1"/>
  <c r="Z311" i="9"/>
  <c r="AD309"/>
  <c r="AE309"/>
  <c r="AD314"/>
  <c r="AE314"/>
  <c r="Z330"/>
  <c r="AE328"/>
  <c r="AD328"/>
  <c r="P28" i="20"/>
  <c r="AD329" i="9"/>
  <c r="AE329"/>
  <c r="H336"/>
  <c r="J336"/>
  <c r="J337" s="1"/>
  <c r="F337"/>
  <c r="H337" s="1"/>
  <c r="Z337"/>
  <c r="AD336"/>
  <c r="AE336"/>
  <c r="S340" i="1"/>
  <c r="S343" s="1"/>
  <c r="Z340" i="9"/>
  <c r="AD341"/>
  <c r="AE341"/>
  <c r="AD342"/>
  <c r="AE342"/>
  <c r="H345"/>
  <c r="D347"/>
  <c r="J345"/>
  <c r="J347" s="1"/>
  <c r="Q347"/>
  <c r="P347" s="1"/>
  <c r="S345"/>
  <c r="S347" s="1"/>
  <c r="M31" i="20" s="1"/>
  <c r="AE350" i="9"/>
  <c r="AD350"/>
  <c r="G354"/>
  <c r="F354" s="1"/>
  <c r="K354"/>
  <c r="AE354"/>
  <c r="AD354"/>
  <c r="K355"/>
  <c r="G355"/>
  <c r="F355" s="1"/>
  <c r="G359"/>
  <c r="F359" s="1"/>
  <c r="K359"/>
  <c r="R359" s="1"/>
  <c r="Q359" s="1"/>
  <c r="AD359"/>
  <c r="AE359"/>
  <c r="K361"/>
  <c r="G361"/>
  <c r="F361" s="1"/>
  <c r="AE364"/>
  <c r="AD364"/>
  <c r="K365"/>
  <c r="G365"/>
  <c r="F365" s="1"/>
  <c r="K368"/>
  <c r="G368"/>
  <c r="F368" s="1"/>
  <c r="AD368"/>
  <c r="AE368"/>
  <c r="AD372"/>
  <c r="AE372"/>
  <c r="G377"/>
  <c r="F377" s="1"/>
  <c r="K377"/>
  <c r="R377" s="1"/>
  <c r="Q377" s="1"/>
  <c r="AE377"/>
  <c r="AD377"/>
  <c r="K379"/>
  <c r="G379"/>
  <c r="F379" s="1"/>
  <c r="S381" i="1"/>
  <c r="Z381" i="9"/>
  <c r="G382"/>
  <c r="F382" s="1"/>
  <c r="K382"/>
  <c r="AD384"/>
  <c r="AE384"/>
  <c r="AD391"/>
  <c r="AE391"/>
  <c r="P395"/>
  <c r="AD479" i="1"/>
  <c r="AE479"/>
  <c r="V143" i="2"/>
  <c r="W400"/>
  <c r="V400" s="1"/>
  <c r="L373" i="1"/>
  <c r="S373" s="1"/>
  <c r="K375"/>
  <c r="L385"/>
  <c r="S385" s="1"/>
  <c r="Q311"/>
  <c r="AA315"/>
  <c r="Z315"/>
  <c r="AD315" s="1"/>
  <c r="AD320"/>
  <c r="AB320" s="1"/>
  <c r="AB320" i="9" s="1"/>
  <c r="G321" i="1"/>
  <c r="AD324"/>
  <c r="AB324" s="1"/>
  <c r="G325"/>
  <c r="Z330"/>
  <c r="AD330" s="1"/>
  <c r="AD332"/>
  <c r="AB332" s="1"/>
  <c r="J336"/>
  <c r="J337" s="1"/>
  <c r="I337" s="1"/>
  <c r="Z337"/>
  <c r="AD339"/>
  <c r="AB339" s="1"/>
  <c r="Z343"/>
  <c r="D347"/>
  <c r="H347" s="1"/>
  <c r="L350"/>
  <c r="H351"/>
  <c r="AE351"/>
  <c r="G352"/>
  <c r="AD352"/>
  <c r="AB352" s="1"/>
  <c r="AB352" i="9" s="1"/>
  <c r="K354" i="1"/>
  <c r="R354" s="1"/>
  <c r="K355"/>
  <c r="R355" s="1"/>
  <c r="K356"/>
  <c r="AD357"/>
  <c r="AB357" s="1"/>
  <c r="AB357" i="9" s="1"/>
  <c r="G358" i="1"/>
  <c r="K359"/>
  <c r="K360"/>
  <c r="K361"/>
  <c r="K365"/>
  <c r="R365" s="1"/>
  <c r="K366"/>
  <c r="K368"/>
  <c r="R368" s="1"/>
  <c r="H369"/>
  <c r="AE369"/>
  <c r="AE370"/>
  <c r="G371"/>
  <c r="AD371"/>
  <c r="AB371" s="1"/>
  <c r="AB371" i="9" s="1"/>
  <c r="AE371" s="1"/>
  <c r="G374" i="1"/>
  <c r="G375"/>
  <c r="AD375"/>
  <c r="AB375" s="1"/>
  <c r="AB375" i="9" s="1"/>
  <c r="AE375" s="1"/>
  <c r="K377" i="1"/>
  <c r="R377" s="1"/>
  <c r="AA386" i="9"/>
  <c r="K379" i="1"/>
  <c r="AD380"/>
  <c r="AB380" s="1"/>
  <c r="AB380" i="9" s="1"/>
  <c r="G381" i="1"/>
  <c r="K382"/>
  <c r="AD385"/>
  <c r="AB385" s="1"/>
  <c r="AB385" i="9" s="1"/>
  <c r="E386" i="1"/>
  <c r="G386" s="1"/>
  <c r="AA393"/>
  <c r="AB514" i="9"/>
  <c r="C24" i="16"/>
  <c r="H41" i="13"/>
  <c r="AD320" i="9"/>
  <c r="AE320"/>
  <c r="Z326"/>
  <c r="AD324"/>
  <c r="C27" i="16"/>
  <c r="H44" i="13"/>
  <c r="Z343" i="9"/>
  <c r="AD339"/>
  <c r="AF346"/>
  <c r="Y347"/>
  <c r="AD352"/>
  <c r="AE352"/>
  <c r="G370"/>
  <c r="F370" s="1"/>
  <c r="K370"/>
  <c r="R370" s="1"/>
  <c r="Q370" s="1"/>
  <c r="AD371"/>
  <c r="K374"/>
  <c r="G374"/>
  <c r="F374" s="1"/>
  <c r="AD375"/>
  <c r="AE385"/>
  <c r="AD385"/>
  <c r="AB516"/>
  <c r="AE516" s="1"/>
  <c r="AE513"/>
  <c r="Z315"/>
  <c r="AD313"/>
  <c r="AD310"/>
  <c r="AE310"/>
  <c r="AD321"/>
  <c r="AE321"/>
  <c r="AD325"/>
  <c r="AE325"/>
  <c r="AE345"/>
  <c r="AD345"/>
  <c r="G353"/>
  <c r="F353" s="1"/>
  <c r="K353"/>
  <c r="AE353"/>
  <c r="AD353"/>
  <c r="S356" i="1"/>
  <c r="R356" s="1"/>
  <c r="Z356" i="9"/>
  <c r="K357"/>
  <c r="G357"/>
  <c r="F357" s="1"/>
  <c r="AD358"/>
  <c r="AE358"/>
  <c r="S360" i="1"/>
  <c r="R360" s="1"/>
  <c r="Z360" i="9"/>
  <c r="S361" i="1"/>
  <c r="R361" s="1"/>
  <c r="Z361" i="9"/>
  <c r="G362"/>
  <c r="F362" s="1"/>
  <c r="K362"/>
  <c r="AD362"/>
  <c r="AE362"/>
  <c r="S363" i="1"/>
  <c r="R363" s="1"/>
  <c r="Z363" i="9"/>
  <c r="S366" i="1"/>
  <c r="R366" s="1"/>
  <c r="Z366" i="9"/>
  <c r="G367"/>
  <c r="F367" s="1"/>
  <c r="K367"/>
  <c r="AE367"/>
  <c r="AD367"/>
  <c r="G372"/>
  <c r="F372" s="1"/>
  <c r="K372"/>
  <c r="R372" s="1"/>
  <c r="Q372" s="1"/>
  <c r="G376"/>
  <c r="F376" s="1"/>
  <c r="K376"/>
  <c r="AD376"/>
  <c r="AE376"/>
  <c r="S379" i="1"/>
  <c r="R379" s="1"/>
  <c r="Z379" i="9"/>
  <c r="K380"/>
  <c r="G380"/>
  <c r="F380" s="1"/>
  <c r="S382" i="1"/>
  <c r="R382" s="1"/>
  <c r="Z382" i="9"/>
  <c r="K383"/>
  <c r="G383"/>
  <c r="F383" s="1"/>
  <c r="AD383"/>
  <c r="K384"/>
  <c r="R384" s="1"/>
  <c r="Q384" s="1"/>
  <c r="G384"/>
  <c r="F384" s="1"/>
  <c r="AD392"/>
  <c r="AE392"/>
  <c r="Z395" i="1"/>
  <c r="Y395" i="9"/>
  <c r="AA395" i="1"/>
  <c r="Y399"/>
  <c r="I260" i="3"/>
  <c r="O238" i="2"/>
  <c r="P260"/>
  <c r="U77"/>
  <c r="V78"/>
  <c r="I325" i="1"/>
  <c r="S326"/>
  <c r="R326" s="1"/>
  <c r="Z326"/>
  <c r="AA311"/>
  <c r="S315"/>
  <c r="S319"/>
  <c r="S322" s="1"/>
  <c r="H320"/>
  <c r="Z322"/>
  <c r="AD322" s="1"/>
  <c r="AE309"/>
  <c r="Z311"/>
  <c r="AD311" s="1"/>
  <c r="AD313"/>
  <c r="AB313" s="1"/>
  <c r="AE314"/>
  <c r="R319"/>
  <c r="AD319"/>
  <c r="AB319" s="1"/>
  <c r="G320"/>
  <c r="AA326" i="9"/>
  <c r="J326" i="1"/>
  <c r="AA326"/>
  <c r="S328"/>
  <c r="S330" s="1"/>
  <c r="R330" s="1"/>
  <c r="AE328"/>
  <c r="AE329"/>
  <c r="Q330"/>
  <c r="Z333"/>
  <c r="AD333" s="1"/>
  <c r="S336"/>
  <c r="S337" s="1"/>
  <c r="R337" s="1"/>
  <c r="Q337" s="1"/>
  <c r="AE336"/>
  <c r="F337"/>
  <c r="H337" s="1"/>
  <c r="G337" s="1"/>
  <c r="AE340"/>
  <c r="AE341"/>
  <c r="AE342"/>
  <c r="C345"/>
  <c r="J345"/>
  <c r="J347" s="1"/>
  <c r="AA346"/>
  <c r="Z346" s="1"/>
  <c r="Q347"/>
  <c r="AA347"/>
  <c r="AE350"/>
  <c r="G351"/>
  <c r="K353"/>
  <c r="R353" s="1"/>
  <c r="H354"/>
  <c r="AE354"/>
  <c r="H355"/>
  <c r="AD355"/>
  <c r="AB355" s="1"/>
  <c r="AB355" i="9" s="1"/>
  <c r="H356" i="1"/>
  <c r="G356" s="1"/>
  <c r="K357"/>
  <c r="H359"/>
  <c r="AE359"/>
  <c r="H360"/>
  <c r="G360" s="1"/>
  <c r="H361"/>
  <c r="K362"/>
  <c r="R362" s="1"/>
  <c r="H363"/>
  <c r="H364"/>
  <c r="AE364"/>
  <c r="H365"/>
  <c r="AD365"/>
  <c r="AB365" s="1"/>
  <c r="AB365" i="9" s="1"/>
  <c r="H366" i="1"/>
  <c r="G366" s="1"/>
  <c r="K367"/>
  <c r="R367" s="1"/>
  <c r="H368"/>
  <c r="AE368"/>
  <c r="G369"/>
  <c r="L371"/>
  <c r="S371" s="1"/>
  <c r="R371" s="1"/>
  <c r="K372"/>
  <c r="R372" s="1"/>
  <c r="AE372"/>
  <c r="L375"/>
  <c r="S375" s="1"/>
  <c r="R375" s="1"/>
  <c r="K376"/>
  <c r="R376" s="1"/>
  <c r="H377"/>
  <c r="AE377"/>
  <c r="H378"/>
  <c r="G378" s="1"/>
  <c r="K380"/>
  <c r="R380" s="1"/>
  <c r="AE381"/>
  <c r="K383"/>
  <c r="K384"/>
  <c r="R384" s="1"/>
  <c r="AE384"/>
  <c r="I390"/>
  <c r="AE391"/>
  <c r="J393"/>
  <c r="I393" s="1"/>
  <c r="H393" s="1"/>
  <c r="G393" s="1"/>
  <c r="E399"/>
  <c r="J395"/>
  <c r="AE516"/>
  <c r="K358" i="9"/>
  <c r="R358" s="1"/>
  <c r="Q358" s="1"/>
  <c r="G358"/>
  <c r="F358" s="1"/>
  <c r="G371"/>
  <c r="F371" s="1"/>
  <c r="K371"/>
  <c r="AD380"/>
  <c r="AE380"/>
  <c r="AA396" i="1"/>
  <c r="AD514" i="9"/>
  <c r="AE514"/>
  <c r="W517" i="1"/>
  <c r="AE517" s="1"/>
  <c r="AD517"/>
  <c r="P10" i="20"/>
  <c r="J16" i="11"/>
  <c r="H13" i="13"/>
  <c r="I13" s="1"/>
  <c r="AD319" i="9"/>
  <c r="Z322"/>
  <c r="Q337"/>
  <c r="P337" s="1"/>
  <c r="S336"/>
  <c r="S337" s="1"/>
  <c r="M11" i="20" s="1"/>
  <c r="S351" i="1"/>
  <c r="Z351" i="9"/>
  <c r="AD355"/>
  <c r="AE355"/>
  <c r="G356"/>
  <c r="F356" s="1"/>
  <c r="K356"/>
  <c r="G360"/>
  <c r="F360" s="1"/>
  <c r="K360"/>
  <c r="AD365"/>
  <c r="AE365"/>
  <c r="K366"/>
  <c r="G366"/>
  <c r="F366" s="1"/>
  <c r="G369"/>
  <c r="F369" s="1"/>
  <c r="K369"/>
  <c r="R369" s="1"/>
  <c r="Q369" s="1"/>
  <c r="AD369"/>
  <c r="AE369"/>
  <c r="AE370"/>
  <c r="AD370"/>
  <c r="G373"/>
  <c r="F373" s="1"/>
  <c r="K373"/>
  <c r="AE373"/>
  <c r="AD373"/>
  <c r="AD374"/>
  <c r="AE374"/>
  <c r="G378"/>
  <c r="F378" s="1"/>
  <c r="K378"/>
  <c r="R378" s="1"/>
  <c r="T142" i="2"/>
  <c r="U143"/>
  <c r="AE142"/>
  <c r="J320" i="1"/>
  <c r="J322" s="1"/>
  <c r="I322" s="1"/>
  <c r="H322" s="1"/>
  <c r="G322" s="1"/>
  <c r="Q322"/>
  <c r="AB330"/>
  <c r="AB337"/>
  <c r="K358"/>
  <c r="R358" s="1"/>
  <c r="K371"/>
  <c r="Z386"/>
  <c r="AB311"/>
  <c r="I320"/>
  <c r="AE320"/>
  <c r="AA322"/>
  <c r="AE324"/>
  <c r="E326"/>
  <c r="AA330"/>
  <c r="AE332"/>
  <c r="AA337"/>
  <c r="AE339"/>
  <c r="AA343"/>
  <c r="H345"/>
  <c r="G345" s="1"/>
  <c r="S346"/>
  <c r="R346" s="1"/>
  <c r="AD346"/>
  <c r="K352"/>
  <c r="R352" s="1"/>
  <c r="AE352"/>
  <c r="AE357"/>
  <c r="K369"/>
  <c r="R369" s="1"/>
  <c r="K370"/>
  <c r="R370" s="1"/>
  <c r="K373"/>
  <c r="K374"/>
  <c r="R374" s="1"/>
  <c r="AE375"/>
  <c r="AD379"/>
  <c r="AB379" s="1"/>
  <c r="G380"/>
  <c r="AE380"/>
  <c r="K381"/>
  <c r="AD382"/>
  <c r="AB382" s="1"/>
  <c r="G383"/>
  <c r="AD383"/>
  <c r="AB383" s="1"/>
  <c r="G384"/>
  <c r="AE385"/>
  <c r="H395"/>
  <c r="Q395"/>
  <c r="AB397"/>
  <c r="AB397" i="9" s="1"/>
  <c r="AE397" s="1"/>
  <c r="AB398"/>
  <c r="AE398" i="1"/>
  <c r="Z393"/>
  <c r="AD390" i="9"/>
  <c r="Z393"/>
  <c r="AD390" i="1"/>
  <c r="AB390" s="1"/>
  <c r="AE390" s="1"/>
  <c r="S390"/>
  <c r="S393" s="1"/>
  <c r="R393" s="1"/>
  <c r="Q395" i="9"/>
  <c r="S395" s="1"/>
  <c r="S395" i="1"/>
  <c r="Z395" i="9"/>
  <c r="AB395" i="1"/>
  <c r="AD395"/>
  <c r="AE395"/>
  <c r="AE143" i="2"/>
  <c r="AE378" i="9"/>
  <c r="AA386" i="1"/>
  <c r="Y400"/>
  <c r="S378"/>
  <c r="Q386"/>
  <c r="W306"/>
  <c r="V306"/>
  <c r="U306"/>
  <c r="T306"/>
  <c r="N306"/>
  <c r="M306"/>
  <c r="L306"/>
  <c r="K306"/>
  <c r="D306"/>
  <c r="C306"/>
  <c r="AA305"/>
  <c r="AA305" i="9" s="1"/>
  <c r="Z305" i="1"/>
  <c r="Z305" i="9" s="1"/>
  <c r="P305" i="1"/>
  <c r="R305" s="1"/>
  <c r="J305"/>
  <c r="I305"/>
  <c r="H305"/>
  <c r="G305"/>
  <c r="AA304"/>
  <c r="AA304" i="9" s="1"/>
  <c r="Z304" i="1"/>
  <c r="Z304" i="9" s="1"/>
  <c r="R304" i="1"/>
  <c r="Q304"/>
  <c r="S304" s="1"/>
  <c r="J304"/>
  <c r="I304"/>
  <c r="H304"/>
  <c r="G304"/>
  <c r="AA303"/>
  <c r="AA303" i="9" s="1"/>
  <c r="Z303" i="1"/>
  <c r="Z303" i="9" s="1"/>
  <c r="P303" i="1"/>
  <c r="Q303" s="1"/>
  <c r="O303"/>
  <c r="H303"/>
  <c r="G303"/>
  <c r="F303"/>
  <c r="J303" s="1"/>
  <c r="E303"/>
  <c r="AD302"/>
  <c r="AB302" s="1"/>
  <c r="AB302" i="9" s="1"/>
  <c r="AA302" i="1"/>
  <c r="AA302" i="9" s="1"/>
  <c r="Z302" i="1"/>
  <c r="Z302" i="9" s="1"/>
  <c r="R302" i="1"/>
  <c r="P302"/>
  <c r="Q302" s="1"/>
  <c r="S302" s="1"/>
  <c r="F302"/>
  <c r="H302" s="1"/>
  <c r="E302"/>
  <c r="AA301"/>
  <c r="AA301" i="9" s="1"/>
  <c r="Z301" i="1"/>
  <c r="R301"/>
  <c r="Q301"/>
  <c r="Q301" i="9" s="1"/>
  <c r="S301" s="1"/>
  <c r="R301" s="1"/>
  <c r="J301" i="1"/>
  <c r="I301"/>
  <c r="H301"/>
  <c r="G301"/>
  <c r="AA300"/>
  <c r="AA300" i="9" s="1"/>
  <c r="Z300" i="1"/>
  <c r="Z300" i="9" s="1"/>
  <c r="S300" i="1"/>
  <c r="R300"/>
  <c r="Q300"/>
  <c r="J300"/>
  <c r="I300"/>
  <c r="H300"/>
  <c r="G300"/>
  <c r="A300"/>
  <c r="A301" s="1"/>
  <c r="Q303" i="9" l="1"/>
  <c r="S303" i="1"/>
  <c r="AD305" i="9"/>
  <c r="H378"/>
  <c r="L378"/>
  <c r="S378" s="1"/>
  <c r="AD382"/>
  <c r="AD356"/>
  <c r="AE356"/>
  <c r="AD315"/>
  <c r="AE381"/>
  <c r="AD381"/>
  <c r="AD300"/>
  <c r="AD303"/>
  <c r="AB383"/>
  <c r="AE383" s="1"/>
  <c r="AE383" i="1"/>
  <c r="H366" i="9"/>
  <c r="L366"/>
  <c r="Z396" i="1"/>
  <c r="I345"/>
  <c r="C347"/>
  <c r="G347" s="1"/>
  <c r="AB319" i="9"/>
  <c r="AB322" i="1"/>
  <c r="N238" i="2"/>
  <c r="O260"/>
  <c r="AA395" i="9"/>
  <c r="AA399" i="1"/>
  <c r="H376" i="9"/>
  <c r="L376"/>
  <c r="L353"/>
  <c r="H353"/>
  <c r="AD343" i="1"/>
  <c r="R395" i="9"/>
  <c r="H354"/>
  <c r="L354"/>
  <c r="P24" i="20"/>
  <c r="AE311" i="9"/>
  <c r="AD311"/>
  <c r="H375"/>
  <c r="L375"/>
  <c r="C87" i="11" s="1"/>
  <c r="J302" i="1"/>
  <c r="AE302"/>
  <c r="Q305"/>
  <c r="AE319"/>
  <c r="R381"/>
  <c r="AE322"/>
  <c r="AE311"/>
  <c r="A302"/>
  <c r="E302" i="9"/>
  <c r="H356"/>
  <c r="L356"/>
  <c r="P26" i="20"/>
  <c r="AD322" i="9"/>
  <c r="J68" i="11"/>
  <c r="L68" s="1"/>
  <c r="AD366" i="9"/>
  <c r="AE366"/>
  <c r="P12" i="20"/>
  <c r="J18" i="11"/>
  <c r="AD326" i="9"/>
  <c r="U400" i="2"/>
  <c r="V405"/>
  <c r="H355" i="9"/>
  <c r="L355"/>
  <c r="G31" i="20"/>
  <c r="H347" i="9"/>
  <c r="AE330"/>
  <c r="AD330"/>
  <c r="H352"/>
  <c r="L352"/>
  <c r="S352" s="1"/>
  <c r="P14" i="20"/>
  <c r="AD333" i="9"/>
  <c r="J19" i="11"/>
  <c r="H397" i="1"/>
  <c r="J397"/>
  <c r="AB382" i="9"/>
  <c r="AE382" s="1"/>
  <c r="AE382" i="1"/>
  <c r="AB379" i="9"/>
  <c r="AE379" s="1"/>
  <c r="AE379" i="1"/>
  <c r="AD351" i="9"/>
  <c r="AE351"/>
  <c r="L358"/>
  <c r="S358" s="1"/>
  <c r="H358"/>
  <c r="Z347" i="1"/>
  <c r="AB346"/>
  <c r="AB347" s="1"/>
  <c r="AD326"/>
  <c r="U78" i="2"/>
  <c r="AE78" s="1"/>
  <c r="AE77"/>
  <c r="L372" i="9"/>
  <c r="S372" s="1"/>
  <c r="H372"/>
  <c r="H367"/>
  <c r="L367"/>
  <c r="L362"/>
  <c r="H362"/>
  <c r="H374"/>
  <c r="L374"/>
  <c r="O31" i="20"/>
  <c r="AF347" i="9"/>
  <c r="I74" i="11"/>
  <c r="K74" s="1"/>
  <c r="P29" i="20"/>
  <c r="J71" i="11"/>
  <c r="L71" s="1"/>
  <c r="AD343" i="9"/>
  <c r="AB339"/>
  <c r="AB343" i="1"/>
  <c r="AE343" s="1"/>
  <c r="AB332" i="9"/>
  <c r="AB333" i="1"/>
  <c r="AB324" i="9"/>
  <c r="AB326" i="1"/>
  <c r="AE326" s="1"/>
  <c r="H382" i="9"/>
  <c r="L382"/>
  <c r="H377"/>
  <c r="L377"/>
  <c r="S377" s="1"/>
  <c r="H359"/>
  <c r="L359"/>
  <c r="S359" s="1"/>
  <c r="AD340"/>
  <c r="AE340"/>
  <c r="P11" i="20"/>
  <c r="J17" i="11"/>
  <c r="AD337" i="9"/>
  <c r="AE337"/>
  <c r="H381"/>
  <c r="L381"/>
  <c r="I302" i="1"/>
  <c r="AE333"/>
  <c r="AE330"/>
  <c r="AD300"/>
  <c r="AB300" s="1"/>
  <c r="R303"/>
  <c r="AD303"/>
  <c r="AB303" s="1"/>
  <c r="AB386"/>
  <c r="AB386" i="9"/>
  <c r="AE371" i="1"/>
  <c r="F399"/>
  <c r="AE365"/>
  <c r="AE355"/>
  <c r="R373"/>
  <c r="R357"/>
  <c r="S347"/>
  <c r="K386"/>
  <c r="S301"/>
  <c r="Z301" i="9"/>
  <c r="AD304"/>
  <c r="H369"/>
  <c r="L369"/>
  <c r="S369" s="1"/>
  <c r="AB313"/>
  <c r="AB315" i="1"/>
  <c r="AE315" s="1"/>
  <c r="AD379" i="9"/>
  <c r="J20" i="11"/>
  <c r="AD361" i="9"/>
  <c r="AE361"/>
  <c r="H370"/>
  <c r="L370"/>
  <c r="S370" s="1"/>
  <c r="AD337" i="1"/>
  <c r="AE337"/>
  <c r="L368" i="9"/>
  <c r="C89" i="11" s="1"/>
  <c r="H368" i="9"/>
  <c r="AD302"/>
  <c r="AE302"/>
  <c r="A303" i="1"/>
  <c r="A304" s="1"/>
  <c r="A305" s="1"/>
  <c r="E303" i="9"/>
  <c r="S142" i="2"/>
  <c r="T143"/>
  <c r="T400" s="1"/>
  <c r="T405" s="1"/>
  <c r="L373" i="9"/>
  <c r="H373"/>
  <c r="H360"/>
  <c r="L360"/>
  <c r="C79" i="11" s="1"/>
  <c r="H371" i="9"/>
  <c r="L371"/>
  <c r="I400" i="3"/>
  <c r="I405" s="1"/>
  <c r="H384" i="9"/>
  <c r="L384"/>
  <c r="H383"/>
  <c r="L383"/>
  <c r="H380"/>
  <c r="L380"/>
  <c r="S380" s="1"/>
  <c r="R380" s="1"/>
  <c r="AE363"/>
  <c r="AD363"/>
  <c r="AE360"/>
  <c r="AD360"/>
  <c r="H357"/>
  <c r="L357"/>
  <c r="L386" i="1"/>
  <c r="S350"/>
  <c r="H379" i="9"/>
  <c r="L379"/>
  <c r="L365"/>
  <c r="H365"/>
  <c r="H361"/>
  <c r="L361"/>
  <c r="AD357"/>
  <c r="AE357"/>
  <c r="I347" i="1"/>
  <c r="AE313"/>
  <c r="AD301"/>
  <c r="AB301" s="1"/>
  <c r="AB301" i="9" s="1"/>
  <c r="G302" i="1"/>
  <c r="I303"/>
  <c r="AD304"/>
  <c r="AB304" s="1"/>
  <c r="AB304" i="9" s="1"/>
  <c r="AE304" s="1"/>
  <c r="AD305" i="1"/>
  <c r="AB305" s="1"/>
  <c r="AB305" i="9" s="1"/>
  <c r="AE305" s="1"/>
  <c r="S386" i="1"/>
  <c r="R386" s="1"/>
  <c r="J399"/>
  <c r="I326"/>
  <c r="H326" s="1"/>
  <c r="G326" s="1"/>
  <c r="R322"/>
  <c r="AE397"/>
  <c r="Z386" i="9"/>
  <c r="C345"/>
  <c r="M30" i="20"/>
  <c r="C28" i="16"/>
  <c r="H45" i="13"/>
  <c r="AE398" i="9"/>
  <c r="P15" i="20"/>
  <c r="AD393" i="9"/>
  <c r="AB390"/>
  <c r="AB393" i="1"/>
  <c r="AE393" s="1"/>
  <c r="AD393"/>
  <c r="AD395" i="9"/>
  <c r="AB395"/>
  <c r="AE395" s="1"/>
  <c r="AE386"/>
  <c r="C6" i="13"/>
  <c r="B5" i="17"/>
  <c r="H49" i="13"/>
  <c r="C32" i="16"/>
  <c r="Y405" i="1"/>
  <c r="AE386"/>
  <c r="AD386" s="1"/>
  <c r="AA299"/>
  <c r="Z299"/>
  <c r="R299"/>
  <c r="R306" s="1"/>
  <c r="Q299"/>
  <c r="Q299" i="9" s="1"/>
  <c r="P299" i="1"/>
  <c r="P306" s="1"/>
  <c r="O306" s="1"/>
  <c r="H299"/>
  <c r="F299"/>
  <c r="F306" s="1"/>
  <c r="E299"/>
  <c r="E306" s="1"/>
  <c r="AE298"/>
  <c r="AD298"/>
  <c r="W297"/>
  <c r="V297"/>
  <c r="U297"/>
  <c r="T297"/>
  <c r="O297"/>
  <c r="N297"/>
  <c r="M297"/>
  <c r="L297"/>
  <c r="K297"/>
  <c r="D297"/>
  <c r="C297"/>
  <c r="AA296"/>
  <c r="AA296" i="9" s="1"/>
  <c r="Z296" i="1"/>
  <c r="Z296" i="9" s="1"/>
  <c r="P296" i="1"/>
  <c r="Q296" s="1"/>
  <c r="J296"/>
  <c r="I296"/>
  <c r="H296"/>
  <c r="G296"/>
  <c r="AA295"/>
  <c r="AA295" i="9" s="1"/>
  <c r="Z295" i="1"/>
  <c r="Z295" i="9" s="1"/>
  <c r="S295" i="1"/>
  <c r="R295"/>
  <c r="Q295"/>
  <c r="J295"/>
  <c r="I295"/>
  <c r="H295"/>
  <c r="G295"/>
  <c r="AD294"/>
  <c r="AB294" s="1"/>
  <c r="AB294" i="9" s="1"/>
  <c r="AA294" i="1"/>
  <c r="AA294" i="9" s="1"/>
  <c r="Z294" i="1"/>
  <c r="Z294" i="9" s="1"/>
  <c r="R294" i="1"/>
  <c r="P294"/>
  <c r="Q294" s="1"/>
  <c r="S294" s="1"/>
  <c r="F294"/>
  <c r="J294" s="1"/>
  <c r="E294"/>
  <c r="E294" i="9" s="1"/>
  <c r="AE293" i="1"/>
  <c r="AD293"/>
  <c r="AB293" s="1"/>
  <c r="AB293" i="9" s="1"/>
  <c r="AA293" i="1"/>
  <c r="AA293" i="9" s="1"/>
  <c r="Z293" i="1"/>
  <c r="Z293" i="9" s="1"/>
  <c r="R293" i="1"/>
  <c r="Q293"/>
  <c r="S293" s="1"/>
  <c r="P293"/>
  <c r="H293"/>
  <c r="F293"/>
  <c r="J293" s="1"/>
  <c r="E293"/>
  <c r="E293" i="9" s="1"/>
  <c r="AA292" i="1"/>
  <c r="AA292" i="9" s="1"/>
  <c r="Z292" i="1"/>
  <c r="AD292" s="1"/>
  <c r="AB292" s="1"/>
  <c r="AB292" i="9" s="1"/>
  <c r="R292" i="1"/>
  <c r="Q292"/>
  <c r="J292"/>
  <c r="I292"/>
  <c r="H292"/>
  <c r="G292"/>
  <c r="A292"/>
  <c r="A293" s="1"/>
  <c r="A294" s="1"/>
  <c r="AA291"/>
  <c r="AA291" i="9" s="1"/>
  <c r="Z291" i="1"/>
  <c r="Z291" i="9" s="1"/>
  <c r="S291" i="1"/>
  <c r="R291"/>
  <c r="Q291"/>
  <c r="J291"/>
  <c r="I291"/>
  <c r="H291"/>
  <c r="G291"/>
  <c r="AE290"/>
  <c r="AD290"/>
  <c r="AB290" s="1"/>
  <c r="AB290" i="9" s="1"/>
  <c r="AA290" i="1"/>
  <c r="AA290" i="9" s="1"/>
  <c r="Z290" i="1"/>
  <c r="Z290" i="9" s="1"/>
  <c r="R290" i="1"/>
  <c r="P290"/>
  <c r="Q290" s="1"/>
  <c r="F290"/>
  <c r="J290" s="1"/>
  <c r="E290"/>
  <c r="I290" s="1"/>
  <c r="AA289"/>
  <c r="AA289" i="9" s="1"/>
  <c r="Z289" i="1"/>
  <c r="Z289" i="9" s="1"/>
  <c r="Q289" i="1"/>
  <c r="S289" s="1"/>
  <c r="P289"/>
  <c r="R289" s="1"/>
  <c r="H289"/>
  <c r="G289"/>
  <c r="F289"/>
  <c r="J289" s="1"/>
  <c r="E289"/>
  <c r="I289" s="1"/>
  <c r="AE288"/>
  <c r="AD288"/>
  <c r="AB288" s="1"/>
  <c r="AB288" i="9" s="1"/>
  <c r="AA288" i="1"/>
  <c r="AA288" i="9" s="1"/>
  <c r="Z288" i="1"/>
  <c r="Z288" i="9" s="1"/>
  <c r="R288" i="1"/>
  <c r="P288"/>
  <c r="Q288" s="1"/>
  <c r="F288"/>
  <c r="J288" s="1"/>
  <c r="E288"/>
  <c r="I288" s="1"/>
  <c r="AA287"/>
  <c r="AA287" i="9" s="1"/>
  <c r="Z287" i="1"/>
  <c r="Z287" i="9" s="1"/>
  <c r="P287" i="1"/>
  <c r="Q287" s="1"/>
  <c r="S287" s="1"/>
  <c r="H287"/>
  <c r="G287"/>
  <c r="F287"/>
  <c r="J287" s="1"/>
  <c r="E287"/>
  <c r="I287" s="1"/>
  <c r="AD286"/>
  <c r="AB286" s="1"/>
  <c r="AB286" i="9" s="1"/>
  <c r="AA286" i="1"/>
  <c r="AA286" i="9" s="1"/>
  <c r="Z286" i="1"/>
  <c r="Z286" i="9" s="1"/>
  <c r="R286" i="1"/>
  <c r="P286"/>
  <c r="P297" s="1"/>
  <c r="F286"/>
  <c r="F297" s="1"/>
  <c r="E286"/>
  <c r="I286" s="1"/>
  <c r="AA285"/>
  <c r="Z285"/>
  <c r="AD285" s="1"/>
  <c r="AB285" s="1"/>
  <c r="AE284"/>
  <c r="AD284"/>
  <c r="W283"/>
  <c r="V283"/>
  <c r="U283"/>
  <c r="T283"/>
  <c r="N283"/>
  <c r="M283"/>
  <c r="L283"/>
  <c r="K283"/>
  <c r="F283"/>
  <c r="E283"/>
  <c r="D283"/>
  <c r="C283"/>
  <c r="Q288" i="9" l="1"/>
  <c r="S288" i="1"/>
  <c r="Q290" i="9"/>
  <c r="S290" i="1"/>
  <c r="Q296" i="9"/>
  <c r="S296" i="1"/>
  <c r="AD293" i="9"/>
  <c r="AE293"/>
  <c r="Z299"/>
  <c r="Z306" i="1"/>
  <c r="AD299"/>
  <c r="AB299" s="1"/>
  <c r="AE299"/>
  <c r="AB315" i="9"/>
  <c r="AE313"/>
  <c r="AB303"/>
  <c r="AE303" s="1"/>
  <c r="AE303" i="1"/>
  <c r="AB333" i="9"/>
  <c r="AE332"/>
  <c r="AD347" i="1"/>
  <c r="AE347"/>
  <c r="AB322" i="9"/>
  <c r="AE319"/>
  <c r="AB396" i="1"/>
  <c r="AE396"/>
  <c r="Z399"/>
  <c r="AD399" s="1"/>
  <c r="AD396"/>
  <c r="P303" i="9"/>
  <c r="S303"/>
  <c r="AE285" i="1"/>
  <c r="H286"/>
  <c r="Q286"/>
  <c r="AA297" i="9"/>
  <c r="AE287" i="1"/>
  <c r="H288"/>
  <c r="AE289"/>
  <c r="H290"/>
  <c r="AD291"/>
  <c r="AB291" s="1"/>
  <c r="AB291" i="9" s="1"/>
  <c r="AE291" s="1"/>
  <c r="AE292" i="1"/>
  <c r="G293"/>
  <c r="H294"/>
  <c r="AD295"/>
  <c r="AB295" s="1"/>
  <c r="R296"/>
  <c r="AD296"/>
  <c r="AB296" s="1"/>
  <c r="E297"/>
  <c r="AA297"/>
  <c r="G299"/>
  <c r="U405" i="2"/>
  <c r="U518" s="1"/>
  <c r="AD286" i="9"/>
  <c r="AE286"/>
  <c r="AD288"/>
  <c r="AE288"/>
  <c r="AD290"/>
  <c r="AE290"/>
  <c r="AD294"/>
  <c r="AE294"/>
  <c r="P35" i="20"/>
  <c r="AD386" i="9"/>
  <c r="I399" i="1"/>
  <c r="S305"/>
  <c r="G286"/>
  <c r="R287"/>
  <c r="AD287"/>
  <c r="AB287" s="1"/>
  <c r="AB287" i="9" s="1"/>
  <c r="G288" i="1"/>
  <c r="AD289"/>
  <c r="AB289" s="1"/>
  <c r="AB289" i="9" s="1"/>
  <c r="G290" i="1"/>
  <c r="G294"/>
  <c r="A295"/>
  <c r="A296" s="1"/>
  <c r="Z297"/>
  <c r="AD297" s="1"/>
  <c r="J299"/>
  <c r="J306" s="1"/>
  <c r="S299"/>
  <c r="S306" s="1"/>
  <c r="AE304"/>
  <c r="AE346"/>
  <c r="AE301"/>
  <c r="AD291" i="9"/>
  <c r="I293"/>
  <c r="G293"/>
  <c r="F293" s="1"/>
  <c r="AD295"/>
  <c r="AD296"/>
  <c r="G345"/>
  <c r="I345"/>
  <c r="I347" s="1"/>
  <c r="C347"/>
  <c r="S384"/>
  <c r="C82" i="11"/>
  <c r="G82" s="1"/>
  <c r="H82"/>
  <c r="AB300" i="9"/>
  <c r="AE300" s="1"/>
  <c r="AE300" i="1"/>
  <c r="AB326" i="9"/>
  <c r="AE324"/>
  <c r="AB343"/>
  <c r="AE339"/>
  <c r="G302"/>
  <c r="F302" s="1"/>
  <c r="I302"/>
  <c r="M238" i="2"/>
  <c r="N260"/>
  <c r="J286" i="1"/>
  <c r="J297" s="1"/>
  <c r="AE286"/>
  <c r="I293"/>
  <c r="AE294"/>
  <c r="I299"/>
  <c r="Q306"/>
  <c r="AE305"/>
  <c r="AD287" i="9"/>
  <c r="AE287"/>
  <c r="AD289"/>
  <c r="AE289"/>
  <c r="S292" i="1"/>
  <c r="Z292" i="9"/>
  <c r="I294"/>
  <c r="G294"/>
  <c r="F294" s="1"/>
  <c r="P299"/>
  <c r="R299" s="1"/>
  <c r="S299"/>
  <c r="AA299"/>
  <c r="AA306" s="1"/>
  <c r="AA306" i="1"/>
  <c r="I303" i="9"/>
  <c r="G303"/>
  <c r="F303" s="1"/>
  <c r="AE301"/>
  <c r="AD301"/>
  <c r="H399" i="1"/>
  <c r="G399" s="1"/>
  <c r="AE291"/>
  <c r="I294"/>
  <c r="AB297"/>
  <c r="AE297" s="1"/>
  <c r="AB393" i="9"/>
  <c r="AE390"/>
  <c r="AD292" l="1"/>
  <c r="AE292"/>
  <c r="L238" i="2"/>
  <c r="M260"/>
  <c r="F31" i="20"/>
  <c r="C400" i="9"/>
  <c r="P290"/>
  <c r="S290"/>
  <c r="H294"/>
  <c r="J294"/>
  <c r="AB399" i="1"/>
  <c r="AE399" s="1"/>
  <c r="AB299" i="9"/>
  <c r="AB306" s="1"/>
  <c r="AB306" i="1"/>
  <c r="I297"/>
  <c r="H297" s="1"/>
  <c r="G297" s="1"/>
  <c r="I306"/>
  <c r="H306" s="1"/>
  <c r="G306" s="1"/>
  <c r="AB296" i="9"/>
  <c r="AE296" s="1"/>
  <c r="AE296" i="1"/>
  <c r="Q286" i="9"/>
  <c r="Q297" i="1"/>
  <c r="S286"/>
  <c r="S297" s="1"/>
  <c r="R297" s="1"/>
  <c r="H293" i="9"/>
  <c r="J293"/>
  <c r="C19" i="16"/>
  <c r="H36" i="13"/>
  <c r="AE322" i="9"/>
  <c r="H50" i="13"/>
  <c r="C33" i="16"/>
  <c r="C34" s="1"/>
  <c r="AE333" i="9"/>
  <c r="H40" i="13"/>
  <c r="C23" i="16"/>
  <c r="AE315" i="9"/>
  <c r="Z306"/>
  <c r="AD299"/>
  <c r="P288"/>
  <c r="R288" s="1"/>
  <c r="S288"/>
  <c r="Z297"/>
  <c r="R303"/>
  <c r="J303"/>
  <c r="H303"/>
  <c r="H39" i="13"/>
  <c r="C22" i="16"/>
  <c r="AE343" i="9"/>
  <c r="H302"/>
  <c r="J302"/>
  <c r="H37" i="13"/>
  <c r="C20" i="16"/>
  <c r="AE326" i="9"/>
  <c r="AB295"/>
  <c r="AE295" i="1"/>
  <c r="AD306"/>
  <c r="AE306"/>
  <c r="P296" i="9"/>
  <c r="S296"/>
  <c r="G347"/>
  <c r="H52" i="13"/>
  <c r="J21" i="11"/>
  <c r="C35" i="16"/>
  <c r="C36" s="1"/>
  <c r="AE393" i="9"/>
  <c r="AA282" i="1"/>
  <c r="Z282"/>
  <c r="AB282" s="1"/>
  <c r="R282"/>
  <c r="Q282"/>
  <c r="S282" s="1"/>
  <c r="J282"/>
  <c r="I282"/>
  <c r="H282"/>
  <c r="G282"/>
  <c r="AA281"/>
  <c r="AA281" i="9" s="1"/>
  <c r="Z281" i="1"/>
  <c r="Z281" i="9" s="1"/>
  <c r="R281" i="1"/>
  <c r="Q281"/>
  <c r="Q281" i="9" s="1"/>
  <c r="S281" s="1"/>
  <c r="J281" i="1"/>
  <c r="I281"/>
  <c r="H281"/>
  <c r="G281"/>
  <c r="AE280"/>
  <c r="AD280"/>
  <c r="AD279"/>
  <c r="AB279" s="1"/>
  <c r="AB279" i="9" s="1"/>
  <c r="AA279" i="1"/>
  <c r="AA279" i="9" s="1"/>
  <c r="Z279" i="1"/>
  <c r="Z279" i="9" s="1"/>
  <c r="R279" i="1"/>
  <c r="Q279"/>
  <c r="Q279" i="9" s="1"/>
  <c r="S279" s="1"/>
  <c r="P279" i="1"/>
  <c r="P279" i="9" s="1"/>
  <c r="J279" i="1"/>
  <c r="I279"/>
  <c r="H279"/>
  <c r="G279"/>
  <c r="AA278"/>
  <c r="AA278" i="9" s="1"/>
  <c r="Z278" i="1"/>
  <c r="Z278" i="9" s="1"/>
  <c r="Q278" i="1"/>
  <c r="Q278" i="9" s="1"/>
  <c r="S278" s="1"/>
  <c r="P278" i="1"/>
  <c r="P278" i="9" s="1"/>
  <c r="J278" i="1"/>
  <c r="I278"/>
  <c r="H278"/>
  <c r="G278"/>
  <c r="AA277"/>
  <c r="AA277" i="9" s="1"/>
  <c r="Z277" i="1"/>
  <c r="Z277" i="9" s="1"/>
  <c r="Q277" i="1"/>
  <c r="Q277" i="9" s="1"/>
  <c r="S277" s="1"/>
  <c r="P277" i="1"/>
  <c r="P277" i="9" s="1"/>
  <c r="J277" i="1"/>
  <c r="I277"/>
  <c r="H277"/>
  <c r="G277"/>
  <c r="AE276"/>
  <c r="AD276"/>
  <c r="S276"/>
  <c r="R276"/>
  <c r="J276"/>
  <c r="I276"/>
  <c r="H276"/>
  <c r="G276"/>
  <c r="AE275"/>
  <c r="AD275"/>
  <c r="AE274"/>
  <c r="AD274"/>
  <c r="AB274" s="1"/>
  <c r="AB274" i="9" s="1"/>
  <c r="AA274" i="1"/>
  <c r="AA274" i="9" s="1"/>
  <c r="Z274" i="1"/>
  <c r="Z274" i="9" s="1"/>
  <c r="S274" i="1"/>
  <c r="R274"/>
  <c r="J274"/>
  <c r="I274"/>
  <c r="H274"/>
  <c r="G274"/>
  <c r="AA273"/>
  <c r="AA273" i="9" s="1"/>
  <c r="Z273" i="1"/>
  <c r="Z273" i="9" s="1"/>
  <c r="S273" i="1"/>
  <c r="R273"/>
  <c r="J273"/>
  <c r="I273"/>
  <c r="H273"/>
  <c r="G273"/>
  <c r="AE272"/>
  <c r="AD272"/>
  <c r="S272"/>
  <c r="R272"/>
  <c r="J272"/>
  <c r="I272"/>
  <c r="H272"/>
  <c r="G272"/>
  <c r="AE271"/>
  <c r="AD271"/>
  <c r="AB271" s="1"/>
  <c r="AB271" i="9" s="1"/>
  <c r="AA271" i="1"/>
  <c r="AA271" i="9" s="1"/>
  <c r="Z271" i="1"/>
  <c r="Z271" i="9" s="1"/>
  <c r="S271" i="1"/>
  <c r="R271"/>
  <c r="O271"/>
  <c r="J271"/>
  <c r="I271"/>
  <c r="H271"/>
  <c r="G271"/>
  <c r="AD270"/>
  <c r="AB270" s="1"/>
  <c r="AB270" i="9" s="1"/>
  <c r="AA270" i="1"/>
  <c r="AA270" i="9" s="1"/>
  <c r="Z270" i="1"/>
  <c r="Z270" i="9" s="1"/>
  <c r="Q270" i="1"/>
  <c r="S270" s="1"/>
  <c r="R270" s="1"/>
  <c r="P270"/>
  <c r="O270"/>
  <c r="J270"/>
  <c r="I270"/>
  <c r="H270"/>
  <c r="G270"/>
  <c r="AD269"/>
  <c r="AB269" s="1"/>
  <c r="AB269" i="9" s="1"/>
  <c r="AA269" i="1"/>
  <c r="AA269" i="9" s="1"/>
  <c r="Z269" i="1"/>
  <c r="Z269" i="9" s="1"/>
  <c r="Q269" i="1"/>
  <c r="S269" s="1"/>
  <c r="R269" s="1"/>
  <c r="P269"/>
  <c r="O269"/>
  <c r="J269"/>
  <c r="I269"/>
  <c r="H269"/>
  <c r="G269"/>
  <c r="AD268"/>
  <c r="AB268" s="1"/>
  <c r="AB268" i="9" s="1"/>
  <c r="AA268" i="1"/>
  <c r="AA268" i="9" s="1"/>
  <c r="Z268" i="1"/>
  <c r="Z268" i="9" s="1"/>
  <c r="R268" i="1"/>
  <c r="Q268" s="1"/>
  <c r="S268" s="1"/>
  <c r="P268"/>
  <c r="P283" s="1"/>
  <c r="O268"/>
  <c r="J268"/>
  <c r="I268"/>
  <c r="H268"/>
  <c r="G268"/>
  <c r="AE267"/>
  <c r="AD267"/>
  <c r="AA266"/>
  <c r="AA266" i="9" s="1"/>
  <c r="Z266" i="1"/>
  <c r="Z266" i="9" s="1"/>
  <c r="S266" i="1"/>
  <c r="R266"/>
  <c r="Q266" s="1"/>
  <c r="O266"/>
  <c r="J266"/>
  <c r="I266"/>
  <c r="H266"/>
  <c r="G266"/>
  <c r="AE265"/>
  <c r="AD265"/>
  <c r="AB265" s="1"/>
  <c r="AB265" i="9" s="1"/>
  <c r="AA265" i="1"/>
  <c r="AA265" i="9" s="1"/>
  <c r="Z265" i="1"/>
  <c r="Z265" i="9" s="1"/>
  <c r="S265" i="1"/>
  <c r="R265"/>
  <c r="Q265" s="1"/>
  <c r="Q265" i="9" s="1"/>
  <c r="S265" s="1"/>
  <c r="R265" s="1"/>
  <c r="O265" i="1"/>
  <c r="J265"/>
  <c r="I265"/>
  <c r="H265"/>
  <c r="G265"/>
  <c r="AD264"/>
  <c r="AB264" s="1"/>
  <c r="AA264"/>
  <c r="Z264"/>
  <c r="R264"/>
  <c r="O264"/>
  <c r="O283" s="1"/>
  <c r="J264"/>
  <c r="I264"/>
  <c r="H264"/>
  <c r="G264"/>
  <c r="AE263"/>
  <c r="AD263"/>
  <c r="AE262"/>
  <c r="AD262"/>
  <c r="AE261"/>
  <c r="AD261"/>
  <c r="R277" i="9" l="1"/>
  <c r="R278"/>
  <c r="R279"/>
  <c r="R296"/>
  <c r="AB264"/>
  <c r="AD281"/>
  <c r="P22" i="20"/>
  <c r="AE306" i="9"/>
  <c r="AD306"/>
  <c r="J63" i="11"/>
  <c r="L63" s="1"/>
  <c r="Z264" i="9"/>
  <c r="Z283" i="1"/>
  <c r="AD265" i="9"/>
  <c r="AE265"/>
  <c r="AD271"/>
  <c r="AE271"/>
  <c r="AD274"/>
  <c r="AE274"/>
  <c r="AB297"/>
  <c r="AE295"/>
  <c r="AD297"/>
  <c r="P21" i="20"/>
  <c r="J62" i="11"/>
  <c r="L62" s="1"/>
  <c r="J283" i="1"/>
  <c r="AE264"/>
  <c r="AE268"/>
  <c r="AE269"/>
  <c r="AE270"/>
  <c r="AD273"/>
  <c r="AB273" s="1"/>
  <c r="AB273" i="9" s="1"/>
  <c r="R277" i="1"/>
  <c r="AD277"/>
  <c r="AB277" s="1"/>
  <c r="AB277" i="9" s="1"/>
  <c r="AE277" s="1"/>
  <c r="R278" i="1"/>
  <c r="AD278"/>
  <c r="AB278" s="1"/>
  <c r="AB278" i="9" s="1"/>
  <c r="AE278" s="1"/>
  <c r="R290"/>
  <c r="AD266"/>
  <c r="C17" i="16"/>
  <c r="H34" i="13"/>
  <c r="AA264" i="9"/>
  <c r="AA283" i="1"/>
  <c r="AD273" i="9"/>
  <c r="AE273"/>
  <c r="AD277"/>
  <c r="AD278"/>
  <c r="AD279"/>
  <c r="AE279"/>
  <c r="Z282"/>
  <c r="AD282" i="1"/>
  <c r="AE282"/>
  <c r="AE266"/>
  <c r="S281"/>
  <c r="AE281"/>
  <c r="Q264"/>
  <c r="R283"/>
  <c r="AD268" i="9"/>
  <c r="AE268"/>
  <c r="AD269"/>
  <c r="AE269"/>
  <c r="AD270"/>
  <c r="AE270"/>
  <c r="P286"/>
  <c r="R286" s="1"/>
  <c r="S286"/>
  <c r="K238" i="2"/>
  <c r="L260"/>
  <c r="AD266" i="1"/>
  <c r="AB266" s="1"/>
  <c r="AB266" i="9" s="1"/>
  <c r="AE266" s="1"/>
  <c r="AE273" i="1"/>
  <c r="S277"/>
  <c r="AE277"/>
  <c r="S278"/>
  <c r="AE278"/>
  <c r="S279"/>
  <c r="AE279"/>
  <c r="AD281"/>
  <c r="AB281" s="1"/>
  <c r="AB281" i="9" s="1"/>
  <c r="AE281" s="1"/>
  <c r="AE299"/>
  <c r="H53" i="13"/>
  <c r="K52"/>
  <c r="L259" i="1"/>
  <c r="W258"/>
  <c r="W259" s="1"/>
  <c r="V258"/>
  <c r="V259" s="1"/>
  <c r="U258"/>
  <c r="U259" s="1"/>
  <c r="T258"/>
  <c r="T259" s="1"/>
  <c r="O258"/>
  <c r="O259" s="1"/>
  <c r="N258"/>
  <c r="N259" s="1"/>
  <c r="M258"/>
  <c r="M259" s="1"/>
  <c r="L258"/>
  <c r="K258"/>
  <c r="D258"/>
  <c r="D259" s="1"/>
  <c r="C258"/>
  <c r="C259" s="1"/>
  <c r="AA257"/>
  <c r="AA257" i="9" s="1"/>
  <c r="Z257" i="1"/>
  <c r="Z257" i="9" s="1"/>
  <c r="S257" i="1"/>
  <c r="R257"/>
  <c r="Q257"/>
  <c r="J257"/>
  <c r="I257"/>
  <c r="H257"/>
  <c r="G257"/>
  <c r="AD256"/>
  <c r="AB256" s="1"/>
  <c r="AB256" i="9" s="1"/>
  <c r="AA256" i="1"/>
  <c r="AA256" i="9" s="1"/>
  <c r="Z256" i="1"/>
  <c r="Z256" i="9" s="1"/>
  <c r="R256" i="1"/>
  <c r="P256"/>
  <c r="Q256" s="1"/>
  <c r="F256"/>
  <c r="H256" s="1"/>
  <c r="E256"/>
  <c r="G256" s="1"/>
  <c r="AA255"/>
  <c r="AA255" i="9" s="1"/>
  <c r="Z255" i="1"/>
  <c r="Z255" i="9" s="1"/>
  <c r="P255" i="1"/>
  <c r="R255" s="1"/>
  <c r="H255"/>
  <c r="G255"/>
  <c r="F255"/>
  <c r="J255" s="1"/>
  <c r="E255"/>
  <c r="I255" s="1"/>
  <c r="AE254"/>
  <c r="AD254"/>
  <c r="S254"/>
  <c r="R254"/>
  <c r="J254"/>
  <c r="I254"/>
  <c r="H254"/>
  <c r="G254"/>
  <c r="AD253"/>
  <c r="AB253" s="1"/>
  <c r="AA253"/>
  <c r="Z253"/>
  <c r="AE253" s="1"/>
  <c r="S253"/>
  <c r="R253"/>
  <c r="J253"/>
  <c r="I253"/>
  <c r="H253"/>
  <c r="G253"/>
  <c r="AA252"/>
  <c r="AA252" i="9" s="1"/>
  <c r="Z252" i="1"/>
  <c r="Z252" i="9" s="1"/>
  <c r="P252" i="1"/>
  <c r="R252" s="1"/>
  <c r="H252"/>
  <c r="G252"/>
  <c r="F252"/>
  <c r="J252" s="1"/>
  <c r="E252"/>
  <c r="I252" s="1"/>
  <c r="AD251"/>
  <c r="AB251" s="1"/>
  <c r="AB251" i="9" s="1"/>
  <c r="AA251" i="1"/>
  <c r="AA251" i="9" s="1"/>
  <c r="Z251" i="1"/>
  <c r="Z251" i="9" s="1"/>
  <c r="R251" i="1"/>
  <c r="P251"/>
  <c r="Q251" s="1"/>
  <c r="S251" s="1"/>
  <c r="F251"/>
  <c r="H251" s="1"/>
  <c r="E251"/>
  <c r="G251" s="1"/>
  <c r="AA250"/>
  <c r="AA250" i="9" s="1"/>
  <c r="Z250" i="1"/>
  <c r="Z250" i="9" s="1"/>
  <c r="P250" i="1"/>
  <c r="R250" s="1"/>
  <c r="H250"/>
  <c r="G250"/>
  <c r="F250"/>
  <c r="J250" s="1"/>
  <c r="E250"/>
  <c r="I250" s="1"/>
  <c r="AD249"/>
  <c r="AB249" s="1"/>
  <c r="AE249" s="1"/>
  <c r="AA249"/>
  <c r="Z249"/>
  <c r="Z249" i="9" s="1"/>
  <c r="R249" i="1"/>
  <c r="P249"/>
  <c r="Q249" s="1"/>
  <c r="F249"/>
  <c r="H249" s="1"/>
  <c r="E249"/>
  <c r="E249" i="9" s="1"/>
  <c r="AD248" i="1"/>
  <c r="AB248" s="1"/>
  <c r="AB248" i="9" s="1"/>
  <c r="AA248" i="1"/>
  <c r="AA248" i="9" s="1"/>
  <c r="Z248" i="1"/>
  <c r="Z248" i="9" s="1"/>
  <c r="R248" i="1"/>
  <c r="Q248"/>
  <c r="S248" s="1"/>
  <c r="J248"/>
  <c r="I248"/>
  <c r="H248"/>
  <c r="G248"/>
  <c r="AA247"/>
  <c r="AA247" i="9" s="1"/>
  <c r="Z247" i="1"/>
  <c r="Z247" i="9" s="1"/>
  <c r="R247" i="1"/>
  <c r="Q247"/>
  <c r="S247" s="1"/>
  <c r="J247"/>
  <c r="I247"/>
  <c r="H247"/>
  <c r="G247"/>
  <c r="AA246"/>
  <c r="AA246" i="9" s="1"/>
  <c r="Z246" i="1"/>
  <c r="Z246" i="9" s="1"/>
  <c r="S246" i="1"/>
  <c r="R246"/>
  <c r="Q246"/>
  <c r="J246"/>
  <c r="I246"/>
  <c r="H246"/>
  <c r="G246"/>
  <c r="AE245"/>
  <c r="AD245"/>
  <c r="R245"/>
  <c r="Q245"/>
  <c r="S245" s="1"/>
  <c r="J245"/>
  <c r="I245"/>
  <c r="H245"/>
  <c r="G245"/>
  <c r="A245"/>
  <c r="A249" s="1"/>
  <c r="AE244"/>
  <c r="AD244"/>
  <c r="AD243"/>
  <c r="AB243" s="1"/>
  <c r="AB243" i="9" s="1"/>
  <c r="AA243" i="1"/>
  <c r="AA243" i="9" s="1"/>
  <c r="Z243" i="1"/>
  <c r="Z243" i="9" s="1"/>
  <c r="S243" i="1"/>
  <c r="R243"/>
  <c r="Q243"/>
  <c r="J243"/>
  <c r="I243"/>
  <c r="H243"/>
  <c r="G243"/>
  <c r="AA242"/>
  <c r="Q256" i="9" l="1"/>
  <c r="S256" i="1"/>
  <c r="Q249" i="9"/>
  <c r="S249" i="1"/>
  <c r="C260"/>
  <c r="AD246" i="9"/>
  <c r="AD257"/>
  <c r="J238" i="2"/>
  <c r="K260"/>
  <c r="AD282" i="9"/>
  <c r="AB282" s="1"/>
  <c r="AA282" s="1"/>
  <c r="AA283" s="1"/>
  <c r="H33" i="13"/>
  <c r="C16" i="16"/>
  <c r="Z283" i="9"/>
  <c r="AD264"/>
  <c r="AE264"/>
  <c r="AE243" i="1"/>
  <c r="J249"/>
  <c r="Q250"/>
  <c r="J251"/>
  <c r="AE251"/>
  <c r="Q252"/>
  <c r="Q255"/>
  <c r="S255" s="1"/>
  <c r="J256"/>
  <c r="AE256"/>
  <c r="AD247" i="9"/>
  <c r="AD250"/>
  <c r="AD255"/>
  <c r="AD283" i="1"/>
  <c r="AD248" i="9"/>
  <c r="AE248"/>
  <c r="Q264"/>
  <c r="S264" s="1"/>
  <c r="Q283" i="1"/>
  <c r="S264"/>
  <c r="S283" s="1"/>
  <c r="I283"/>
  <c r="I249"/>
  <c r="I251"/>
  <c r="A253"/>
  <c r="AB283"/>
  <c r="AE283" s="1"/>
  <c r="AD246"/>
  <c r="AB246" s="1"/>
  <c r="AE250"/>
  <c r="AD257"/>
  <c r="AB257" s="1"/>
  <c r="K259"/>
  <c r="I249" i="9"/>
  <c r="G249"/>
  <c r="F249" s="1"/>
  <c r="AD252"/>
  <c r="AD243"/>
  <c r="AE243"/>
  <c r="AD249"/>
  <c r="AB249"/>
  <c r="AE249" s="1"/>
  <c r="AD251"/>
  <c r="AE251"/>
  <c r="AD256"/>
  <c r="AE256"/>
  <c r="I256" i="1"/>
  <c r="AD247"/>
  <c r="AB247" s="1"/>
  <c r="AB247" i="9" s="1"/>
  <c r="AE247" s="1"/>
  <c r="AE248" i="1"/>
  <c r="G249"/>
  <c r="AD250"/>
  <c r="AB250" s="1"/>
  <c r="AB250" i="9" s="1"/>
  <c r="AE250" s="1"/>
  <c r="AD252" i="1"/>
  <c r="AB252" s="1"/>
  <c r="AB252" i="9" s="1"/>
  <c r="AE252" s="1"/>
  <c r="A254" i="1"/>
  <c r="AD255"/>
  <c r="AB255" s="1"/>
  <c r="AB255" i="9" s="1"/>
  <c r="AE255" s="1"/>
  <c r="AE297"/>
  <c r="Z242" i="1"/>
  <c r="P242"/>
  <c r="P258" s="1"/>
  <c r="P259" s="1"/>
  <c r="G242"/>
  <c r="F242"/>
  <c r="F258" s="1"/>
  <c r="E242"/>
  <c r="E258" s="1"/>
  <c r="AD241"/>
  <c r="AB241" s="1"/>
  <c r="AA241"/>
  <c r="Z241"/>
  <c r="R241"/>
  <c r="Q241"/>
  <c r="J241"/>
  <c r="I241"/>
  <c r="H241"/>
  <c r="G241"/>
  <c r="AE240"/>
  <c r="AD240"/>
  <c r="J240"/>
  <c r="I240"/>
  <c r="H240"/>
  <c r="G240"/>
  <c r="AE239"/>
  <c r="AD239"/>
  <c r="W238"/>
  <c r="V238" s="1"/>
  <c r="U238" s="1"/>
  <c r="F238"/>
  <c r="C238"/>
  <c r="W237"/>
  <c r="V237"/>
  <c r="U237"/>
  <c r="T237"/>
  <c r="P237"/>
  <c r="O237"/>
  <c r="N237"/>
  <c r="M237"/>
  <c r="L237"/>
  <c r="K237"/>
  <c r="F237"/>
  <c r="E237"/>
  <c r="E238" s="1"/>
  <c r="G238" s="1"/>
  <c r="D237"/>
  <c r="D238" s="1"/>
  <c r="D260" s="1"/>
  <c r="C237"/>
  <c r="AD236"/>
  <c r="AB236" s="1"/>
  <c r="AB236" i="9" s="1"/>
  <c r="AA236" i="1"/>
  <c r="AA236" i="9" s="1"/>
  <c r="Z236" i="1"/>
  <c r="Z236" i="9" s="1"/>
  <c r="R236" i="1"/>
  <c r="Q236"/>
  <c r="S236" s="1"/>
  <c r="J236"/>
  <c r="I236"/>
  <c r="H236"/>
  <c r="G236"/>
  <c r="AA235"/>
  <c r="AA235" i="9" s="1"/>
  <c r="Z235" i="1"/>
  <c r="Z235" i="9" s="1"/>
  <c r="R235" i="1"/>
  <c r="Q235"/>
  <c r="S235" s="1"/>
  <c r="J235"/>
  <c r="I235"/>
  <c r="H235"/>
  <c r="G235"/>
  <c r="AA234"/>
  <c r="AA234" i="9" s="1"/>
  <c r="Z234" i="1"/>
  <c r="Z234" i="9" s="1"/>
  <c r="S234" i="1"/>
  <c r="R234"/>
  <c r="Q234"/>
  <c r="J234"/>
  <c r="I234"/>
  <c r="H234"/>
  <c r="G234"/>
  <c r="AE233"/>
  <c r="AD233"/>
  <c r="R233"/>
  <c r="Q233"/>
  <c r="S233" s="1"/>
  <c r="J233"/>
  <c r="I233"/>
  <c r="H233"/>
  <c r="G233"/>
  <c r="AA232"/>
  <c r="AA232" i="9" s="1"/>
  <c r="Z232" i="1"/>
  <c r="Z232" i="9" s="1"/>
  <c r="R232" i="1"/>
  <c r="Q232"/>
  <c r="S232" s="1"/>
  <c r="J232"/>
  <c r="I232"/>
  <c r="H232"/>
  <c r="G232"/>
  <c r="A232"/>
  <c r="A233" s="1"/>
  <c r="AA231"/>
  <c r="AA231" i="9" s="1"/>
  <c r="Z231" i="1"/>
  <c r="Z231" i="9" s="1"/>
  <c r="R231" i="1"/>
  <c r="Q231"/>
  <c r="S231" s="1"/>
  <c r="J231"/>
  <c r="I231"/>
  <c r="H231"/>
  <c r="G231"/>
  <c r="AA230"/>
  <c r="AA230" i="9" s="1"/>
  <c r="Z230" i="1"/>
  <c r="Z230" i="9" s="1"/>
  <c r="S230" i="1"/>
  <c r="R230"/>
  <c r="Q230"/>
  <c r="J230"/>
  <c r="I230"/>
  <c r="H230"/>
  <c r="G230"/>
  <c r="AD229"/>
  <c r="AB229" s="1"/>
  <c r="AB229" i="9" s="1"/>
  <c r="AA229" i="1"/>
  <c r="AA229" i="9" s="1"/>
  <c r="Z229" i="1"/>
  <c r="Z229" i="9" s="1"/>
  <c r="S229" i="1"/>
  <c r="R229"/>
  <c r="Q229"/>
  <c r="J229"/>
  <c r="I229"/>
  <c r="H229"/>
  <c r="G229"/>
  <c r="AE228"/>
  <c r="AD228"/>
  <c r="S228"/>
  <c r="R228"/>
  <c r="Q228"/>
  <c r="J228"/>
  <c r="I228"/>
  <c r="H228"/>
  <c r="G228"/>
  <c r="AD227"/>
  <c r="AB227" s="1"/>
  <c r="AB227" i="9" s="1"/>
  <c r="AA227" i="1"/>
  <c r="AA227" i="9" s="1"/>
  <c r="Z227" i="1"/>
  <c r="Z227" i="9" s="1"/>
  <c r="S227" i="1"/>
  <c r="R227"/>
  <c r="Q227"/>
  <c r="J227"/>
  <c r="I227"/>
  <c r="H227"/>
  <c r="G227"/>
  <c r="AD226"/>
  <c r="AB226" s="1"/>
  <c r="AB226" i="9" s="1"/>
  <c r="AA226" i="1"/>
  <c r="AA226" i="9" s="1"/>
  <c r="Z226" i="1"/>
  <c r="Z226" i="9" s="1"/>
  <c r="R226" i="1"/>
  <c r="Q226"/>
  <c r="S226" s="1"/>
  <c r="J226"/>
  <c r="I226"/>
  <c r="H226"/>
  <c r="G226"/>
  <c r="AA225"/>
  <c r="AA225" i="9" s="1"/>
  <c r="Z225" i="1"/>
  <c r="Z225" i="9" s="1"/>
  <c r="R225" i="1"/>
  <c r="Q225"/>
  <c r="S225" s="1"/>
  <c r="J225"/>
  <c r="I225"/>
  <c r="H225"/>
  <c r="G225"/>
  <c r="AE224"/>
  <c r="AD224"/>
  <c r="R224"/>
  <c r="Q224"/>
  <c r="S224" s="1"/>
  <c r="J224"/>
  <c r="I224"/>
  <c r="H224"/>
  <c r="G224"/>
  <c r="AE223"/>
  <c r="AD223"/>
  <c r="AD222"/>
  <c r="AB222" s="1"/>
  <c r="AB222" i="9" s="1"/>
  <c r="AA222" i="1"/>
  <c r="AA222" i="9" s="1"/>
  <c r="Z222" i="1"/>
  <c r="Z222" i="9" s="1"/>
  <c r="S222" i="1"/>
  <c r="R222"/>
  <c r="Q222"/>
  <c r="J222"/>
  <c r="I222"/>
  <c r="H222"/>
  <c r="G222"/>
  <c r="A222"/>
  <c r="AD221"/>
  <c r="AB221" s="1"/>
  <c r="AB221" i="9" s="1"/>
  <c r="AA221" i="1"/>
  <c r="AA221" i="9" s="1"/>
  <c r="Z221" i="1"/>
  <c r="Z221" i="9" s="1"/>
  <c r="S221" i="1"/>
  <c r="R221"/>
  <c r="Q221"/>
  <c r="J221"/>
  <c r="I221"/>
  <c r="H221"/>
  <c r="G221"/>
  <c r="AD220"/>
  <c r="AB220" s="1"/>
  <c r="AB220" i="9" s="1"/>
  <c r="AA220" i="1"/>
  <c r="AA220" i="9" s="1"/>
  <c r="AA237" s="1"/>
  <c r="AA238" s="1"/>
  <c r="Z220" i="1"/>
  <c r="Z220" i="9" s="1"/>
  <c r="R220" i="1"/>
  <c r="Q220"/>
  <c r="Q220" i="9" s="1"/>
  <c r="S220" s="1"/>
  <c r="J220" i="1"/>
  <c r="J237" s="1"/>
  <c r="I237" s="1"/>
  <c r="H237" s="1"/>
  <c r="G237" s="1"/>
  <c r="I220"/>
  <c r="H220"/>
  <c r="G220"/>
  <c r="AE219"/>
  <c r="AD219"/>
  <c r="AE218"/>
  <c r="AD218"/>
  <c r="AE217"/>
  <c r="AD217"/>
  <c r="W216"/>
  <c r="V216"/>
  <c r="U216"/>
  <c r="T216"/>
  <c r="P216"/>
  <c r="O216"/>
  <c r="N216"/>
  <c r="M216"/>
  <c r="J216"/>
  <c r="I216"/>
  <c r="F216"/>
  <c r="E216"/>
  <c r="D216"/>
  <c r="C216"/>
  <c r="AA215"/>
  <c r="AA215" i="9" s="1"/>
  <c r="Z215" i="1"/>
  <c r="Q215"/>
  <c r="Q216" s="1"/>
  <c r="L215"/>
  <c r="K215"/>
  <c r="H215"/>
  <c r="G215"/>
  <c r="AA214"/>
  <c r="AA214" i="9" s="1"/>
  <c r="AA216" s="1"/>
  <c r="Z214" i="1"/>
  <c r="Z214" i="9" s="1"/>
  <c r="Q214" i="1"/>
  <c r="Q214" i="9" s="1"/>
  <c r="S214" s="1"/>
  <c r="L214" i="1"/>
  <c r="L216" s="1"/>
  <c r="K216" s="1"/>
  <c r="K214"/>
  <c r="R214" s="1"/>
  <c r="H214"/>
  <c r="G214"/>
  <c r="AE213"/>
  <c r="AD213"/>
  <c r="W212"/>
  <c r="V212"/>
  <c r="U212"/>
  <c r="T212"/>
  <c r="Q212"/>
  <c r="P212"/>
  <c r="O212"/>
  <c r="N212"/>
  <c r="M212"/>
  <c r="L212"/>
  <c r="K212"/>
  <c r="D212"/>
  <c r="C212"/>
  <c r="AA211"/>
  <c r="AA211" i="9" s="1"/>
  <c r="Z211" i="1"/>
  <c r="Z211" i="9" s="1"/>
  <c r="S211" i="1"/>
  <c r="R211"/>
  <c r="Q211"/>
  <c r="F211"/>
  <c r="H211" s="1"/>
  <c r="E211"/>
  <c r="AA210"/>
  <c r="AA210" i="9" s="1"/>
  <c r="Z210" i="1"/>
  <c r="Z210" i="9" s="1"/>
  <c r="R210" i="1"/>
  <c r="Q210"/>
  <c r="Q210" i="9" s="1"/>
  <c r="S210" s="1"/>
  <c r="G210" i="1"/>
  <c r="F210"/>
  <c r="H210" s="1"/>
  <c r="E210"/>
  <c r="E210" i="9" s="1"/>
  <c r="AD209" i="1"/>
  <c r="AB209" s="1"/>
  <c r="AB209" i="9" s="1"/>
  <c r="AA209" i="1"/>
  <c r="AA209" i="9" s="1"/>
  <c r="Z209" i="1"/>
  <c r="Z209" i="9" s="1"/>
  <c r="S209" i="1"/>
  <c r="R209"/>
  <c r="Q209"/>
  <c r="H209"/>
  <c r="F209"/>
  <c r="J209" s="1"/>
  <c r="E209"/>
  <c r="G209" s="1"/>
  <c r="A209"/>
  <c r="A210" s="1"/>
  <c r="AA208"/>
  <c r="AA208" i="9" s="1"/>
  <c r="AA212" s="1"/>
  <c r="Z208" i="1"/>
  <c r="Z208" i="9" s="1"/>
  <c r="R208" i="1"/>
  <c r="Q208"/>
  <c r="Q208" i="9" s="1"/>
  <c r="S208" s="1"/>
  <c r="G208" i="1"/>
  <c r="F208"/>
  <c r="H208" s="1"/>
  <c r="E208"/>
  <c r="E212" s="1"/>
  <c r="AE207"/>
  <c r="AD207"/>
  <c r="W206"/>
  <c r="V206"/>
  <c r="U206"/>
  <c r="T206"/>
  <c r="P206"/>
  <c r="O206"/>
  <c r="N206"/>
  <c r="M206"/>
  <c r="L206"/>
  <c r="K206"/>
  <c r="D206"/>
  <c r="C206"/>
  <c r="AD205"/>
  <c r="AB205" s="1"/>
  <c r="AB205" i="9" s="1"/>
  <c r="AA205" i="1"/>
  <c r="AA205" i="9" s="1"/>
  <c r="Z205" i="1"/>
  <c r="Z205" i="9" s="1"/>
  <c r="R205" i="1"/>
  <c r="Q205"/>
  <c r="S205" s="1"/>
  <c r="H205"/>
  <c r="G205"/>
  <c r="F205"/>
  <c r="J205" s="1"/>
  <c r="E205"/>
  <c r="E205" i="9" s="1"/>
  <c r="AA204" i="1"/>
  <c r="AA204" i="9" s="1"/>
  <c r="Z204" i="1"/>
  <c r="Z204" i="9" s="1"/>
  <c r="S204" i="1"/>
  <c r="R204"/>
  <c r="Q204"/>
  <c r="F204"/>
  <c r="H204" s="1"/>
  <c r="E204"/>
  <c r="E204" i="9" s="1"/>
  <c r="AD203" i="1"/>
  <c r="AB203" s="1"/>
  <c r="AB203" i="9" s="1"/>
  <c r="AA203" i="1"/>
  <c r="AA203" i="9" s="1"/>
  <c r="Z203" i="1"/>
  <c r="Z203" i="9" s="1"/>
  <c r="R203" i="1"/>
  <c r="Q203"/>
  <c r="Q203" i="9" s="1"/>
  <c r="H203" i="1"/>
  <c r="G203"/>
  <c r="F203"/>
  <c r="J203" s="1"/>
  <c r="E203"/>
  <c r="I203" s="1"/>
  <c r="A203"/>
  <c r="A204" s="1"/>
  <c r="A205" s="1"/>
  <c r="AA202"/>
  <c r="AA202" i="9" s="1"/>
  <c r="Z202" i="1"/>
  <c r="Z202" i="9" s="1"/>
  <c r="S202" i="1"/>
  <c r="R202"/>
  <c r="Q202"/>
  <c r="F202"/>
  <c r="H202" s="1"/>
  <c r="E202"/>
  <c r="E202" i="9" s="1"/>
  <c r="AA201" i="1"/>
  <c r="AA201" i="9" s="1"/>
  <c r="Z201" i="1"/>
  <c r="Z201" i="9" s="1"/>
  <c r="R201" i="1"/>
  <c r="Q201"/>
  <c r="S201" s="1"/>
  <c r="G201"/>
  <c r="F201"/>
  <c r="H201" s="1"/>
  <c r="E201"/>
  <c r="I201" s="1"/>
  <c r="AD200"/>
  <c r="AB200" s="1"/>
  <c r="AB200" i="9" s="1"/>
  <c r="AA200" i="1"/>
  <c r="AA200" i="9" s="1"/>
  <c r="Z200" i="1"/>
  <c r="Z200" i="9" s="1"/>
  <c r="R200" i="1"/>
  <c r="Q200"/>
  <c r="S200" s="1"/>
  <c r="H200"/>
  <c r="G200"/>
  <c r="F200"/>
  <c r="J200" s="1"/>
  <c r="E200"/>
  <c r="I200" s="1"/>
  <c r="AD199"/>
  <c r="AB199" s="1"/>
  <c r="AB199" i="9" s="1"/>
  <c r="AA199" i="1"/>
  <c r="AA199" i="9" s="1"/>
  <c r="Z199" i="1"/>
  <c r="Z199" i="9" s="1"/>
  <c r="S199" i="1"/>
  <c r="R199"/>
  <c r="Q199"/>
  <c r="Q199" i="9" s="1"/>
  <c r="S199" s="1"/>
  <c r="H199" i="1"/>
  <c r="F199"/>
  <c r="J199" s="1"/>
  <c r="E199"/>
  <c r="E199" i="9" s="1"/>
  <c r="AA198" i="1"/>
  <c r="AA198" i="9" s="1"/>
  <c r="Z198" i="1"/>
  <c r="Z198" i="9" s="1"/>
  <c r="S198" i="1"/>
  <c r="R198"/>
  <c r="Q198"/>
  <c r="Q198" i="9" s="1"/>
  <c r="S198" s="1"/>
  <c r="F198" i="1"/>
  <c r="H198" s="1"/>
  <c r="E198"/>
  <c r="E198" i="9" s="1"/>
  <c r="AA197" i="1"/>
  <c r="AA197" i="9" s="1"/>
  <c r="Z197" i="1"/>
  <c r="Z197" i="9" s="1"/>
  <c r="R197" i="1"/>
  <c r="Q197"/>
  <c r="Q197" i="9" s="1"/>
  <c r="S197" s="1"/>
  <c r="G197" i="1"/>
  <c r="F197"/>
  <c r="F206" s="1"/>
  <c r="E197"/>
  <c r="I197" s="1"/>
  <c r="AE196"/>
  <c r="AD196"/>
  <c r="AE195"/>
  <c r="AD195"/>
  <c r="AE194"/>
  <c r="AD194"/>
  <c r="W192"/>
  <c r="V192"/>
  <c r="U192"/>
  <c r="T192"/>
  <c r="P192"/>
  <c r="P193" s="1"/>
  <c r="O192"/>
  <c r="N192"/>
  <c r="M192"/>
  <c r="L192"/>
  <c r="K192"/>
  <c r="H192"/>
  <c r="F192"/>
  <c r="E192"/>
  <c r="E193" s="1"/>
  <c r="D193" s="1"/>
  <c r="D192"/>
  <c r="C192"/>
  <c r="C193" s="1"/>
  <c r="AA191"/>
  <c r="AA191" i="9" s="1"/>
  <c r="Z191" i="1"/>
  <c r="Z191" i="9" s="1"/>
  <c r="R191" i="1"/>
  <c r="Q191"/>
  <c r="S191" s="1"/>
  <c r="J191"/>
  <c r="I191"/>
  <c r="H191"/>
  <c r="G191"/>
  <c r="AA190"/>
  <c r="AA190" i="9" s="1"/>
  <c r="Z190" i="1"/>
  <c r="Z190" i="9" s="1"/>
  <c r="S190" i="1"/>
  <c r="R190"/>
  <c r="Q190"/>
  <c r="J190"/>
  <c r="I190"/>
  <c r="H190"/>
  <c r="G190"/>
  <c r="AD189"/>
  <c r="AB189" s="1"/>
  <c r="AB189" i="9" s="1"/>
  <c r="AA189" i="1"/>
  <c r="AA189" i="9" s="1"/>
  <c r="Z189" i="1"/>
  <c r="Z189" i="9" s="1"/>
  <c r="S189" i="1"/>
  <c r="R189"/>
  <c r="Q189"/>
  <c r="J189"/>
  <c r="I189"/>
  <c r="I192" s="1"/>
  <c r="H189"/>
  <c r="G189"/>
  <c r="AD188"/>
  <c r="AB188" s="1"/>
  <c r="AB188" i="9" s="1"/>
  <c r="AA188" i="1"/>
  <c r="AA188" i="9" s="1"/>
  <c r="AA192" s="1"/>
  <c r="Z188" i="1"/>
  <c r="Z188" i="9" s="1"/>
  <c r="R188" i="1"/>
  <c r="Q188"/>
  <c r="S188" s="1"/>
  <c r="J188"/>
  <c r="J192" s="1"/>
  <c r="I188"/>
  <c r="H188"/>
  <c r="G188"/>
  <c r="AE187"/>
  <c r="AD187"/>
  <c r="W186"/>
  <c r="V186"/>
  <c r="U186"/>
  <c r="T186"/>
  <c r="P186"/>
  <c r="O186"/>
  <c r="N186"/>
  <c r="M186"/>
  <c r="L186"/>
  <c r="K186"/>
  <c r="F186"/>
  <c r="E186"/>
  <c r="D186"/>
  <c r="C186"/>
  <c r="AD185"/>
  <c r="AB185" s="1"/>
  <c r="AB185" i="9" s="1"/>
  <c r="AA185" i="1"/>
  <c r="AA185" i="9" s="1"/>
  <c r="Z185" i="1"/>
  <c r="Z185" i="9" s="1"/>
  <c r="S185" i="1"/>
  <c r="R185"/>
  <c r="Q185"/>
  <c r="J185"/>
  <c r="I185"/>
  <c r="H185"/>
  <c r="G185"/>
  <c r="AD184"/>
  <c r="AB184" s="1"/>
  <c r="AB184" i="9" s="1"/>
  <c r="AA184" i="1"/>
  <c r="AA184" i="9" s="1"/>
  <c r="Z184" i="1"/>
  <c r="Z184" i="9" s="1"/>
  <c r="R184" i="1"/>
  <c r="Q184"/>
  <c r="S184" s="1"/>
  <c r="J184"/>
  <c r="I184"/>
  <c r="H184"/>
  <c r="G184"/>
  <c r="AA183"/>
  <c r="AA183" i="9" s="1"/>
  <c r="Z183" i="1"/>
  <c r="Z183" i="9" s="1"/>
  <c r="R183" i="1"/>
  <c r="Q183"/>
  <c r="S183" s="1"/>
  <c r="J183"/>
  <c r="I183"/>
  <c r="H183"/>
  <c r="G183"/>
  <c r="AA182"/>
  <c r="AA182" i="9" s="1"/>
  <c r="Z182" i="1"/>
  <c r="Z182" i="9" s="1"/>
  <c r="S182" i="1"/>
  <c r="R182"/>
  <c r="Q182"/>
  <c r="Q182" i="9" s="1"/>
  <c r="S182" s="1"/>
  <c r="J182" i="1"/>
  <c r="J186" s="1"/>
  <c r="I186" s="1"/>
  <c r="H186" s="1"/>
  <c r="G186" s="1"/>
  <c r="I182"/>
  <c r="H182"/>
  <c r="G182"/>
  <c r="AE181"/>
  <c r="AD181"/>
  <c r="W180"/>
  <c r="V180"/>
  <c r="U180"/>
  <c r="T180"/>
  <c r="P180"/>
  <c r="O180"/>
  <c r="N180"/>
  <c r="M180"/>
  <c r="L180"/>
  <c r="K180"/>
  <c r="K193" s="1"/>
  <c r="F180"/>
  <c r="E180"/>
  <c r="D180"/>
  <c r="C180"/>
  <c r="AA179"/>
  <c r="AA179" i="9" s="1"/>
  <c r="Z179" i="1"/>
  <c r="Z179" i="9" s="1"/>
  <c r="R179" i="1"/>
  <c r="Q179"/>
  <c r="S179" s="1"/>
  <c r="J179"/>
  <c r="J180" s="1"/>
  <c r="I180" s="1"/>
  <c r="H180" s="1"/>
  <c r="G180" s="1"/>
  <c r="I179"/>
  <c r="H179"/>
  <c r="G179"/>
  <c r="AA178"/>
  <c r="AA178" i="9" s="1"/>
  <c r="Z178" i="1"/>
  <c r="Z178" i="9" s="1"/>
  <c r="S178" i="1"/>
  <c r="R178"/>
  <c r="Q178"/>
  <c r="J178"/>
  <c r="I178"/>
  <c r="H178"/>
  <c r="G178"/>
  <c r="AD177"/>
  <c r="AB177" s="1"/>
  <c r="AB177" i="9" s="1"/>
  <c r="AA177" i="1"/>
  <c r="AA177" i="9" s="1"/>
  <c r="Z177" i="1"/>
  <c r="Z177" i="9" s="1"/>
  <c r="S177" i="1"/>
  <c r="R177"/>
  <c r="Q177"/>
  <c r="J177"/>
  <c r="I177"/>
  <c r="H177"/>
  <c r="G177"/>
  <c r="AD176"/>
  <c r="AB176" s="1"/>
  <c r="AB176" i="9" s="1"/>
  <c r="AA176" i="1"/>
  <c r="AA176" i="9" s="1"/>
  <c r="AA180" s="1"/>
  <c r="Z176" i="1"/>
  <c r="Z176" i="9" s="1"/>
  <c r="R176" i="1"/>
  <c r="Q176"/>
  <c r="Q176" i="9" s="1"/>
  <c r="S176" s="1"/>
  <c r="J176" i="1"/>
  <c r="I176"/>
  <c r="H176"/>
  <c r="G176"/>
  <c r="AE175"/>
  <c r="AD175"/>
  <c r="W174"/>
  <c r="V174"/>
  <c r="U174"/>
  <c r="T174"/>
  <c r="P174"/>
  <c r="O174"/>
  <c r="N174"/>
  <c r="M174"/>
  <c r="L174"/>
  <c r="K174"/>
  <c r="E174"/>
  <c r="D174"/>
  <c r="C174"/>
  <c r="AA173"/>
  <c r="AA173" i="9" s="1"/>
  <c r="Z173" i="1"/>
  <c r="Z173" i="9" s="1"/>
  <c r="R173" i="1"/>
  <c r="Q173"/>
  <c r="S173" s="1"/>
  <c r="J173"/>
  <c r="I173"/>
  <c r="H173"/>
  <c r="G173"/>
  <c r="AA172"/>
  <c r="AA172" i="9" s="1"/>
  <c r="Z172" i="1"/>
  <c r="Z172" i="9" s="1"/>
  <c r="S172" i="1"/>
  <c r="R172"/>
  <c r="Q172"/>
  <c r="J172"/>
  <c r="I172"/>
  <c r="H172"/>
  <c r="G172"/>
  <c r="AD171"/>
  <c r="AB171" s="1"/>
  <c r="AB171" i="9" s="1"/>
  <c r="AA171" i="1"/>
  <c r="AA171" i="9" s="1"/>
  <c r="Z171" i="1"/>
  <c r="Z171" i="9" s="1"/>
  <c r="R171" i="1"/>
  <c r="Q171" s="1"/>
  <c r="Q171" i="9" s="1"/>
  <c r="S171" s="1"/>
  <c r="O171" i="1"/>
  <c r="I171"/>
  <c r="H171"/>
  <c r="G171"/>
  <c r="F171"/>
  <c r="F171" i="9" s="1"/>
  <c r="AD170" i="1"/>
  <c r="AB170" s="1"/>
  <c r="AB170" i="9" s="1"/>
  <c r="AA170" i="1"/>
  <c r="AA170" i="9" s="1"/>
  <c r="Z170" i="1"/>
  <c r="Z170" i="9" s="1"/>
  <c r="S170" i="1"/>
  <c r="R170"/>
  <c r="R174" s="1"/>
  <c r="Q170"/>
  <c r="Q170" i="9" s="1"/>
  <c r="S170" s="1"/>
  <c r="J170" i="1"/>
  <c r="I170"/>
  <c r="H170"/>
  <c r="G170"/>
  <c r="AE169"/>
  <c r="AD169"/>
  <c r="W168"/>
  <c r="V168"/>
  <c r="U168"/>
  <c r="T168"/>
  <c r="P168"/>
  <c r="O168"/>
  <c r="N168"/>
  <c r="M168"/>
  <c r="L168"/>
  <c r="K168"/>
  <c r="E168"/>
  <c r="D168"/>
  <c r="C168"/>
  <c r="AA167"/>
  <c r="AA167" i="9" s="1"/>
  <c r="Z167" i="1"/>
  <c r="Z167" i="9" s="1"/>
  <c r="R167" i="1"/>
  <c r="Q167"/>
  <c r="S167" s="1"/>
  <c r="J167"/>
  <c r="I167"/>
  <c r="H167"/>
  <c r="G167"/>
  <c r="AA166"/>
  <c r="AA166" i="9" s="1"/>
  <c r="Z166" i="1"/>
  <c r="Z166" i="9" s="1"/>
  <c r="S166" i="1"/>
  <c r="R166"/>
  <c r="Q166"/>
  <c r="J166"/>
  <c r="I166"/>
  <c r="H166"/>
  <c r="G166"/>
  <c r="AD165"/>
  <c r="AB165" s="1"/>
  <c r="AB165" i="9" s="1"/>
  <c r="AA165" i="1"/>
  <c r="AA165" i="9" s="1"/>
  <c r="Z165" i="1"/>
  <c r="Z165" i="9" s="1"/>
  <c r="S165" i="1"/>
  <c r="R165"/>
  <c r="Q165"/>
  <c r="J165"/>
  <c r="I165"/>
  <c r="H165"/>
  <c r="G165"/>
  <c r="AD164"/>
  <c r="AB164" s="1"/>
  <c r="AB164" i="9" s="1"/>
  <c r="AA164" i="1"/>
  <c r="AA164" i="9" s="1"/>
  <c r="AA168" s="1"/>
  <c r="Z164" i="1"/>
  <c r="Z164" i="9" s="1"/>
  <c r="R164" i="1"/>
  <c r="R168" s="1"/>
  <c r="Q164"/>
  <c r="Q164" i="9" s="1"/>
  <c r="S164" s="1"/>
  <c r="I164" i="1"/>
  <c r="H164"/>
  <c r="G164"/>
  <c r="F164"/>
  <c r="F164" i="9" s="1"/>
  <c r="AE163" i="1"/>
  <c r="AD163"/>
  <c r="Z162"/>
  <c r="AD162" s="1"/>
  <c r="W162"/>
  <c r="V162"/>
  <c r="U162"/>
  <c r="T162"/>
  <c r="P162"/>
  <c r="N162"/>
  <c r="M162"/>
  <c r="L162"/>
  <c r="K162"/>
  <c r="F162"/>
  <c r="E162"/>
  <c r="D162"/>
  <c r="C162"/>
  <c r="AA161"/>
  <c r="AA161" i="9" s="1"/>
  <c r="Z161" i="1"/>
  <c r="Z161" i="9" s="1"/>
  <c r="S161" i="1"/>
  <c r="R161"/>
  <c r="Q161"/>
  <c r="J161"/>
  <c r="I161"/>
  <c r="H161"/>
  <c r="G161"/>
  <c r="AD160"/>
  <c r="AB160" s="1"/>
  <c r="AB160" i="9" s="1"/>
  <c r="AA160" i="1"/>
  <c r="AA160" i="9" s="1"/>
  <c r="Z160" i="1"/>
  <c r="Z160" i="9" s="1"/>
  <c r="S160" i="1"/>
  <c r="R160"/>
  <c r="Q160"/>
  <c r="Q160" i="9" s="1"/>
  <c r="S160" s="1"/>
  <c r="J160" i="1"/>
  <c r="I160"/>
  <c r="H160"/>
  <c r="G160"/>
  <c r="AD159"/>
  <c r="AB159" s="1"/>
  <c r="AB159" i="9" s="1"/>
  <c r="AA159" i="1"/>
  <c r="AA159" i="9" s="1"/>
  <c r="Z159" i="1"/>
  <c r="Z159" i="9" s="1"/>
  <c r="R159" i="1"/>
  <c r="Q159"/>
  <c r="Q159" i="9" s="1"/>
  <c r="S159" s="1"/>
  <c r="O159" i="1"/>
  <c r="I159"/>
  <c r="H159"/>
  <c r="G159"/>
  <c r="F159"/>
  <c r="F159" i="9" s="1"/>
  <c r="AD158" i="1"/>
  <c r="AB158" s="1"/>
  <c r="AB158" i="9" s="1"/>
  <c r="AA158" i="1"/>
  <c r="AA158" i="9" s="1"/>
  <c r="Z158" i="1"/>
  <c r="Z158" i="9" s="1"/>
  <c r="R158" i="1"/>
  <c r="Q158"/>
  <c r="Q158" i="9" s="1"/>
  <c r="S158" s="1"/>
  <c r="J158" i="1"/>
  <c r="I158"/>
  <c r="H158"/>
  <c r="G158"/>
  <c r="AE157"/>
  <c r="AD157"/>
  <c r="A157"/>
  <c r="W156"/>
  <c r="V156"/>
  <c r="U156"/>
  <c r="T156"/>
  <c r="P156"/>
  <c r="O156"/>
  <c r="N156"/>
  <c r="M156"/>
  <c r="L156"/>
  <c r="K156"/>
  <c r="E156"/>
  <c r="D156"/>
  <c r="C156"/>
  <c r="AA155"/>
  <c r="AA155" i="9" s="1"/>
  <c r="Z155" i="1"/>
  <c r="Z155" i="9" s="1"/>
  <c r="R155" i="1"/>
  <c r="Q155"/>
  <c r="S155" s="1"/>
  <c r="J155"/>
  <c r="I155"/>
  <c r="H155"/>
  <c r="G155"/>
  <c r="AA154"/>
  <c r="AA154" i="9" s="1"/>
  <c r="Z154" i="1"/>
  <c r="Z154" i="9" s="1"/>
  <c r="S154" i="1"/>
  <c r="R154"/>
  <c r="Q154"/>
  <c r="J154"/>
  <c r="I154"/>
  <c r="H154"/>
  <c r="G154"/>
  <c r="AE153"/>
  <c r="AD153"/>
  <c r="AB153" s="1"/>
  <c r="AB153" i="9" s="1"/>
  <c r="AA153" i="1"/>
  <c r="AA153" i="9" s="1"/>
  <c r="Z153" i="1"/>
  <c r="Z153" i="9" s="1"/>
  <c r="S153" i="1"/>
  <c r="R153"/>
  <c r="Q153"/>
  <c r="J153"/>
  <c r="I153"/>
  <c r="H153"/>
  <c r="G153"/>
  <c r="AD152"/>
  <c r="AB152" s="1"/>
  <c r="AB152" i="9" s="1"/>
  <c r="AA152" i="1"/>
  <c r="AA152" i="9" s="1"/>
  <c r="Z152" i="1"/>
  <c r="Z152" i="9" s="1"/>
  <c r="R152" i="1"/>
  <c r="Q152"/>
  <c r="Q152" i="9" s="1"/>
  <c r="S152" s="1"/>
  <c r="I152" i="1"/>
  <c r="H152"/>
  <c r="G152"/>
  <c r="F152"/>
  <c r="F152" i="9" s="1"/>
  <c r="AE151" i="1"/>
  <c r="AD151"/>
  <c r="AE150"/>
  <c r="AD150"/>
  <c r="A150"/>
  <c r="Z149"/>
  <c r="AD149" s="1"/>
  <c r="W149"/>
  <c r="V149"/>
  <c r="U149"/>
  <c r="T149"/>
  <c r="Q149"/>
  <c r="P149"/>
  <c r="O149"/>
  <c r="N149"/>
  <c r="M149"/>
  <c r="L149"/>
  <c r="K149"/>
  <c r="F149"/>
  <c r="E149"/>
  <c r="D149"/>
  <c r="C149"/>
  <c r="AE148"/>
  <c r="AD148"/>
  <c r="AB148" s="1"/>
  <c r="AB148" i="9" s="1"/>
  <c r="AB149" s="1"/>
  <c r="AA148" i="1"/>
  <c r="AA148" i="9" s="1"/>
  <c r="AA149" s="1"/>
  <c r="Z148" i="1"/>
  <c r="Z148" i="9" s="1"/>
  <c r="S148" i="1"/>
  <c r="R148"/>
  <c r="J148"/>
  <c r="I148"/>
  <c r="H148"/>
  <c r="G148"/>
  <c r="W147"/>
  <c r="V147"/>
  <c r="U147"/>
  <c r="T147"/>
  <c r="Q147"/>
  <c r="P147"/>
  <c r="N147"/>
  <c r="M147"/>
  <c r="L147"/>
  <c r="K147"/>
  <c r="F147"/>
  <c r="E147"/>
  <c r="D147"/>
  <c r="C147"/>
  <c r="AA146"/>
  <c r="AA146" i="9" s="1"/>
  <c r="Z146" i="1"/>
  <c r="Z146" i="9" s="1"/>
  <c r="S146" i="1"/>
  <c r="R146"/>
  <c r="J146"/>
  <c r="I146"/>
  <c r="H146"/>
  <c r="G146"/>
  <c r="AE145"/>
  <c r="AD145"/>
  <c r="AB145" s="1"/>
  <c r="AB145" i="9" s="1"/>
  <c r="AA145" i="1"/>
  <c r="AA145" i="9" s="1"/>
  <c r="Z145" i="1"/>
  <c r="Z145" i="9" s="1"/>
  <c r="S145" i="1"/>
  <c r="R145"/>
  <c r="J145"/>
  <c r="J147" s="1"/>
  <c r="I147" s="1"/>
  <c r="H147" s="1"/>
  <c r="G147" s="1"/>
  <c r="I145"/>
  <c r="H145"/>
  <c r="G145"/>
  <c r="AE144"/>
  <c r="AD144"/>
  <c r="N142"/>
  <c r="D142"/>
  <c r="W141"/>
  <c r="V141"/>
  <c r="U141"/>
  <c r="T141"/>
  <c r="P141"/>
  <c r="O141"/>
  <c r="N141"/>
  <c r="M141"/>
  <c r="M142" s="1"/>
  <c r="L141"/>
  <c r="K141"/>
  <c r="K142" s="1"/>
  <c r="D141"/>
  <c r="C141"/>
  <c r="C142" s="1"/>
  <c r="AA140"/>
  <c r="AA140" i="9" s="1"/>
  <c r="Z140" i="1"/>
  <c r="Z140" i="9" s="1"/>
  <c r="S140" i="1"/>
  <c r="R140"/>
  <c r="Q140"/>
  <c r="J140"/>
  <c r="I140"/>
  <c r="H140"/>
  <c r="G140"/>
  <c r="AD139"/>
  <c r="AB139" s="1"/>
  <c r="AB139" i="9" s="1"/>
  <c r="AA139" i="1"/>
  <c r="AA139" i="9" s="1"/>
  <c r="Z139" i="1"/>
  <c r="Z139" i="9" s="1"/>
  <c r="S139" i="1"/>
  <c r="R139"/>
  <c r="Q139"/>
  <c r="H139"/>
  <c r="F139"/>
  <c r="J139" s="1"/>
  <c r="E139"/>
  <c r="G139" s="1"/>
  <c r="AA138"/>
  <c r="AA138" i="9" s="1"/>
  <c r="Z138" i="1"/>
  <c r="Z138" i="9" s="1"/>
  <c r="S138" i="1"/>
  <c r="R138"/>
  <c r="Q138"/>
  <c r="J138"/>
  <c r="I138"/>
  <c r="H138"/>
  <c r="G138"/>
  <c r="AD137"/>
  <c r="AB137" s="1"/>
  <c r="AB137" i="9" s="1"/>
  <c r="AA137" i="1"/>
  <c r="AA137" i="9" s="1"/>
  <c r="Z137" i="1"/>
  <c r="Z137" i="9" s="1"/>
  <c r="R137" i="1"/>
  <c r="Q137"/>
  <c r="S137" s="1"/>
  <c r="J137"/>
  <c r="I137"/>
  <c r="H137"/>
  <c r="G137"/>
  <c r="AA136"/>
  <c r="AA136" i="9" s="1"/>
  <c r="Z136" i="1"/>
  <c r="Z136" i="9" s="1"/>
  <c r="R136" i="1"/>
  <c r="Q136"/>
  <c r="S136" s="1"/>
  <c r="J136"/>
  <c r="I136"/>
  <c r="H136"/>
  <c r="G136"/>
  <c r="AA135"/>
  <c r="AA135" i="9" s="1"/>
  <c r="Z135" i="1"/>
  <c r="Z135" i="9" s="1"/>
  <c r="S135" i="1"/>
  <c r="R135"/>
  <c r="Q135"/>
  <c r="F135"/>
  <c r="H135" s="1"/>
  <c r="E135"/>
  <c r="G135" s="1"/>
  <c r="AA134"/>
  <c r="AA134" i="9" s="1"/>
  <c r="Z134" i="1"/>
  <c r="Z134" i="9" s="1"/>
  <c r="R134" i="1"/>
  <c r="Q134"/>
  <c r="S134" s="1"/>
  <c r="G134"/>
  <c r="F134"/>
  <c r="J134" s="1"/>
  <c r="E134"/>
  <c r="AD133"/>
  <c r="AB133" s="1"/>
  <c r="AB133" i="9" s="1"/>
  <c r="AA133" i="1"/>
  <c r="AA133" i="9" s="1"/>
  <c r="Z133" i="1"/>
  <c r="Z133" i="9" s="1"/>
  <c r="R133" i="1"/>
  <c r="Q133"/>
  <c r="S133" s="1"/>
  <c r="H133"/>
  <c r="G133"/>
  <c r="F133"/>
  <c r="J133" s="1"/>
  <c r="E133"/>
  <c r="AE132"/>
  <c r="AD132"/>
  <c r="AB132" s="1"/>
  <c r="AB132" i="9" s="1"/>
  <c r="AA132" i="1"/>
  <c r="AA132" i="9" s="1"/>
  <c r="Z132" i="1"/>
  <c r="Z132" i="9" s="1"/>
  <c r="S132" i="1"/>
  <c r="R132"/>
  <c r="Q132"/>
  <c r="H132"/>
  <c r="F132"/>
  <c r="J132" s="1"/>
  <c r="E132"/>
  <c r="I132" s="1"/>
  <c r="AA131"/>
  <c r="AA131" i="9" s="1"/>
  <c r="Z131" i="1"/>
  <c r="Z131" i="9" s="1"/>
  <c r="S131" i="1"/>
  <c r="R131"/>
  <c r="Q131"/>
  <c r="J131"/>
  <c r="I131"/>
  <c r="H131"/>
  <c r="G131"/>
  <c r="A131"/>
  <c r="AA130"/>
  <c r="AA130" i="9" s="1"/>
  <c r="Z130" i="1"/>
  <c r="Z130" i="9" s="1"/>
  <c r="R130" i="1"/>
  <c r="Q130"/>
  <c r="S130" s="1"/>
  <c r="G130"/>
  <c r="F130"/>
  <c r="H130" s="1"/>
  <c r="E130"/>
  <c r="I130" s="1"/>
  <c r="A130"/>
  <c r="AD129"/>
  <c r="AB129" s="1"/>
  <c r="AB129" i="9" s="1"/>
  <c r="AA129" i="1"/>
  <c r="AA129" i="9" s="1"/>
  <c r="Z129" i="1"/>
  <c r="Z129" i="9" s="1"/>
  <c r="R129" i="1"/>
  <c r="Q129"/>
  <c r="S129" s="1"/>
  <c r="H129"/>
  <c r="G129"/>
  <c r="F129"/>
  <c r="J129" s="1"/>
  <c r="E129"/>
  <c r="I129" s="1"/>
  <c r="AE128"/>
  <c r="AD128"/>
  <c r="AB128" s="1"/>
  <c r="AB128" i="9" s="1"/>
  <c r="AA128" i="1"/>
  <c r="AA128" i="9" s="1"/>
  <c r="Z128" i="1"/>
  <c r="Z128" i="9" s="1"/>
  <c r="S128" i="1"/>
  <c r="R128"/>
  <c r="Q128"/>
  <c r="H128"/>
  <c r="F128"/>
  <c r="J128" s="1"/>
  <c r="E128"/>
  <c r="G128" s="1"/>
  <c r="AA127"/>
  <c r="AA127" i="9" s="1"/>
  <c r="Z127" i="1"/>
  <c r="Z127" i="9" s="1"/>
  <c r="R127" i="1"/>
  <c r="Q127"/>
  <c r="S127" s="1"/>
  <c r="G127"/>
  <c r="F127"/>
  <c r="H127" s="1"/>
  <c r="E127"/>
  <c r="I127" s="1"/>
  <c r="AE126"/>
  <c r="AD126"/>
  <c r="AB126" s="1"/>
  <c r="AB126" i="9" s="1"/>
  <c r="AA126" i="1"/>
  <c r="AA126" i="9" s="1"/>
  <c r="Z126" i="1"/>
  <c r="Z126" i="9" s="1"/>
  <c r="R126" i="1"/>
  <c r="Q126"/>
  <c r="S126" s="1"/>
  <c r="J126"/>
  <c r="I126"/>
  <c r="H126"/>
  <c r="G126"/>
  <c r="AA125"/>
  <c r="AA125" i="9" s="1"/>
  <c r="Z125" i="1"/>
  <c r="Z125" i="9" s="1"/>
  <c r="R125" i="1"/>
  <c r="Q125"/>
  <c r="S125" s="1"/>
  <c r="J125"/>
  <c r="I125"/>
  <c r="H125"/>
  <c r="G125"/>
  <c r="AA124"/>
  <c r="AA124" i="9" s="1"/>
  <c r="Z124" i="1"/>
  <c r="Z124" i="9" s="1"/>
  <c r="S124" i="1"/>
  <c r="R124"/>
  <c r="Q124"/>
  <c r="J124"/>
  <c r="I124"/>
  <c r="H124"/>
  <c r="G124"/>
  <c r="AD123"/>
  <c r="AB123" s="1"/>
  <c r="AB123" i="9" s="1"/>
  <c r="AA123" i="1"/>
  <c r="AA123" i="9" s="1"/>
  <c r="Z123" i="1"/>
  <c r="Z123" i="9" s="1"/>
  <c r="S123" i="1"/>
  <c r="R123"/>
  <c r="Q123"/>
  <c r="H123"/>
  <c r="F123"/>
  <c r="J123" s="1"/>
  <c r="E123"/>
  <c r="G123" s="1"/>
  <c r="AE122"/>
  <c r="AD122"/>
  <c r="AE121"/>
  <c r="AD121"/>
  <c r="AB121" s="1"/>
  <c r="AB121" i="9" s="1"/>
  <c r="AA121" i="1"/>
  <c r="AA121" i="9" s="1"/>
  <c r="Z121" i="1"/>
  <c r="Z121" i="9" s="1"/>
  <c r="R121" i="1"/>
  <c r="Q121"/>
  <c r="S121" s="1"/>
  <c r="J121"/>
  <c r="I121"/>
  <c r="H121"/>
  <c r="G121"/>
  <c r="AA120"/>
  <c r="AA120" i="9" s="1"/>
  <c r="Z120" i="1"/>
  <c r="Z120" i="9" s="1"/>
  <c r="R120" i="1"/>
  <c r="Q120"/>
  <c r="S120" s="1"/>
  <c r="J120"/>
  <c r="I120"/>
  <c r="H120"/>
  <c r="G120"/>
  <c r="A120"/>
  <c r="AA119"/>
  <c r="AA119" i="9" s="1"/>
  <c r="Z119" i="1"/>
  <c r="Z119" i="9" s="1"/>
  <c r="R119" i="1"/>
  <c r="Q119"/>
  <c r="S119" s="1"/>
  <c r="S141" s="1"/>
  <c r="R141" s="1"/>
  <c r="G119"/>
  <c r="F119"/>
  <c r="H119" s="1"/>
  <c r="E119"/>
  <c r="E141" s="1"/>
  <c r="AE118"/>
  <c r="AD118"/>
  <c r="W117"/>
  <c r="V117"/>
  <c r="U117"/>
  <c r="T117"/>
  <c r="P117"/>
  <c r="N117"/>
  <c r="M117"/>
  <c r="J117"/>
  <c r="I117"/>
  <c r="F117"/>
  <c r="E117"/>
  <c r="D117"/>
  <c r="C117"/>
  <c r="AA116"/>
  <c r="AA116" i="9" s="1"/>
  <c r="Z116" i="1"/>
  <c r="Z116" i="9" s="1"/>
  <c r="Q116" i="1"/>
  <c r="L116"/>
  <c r="S116" s="1"/>
  <c r="R116" s="1"/>
  <c r="K116"/>
  <c r="H116"/>
  <c r="G116"/>
  <c r="AA115"/>
  <c r="AA115" i="9" s="1"/>
  <c r="Z115" i="1"/>
  <c r="Q115"/>
  <c r="L115"/>
  <c r="K115"/>
  <c r="H115"/>
  <c r="G115"/>
  <c r="AE114"/>
  <c r="AD114"/>
  <c r="AB114" s="1"/>
  <c r="AB114" i="9" s="1"/>
  <c r="AA114" i="1"/>
  <c r="AA114" i="9" s="1"/>
  <c r="Z114" i="1"/>
  <c r="Z114" i="9" s="1"/>
  <c r="R114" i="1"/>
  <c r="L114"/>
  <c r="S114" s="1"/>
  <c r="K114"/>
  <c r="H114"/>
  <c r="G114"/>
  <c r="A114"/>
  <c r="A115" s="1"/>
  <c r="AA113"/>
  <c r="AA113" i="9" s="1"/>
  <c r="Z113" i="1"/>
  <c r="L113"/>
  <c r="L117" s="1"/>
  <c r="K117" s="1"/>
  <c r="K113"/>
  <c r="R113" s="1"/>
  <c r="H113"/>
  <c r="G113"/>
  <c r="AE112"/>
  <c r="AD112"/>
  <c r="AE111"/>
  <c r="AD111"/>
  <c r="W109"/>
  <c r="W110" s="1"/>
  <c r="V109"/>
  <c r="U109"/>
  <c r="T109"/>
  <c r="O109"/>
  <c r="N109"/>
  <c r="M109"/>
  <c r="L109"/>
  <c r="K109"/>
  <c r="D109"/>
  <c r="C109"/>
  <c r="AA108"/>
  <c r="AA108" i="9" s="1"/>
  <c r="Z108" i="1"/>
  <c r="Z108" i="9" s="1"/>
  <c r="S108" i="1"/>
  <c r="R108"/>
  <c r="Q108"/>
  <c r="J108"/>
  <c r="I108"/>
  <c r="H108"/>
  <c r="G108"/>
  <c r="AD107"/>
  <c r="AB107" s="1"/>
  <c r="AB107" i="9" s="1"/>
  <c r="AA107" i="1"/>
  <c r="AA107" i="9" s="1"/>
  <c r="Z107" i="1"/>
  <c r="Z107" i="9" s="1"/>
  <c r="R107" i="1"/>
  <c r="Q107" s="1"/>
  <c r="S107" s="1"/>
  <c r="P107"/>
  <c r="H107"/>
  <c r="F107"/>
  <c r="J107" s="1"/>
  <c r="E107"/>
  <c r="E107" i="9" s="1"/>
  <c r="AA106" i="1"/>
  <c r="AA106" i="9" s="1"/>
  <c r="Z106" i="1"/>
  <c r="Z106" i="9" s="1"/>
  <c r="R106" i="1"/>
  <c r="Q106"/>
  <c r="S106" s="1"/>
  <c r="J106"/>
  <c r="I106"/>
  <c r="H106"/>
  <c r="G106"/>
  <c r="AA105"/>
  <c r="AA105" i="9" s="1"/>
  <c r="Z105" i="1"/>
  <c r="Z105" i="9" s="1"/>
  <c r="S105" i="1"/>
  <c r="R105"/>
  <c r="Q105"/>
  <c r="J105"/>
  <c r="I105"/>
  <c r="H105"/>
  <c r="G105"/>
  <c r="AA104"/>
  <c r="AA104" i="9" s="1"/>
  <c r="Z104" i="1"/>
  <c r="Z104" i="9" s="1"/>
  <c r="S104" i="1"/>
  <c r="R104"/>
  <c r="Q104"/>
  <c r="J104"/>
  <c r="I104"/>
  <c r="H104"/>
  <c r="G104"/>
  <c r="AD103"/>
  <c r="AB103" s="1"/>
  <c r="AB103" i="9" s="1"/>
  <c r="AA103" i="1"/>
  <c r="AA103" i="9" s="1"/>
  <c r="Z103" i="1"/>
  <c r="Z103" i="9" s="1"/>
  <c r="R103" i="1"/>
  <c r="P103"/>
  <c r="Q103" s="1"/>
  <c r="S103" s="1"/>
  <c r="F103"/>
  <c r="H103" s="1"/>
  <c r="E103"/>
  <c r="E103" i="9" s="1"/>
  <c r="AE102" i="1"/>
  <c r="AD102"/>
  <c r="AB102" s="1"/>
  <c r="AB102" i="9" s="1"/>
  <c r="AA102" i="1"/>
  <c r="AA102" i="9" s="1"/>
  <c r="Z102" i="1"/>
  <c r="Z102" i="9" s="1"/>
  <c r="R102" i="1"/>
  <c r="Q102"/>
  <c r="S102" s="1"/>
  <c r="P102"/>
  <c r="H102"/>
  <c r="F102"/>
  <c r="J102" s="1"/>
  <c r="E102"/>
  <c r="E102" i="9" s="1"/>
  <c r="A102" i="1"/>
  <c r="A103" s="1"/>
  <c r="AA101"/>
  <c r="AA101" i="9" s="1"/>
  <c r="Z101" i="1"/>
  <c r="P101"/>
  <c r="Q101" s="1"/>
  <c r="G101"/>
  <c r="F101"/>
  <c r="H101" s="1"/>
  <c r="E101"/>
  <c r="E101" i="9" s="1"/>
  <c r="A101" i="1"/>
  <c r="AD100"/>
  <c r="AB100" s="1"/>
  <c r="AB100" i="9" s="1"/>
  <c r="AA100" i="1"/>
  <c r="AA100" i="9" s="1"/>
  <c r="Z100" i="1"/>
  <c r="Z100" i="9" s="1"/>
  <c r="R100" i="1"/>
  <c r="P100"/>
  <c r="Q100" s="1"/>
  <c r="S100" s="1"/>
  <c r="F100"/>
  <c r="H100" s="1"/>
  <c r="E100"/>
  <c r="G100" s="1"/>
  <c r="A100"/>
  <c r="AD99"/>
  <c r="AB99" s="1"/>
  <c r="AB99" i="9" s="1"/>
  <c r="AA99" i="1"/>
  <c r="AA99" i="9" s="1"/>
  <c r="Z99" i="1"/>
  <c r="R99"/>
  <c r="Q99"/>
  <c r="J99"/>
  <c r="I99"/>
  <c r="H99"/>
  <c r="G99"/>
  <c r="AA98"/>
  <c r="AA98" i="9" s="1"/>
  <c r="Z98" i="1"/>
  <c r="Z98" i="9" s="1"/>
  <c r="P98" i="1"/>
  <c r="Q98" s="1"/>
  <c r="S98" s="1"/>
  <c r="G98"/>
  <c r="F98"/>
  <c r="H98" s="1"/>
  <c r="E98"/>
  <c r="E98" i="9" s="1"/>
  <c r="AD97" i="1"/>
  <c r="AB97" s="1"/>
  <c r="AB97" i="9" s="1"/>
  <c r="AA97" i="1"/>
  <c r="AA97" i="9" s="1"/>
  <c r="Z97" i="1"/>
  <c r="Z97" i="9" s="1"/>
  <c r="R97" i="1"/>
  <c r="Q97"/>
  <c r="S97" s="1"/>
  <c r="P97"/>
  <c r="H97"/>
  <c r="F97"/>
  <c r="J97" s="1"/>
  <c r="E97"/>
  <c r="G97" s="1"/>
  <c r="AA96"/>
  <c r="AA96" i="9" s="1"/>
  <c r="Z96" i="1"/>
  <c r="Z96" i="9" s="1"/>
  <c r="P96" i="1"/>
  <c r="Q96" s="1"/>
  <c r="S96" s="1"/>
  <c r="G96"/>
  <c r="F96"/>
  <c r="H96" s="1"/>
  <c r="E96"/>
  <c r="E96" i="9" s="1"/>
  <c r="AD95" i="1"/>
  <c r="AB95" s="1"/>
  <c r="AB95" i="9" s="1"/>
  <c r="AA95" i="1"/>
  <c r="AA95" i="9" s="1"/>
  <c r="Z95" i="1"/>
  <c r="Z95" i="9" s="1"/>
  <c r="R95" i="1"/>
  <c r="Q95"/>
  <c r="S95" s="1"/>
  <c r="P95"/>
  <c r="H95"/>
  <c r="F95"/>
  <c r="J95" s="1"/>
  <c r="E95"/>
  <c r="G95" s="1"/>
  <c r="AA94"/>
  <c r="AA94" i="9" s="1"/>
  <c r="Z94" i="1"/>
  <c r="Z94" i="9" s="1"/>
  <c r="S94" i="1"/>
  <c r="R94"/>
  <c r="Q94"/>
  <c r="J94"/>
  <c r="I94"/>
  <c r="H94"/>
  <c r="G94"/>
  <c r="AD93"/>
  <c r="AB93" s="1"/>
  <c r="AB93" i="9" s="1"/>
  <c r="AA93" i="1"/>
  <c r="AA93" i="9" s="1"/>
  <c r="Z93" i="1"/>
  <c r="Z93" i="9" s="1"/>
  <c r="S93" i="1"/>
  <c r="R93"/>
  <c r="Q93"/>
  <c r="J93"/>
  <c r="I93"/>
  <c r="H93"/>
  <c r="G93"/>
  <c r="AD92"/>
  <c r="AB92" s="1"/>
  <c r="AB92" i="9" s="1"/>
  <c r="AA92" i="1"/>
  <c r="AA92" i="9" s="1"/>
  <c r="Z92" i="1"/>
  <c r="Z92" i="9" s="1"/>
  <c r="R92" i="1"/>
  <c r="Q92"/>
  <c r="S92" s="1"/>
  <c r="P92"/>
  <c r="H92"/>
  <c r="F92"/>
  <c r="J92" s="1"/>
  <c r="E92"/>
  <c r="E92" i="9" s="1"/>
  <c r="AE91" i="1"/>
  <c r="AD91"/>
  <c r="AD90"/>
  <c r="AB90" s="1"/>
  <c r="AB90" i="9" s="1"/>
  <c r="AA90" i="1"/>
  <c r="AA90" i="9" s="1"/>
  <c r="Z90" i="1"/>
  <c r="Z90" i="9" s="1"/>
  <c r="R90" i="1"/>
  <c r="Q90"/>
  <c r="S90" s="1"/>
  <c r="J90"/>
  <c r="I90"/>
  <c r="H90"/>
  <c r="G90"/>
  <c r="AD89"/>
  <c r="AB89" s="1"/>
  <c r="AB89" i="9" s="1"/>
  <c r="AA89" i="1"/>
  <c r="AA89" i="9" s="1"/>
  <c r="Z89" i="1"/>
  <c r="Z89" i="9" s="1"/>
  <c r="R89" i="1"/>
  <c r="Q89"/>
  <c r="S89" s="1"/>
  <c r="J89"/>
  <c r="I89"/>
  <c r="H89"/>
  <c r="G89"/>
  <c r="A89"/>
  <c r="A90" s="1"/>
  <c r="AA88"/>
  <c r="AA88" i="9" s="1"/>
  <c r="Z88" i="1"/>
  <c r="Z88" i="9" s="1"/>
  <c r="P88" i="1"/>
  <c r="Q88" s="1"/>
  <c r="G88"/>
  <c r="F88"/>
  <c r="H88" s="1"/>
  <c r="E88"/>
  <c r="E109" s="1"/>
  <c r="AE87"/>
  <c r="AD87"/>
  <c r="W86"/>
  <c r="V86"/>
  <c r="U86"/>
  <c r="T86"/>
  <c r="T110" s="1"/>
  <c r="P86"/>
  <c r="O86"/>
  <c r="N86"/>
  <c r="M86"/>
  <c r="J86"/>
  <c r="I86"/>
  <c r="H86" s="1"/>
  <c r="G86" s="1"/>
  <c r="F86"/>
  <c r="E86"/>
  <c r="D86"/>
  <c r="C86"/>
  <c r="AA85"/>
  <c r="AA85" i="9" s="1"/>
  <c r="Z85" i="1"/>
  <c r="Z85" i="9" s="1"/>
  <c r="Q85" i="1"/>
  <c r="S85" s="1"/>
  <c r="R85" s="1"/>
  <c r="L85"/>
  <c r="K85"/>
  <c r="H85"/>
  <c r="G85"/>
  <c r="AA84"/>
  <c r="AA84" i="9" s="1"/>
  <c r="Z84" i="1"/>
  <c r="Z84" i="9" s="1"/>
  <c r="Q84" i="1"/>
  <c r="Q86" s="1"/>
  <c r="L84"/>
  <c r="S84" s="1"/>
  <c r="R84" s="1"/>
  <c r="K84"/>
  <c r="H84"/>
  <c r="G84"/>
  <c r="AD83"/>
  <c r="AB83" s="1"/>
  <c r="AB83" i="9" s="1"/>
  <c r="AA83" i="1"/>
  <c r="AA83" i="9" s="1"/>
  <c r="Z83" i="1"/>
  <c r="Z83" i="9" s="1"/>
  <c r="S83" i="1"/>
  <c r="R83"/>
  <c r="L83"/>
  <c r="K83"/>
  <c r="H83"/>
  <c r="G83"/>
  <c r="A83"/>
  <c r="AD82"/>
  <c r="AB82" s="1"/>
  <c r="AB82" i="9" s="1"/>
  <c r="AA82" i="1"/>
  <c r="AA82" i="9" s="1"/>
  <c r="Z82" i="1"/>
  <c r="L82"/>
  <c r="L86" s="1"/>
  <c r="K82"/>
  <c r="R82" s="1"/>
  <c r="H82"/>
  <c r="G82"/>
  <c r="AE81"/>
  <c r="AD81"/>
  <c r="AE80"/>
  <c r="AD80"/>
  <c r="AE79"/>
  <c r="AD79"/>
  <c r="O77"/>
  <c r="W76"/>
  <c r="V76"/>
  <c r="U76"/>
  <c r="T76"/>
  <c r="Q76"/>
  <c r="P76"/>
  <c r="O76"/>
  <c r="N76"/>
  <c r="N77" s="1"/>
  <c r="M77" s="1"/>
  <c r="M76"/>
  <c r="L76"/>
  <c r="K76"/>
  <c r="F76"/>
  <c r="H76" s="1"/>
  <c r="G76" s="1"/>
  <c r="E76"/>
  <c r="E77" s="1"/>
  <c r="D76"/>
  <c r="C76"/>
  <c r="AD75"/>
  <c r="AB75" s="1"/>
  <c r="AB75" i="9" s="1"/>
  <c r="AA75" i="1"/>
  <c r="AA75" i="9" s="1"/>
  <c r="Z75" i="1"/>
  <c r="Z75" i="9" s="1"/>
  <c r="S75" i="1"/>
  <c r="R75"/>
  <c r="J75"/>
  <c r="I75"/>
  <c r="H75"/>
  <c r="G75"/>
  <c r="AA74"/>
  <c r="AA74" i="9" s="1"/>
  <c r="Z74" i="1"/>
  <c r="Z74" i="9" s="1"/>
  <c r="S74" i="1"/>
  <c r="R74"/>
  <c r="J74"/>
  <c r="I74"/>
  <c r="H74"/>
  <c r="G74"/>
  <c r="AD73"/>
  <c r="AB73" s="1"/>
  <c r="AB73" i="9" s="1"/>
  <c r="AA73" i="1"/>
  <c r="AA73" i="9" s="1"/>
  <c r="Z73" i="1"/>
  <c r="Z73" i="9" s="1"/>
  <c r="S73" i="1"/>
  <c r="R73"/>
  <c r="J73"/>
  <c r="I73"/>
  <c r="H73"/>
  <c r="G73"/>
  <c r="AA72"/>
  <c r="AA72" i="9" s="1"/>
  <c r="Z72" i="1"/>
  <c r="Z72" i="9" s="1"/>
  <c r="S72" i="1"/>
  <c r="R72"/>
  <c r="J72"/>
  <c r="I72"/>
  <c r="H72"/>
  <c r="G72"/>
  <c r="AD71"/>
  <c r="AB71" s="1"/>
  <c r="AB71" i="9" s="1"/>
  <c r="AA71" i="1"/>
  <c r="AA71" i="9" s="1"/>
  <c r="Z71" i="1"/>
  <c r="Z71" i="9" s="1"/>
  <c r="S71" i="1"/>
  <c r="R71"/>
  <c r="J71"/>
  <c r="I71"/>
  <c r="H71"/>
  <c r="G71"/>
  <c r="AA70"/>
  <c r="AA70" i="9" s="1"/>
  <c r="Z70" i="1"/>
  <c r="Z70" i="9" s="1"/>
  <c r="S70" i="1"/>
  <c r="R70"/>
  <c r="J70"/>
  <c r="I70"/>
  <c r="H70"/>
  <c r="G70"/>
  <c r="AD69"/>
  <c r="AB69" s="1"/>
  <c r="AB69" i="9" s="1"/>
  <c r="AA69" i="1"/>
  <c r="AA69" i="9" s="1"/>
  <c r="Z69" i="1"/>
  <c r="Z69" i="9" s="1"/>
  <c r="S69" i="1"/>
  <c r="R69"/>
  <c r="J69"/>
  <c r="I69"/>
  <c r="H69"/>
  <c r="G69"/>
  <c r="AD68"/>
  <c r="AB68" s="1"/>
  <c r="AB68" i="9" s="1"/>
  <c r="AA68" i="1"/>
  <c r="AA68" i="9" s="1"/>
  <c r="Z68" i="1"/>
  <c r="Z68" i="9" s="1"/>
  <c r="S68" i="1"/>
  <c r="R68"/>
  <c r="J68"/>
  <c r="I68"/>
  <c r="H68"/>
  <c r="G68"/>
  <c r="AA67"/>
  <c r="AA67" i="9" s="1"/>
  <c r="Z67" i="1"/>
  <c r="Z67" i="9" s="1"/>
  <c r="S67" i="1"/>
  <c r="R67"/>
  <c r="J67"/>
  <c r="I67"/>
  <c r="H67"/>
  <c r="G67"/>
  <c r="A67"/>
  <c r="AD66"/>
  <c r="AB66" s="1"/>
  <c r="AB66" i="9" s="1"/>
  <c r="AA66" i="1"/>
  <c r="AA66" i="9" s="1"/>
  <c r="Z66" i="1"/>
  <c r="Z66" i="9" s="1"/>
  <c r="S66" i="1"/>
  <c r="R66"/>
  <c r="J66"/>
  <c r="I66"/>
  <c r="H66"/>
  <c r="G66"/>
  <c r="AA65"/>
  <c r="AA65" i="9" s="1"/>
  <c r="Z65" i="1"/>
  <c r="Z65" i="9" s="1"/>
  <c r="S65" i="1"/>
  <c r="R65"/>
  <c r="J65"/>
  <c r="I65"/>
  <c r="H65"/>
  <c r="G65"/>
  <c r="AD64"/>
  <c r="AB64" s="1"/>
  <c r="AB64" i="9" s="1"/>
  <c r="AA64" i="1"/>
  <c r="AA64" i="9" s="1"/>
  <c r="Z64" i="1"/>
  <c r="Z64" i="9" s="1"/>
  <c r="S64" i="1"/>
  <c r="R64"/>
  <c r="J64"/>
  <c r="I64"/>
  <c r="H64"/>
  <c r="G64"/>
  <c r="AA63"/>
  <c r="AA63" i="9" s="1"/>
  <c r="Z63" i="1"/>
  <c r="Z63" i="9" s="1"/>
  <c r="S63" i="1"/>
  <c r="R63"/>
  <c r="J63"/>
  <c r="I63"/>
  <c r="H63"/>
  <c r="G63"/>
  <c r="AD62"/>
  <c r="AB62" s="1"/>
  <c r="AB62" i="9" s="1"/>
  <c r="AA62" i="1"/>
  <c r="AA62" i="9" s="1"/>
  <c r="Z62" i="1"/>
  <c r="Z62" i="9" s="1"/>
  <c r="S62" i="1"/>
  <c r="R62"/>
  <c r="J62"/>
  <c r="I62"/>
  <c r="H62"/>
  <c r="G62"/>
  <c r="AA61"/>
  <c r="AA61" i="9" s="1"/>
  <c r="Z61" i="1"/>
  <c r="Z61" i="9" s="1"/>
  <c r="S61" i="1"/>
  <c r="R61"/>
  <c r="J61"/>
  <c r="I61"/>
  <c r="H61"/>
  <c r="G61"/>
  <c r="AD60"/>
  <c r="AB60" s="1"/>
  <c r="AB60" i="9" s="1"/>
  <c r="AA60" i="1"/>
  <c r="AA60" i="9" s="1"/>
  <c r="Z60" i="1"/>
  <c r="Z60" i="9" s="1"/>
  <c r="S60" i="1"/>
  <c r="R60"/>
  <c r="J60"/>
  <c r="I60"/>
  <c r="H60"/>
  <c r="G60"/>
  <c r="AA59"/>
  <c r="AA59" i="9" s="1"/>
  <c r="Z59" i="1"/>
  <c r="Z59" i="9" s="1"/>
  <c r="S59" i="1"/>
  <c r="R59"/>
  <c r="J59"/>
  <c r="I59"/>
  <c r="H59"/>
  <c r="G59"/>
  <c r="AD58"/>
  <c r="AB58" s="1"/>
  <c r="AB58" i="9" s="1"/>
  <c r="AA58" i="1"/>
  <c r="AA58" i="9" s="1"/>
  <c r="Z58" i="1"/>
  <c r="Z58" i="9" s="1"/>
  <c r="S58" i="1"/>
  <c r="R58"/>
  <c r="J58"/>
  <c r="I58"/>
  <c r="H58"/>
  <c r="G58"/>
  <c r="AE57"/>
  <c r="AD57"/>
  <c r="AE56"/>
  <c r="AD56"/>
  <c r="AB56" s="1"/>
  <c r="AB56" i="9" s="1"/>
  <c r="AA56" i="1"/>
  <c r="AA56" i="9" s="1"/>
  <c r="Z56" i="1"/>
  <c r="Z56" i="9" s="1"/>
  <c r="S56" i="1"/>
  <c r="R56"/>
  <c r="J56"/>
  <c r="I56"/>
  <c r="H56"/>
  <c r="G56"/>
  <c r="AA55"/>
  <c r="AA55" i="9" s="1"/>
  <c r="Z55" i="1"/>
  <c r="Z55" i="9" s="1"/>
  <c r="S55" i="1"/>
  <c r="R55"/>
  <c r="J55"/>
  <c r="I55"/>
  <c r="H55"/>
  <c r="G55"/>
  <c r="A55"/>
  <c r="AA54"/>
  <c r="AA54" i="9" s="1"/>
  <c r="Z54" i="1"/>
  <c r="Z54" i="9" s="1"/>
  <c r="S54" i="1"/>
  <c r="R54"/>
  <c r="J54"/>
  <c r="J76" s="1"/>
  <c r="J77" s="1"/>
  <c r="I54"/>
  <c r="I76" s="1"/>
  <c r="I77" s="1"/>
  <c r="H54"/>
  <c r="G54"/>
  <c r="AE53"/>
  <c r="AD53"/>
  <c r="W52"/>
  <c r="V52"/>
  <c r="U52"/>
  <c r="T52"/>
  <c r="P52"/>
  <c r="N52"/>
  <c r="M52"/>
  <c r="J52"/>
  <c r="I52"/>
  <c r="H52"/>
  <c r="G52" s="1"/>
  <c r="F52"/>
  <c r="E52"/>
  <c r="D52"/>
  <c r="C52"/>
  <c r="AA51"/>
  <c r="Z51"/>
  <c r="AD51" s="1"/>
  <c r="AB51" s="1"/>
  <c r="Q51"/>
  <c r="Q52" s="1"/>
  <c r="L51"/>
  <c r="K51"/>
  <c r="H51"/>
  <c r="G51"/>
  <c r="AD50"/>
  <c r="AB50" s="1"/>
  <c r="AE50" s="1"/>
  <c r="AA50"/>
  <c r="Z50"/>
  <c r="R50"/>
  <c r="L50"/>
  <c r="S50" s="1"/>
  <c r="K50"/>
  <c r="H50"/>
  <c r="G50"/>
  <c r="A50"/>
  <c r="A51" s="1"/>
  <c r="AA49"/>
  <c r="AA52" s="1"/>
  <c r="Z49"/>
  <c r="S49" s="1"/>
  <c r="R49" s="1"/>
  <c r="L49"/>
  <c r="K49"/>
  <c r="H49"/>
  <c r="G49"/>
  <c r="A49"/>
  <c r="AD48"/>
  <c r="AB48" s="1"/>
  <c r="AA48"/>
  <c r="Z48"/>
  <c r="Z52" s="1"/>
  <c r="AD52" s="1"/>
  <c r="L48"/>
  <c r="S48" s="1"/>
  <c r="R48" s="1"/>
  <c r="K48"/>
  <c r="K52" s="1"/>
  <c r="H48"/>
  <c r="G48"/>
  <c r="AE47"/>
  <c r="AD47"/>
  <c r="AE46"/>
  <c r="AD46"/>
  <c r="W44"/>
  <c r="W45" s="1"/>
  <c r="V45" s="1"/>
  <c r="U45" s="1"/>
  <c r="V44"/>
  <c r="U44"/>
  <c r="T44"/>
  <c r="Q44"/>
  <c r="P44"/>
  <c r="O44"/>
  <c r="N44"/>
  <c r="M44"/>
  <c r="L44"/>
  <c r="K44"/>
  <c r="F44"/>
  <c r="E44"/>
  <c r="E45" s="1"/>
  <c r="D44"/>
  <c r="D45" s="1"/>
  <c r="C44"/>
  <c r="C45" s="1"/>
  <c r="AA43"/>
  <c r="AA43" i="9" s="1"/>
  <c r="Z43" i="1"/>
  <c r="Z43" i="9" s="1"/>
  <c r="S43" i="1"/>
  <c r="R43"/>
  <c r="J43"/>
  <c r="I43"/>
  <c r="H43"/>
  <c r="G43"/>
  <c r="AE42"/>
  <c r="AD42"/>
  <c r="AB42" s="1"/>
  <c r="AB42" i="9" s="1"/>
  <c r="AA42" i="1"/>
  <c r="AA42" i="9" s="1"/>
  <c r="Z42" i="1"/>
  <c r="Z42" i="9" s="1"/>
  <c r="S42" i="1"/>
  <c r="R42"/>
  <c r="J42"/>
  <c r="I42"/>
  <c r="H42"/>
  <c r="G42"/>
  <c r="AA41"/>
  <c r="AA41" i="9" s="1"/>
  <c r="Z41" i="1"/>
  <c r="Z41" i="9" s="1"/>
  <c r="S41" i="1"/>
  <c r="R41"/>
  <c r="J41"/>
  <c r="I41"/>
  <c r="H41"/>
  <c r="G41"/>
  <c r="AE40"/>
  <c r="AD40"/>
  <c r="AB40" s="1"/>
  <c r="AB40" i="9" s="1"/>
  <c r="AA40" i="1"/>
  <c r="AA40" i="9" s="1"/>
  <c r="Z40" i="1"/>
  <c r="Z40" i="9" s="1"/>
  <c r="S40" i="1"/>
  <c r="R40"/>
  <c r="J40"/>
  <c r="I40"/>
  <c r="H40"/>
  <c r="G40"/>
  <c r="AA39"/>
  <c r="AA39" i="9" s="1"/>
  <c r="Z39" i="1"/>
  <c r="Z39" i="9" s="1"/>
  <c r="S39" i="1"/>
  <c r="R39"/>
  <c r="J39"/>
  <c r="I39"/>
  <c r="H39"/>
  <c r="G39"/>
  <c r="AE38"/>
  <c r="AD38"/>
  <c r="AB38" s="1"/>
  <c r="AB38" i="9" s="1"/>
  <c r="AA38" i="1"/>
  <c r="AA38" i="9" s="1"/>
  <c r="Z38" i="1"/>
  <c r="Z38" i="9" s="1"/>
  <c r="S38" i="1"/>
  <c r="R38"/>
  <c r="J38"/>
  <c r="I38"/>
  <c r="H38"/>
  <c r="G38"/>
  <c r="AD37"/>
  <c r="AB37" s="1"/>
  <c r="AB37" i="9" s="1"/>
  <c r="AA37" i="1"/>
  <c r="AA37" i="9" s="1"/>
  <c r="Z37" i="1"/>
  <c r="Z37" i="9" s="1"/>
  <c r="S37" i="1"/>
  <c r="R37"/>
  <c r="J37"/>
  <c r="I37"/>
  <c r="H37"/>
  <c r="G37"/>
  <c r="A37" s="1"/>
  <c r="A38" s="1"/>
  <c r="AA36"/>
  <c r="AA36" i="9" s="1"/>
  <c r="Z36" i="1"/>
  <c r="Z36" i="9" s="1"/>
  <c r="S36" i="1"/>
  <c r="R36"/>
  <c r="J36"/>
  <c r="I36"/>
  <c r="H36"/>
  <c r="G36"/>
  <c r="A36"/>
  <c r="AE35"/>
  <c r="AD35"/>
  <c r="AB35" s="1"/>
  <c r="AB35" i="9" s="1"/>
  <c r="AA35" i="1"/>
  <c r="AA35" i="9" s="1"/>
  <c r="Z35" i="1"/>
  <c r="Z35" i="9" s="1"/>
  <c r="S35" i="1"/>
  <c r="R35"/>
  <c r="J35"/>
  <c r="I35"/>
  <c r="H35"/>
  <c r="G35"/>
  <c r="AA34"/>
  <c r="AA34" i="9" s="1"/>
  <c r="Z34" i="1"/>
  <c r="Z34" i="9" s="1"/>
  <c r="S34" i="1"/>
  <c r="R34"/>
  <c r="J34"/>
  <c r="I34"/>
  <c r="H34"/>
  <c r="G34"/>
  <c r="AE33"/>
  <c r="AD33"/>
  <c r="AB33" s="1"/>
  <c r="AB33" i="9" s="1"/>
  <c r="AA33" i="1"/>
  <c r="AA33" i="9" s="1"/>
  <c r="Z33" i="1"/>
  <c r="Z33" i="9" s="1"/>
  <c r="S33" i="1"/>
  <c r="R33"/>
  <c r="J33"/>
  <c r="I33"/>
  <c r="H33"/>
  <c r="G33"/>
  <c r="AA32"/>
  <c r="AA32" i="9" s="1"/>
  <c r="Z32" i="1"/>
  <c r="Z32" i="9" s="1"/>
  <c r="S32" i="1"/>
  <c r="R32"/>
  <c r="J32"/>
  <c r="I32"/>
  <c r="H32"/>
  <c r="G32"/>
  <c r="AE31"/>
  <c r="AD31"/>
  <c r="AB31" s="1"/>
  <c r="AB31" i="9" s="1"/>
  <c r="AA31" i="1"/>
  <c r="AA31" i="9" s="1"/>
  <c r="Z31" i="1"/>
  <c r="Z31" i="9" s="1"/>
  <c r="S31" i="1"/>
  <c r="R31"/>
  <c r="J31"/>
  <c r="I31"/>
  <c r="H31"/>
  <c r="G31"/>
  <c r="AA30"/>
  <c r="AA30" i="9" s="1"/>
  <c r="Z30" i="1"/>
  <c r="Z30" i="9" s="1"/>
  <c r="S30" i="1"/>
  <c r="R30"/>
  <c r="J30"/>
  <c r="I30"/>
  <c r="H30"/>
  <c r="G30"/>
  <c r="AE29"/>
  <c r="AD29"/>
  <c r="AB29" s="1"/>
  <c r="AB29" i="9" s="1"/>
  <c r="AA29" i="1"/>
  <c r="AA29" i="9" s="1"/>
  <c r="Z29" i="1"/>
  <c r="Z29" i="9" s="1"/>
  <c r="S29" i="1"/>
  <c r="R29"/>
  <c r="J29"/>
  <c r="I29"/>
  <c r="H29"/>
  <c r="G29"/>
  <c r="AA28"/>
  <c r="AA28" i="9" s="1"/>
  <c r="Z28" i="1"/>
  <c r="Z28" i="9" s="1"/>
  <c r="S28" i="1"/>
  <c r="R28"/>
  <c r="J28"/>
  <c r="I28"/>
  <c r="H28"/>
  <c r="G28"/>
  <c r="AE27"/>
  <c r="AD27"/>
  <c r="AB27" s="1"/>
  <c r="AB27" i="9" s="1"/>
  <c r="AA27" i="1"/>
  <c r="AA27" i="9" s="1"/>
  <c r="Z27" i="1"/>
  <c r="Z27" i="9" s="1"/>
  <c r="S27" i="1"/>
  <c r="R27"/>
  <c r="J27"/>
  <c r="I27"/>
  <c r="H27"/>
  <c r="G27"/>
  <c r="AE26"/>
  <c r="AD26"/>
  <c r="AE25"/>
  <c r="AD25"/>
  <c r="AB25" s="1"/>
  <c r="AB25" i="9" s="1"/>
  <c r="AA25" i="1"/>
  <c r="AA25" i="9" s="1"/>
  <c r="Z25" i="1"/>
  <c r="Z25" i="9" s="1"/>
  <c r="S25" i="1"/>
  <c r="R25"/>
  <c r="J25"/>
  <c r="I25"/>
  <c r="H25"/>
  <c r="G25"/>
  <c r="AA24"/>
  <c r="AA24" i="9" s="1"/>
  <c r="Z24" i="1"/>
  <c r="Z24" i="9" s="1"/>
  <c r="S24" i="1"/>
  <c r="R24"/>
  <c r="J24"/>
  <c r="J44" s="1"/>
  <c r="J45" s="1"/>
  <c r="I45" s="1"/>
  <c r="I24"/>
  <c r="H24"/>
  <c r="G24"/>
  <c r="AE23"/>
  <c r="AD23"/>
  <c r="AB23" s="1"/>
  <c r="AB23" i="9" s="1"/>
  <c r="AA23" i="1"/>
  <c r="AA23" i="9" s="1"/>
  <c r="Z23" i="1"/>
  <c r="Z23" i="9" s="1"/>
  <c r="S23" i="1"/>
  <c r="R23"/>
  <c r="J23"/>
  <c r="I23"/>
  <c r="I44" s="1"/>
  <c r="H44" s="1"/>
  <c r="G44" s="1"/>
  <c r="H23"/>
  <c r="G23"/>
  <c r="AE22"/>
  <c r="AD22"/>
  <c r="W21"/>
  <c r="V21"/>
  <c r="U21"/>
  <c r="T21"/>
  <c r="Q21"/>
  <c r="P21"/>
  <c r="M21"/>
  <c r="L21"/>
  <c r="J21"/>
  <c r="I21"/>
  <c r="F21"/>
  <c r="H21" s="1"/>
  <c r="G21" s="1"/>
  <c r="E21"/>
  <c r="D21"/>
  <c r="C21"/>
  <c r="AE20"/>
  <c r="AD20"/>
  <c r="AB20" s="1"/>
  <c r="AB20" i="9" s="1"/>
  <c r="AA20" i="1"/>
  <c r="AA20" i="9" s="1"/>
  <c r="Z20" i="1"/>
  <c r="Z20" i="9" s="1"/>
  <c r="N20" i="1"/>
  <c r="N20" i="9" s="1"/>
  <c r="L20" i="1"/>
  <c r="K20"/>
  <c r="H20"/>
  <c r="G20"/>
  <c r="AA19"/>
  <c r="AA19" i="9" s="1"/>
  <c r="Z19" i="1"/>
  <c r="Z19" i="9" s="1"/>
  <c r="S19" i="1"/>
  <c r="R19" s="1"/>
  <c r="L19"/>
  <c r="K19"/>
  <c r="H19"/>
  <c r="G19"/>
  <c r="AA18"/>
  <c r="AA18" i="9" s="1"/>
  <c r="Z18" i="1"/>
  <c r="AD18" s="1"/>
  <c r="AB18" s="1"/>
  <c r="AB18" i="9" s="1"/>
  <c r="L18" i="1"/>
  <c r="K18"/>
  <c r="R18" s="1"/>
  <c r="H18"/>
  <c r="G18"/>
  <c r="AD17"/>
  <c r="AB17" s="1"/>
  <c r="AB17" i="9" s="1"/>
  <c r="AA17" i="1"/>
  <c r="AA17" i="9" s="1"/>
  <c r="Z17" i="1"/>
  <c r="Z17" i="9" s="1"/>
  <c r="R17" i="1"/>
  <c r="L17"/>
  <c r="S17" s="1"/>
  <c r="K17"/>
  <c r="H17"/>
  <c r="G17"/>
  <c r="AE16"/>
  <c r="AD16"/>
  <c r="AE15"/>
  <c r="AD15"/>
  <c r="AE14"/>
  <c r="AD14"/>
  <c r="AD13"/>
  <c r="AB13" s="1"/>
  <c r="AB13" i="9" s="1"/>
  <c r="AA13" i="1"/>
  <c r="AA13" i="9" s="1"/>
  <c r="Z13" i="1"/>
  <c r="Z13" i="9" s="1"/>
  <c r="S13" i="1"/>
  <c r="R13"/>
  <c r="I13"/>
  <c r="G13"/>
  <c r="AD12"/>
  <c r="AB12" s="1"/>
  <c r="AB12" i="9" s="1"/>
  <c r="AA12" i="1"/>
  <c r="AA12" i="9" s="1"/>
  <c r="Z12" i="1"/>
  <c r="Z12" i="9" s="1"/>
  <c r="S12" i="1"/>
  <c r="R12"/>
  <c r="I12"/>
  <c r="G12"/>
  <c r="AD11"/>
  <c r="AB11" s="1"/>
  <c r="AB11" i="9" s="1"/>
  <c r="AA11" i="1"/>
  <c r="AA11" i="9" s="1"/>
  <c r="Z11" i="1"/>
  <c r="Z11" i="9" s="1"/>
  <c r="S11" i="1"/>
  <c r="R11"/>
  <c r="I11"/>
  <c r="G11"/>
  <c r="AD10"/>
  <c r="AB10" s="1"/>
  <c r="AB10" i="9" s="1"/>
  <c r="AA10" i="1"/>
  <c r="AA10" i="9" s="1"/>
  <c r="Z10" i="1"/>
  <c r="Z10" i="9" s="1"/>
  <c r="S10" i="1"/>
  <c r="R10"/>
  <c r="I10"/>
  <c r="G10"/>
  <c r="AD9"/>
  <c r="AB9" s="1"/>
  <c r="AB9" i="9" s="1"/>
  <c r="AA9" i="1"/>
  <c r="AA9" i="9" s="1"/>
  <c r="Z9" i="1"/>
  <c r="Z9" i="9" s="1"/>
  <c r="S9" i="1"/>
  <c r="R9"/>
  <c r="I9"/>
  <c r="G9"/>
  <c r="AD8"/>
  <c r="AB8" s="1"/>
  <c r="AB8" i="9" s="1"/>
  <c r="AA8" i="1"/>
  <c r="AA8" i="9" s="1"/>
  <c r="Z8" i="1"/>
  <c r="Z8" i="9" s="1"/>
  <c r="S8" i="1"/>
  <c r="R8"/>
  <c r="I8"/>
  <c r="G8"/>
  <c r="AD7"/>
  <c r="AB7" s="1"/>
  <c r="AB7" i="9" s="1"/>
  <c r="AA7" i="1"/>
  <c r="AA7" i="9" s="1"/>
  <c r="Z7" i="1"/>
  <c r="Z7" i="9" s="1"/>
  <c r="S7" i="1"/>
  <c r="R7"/>
  <c r="I7"/>
  <c r="G7"/>
  <c r="AE523" i="9"/>
  <c r="AD523"/>
  <c r="R490"/>
  <c r="R491"/>
  <c r="Q490"/>
  <c r="S490" s="1"/>
  <c r="S491" s="1"/>
  <c r="S515" s="1"/>
  <c r="AB515"/>
  <c r="AE515" s="1"/>
  <c r="AD515"/>
  <c r="AA515"/>
  <c r="Q493"/>
  <c r="S493" s="1"/>
  <c r="Q494"/>
  <c r="S494" s="1"/>
  <c r="Q495"/>
  <c r="S495" s="1"/>
  <c r="Q497"/>
  <c r="S497" s="1"/>
  <c r="Q498"/>
  <c r="S498" s="1"/>
  <c r="Q499"/>
  <c r="S499" s="1"/>
  <c r="Q500"/>
  <c r="S500" s="1"/>
  <c r="Q501"/>
  <c r="S501" s="1"/>
  <c r="Q502"/>
  <c r="S502" s="1"/>
  <c r="Q503"/>
  <c r="S503" s="1"/>
  <c r="Q504"/>
  <c r="S504" s="1"/>
  <c r="Q505"/>
  <c r="S505" s="1"/>
  <c r="Q506"/>
  <c r="S506" s="1"/>
  <c r="Q507"/>
  <c r="S507" s="1"/>
  <c r="Q508"/>
  <c r="S508" s="1"/>
  <c r="Q509"/>
  <c r="S509" s="1"/>
  <c r="Q510"/>
  <c r="S510" s="1"/>
  <c r="Q511"/>
  <c r="S511" s="1"/>
  <c r="Q512"/>
  <c r="S512" s="1"/>
  <c r="P493"/>
  <c r="R493" s="1"/>
  <c r="P494"/>
  <c r="R494" s="1"/>
  <c r="P495"/>
  <c r="R495" s="1"/>
  <c r="P497"/>
  <c r="R497" s="1"/>
  <c r="P498"/>
  <c r="R498" s="1"/>
  <c r="P499"/>
  <c r="R499" s="1"/>
  <c r="P500"/>
  <c r="R500" s="1"/>
  <c r="P501"/>
  <c r="R501" s="1"/>
  <c r="P502"/>
  <c r="R502" s="1"/>
  <c r="P503"/>
  <c r="R503" s="1"/>
  <c r="P504"/>
  <c r="R504" s="1"/>
  <c r="P505"/>
  <c r="R505" s="1"/>
  <c r="P506"/>
  <c r="R506" s="1"/>
  <c r="P507"/>
  <c r="R507" s="1"/>
  <c r="P508"/>
  <c r="R508" s="1"/>
  <c r="P509"/>
  <c r="R509" s="1"/>
  <c r="P510"/>
  <c r="R510" s="1"/>
  <c r="P511"/>
  <c r="R511" s="1"/>
  <c r="P512"/>
  <c r="R512" s="1"/>
  <c r="R515"/>
  <c r="P515"/>
  <c r="N515"/>
  <c r="M515"/>
  <c r="L517"/>
  <c r="C16" i="11" s="1"/>
  <c r="N514" i="9"/>
  <c r="M514"/>
  <c r="L514"/>
  <c r="N516"/>
  <c r="M516"/>
  <c r="AD517"/>
  <c r="AA517"/>
  <c r="N517" l="1"/>
  <c r="K143" i="1"/>
  <c r="D77"/>
  <c r="E78"/>
  <c r="T45"/>
  <c r="K86"/>
  <c r="L110"/>
  <c r="K110" s="1"/>
  <c r="G45"/>
  <c r="Q109"/>
  <c r="S88"/>
  <c r="K77"/>
  <c r="L142"/>
  <c r="L143" s="1"/>
  <c r="H238"/>
  <c r="AD59" i="9"/>
  <c r="AD84"/>
  <c r="AD125"/>
  <c r="AD131"/>
  <c r="AD135"/>
  <c r="AD173"/>
  <c r="I202"/>
  <c r="G202"/>
  <c r="F202" s="1"/>
  <c r="AD225"/>
  <c r="AD232"/>
  <c r="AD20"/>
  <c r="AE20"/>
  <c r="Z44"/>
  <c r="AD23"/>
  <c r="AE23"/>
  <c r="AD25"/>
  <c r="AE25"/>
  <c r="AE27"/>
  <c r="AD27"/>
  <c r="AE29"/>
  <c r="AD29"/>
  <c r="AE31"/>
  <c r="AD31"/>
  <c r="AE33"/>
  <c r="AD33"/>
  <c r="AE35"/>
  <c r="AD35"/>
  <c r="AE38"/>
  <c r="AD38"/>
  <c r="AE40"/>
  <c r="AD40"/>
  <c r="AE42"/>
  <c r="AD42"/>
  <c r="AD56"/>
  <c r="AE56"/>
  <c r="AD67"/>
  <c r="AD70"/>
  <c r="AD72"/>
  <c r="AD74"/>
  <c r="G92"/>
  <c r="F92" s="1"/>
  <c r="I92"/>
  <c r="AD94"/>
  <c r="AD96"/>
  <c r="AD98"/>
  <c r="I102"/>
  <c r="G102"/>
  <c r="F102" s="1"/>
  <c r="AD104"/>
  <c r="AD105"/>
  <c r="G107"/>
  <c r="F107" s="1"/>
  <c r="I107"/>
  <c r="AD108"/>
  <c r="S115" i="1"/>
  <c r="R115" s="1"/>
  <c r="R117" s="1"/>
  <c r="Q117" s="1"/>
  <c r="Z115" i="9"/>
  <c r="AD124"/>
  <c r="AD128"/>
  <c r="AE128"/>
  <c r="AE132"/>
  <c r="AD132"/>
  <c r="E133"/>
  <c r="AD138"/>
  <c r="AD140"/>
  <c r="AD145"/>
  <c r="Z147"/>
  <c r="AE145"/>
  <c r="Z149"/>
  <c r="AD148"/>
  <c r="AE148"/>
  <c r="AD153"/>
  <c r="AE153"/>
  <c r="AD161"/>
  <c r="AD166"/>
  <c r="AD172"/>
  <c r="AD178"/>
  <c r="AD182"/>
  <c r="Z186"/>
  <c r="AD190"/>
  <c r="J12" i="11"/>
  <c r="L12" s="1"/>
  <c r="AD198" i="9"/>
  <c r="I199"/>
  <c r="G199"/>
  <c r="F199" s="1"/>
  <c r="AD202"/>
  <c r="AD204"/>
  <c r="AD211"/>
  <c r="S215" i="1"/>
  <c r="R215" s="1"/>
  <c r="Z215" i="9"/>
  <c r="AD230"/>
  <c r="AD234"/>
  <c r="AB241"/>
  <c r="Z242"/>
  <c r="AE242" i="1"/>
  <c r="AD242"/>
  <c r="AB242" s="1"/>
  <c r="AB258" s="1"/>
  <c r="AB259" s="1"/>
  <c r="H249" i="9"/>
  <c r="J249"/>
  <c r="AB257"/>
  <c r="AE257" s="1"/>
  <c r="AE257" i="1"/>
  <c r="H283"/>
  <c r="G283" s="1"/>
  <c r="P249" i="9"/>
  <c r="S249"/>
  <c r="P256"/>
  <c r="S256"/>
  <c r="Z44" i="1"/>
  <c r="F45"/>
  <c r="H45" s="1"/>
  <c r="J88"/>
  <c r="AA109" i="9"/>
  <c r="J101" i="1"/>
  <c r="I103"/>
  <c r="F109"/>
  <c r="H109" s="1"/>
  <c r="G109" s="1"/>
  <c r="AA117"/>
  <c r="J119"/>
  <c r="S149"/>
  <c r="R149" s="1"/>
  <c r="AA156"/>
  <c r="AA180"/>
  <c r="G192"/>
  <c r="J197"/>
  <c r="I202"/>
  <c r="A211"/>
  <c r="Z237"/>
  <c r="AB517" i="9"/>
  <c r="AE517" s="1"/>
  <c r="M517"/>
  <c r="AE7" i="1"/>
  <c r="AE8"/>
  <c r="AE9"/>
  <c r="AE10"/>
  <c r="AE11"/>
  <c r="AE12"/>
  <c r="AE13"/>
  <c r="AE17"/>
  <c r="AA21"/>
  <c r="AD24"/>
  <c r="AB24" s="1"/>
  <c r="AB24" i="9" s="1"/>
  <c r="AD28" i="1"/>
  <c r="AB28" s="1"/>
  <c r="AB28" i="9" s="1"/>
  <c r="AD30" i="1"/>
  <c r="AB30" s="1"/>
  <c r="AB30" i="9" s="1"/>
  <c r="AD32" i="1"/>
  <c r="AB32" s="1"/>
  <c r="AB32" i="9" s="1"/>
  <c r="AD34" i="1"/>
  <c r="AB34" s="1"/>
  <c r="AB34" i="9" s="1"/>
  <c r="AE37" i="1"/>
  <c r="A39"/>
  <c r="AD39"/>
  <c r="AB39" s="1"/>
  <c r="AB39" i="9" s="1"/>
  <c r="AD41" i="1"/>
  <c r="AB41" s="1"/>
  <c r="AB41" i="9" s="1"/>
  <c r="AD43" i="1"/>
  <c r="AB43" s="1"/>
  <c r="AB43" i="9" s="1"/>
  <c r="AA44" i="1"/>
  <c r="AE48"/>
  <c r="AD49"/>
  <c r="AB49" s="1"/>
  <c r="AB52" s="1"/>
  <c r="AE52" s="1"/>
  <c r="AA76" i="9"/>
  <c r="AA77" s="1"/>
  <c r="AD55" i="1"/>
  <c r="AB55" s="1"/>
  <c r="AB55" i="9" s="1"/>
  <c r="AE55" s="1"/>
  <c r="AE58" i="1"/>
  <c r="AE60"/>
  <c r="AE62"/>
  <c r="AE64"/>
  <c r="AE66"/>
  <c r="A68"/>
  <c r="A69" s="1"/>
  <c r="A70" s="1"/>
  <c r="AE69"/>
  <c r="A71"/>
  <c r="S76"/>
  <c r="R76" s="1"/>
  <c r="Z76"/>
  <c r="AE83"/>
  <c r="I92"/>
  <c r="AE93"/>
  <c r="I95"/>
  <c r="I97"/>
  <c r="J100"/>
  <c r="AE100"/>
  <c r="I102"/>
  <c r="J103"/>
  <c r="AE103"/>
  <c r="I107"/>
  <c r="AE107"/>
  <c r="P109"/>
  <c r="AA117" i="9"/>
  <c r="A116" i="1"/>
  <c r="H117"/>
  <c r="G117" s="1"/>
  <c r="AA141" i="9"/>
  <c r="I123" i="1"/>
  <c r="AE123"/>
  <c r="AE129"/>
  <c r="I133"/>
  <c r="AE133"/>
  <c r="H134"/>
  <c r="AD134"/>
  <c r="AB134" s="1"/>
  <c r="AD136"/>
  <c r="AB136" s="1"/>
  <c r="AE137"/>
  <c r="I139"/>
  <c r="AE139"/>
  <c r="AD146"/>
  <c r="AB146" s="1"/>
  <c r="J149"/>
  <c r="I149" s="1"/>
  <c r="H149" s="1"/>
  <c r="G149" s="1"/>
  <c r="AA149"/>
  <c r="S152"/>
  <c r="AE152"/>
  <c r="AD155"/>
  <c r="AB155" s="1"/>
  <c r="AB155" i="9" s="1"/>
  <c r="S158" i="1"/>
  <c r="AE158"/>
  <c r="AE160"/>
  <c r="O162"/>
  <c r="O193" s="1"/>
  <c r="N193" s="1"/>
  <c r="M193" s="1"/>
  <c r="L193" s="1"/>
  <c r="AA162"/>
  <c r="AE165"/>
  <c r="AA168"/>
  <c r="AE170"/>
  <c r="S171"/>
  <c r="S174" s="1"/>
  <c r="AE171"/>
  <c r="Z174"/>
  <c r="AD174" s="1"/>
  <c r="AE177"/>
  <c r="AE185"/>
  <c r="S186"/>
  <c r="R186" s="1"/>
  <c r="Q186" s="1"/>
  <c r="Z186"/>
  <c r="AD186" s="1"/>
  <c r="AE189"/>
  <c r="S192"/>
  <c r="Z192"/>
  <c r="AD192" s="1"/>
  <c r="AA206" i="9"/>
  <c r="J198" i="1"/>
  <c r="I199"/>
  <c r="AE199"/>
  <c r="J202"/>
  <c r="J204"/>
  <c r="E206"/>
  <c r="AA206"/>
  <c r="I209"/>
  <c r="AE209"/>
  <c r="J211"/>
  <c r="H216"/>
  <c r="G216" s="1"/>
  <c r="Z216"/>
  <c r="AD216" s="1"/>
  <c r="AE221"/>
  <c r="AE222"/>
  <c r="AE227"/>
  <c r="AE229"/>
  <c r="AA237"/>
  <c r="AE247"/>
  <c r="W260"/>
  <c r="AD36" i="9"/>
  <c r="Z76"/>
  <c r="AD54"/>
  <c r="AD63"/>
  <c r="AD65"/>
  <c r="S101" i="1"/>
  <c r="Z101" i="9"/>
  <c r="AD106"/>
  <c r="AD120"/>
  <c r="AD127"/>
  <c r="AD130"/>
  <c r="A132" i="1"/>
  <c r="A133" s="1"/>
  <c r="A134" s="1"/>
  <c r="A135" s="1"/>
  <c r="A136" s="1"/>
  <c r="A137" s="1"/>
  <c r="A138" s="1"/>
  <c r="E132" i="9"/>
  <c r="AD167"/>
  <c r="AD179"/>
  <c r="AD191"/>
  <c r="J9" i="11"/>
  <c r="L9" s="1"/>
  <c r="Z206" i="9"/>
  <c r="AD197"/>
  <c r="S203"/>
  <c r="E10" i="11"/>
  <c r="G10" s="1"/>
  <c r="F10" s="1"/>
  <c r="AD208" i="9"/>
  <c r="Z212"/>
  <c r="AD210"/>
  <c r="Z216"/>
  <c r="AD214"/>
  <c r="AD231"/>
  <c r="P20" i="20"/>
  <c r="AD283" i="9"/>
  <c r="J60" i="11"/>
  <c r="L60" s="1"/>
  <c r="S18" i="1"/>
  <c r="Z18" i="9"/>
  <c r="AE24"/>
  <c r="AD24"/>
  <c r="AE28"/>
  <c r="AD28"/>
  <c r="AE30"/>
  <c r="AD30"/>
  <c r="AD32"/>
  <c r="AE32"/>
  <c r="AE34"/>
  <c r="AD34"/>
  <c r="AE39"/>
  <c r="AD39"/>
  <c r="AE41"/>
  <c r="AD41"/>
  <c r="AE43"/>
  <c r="AD43"/>
  <c r="AD55"/>
  <c r="AD68"/>
  <c r="AE68"/>
  <c r="AD71"/>
  <c r="AE71"/>
  <c r="AD73"/>
  <c r="AE73"/>
  <c r="AD75"/>
  <c r="AE75"/>
  <c r="S82" i="1"/>
  <c r="S86" s="1"/>
  <c r="R86" s="1"/>
  <c r="Z82" i="9"/>
  <c r="AD89"/>
  <c r="AE89"/>
  <c r="AD90"/>
  <c r="AE90"/>
  <c r="AD92"/>
  <c r="AE92"/>
  <c r="AD95"/>
  <c r="AE95"/>
  <c r="I96"/>
  <c r="G96"/>
  <c r="F96" s="1"/>
  <c r="AD97"/>
  <c r="AE97"/>
  <c r="G98"/>
  <c r="F98" s="1"/>
  <c r="I98"/>
  <c r="S99" i="1"/>
  <c r="S109" s="1"/>
  <c r="Z99" i="9"/>
  <c r="G101"/>
  <c r="F101" s="1"/>
  <c r="I101"/>
  <c r="AD102"/>
  <c r="AE102"/>
  <c r="AD114"/>
  <c r="AE114"/>
  <c r="AD121"/>
  <c r="AE121"/>
  <c r="AD126"/>
  <c r="AE126"/>
  <c r="AD134"/>
  <c r="E135"/>
  <c r="AD136"/>
  <c r="AD146"/>
  <c r="AE155"/>
  <c r="AD155"/>
  <c r="AE159"/>
  <c r="AD159"/>
  <c r="H164"/>
  <c r="J164"/>
  <c r="J168" s="1"/>
  <c r="F168"/>
  <c r="H168" s="1"/>
  <c r="G168" s="1"/>
  <c r="AD164"/>
  <c r="Z168"/>
  <c r="AE164"/>
  <c r="Z180"/>
  <c r="AD176"/>
  <c r="AE176"/>
  <c r="AD184"/>
  <c r="AE184"/>
  <c r="Z192"/>
  <c r="AD188"/>
  <c r="AE188"/>
  <c r="AD200"/>
  <c r="AE200"/>
  <c r="J10" i="11"/>
  <c r="L10" s="1"/>
  <c r="AE203" i="9"/>
  <c r="AD203"/>
  <c r="AD205"/>
  <c r="AE205"/>
  <c r="I210"/>
  <c r="G210"/>
  <c r="F210" s="1"/>
  <c r="Z237"/>
  <c r="AD220"/>
  <c r="AE220"/>
  <c r="AD226"/>
  <c r="AE226"/>
  <c r="AD236"/>
  <c r="AE236"/>
  <c r="Z241"/>
  <c r="Z258" i="1"/>
  <c r="Q250" i="9"/>
  <c r="S250" i="1"/>
  <c r="K21"/>
  <c r="K45" s="1"/>
  <c r="Z21"/>
  <c r="I100"/>
  <c r="I128"/>
  <c r="J135"/>
  <c r="F141"/>
  <c r="Q141"/>
  <c r="J168"/>
  <c r="I168" s="1"/>
  <c r="Z168"/>
  <c r="J201"/>
  <c r="J206" s="1"/>
  <c r="J242"/>
  <c r="J258" s="1"/>
  <c r="AA21" i="9"/>
  <c r="A40" i="1"/>
  <c r="A41" s="1"/>
  <c r="A42" s="1"/>
  <c r="A43" s="1"/>
  <c r="AE51"/>
  <c r="A56"/>
  <c r="A57" s="1"/>
  <c r="AD67"/>
  <c r="AB67" s="1"/>
  <c r="AD70"/>
  <c r="AB70" s="1"/>
  <c r="A72"/>
  <c r="A73" s="1"/>
  <c r="A74" s="1"/>
  <c r="A75" s="1"/>
  <c r="AD72"/>
  <c r="AB72" s="1"/>
  <c r="AD74"/>
  <c r="AB74" s="1"/>
  <c r="AA86" i="9"/>
  <c r="I88" i="1"/>
  <c r="R88"/>
  <c r="G92"/>
  <c r="AD94"/>
  <c r="AB94" s="1"/>
  <c r="I96"/>
  <c r="R96"/>
  <c r="AD96"/>
  <c r="AB96" s="1"/>
  <c r="I98"/>
  <c r="R98"/>
  <c r="AD98"/>
  <c r="AB98" s="1"/>
  <c r="I101"/>
  <c r="R101"/>
  <c r="G102"/>
  <c r="AD104"/>
  <c r="AB104" s="1"/>
  <c r="AD105"/>
  <c r="AB105" s="1"/>
  <c r="G107"/>
  <c r="AD108"/>
  <c r="AB108" s="1"/>
  <c r="AD115"/>
  <c r="AB115" s="1"/>
  <c r="I119"/>
  <c r="AD124"/>
  <c r="AB124" s="1"/>
  <c r="I135"/>
  <c r="AD138"/>
  <c r="AB138" s="1"/>
  <c r="AD140"/>
  <c r="AB140" s="1"/>
  <c r="AA141"/>
  <c r="AA142" s="1"/>
  <c r="AA147"/>
  <c r="AA156" i="9"/>
  <c r="S156" i="1"/>
  <c r="R156" s="1"/>
  <c r="Z156"/>
  <c r="AD156" s="1"/>
  <c r="AA162" i="9"/>
  <c r="AD161" i="1"/>
  <c r="AB161" s="1"/>
  <c r="J164"/>
  <c r="AD166"/>
  <c r="AB166" s="1"/>
  <c r="F168"/>
  <c r="AA174" i="9"/>
  <c r="AD172" i="1"/>
  <c r="AB172" s="1"/>
  <c r="F174"/>
  <c r="Q174"/>
  <c r="AD178"/>
  <c r="AB178" s="1"/>
  <c r="Z180"/>
  <c r="AD180" s="1"/>
  <c r="AD182"/>
  <c r="AB182" s="1"/>
  <c r="AD190"/>
  <c r="AB190" s="1"/>
  <c r="S197"/>
  <c r="AD198"/>
  <c r="AB198" s="1"/>
  <c r="G199"/>
  <c r="AD202"/>
  <c r="AB202" s="1"/>
  <c r="AD204"/>
  <c r="AB204" s="1"/>
  <c r="I208"/>
  <c r="S208"/>
  <c r="I210"/>
  <c r="S210"/>
  <c r="AD211"/>
  <c r="AB211" s="1"/>
  <c r="AA212"/>
  <c r="S214"/>
  <c r="S216" s="1"/>
  <c r="R216" s="1"/>
  <c r="AD215"/>
  <c r="AB215" s="1"/>
  <c r="AD230"/>
  <c r="AB230" s="1"/>
  <c r="AD234"/>
  <c r="AB234" s="1"/>
  <c r="I242"/>
  <c r="R242"/>
  <c r="AE252"/>
  <c r="AB283" i="9"/>
  <c r="AE282"/>
  <c r="AD19"/>
  <c r="AD61"/>
  <c r="G103"/>
  <c r="F103" s="1"/>
  <c r="I103"/>
  <c r="S113" i="1"/>
  <c r="S117" s="1"/>
  <c r="Z113" i="9"/>
  <c r="AD119"/>
  <c r="Z141"/>
  <c r="AD154"/>
  <c r="AD183"/>
  <c r="I198"/>
  <c r="G198"/>
  <c r="F198" s="1"/>
  <c r="AD201"/>
  <c r="G204"/>
  <c r="F204" s="1"/>
  <c r="I204"/>
  <c r="AD235"/>
  <c r="AA241"/>
  <c r="AA258" i="1"/>
  <c r="AA259" s="1"/>
  <c r="Q252" i="9"/>
  <c r="S252" i="1"/>
  <c r="AD7" i="9"/>
  <c r="AE7"/>
  <c r="AD8"/>
  <c r="AE8"/>
  <c r="AD9"/>
  <c r="AE9"/>
  <c r="AD10"/>
  <c r="AE10"/>
  <c r="AD11"/>
  <c r="AE11"/>
  <c r="AD12"/>
  <c r="AE12"/>
  <c r="AD13"/>
  <c r="AE13"/>
  <c r="Z21"/>
  <c r="AD17"/>
  <c r="AE17"/>
  <c r="AE37"/>
  <c r="AD37"/>
  <c r="AD58"/>
  <c r="AE58"/>
  <c r="AD60"/>
  <c r="AE60"/>
  <c r="AD62"/>
  <c r="AE62"/>
  <c r="AD64"/>
  <c r="AE64"/>
  <c r="AD66"/>
  <c r="AE66"/>
  <c r="AD69"/>
  <c r="AE69"/>
  <c r="AD83"/>
  <c r="AE83"/>
  <c r="AD93"/>
  <c r="AE93"/>
  <c r="AD100"/>
  <c r="AE100"/>
  <c r="AD103"/>
  <c r="AE103"/>
  <c r="AD107"/>
  <c r="AE107"/>
  <c r="AD123"/>
  <c r="AE123"/>
  <c r="AD129"/>
  <c r="AE129"/>
  <c r="AD133"/>
  <c r="AE133"/>
  <c r="E134"/>
  <c r="AD137"/>
  <c r="AE137"/>
  <c r="AD139"/>
  <c r="AE139"/>
  <c r="F156"/>
  <c r="H156" s="1"/>
  <c r="H152"/>
  <c r="J152"/>
  <c r="J156" s="1"/>
  <c r="I156" s="1"/>
  <c r="I193" s="1"/>
  <c r="Z156"/>
  <c r="AD152"/>
  <c r="AE152"/>
  <c r="AD158"/>
  <c r="Z162"/>
  <c r="AE158"/>
  <c r="H159"/>
  <c r="J159"/>
  <c r="J162" s="1"/>
  <c r="J193" s="1"/>
  <c r="F162"/>
  <c r="AE160"/>
  <c r="AD160"/>
  <c r="AD165"/>
  <c r="AE165"/>
  <c r="AD170"/>
  <c r="Z174"/>
  <c r="AE170"/>
  <c r="H171"/>
  <c r="J171"/>
  <c r="J174" s="1"/>
  <c r="F174"/>
  <c r="H174" s="1"/>
  <c r="G174" s="1"/>
  <c r="AE171"/>
  <c r="AD171"/>
  <c r="AD177"/>
  <c r="AE177"/>
  <c r="AD185"/>
  <c r="AE185"/>
  <c r="AD189"/>
  <c r="AE189"/>
  <c r="J11" i="11"/>
  <c r="L11" s="1"/>
  <c r="AE199" i="9"/>
  <c r="AD199"/>
  <c r="I205"/>
  <c r="G205"/>
  <c r="F205" s="1"/>
  <c r="AD209"/>
  <c r="AE209"/>
  <c r="AD221"/>
  <c r="AE221"/>
  <c r="AD222"/>
  <c r="AE222"/>
  <c r="AD227"/>
  <c r="AE227"/>
  <c r="AD229"/>
  <c r="AE229"/>
  <c r="AB246"/>
  <c r="AE246" s="1"/>
  <c r="AE246" i="1"/>
  <c r="I238" i="2"/>
  <c r="J260"/>
  <c r="S44" i="1"/>
  <c r="R44" s="1"/>
  <c r="L52"/>
  <c r="L77" s="1"/>
  <c r="J96"/>
  <c r="J98"/>
  <c r="A121"/>
  <c r="J127"/>
  <c r="J130"/>
  <c r="I198"/>
  <c r="I206" s="1"/>
  <c r="H206" s="1"/>
  <c r="G206" s="1"/>
  <c r="I204"/>
  <c r="Z206"/>
  <c r="J208"/>
  <c r="J210"/>
  <c r="I211"/>
  <c r="F212"/>
  <c r="T238"/>
  <c r="T260" s="1"/>
  <c r="A241"/>
  <c r="AE18"/>
  <c r="AD19"/>
  <c r="AB19" s="1"/>
  <c r="AB19" i="9" s="1"/>
  <c r="AE19" s="1"/>
  <c r="AB21" i="1"/>
  <c r="AA44" i="9"/>
  <c r="AA45" s="1"/>
  <c r="AE24" i="1"/>
  <c r="AE28"/>
  <c r="AE30"/>
  <c r="AE32"/>
  <c r="AE34"/>
  <c r="AD36"/>
  <c r="AB36" s="1"/>
  <c r="AB36" i="9" s="1"/>
  <c r="AE36" s="1"/>
  <c r="AE39" i="1"/>
  <c r="AE41"/>
  <c r="AE43"/>
  <c r="AB44"/>
  <c r="AE49"/>
  <c r="AD54"/>
  <c r="AB54" s="1"/>
  <c r="AE55"/>
  <c r="AD59"/>
  <c r="AB59" s="1"/>
  <c r="AB59" i="9" s="1"/>
  <c r="AE59" s="1"/>
  <c r="AD61" i="1"/>
  <c r="AB61" s="1"/>
  <c r="AB61" i="9" s="1"/>
  <c r="AE61" s="1"/>
  <c r="AD63" i="1"/>
  <c r="AB63" s="1"/>
  <c r="AB63" i="9" s="1"/>
  <c r="AE63" s="1"/>
  <c r="AD65" i="1"/>
  <c r="AB65" s="1"/>
  <c r="AB65" i="9" s="1"/>
  <c r="AE65" s="1"/>
  <c r="AE68" i="1"/>
  <c r="AE71"/>
  <c r="AE73"/>
  <c r="AE75"/>
  <c r="AA76"/>
  <c r="AE82"/>
  <c r="A84"/>
  <c r="A85" s="1"/>
  <c r="AD84"/>
  <c r="AB84" s="1"/>
  <c r="AB84" i="9" s="1"/>
  <c r="AE84" s="1"/>
  <c r="AE89" i="1"/>
  <c r="AE90"/>
  <c r="AE92"/>
  <c r="AE95"/>
  <c r="AE97"/>
  <c r="AE99"/>
  <c r="AD101"/>
  <c r="AB101" s="1"/>
  <c r="AB101" i="9" s="1"/>
  <c r="G103" i="1"/>
  <c r="A104"/>
  <c r="A105" s="1"/>
  <c r="A106" s="1"/>
  <c r="A107" s="1"/>
  <c r="AD106"/>
  <c r="AB106" s="1"/>
  <c r="AB106" i="9" s="1"/>
  <c r="AE106" s="1"/>
  <c r="AD113" i="1"/>
  <c r="AB113" s="1"/>
  <c r="AB113" i="9" s="1"/>
  <c r="AD119" i="1"/>
  <c r="AB119" s="1"/>
  <c r="AE119" s="1"/>
  <c r="AD120"/>
  <c r="AB120" s="1"/>
  <c r="AB120" i="9" s="1"/>
  <c r="AE120" s="1"/>
  <c r="AD125" i="1"/>
  <c r="AB125" s="1"/>
  <c r="AB125" i="9" s="1"/>
  <c r="AE125" s="1"/>
  <c r="AD127" i="1"/>
  <c r="AB127" s="1"/>
  <c r="AB127" i="9" s="1"/>
  <c r="AE127" s="1"/>
  <c r="AD130" i="1"/>
  <c r="AB130" s="1"/>
  <c r="AB130" i="9" s="1"/>
  <c r="AE130" s="1"/>
  <c r="AD131" i="1"/>
  <c r="AB131" s="1"/>
  <c r="AB131" i="9" s="1"/>
  <c r="AE131" s="1"/>
  <c r="G132" i="1"/>
  <c r="I134"/>
  <c r="AD135"/>
  <c r="AB135" s="1"/>
  <c r="AB135" i="9" s="1"/>
  <c r="AE135" s="1"/>
  <c r="Z141" i="1"/>
  <c r="AA147" i="9"/>
  <c r="S147" i="1"/>
  <c r="R147" s="1"/>
  <c r="Z147"/>
  <c r="AD147" s="1"/>
  <c r="AB149"/>
  <c r="AE149" s="1"/>
  <c r="J152"/>
  <c r="J156" s="1"/>
  <c r="I156" s="1"/>
  <c r="AD154"/>
  <c r="AB154" s="1"/>
  <c r="AB154" i="9" s="1"/>
  <c r="AB156" s="1"/>
  <c r="AE155" i="1"/>
  <c r="F156"/>
  <c r="Q156"/>
  <c r="J159"/>
  <c r="J162" s="1"/>
  <c r="I162" s="1"/>
  <c r="H162" s="1"/>
  <c r="G162" s="1"/>
  <c r="S159"/>
  <c r="AE159"/>
  <c r="Q162"/>
  <c r="AB162"/>
  <c r="AE162" s="1"/>
  <c r="S164"/>
  <c r="S168" s="1"/>
  <c r="AE164"/>
  <c r="AD167"/>
  <c r="AB167" s="1"/>
  <c r="AB167" i="9" s="1"/>
  <c r="AE167" s="1"/>
  <c r="Q168" i="1"/>
  <c r="J171"/>
  <c r="J174" s="1"/>
  <c r="I174" s="1"/>
  <c r="H174" s="1"/>
  <c r="G174" s="1"/>
  <c r="AD173"/>
  <c r="AB173" s="1"/>
  <c r="AB173" i="9" s="1"/>
  <c r="AE173" s="1"/>
  <c r="AA174" i="1"/>
  <c r="S176"/>
  <c r="S180" s="1"/>
  <c r="R180" s="1"/>
  <c r="Q180" s="1"/>
  <c r="AE176"/>
  <c r="AD179"/>
  <c r="AB179" s="1"/>
  <c r="AB179" i="9" s="1"/>
  <c r="AE179" s="1"/>
  <c r="AA186"/>
  <c r="AD183" i="1"/>
  <c r="AB183" s="1"/>
  <c r="AB183" i="9" s="1"/>
  <c r="AE183" s="1"/>
  <c r="AE184" i="1"/>
  <c r="AA186"/>
  <c r="AE188"/>
  <c r="AD191"/>
  <c r="AB191" s="1"/>
  <c r="AB191" i="9" s="1"/>
  <c r="AE191" s="1"/>
  <c r="AA192" i="1"/>
  <c r="H197"/>
  <c r="AD197"/>
  <c r="AB197" s="1"/>
  <c r="G198"/>
  <c r="AE200"/>
  <c r="AD201"/>
  <c r="AB201" s="1"/>
  <c r="AB201" i="9" s="1"/>
  <c r="AE201" s="1"/>
  <c r="G202" i="1"/>
  <c r="S203"/>
  <c r="AE203"/>
  <c r="G204"/>
  <c r="I205"/>
  <c r="AE205"/>
  <c r="Q206"/>
  <c r="AD208"/>
  <c r="AB208" s="1"/>
  <c r="AD210"/>
  <c r="AB210" s="1"/>
  <c r="AB210" i="9" s="1"/>
  <c r="AE210" s="1"/>
  <c r="G211" i="1"/>
  <c r="J212"/>
  <c r="Z212"/>
  <c r="AD212" s="1"/>
  <c r="AD214"/>
  <c r="AB214" s="1"/>
  <c r="AE214" s="1"/>
  <c r="AA216"/>
  <c r="S220"/>
  <c r="S237" s="1"/>
  <c r="AE220"/>
  <c r="AD225"/>
  <c r="AB225" s="1"/>
  <c r="AB225" i="9" s="1"/>
  <c r="AE225" s="1"/>
  <c r="AE226" i="1"/>
  <c r="AD231"/>
  <c r="AB231" s="1"/>
  <c r="AB231" i="9" s="1"/>
  <c r="AE231" s="1"/>
  <c r="AD232" i="1"/>
  <c r="AB232" s="1"/>
  <c r="AB232" i="9" s="1"/>
  <c r="AE232" s="1"/>
  <c r="AD235" i="1"/>
  <c r="AB235" s="1"/>
  <c r="AB235" i="9" s="1"/>
  <c r="AE235" s="1"/>
  <c r="AE236" i="1"/>
  <c r="Q237"/>
  <c r="S241"/>
  <c r="AE241"/>
  <c r="H242"/>
  <c r="Q242"/>
  <c r="S242" s="1"/>
  <c r="AE255"/>
  <c r="U260"/>
  <c r="V260"/>
  <c r="Q491" i="9"/>
  <c r="Q515" s="1"/>
  <c r="Z117"/>
  <c r="AD116"/>
  <c r="AD116" i="1"/>
  <c r="AB116" s="1"/>
  <c r="AE116" s="1"/>
  <c r="Z117"/>
  <c r="Z109" i="9"/>
  <c r="AD88"/>
  <c r="AD88" i="1"/>
  <c r="AB88" s="1"/>
  <c r="AE88" s="1"/>
  <c r="Z109"/>
  <c r="AA109"/>
  <c r="AA110" i="9"/>
  <c r="V110" i="1"/>
  <c r="U110" s="1"/>
  <c r="AD85" i="9"/>
  <c r="Z86"/>
  <c r="AD85" i="1"/>
  <c r="AB85" s="1"/>
  <c r="AE85" s="1"/>
  <c r="AA86"/>
  <c r="Z86"/>
  <c r="R513" i="9"/>
  <c r="S513"/>
  <c r="P513"/>
  <c r="Q513"/>
  <c r="N21"/>
  <c r="S20"/>
  <c r="N21" i="1"/>
  <c r="N45" s="1"/>
  <c r="H57" i="13"/>
  <c r="C40" i="16"/>
  <c r="S20" i="1"/>
  <c r="R20" s="1"/>
  <c r="S51"/>
  <c r="R51" s="1"/>
  <c r="R52" s="1"/>
  <c r="R77" s="1"/>
  <c r="Q77" s="1"/>
  <c r="P77" s="1"/>
  <c r="R109" l="1"/>
  <c r="S110"/>
  <c r="R237"/>
  <c r="S238"/>
  <c r="AD141"/>
  <c r="H205" i="9"/>
  <c r="J205"/>
  <c r="H31" i="13"/>
  <c r="C15" i="16"/>
  <c r="AB230" i="9"/>
  <c r="AE230" s="1"/>
  <c r="AE230" i="1"/>
  <c r="AB182" i="9"/>
  <c r="AB186" i="1"/>
  <c r="AE182"/>
  <c r="AB178" i="9"/>
  <c r="AE178" i="1"/>
  <c r="AB140" i="9"/>
  <c r="AE140" s="1"/>
  <c r="AE140" i="1"/>
  <c r="AB98" i="9"/>
  <c r="AE98" s="1"/>
  <c r="AE98" i="1"/>
  <c r="AB74" i="9"/>
  <c r="AE74" s="1"/>
  <c r="AE74" i="1"/>
  <c r="AB70" i="9"/>
  <c r="AE70" s="1"/>
  <c r="AE70" i="1"/>
  <c r="P250" i="9"/>
  <c r="S250"/>
  <c r="AD168"/>
  <c r="R192" i="1"/>
  <c r="AD44"/>
  <c r="AE44"/>
  <c r="AD215" i="9"/>
  <c r="H199"/>
  <c r="J199"/>
  <c r="AD186"/>
  <c r="AD147"/>
  <c r="H102"/>
  <c r="J102"/>
  <c r="Z45"/>
  <c r="AE44"/>
  <c r="AD44"/>
  <c r="AE235" i="1"/>
  <c r="I212"/>
  <c r="H212" s="1"/>
  <c r="G212" s="1"/>
  <c r="AB192"/>
  <c r="AE173"/>
  <c r="AE167"/>
  <c r="AA193" i="9"/>
  <c r="AE125" i="1"/>
  <c r="AE61"/>
  <c r="AE19"/>
  <c r="Q258"/>
  <c r="Q259" s="1"/>
  <c r="H168"/>
  <c r="G168" s="1"/>
  <c r="AA78" i="9"/>
  <c r="AB208"/>
  <c r="AB212" i="1"/>
  <c r="AB54" i="9"/>
  <c r="AB76" i="1"/>
  <c r="AB77" s="1"/>
  <c r="I260" i="2"/>
  <c r="E162" i="9"/>
  <c r="H162"/>
  <c r="Z193"/>
  <c r="AD162"/>
  <c r="AD156"/>
  <c r="AE156"/>
  <c r="G134"/>
  <c r="F134" s="1"/>
  <c r="I134"/>
  <c r="H204"/>
  <c r="J204"/>
  <c r="AD113"/>
  <c r="AE113"/>
  <c r="AB161"/>
  <c r="AE161" i="1"/>
  <c r="AB108" i="9"/>
  <c r="AE108" s="1"/>
  <c r="AE108" i="1"/>
  <c r="AB104" i="9"/>
  <c r="AE104" s="1"/>
  <c r="AE104" i="1"/>
  <c r="AB96" i="9"/>
  <c r="AE96" s="1"/>
  <c r="AE96" i="1"/>
  <c r="I258"/>
  <c r="J259"/>
  <c r="AD168"/>
  <c r="AD99" i="9"/>
  <c r="AE99"/>
  <c r="AD82"/>
  <c r="AE82"/>
  <c r="AD18"/>
  <c r="AE18"/>
  <c r="P6" i="20"/>
  <c r="AD206" i="9"/>
  <c r="G132"/>
  <c r="F132" s="1"/>
  <c r="I132"/>
  <c r="Z77" i="1"/>
  <c r="AD76"/>
  <c r="AD237"/>
  <c r="AE237"/>
  <c r="H107" i="9"/>
  <c r="J107"/>
  <c r="H202"/>
  <c r="J202"/>
  <c r="AB237" i="1"/>
  <c r="AB238" s="1"/>
  <c r="AA238" s="1"/>
  <c r="Z238" s="1"/>
  <c r="AE231"/>
  <c r="AE210"/>
  <c r="S212"/>
  <c r="R212" s="1"/>
  <c r="AE201"/>
  <c r="S206"/>
  <c r="R206" s="1"/>
  <c r="AE183"/>
  <c r="AE179"/>
  <c r="AE154"/>
  <c r="AE135"/>
  <c r="AE127"/>
  <c r="AE84"/>
  <c r="AE63"/>
  <c r="AE54"/>
  <c r="AE36"/>
  <c r="AB156"/>
  <c r="J141"/>
  <c r="R249" i="9"/>
  <c r="AE212" i="1"/>
  <c r="K78"/>
  <c r="J78" s="1"/>
  <c r="I78" s="1"/>
  <c r="AE156"/>
  <c r="J193"/>
  <c r="I193" s="1"/>
  <c r="AB214" i="9"/>
  <c r="AB216" i="1"/>
  <c r="AB197" i="9"/>
  <c r="AB206" i="1"/>
  <c r="AB119" i="9"/>
  <c r="AB141" i="1"/>
  <c r="AE141" s="1"/>
  <c r="AE206"/>
  <c r="AD206"/>
  <c r="H198" i="9"/>
  <c r="J198"/>
  <c r="H103"/>
  <c r="J103"/>
  <c r="AB215"/>
  <c r="AE215" s="1"/>
  <c r="AE215" i="1"/>
  <c r="AB211" i="9"/>
  <c r="AE211" s="1"/>
  <c r="AE211" i="1"/>
  <c r="AB202" i="9"/>
  <c r="AE202" s="1"/>
  <c r="AE202" i="1"/>
  <c r="AB190" i="9"/>
  <c r="AE190" i="1"/>
  <c r="AB105" i="9"/>
  <c r="AE105" s="1"/>
  <c r="AE105" i="1"/>
  <c r="AB94" i="9"/>
  <c r="AE94" s="1"/>
  <c r="AE94" i="1"/>
  <c r="AB72" i="9"/>
  <c r="AE72" s="1"/>
  <c r="AE72" i="1"/>
  <c r="Z258" i="9"/>
  <c r="AD241"/>
  <c r="AE241"/>
  <c r="H210"/>
  <c r="J210"/>
  <c r="AD180"/>
  <c r="H101"/>
  <c r="J101"/>
  <c r="H98"/>
  <c r="J98"/>
  <c r="AB134"/>
  <c r="AE134" s="1"/>
  <c r="AE134" i="1"/>
  <c r="AE149" i="9"/>
  <c r="J7" i="11"/>
  <c r="L7" s="1"/>
  <c r="AD149" i="9"/>
  <c r="I133"/>
  <c r="G133"/>
  <c r="F133" s="1"/>
  <c r="AD115"/>
  <c r="C77" i="1"/>
  <c r="C78" s="1"/>
  <c r="D78"/>
  <c r="H156"/>
  <c r="G156" s="1"/>
  <c r="S258"/>
  <c r="AE154" i="9"/>
  <c r="AE232" i="1"/>
  <c r="AE208"/>
  <c r="AE197"/>
  <c r="AE130"/>
  <c r="AE120"/>
  <c r="AE65"/>
  <c r="AE283" i="9"/>
  <c r="AB180" i="1"/>
  <c r="AE180" s="1"/>
  <c r="S162"/>
  <c r="R162" s="1"/>
  <c r="J109"/>
  <c r="AE216"/>
  <c r="AE186"/>
  <c r="AE192"/>
  <c r="AD174" i="9"/>
  <c r="AD21"/>
  <c r="P252"/>
  <c r="S252"/>
  <c r="AD141"/>
  <c r="AB234"/>
  <c r="AE234" s="1"/>
  <c r="AE234" i="1"/>
  <c r="AB204" i="9"/>
  <c r="AE204" s="1"/>
  <c r="AE204" i="1"/>
  <c r="AB198" i="9"/>
  <c r="AE198" s="1"/>
  <c r="AE198" i="1"/>
  <c r="AB172" i="9"/>
  <c r="AE172" i="1"/>
  <c r="AB166" i="9"/>
  <c r="AE166" i="1"/>
  <c r="AB138" i="9"/>
  <c r="AE138" s="1"/>
  <c r="AE138" i="1"/>
  <c r="AB124" i="9"/>
  <c r="AE124" s="1"/>
  <c r="AE124" i="1"/>
  <c r="AB115" i="9"/>
  <c r="AE115" s="1"/>
  <c r="AE115" i="1"/>
  <c r="AB67" i="9"/>
  <c r="AE67" s="1"/>
  <c r="AE67" i="1"/>
  <c r="AD21"/>
  <c r="AE21"/>
  <c r="AE258"/>
  <c r="AD258"/>
  <c r="Z259"/>
  <c r="Z238" i="9"/>
  <c r="AD238" s="1"/>
  <c r="AD237"/>
  <c r="AD192"/>
  <c r="I135"/>
  <c r="G135"/>
  <c r="F135" s="1"/>
  <c r="H96"/>
  <c r="J96"/>
  <c r="P27" i="20"/>
  <c r="AD216" i="9"/>
  <c r="P7" i="20"/>
  <c r="J13" i="11"/>
  <c r="AD212" i="9"/>
  <c r="AD101"/>
  <c r="AE101"/>
  <c r="Z77"/>
  <c r="AD76"/>
  <c r="AB146"/>
  <c r="AE146" i="1"/>
  <c r="AB147"/>
  <c r="AE147" s="1"/>
  <c r="AB136" i="9"/>
  <c r="AE136" s="1"/>
  <c r="AE136" i="1"/>
  <c r="AD242" i="9"/>
  <c r="AB242" s="1"/>
  <c r="AA242" s="1"/>
  <c r="AA258" s="1"/>
  <c r="AA259" s="1"/>
  <c r="AA260" s="1"/>
  <c r="H92"/>
  <c r="J92"/>
  <c r="AB168" i="1"/>
  <c r="AE168" s="1"/>
  <c r="AB45"/>
  <c r="AA45" s="1"/>
  <c r="Z45" s="1"/>
  <c r="AB21" i="9"/>
  <c r="AE21" s="1"/>
  <c r="AE225" i="1"/>
  <c r="AE191"/>
  <c r="AB174"/>
  <c r="AE174" s="1"/>
  <c r="AE131"/>
  <c r="AE106"/>
  <c r="AE101"/>
  <c r="I109"/>
  <c r="I110" s="1"/>
  <c r="AE59"/>
  <c r="AA142" i="9"/>
  <c r="AA143" s="1"/>
  <c r="R256"/>
  <c r="AE113" i="1"/>
  <c r="J110"/>
  <c r="G78"/>
  <c r="Z142" i="9"/>
  <c r="AD117"/>
  <c r="Z142" i="1"/>
  <c r="AD117"/>
  <c r="AB116" i="9"/>
  <c r="AB117" i="1"/>
  <c r="AE117" s="1"/>
  <c r="AD109"/>
  <c r="AD109" i="9"/>
  <c r="AB88"/>
  <c r="AB109" i="1"/>
  <c r="AE109" s="1"/>
  <c r="AD86"/>
  <c r="AB85" i="9"/>
  <c r="AB86" i="1"/>
  <c r="AD86" i="9"/>
  <c r="Z110"/>
  <c r="Q516"/>
  <c r="Q517" s="1"/>
  <c r="E16" i="11" s="1"/>
  <c r="G16" s="1"/>
  <c r="Q514" i="9"/>
  <c r="P514"/>
  <c r="P516"/>
  <c r="P517" s="1"/>
  <c r="D16" i="11" s="1"/>
  <c r="F16" s="1"/>
  <c r="R516" i="9"/>
  <c r="R517" s="1"/>
  <c r="L10" i="20" s="1"/>
  <c r="R514" i="9"/>
  <c r="S516"/>
  <c r="S517" s="1"/>
  <c r="M10" i="20" s="1"/>
  <c r="S514" i="9"/>
  <c r="M45" i="1"/>
  <c r="L45" s="1"/>
  <c r="L78" s="1"/>
  <c r="N78"/>
  <c r="M21" i="9"/>
  <c r="N45"/>
  <c r="S52" i="1"/>
  <c r="S77" s="1"/>
  <c r="S21"/>
  <c r="R20" i="9"/>
  <c r="R21" s="1"/>
  <c r="R45" s="1"/>
  <c r="Q45" s="1"/>
  <c r="S21"/>
  <c r="R252" l="1"/>
  <c r="Z260" i="1"/>
  <c r="AD259"/>
  <c r="AE259"/>
  <c r="AB174" i="9"/>
  <c r="AE174" s="1"/>
  <c r="AE172"/>
  <c r="H258" i="1"/>
  <c r="G258" s="1"/>
  <c r="I259"/>
  <c r="AB162" i="9"/>
  <c r="AE162" s="1"/>
  <c r="AE161"/>
  <c r="AA77" i="1"/>
  <c r="AB78"/>
  <c r="AE242" i="9"/>
  <c r="G162"/>
  <c r="AB237"/>
  <c r="AE237" s="1"/>
  <c r="S193" i="1"/>
  <c r="R250" i="9"/>
  <c r="AD45" i="1"/>
  <c r="AE45"/>
  <c r="R258"/>
  <c r="R259" s="1"/>
  <c r="S259"/>
  <c r="S260" s="1"/>
  <c r="AD258" i="9"/>
  <c r="Z259"/>
  <c r="AE190"/>
  <c r="AB192"/>
  <c r="AB206"/>
  <c r="AE197"/>
  <c r="H132"/>
  <c r="J132"/>
  <c r="P19" i="20"/>
  <c r="AD193" i="9"/>
  <c r="AB212"/>
  <c r="AE208"/>
  <c r="AE45"/>
  <c r="AD45"/>
  <c r="AE178"/>
  <c r="AB180"/>
  <c r="AE180" s="1"/>
  <c r="AB110" i="1"/>
  <c r="AB238" i="9"/>
  <c r="AE238" s="1"/>
  <c r="AB258"/>
  <c r="AB259" s="1"/>
  <c r="Q260" i="1"/>
  <c r="R238"/>
  <c r="Q238" s="1"/>
  <c r="P238" s="1"/>
  <c r="AE76"/>
  <c r="AE146" i="9"/>
  <c r="AB147"/>
  <c r="AE166"/>
  <c r="AB168"/>
  <c r="AE168" s="1"/>
  <c r="H133"/>
  <c r="J133"/>
  <c r="H134"/>
  <c r="J134"/>
  <c r="AB186"/>
  <c r="AE186" s="1"/>
  <c r="AE182"/>
  <c r="AB193" i="1"/>
  <c r="AA193" s="1"/>
  <c r="Z193" s="1"/>
  <c r="Z78" i="9"/>
  <c r="AD78" s="1"/>
  <c r="AD77"/>
  <c r="H135"/>
  <c r="J135"/>
  <c r="AB141"/>
  <c r="AE141" s="1"/>
  <c r="AE119"/>
  <c r="AB216"/>
  <c r="AE214"/>
  <c r="I141" i="1"/>
  <c r="H141" s="1"/>
  <c r="G141" s="1"/>
  <c r="J142"/>
  <c r="AD238"/>
  <c r="AE238"/>
  <c r="W77"/>
  <c r="AD77"/>
  <c r="AB76" i="9"/>
  <c r="AE76" s="1"/>
  <c r="AE54"/>
  <c r="Q192" i="1"/>
  <c r="Q193" s="1"/>
  <c r="R193"/>
  <c r="R110"/>
  <c r="Q110" s="1"/>
  <c r="P110" s="1"/>
  <c r="O110" s="1"/>
  <c r="N110" s="1"/>
  <c r="AB117" i="9"/>
  <c r="AE116"/>
  <c r="W142" i="1"/>
  <c r="AD142"/>
  <c r="AB142" s="1"/>
  <c r="AD142" i="9"/>
  <c r="AB109"/>
  <c r="AE109" s="1"/>
  <c r="AE88"/>
  <c r="Z143"/>
  <c r="P9" i="20" s="1"/>
  <c r="P16" s="1"/>
  <c r="AD110" i="9"/>
  <c r="AB86"/>
  <c r="AE85"/>
  <c r="AE86" i="1"/>
  <c r="AA110"/>
  <c r="Z110" s="1"/>
  <c r="AB143"/>
  <c r="M45" i="9"/>
  <c r="L45" s="1"/>
  <c r="K45" s="1"/>
  <c r="J45" s="1"/>
  <c r="I45" s="1"/>
  <c r="I78" s="1"/>
  <c r="R21" i="1"/>
  <c r="S45"/>
  <c r="M78"/>
  <c r="AB260" i="9" l="1"/>
  <c r="H26" i="13" s="1"/>
  <c r="V77" i="1"/>
  <c r="U77" s="1"/>
  <c r="W78"/>
  <c r="C11" i="16"/>
  <c r="H21" i="13"/>
  <c r="C6" i="16"/>
  <c r="AE212" i="9"/>
  <c r="AB193"/>
  <c r="AE192"/>
  <c r="AD260" i="1"/>
  <c r="AB260" s="1"/>
  <c r="AA260" s="1"/>
  <c r="AB77" i="9"/>
  <c r="V142" i="1"/>
  <c r="W143"/>
  <c r="I142"/>
  <c r="J143"/>
  <c r="I143" s="1"/>
  <c r="C12" i="16"/>
  <c r="H28" i="13"/>
  <c r="AE206" i="9"/>
  <c r="Z260"/>
  <c r="AD259"/>
  <c r="AE259"/>
  <c r="M110" i="1"/>
  <c r="N143"/>
  <c r="M143" s="1"/>
  <c r="C18" i="16"/>
  <c r="H35" i="13"/>
  <c r="AE216" i="9"/>
  <c r="W193" i="1"/>
  <c r="AD193"/>
  <c r="H20" i="13"/>
  <c r="C5" i="16"/>
  <c r="AE147" i="9"/>
  <c r="AE258"/>
  <c r="R260" i="1"/>
  <c r="AA78"/>
  <c r="Z78" s="1"/>
  <c r="AD78" s="1"/>
  <c r="O238"/>
  <c r="P260"/>
  <c r="R45"/>
  <c r="Q45" s="1"/>
  <c r="P45" s="1"/>
  <c r="AB142" i="9"/>
  <c r="AE142" s="1"/>
  <c r="AE117"/>
  <c r="AE110" i="1"/>
  <c r="Z143"/>
  <c r="AD110"/>
  <c r="J15" i="11"/>
  <c r="L15" s="1"/>
  <c r="K15" s="1"/>
  <c r="AD143" i="9"/>
  <c r="AA143" i="1"/>
  <c r="AA400" s="1"/>
  <c r="AA405" s="1"/>
  <c r="AB400"/>
  <c r="AB521"/>
  <c r="AB110" i="9"/>
  <c r="AE86"/>
  <c r="S78" i="1"/>
  <c r="T77" l="1"/>
  <c r="U78"/>
  <c r="AE77"/>
  <c r="N238"/>
  <c r="O260"/>
  <c r="V78"/>
  <c r="AE260"/>
  <c r="U142"/>
  <c r="V143"/>
  <c r="O45"/>
  <c r="O78" s="1"/>
  <c r="P78"/>
  <c r="V193"/>
  <c r="U193" s="1"/>
  <c r="W400"/>
  <c r="W405" s="1"/>
  <c r="W518" s="1"/>
  <c r="P34" i="20"/>
  <c r="AD260" i="9"/>
  <c r="AE260"/>
  <c r="J77" i="11"/>
  <c r="L77" s="1"/>
  <c r="AB78" i="9"/>
  <c r="AE77"/>
  <c r="H29" i="13"/>
  <c r="C13" i="16"/>
  <c r="AE193" i="9"/>
  <c r="AB143"/>
  <c r="AE110"/>
  <c r="Z400" i="1"/>
  <c r="AD143"/>
  <c r="R78"/>
  <c r="T193" l="1"/>
  <c r="AE193"/>
  <c r="U400"/>
  <c r="U405" s="1"/>
  <c r="T142"/>
  <c r="U143"/>
  <c r="AE143" s="1"/>
  <c r="AE142"/>
  <c r="T78"/>
  <c r="AE78"/>
  <c r="AE78" i="9"/>
  <c r="H22" i="13"/>
  <c r="C7" i="16"/>
  <c r="M238" i="1"/>
  <c r="N260"/>
  <c r="N400" s="1"/>
  <c r="N405" s="1"/>
  <c r="N518" s="1"/>
  <c r="V400"/>
  <c r="V405" s="1"/>
  <c r="AD400"/>
  <c r="Z405"/>
  <c r="C8" i="16"/>
  <c r="H23" i="13"/>
  <c r="H24" s="1"/>
  <c r="AE143" i="9"/>
  <c r="Q78" i="1"/>
  <c r="Q51" i="9"/>
  <c r="S51" s="1"/>
  <c r="S52" s="1"/>
  <c r="S77" s="1"/>
  <c r="S78" s="1"/>
  <c r="G6" i="13"/>
  <c r="P52" i="9"/>
  <c r="P77" s="1"/>
  <c r="N77" s="1"/>
  <c r="M77" s="1"/>
  <c r="R51"/>
  <c r="R52" s="1"/>
  <c r="R77" s="1"/>
  <c r="R78" s="1"/>
  <c r="E13" i="13"/>
  <c r="D13"/>
  <c r="P78" i="9"/>
  <c r="L16" i="11"/>
  <c r="K16"/>
  <c r="J23"/>
  <c r="I23"/>
  <c r="L19"/>
  <c r="K19"/>
  <c r="L13"/>
  <c r="K13"/>
  <c r="L17"/>
  <c r="K17"/>
  <c r="L18"/>
  <c r="K18"/>
  <c r="L21"/>
  <c r="L70"/>
  <c r="K70"/>
  <c r="A94"/>
  <c r="A95"/>
  <c r="E5" i="17"/>
  <c r="C41" i="16"/>
  <c r="C37"/>
  <c r="H58" i="13"/>
  <c r="H51"/>
  <c r="H54"/>
  <c r="F4" i="18"/>
  <c r="F6" s="1"/>
  <c r="F15" i="15"/>
  <c r="F16" s="1"/>
  <c r="G15"/>
  <c r="G16"/>
  <c r="C5"/>
  <c r="C6" s="1"/>
  <c r="AD13" i="12"/>
  <c r="P36" i="20"/>
  <c r="O36"/>
  <c r="J11"/>
  <c r="I11"/>
  <c r="I27"/>
  <c r="J24"/>
  <c r="I24"/>
  <c r="AE400" i="1" l="1"/>
  <c r="T400"/>
  <c r="C9" i="16"/>
  <c r="T405" i="1"/>
  <c r="U518"/>
  <c r="L238"/>
  <c r="M260"/>
  <c r="M400" s="1"/>
  <c r="M405" s="1"/>
  <c r="S142"/>
  <c r="T143"/>
  <c r="Q52" i="9"/>
  <c r="Q77" s="1"/>
  <c r="Q78" s="1"/>
  <c r="AD405" i="1"/>
  <c r="AB405" s="1"/>
  <c r="AA5" i="12" s="1"/>
  <c r="AC5" s="1"/>
  <c r="AE5" s="1"/>
  <c r="Z518" i="1"/>
  <c r="AD518" s="1"/>
  <c r="F13" i="13"/>
  <c r="L20" i="11"/>
  <c r="L23" s="1"/>
  <c r="D15" i="19" s="1"/>
  <c r="E15" s="1"/>
  <c r="L77" i="9"/>
  <c r="M78"/>
  <c r="K20" i="11"/>
  <c r="K23" s="1"/>
  <c r="N78" i="9"/>
  <c r="R142" i="1" l="1"/>
  <c r="Q142" s="1"/>
  <c r="P142" s="1"/>
  <c r="O142" s="1"/>
  <c r="O143" s="1"/>
  <c r="S143"/>
  <c r="R143" s="1"/>
  <c r="Q143" s="1"/>
  <c r="P143" s="1"/>
  <c r="K238"/>
  <c r="L260"/>
  <c r="L400" s="1"/>
  <c r="L405" s="1"/>
  <c r="L518" s="1"/>
  <c r="AE405"/>
  <c r="AB518"/>
  <c r="AE518" s="1"/>
  <c r="K77" i="9"/>
  <c r="K78" s="1"/>
  <c r="J78" s="1"/>
  <c r="L78"/>
  <c r="F242"/>
  <c r="J242" s="1"/>
  <c r="F250"/>
  <c r="F251"/>
  <c r="F252"/>
  <c r="F255"/>
  <c r="J255" s="1"/>
  <c r="F256"/>
  <c r="F350"/>
  <c r="F351"/>
  <c r="L351" s="1"/>
  <c r="F363"/>
  <c r="F386" s="1"/>
  <c r="J35" i="20" s="1"/>
  <c r="F364" i="9"/>
  <c r="F385"/>
  <c r="G34" i="20"/>
  <c r="G35"/>
  <c r="J28" i="11"/>
  <c r="L28"/>
  <c r="J33"/>
  <c r="L33" s="1"/>
  <c r="J36"/>
  <c r="L36" s="1"/>
  <c r="J42"/>
  <c r="L42" s="1"/>
  <c r="J65"/>
  <c r="L65" s="1"/>
  <c r="J73"/>
  <c r="L73" s="1"/>
  <c r="Z346" i="9"/>
  <c r="J74" i="11" s="1"/>
  <c r="L74" s="1"/>
  <c r="I28"/>
  <c r="K28" s="1"/>
  <c r="I33"/>
  <c r="K33" s="1"/>
  <c r="I36"/>
  <c r="K36" s="1"/>
  <c r="I42"/>
  <c r="K42" s="1"/>
  <c r="I65"/>
  <c r="K65" s="1"/>
  <c r="I73"/>
  <c r="K73" s="1"/>
  <c r="I78"/>
  <c r="K78" s="1"/>
  <c r="I79"/>
  <c r="K79" s="1"/>
  <c r="I87"/>
  <c r="K87" s="1"/>
  <c r="I89"/>
  <c r="H78"/>
  <c r="H79"/>
  <c r="H87"/>
  <c r="H89"/>
  <c r="AA346" i="9"/>
  <c r="AA347" s="1"/>
  <c r="F147"/>
  <c r="J18" i="20" s="1"/>
  <c r="F180" i="9"/>
  <c r="F193" s="1"/>
  <c r="J20" i="20"/>
  <c r="F286" i="9"/>
  <c r="F287"/>
  <c r="J287" s="1"/>
  <c r="F288"/>
  <c r="J288" s="1"/>
  <c r="F289"/>
  <c r="F290"/>
  <c r="F299"/>
  <c r="F306" s="1"/>
  <c r="J25" i="20"/>
  <c r="F319" i="9"/>
  <c r="F320"/>
  <c r="H320" s="1"/>
  <c r="F321"/>
  <c r="F216"/>
  <c r="J27" i="20"/>
  <c r="J29"/>
  <c r="K29" s="1"/>
  <c r="J30"/>
  <c r="J31"/>
  <c r="G18"/>
  <c r="G20"/>
  <c r="G21"/>
  <c r="G22"/>
  <c r="G23"/>
  <c r="G24"/>
  <c r="K24" s="1"/>
  <c r="G25"/>
  <c r="G26"/>
  <c r="G27"/>
  <c r="G28"/>
  <c r="G29"/>
  <c r="AB346" i="9"/>
  <c r="AB347" s="1"/>
  <c r="E299"/>
  <c r="E306" s="1"/>
  <c r="E286"/>
  <c r="I286" s="1"/>
  <c r="E287"/>
  <c r="G287" s="1"/>
  <c r="E288"/>
  <c r="E289"/>
  <c r="E290"/>
  <c r="I290" s="1"/>
  <c r="E319"/>
  <c r="E320"/>
  <c r="E321"/>
  <c r="F325"/>
  <c r="F326" s="1"/>
  <c r="G12" i="20"/>
  <c r="E325" i="9"/>
  <c r="E326" s="1"/>
  <c r="F208"/>
  <c r="H208" s="1"/>
  <c r="F209"/>
  <c r="F211"/>
  <c r="Z347"/>
  <c r="Q397"/>
  <c r="Q390"/>
  <c r="S390" s="1"/>
  <c r="Q391"/>
  <c r="Q392"/>
  <c r="Q350"/>
  <c r="Q351"/>
  <c r="Q353"/>
  <c r="Q354"/>
  <c r="Q355"/>
  <c r="Q356"/>
  <c r="Q357"/>
  <c r="Q360"/>
  <c r="Q361"/>
  <c r="Q362"/>
  <c r="Q363"/>
  <c r="Q364"/>
  <c r="Q365"/>
  <c r="Q366"/>
  <c r="Q367"/>
  <c r="Q368"/>
  <c r="E89" i="11" s="1"/>
  <c r="G89" s="1"/>
  <c r="Q371" i="9"/>
  <c r="Q373"/>
  <c r="Q374"/>
  <c r="Q375"/>
  <c r="Q376"/>
  <c r="Q379"/>
  <c r="Q381"/>
  <c r="Q382"/>
  <c r="Q383"/>
  <c r="Q385"/>
  <c r="Q341"/>
  <c r="S341" s="1"/>
  <c r="Q342"/>
  <c r="S342" s="1"/>
  <c r="Q332"/>
  <c r="Q333" s="1"/>
  <c r="E19" i="11" s="1"/>
  <c r="G19" s="1"/>
  <c r="Q329" i="9"/>
  <c r="Q330" s="1"/>
  <c r="Q324"/>
  <c r="S324" s="1"/>
  <c r="Q325"/>
  <c r="S325" s="1"/>
  <c r="Q313"/>
  <c r="Q314"/>
  <c r="Q315" s="1"/>
  <c r="Q309"/>
  <c r="S309" s="1"/>
  <c r="Q310"/>
  <c r="Q300"/>
  <c r="Q302"/>
  <c r="S302" s="1"/>
  <c r="Q304"/>
  <c r="S304" s="1"/>
  <c r="Q287"/>
  <c r="Q289"/>
  <c r="Q291"/>
  <c r="S291" s="1"/>
  <c r="Q292"/>
  <c r="S292" s="1"/>
  <c r="Q293"/>
  <c r="Q294"/>
  <c r="Q295"/>
  <c r="S295" s="1"/>
  <c r="Q266"/>
  <c r="S266" s="1"/>
  <c r="Q282"/>
  <c r="S282" s="1"/>
  <c r="Q241"/>
  <c r="Q242"/>
  <c r="Q243"/>
  <c r="S243" s="1"/>
  <c r="Q245"/>
  <c r="S245" s="1"/>
  <c r="Q246"/>
  <c r="Q247"/>
  <c r="Q248"/>
  <c r="S248" s="1"/>
  <c r="Q251"/>
  <c r="S251" s="1"/>
  <c r="Q255"/>
  <c r="Q257"/>
  <c r="Q221"/>
  <c r="S221" s="1"/>
  <c r="Q222"/>
  <c r="S222" s="1"/>
  <c r="Q224"/>
  <c r="Q225"/>
  <c r="Q226"/>
  <c r="S226" s="1"/>
  <c r="Q227"/>
  <c r="S227" s="1"/>
  <c r="Q228"/>
  <c r="Q229"/>
  <c r="Q230"/>
  <c r="S230" s="1"/>
  <c r="Q231"/>
  <c r="S231" s="1"/>
  <c r="Q232"/>
  <c r="Q233"/>
  <c r="Q234"/>
  <c r="S234" s="1"/>
  <c r="Q235"/>
  <c r="S235" s="1"/>
  <c r="Q236"/>
  <c r="Q215"/>
  <c r="Q216" s="1"/>
  <c r="E69" i="11" s="1"/>
  <c r="G69" s="1"/>
  <c r="Q209" i="9"/>
  <c r="S209" s="1"/>
  <c r="Q211"/>
  <c r="S211" s="1"/>
  <c r="Q200"/>
  <c r="Q201"/>
  <c r="Q202"/>
  <c r="S202" s="1"/>
  <c r="Q204"/>
  <c r="Q205"/>
  <c r="Q188"/>
  <c r="Q189"/>
  <c r="S189" s="1"/>
  <c r="Q190"/>
  <c r="S190" s="1"/>
  <c r="Q191"/>
  <c r="Q183"/>
  <c r="Q184"/>
  <c r="S184" s="1"/>
  <c r="Q185"/>
  <c r="S185" s="1"/>
  <c r="Q177"/>
  <c r="Q178"/>
  <c r="Q179"/>
  <c r="S179" s="1"/>
  <c r="Q172"/>
  <c r="S172" s="1"/>
  <c r="Q173"/>
  <c r="Q165"/>
  <c r="Q166"/>
  <c r="S166" s="1"/>
  <c r="Q167"/>
  <c r="S167" s="1"/>
  <c r="Q161"/>
  <c r="Q162" s="1"/>
  <c r="Q153"/>
  <c r="Q154"/>
  <c r="S154" s="1"/>
  <c r="Q155"/>
  <c r="S155" s="1"/>
  <c r="Q119"/>
  <c r="Q120"/>
  <c r="Q121"/>
  <c r="S121" s="1"/>
  <c r="Q123"/>
  <c r="S123" s="1"/>
  <c r="Q124"/>
  <c r="Q125"/>
  <c r="Q126"/>
  <c r="S126" s="1"/>
  <c r="Q127"/>
  <c r="S127" s="1"/>
  <c r="Q128"/>
  <c r="Q129"/>
  <c r="Q130"/>
  <c r="S130" s="1"/>
  <c r="Q131"/>
  <c r="S131" s="1"/>
  <c r="Q132"/>
  <c r="Q133"/>
  <c r="Q134"/>
  <c r="S134" s="1"/>
  <c r="Q135"/>
  <c r="S135" s="1"/>
  <c r="Q136"/>
  <c r="Q137"/>
  <c r="Q138"/>
  <c r="S138" s="1"/>
  <c r="Q139"/>
  <c r="S139" s="1"/>
  <c r="Q140"/>
  <c r="Q115"/>
  <c r="Q116"/>
  <c r="Q88"/>
  <c r="S88" s="1"/>
  <c r="Q89"/>
  <c r="Q90"/>
  <c r="Q92"/>
  <c r="S92" s="1"/>
  <c r="Q93"/>
  <c r="S93" s="1"/>
  <c r="Q94"/>
  <c r="Q95"/>
  <c r="Q96"/>
  <c r="S96" s="1"/>
  <c r="Q97"/>
  <c r="S97" s="1"/>
  <c r="Q98"/>
  <c r="Q99"/>
  <c r="Q100"/>
  <c r="S100" s="1"/>
  <c r="Q101"/>
  <c r="S101" s="1"/>
  <c r="Q102"/>
  <c r="Q103"/>
  <c r="Q104"/>
  <c r="S104" s="1"/>
  <c r="Q105"/>
  <c r="S105" s="1"/>
  <c r="Q106"/>
  <c r="Q108"/>
  <c r="Q84"/>
  <c r="S84" s="1"/>
  <c r="Q85"/>
  <c r="J78" i="11"/>
  <c r="L78" s="1"/>
  <c r="J79"/>
  <c r="L79" s="1"/>
  <c r="J87"/>
  <c r="L87" s="1"/>
  <c r="J89"/>
  <c r="L89" s="1"/>
  <c r="E390" i="9"/>
  <c r="I390" s="1"/>
  <c r="I393" s="1"/>
  <c r="E332"/>
  <c r="I332" s="1"/>
  <c r="I333" s="1"/>
  <c r="I319"/>
  <c r="I320"/>
  <c r="I299"/>
  <c r="I306" s="1"/>
  <c r="I287"/>
  <c r="I288"/>
  <c r="I289"/>
  <c r="E242"/>
  <c r="I242" s="1"/>
  <c r="E250"/>
  <c r="I250" s="1"/>
  <c r="E251"/>
  <c r="I251" s="1"/>
  <c r="E252"/>
  <c r="I252" s="1"/>
  <c r="E255"/>
  <c r="I255" s="1"/>
  <c r="E256"/>
  <c r="I256" s="1"/>
  <c r="I238"/>
  <c r="E208"/>
  <c r="I208" s="1"/>
  <c r="E209"/>
  <c r="I209" s="1"/>
  <c r="E211"/>
  <c r="I211" s="1"/>
  <c r="E197"/>
  <c r="I197" s="1"/>
  <c r="E200"/>
  <c r="I200" s="1"/>
  <c r="E201"/>
  <c r="I201" s="1"/>
  <c r="E203"/>
  <c r="I203" s="1"/>
  <c r="E119"/>
  <c r="I119" s="1"/>
  <c r="E123"/>
  <c r="I123" s="1"/>
  <c r="E127"/>
  <c r="I127" s="1"/>
  <c r="E128"/>
  <c r="I128" s="1"/>
  <c r="E129"/>
  <c r="I129" s="1"/>
  <c r="E130"/>
  <c r="I130" s="1"/>
  <c r="E139"/>
  <c r="I139" s="1"/>
  <c r="I140"/>
  <c r="E88"/>
  <c r="I88" s="1"/>
  <c r="E95"/>
  <c r="I95" s="1"/>
  <c r="E97"/>
  <c r="I97" s="1"/>
  <c r="E100"/>
  <c r="I100" s="1"/>
  <c r="E350"/>
  <c r="K350" s="1"/>
  <c r="E351"/>
  <c r="K351" s="1"/>
  <c r="R351" s="1"/>
  <c r="E363"/>
  <c r="K363" s="1"/>
  <c r="R363" s="1"/>
  <c r="E364"/>
  <c r="K364" s="1"/>
  <c r="R364" s="1"/>
  <c r="E385"/>
  <c r="K385" s="1"/>
  <c r="R385" s="1"/>
  <c r="M142"/>
  <c r="M143" s="1"/>
  <c r="N142"/>
  <c r="N110"/>
  <c r="S397"/>
  <c r="S391"/>
  <c r="S392"/>
  <c r="L350"/>
  <c r="S350" s="1"/>
  <c r="S353"/>
  <c r="S354"/>
  <c r="S355"/>
  <c r="S356"/>
  <c r="S357"/>
  <c r="S360"/>
  <c r="S361"/>
  <c r="S362"/>
  <c r="L363"/>
  <c r="S363" s="1"/>
  <c r="L364"/>
  <c r="S364" s="1"/>
  <c r="S365"/>
  <c r="S366"/>
  <c r="S367"/>
  <c r="S368"/>
  <c r="S371"/>
  <c r="S373"/>
  <c r="S374"/>
  <c r="S375"/>
  <c r="S376"/>
  <c r="S379"/>
  <c r="S381"/>
  <c r="S382"/>
  <c r="S383"/>
  <c r="L385"/>
  <c r="S385" s="1"/>
  <c r="S332"/>
  <c r="S333" s="1"/>
  <c r="M14" i="20" s="1"/>
  <c r="S329" i="9"/>
  <c r="S330" s="1"/>
  <c r="S313"/>
  <c r="S310"/>
  <c r="S300"/>
  <c r="S287"/>
  <c r="S289"/>
  <c r="S293"/>
  <c r="S294"/>
  <c r="S241"/>
  <c r="S242"/>
  <c r="S246"/>
  <c r="S247"/>
  <c r="S255"/>
  <c r="S257"/>
  <c r="S224"/>
  <c r="S225"/>
  <c r="S228"/>
  <c r="S229"/>
  <c r="S232"/>
  <c r="S233"/>
  <c r="S236"/>
  <c r="S215"/>
  <c r="S216" s="1"/>
  <c r="M27" i="20" s="1"/>
  <c r="S200" i="9"/>
  <c r="S201"/>
  <c r="S205"/>
  <c r="S188"/>
  <c r="S191"/>
  <c r="S183"/>
  <c r="S177"/>
  <c r="S178"/>
  <c r="S173"/>
  <c r="S165"/>
  <c r="S161"/>
  <c r="S162" s="1"/>
  <c r="S153"/>
  <c r="S119"/>
  <c r="S120"/>
  <c r="S124"/>
  <c r="S125"/>
  <c r="S128"/>
  <c r="S129"/>
  <c r="S132"/>
  <c r="S133"/>
  <c r="S136"/>
  <c r="S137"/>
  <c r="S140"/>
  <c r="S115"/>
  <c r="S89"/>
  <c r="S90"/>
  <c r="S94"/>
  <c r="S95"/>
  <c r="S98"/>
  <c r="S99"/>
  <c r="S102"/>
  <c r="S103"/>
  <c r="S106"/>
  <c r="S85"/>
  <c r="F332"/>
  <c r="F333" s="1"/>
  <c r="D333"/>
  <c r="G14" i="20" s="1"/>
  <c r="E333" i="9"/>
  <c r="I14" i="20" s="1"/>
  <c r="G7"/>
  <c r="P393" i="9"/>
  <c r="P320"/>
  <c r="P302"/>
  <c r="P287"/>
  <c r="P289"/>
  <c r="P293"/>
  <c r="P294"/>
  <c r="P268"/>
  <c r="P269"/>
  <c r="P270"/>
  <c r="R270" s="1"/>
  <c r="P242"/>
  <c r="P251"/>
  <c r="P255"/>
  <c r="P238"/>
  <c r="P212"/>
  <c r="D13" i="11" s="1"/>
  <c r="F13" s="1"/>
  <c r="P186" i="9"/>
  <c r="P162"/>
  <c r="P119"/>
  <c r="R119" s="1"/>
  <c r="P120"/>
  <c r="R120" s="1"/>
  <c r="P121"/>
  <c r="P123"/>
  <c r="P124"/>
  <c r="R124" s="1"/>
  <c r="P125"/>
  <c r="R125" s="1"/>
  <c r="P126"/>
  <c r="P127"/>
  <c r="P128"/>
  <c r="R128" s="1"/>
  <c r="P129"/>
  <c r="R129" s="1"/>
  <c r="P130"/>
  <c r="P131"/>
  <c r="P132"/>
  <c r="R132" s="1"/>
  <c r="P133"/>
  <c r="R133" s="1"/>
  <c r="P134"/>
  <c r="P135"/>
  <c r="P136"/>
  <c r="R136" s="1"/>
  <c r="P137"/>
  <c r="R137" s="1"/>
  <c r="P138"/>
  <c r="P139"/>
  <c r="P140"/>
  <c r="R140" s="1"/>
  <c r="P117"/>
  <c r="P88"/>
  <c r="P92"/>
  <c r="P95"/>
  <c r="R95" s="1"/>
  <c r="P96"/>
  <c r="P97"/>
  <c r="P98"/>
  <c r="P100"/>
  <c r="P101"/>
  <c r="P102"/>
  <c r="P103"/>
  <c r="P107"/>
  <c r="R107" s="1"/>
  <c r="P86"/>
  <c r="L142"/>
  <c r="L143" s="1"/>
  <c r="E7" i="11"/>
  <c r="G7" s="1"/>
  <c r="E9"/>
  <c r="G9" s="1"/>
  <c r="E17"/>
  <c r="G17" s="1"/>
  <c r="E20"/>
  <c r="E25"/>
  <c r="G25" s="1"/>
  <c r="E33"/>
  <c r="G33" s="1"/>
  <c r="E36"/>
  <c r="G36" s="1"/>
  <c r="E42"/>
  <c r="G42" s="1"/>
  <c r="E70"/>
  <c r="G70" s="1"/>
  <c r="G73"/>
  <c r="E74"/>
  <c r="G74" s="1"/>
  <c r="E79"/>
  <c r="G79" s="1"/>
  <c r="E87"/>
  <c r="G87" s="1"/>
  <c r="D7"/>
  <c r="F7" s="1"/>
  <c r="F11"/>
  <c r="F12"/>
  <c r="D17"/>
  <c r="F17" s="1"/>
  <c r="F18"/>
  <c r="D19"/>
  <c r="F19" s="1"/>
  <c r="R379" i="9"/>
  <c r="D25" i="11"/>
  <c r="F25" s="1"/>
  <c r="F28"/>
  <c r="F33"/>
  <c r="F36"/>
  <c r="F42"/>
  <c r="D65"/>
  <c r="F65" s="1"/>
  <c r="D69"/>
  <c r="F69" s="1"/>
  <c r="D70"/>
  <c r="F70" s="1"/>
  <c r="D71"/>
  <c r="F71" s="1"/>
  <c r="F73"/>
  <c r="D74"/>
  <c r="F74" s="1"/>
  <c r="D79"/>
  <c r="F79" s="1"/>
  <c r="D87"/>
  <c r="F87" s="1"/>
  <c r="R397" i="9"/>
  <c r="R390"/>
  <c r="R391"/>
  <c r="R392"/>
  <c r="R353"/>
  <c r="R354"/>
  <c r="R355"/>
  <c r="R356"/>
  <c r="R357"/>
  <c r="R360"/>
  <c r="R361"/>
  <c r="R362"/>
  <c r="R365"/>
  <c r="R366"/>
  <c r="R367"/>
  <c r="R368"/>
  <c r="R371"/>
  <c r="R373"/>
  <c r="R374"/>
  <c r="R375"/>
  <c r="R376"/>
  <c r="R381"/>
  <c r="R382"/>
  <c r="R383"/>
  <c r="R342"/>
  <c r="R343" s="1"/>
  <c r="L29" i="20" s="1"/>
  <c r="R332" i="9"/>
  <c r="R333" s="1"/>
  <c r="L14" i="20" s="1"/>
  <c r="R329" i="9"/>
  <c r="R330" s="1"/>
  <c r="R324"/>
  <c r="R325"/>
  <c r="R320"/>
  <c r="R313"/>
  <c r="R314"/>
  <c r="R309"/>
  <c r="R310"/>
  <c r="R311" s="1"/>
  <c r="L24" i="20" s="1"/>
  <c r="R300" i="9"/>
  <c r="R304"/>
  <c r="R287"/>
  <c r="R289"/>
  <c r="R291"/>
  <c r="R292"/>
  <c r="R293"/>
  <c r="R294"/>
  <c r="R295"/>
  <c r="R266"/>
  <c r="R268"/>
  <c r="R269"/>
  <c r="R282"/>
  <c r="R241"/>
  <c r="R242"/>
  <c r="R243"/>
  <c r="R245"/>
  <c r="R246"/>
  <c r="R247"/>
  <c r="R248"/>
  <c r="R251"/>
  <c r="R255"/>
  <c r="R257"/>
  <c r="R221"/>
  <c r="R222"/>
  <c r="R224"/>
  <c r="R225"/>
  <c r="R226"/>
  <c r="R227"/>
  <c r="R228"/>
  <c r="R229"/>
  <c r="R230"/>
  <c r="R231"/>
  <c r="R232"/>
  <c r="R233"/>
  <c r="R234"/>
  <c r="R235"/>
  <c r="R236"/>
  <c r="R215"/>
  <c r="R216" s="1"/>
  <c r="L27" i="20" s="1"/>
  <c r="R209" i="9"/>
  <c r="R212" s="1"/>
  <c r="L7" i="20" s="1"/>
  <c r="R211" i="9"/>
  <c r="R200"/>
  <c r="R201"/>
  <c r="R202"/>
  <c r="R204"/>
  <c r="R205"/>
  <c r="R188"/>
  <c r="R189"/>
  <c r="R190"/>
  <c r="R191"/>
  <c r="R183"/>
  <c r="R184"/>
  <c r="R185"/>
  <c r="R177"/>
  <c r="R178"/>
  <c r="R179"/>
  <c r="R172"/>
  <c r="R173"/>
  <c r="R165"/>
  <c r="R166"/>
  <c r="R167"/>
  <c r="R161"/>
  <c r="R162" s="1"/>
  <c r="R153"/>
  <c r="R154"/>
  <c r="R155"/>
  <c r="R121"/>
  <c r="R123"/>
  <c r="R126"/>
  <c r="R127"/>
  <c r="R130"/>
  <c r="R131"/>
  <c r="R134"/>
  <c r="R135"/>
  <c r="R138"/>
  <c r="R139"/>
  <c r="R115"/>
  <c r="R116"/>
  <c r="R88"/>
  <c r="R89"/>
  <c r="R90"/>
  <c r="R92"/>
  <c r="R93"/>
  <c r="R94"/>
  <c r="R96"/>
  <c r="R97"/>
  <c r="R98"/>
  <c r="R99"/>
  <c r="R100"/>
  <c r="R101"/>
  <c r="R102"/>
  <c r="R103"/>
  <c r="R104"/>
  <c r="R105"/>
  <c r="R106"/>
  <c r="R108"/>
  <c r="R84"/>
  <c r="R85"/>
  <c r="F390"/>
  <c r="J390" s="1"/>
  <c r="J393" s="1"/>
  <c r="J332"/>
  <c r="J333" s="1"/>
  <c r="J325"/>
  <c r="J326" s="1"/>
  <c r="J319"/>
  <c r="J320"/>
  <c r="J321"/>
  <c r="J286"/>
  <c r="J289"/>
  <c r="J290"/>
  <c r="J250"/>
  <c r="J251"/>
  <c r="J252"/>
  <c r="J256"/>
  <c r="J238"/>
  <c r="J209"/>
  <c r="J211"/>
  <c r="F197"/>
  <c r="J197" s="1"/>
  <c r="F200"/>
  <c r="J200" s="1"/>
  <c r="F201"/>
  <c r="J201" s="1"/>
  <c r="F203"/>
  <c r="J203" s="1"/>
  <c r="F119"/>
  <c r="J119" s="1"/>
  <c r="J121"/>
  <c r="F123"/>
  <c r="J123" s="1"/>
  <c r="J126"/>
  <c r="F127"/>
  <c r="J127" s="1"/>
  <c r="F128"/>
  <c r="J128" s="1"/>
  <c r="F129"/>
  <c r="J129" s="1"/>
  <c r="F130"/>
  <c r="J130" s="1"/>
  <c r="J138"/>
  <c r="F139"/>
  <c r="J139" s="1"/>
  <c r="J140"/>
  <c r="F88"/>
  <c r="J88" s="1"/>
  <c r="F95"/>
  <c r="J95" s="1"/>
  <c r="F97"/>
  <c r="J97" s="1"/>
  <c r="F100"/>
  <c r="J100" s="1"/>
  <c r="F45"/>
  <c r="F78" s="1"/>
  <c r="H78" s="1"/>
  <c r="D89" i="11"/>
  <c r="C23"/>
  <c r="F149" i="9"/>
  <c r="D141"/>
  <c r="D142" s="1"/>
  <c r="D109"/>
  <c r="D110" s="1"/>
  <c r="H147"/>
  <c r="E147"/>
  <c r="G147" s="1"/>
  <c r="H149"/>
  <c r="E149"/>
  <c r="G149" s="1"/>
  <c r="G45"/>
  <c r="G95"/>
  <c r="G100"/>
  <c r="G88"/>
  <c r="G128"/>
  <c r="H139"/>
  <c r="G119"/>
  <c r="H95"/>
  <c r="G123"/>
  <c r="H128"/>
  <c r="G129"/>
  <c r="G130"/>
  <c r="N193"/>
  <c r="M193"/>
  <c r="L193"/>
  <c r="K193"/>
  <c r="H180"/>
  <c r="G180"/>
  <c r="H200"/>
  <c r="H201"/>
  <c r="H203"/>
  <c r="H197"/>
  <c r="H211"/>
  <c r="N238"/>
  <c r="N260" s="1"/>
  <c r="M238"/>
  <c r="M260" s="1"/>
  <c r="M400" s="1"/>
  <c r="M405" s="1"/>
  <c r="L238"/>
  <c r="L260" s="1"/>
  <c r="K238"/>
  <c r="K260" s="1"/>
  <c r="G200"/>
  <c r="G197"/>
  <c r="E206"/>
  <c r="G206" s="1"/>
  <c r="H209"/>
  <c r="G208"/>
  <c r="H216"/>
  <c r="G216"/>
  <c r="G250"/>
  <c r="H250"/>
  <c r="H251"/>
  <c r="G251"/>
  <c r="G252"/>
  <c r="H252"/>
  <c r="G256"/>
  <c r="H256"/>
  <c r="G15" i="20"/>
  <c r="H288" i="9"/>
  <c r="H289"/>
  <c r="G321"/>
  <c r="H286"/>
  <c r="H287"/>
  <c r="G288"/>
  <c r="G289"/>
  <c r="H290"/>
  <c r="G299"/>
  <c r="G319"/>
  <c r="G320"/>
  <c r="H321"/>
  <c r="H319"/>
  <c r="H325"/>
  <c r="G332"/>
  <c r="R341"/>
  <c r="AD347"/>
  <c r="G351"/>
  <c r="H385"/>
  <c r="G350"/>
  <c r="H351"/>
  <c r="H363"/>
  <c r="H364"/>
  <c r="G385"/>
  <c r="H350"/>
  <c r="C405"/>
  <c r="E193"/>
  <c r="I19" i="20" s="1"/>
  <c r="AD346" i="9"/>
  <c r="AE346"/>
  <c r="G6" i="20"/>
  <c r="G10"/>
  <c r="K10" s="1"/>
  <c r="G11"/>
  <c r="K11" s="1"/>
  <c r="F6"/>
  <c r="F10"/>
  <c r="F11"/>
  <c r="F12"/>
  <c r="F15"/>
  <c r="F7"/>
  <c r="F9"/>
  <c r="F14"/>
  <c r="K20"/>
  <c r="I20"/>
  <c r="F21"/>
  <c r="F22"/>
  <c r="F23"/>
  <c r="F24"/>
  <c r="F25"/>
  <c r="K28"/>
  <c r="I29"/>
  <c r="F20"/>
  <c r="K25"/>
  <c r="I25"/>
  <c r="F26"/>
  <c r="F27"/>
  <c r="F29"/>
  <c r="K31"/>
  <c r="I31"/>
  <c r="F18"/>
  <c r="K30"/>
  <c r="I30"/>
  <c r="F35"/>
  <c r="F34"/>
  <c r="Q117" i="9" l="1"/>
  <c r="E12" i="11"/>
  <c r="G12" s="1"/>
  <c r="S212" i="9"/>
  <c r="M7" i="20" s="1"/>
  <c r="S343" i="9"/>
  <c r="M29" i="20" s="1"/>
  <c r="H88" i="9"/>
  <c r="E322"/>
  <c r="G322" s="1"/>
  <c r="H123"/>
  <c r="R117"/>
  <c r="J238" i="1"/>
  <c r="K260"/>
  <c r="K400" s="1"/>
  <c r="K405" s="1"/>
  <c r="F141" i="9"/>
  <c r="F142" s="1"/>
  <c r="J322"/>
  <c r="R206"/>
  <c r="L6" i="20" s="1"/>
  <c r="G193" i="9"/>
  <c r="H100"/>
  <c r="H129"/>
  <c r="E78" i="11"/>
  <c r="I297" i="9"/>
  <c r="I26" i="20"/>
  <c r="S351" i="9"/>
  <c r="S386" s="1"/>
  <c r="M35" i="20" s="1"/>
  <c r="L386" i="9"/>
  <c r="L400" s="1"/>
  <c r="L405" s="1"/>
  <c r="C78" i="11"/>
  <c r="C96" s="1"/>
  <c r="J297" i="9"/>
  <c r="G333"/>
  <c r="H299"/>
  <c r="F393"/>
  <c r="S314"/>
  <c r="I321"/>
  <c r="H390"/>
  <c r="E386"/>
  <c r="G363"/>
  <c r="H332"/>
  <c r="G325"/>
  <c r="G290"/>
  <c r="G286"/>
  <c r="G255"/>
  <c r="G211"/>
  <c r="G203"/>
  <c r="E258"/>
  <c r="E259" s="1"/>
  <c r="G259" s="1"/>
  <c r="G139"/>
  <c r="H127"/>
  <c r="G97"/>
  <c r="H130"/>
  <c r="E141"/>
  <c r="E142" s="1"/>
  <c r="F206"/>
  <c r="J208"/>
  <c r="J212" s="1"/>
  <c r="R174"/>
  <c r="R302"/>
  <c r="R315"/>
  <c r="E11" i="11"/>
  <c r="G11" s="1"/>
  <c r="S108" i="9"/>
  <c r="S116"/>
  <c r="S117" s="1"/>
  <c r="S204"/>
  <c r="S206" s="1"/>
  <c r="M6" i="20" s="1"/>
  <c r="I325" i="9"/>
  <c r="I326" s="1"/>
  <c r="Q141"/>
  <c r="I96" i="11"/>
  <c r="G36" i="20"/>
  <c r="F258" i="9"/>
  <c r="S174"/>
  <c r="E393"/>
  <c r="G201"/>
  <c r="J96" i="11"/>
  <c r="E212" i="9"/>
  <c r="Q212"/>
  <c r="E13" i="11" s="1"/>
  <c r="G13" s="1"/>
  <c r="Q343" i="9"/>
  <c r="E71" i="11" s="1"/>
  <c r="G71" s="1"/>
  <c r="E297" i="9"/>
  <c r="H386"/>
  <c r="I6" i="20"/>
  <c r="G390" i="9"/>
  <c r="G364"/>
  <c r="H255"/>
  <c r="H242"/>
  <c r="G242"/>
  <c r="G209"/>
  <c r="H119"/>
  <c r="G127"/>
  <c r="H97"/>
  <c r="E109"/>
  <c r="E110" s="1"/>
  <c r="G110" s="1"/>
  <c r="J299"/>
  <c r="J306" s="1"/>
  <c r="I322"/>
  <c r="Q174"/>
  <c r="N143"/>
  <c r="N400" s="1"/>
  <c r="N405" s="1"/>
  <c r="N518" s="1"/>
  <c r="P31" i="20"/>
  <c r="R109" i="9"/>
  <c r="Q206"/>
  <c r="D143"/>
  <c r="H141"/>
  <c r="F109"/>
  <c r="R86"/>
  <c r="P258"/>
  <c r="P259" s="1"/>
  <c r="P260" s="1"/>
  <c r="D77" i="11" s="1"/>
  <c r="P297" i="9"/>
  <c r="D62" i="11" s="1"/>
  <c r="F62" s="1"/>
  <c r="S156" i="9"/>
  <c r="S258"/>
  <c r="S259" s="1"/>
  <c r="Q86"/>
  <c r="Q156"/>
  <c r="E28" i="11" s="1"/>
  <c r="G28" s="1"/>
  <c r="Q168" i="9"/>
  <c r="Q258"/>
  <c r="Q259" s="1"/>
  <c r="R393"/>
  <c r="L15" i="20" s="1"/>
  <c r="P141" i="9"/>
  <c r="P142" s="1"/>
  <c r="P283"/>
  <c r="D60" i="11" s="1"/>
  <c r="F60" s="1"/>
  <c r="J19" i="20"/>
  <c r="K19" s="1"/>
  <c r="H193" i="9"/>
  <c r="K386"/>
  <c r="K400" s="1"/>
  <c r="K405" s="1"/>
  <c r="R350"/>
  <c r="R386" s="1"/>
  <c r="L35" i="20" s="1"/>
  <c r="I12"/>
  <c r="G326" i="9"/>
  <c r="J109"/>
  <c r="J110" s="1"/>
  <c r="I18" i="20"/>
  <c r="C97" i="11"/>
  <c r="C102" s="1"/>
  <c r="Q142" i="9"/>
  <c r="Q180"/>
  <c r="Q192"/>
  <c r="Q237"/>
  <c r="Q238" s="1"/>
  <c r="Q260" s="1"/>
  <c r="Q393"/>
  <c r="F212"/>
  <c r="J7" i="20" s="1"/>
  <c r="K7" s="1"/>
  <c r="F297" i="9"/>
  <c r="R156"/>
  <c r="R168"/>
  <c r="R258"/>
  <c r="R259" s="1"/>
  <c r="R326"/>
  <c r="L12" i="20" s="1"/>
  <c r="P109" i="9"/>
  <c r="P110" s="1"/>
  <c r="P193"/>
  <c r="S86"/>
  <c r="S168"/>
  <c r="S315"/>
  <c r="Q186"/>
  <c r="Q297"/>
  <c r="E62" i="11" s="1"/>
  <c r="G62" s="1"/>
  <c r="Q311" i="9"/>
  <c r="E65" i="11" s="1"/>
  <c r="G65" s="1"/>
  <c r="Q326" i="9"/>
  <c r="E18" i="11" s="1"/>
  <c r="G18" s="1"/>
  <c r="G32" i="20"/>
  <c r="F322" i="9"/>
  <c r="H96" i="11"/>
  <c r="H97" s="1"/>
  <c r="J14" i="20"/>
  <c r="K14" s="1"/>
  <c r="H333" i="9"/>
  <c r="J12" i="20"/>
  <c r="K12" s="1"/>
  <c r="H326" i="9"/>
  <c r="H46" i="13"/>
  <c r="H47" s="1"/>
  <c r="C29" i="16"/>
  <c r="C30" s="1"/>
  <c r="AE347" i="9"/>
  <c r="J21" i="20"/>
  <c r="K21" s="1"/>
  <c r="H297" i="9"/>
  <c r="J141"/>
  <c r="J142" s="1"/>
  <c r="J143" s="1"/>
  <c r="J206"/>
  <c r="I109"/>
  <c r="I110" s="1"/>
  <c r="I141"/>
  <c r="I142" s="1"/>
  <c r="I206"/>
  <c r="Q193"/>
  <c r="I22" i="20"/>
  <c r="G306" i="9"/>
  <c r="J26" i="20"/>
  <c r="K26" s="1"/>
  <c r="H322" i="9"/>
  <c r="J22" i="20"/>
  <c r="K22" s="1"/>
  <c r="H306" i="9"/>
  <c r="F32" i="20"/>
  <c r="F36"/>
  <c r="H45" i="9"/>
  <c r="R186"/>
  <c r="R297"/>
  <c r="L21" i="20" s="1"/>
  <c r="S186" i="9"/>
  <c r="S297"/>
  <c r="M21" i="20" s="1"/>
  <c r="S311" i="9"/>
  <c r="M24" i="20" s="1"/>
  <c r="S326" i="9"/>
  <c r="M12" i="20" s="1"/>
  <c r="S393" i="9"/>
  <c r="M15" i="20" s="1"/>
  <c r="I258" i="9"/>
  <c r="I259" s="1"/>
  <c r="I260" s="1"/>
  <c r="Q386"/>
  <c r="D20" i="11"/>
  <c r="F20" s="1"/>
  <c r="F16" i="20"/>
  <c r="J258" i="9"/>
  <c r="J259" s="1"/>
  <c r="J260" s="1"/>
  <c r="R141"/>
  <c r="R180"/>
  <c r="R192"/>
  <c r="R237"/>
  <c r="R238" s="1"/>
  <c r="R260" s="1"/>
  <c r="L34" i="20" s="1"/>
  <c r="L36" s="1"/>
  <c r="R283" i="9"/>
  <c r="L20" i="20" s="1"/>
  <c r="G78" i="11"/>
  <c r="S141" i="9"/>
  <c r="S180"/>
  <c r="S192"/>
  <c r="S237"/>
  <c r="S238" s="1"/>
  <c r="S260" s="1"/>
  <c r="M34" i="20" s="1"/>
  <c r="I212" i="9"/>
  <c r="K35" i="20"/>
  <c r="G20" i="11"/>
  <c r="E143" i="9"/>
  <c r="G142"/>
  <c r="I143"/>
  <c r="K96" i="11"/>
  <c r="E260" i="9"/>
  <c r="G9" i="20"/>
  <c r="D400" i="9"/>
  <c r="D405" s="1"/>
  <c r="D518" s="1"/>
  <c r="D3" i="19" s="1"/>
  <c r="H142" i="9"/>
  <c r="L96" i="11"/>
  <c r="G109" i="9"/>
  <c r="R193" l="1"/>
  <c r="L19" i="20" s="1"/>
  <c r="F37"/>
  <c r="F40" s="1"/>
  <c r="I238" i="1"/>
  <c r="I260" s="1"/>
  <c r="I400" s="1"/>
  <c r="J260"/>
  <c r="J400" s="1"/>
  <c r="S142" i="9"/>
  <c r="R142"/>
  <c r="P143"/>
  <c r="D15" i="11" s="1"/>
  <c r="R110" i="9"/>
  <c r="S193"/>
  <c r="M19" i="20" s="1"/>
  <c r="J405" i="1"/>
  <c r="D12" i="13"/>
  <c r="D14" s="1"/>
  <c r="L518" i="9"/>
  <c r="E77" i="11"/>
  <c r="I21" i="20"/>
  <c r="G297" i="9"/>
  <c r="F259"/>
  <c r="H258"/>
  <c r="I7" i="20"/>
  <c r="G212" i="9"/>
  <c r="H206"/>
  <c r="J6" i="20"/>
  <c r="K6" s="1"/>
  <c r="J15"/>
  <c r="K15" s="1"/>
  <c r="H393" i="9"/>
  <c r="G258"/>
  <c r="G141"/>
  <c r="I15" i="20"/>
  <c r="G393" i="9"/>
  <c r="I35" i="20"/>
  <c r="G386" i="9"/>
  <c r="E21" i="11"/>
  <c r="G21" s="1"/>
  <c r="M36" i="20"/>
  <c r="H212" i="9"/>
  <c r="F110"/>
  <c r="H109"/>
  <c r="G16" i="20"/>
  <c r="F15" i="11"/>
  <c r="F23" s="1"/>
  <c r="D23"/>
  <c r="G77"/>
  <c r="G96" s="1"/>
  <c r="E96"/>
  <c r="F77"/>
  <c r="F96" s="1"/>
  <c r="D96"/>
  <c r="D5" i="19"/>
  <c r="D6" s="1"/>
  <c r="C6" s="1"/>
  <c r="C3"/>
  <c r="C5" s="1"/>
  <c r="G260" i="9"/>
  <c r="I34" i="20"/>
  <c r="I36" s="1"/>
  <c r="I9"/>
  <c r="G143" i="9"/>
  <c r="R143" l="1"/>
  <c r="L9" i="20" s="1"/>
  <c r="L16" s="1"/>
  <c r="I405" i="1"/>
  <c r="J518"/>
  <c r="I16" i="20"/>
  <c r="F260" i="9"/>
  <c r="H259"/>
  <c r="H110"/>
  <c r="F143"/>
  <c r="G37" i="20"/>
  <c r="H16" s="1"/>
  <c r="H260" i="9" l="1"/>
  <c r="J34" i="20"/>
  <c r="H143" i="9"/>
  <c r="J9" i="20"/>
  <c r="H15"/>
  <c r="H7"/>
  <c r="H14"/>
  <c r="H21"/>
  <c r="H22"/>
  <c r="H23"/>
  <c r="H28"/>
  <c r="H35"/>
  <c r="H34"/>
  <c r="H11"/>
  <c r="H19"/>
  <c r="H13"/>
  <c r="H6"/>
  <c r="H24"/>
  <c r="H25"/>
  <c r="H20"/>
  <c r="H26"/>
  <c r="H27"/>
  <c r="H29"/>
  <c r="H18"/>
  <c r="H36"/>
  <c r="H31"/>
  <c r="H5"/>
  <c r="H8"/>
  <c r="H33"/>
  <c r="G40"/>
  <c r="H12"/>
  <c r="H32"/>
  <c r="H30"/>
  <c r="H17"/>
  <c r="H37"/>
  <c r="H10"/>
  <c r="H9"/>
  <c r="K34" l="1"/>
  <c r="J36"/>
  <c r="K36" s="1"/>
  <c r="J16"/>
  <c r="K9"/>
  <c r="AB21" i="12"/>
  <c r="Z21"/>
  <c r="Y21"/>
  <c r="X21"/>
  <c r="AB17"/>
  <c r="K16" i="20" l="1"/>
  <c r="AB143" i="8" l="1"/>
  <c r="Z143"/>
  <c r="AE143" s="1"/>
  <c r="AA143"/>
  <c r="AD143"/>
  <c r="D37" i="20" l="1"/>
  <c r="E16" s="1"/>
  <c r="E5"/>
  <c r="E7"/>
  <c r="E9"/>
  <c r="E11"/>
  <c r="E15"/>
  <c r="E17"/>
  <c r="E6"/>
  <c r="E8"/>
  <c r="E10"/>
  <c r="E12"/>
  <c r="E14"/>
  <c r="E18"/>
  <c r="E20"/>
  <c r="E22"/>
  <c r="E24"/>
  <c r="E26"/>
  <c r="E28"/>
  <c r="E32"/>
  <c r="E19"/>
  <c r="E21"/>
  <c r="E23"/>
  <c r="E25"/>
  <c r="E27"/>
  <c r="E29"/>
  <c r="E31"/>
  <c r="E33"/>
  <c r="E36"/>
  <c r="E30"/>
  <c r="E34"/>
  <c r="E35"/>
  <c r="E37"/>
  <c r="D40"/>
  <c r="C37"/>
  <c r="C40"/>
  <c r="Y396" i="4"/>
  <c r="Z396"/>
  <c r="AB396"/>
  <c r="AB399"/>
  <c r="AB400"/>
  <c r="AB405"/>
  <c r="AA8" i="12"/>
  <c r="AC8"/>
  <c r="Y396" i="6"/>
  <c r="Z396"/>
  <c r="AB396"/>
  <c r="AB399"/>
  <c r="AB400"/>
  <c r="AB405"/>
  <c r="AA10" i="12"/>
  <c r="AC10"/>
  <c r="AC20"/>
  <c r="Y396" i="2"/>
  <c r="Z396"/>
  <c r="AB396"/>
  <c r="AB399"/>
  <c r="AB400"/>
  <c r="AB405"/>
  <c r="AA6" i="12"/>
  <c r="AC6"/>
  <c r="AC13" s="1"/>
  <c r="Y396" i="3"/>
  <c r="Z396"/>
  <c r="AB396"/>
  <c r="AB399"/>
  <c r="AB400"/>
  <c r="AB405"/>
  <c r="AA7" i="12"/>
  <c r="AC7"/>
  <c r="Y396" i="5"/>
  <c r="Z396"/>
  <c r="AB396"/>
  <c r="AB399"/>
  <c r="AB400"/>
  <c r="AB405"/>
  <c r="AA9" i="12"/>
  <c r="AC9"/>
  <c r="Y396" i="7"/>
  <c r="Z396"/>
  <c r="AB396"/>
  <c r="AB399"/>
  <c r="AB400"/>
  <c r="AB405"/>
  <c r="AA11" i="12"/>
  <c r="AC11"/>
  <c r="Y396" i="8"/>
  <c r="Z396"/>
  <c r="AB396"/>
  <c r="AB399"/>
  <c r="AB400"/>
  <c r="AB405"/>
  <c r="AA12" i="12"/>
  <c r="AC12"/>
  <c r="AE12" s="1"/>
  <c r="AA16"/>
  <c r="AA17" s="1"/>
  <c r="AA13"/>
  <c r="AA20"/>
  <c r="AA21" s="1"/>
  <c r="AA15"/>
  <c r="Z399" i="8"/>
  <c r="Z400"/>
  <c r="Z405"/>
  <c r="Z518"/>
  <c r="AD518"/>
  <c r="AB518"/>
  <c r="AE518"/>
  <c r="Y399"/>
  <c r="Y400"/>
  <c r="Y405"/>
  <c r="AD405"/>
  <c r="AE400"/>
  <c r="AE405"/>
  <c r="Z399" i="4"/>
  <c r="Z400"/>
  <c r="Z405"/>
  <c r="Z518"/>
  <c r="AD518"/>
  <c r="AB521" i="8"/>
  <c r="AE521"/>
  <c r="E395" i="4"/>
  <c r="F395"/>
  <c r="F395" i="9"/>
  <c r="E397" i="7"/>
  <c r="F397"/>
  <c r="F397" i="9"/>
  <c r="J23" i="20" s="1"/>
  <c r="AC16" i="12"/>
  <c r="AC17" s="1"/>
  <c r="AE6"/>
  <c r="AB518" i="2"/>
  <c r="W405"/>
  <c r="W518"/>
  <c r="Z399"/>
  <c r="Z400"/>
  <c r="Z405"/>
  <c r="Z518"/>
  <c r="AE518"/>
  <c r="AD518"/>
  <c r="Y399"/>
  <c r="Y400"/>
  <c r="Y405"/>
  <c r="AD405"/>
  <c r="AA396"/>
  <c r="AA399"/>
  <c r="AA400"/>
  <c r="AA405"/>
  <c r="AE400"/>
  <c r="F259" i="1"/>
  <c r="F260"/>
  <c r="F193"/>
  <c r="F142"/>
  <c r="F110"/>
  <c r="F143"/>
  <c r="F77"/>
  <c r="F78"/>
  <c r="F400"/>
  <c r="F405"/>
  <c r="F516"/>
  <c r="F517"/>
  <c r="F518"/>
  <c r="D110"/>
  <c r="D143"/>
  <c r="D400"/>
  <c r="D405"/>
  <c r="D518"/>
  <c r="H518"/>
  <c r="P396"/>
  <c r="Q396"/>
  <c r="P396" i="2"/>
  <c r="Q396"/>
  <c r="P396" i="3"/>
  <c r="Q396"/>
  <c r="P396" i="4"/>
  <c r="Q396"/>
  <c r="P396" i="5"/>
  <c r="Q396"/>
  <c r="P396" i="6"/>
  <c r="Q396"/>
  <c r="P396" i="7"/>
  <c r="Q396"/>
  <c r="P396" i="8"/>
  <c r="Q396"/>
  <c r="Q396" i="9"/>
  <c r="S396" s="1"/>
  <c r="Q320" i="2"/>
  <c r="Q320" i="3"/>
  <c r="Q320" i="4"/>
  <c r="Q320" i="6"/>
  <c r="Q320" i="8"/>
  <c r="Q320" i="9"/>
  <c r="S320" s="1"/>
  <c r="S322" s="1"/>
  <c r="M26" i="20" s="1"/>
  <c r="Q321" i="2"/>
  <c r="Q321" i="3"/>
  <c r="Q321" i="4"/>
  <c r="Q321" i="6"/>
  <c r="Q321" i="7"/>
  <c r="Q321" i="8"/>
  <c r="Q321" i="9"/>
  <c r="S321" s="1"/>
  <c r="Q305" i="3"/>
  <c r="Q305" i="5"/>
  <c r="Q305" i="7"/>
  <c r="Q305" i="8"/>
  <c r="Q305" i="9"/>
  <c r="S305"/>
  <c r="S306" s="1"/>
  <c r="M22" i="20" s="1"/>
  <c r="Q268" i="4"/>
  <c r="Q268" i="6"/>
  <c r="Q268" i="7"/>
  <c r="Q268" i="9"/>
  <c r="S268" s="1"/>
  <c r="Q269" i="3"/>
  <c r="Q269" i="4"/>
  <c r="Q269" i="5"/>
  <c r="Q269" i="6"/>
  <c r="Q269" i="7"/>
  <c r="Q269" i="8"/>
  <c r="Q269" i="9"/>
  <c r="S269" s="1"/>
  <c r="Q270" i="2"/>
  <c r="Q270" i="3"/>
  <c r="Q270" i="5"/>
  <c r="Q270" i="6"/>
  <c r="Q270" i="7"/>
  <c r="Q270" i="9"/>
  <c r="S270" s="1"/>
  <c r="Q107" i="2"/>
  <c r="Q107" i="3"/>
  <c r="Q107" i="4"/>
  <c r="Q107" i="5"/>
  <c r="Q107" i="9"/>
  <c r="S107"/>
  <c r="S109" s="1"/>
  <c r="S110" s="1"/>
  <c r="S143" s="1"/>
  <c r="M9" i="20" s="1"/>
  <c r="AB396" i="9"/>
  <c r="AB399" s="1"/>
  <c r="E395"/>
  <c r="I23" i="20" s="1"/>
  <c r="I32" s="1"/>
  <c r="I37" s="1"/>
  <c r="I40" s="1"/>
  <c r="E397" i="9"/>
  <c r="Z396"/>
  <c r="Z399"/>
  <c r="Z400"/>
  <c r="Z405" s="1"/>
  <c r="J64" i="11"/>
  <c r="L64"/>
  <c r="L75" s="1"/>
  <c r="P23" i="20"/>
  <c r="P32"/>
  <c r="P37" s="1"/>
  <c r="Q399" i="9"/>
  <c r="Q322"/>
  <c r="Q306"/>
  <c r="Q283"/>
  <c r="Q109"/>
  <c r="Q110"/>
  <c r="Q143" s="1"/>
  <c r="E15" i="11" s="1"/>
  <c r="E60"/>
  <c r="E63"/>
  <c r="E64"/>
  <c r="E68"/>
  <c r="E75"/>
  <c r="G60"/>
  <c r="G63"/>
  <c r="G64"/>
  <c r="G68"/>
  <c r="G75"/>
  <c r="P305" i="9"/>
  <c r="P306" s="1"/>
  <c r="D63" i="11" s="1"/>
  <c r="P396" i="9"/>
  <c r="D64" i="11" s="1"/>
  <c r="F64" s="1"/>
  <c r="P321" i="9"/>
  <c r="P322" s="1"/>
  <c r="C14" i="16"/>
  <c r="C25"/>
  <c r="C38" s="1"/>
  <c r="Y396" i="9"/>
  <c r="Y399" s="1"/>
  <c r="Y400" s="1"/>
  <c r="Y405" s="1"/>
  <c r="R396"/>
  <c r="R399"/>
  <c r="R321"/>
  <c r="R322"/>
  <c r="R400" s="1"/>
  <c r="R405" s="1"/>
  <c r="R305"/>
  <c r="R306"/>
  <c r="E399"/>
  <c r="E400" s="1"/>
  <c r="H30" i="13"/>
  <c r="H42"/>
  <c r="H55"/>
  <c r="H59" s="1"/>
  <c r="P399" i="9"/>
  <c r="L22" i="20"/>
  <c r="L23"/>
  <c r="L32" s="1"/>
  <c r="L37" s="1"/>
  <c r="L40" s="1"/>
  <c r="L26"/>
  <c r="J75" i="11"/>
  <c r="J97" s="1"/>
  <c r="J395" i="9"/>
  <c r="J397"/>
  <c r="J399" s="1"/>
  <c r="J400" s="1"/>
  <c r="J405" s="1"/>
  <c r="J518" s="1"/>
  <c r="G399"/>
  <c r="I395"/>
  <c r="I397"/>
  <c r="I399" s="1"/>
  <c r="I400" s="1"/>
  <c r="I405" s="1"/>
  <c r="AA396" i="3"/>
  <c r="AA396" i="4"/>
  <c r="AA396" i="5"/>
  <c r="AA396" i="6"/>
  <c r="AA396" i="7"/>
  <c r="AA396" i="8"/>
  <c r="AA396" i="9"/>
  <c r="AA399" s="1"/>
  <c r="AA400" s="1"/>
  <c r="AA405" s="1"/>
  <c r="H395"/>
  <c r="Q399" i="1"/>
  <c r="Q400"/>
  <c r="Q405"/>
  <c r="Q518"/>
  <c r="P399"/>
  <c r="P400"/>
  <c r="P405"/>
  <c r="G395" i="9"/>
  <c r="R396" i="1"/>
  <c r="R399"/>
  <c r="R400"/>
  <c r="R405"/>
  <c r="S396"/>
  <c r="S399"/>
  <c r="S400"/>
  <c r="S405"/>
  <c r="S518"/>
  <c r="S522"/>
  <c r="AE521"/>
  <c r="S523"/>
  <c r="S520"/>
  <c r="H143"/>
  <c r="E142"/>
  <c r="E110"/>
  <c r="E143"/>
  <c r="C110"/>
  <c r="C143"/>
  <c r="G143"/>
  <c r="H193"/>
  <c r="G193"/>
  <c r="F259" i="2"/>
  <c r="F238"/>
  <c r="F260"/>
  <c r="H260"/>
  <c r="E259"/>
  <c r="E238"/>
  <c r="E260"/>
  <c r="G260"/>
  <c r="H110" i="1"/>
  <c r="G110"/>
  <c r="H238" i="2"/>
  <c r="C400" i="1"/>
  <c r="H142"/>
  <c r="G142"/>
  <c r="H77"/>
  <c r="G77"/>
  <c r="H78"/>
  <c r="H259"/>
  <c r="E259"/>
  <c r="M110" i="2"/>
  <c r="M143"/>
  <c r="M400"/>
  <c r="G259" i="1"/>
  <c r="E260"/>
  <c r="G260"/>
  <c r="E400"/>
  <c r="N110" i="2"/>
  <c r="N143"/>
  <c r="N400"/>
  <c r="H260" i="1"/>
  <c r="S107" i="2"/>
  <c r="S109"/>
  <c r="S110"/>
  <c r="S143"/>
  <c r="R107"/>
  <c r="R109"/>
  <c r="R110"/>
  <c r="R143"/>
  <c r="Q109"/>
  <c r="Q110"/>
  <c r="Q143"/>
  <c r="P109"/>
  <c r="P110"/>
  <c r="F259" i="3"/>
  <c r="F238"/>
  <c r="F260"/>
  <c r="D238"/>
  <c r="D260"/>
  <c r="H260"/>
  <c r="E259"/>
  <c r="E238"/>
  <c r="E260"/>
  <c r="C260"/>
  <c r="G260"/>
  <c r="S521" i="1"/>
  <c r="AE396" i="9"/>
  <c r="AB521" i="2"/>
  <c r="AE521"/>
  <c r="AE399"/>
  <c r="H238" i="3"/>
  <c r="G238"/>
  <c r="R396" i="2"/>
  <c r="R399"/>
  <c r="R380"/>
  <c r="R386"/>
  <c r="R320"/>
  <c r="R321"/>
  <c r="R322"/>
  <c r="R270"/>
  <c r="R283"/>
  <c r="R400"/>
  <c r="R405"/>
  <c r="Q399"/>
  <c r="Q322"/>
  <c r="Q283"/>
  <c r="Q400"/>
  <c r="Q405"/>
  <c r="Q518"/>
  <c r="H517" i="1"/>
  <c r="S396" i="2"/>
  <c r="S399"/>
  <c r="L380"/>
  <c r="S380"/>
  <c r="S386"/>
  <c r="S320"/>
  <c r="S321"/>
  <c r="S322"/>
  <c r="S270"/>
  <c r="S283"/>
  <c r="S400"/>
  <c r="S405"/>
  <c r="S518"/>
  <c r="S520"/>
  <c r="S522"/>
  <c r="F141"/>
  <c r="F142"/>
  <c r="F110"/>
  <c r="F143"/>
  <c r="D110"/>
  <c r="D143"/>
  <c r="H143"/>
  <c r="E141"/>
  <c r="E142"/>
  <c r="E110"/>
  <c r="E143"/>
  <c r="C110"/>
  <c r="C143"/>
  <c r="G143"/>
  <c r="S523"/>
  <c r="F399" i="5"/>
  <c r="F393"/>
  <c r="F306"/>
  <c r="F258"/>
  <c r="F259"/>
  <c r="F260"/>
  <c r="F193"/>
  <c r="F142"/>
  <c r="F110"/>
  <c r="F143"/>
  <c r="F77"/>
  <c r="F45"/>
  <c r="F78"/>
  <c r="F400"/>
  <c r="F405"/>
  <c r="F518"/>
  <c r="D110"/>
  <c r="D143"/>
  <c r="D78"/>
  <c r="D400"/>
  <c r="D405"/>
  <c r="D518"/>
  <c r="H518"/>
  <c r="F174" i="2"/>
  <c r="F156"/>
  <c r="F193"/>
  <c r="H193"/>
  <c r="G193"/>
  <c r="H110"/>
  <c r="G110"/>
  <c r="P143"/>
  <c r="O110"/>
  <c r="H400" i="1"/>
  <c r="Z399" i="3"/>
  <c r="Z400"/>
  <c r="Z405"/>
  <c r="AE405"/>
  <c r="Y399"/>
  <c r="Y400"/>
  <c r="Y405"/>
  <c r="AD405"/>
  <c r="AD399" i="2"/>
  <c r="F393" i="8"/>
  <c r="F322"/>
  <c r="F297"/>
  <c r="F259"/>
  <c r="F260"/>
  <c r="F212"/>
  <c r="F206"/>
  <c r="F162"/>
  <c r="F193"/>
  <c r="F141"/>
  <c r="F142"/>
  <c r="F109"/>
  <c r="F110"/>
  <c r="F143"/>
  <c r="F400"/>
  <c r="F405"/>
  <c r="F516"/>
  <c r="F517"/>
  <c r="F518"/>
  <c r="D405"/>
  <c r="D518"/>
  <c r="H518"/>
  <c r="E405" i="1"/>
  <c r="G400"/>
  <c r="N405" i="2"/>
  <c r="N518"/>
  <c r="L386"/>
  <c r="L400"/>
  <c r="L405"/>
  <c r="L518"/>
  <c r="Z518" i="3"/>
  <c r="AB518"/>
  <c r="AE518"/>
  <c r="AD518"/>
  <c r="H141" i="2"/>
  <c r="G141"/>
  <c r="Q399" i="3"/>
  <c r="Q322"/>
  <c r="Q306"/>
  <c r="Q283"/>
  <c r="Q109"/>
  <c r="Q110"/>
  <c r="Q143"/>
  <c r="Q400"/>
  <c r="E386" i="2"/>
  <c r="E206"/>
  <c r="E400"/>
  <c r="P399" i="3"/>
  <c r="P322"/>
  <c r="P283"/>
  <c r="P110"/>
  <c r="P143"/>
  <c r="P400"/>
  <c r="P405"/>
  <c r="F322" i="2"/>
  <c r="H322"/>
  <c r="G322"/>
  <c r="H174"/>
  <c r="G174"/>
  <c r="F206"/>
  <c r="H206"/>
  <c r="G206"/>
  <c r="H156"/>
  <c r="G156"/>
  <c r="Q405" i="3"/>
  <c r="Q518"/>
  <c r="AE7" i="12"/>
  <c r="C405" i="1"/>
  <c r="M110" i="3"/>
  <c r="M143"/>
  <c r="M400"/>
  <c r="R396"/>
  <c r="R399"/>
  <c r="R320"/>
  <c r="R321"/>
  <c r="R322"/>
  <c r="R305"/>
  <c r="R306"/>
  <c r="R269"/>
  <c r="R270"/>
  <c r="R283"/>
  <c r="R107"/>
  <c r="R109"/>
  <c r="R110"/>
  <c r="R143"/>
  <c r="R400"/>
  <c r="R405"/>
  <c r="F516" i="2"/>
  <c r="F517"/>
  <c r="H517"/>
  <c r="E516"/>
  <c r="E517"/>
  <c r="G517"/>
  <c r="D400"/>
  <c r="S521"/>
  <c r="O143"/>
  <c r="C400"/>
  <c r="N110" i="3"/>
  <c r="N143"/>
  <c r="N400"/>
  <c r="N405"/>
  <c r="N518"/>
  <c r="L400"/>
  <c r="L405"/>
  <c r="L518"/>
  <c r="H516" i="1"/>
  <c r="G516"/>
  <c r="H405"/>
  <c r="G405"/>
  <c r="S396" i="3"/>
  <c r="S399"/>
  <c r="S320"/>
  <c r="S321"/>
  <c r="S322"/>
  <c r="S305"/>
  <c r="S306"/>
  <c r="S269"/>
  <c r="S270"/>
  <c r="S283"/>
  <c r="S107"/>
  <c r="S109"/>
  <c r="S110"/>
  <c r="S143"/>
  <c r="S400"/>
  <c r="S405"/>
  <c r="S523"/>
  <c r="S518"/>
  <c r="S522"/>
  <c r="AB521"/>
  <c r="AE521"/>
  <c r="S520"/>
  <c r="AE400"/>
  <c r="G238" i="2"/>
  <c r="F386"/>
  <c r="F400"/>
  <c r="H386"/>
  <c r="G386"/>
  <c r="K386"/>
  <c r="K400"/>
  <c r="J400"/>
  <c r="I400"/>
  <c r="H142"/>
  <c r="G142"/>
  <c r="P399"/>
  <c r="P322"/>
  <c r="P283"/>
  <c r="P400"/>
  <c r="P405"/>
  <c r="AD400"/>
  <c r="AE399" i="3"/>
  <c r="AE396" i="2"/>
  <c r="F405"/>
  <c r="H400"/>
  <c r="M405"/>
  <c r="K405"/>
  <c r="J405"/>
  <c r="H259"/>
  <c r="G259"/>
  <c r="E405"/>
  <c r="G400"/>
  <c r="C405"/>
  <c r="AE8" i="12"/>
  <c r="D110" i="3"/>
  <c r="D143"/>
  <c r="D400"/>
  <c r="C143"/>
  <c r="C400"/>
  <c r="AD396" i="2"/>
  <c r="G405"/>
  <c r="D405"/>
  <c r="F142" i="3"/>
  <c r="F109"/>
  <c r="F110"/>
  <c r="F143"/>
  <c r="H143"/>
  <c r="E142"/>
  <c r="E109"/>
  <c r="E110"/>
  <c r="E143"/>
  <c r="G143"/>
  <c r="AA399"/>
  <c r="AA400"/>
  <c r="AA405"/>
  <c r="J397" i="7"/>
  <c r="J399"/>
  <c r="J400"/>
  <c r="J405"/>
  <c r="H516" i="2"/>
  <c r="G516"/>
  <c r="F174" i="3"/>
  <c r="F156"/>
  <c r="F193"/>
  <c r="H193"/>
  <c r="G193"/>
  <c r="O110"/>
  <c r="M110" i="4"/>
  <c r="M143"/>
  <c r="M400"/>
  <c r="D518" i="2"/>
  <c r="F206" i="3"/>
  <c r="H206"/>
  <c r="G206"/>
  <c r="H405" i="2"/>
  <c r="F518"/>
  <c r="J518"/>
  <c r="H518"/>
  <c r="I405"/>
  <c r="AB518" i="4"/>
  <c r="W400"/>
  <c r="W405"/>
  <c r="W518"/>
  <c r="AE518"/>
  <c r="F326" i="3"/>
  <c r="F322"/>
  <c r="F306"/>
  <c r="F400"/>
  <c r="H326"/>
  <c r="E326"/>
  <c r="G326"/>
  <c r="H110"/>
  <c r="G110"/>
  <c r="AE9" i="12"/>
  <c r="AB518" i="5"/>
  <c r="Z399"/>
  <c r="Z400"/>
  <c r="Z405"/>
  <c r="Z518"/>
  <c r="AE518"/>
  <c r="N110" i="4"/>
  <c r="N143"/>
  <c r="N400"/>
  <c r="Z399" i="7"/>
  <c r="Z400"/>
  <c r="Z405"/>
  <c r="Z518"/>
  <c r="AD518"/>
  <c r="AB518" i="6"/>
  <c r="Z399"/>
  <c r="Z400"/>
  <c r="Z405"/>
  <c r="Z518"/>
  <c r="AE518"/>
  <c r="AD518"/>
  <c r="AE10" i="12"/>
  <c r="H156" i="3"/>
  <c r="G156"/>
  <c r="AD400"/>
  <c r="AE405" i="2"/>
  <c r="AA399" i="4"/>
  <c r="AA400"/>
  <c r="AA405"/>
  <c r="U405" i="7"/>
  <c r="U518"/>
  <c r="W400"/>
  <c r="W405"/>
  <c r="W518"/>
  <c r="AB518"/>
  <c r="AE518"/>
  <c r="S521" i="3"/>
  <c r="AE396"/>
  <c r="H322"/>
  <c r="G322"/>
  <c r="H306"/>
  <c r="E306"/>
  <c r="G306"/>
  <c r="E400"/>
  <c r="M405" i="4"/>
  <c r="L380"/>
  <c r="L386"/>
  <c r="L110"/>
  <c r="L143"/>
  <c r="L400"/>
  <c r="L405"/>
  <c r="K110"/>
  <c r="K143"/>
  <c r="K400"/>
  <c r="K405"/>
  <c r="J395"/>
  <c r="J399"/>
  <c r="J400"/>
  <c r="J405"/>
  <c r="P399"/>
  <c r="P322"/>
  <c r="P110"/>
  <c r="P143"/>
  <c r="P400"/>
  <c r="P399" i="8"/>
  <c r="P322"/>
  <c r="P283"/>
  <c r="P400"/>
  <c r="P405"/>
  <c r="Y399" i="4"/>
  <c r="Y400"/>
  <c r="Y405"/>
  <c r="AD405"/>
  <c r="F516" i="3"/>
  <c r="F517"/>
  <c r="H517"/>
  <c r="E516"/>
  <c r="E517"/>
  <c r="G517"/>
  <c r="R396" i="7"/>
  <c r="R399"/>
  <c r="R321"/>
  <c r="R322"/>
  <c r="R305"/>
  <c r="R306"/>
  <c r="R268"/>
  <c r="R269"/>
  <c r="R270"/>
  <c r="R283"/>
  <c r="R400"/>
  <c r="R405"/>
  <c r="Q399" i="4"/>
  <c r="Q322"/>
  <c r="Q283"/>
  <c r="Q109"/>
  <c r="Q110"/>
  <c r="Q143"/>
  <c r="Q400"/>
  <c r="Q405"/>
  <c r="Q518"/>
  <c r="AB521"/>
  <c r="AE521"/>
  <c r="AE400" i="5"/>
  <c r="H174" i="3"/>
  <c r="G174"/>
  <c r="N405" i="4"/>
  <c r="N518"/>
  <c r="L518"/>
  <c r="AD399" i="3"/>
  <c r="Y399" i="7"/>
  <c r="Y400"/>
  <c r="Y405"/>
  <c r="AD405"/>
  <c r="AE400"/>
  <c r="S107" i="5"/>
  <c r="S109"/>
  <c r="S110"/>
  <c r="S143"/>
  <c r="R107"/>
  <c r="R109"/>
  <c r="R110"/>
  <c r="O143" i="3"/>
  <c r="F142" i="7"/>
  <c r="F109"/>
  <c r="F110"/>
  <c r="F143"/>
  <c r="H143"/>
  <c r="E142"/>
  <c r="E143"/>
  <c r="G143"/>
  <c r="Q399"/>
  <c r="Q322"/>
  <c r="Q306"/>
  <c r="Q283"/>
  <c r="Q400"/>
  <c r="Q405"/>
  <c r="Q518"/>
  <c r="Q399" i="6"/>
  <c r="Q322"/>
  <c r="Q283"/>
  <c r="Q400"/>
  <c r="Q405"/>
  <c r="Q518"/>
  <c r="AE400" i="4"/>
  <c r="AE11" i="12"/>
  <c r="H109" i="3"/>
  <c r="G109"/>
  <c r="AD396"/>
  <c r="Q399" i="5"/>
  <c r="Q306"/>
  <c r="Q283"/>
  <c r="Q109"/>
  <c r="Q110"/>
  <c r="Q143"/>
  <c r="Q400"/>
  <c r="Q405"/>
  <c r="Q518"/>
  <c r="P399"/>
  <c r="P143"/>
  <c r="P400"/>
  <c r="P405"/>
  <c r="Y399"/>
  <c r="Y400"/>
  <c r="Y405"/>
  <c r="AD405"/>
  <c r="F141" i="6"/>
  <c r="F142"/>
  <c r="F109"/>
  <c r="F110"/>
  <c r="F143"/>
  <c r="D110"/>
  <c r="D143"/>
  <c r="H143"/>
  <c r="E141"/>
  <c r="E142"/>
  <c r="E109"/>
  <c r="E110"/>
  <c r="E143"/>
  <c r="C110"/>
  <c r="C143"/>
  <c r="G143"/>
  <c r="H259" i="3"/>
  <c r="G259"/>
  <c r="S380" i="4"/>
  <c r="S386"/>
  <c r="S396"/>
  <c r="S399"/>
  <c r="S320"/>
  <c r="S321"/>
  <c r="S322"/>
  <c r="S268"/>
  <c r="S269"/>
  <c r="S283"/>
  <c r="S107"/>
  <c r="S109"/>
  <c r="S110"/>
  <c r="S143"/>
  <c r="S400"/>
  <c r="S405"/>
  <c r="S523"/>
  <c r="R380"/>
  <c r="R386"/>
  <c r="R396"/>
  <c r="R399"/>
  <c r="F405" i="3"/>
  <c r="H400"/>
  <c r="R396" i="6"/>
  <c r="R399"/>
  <c r="R320"/>
  <c r="R321"/>
  <c r="R322"/>
  <c r="R268"/>
  <c r="R269"/>
  <c r="R270"/>
  <c r="R283"/>
  <c r="R400"/>
  <c r="R405"/>
  <c r="P399"/>
  <c r="P322"/>
  <c r="P400"/>
  <c r="P405"/>
  <c r="AB521" i="5"/>
  <c r="AE521"/>
  <c r="AE399"/>
  <c r="AB521" i="7"/>
  <c r="AE521"/>
  <c r="AE399"/>
  <c r="R320" i="4"/>
  <c r="R321"/>
  <c r="R322"/>
  <c r="R268"/>
  <c r="R269"/>
  <c r="R283"/>
  <c r="R107"/>
  <c r="R109"/>
  <c r="R110"/>
  <c r="R143"/>
  <c r="R400"/>
  <c r="R405"/>
  <c r="F142"/>
  <c r="F110"/>
  <c r="F143"/>
  <c r="D110"/>
  <c r="D143"/>
  <c r="H143"/>
  <c r="E142"/>
  <c r="E110"/>
  <c r="E143"/>
  <c r="C110"/>
  <c r="C143"/>
  <c r="G143"/>
  <c r="H142" i="7"/>
  <c r="H142" i="3"/>
  <c r="G142"/>
  <c r="E405"/>
  <c r="D405"/>
  <c r="G400"/>
  <c r="S396" i="6"/>
  <c r="S399"/>
  <c r="S320"/>
  <c r="S321"/>
  <c r="S322"/>
  <c r="S268"/>
  <c r="S269"/>
  <c r="S270"/>
  <c r="S283"/>
  <c r="S400"/>
  <c r="S405"/>
  <c r="S520"/>
  <c r="S523"/>
  <c r="S518"/>
  <c r="S522"/>
  <c r="AB521"/>
  <c r="AE521"/>
  <c r="Q399" i="8"/>
  <c r="Q322"/>
  <c r="Q306"/>
  <c r="Q283"/>
  <c r="Q400"/>
  <c r="Q405"/>
  <c r="Q518"/>
  <c r="S520" i="4"/>
  <c r="S518"/>
  <c r="S522"/>
  <c r="AE405" i="5"/>
  <c r="AD518"/>
  <c r="H143" i="8"/>
  <c r="E141"/>
  <c r="E142"/>
  <c r="E109"/>
  <c r="E110"/>
  <c r="E143"/>
  <c r="G143"/>
  <c r="M405" i="3"/>
  <c r="K400"/>
  <c r="K405"/>
  <c r="J400"/>
  <c r="J405"/>
  <c r="F45" i="6"/>
  <c r="F78"/>
  <c r="D45"/>
  <c r="D78"/>
  <c r="H78"/>
  <c r="R396" i="5"/>
  <c r="R399"/>
  <c r="R305"/>
  <c r="R306"/>
  <c r="R269"/>
  <c r="R270"/>
  <c r="R283"/>
  <c r="R143"/>
  <c r="R400"/>
  <c r="R405"/>
  <c r="H142" i="4"/>
  <c r="H78" i="5"/>
  <c r="E77"/>
  <c r="E45"/>
  <c r="E78"/>
  <c r="C78"/>
  <c r="G78"/>
  <c r="C45" i="6"/>
  <c r="C78"/>
  <c r="C400"/>
  <c r="F515"/>
  <c r="F517"/>
  <c r="D515"/>
  <c r="D517"/>
  <c r="H517"/>
  <c r="E515"/>
  <c r="E517"/>
  <c r="R396" i="8"/>
  <c r="R399"/>
  <c r="R320"/>
  <c r="R321"/>
  <c r="R322"/>
  <c r="R305"/>
  <c r="R306"/>
  <c r="R269"/>
  <c r="R283"/>
  <c r="R400"/>
  <c r="R405"/>
  <c r="H109" i="6"/>
  <c r="G109"/>
  <c r="O110" i="4"/>
  <c r="F174"/>
  <c r="F168"/>
  <c r="F156"/>
  <c r="F193"/>
  <c r="D193"/>
  <c r="H193"/>
  <c r="E193"/>
  <c r="C193"/>
  <c r="G193"/>
  <c r="S396" i="5"/>
  <c r="S399"/>
  <c r="S305"/>
  <c r="S306"/>
  <c r="S269"/>
  <c r="S270"/>
  <c r="S283"/>
  <c r="S400"/>
  <c r="S405"/>
  <c r="F258" i="7"/>
  <c r="H258"/>
  <c r="G258"/>
  <c r="S396"/>
  <c r="S399"/>
  <c r="S321"/>
  <c r="S322"/>
  <c r="S305"/>
  <c r="S306"/>
  <c r="S268"/>
  <c r="S269"/>
  <c r="S270"/>
  <c r="S283"/>
  <c r="S400"/>
  <c r="S405"/>
  <c r="C405" i="3"/>
  <c r="S523" i="7"/>
  <c r="S522"/>
  <c r="S520"/>
  <c r="S518"/>
  <c r="S518" i="5"/>
  <c r="S522"/>
  <c r="S520"/>
  <c r="S523"/>
  <c r="AE405" i="6"/>
  <c r="Y399"/>
  <c r="Y400"/>
  <c r="Y405"/>
  <c r="AD405"/>
  <c r="H193" i="8"/>
  <c r="G193"/>
  <c r="H110" i="7"/>
  <c r="G110"/>
  <c r="AE400" i="6"/>
  <c r="AD400"/>
  <c r="S521" i="4"/>
  <c r="H110" i="8"/>
  <c r="G110"/>
  <c r="H258" i="5"/>
  <c r="E258"/>
  <c r="G258"/>
  <c r="F206" i="4"/>
  <c r="H206"/>
  <c r="G206"/>
  <c r="D400" i="6"/>
  <c r="F306" i="7"/>
  <c r="H306"/>
  <c r="G306"/>
  <c r="F162"/>
  <c r="F193"/>
  <c r="H193"/>
  <c r="G193"/>
  <c r="F297"/>
  <c r="H297"/>
  <c r="E297"/>
  <c r="G297"/>
  <c r="H141" i="8"/>
  <c r="G141"/>
  <c r="H168" i="4"/>
  <c r="G168"/>
  <c r="F322"/>
  <c r="H322"/>
  <c r="G322"/>
  <c r="H156"/>
  <c r="G156"/>
  <c r="H206" i="8"/>
  <c r="G206"/>
  <c r="F193" i="6"/>
  <c r="H193"/>
  <c r="G193"/>
  <c r="S396" i="8"/>
  <c r="S399"/>
  <c r="S320"/>
  <c r="S321"/>
  <c r="S322"/>
  <c r="S305"/>
  <c r="S306"/>
  <c r="S269"/>
  <c r="S283"/>
  <c r="S400"/>
  <c r="S405"/>
  <c r="H259"/>
  <c r="E259"/>
  <c r="G259"/>
  <c r="S521"/>
  <c r="H110" i="4"/>
  <c r="G110"/>
  <c r="H193" i="5"/>
  <c r="G193"/>
  <c r="H143"/>
  <c r="E142"/>
  <c r="E110"/>
  <c r="E143"/>
  <c r="C110"/>
  <c r="C143"/>
  <c r="G143"/>
  <c r="F258" i="6"/>
  <c r="H258"/>
  <c r="G258"/>
  <c r="S520" i="8"/>
  <c r="S518"/>
  <c r="S523"/>
  <c r="S522"/>
  <c r="AA399" i="5"/>
  <c r="AA400"/>
  <c r="AA405"/>
  <c r="AE399" i="4"/>
  <c r="F393"/>
  <c r="H393"/>
  <c r="E393"/>
  <c r="G393"/>
  <c r="H212" i="8"/>
  <c r="G212"/>
  <c r="C515" i="6"/>
  <c r="C517"/>
  <c r="AE396" i="7"/>
  <c r="S521" i="5"/>
  <c r="H405" i="3"/>
  <c r="G405"/>
  <c r="F518"/>
  <c r="H393" i="5"/>
  <c r="E393"/>
  <c r="G393"/>
  <c r="H322" i="8"/>
  <c r="G322"/>
  <c r="S521" i="6"/>
  <c r="F206" i="7"/>
  <c r="H206"/>
  <c r="G206"/>
  <c r="C400" i="4"/>
  <c r="H162" i="8"/>
  <c r="G162"/>
  <c r="H110" i="5"/>
  <c r="G110"/>
  <c r="O143" i="4"/>
  <c r="AA399" i="7"/>
  <c r="D518" i="3"/>
  <c r="H306" i="5"/>
  <c r="G306"/>
  <c r="F306" i="6"/>
  <c r="H306"/>
  <c r="E306"/>
  <c r="G306"/>
  <c r="H174" i="4"/>
  <c r="G174"/>
  <c r="D400"/>
  <c r="G516" i="3"/>
  <c r="C400" i="5"/>
  <c r="F322" i="6"/>
  <c r="F259"/>
  <c r="F238"/>
  <c r="F260"/>
  <c r="F400"/>
  <c r="H322"/>
  <c r="G322"/>
  <c r="H516" i="3"/>
  <c r="J518"/>
  <c r="H518"/>
  <c r="AE399" i="6"/>
  <c r="AE396" i="4"/>
  <c r="H45" i="6"/>
  <c r="E45"/>
  <c r="G45"/>
  <c r="AA399"/>
  <c r="AA400"/>
  <c r="F212" i="7"/>
  <c r="H212"/>
  <c r="E212"/>
  <c r="G212"/>
  <c r="E259" i="5"/>
  <c r="E260"/>
  <c r="E400"/>
  <c r="AD399" i="6"/>
  <c r="G142" i="4"/>
  <c r="AD396"/>
  <c r="AE399" i="8"/>
  <c r="E259" i="4"/>
  <c r="E260"/>
  <c r="F399"/>
  <c r="H399"/>
  <c r="E399"/>
  <c r="G399"/>
  <c r="F259"/>
  <c r="F260"/>
  <c r="F400"/>
  <c r="AD400" i="5"/>
  <c r="G260" i="4"/>
  <c r="H393" i="8"/>
  <c r="E393"/>
  <c r="G393"/>
  <c r="H297"/>
  <c r="G297"/>
  <c r="P405" i="4"/>
  <c r="H400"/>
  <c r="F405"/>
  <c r="H259"/>
  <c r="G259"/>
  <c r="I395"/>
  <c r="I399"/>
  <c r="AA405" i="6"/>
  <c r="S521" i="7"/>
  <c r="AA399" i="8"/>
  <c r="AA400"/>
  <c r="AA405"/>
  <c r="P399" i="7"/>
  <c r="P322"/>
  <c r="P306"/>
  <c r="P283"/>
  <c r="P400"/>
  <c r="P405"/>
  <c r="C405" i="6"/>
  <c r="I400" i="4"/>
  <c r="I405"/>
  <c r="H260"/>
  <c r="G395"/>
  <c r="H395"/>
  <c r="E400"/>
  <c r="AE396" i="6"/>
  <c r="AE396" i="8"/>
  <c r="AA400" i="7"/>
  <c r="AA405"/>
  <c r="AD399" i="5"/>
  <c r="H45"/>
  <c r="C405" i="4"/>
  <c r="AD400"/>
  <c r="H141" i="6"/>
  <c r="G141"/>
  <c r="F405"/>
  <c r="D405"/>
  <c r="H405"/>
  <c r="E259"/>
  <c r="E238"/>
  <c r="E260"/>
  <c r="E78"/>
  <c r="E400"/>
  <c r="E405"/>
  <c r="G405"/>
  <c r="F518"/>
  <c r="G400" i="4"/>
  <c r="E405"/>
  <c r="D405"/>
  <c r="G260" i="5"/>
  <c r="AD396"/>
  <c r="G238" i="6"/>
  <c r="D518" i="4"/>
  <c r="G45" i="5"/>
  <c r="H77"/>
  <c r="J518" i="4"/>
  <c r="F518"/>
  <c r="H518"/>
  <c r="H142" i="5"/>
  <c r="G142"/>
  <c r="AD399" i="4"/>
  <c r="H405"/>
  <c r="G405"/>
  <c r="AE405"/>
  <c r="V405"/>
  <c r="G77" i="5"/>
  <c r="H259"/>
  <c r="G259"/>
  <c r="AE396"/>
  <c r="O306" i="7"/>
  <c r="E405" i="5"/>
  <c r="G400"/>
  <c r="C405"/>
  <c r="G78" i="6"/>
  <c r="H110"/>
  <c r="G110"/>
  <c r="H109" i="7"/>
  <c r="G109"/>
  <c r="H260" i="5"/>
  <c r="H399"/>
  <c r="G399"/>
  <c r="H142" i="6"/>
  <c r="G142"/>
  <c r="H259"/>
  <c r="G259"/>
  <c r="G400"/>
  <c r="H162" i="7"/>
  <c r="G162"/>
  <c r="H400" i="5"/>
  <c r="H405"/>
  <c r="G405"/>
  <c r="H515" i="6"/>
  <c r="D518"/>
  <c r="H518"/>
  <c r="H238"/>
  <c r="H260"/>
  <c r="G260"/>
  <c r="H400"/>
  <c r="G515"/>
  <c r="G517"/>
  <c r="G142" i="7"/>
  <c r="F259"/>
  <c r="H259"/>
  <c r="E259"/>
  <c r="G259"/>
  <c r="F260"/>
  <c r="AD396" i="6"/>
  <c r="AE517"/>
  <c r="F77" i="7"/>
  <c r="F78"/>
  <c r="H77"/>
  <c r="E77"/>
  <c r="H78"/>
  <c r="F399"/>
  <c r="F400"/>
  <c r="H260"/>
  <c r="E78"/>
  <c r="G77"/>
  <c r="G78"/>
  <c r="E260"/>
  <c r="G260"/>
  <c r="O283"/>
  <c r="E399"/>
  <c r="E400"/>
  <c r="E405"/>
  <c r="D405"/>
  <c r="G400"/>
  <c r="V405"/>
  <c r="AD396"/>
  <c r="I397"/>
  <c r="I399"/>
  <c r="AD399"/>
  <c r="H400"/>
  <c r="F405"/>
  <c r="AD400"/>
  <c r="F516"/>
  <c r="H516"/>
  <c r="E516"/>
  <c r="H405"/>
  <c r="C405"/>
  <c r="G405"/>
  <c r="F517"/>
  <c r="F518"/>
  <c r="H517"/>
  <c r="E517"/>
  <c r="G517"/>
  <c r="J518"/>
  <c r="D518"/>
  <c r="H518"/>
  <c r="I400"/>
  <c r="I405"/>
  <c r="G397"/>
  <c r="H397"/>
  <c r="H399"/>
  <c r="G399"/>
  <c r="H142" i="8"/>
  <c r="G142"/>
  <c r="G516" i="7"/>
  <c r="AE405"/>
  <c r="H109" i="8"/>
  <c r="G109"/>
  <c r="AD399"/>
  <c r="E260"/>
  <c r="E400"/>
  <c r="H260"/>
  <c r="G260"/>
  <c r="O283"/>
  <c r="AD400"/>
  <c r="AD396"/>
  <c r="H400"/>
  <c r="E405"/>
  <c r="G400"/>
  <c r="H516"/>
  <c r="G516"/>
  <c r="H405"/>
  <c r="C405"/>
  <c r="G405"/>
  <c r="AE517"/>
  <c r="H517"/>
  <c r="G397" i="9"/>
  <c r="H397"/>
  <c r="E23" i="11" l="1"/>
  <c r="E97" s="1"/>
  <c r="G15"/>
  <c r="G23" s="1"/>
  <c r="G97" s="1"/>
  <c r="G100" s="1"/>
  <c r="L97"/>
  <c r="D16" i="19"/>
  <c r="D17" s="1"/>
  <c r="E18" s="1"/>
  <c r="O23" i="11"/>
  <c r="M16" i="20"/>
  <c r="AC15" i="12"/>
  <c r="AE13"/>
  <c r="AD405" i="9"/>
  <c r="Q400"/>
  <c r="Q405" s="1"/>
  <c r="AC21" i="12"/>
  <c r="P400" i="9"/>
  <c r="P405" s="1"/>
  <c r="D68" i="11"/>
  <c r="F68" s="1"/>
  <c r="AB400" i="9"/>
  <c r="AE399"/>
  <c r="AB521"/>
  <c r="S283"/>
  <c r="M20" i="20" s="1"/>
  <c r="I27" i="13"/>
  <c r="I32"/>
  <c r="I49"/>
  <c r="I29"/>
  <c r="I22"/>
  <c r="I45"/>
  <c r="I37"/>
  <c r="I26"/>
  <c r="I47"/>
  <c r="I42"/>
  <c r="I54"/>
  <c r="I58"/>
  <c r="I31"/>
  <c r="I41"/>
  <c r="I35"/>
  <c r="I52"/>
  <c r="I20"/>
  <c r="I46"/>
  <c r="I50"/>
  <c r="I33"/>
  <c r="I44"/>
  <c r="I28"/>
  <c r="I57"/>
  <c r="I51"/>
  <c r="I38"/>
  <c r="I36"/>
  <c r="I59"/>
  <c r="I30"/>
  <c r="I24"/>
  <c r="H62"/>
  <c r="I23"/>
  <c r="I40"/>
  <c r="I34"/>
  <c r="I39"/>
  <c r="I21"/>
  <c r="I53"/>
  <c r="Q16" i="20"/>
  <c r="Q8"/>
  <c r="Q15"/>
  <c r="Q7"/>
  <c r="Q9"/>
  <c r="Q11"/>
  <c r="Q27"/>
  <c r="Q34"/>
  <c r="Q18"/>
  <c r="Q28"/>
  <c r="Q24"/>
  <c r="Q20"/>
  <c r="Q29"/>
  <c r="Q33"/>
  <c r="Q37"/>
  <c r="Q35"/>
  <c r="Q31"/>
  <c r="Q13"/>
  <c r="Q36"/>
  <c r="Q12"/>
  <c r="Q6"/>
  <c r="Q10"/>
  <c r="Q5"/>
  <c r="Q25"/>
  <c r="Q32"/>
  <c r="Q17"/>
  <c r="Q21"/>
  <c r="Q22"/>
  <c r="Q26"/>
  <c r="Q30"/>
  <c r="Q19"/>
  <c r="P40"/>
  <c r="Q14"/>
  <c r="Q23"/>
  <c r="H12" i="13"/>
  <c r="Z518" i="9"/>
  <c r="S521"/>
  <c r="S399"/>
  <c r="S400" s="1"/>
  <c r="S405" s="1"/>
  <c r="M23" i="20"/>
  <c r="J32"/>
  <c r="K23"/>
  <c r="E405" i="9"/>
  <c r="G405" s="1"/>
  <c r="G400"/>
  <c r="C42" i="16"/>
  <c r="D38"/>
  <c r="F63" i="11"/>
  <c r="F75" s="1"/>
  <c r="F97" s="1"/>
  <c r="D75"/>
  <c r="D97" s="1"/>
  <c r="D102" s="1"/>
  <c r="O23" i="20"/>
  <c r="O32" s="1"/>
  <c r="O37" s="1"/>
  <c r="O40" s="1"/>
  <c r="F399" i="9"/>
  <c r="AD396"/>
  <c r="I55" i="13"/>
  <c r="D25" i="16"/>
  <c r="I64" i="11"/>
  <c r="K64" l="1"/>
  <c r="K75" s="1"/>
  <c r="K97" s="1"/>
  <c r="I75"/>
  <c r="I97" s="1"/>
  <c r="M7"/>
  <c r="M68"/>
  <c r="M94"/>
  <c r="M39"/>
  <c r="M23"/>
  <c r="M38"/>
  <c r="M79"/>
  <c r="M12"/>
  <c r="M10"/>
  <c r="M44"/>
  <c r="M89"/>
  <c r="M43"/>
  <c r="M31"/>
  <c r="M93"/>
  <c r="L99"/>
  <c r="M62"/>
  <c r="M18"/>
  <c r="M70"/>
  <c r="M14"/>
  <c r="M41"/>
  <c r="M11"/>
  <c r="M73"/>
  <c r="M86"/>
  <c r="M36"/>
  <c r="M25"/>
  <c r="M74"/>
  <c r="M15"/>
  <c r="M9"/>
  <c r="M37"/>
  <c r="M32"/>
  <c r="M61"/>
  <c r="M8"/>
  <c r="M87"/>
  <c r="M21"/>
  <c r="M40"/>
  <c r="M20"/>
  <c r="M71"/>
  <c r="M90"/>
  <c r="M95"/>
  <c r="M33"/>
  <c r="M77"/>
  <c r="M13"/>
  <c r="M17"/>
  <c r="M96"/>
  <c r="M78"/>
  <c r="M30"/>
  <c r="M91"/>
  <c r="M28"/>
  <c r="M92"/>
  <c r="M65"/>
  <c r="M63"/>
  <c r="M16"/>
  <c r="M29"/>
  <c r="M59"/>
  <c r="M19"/>
  <c r="M60"/>
  <c r="M69"/>
  <c r="M88"/>
  <c r="M42"/>
  <c r="M64"/>
  <c r="H14" i="13"/>
  <c r="I14" s="1"/>
  <c r="I12"/>
  <c r="AB405" i="9"/>
  <c r="AE400"/>
  <c r="E100" i="11"/>
  <c r="E102"/>
  <c r="E101"/>
  <c r="M75"/>
  <c r="Z528" i="9"/>
  <c r="AE521"/>
  <c r="D28" i="16"/>
  <c r="D15"/>
  <c r="D11"/>
  <c r="D6"/>
  <c r="D9"/>
  <c r="D42"/>
  <c r="D12"/>
  <c r="D17"/>
  <c r="D13"/>
  <c r="D8"/>
  <c r="D23"/>
  <c r="D21"/>
  <c r="D19"/>
  <c r="D16"/>
  <c r="D30"/>
  <c r="C45"/>
  <c r="D14"/>
  <c r="D33"/>
  <c r="D7"/>
  <c r="D40"/>
  <c r="D41"/>
  <c r="D29"/>
  <c r="D37"/>
  <c r="D18"/>
  <c r="D36"/>
  <c r="D5"/>
  <c r="D34"/>
  <c r="D27"/>
  <c r="D24"/>
  <c r="D22"/>
  <c r="D20"/>
  <c r="D35"/>
  <c r="D32"/>
  <c r="J37" i="20"/>
  <c r="K32"/>
  <c r="G4" i="18"/>
  <c r="AD518" i="9"/>
  <c r="F400"/>
  <c r="H399"/>
  <c r="S520"/>
  <c r="S523"/>
  <c r="S518"/>
  <c r="D12" i="19" s="1"/>
  <c r="C12" s="1"/>
  <c r="S522" i="9"/>
  <c r="M32" i="20"/>
  <c r="M37" s="1"/>
  <c r="E12" i="13"/>
  <c r="Q518" i="9"/>
  <c r="D4" i="18" s="1"/>
  <c r="N7" i="20" l="1"/>
  <c r="N37"/>
  <c r="M40"/>
  <c r="N21"/>
  <c r="N17"/>
  <c r="N13"/>
  <c r="N36"/>
  <c r="N18"/>
  <c r="N14"/>
  <c r="N35"/>
  <c r="N6"/>
  <c r="N27"/>
  <c r="N12"/>
  <c r="N8"/>
  <c r="N29"/>
  <c r="N33"/>
  <c r="N11"/>
  <c r="N34"/>
  <c r="N30"/>
  <c r="N24"/>
  <c r="N31"/>
  <c r="N28"/>
  <c r="N19"/>
  <c r="N10"/>
  <c r="N5"/>
  <c r="N25"/>
  <c r="N15"/>
  <c r="N9"/>
  <c r="N26"/>
  <c r="N22"/>
  <c r="N16"/>
  <c r="N23"/>
  <c r="N20"/>
  <c r="J40"/>
  <c r="K37"/>
  <c r="AB518" i="9"/>
  <c r="AE405"/>
  <c r="L100" i="11"/>
  <c r="M97"/>
  <c r="E14" i="13"/>
  <c r="F14" s="1"/>
  <c r="F12"/>
  <c r="E4" i="18"/>
  <c r="D6"/>
  <c r="E6" s="1"/>
  <c r="H4"/>
  <c r="H6" s="1"/>
  <c r="G6"/>
  <c r="H400" i="9"/>
  <c r="F405"/>
  <c r="N32" i="20"/>
  <c r="F518" i="9" l="1"/>
  <c r="H518" s="1"/>
  <c r="H405"/>
  <c r="D13" i="19"/>
  <c r="Y522" i="9"/>
  <c r="AD522" s="1"/>
  <c r="A5" i="17"/>
  <c r="C5" s="1"/>
  <c r="D5" s="1"/>
  <c r="F5" s="1"/>
  <c r="G5" s="1"/>
  <c r="Z527" i="9"/>
  <c r="AD529"/>
  <c r="AD527"/>
  <c r="AD528"/>
  <c r="AB522"/>
  <c r="AE522" s="1"/>
  <c r="B6" i="13"/>
  <c r="AD531" i="9"/>
  <c r="V522"/>
  <c r="U523" s="1"/>
  <c r="AE518"/>
  <c r="D6" i="13" l="1"/>
  <c r="F6" s="1"/>
  <c r="H6" s="1"/>
  <c r="I6" s="1"/>
  <c r="K6"/>
  <c r="D14" i="19"/>
  <c r="E14" s="1"/>
  <c r="C13"/>
  <c r="AD530" i="9"/>
</calcChain>
</file>

<file path=xl/sharedStrings.xml><?xml version="1.0" encoding="utf-8"?>
<sst xmlns="http://schemas.openxmlformats.org/spreadsheetml/2006/main" count="6200" uniqueCount="600">
  <si>
    <t>S.No.</t>
  </si>
  <si>
    <t>Activity</t>
  </si>
  <si>
    <t>Year 2016-17</t>
  </si>
  <si>
    <t>Outlay Proposed for 2017-18</t>
  </si>
  <si>
    <t>Outlay Recommended for 2017-18</t>
  </si>
  <si>
    <t>Remarks</t>
  </si>
  <si>
    <t>Outlay approved by PAB (including spillover)</t>
  </si>
  <si>
    <t>Achievement</t>
  </si>
  <si>
    <t xml:space="preserve">Savings </t>
  </si>
  <si>
    <t>Spill Over</t>
  </si>
  <si>
    <t>Deferred laibility of 2015-16</t>
  </si>
  <si>
    <t xml:space="preserve">Fresh </t>
  </si>
  <si>
    <t xml:space="preserve">Total </t>
  </si>
  <si>
    <t>Phy.</t>
  </si>
  <si>
    <t>Fin</t>
  </si>
  <si>
    <t>Fin.</t>
  </si>
  <si>
    <t>Phy. (%)</t>
  </si>
  <si>
    <t>Fin.  (%)</t>
  </si>
  <si>
    <t>Unit Cost</t>
  </si>
  <si>
    <t>I</t>
  </si>
  <si>
    <t>ACCESS</t>
  </si>
  <si>
    <t>SSA</t>
  </si>
  <si>
    <t xml:space="preserve">Opening of New Schools </t>
  </si>
  <si>
    <t>New Primary School</t>
  </si>
  <si>
    <t>Upgradation of PS to UPS</t>
  </si>
  <si>
    <t>Composite Schools</t>
  </si>
  <si>
    <t>Residential schools for specific category of children</t>
  </si>
  <si>
    <t>Residential Hostel</t>
  </si>
  <si>
    <t xml:space="preserve">Integration of Class V with primary schools </t>
  </si>
  <si>
    <t xml:space="preserve">Integration of Class VIII with upper primary schools </t>
  </si>
  <si>
    <t>Residential Schools for specific category of children</t>
  </si>
  <si>
    <t>50 children</t>
  </si>
  <si>
    <t>Non-recurring (one time grant)</t>
  </si>
  <si>
    <t>Furniture/ Equipment (including kitchen)</t>
  </si>
  <si>
    <t xml:space="preserve">TLM and equipment including library books </t>
  </si>
  <si>
    <t>Bedding (new)</t>
  </si>
  <si>
    <t>Replacement of bedding (once in 3 years)</t>
  </si>
  <si>
    <t>Sub Total (Non Recurring)</t>
  </si>
  <si>
    <t>Recurring (50 children)</t>
  </si>
  <si>
    <t>Maintenance per child Per month @ Rs.1500/-</t>
  </si>
  <si>
    <t>Stipend per child per month @ Rs.100/-</t>
  </si>
  <si>
    <t>Supplementary TLM, Stationery and other educational material @Rs.1000/- per child per annum</t>
  </si>
  <si>
    <t>Salaries</t>
  </si>
  <si>
    <t>(a)</t>
  </si>
  <si>
    <t>1 Warden @ Rs.25000/- per month</t>
  </si>
  <si>
    <t>(b)</t>
  </si>
  <si>
    <t>4 Fulltime teachers as per RTE Norms @ Rs. 20,000/- per month per teacher</t>
  </si>
  <si>
    <t>(c)</t>
  </si>
  <si>
    <t>2 Urdu Teachers (only for Blocks with muslim population above 20% and select urban areas) @ Rs.12,000/- per month per teacher.</t>
  </si>
  <si>
    <t>(d)</t>
  </si>
  <si>
    <t>3 Part time teachers @ Rs.5,000/- per month per teacher</t>
  </si>
  <si>
    <t>(e)</t>
  </si>
  <si>
    <t>1 Full time Accountant @ Rs. 10,000/- per month</t>
  </si>
  <si>
    <t>(f)</t>
  </si>
  <si>
    <t>2 Support staff - (Accountant/Assistant, Peon, Chowkidar) @ Rs. 5,000/- per month per staff</t>
  </si>
  <si>
    <t>(g)</t>
  </si>
  <si>
    <t>1 Head Cook @ Rs. 6,000/- per month and upto 2 Asstt. Cooks @ Rs. 4,500/- per month per cook</t>
  </si>
  <si>
    <t>Specific Skill training @ Rs.1000/- per annum per child</t>
  </si>
  <si>
    <t>Electricity / water charges @ Rs. 1000/- per annum per child</t>
  </si>
  <si>
    <t>Medical care/contingencies @ Rs.1250/- per annum per child</t>
  </si>
  <si>
    <t>Maintenance @ Rs. 750/- per child per annum</t>
  </si>
  <si>
    <t>Miscellaneous @ Rs. 750/- per child per annum</t>
  </si>
  <si>
    <t>Preparatory camps @ Rs. 300/- per child per annum</t>
  </si>
  <si>
    <t>P.T.A / school functions @ Rs. 300/- per child per annum</t>
  </si>
  <si>
    <t>Provision of Rent @ Rs. 10,000/- per child per annum</t>
  </si>
  <si>
    <t>Capacity Building @ Rs. 500/- per child per annum</t>
  </si>
  <si>
    <t>Physical / Self Defence Training @ Rs.200/- per child per annum</t>
  </si>
  <si>
    <t>Sub Total (Recurring)</t>
  </si>
  <si>
    <t>Total (Non Recurring + Recurring)</t>
  </si>
  <si>
    <t>100 children</t>
  </si>
  <si>
    <t xml:space="preserve">Furniture / Equipment (including kitchen equipment) </t>
  </si>
  <si>
    <t>TLM and equipment including library books (New)</t>
  </si>
  <si>
    <t>Bedding (New)</t>
  </si>
  <si>
    <t xml:space="preserve">Sub Total Non-recurring </t>
  </si>
  <si>
    <t xml:space="preserve">Recurring </t>
  </si>
  <si>
    <t>Maintenance per child per month @ Rs. 1500/-</t>
  </si>
  <si>
    <t>Supplementary TLM, Stationery and other educational material per child @1000/- per annum</t>
  </si>
  <si>
    <t xml:space="preserve">Salaries </t>
  </si>
  <si>
    <t>1 Warden @ Rs. 25,000/- per month</t>
  </si>
  <si>
    <t>1 head teacher @ Rs. 25,000/- per month in case the enrollment exceeds 100</t>
  </si>
  <si>
    <t>4 - 5 Full time teachers as per RTE norms @ Rs. 20,000/- per month per teacher</t>
  </si>
  <si>
    <t>2 Urdu Teachers (only for blocks with muslim population above 20% and select urban areas), if required @ Rs. 12,000/- per month per teacher</t>
  </si>
  <si>
    <t>3 part time teachers @ Rs. 5,000/- per month per teacher</t>
  </si>
  <si>
    <t>2 Support Staff – (Accountant/ Assistant, Peon, Chowkidar) @ Rs. 5,000/- per month per staff</t>
  </si>
  <si>
    <t>(h)</t>
  </si>
  <si>
    <t>1 Head cook @ Rs. 6,000/- per month and upto 2 Asstt. Cooks @ Rs. 4,500/- per month per cook</t>
  </si>
  <si>
    <t>Specific skill training per child @ Rs.1000/- per annum</t>
  </si>
  <si>
    <t>Electricity / water charges per child @Rs.1000/- per annum</t>
  </si>
  <si>
    <t>Medical care/contingencies @ Rs.1250/- per child per annum</t>
  </si>
  <si>
    <t>Maintenance @ Rs.750/- per child per annum</t>
  </si>
  <si>
    <t>Miscellaneous @ Rs.750/- per child per annum</t>
  </si>
  <si>
    <t>Preparatory camps @ Rs.200/- per child per annum</t>
  </si>
  <si>
    <t>P.T.A / school functions @ Rs.200/- per child per annum</t>
  </si>
  <si>
    <t>Provision of Rent @ Rs. 6000/- per child per annum</t>
  </si>
  <si>
    <t>Capacity Building @ Rs.500/- per child per annum</t>
  </si>
  <si>
    <t>Physical / Self Defence training @ Rs. 200/- per child per annum.</t>
  </si>
  <si>
    <t>Total (Recurring + Non Recurring)</t>
  </si>
  <si>
    <t>Total (50 + 100  children)</t>
  </si>
  <si>
    <t>Residential Hostel for specific category of children</t>
  </si>
  <si>
    <t>(A)</t>
  </si>
  <si>
    <t>(B)</t>
  </si>
  <si>
    <t>100 Children</t>
  </si>
  <si>
    <t>Total (A + B)</t>
  </si>
  <si>
    <t>Transport/Escort Facility</t>
  </si>
  <si>
    <t>Children in remote habitation</t>
  </si>
  <si>
    <t>Urban deprived children/children without adult protection</t>
  </si>
  <si>
    <t xml:space="preserve">Sub Total </t>
  </si>
  <si>
    <t>Reimbursement of Fee against 25% admission under Section 12(1)(c) of RTE Act 2009 (Entry Level) subject to upper limit of 20% of AWP&amp;B subject to guidelines issued by MHRD</t>
  </si>
  <si>
    <t>Sub Total</t>
  </si>
  <si>
    <t>Special Training for mainstreaming of out of school children</t>
  </si>
  <si>
    <t>Residential (Fresh)</t>
  </si>
  <si>
    <t>(a) 12 months</t>
  </si>
  <si>
    <t>(b) 9 months</t>
  </si>
  <si>
    <t>(c) 6 months</t>
  </si>
  <si>
    <t>(d) 3 months</t>
  </si>
  <si>
    <t>Residential (Continuing from previous year)</t>
  </si>
  <si>
    <t>Non-Residential (Fresh)</t>
  </si>
  <si>
    <t>Non-Residential (Continuing from previous year)</t>
  </si>
  <si>
    <t>Madarasa/Maktab</t>
  </si>
  <si>
    <t>Seasonal Hostel (Residential)</t>
  </si>
  <si>
    <t>Seasonal Hostel (Non Residential)</t>
  </si>
  <si>
    <t>II</t>
  </si>
  <si>
    <t>RETENTION</t>
  </si>
  <si>
    <t>Free Text Books</t>
  </si>
  <si>
    <t>Free Text Books (P)</t>
  </si>
  <si>
    <t>(a) Class I &amp; II</t>
  </si>
  <si>
    <t>(b) Braille Books Class I &amp; II</t>
  </si>
  <si>
    <t>(c) Large Print Books Class I &amp; II</t>
  </si>
  <si>
    <t>(d) Class III to V</t>
  </si>
  <si>
    <t>(e) Braille Books Class III to V</t>
  </si>
  <si>
    <t>(f) Large Print Books Class III to V</t>
  </si>
  <si>
    <t>Free Text Books (UP)</t>
  </si>
  <si>
    <t>Braille Books (UP)</t>
  </si>
  <si>
    <t>Large Print Books (UP)</t>
  </si>
  <si>
    <t xml:space="preserve">Provision of 2 sets of Uniform </t>
  </si>
  <si>
    <t>All Girls</t>
  </si>
  <si>
    <t>SC Boys</t>
  </si>
  <si>
    <t>ST Boys</t>
  </si>
  <si>
    <t>BPL Boys</t>
  </si>
  <si>
    <t>Teaching Learning Equipment (TLE)</t>
  </si>
  <si>
    <t xml:space="preserve">New Primary </t>
  </si>
  <si>
    <t>New Upper Primary</t>
  </si>
  <si>
    <t>III</t>
  </si>
  <si>
    <t xml:space="preserve">ENHANCING QUALITY </t>
  </si>
  <si>
    <t xml:space="preserve">New Teachers' Salary </t>
  </si>
  <si>
    <t>Primary Teachers</t>
  </si>
  <si>
    <t>New Primary Teachers (Regular)</t>
  </si>
  <si>
    <t>New Primary Teachers (Contractual)</t>
  </si>
  <si>
    <t>Head Teachers for Primary (if the number of children exceeds 150 in a school)</t>
  </si>
  <si>
    <t xml:space="preserve">Upper Primary Teachers </t>
  </si>
  <si>
    <t>Subject specific New Upper Primary Teachers (Regular)</t>
  </si>
  <si>
    <t>(a) Science and Mathematics</t>
  </si>
  <si>
    <t>(b) Social Studies</t>
  </si>
  <si>
    <t>(c) Languages</t>
  </si>
  <si>
    <t>Subject specific New Upper Primary Teachers (Contractual)</t>
  </si>
  <si>
    <t>Head Teachers for Upper Primary  (if the number of children exceeds 100 in a school)</t>
  </si>
  <si>
    <t>Part Time Instructors  (if the number of children exceeds 100 in a school)</t>
  </si>
  <si>
    <t xml:space="preserve">(a) Art Education </t>
  </si>
  <si>
    <t xml:space="preserve">(b) Health and Physical Education </t>
  </si>
  <si>
    <t xml:space="preserve">(c)  Work Education </t>
  </si>
  <si>
    <t>Teachers' Salary (Recurring-sanctioned earlier) in position</t>
  </si>
  <si>
    <t>Primary Teachers- Existing, in position (Regular)</t>
  </si>
  <si>
    <t>Primary Teachers- Existing, in position (Contractual)</t>
  </si>
  <si>
    <t>Head Teachers for Primary in position</t>
  </si>
  <si>
    <t>Subject Specific Upper Primary Teachers- in position (Regular)</t>
  </si>
  <si>
    <t>Subject Specific Upper Primary Teachers- in position (Contractual)</t>
  </si>
  <si>
    <t>Head Teachers for Upper Primary in position  (if the number of children exceeds 100 in a school)</t>
  </si>
  <si>
    <t>Part Time Instructors in position</t>
  </si>
  <si>
    <t xml:space="preserve">(c) Work Education </t>
  </si>
  <si>
    <t>Total (New+Recurring)</t>
  </si>
  <si>
    <t>Training</t>
  </si>
  <si>
    <t>(A) Training of Teachers</t>
  </si>
  <si>
    <t>Refresher In-service Teachers' Training at BRC  level</t>
  </si>
  <si>
    <t>(b) Class III to V</t>
  </si>
  <si>
    <t>(c) Class VI to VIII</t>
  </si>
  <si>
    <t>Follow up meetings at CRC level</t>
  </si>
  <si>
    <t>Induction Training for Newly Recruited Teachers</t>
  </si>
  <si>
    <t xml:space="preserve">Training of untrained Teachers </t>
  </si>
  <si>
    <t>(a)  Trainng of untrained teachers to acquire professional qualifications over a two year period (Year I)</t>
  </si>
  <si>
    <t>(b)  Trainng of untrained teachers to acquire professional qualifications over a two year period (Year II)</t>
  </si>
  <si>
    <t>(B) Training of Resource Persons</t>
  </si>
  <si>
    <t>Training for Resource Persons &amp; Master Trainers (this may include BRCCs,BRPs, CRCCs, DIET faculties and any other persons designated as Resource Persons)</t>
  </si>
  <si>
    <t>(C) NUEPA School Leadership Programme</t>
  </si>
  <si>
    <t>RPs Training</t>
  </si>
  <si>
    <t>Head Teacher Training</t>
  </si>
  <si>
    <t>Academic Support through Block Resource Centre/ URC</t>
  </si>
  <si>
    <t>Salary of Faculty and Staff</t>
  </si>
  <si>
    <t>(a) 6 RPs at BRC for subject specific training, in position</t>
  </si>
  <si>
    <t>(b) 2 RPs for CWSN in position</t>
  </si>
  <si>
    <t>(c) 1 MIS Coordinator in position</t>
  </si>
  <si>
    <t>(d) 1 Data Entry Operator in position</t>
  </si>
  <si>
    <t>(e) 1 Accountant-cum-support staff for every 50 schools in position</t>
  </si>
  <si>
    <t>Furniture Grant</t>
  </si>
  <si>
    <t>Contingency Grant</t>
  </si>
  <si>
    <t>Meeting TA (@ Rs. 2500 P.M.)</t>
  </si>
  <si>
    <t>TLM Grant</t>
  </si>
  <si>
    <t>Maintenace Grant</t>
  </si>
  <si>
    <t>Academic Support through Cluster Resource Centres</t>
  </si>
  <si>
    <t>Salary of Cluster Coordinator, full time and in position</t>
  </si>
  <si>
    <t>Meeting TA (@ Rs. 1000 P.M.)</t>
  </si>
  <si>
    <t>Computer Aided Education in UPS under Innovation</t>
  </si>
  <si>
    <t>Computer Aided Education in Upper Primary Schools (Physical target = No. of schools per district)</t>
  </si>
  <si>
    <t>(a)  Number of districts</t>
  </si>
  <si>
    <t>(b)  Number of schools</t>
  </si>
  <si>
    <t>Libraries</t>
  </si>
  <si>
    <t>Primary</t>
  </si>
  <si>
    <t xml:space="preserve">Upper Primary </t>
  </si>
  <si>
    <t>IV</t>
  </si>
  <si>
    <t>ANNUAL GRANTS</t>
  </si>
  <si>
    <t>Teachers' Grant</t>
  </si>
  <si>
    <t xml:space="preserve">Primary </t>
  </si>
  <si>
    <t>Upper Primary: Class VI to VIII</t>
  </si>
  <si>
    <t>School Grant</t>
  </si>
  <si>
    <t>Research, Evaluation, Monitoring &amp; Supervision</t>
  </si>
  <si>
    <t>REMS activities</t>
  </si>
  <si>
    <t>Monitoring &amp; Supervision</t>
  </si>
  <si>
    <t>Maintenance Grant</t>
  </si>
  <si>
    <t>Maintenance Grant ( PS &amp; UPS)</t>
  </si>
  <si>
    <t>V</t>
  </si>
  <si>
    <t>BRIDGING GENDER AND SOCIAL CATEGORY GAPS</t>
  </si>
  <si>
    <t xml:space="preserve">Interventions for CWSN </t>
  </si>
  <si>
    <t>Provision for Inclusive Education</t>
  </si>
  <si>
    <t>Innovation Head up to Rs. 50 lakh per district</t>
  </si>
  <si>
    <t>Girls Education</t>
  </si>
  <si>
    <t>Intervention for SC / ST children</t>
  </si>
  <si>
    <t>Intervention for Minority Community children</t>
  </si>
  <si>
    <t>Intervention for Urban Deprived children</t>
  </si>
  <si>
    <t>SMC/PRI Training</t>
  </si>
  <si>
    <t>Residential (3 days)</t>
  </si>
  <si>
    <t>Non-residential (3 days)</t>
  </si>
  <si>
    <t xml:space="preserve">SCHOOL INFRASTRUCTURE </t>
  </si>
  <si>
    <t xml:space="preserve">Civil Works Construction </t>
  </si>
  <si>
    <t>New Primary School (Rural)</t>
  </si>
  <si>
    <t>New Primary School (Urban)</t>
  </si>
  <si>
    <t>New Upper Primary (Rural)</t>
  </si>
  <si>
    <t>New Upper Primary (Urban)</t>
  </si>
  <si>
    <t>ACR in lieu of upgraded Upper Primary School</t>
  </si>
  <si>
    <t>Dilapidated Building (Pri)</t>
  </si>
  <si>
    <t>Dilapidated Building (UP)</t>
  </si>
  <si>
    <t>Dilapidated ACR of PS</t>
  </si>
  <si>
    <t>Dilapidated ACR of UPS</t>
  </si>
  <si>
    <t>Additional Class Room (Rural)</t>
  </si>
  <si>
    <t>Additional Class Room (Urban)</t>
  </si>
  <si>
    <t>Additional Class Room (Hill Area)</t>
  </si>
  <si>
    <t>Additional Class Room (Plain Area)</t>
  </si>
  <si>
    <t>Boys Toilet</t>
  </si>
  <si>
    <t>Separate Girls Toilet</t>
  </si>
  <si>
    <t>23.11.1</t>
  </si>
  <si>
    <t>Boys Toilet  (Swachh Vidhyalaya vide Addendum F.No.3-1/2014-EE.8 of 7th Jan, 2015)</t>
  </si>
  <si>
    <t>23.11.2</t>
  </si>
  <si>
    <t>Separate Girls Toilet (Swachh Vidhyalaya vide Addendum F.No.3-1/2014-EE.8 of 7th Jan, 2015)</t>
  </si>
  <si>
    <t>23.11.3</t>
  </si>
  <si>
    <t>Reconstruction of Dysfunctional Toilet (Special PAB held on 23.2.2015 &amp; 5.3.2015)</t>
  </si>
  <si>
    <t>CWSN Friendly Toilets</t>
  </si>
  <si>
    <t xml:space="preserve">Drinking Water Facility </t>
  </si>
  <si>
    <t>Boundary Wall</t>
  </si>
  <si>
    <t>Electrification</t>
  </si>
  <si>
    <t>Office-cum-store-cum-Head Teacher's room (Primary)</t>
  </si>
  <si>
    <t>Office-cum-store-cum-Head Teacher's room (Upper Primary)</t>
  </si>
  <si>
    <t>Augumentation of training facility in BRC (one time)</t>
  </si>
  <si>
    <t xml:space="preserve">Ramps with Handrails </t>
  </si>
  <si>
    <t>Handrails in existing ramps</t>
  </si>
  <si>
    <t>Furniture for Govt. UPS (per child)</t>
  </si>
  <si>
    <t>Major Repairs for Primary School</t>
  </si>
  <si>
    <t>Major Repairs for Upper Primary School</t>
  </si>
  <si>
    <t>Residential Schools/hostels for specific category of children</t>
  </si>
  <si>
    <t>(a) Construction of Building including boundary wall, Water and sanitation facilities, electric installation</t>
  </si>
  <si>
    <t>(b) Construction of residential hostel</t>
  </si>
  <si>
    <t>(c) Refurbishing unused old buildings</t>
  </si>
  <si>
    <t>(d) Construction of Hostel in existing Govt UPS</t>
  </si>
  <si>
    <t>Others (Difference of Civil Works sanctioned in previous year, SIEMAT, spillover etc.)</t>
  </si>
  <si>
    <t>VI</t>
  </si>
  <si>
    <t>PROJECT MANAGEMENT COST</t>
  </si>
  <si>
    <t>Management</t>
  </si>
  <si>
    <t>Management up to 3.5%</t>
  </si>
  <si>
    <t xml:space="preserve">(a) Project Management and MIS </t>
  </si>
  <si>
    <t>(b) Training of Educational Administrators</t>
  </si>
  <si>
    <t>(c) School Mapping and Social Mapping</t>
  </si>
  <si>
    <t>Learning Enhancement Programme (LEP) only for Large Scale Integrated Programmes for Quality Improvement (up to 2%)</t>
  </si>
  <si>
    <t>Community Mobilization activities (up to 0.5%)</t>
  </si>
  <si>
    <t>Total of SSA (District)</t>
  </si>
  <si>
    <t>STATE COMPONENT</t>
  </si>
  <si>
    <t xml:space="preserve">Management &amp; MIS </t>
  </si>
  <si>
    <t>REMS</t>
  </si>
  <si>
    <t>STATE SSA TOTAL</t>
  </si>
  <si>
    <t>KGBV  Financial Provision (give separate costing sheets for different Models)</t>
  </si>
  <si>
    <t xml:space="preserve">Model-I (100 - 150 girls) </t>
  </si>
  <si>
    <t xml:space="preserve">Non recurring one time grant - Model I </t>
  </si>
  <si>
    <t>Construction of building (new)</t>
  </si>
  <si>
    <t>Construction of building KGBV sanctioned earlier</t>
  </si>
  <si>
    <t xml:space="preserve">Boundary Wall </t>
  </si>
  <si>
    <t xml:space="preserve">Boring/ Handpump </t>
  </si>
  <si>
    <t xml:space="preserve">Electricity / water charges </t>
  </si>
  <si>
    <t xml:space="preserve">Bedding </t>
  </si>
  <si>
    <t>Sub Total Non Recurring (Model I)</t>
  </si>
  <si>
    <t>Recurring (Model I)</t>
  </si>
  <si>
    <t>Maintenance per girl Per month @ Rs.1500/-</t>
  </si>
  <si>
    <t>Stipend per girl per month @ Rs.100/-</t>
  </si>
  <si>
    <t>Supplementary TLM, Stationery and other educational material @Rs.1000/- per Girl per annum</t>
  </si>
  <si>
    <t>Specific skill training per girl @ Rs.1000/- per annum</t>
  </si>
  <si>
    <t>Electricity / water charges per girl @Rs.1000/- per annum</t>
  </si>
  <si>
    <t>Medical care/contingencies @ Rs.1250/- per girl per annum</t>
  </si>
  <si>
    <t>Maintenance @ Rs.750/- per girl per annum</t>
  </si>
  <si>
    <t>Miscellaneous @ Rs.750/- per girl per annum</t>
  </si>
  <si>
    <t>Preparatory camps @ Rs.200/- per girl per annum</t>
  </si>
  <si>
    <t>P.T.A / school functions @ Rs.200/- per girl per annum</t>
  </si>
  <si>
    <t>Capacity Building @ Rs.500/- per girl per annum</t>
  </si>
  <si>
    <t>Sub Total Recurring (Model I)</t>
  </si>
  <si>
    <t>Total Model-I (Recurring + Non Recurring)</t>
  </si>
  <si>
    <t>Model-II (50 Girls)</t>
  </si>
  <si>
    <t>Non-recurring (Model-II)</t>
  </si>
  <si>
    <t>Construction of Building (New)</t>
  </si>
  <si>
    <t>Construction of Building KGBV sanctioned earlier</t>
  </si>
  <si>
    <t xml:space="preserve">Boring/Hanpump  </t>
  </si>
  <si>
    <t xml:space="preserve">Electricity/water charges  </t>
  </si>
  <si>
    <t>Sub Total Non-recurring (Model-II)</t>
  </si>
  <si>
    <t>Recurring Model-II</t>
  </si>
  <si>
    <t>Supplementary TLM, Stationery and other educational material@1000/- per annum</t>
  </si>
  <si>
    <t>Specific Skill training @ Rs.1000/- per child per annum</t>
  </si>
  <si>
    <t>Electricity / water charges @ Rs. 1000/- per child per annum</t>
  </si>
  <si>
    <t>Sub Total (Recurring Model-II)</t>
  </si>
  <si>
    <t>Total Model-II (Recurring + Non Recurring)</t>
  </si>
  <si>
    <t>Model-III (50-150 girls)</t>
  </si>
  <si>
    <t xml:space="preserve">Non-recurring  - Model-III </t>
  </si>
  <si>
    <t xml:space="preserve">Construction of Building KGBV sanctioned earlier </t>
  </si>
  <si>
    <t xml:space="preserve">Boring/Handpump </t>
  </si>
  <si>
    <t>Sub Total Non-recurring (Model-III)</t>
  </si>
  <si>
    <t>Recurring  (Model III)</t>
  </si>
  <si>
    <t>2 Urdu Teachers (only for blocks with muslim population above 20% and select urban areas). If required @ Rs 12000/- per month per teacher</t>
  </si>
  <si>
    <t>3 Part time teachers @ Rs 5000/- per month per teacher</t>
  </si>
  <si>
    <t>1 Full time Accountant @ Rs 10000/- per month</t>
  </si>
  <si>
    <t>2 Support Staff - (Accountant / Assistant, Peon, Chowkidar) @ Rs 5000/- per month per staff</t>
  </si>
  <si>
    <t>1 Head cook @ Rs 6000/- per month and upto  2 Assistant cooks @ Rs 4500/- per month per cook</t>
  </si>
  <si>
    <t xml:space="preserve"> Specific skill training per girl @ Rs 1000/- per annum</t>
  </si>
  <si>
    <t>Electricity / Water charges per girl @ Rs 1000/- per annum</t>
  </si>
  <si>
    <t>Maintenance @ Rs 750/- per child per annum</t>
  </si>
  <si>
    <t>Miscellaneous @ Rs 750/- per child per annum</t>
  </si>
  <si>
    <t>Preparatory camp @ Rs 300/- per child per annum</t>
  </si>
  <si>
    <t>P.T.A / school functions @ Rs 300/- per child per annum</t>
  </si>
  <si>
    <t>Provision of rent @ Rs 10000/- per child per annum</t>
  </si>
  <si>
    <t xml:space="preserve">Capacity Building @ Rs 500/- per child per annum </t>
  </si>
  <si>
    <t>Physical / Self Defence training @ Rs 200/- per child per annum</t>
  </si>
  <si>
    <t>Sub Total Recurring (Model III)</t>
  </si>
  <si>
    <t>Total Model - III (Recurring + Non Recurring)</t>
  </si>
  <si>
    <t>Total Model - I + II + III (Non Recurring)</t>
  </si>
  <si>
    <t>Total Model-I + II + III (Recurring)</t>
  </si>
  <si>
    <t>Grand Total Model-I + II + III (Recurring + Non Recurring)</t>
  </si>
  <si>
    <t>Grand Total (SSA and KGBV)</t>
  </si>
  <si>
    <t>LEP</t>
  </si>
  <si>
    <t>Community Mobilization</t>
  </si>
  <si>
    <t>Civil Works</t>
  </si>
  <si>
    <r>
      <t xml:space="preserve">Replacement of </t>
    </r>
    <r>
      <rPr>
        <sz val="12"/>
        <color indexed="17"/>
        <rFont val="Cambria"/>
        <family val="1"/>
        <scheme val="major"/>
      </rPr>
      <t>F</t>
    </r>
    <r>
      <rPr>
        <sz val="12"/>
        <rFont val="Cambria"/>
        <family val="1"/>
        <scheme val="major"/>
      </rPr>
      <t>uniture Grant (Once in 5 years)</t>
    </r>
  </si>
  <si>
    <t>AWP&amp;B 2017-18
Intervention wise Tentetive Recommendation</t>
  </si>
  <si>
    <t>(Rs. in lakhs)</t>
  </si>
  <si>
    <t>Proposed by State for FY 2017-18</t>
  </si>
  <si>
    <t>Recommendation for FY 2017-18</t>
  </si>
  <si>
    <t>S. No.</t>
  </si>
  <si>
    <t>Intervention</t>
  </si>
  <si>
    <t>Spill over</t>
  </si>
  <si>
    <t>Fresh Proposal</t>
  </si>
  <si>
    <t>Total</t>
  </si>
  <si>
    <t>%age</t>
  </si>
  <si>
    <t>Category-1</t>
  </si>
  <si>
    <t xml:space="preserve">Reimbursement under Section 12(1)(c) </t>
  </si>
  <si>
    <t xml:space="preserve">Free Text Books </t>
  </si>
  <si>
    <t>a.      Primary</t>
  </si>
  <si>
    <t xml:space="preserve">b.      Upper Primary </t>
  </si>
  <si>
    <t>c.      Large Print Book</t>
  </si>
  <si>
    <t>d.      Braille Book</t>
  </si>
  <si>
    <t>Free Uniform</t>
  </si>
  <si>
    <t>Residential School</t>
  </si>
  <si>
    <t>KGBV</t>
  </si>
  <si>
    <t>IE</t>
  </si>
  <si>
    <t>Major Repairs</t>
  </si>
  <si>
    <t>a. Project Management</t>
  </si>
  <si>
    <t>b. Finance (Covered Under Project Management and Overall allocation)</t>
  </si>
  <si>
    <t>Category-2</t>
  </si>
  <si>
    <t>Transport / Escort facility</t>
  </si>
  <si>
    <t>Recommended as proposed</t>
  </si>
  <si>
    <t>Special Training for Age appropriate addmission of OoSC</t>
  </si>
  <si>
    <t xml:space="preserve">Residential continuing from previous year </t>
  </si>
  <si>
    <t>(a) 9 months</t>
  </si>
  <si>
    <t>(b) 6 months</t>
  </si>
  <si>
    <t>Non Residential (Fresh)</t>
  </si>
  <si>
    <t>Non Residential continuing from previous year</t>
  </si>
  <si>
    <t>Teacher Training</t>
  </si>
  <si>
    <t>Academic Support through BRC/CRC</t>
  </si>
  <si>
    <t>a)     BRC</t>
  </si>
  <si>
    <t>b)     CRC</t>
  </si>
  <si>
    <t>Learning Enhancement Programme (LEP)</t>
  </si>
  <si>
    <t>a. Innovation fund for CAL</t>
  </si>
  <si>
    <t xml:space="preserve">b. Rashtriya Avishkar Abhiyan (RAA)
This acitvity is support under CAL </t>
  </si>
  <si>
    <t>Library</t>
  </si>
  <si>
    <t>Teacher Grant</t>
  </si>
  <si>
    <t>TLE for New Schools</t>
  </si>
  <si>
    <t>a. Innovation</t>
  </si>
  <si>
    <t>b. Pade Bharat Bade Bharat (PBBB)</t>
  </si>
  <si>
    <t>Community Mobilization (0.5%)</t>
  </si>
  <si>
    <t>SMC Training</t>
  </si>
  <si>
    <t>Category-3</t>
  </si>
  <si>
    <t>Teacher Salary</t>
  </si>
  <si>
    <t>New Schools (Building)</t>
  </si>
  <si>
    <t>Additional Classrooms (ACR)</t>
  </si>
  <si>
    <t xml:space="preserve">Block Resource Centers </t>
  </si>
  <si>
    <t xml:space="preserve">Cluster Resource Centers </t>
  </si>
  <si>
    <t>Toilets &amp; Drinking Water</t>
  </si>
  <si>
    <t>Furniture</t>
  </si>
  <si>
    <t>a.  Boundary Walls &amp; Electrification</t>
  </si>
  <si>
    <t>b.  Ramps</t>
  </si>
  <si>
    <t>c. Buildingless School</t>
  </si>
  <si>
    <t>d. Commode Toilet for CWSN</t>
  </si>
  <si>
    <t xml:space="preserve">School and Social Mapping: </t>
  </si>
  <si>
    <t xml:space="preserve">Opening new Primary Schools: </t>
  </si>
  <si>
    <t xml:space="preserve">Opening Upper Primary Schools/Sections: </t>
  </si>
  <si>
    <t>Conversion of EGS Centres into schools:</t>
  </si>
  <si>
    <t>All EGS already converted in Schools</t>
  </si>
  <si>
    <t>SIEMAT</t>
  </si>
  <si>
    <t>One time grant</t>
  </si>
  <si>
    <t>NPGEL</t>
  </si>
  <si>
    <t xml:space="preserve">Activity Closed </t>
  </si>
  <si>
    <t>Grand Total</t>
  </si>
  <si>
    <t>(Rs. in lakh)</t>
  </si>
  <si>
    <t>Sl.No</t>
  </si>
  <si>
    <t>Name of the districts</t>
  </si>
  <si>
    <t>SOCIAL CATEGORY GROUP</t>
  </si>
  <si>
    <t>Physical items Approved</t>
  </si>
  <si>
    <t xml:space="preserve">Total financial outlay of SSA </t>
  </si>
  <si>
    <t xml:space="preserve">KGBV Outlay </t>
  </si>
  <si>
    <t xml:space="preserve">Total Outlay </t>
  </si>
  <si>
    <t>109 SCHEDULED TRIBES (25% and above)</t>
  </si>
  <si>
    <t>61 SCHEDULED CASTES (25% and above)</t>
  </si>
  <si>
    <t>121 PMO's Minority Districts</t>
  </si>
  <si>
    <t>88 Muslim Concentration (20% and above)</t>
  </si>
  <si>
    <t xml:space="preserve">88 LWE Affected Districts </t>
  </si>
  <si>
    <t>Civil Works (Fresh)</t>
  </si>
  <si>
    <t xml:space="preserve">PS </t>
  </si>
  <si>
    <t>Residential schools</t>
  </si>
  <si>
    <t>Residential hostel</t>
  </si>
  <si>
    <t>Integration of Class VIII with UPS</t>
  </si>
  <si>
    <t>Teachers</t>
  </si>
  <si>
    <t>Teachers Training</t>
  </si>
  <si>
    <t>Uniforms</t>
  </si>
  <si>
    <t>Text books</t>
  </si>
  <si>
    <t>No. of KGBV</t>
  </si>
  <si>
    <t>New PS Buildings</t>
  </si>
  <si>
    <t>New UPS Buildings</t>
  </si>
  <si>
    <t>ACR in lieu of upgraded Primary School</t>
  </si>
  <si>
    <t>All Toilets (including girls toilets)</t>
  </si>
  <si>
    <t>Girls Toilets</t>
  </si>
  <si>
    <t>New teachers for new schools</t>
  </si>
  <si>
    <t>Additional teach. Against excess enrolment</t>
  </si>
  <si>
    <t>Part Time Instructors</t>
  </si>
  <si>
    <t>State total</t>
  </si>
  <si>
    <t>% w.r.t Approvals for the whole state</t>
  </si>
  <si>
    <t>Categorywise Total and % against State Allocation</t>
  </si>
  <si>
    <t>ST (25% and above)</t>
  </si>
  <si>
    <t>%  ST Allocation</t>
  </si>
  <si>
    <t>SC (25% and above)</t>
  </si>
  <si>
    <t>%  SC Allocation</t>
  </si>
  <si>
    <t>PMO's 121 Minority Districts</t>
  </si>
  <si>
    <t>% PMO's 121 Minority Allocation</t>
  </si>
  <si>
    <t>Muslim Concentration (20% and above)</t>
  </si>
  <si>
    <t>% Muslim  Allocation</t>
  </si>
  <si>
    <t>LWE Affected Districts (20% and above)</t>
  </si>
  <si>
    <t>% LWE  Affected Districts Allocation</t>
  </si>
  <si>
    <t xml:space="preserve">(V)     </t>
  </si>
  <si>
    <t xml:space="preserve"> Provision for 2017-18:</t>
  </si>
  <si>
    <t>Outlay approved</t>
  </si>
  <si>
    <t>Capital Head (all civil works under SSA &amp; KGBV)</t>
  </si>
  <si>
    <t>General Head</t>
  </si>
  <si>
    <t xml:space="preserve"> FC Award</t>
  </si>
  <si>
    <t>Net General Head</t>
  </si>
  <si>
    <t>GOI Share (60%)</t>
  </si>
  <si>
    <t>Capital Head</t>
  </si>
  <si>
    <t xml:space="preserve">(VI) </t>
  </si>
  <si>
    <t>Total Recommended Budget for 2017-18:</t>
  </si>
  <si>
    <t>Head</t>
  </si>
  <si>
    <t>Outlay Proposed</t>
  </si>
  <si>
    <t>Approved Outlay</t>
  </si>
  <si>
    <t>Fresh</t>
  </si>
  <si>
    <t xml:space="preserve">(VII) </t>
  </si>
  <si>
    <t>Break up of Interventions:</t>
  </si>
  <si>
    <t>SNo.</t>
  </si>
  <si>
    <t>Category</t>
  </si>
  <si>
    <t>Financial Recommendation for 2017-18</t>
  </si>
  <si>
    <t xml:space="preserve">% </t>
  </si>
  <si>
    <t>Access &amp; Retention</t>
  </si>
  <si>
    <t xml:space="preserve">Transport/Escort Facility </t>
  </si>
  <si>
    <t>Residential Schools</t>
  </si>
  <si>
    <t>Residential Hostels</t>
  </si>
  <si>
    <t>Quality</t>
  </si>
  <si>
    <t>Teacher's Salary</t>
  </si>
  <si>
    <t>Salary of Resource Teachers under CWSN</t>
  </si>
  <si>
    <t>Textbooks</t>
  </si>
  <si>
    <t xml:space="preserve">Special training </t>
  </si>
  <si>
    <t>Teachers’ Training</t>
  </si>
  <si>
    <t>Teachers' Training under CWSN</t>
  </si>
  <si>
    <t>BRC/URC</t>
  </si>
  <si>
    <t>CRC</t>
  </si>
  <si>
    <t>TLE for new schools</t>
  </si>
  <si>
    <t>Teachers Grant</t>
  </si>
  <si>
    <t>Innovative Activities</t>
  </si>
  <si>
    <t>Libraries in schools</t>
  </si>
  <si>
    <t>Innovation for CAL</t>
  </si>
  <si>
    <t>Equity</t>
  </si>
  <si>
    <t>Infrastructure Development</t>
  </si>
  <si>
    <t xml:space="preserve">Programme Management </t>
  </si>
  <si>
    <t>Reimbursement of Fee against 25% admission under Section 12(1)(c) of RTE Act 2009 (Entry Level) subject to upper limit of 20% of AWP&amp;B guidelines issued by MHRD</t>
  </si>
  <si>
    <t>Gender</t>
  </si>
  <si>
    <t>TOTAL</t>
  </si>
  <si>
    <t>Financial Statement Showing Central Share Release, State Shrae Release, Unspent Balance, Outstanding Advances</t>
  </si>
  <si>
    <t xml:space="preserve">Amount Rs. in crore </t>
  </si>
  <si>
    <t>2016-17</t>
  </si>
  <si>
    <t>Unspent Balance as on 01/04/2016</t>
  </si>
  <si>
    <t>Outstanding Advances as on 01/04/2016</t>
  </si>
  <si>
    <t>Allocation</t>
  </si>
  <si>
    <t>Central Share Released</t>
  </si>
  <si>
    <t>State Share Released</t>
  </si>
  <si>
    <t xml:space="preserve">S. No. </t>
  </si>
  <si>
    <t xml:space="preserve">Particulars </t>
  </si>
  <si>
    <t>(Amount Rs. in crore)</t>
  </si>
  <si>
    <t>Approved outlay for the year 2016-17</t>
  </si>
  <si>
    <t xml:space="preserve">Opening balance with State as on 01/04/2016 </t>
  </si>
  <si>
    <t xml:space="preserve">Actual outlay size (after deducting opening balance) </t>
  </si>
  <si>
    <t xml:space="preserve">GOI Share of outlay as per sharing pattern (60:40) </t>
  </si>
  <si>
    <t xml:space="preserve">Status of GOI releases  during 2016-17  </t>
  </si>
  <si>
    <t>Adhoc Installment (Released)</t>
  </si>
  <si>
    <r>
      <t>1</t>
    </r>
    <r>
      <rPr>
        <vertAlign val="superscript"/>
        <sz val="18"/>
        <color indexed="8"/>
        <rFont val="Cambria"/>
        <family val="1"/>
      </rPr>
      <t>st</t>
    </r>
    <r>
      <rPr>
        <sz val="18"/>
        <color indexed="8"/>
        <rFont val="Cambria"/>
        <family val="1"/>
      </rPr>
      <t xml:space="preserve"> installment (Released)</t>
    </r>
  </si>
  <si>
    <r>
      <t>2</t>
    </r>
    <r>
      <rPr>
        <vertAlign val="superscript"/>
        <sz val="18"/>
        <color indexed="8"/>
        <rFont val="Cambria"/>
        <family val="1"/>
      </rPr>
      <t>nd</t>
    </r>
    <r>
      <rPr>
        <sz val="18"/>
        <color indexed="8"/>
        <rFont val="Cambria"/>
        <family val="1"/>
      </rPr>
      <t xml:space="preserve">  installment (To be released)</t>
    </r>
  </si>
  <si>
    <t>Total Releases</t>
  </si>
  <si>
    <t xml:space="preserve">Current year’s proposal (2017-18) </t>
  </si>
  <si>
    <t xml:space="preserve"> 7 (a) </t>
  </si>
  <si>
    <t xml:space="preserve">Current year’s Recommended Estimate (2017-18) </t>
  </si>
  <si>
    <t xml:space="preserve">  Category-I (710.10) - GOI - 426.06 (60%)</t>
  </si>
  <si>
    <t xml:space="preserve">  Category-II (425.15) - GOI - 255.09(60%)</t>
  </si>
  <si>
    <t>Total Category I &amp; II (1135.25) - GOI - 681.15</t>
  </si>
  <si>
    <r>
      <t>Additional fund allocated as per 14</t>
    </r>
    <r>
      <rPr>
        <vertAlign val="superscript"/>
        <sz val="18"/>
        <color indexed="8"/>
        <rFont val="Cambria"/>
        <family val="1"/>
      </rPr>
      <t>th</t>
    </r>
    <r>
      <rPr>
        <sz val="18"/>
        <color indexed="8"/>
        <rFont val="Cambria"/>
        <family val="1"/>
      </rPr>
      <t xml:space="preserve"> Finance Commission in 2015-16 (11458.97) and 2016-17 (14024.12) as compared to 2014-15 (17602.97)</t>
    </r>
  </si>
  <si>
    <t>Name of the State / UT: Mizoram</t>
  </si>
  <si>
    <t>State :  Mizoram</t>
  </si>
  <si>
    <t>Mizoram</t>
  </si>
  <si>
    <t>Financial Recommendation                        for 2017-18</t>
  </si>
  <si>
    <t>Free Text books</t>
  </si>
  <si>
    <t>BRC</t>
  </si>
  <si>
    <t xml:space="preserve">Grand Total </t>
  </si>
  <si>
    <t>?</t>
  </si>
  <si>
    <t>Amount Rs. in Crore</t>
  </si>
  <si>
    <t>Amount Rs. in Lakh</t>
  </si>
  <si>
    <t xml:space="preserve">Approved outlay for the year 2016-17 </t>
  </si>
  <si>
    <t xml:space="preserve">Actual outlay size (after deducting opening bal.) </t>
  </si>
  <si>
    <t>Adhoc Funds (Released)</t>
  </si>
  <si>
    <r>
      <t>Balance of 1</t>
    </r>
    <r>
      <rPr>
        <vertAlign val="superscript"/>
        <sz val="12"/>
        <rFont val="Cambria"/>
        <family val="1"/>
      </rPr>
      <t>st</t>
    </r>
    <r>
      <rPr>
        <sz val="12"/>
        <rFont val="Cambria"/>
        <family val="1"/>
      </rPr>
      <t xml:space="preserve"> installment (Released)</t>
    </r>
  </si>
  <si>
    <r>
      <t>2</t>
    </r>
    <r>
      <rPr>
        <vertAlign val="superscript"/>
        <sz val="12"/>
        <rFont val="Cambria"/>
        <family val="1"/>
      </rPr>
      <t>nd</t>
    </r>
    <r>
      <rPr>
        <sz val="12"/>
        <rFont val="Cambria"/>
        <family val="1"/>
      </rPr>
      <t xml:space="preserve">  installment (to be released)</t>
    </r>
  </si>
  <si>
    <t xml:space="preserve">Current year’s recommendations (2017-18) </t>
  </si>
  <si>
    <t>GOI Share of current year's recommendation</t>
  </si>
  <si>
    <t>State/UT Name: SSA, Mizoram</t>
  </si>
  <si>
    <t>Serchhip</t>
  </si>
  <si>
    <t>Saiha (chhimtuipui)</t>
  </si>
  <si>
    <t>Mamit</t>
  </si>
  <si>
    <t xml:space="preserve">Lunglei </t>
  </si>
  <si>
    <t xml:space="preserve">Lawngtlai </t>
  </si>
  <si>
    <t>Kolasib</t>
  </si>
  <si>
    <t>Champhai</t>
  </si>
  <si>
    <t>Aizawl</t>
  </si>
  <si>
    <t>ACR  Building</t>
  </si>
  <si>
    <t>Recommended as</t>
  </si>
  <si>
    <t xml:space="preserve">Covered Under Project Management and Overall allocation </t>
  </si>
  <si>
    <t>GOI Share (90% )</t>
  </si>
  <si>
    <t xml:space="preserve">GOI Share of outlay as per sharing pattern (90%) </t>
  </si>
  <si>
    <r>
      <t>Additional fund allocated as per 14</t>
    </r>
    <r>
      <rPr>
        <vertAlign val="superscript"/>
        <sz val="12"/>
        <rFont val="Cambria"/>
        <family val="1"/>
      </rPr>
      <t>th</t>
    </r>
    <r>
      <rPr>
        <sz val="12"/>
        <rFont val="Cambria"/>
        <family val="1"/>
      </rPr>
      <t xml:space="preserve"> Finance Commission over 2014-15 in 2015-16 (Rs. 1503.05 crores) and 2016-17 (Rs. 1716.50 crores) </t>
    </r>
  </si>
  <si>
    <t>Fund released 2016-17 &amp; Recommended outlay 2017-18 
SSA, Mizoram</t>
  </si>
  <si>
    <t>Outlay approved by PAB (including spillover)-2015-16</t>
  </si>
  <si>
    <t>Outlay approved by PAB (including spillover)-2016-17</t>
  </si>
  <si>
    <t>Anticipated  Achievement upto Mar-17</t>
  </si>
  <si>
    <t>% against outlay-2016-17</t>
  </si>
  <si>
    <t>Proposed Outlay             2017-18</t>
  </si>
  <si>
    <t>Recommended Outlay    2017-18</t>
  </si>
  <si>
    <t>4 (a)</t>
  </si>
  <si>
    <t xml:space="preserve">Residential Hostels </t>
  </si>
  <si>
    <t>4 (b)</t>
  </si>
  <si>
    <t>12 (a)</t>
  </si>
  <si>
    <t>12 (b)</t>
  </si>
  <si>
    <t>Residential Schools (Consturction Building)</t>
  </si>
  <si>
    <t>Recommended as proposed  (Rs. 200 lakhs for Cal and Rs. 200 lakh for RAA)</t>
  </si>
  <si>
    <t>Categorywise Outlay-2017-18-SSA, Mizoram</t>
  </si>
  <si>
    <t>Management Cost (3.5%)</t>
  </si>
  <si>
    <t>Learning Enhancement Prog  (2%)</t>
  </si>
  <si>
    <t>Community Mobilisation (0.5%)</t>
  </si>
  <si>
    <t>Total  Mgt. Cost (Mgt + LEP + Com Mob) 6%</t>
  </si>
  <si>
    <t>Civil Work  (33%)</t>
  </si>
  <si>
    <t>109.34*</t>
  </si>
  <si>
    <t>General</t>
  </si>
  <si>
    <t>Capital</t>
  </si>
  <si>
    <t>Recommended as appraised</t>
  </si>
  <si>
    <t>Recommended as propsed</t>
  </si>
  <si>
    <t>Category-I (19.62) - GOI - 17.66 (10.56%)</t>
  </si>
  <si>
    <t>Category-II (38.18) - GOI - 34.36 (21%)</t>
  </si>
  <si>
    <t>Total Category I &amp; II (57.80) - GOI - 52.02 (31.56%)</t>
  </si>
  <si>
    <t>* Includes  adhoc balance of Ist installment of Rs. 72.2 Cr. towards second (2nd)  installment released in Feb 2017 only</t>
  </si>
  <si>
    <t>Replacement of Funiture Grant (Once in 5 years)</t>
  </si>
  <si>
    <t xml:space="preserve">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</si>
</sst>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29">
    <numFmt numFmtId="5" formatCode="&quot;$&quot;#,##0_);\(&quot;$&quot;#,##0\)"/>
    <numFmt numFmtId="43" formatCode="_(* #,##0.00_);_(* \(#,##0.00\);_(* &quot;-&quot;??_);_(@_)"/>
    <numFmt numFmtId="164" formatCode="_ * #,##0_ ;_ * \-#,##0_ ;_ * &quot;-&quot;_ ;_ @_ "/>
    <numFmt numFmtId="165" formatCode="_ &quot;Rs.&quot;\ * #,##0.00_ ;_ &quot;Rs.&quot;\ * \-#,##0.00_ ;_ &quot;Rs.&quot;\ * &quot;-&quot;??_ ;_ @_ "/>
    <numFmt numFmtId="166" formatCode="_ * #,##0.00_ ;_ * \-#,##0.00_ ;_ * &quot;-&quot;??_ ;_ @_ "/>
    <numFmt numFmtId="167" formatCode="0.000"/>
    <numFmt numFmtId="168" formatCode="_-\$* #,##0_-;&quot;-$&quot;* #,##0_-;_-\$* \-_-;_-@_-"/>
    <numFmt numFmtId="169" formatCode="\\#,##0.00;[Red]&quot;\-&quot;#,##0.00"/>
    <numFmt numFmtId="170" formatCode="&quot;₹&quot;\ #,##0;&quot;₹&quot;\ \-#,##0"/>
    <numFmt numFmtId="171" formatCode="&quot;On&quot;;&quot;On&quot;;&quot;Off&quot;"/>
    <numFmt numFmtId="172" formatCode="_ * #,##0_ ;_ * \-#,##0_ ;_ * &quot;-&quot;???_ ;_ @_ "/>
    <numFmt numFmtId="173" formatCode="_-* #,##0.00\ _F_-;\-* #,##0.00\ _F_-;_-* &quot;-&quot;??\ _F_-;_-@_-"/>
    <numFmt numFmtId="174" formatCode="_-* #,##0\ _F_-;\-* #,##0\ _F_-;_-* &quot;-&quot;\ _F_-;_-@_-"/>
    <numFmt numFmtId="175" formatCode="_ &quot;रु&quot;\ * #,##0.00_ ;_ &quot;रु&quot;\ * \-#,##0.00_ ;_ &quot;रु&quot;\ * &quot;-&quot;??_ ;_ @_ "/>
    <numFmt numFmtId="176" formatCode="&quot;$&quot;#,##0.00;[Red]\-&quot;$&quot;#,##0.00"/>
    <numFmt numFmtId="177" formatCode="_-* #,##0.00\ &quot;€&quot;_-;\-* #,##0.00\ &quot;€&quot;_-;_-* &quot;-&quot;??\ &quot;€&quot;_-;_-@_-"/>
    <numFmt numFmtId="178" formatCode="_ * #,##0_ ;_ * \-#,##0_ ;_ * &quot;-&quot;??_ ;_ @_ "/>
    <numFmt numFmtId="179" formatCode="#,##0.00000000;[Red]\-#,##0.00000000"/>
    <numFmt numFmtId="180" formatCode="&quot;$&quot;#,##0.0000_);\(&quot;$&quot;#,##0.0000\)"/>
    <numFmt numFmtId="181" formatCode="mm/dd/yy"/>
    <numFmt numFmtId="182" formatCode="&quot;$&quot;#,##0.00"/>
    <numFmt numFmtId="183" formatCode="_ &quot;Fr.&quot;\ * #,##0_ ;_ &quot;Fr.&quot;\ * \-#,##0_ ;_ &quot;Fr.&quot;\ * &quot;-&quot;_ ;_ @_ "/>
    <numFmt numFmtId="184" formatCode="_ &quot;Fr.&quot;\ * #,##0.00_ ;_ &quot;Fr.&quot;\ * \-#,##0.00_ ;_ &quot;Fr.&quot;\ * &quot;-&quot;??_ ;_ @_ "/>
    <numFmt numFmtId="185" formatCode="_-&quot;$&quot;* #,##0_-;\-&quot;$&quot;* #,##0_-;_-&quot;$&quot;* &quot;-&quot;_-;_-@_-"/>
    <numFmt numFmtId="186" formatCode="_-&quot;$&quot;* #,##0.00_-;\-&quot;$&quot;* #,##0.00_-;_-&quot;$&quot;* &quot;-&quot;??_-;_-@_-"/>
    <numFmt numFmtId="187" formatCode="&quot;\&quot;#,##0.00;[Red]&quot;\&quot;\-#,##0.00"/>
    <numFmt numFmtId="188" formatCode="&quot;\&quot;#,##0;[Red]&quot;\&quot;\-#,##0"/>
    <numFmt numFmtId="189" formatCode="0.00;\-00.00;;@"/>
    <numFmt numFmtId="190" formatCode="0.0000"/>
  </numFmts>
  <fonts count="120">
    <font>
      <sz val="11"/>
      <color theme="1"/>
      <name val="Calibri"/>
      <family val="2"/>
      <scheme val="minor"/>
    </font>
    <font>
      <sz val="12"/>
      <color indexed="17"/>
      <name val="Cambria"/>
      <family val="1"/>
      <scheme val="maj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indexed="8"/>
      <name val="Cambria"/>
      <family val="1"/>
      <scheme val="major"/>
    </font>
    <font>
      <sz val="11"/>
      <color theme="1"/>
      <name val="Calibri"/>
      <family val="2"/>
      <scheme val="minor"/>
    </font>
    <font>
      <sz val="12"/>
      <color indexed="8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0"/>
      <name val="???"/>
      <family val="3"/>
    </font>
    <font>
      <sz val="11"/>
      <name val="‚l‚r ‚oƒSƒVƒbƒN"/>
      <family val="3"/>
    </font>
    <font>
      <sz val="11"/>
      <name val="‚l‚r ‚oƒSƒVƒbƒ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</font>
    <font>
      <sz val="7"/>
      <name val="Helv"/>
    </font>
    <font>
      <sz val="12"/>
      <name val="Tms Rmn"/>
    </font>
    <font>
      <sz val="10"/>
      <color theme="1"/>
      <name val="Frutiger LT Std 57 Cn"/>
      <family val="2"/>
    </font>
    <font>
      <b/>
      <sz val="10"/>
      <name val="MS Sans Serif"/>
      <family val="2"/>
    </font>
    <font>
      <sz val="12"/>
      <name val="¹UAAA¼"/>
      <family val="3"/>
    </font>
    <font>
      <sz val="14"/>
      <name val="Cordia New"/>
      <family val="2"/>
    </font>
    <font>
      <b/>
      <sz val="11"/>
      <color indexed="52"/>
      <name val="Calibri"/>
      <family val="2"/>
    </font>
    <font>
      <sz val="10"/>
      <name val="Lohit Hind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0"/>
      <color theme="1"/>
      <name val="Frutiger LT Std 57 Cn"/>
      <family val="2"/>
    </font>
    <font>
      <b/>
      <sz val="12"/>
      <color indexed="9"/>
      <name val="Tms Rmn"/>
    </font>
    <font>
      <b/>
      <sz val="12"/>
      <name val="Arial"/>
      <family val="2"/>
    </font>
    <font>
      <b/>
      <sz val="15"/>
      <color indexed="54"/>
      <name val="Calibri"/>
      <family val="2"/>
    </font>
    <font>
      <b/>
      <sz val="15"/>
      <color indexed="56"/>
      <name val="Calibri"/>
      <family val="2"/>
    </font>
    <font>
      <b/>
      <sz val="13"/>
      <color indexed="54"/>
      <name val="Calibri"/>
      <family val="2"/>
    </font>
    <font>
      <b/>
      <sz val="13"/>
      <color indexed="56"/>
      <name val="Calibri"/>
      <family val="2"/>
    </font>
    <font>
      <b/>
      <sz val="11"/>
      <color indexed="54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4"/>
      <name val="Arjun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sz val="7"/>
      <color indexed="10"/>
      <name val="Helv"/>
    </font>
    <font>
      <sz val="8"/>
      <name val="Helv"/>
    </font>
    <font>
      <b/>
      <sz val="8"/>
      <color indexed="8"/>
      <name val="Helv"/>
    </font>
    <font>
      <b/>
      <sz val="10"/>
      <color indexed="8"/>
      <name val="Frutiger LT Std 57 Cn"/>
      <family val="2"/>
    </font>
    <font>
      <vertAlign val="superscript"/>
      <sz val="10"/>
      <color theme="1"/>
      <name val="Frutiger LT Std 57 Cn"/>
      <family val="2"/>
    </font>
    <font>
      <b/>
      <sz val="18"/>
      <color indexed="54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4"/>
      <name val="Agency FB"/>
      <family val="2"/>
    </font>
    <font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4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sz val="13"/>
      <name val="Arial"/>
      <family val="2"/>
    </font>
    <font>
      <b/>
      <sz val="13"/>
      <name val="Times New Roman"/>
      <family val="1"/>
    </font>
    <font>
      <b/>
      <sz val="16"/>
      <name val="Times New Roman"/>
      <family val="1"/>
    </font>
    <font>
      <b/>
      <sz val="18"/>
      <color rgb="FF000000"/>
      <name val="Cambria"/>
      <family val="1"/>
      <scheme val="major"/>
    </font>
    <font>
      <b/>
      <sz val="18"/>
      <color rgb="FF000000"/>
      <name val="Cambria"/>
      <family val="1"/>
    </font>
    <font>
      <sz val="18"/>
      <color rgb="FF000000"/>
      <name val="Cambria"/>
      <family val="1"/>
    </font>
    <font>
      <sz val="20"/>
      <color rgb="FF000000"/>
      <name val="Cambria"/>
      <family val="1"/>
    </font>
    <font>
      <vertAlign val="superscript"/>
      <sz val="18"/>
      <color indexed="8"/>
      <name val="Cambria"/>
      <family val="1"/>
    </font>
    <font>
      <sz val="18"/>
      <color indexed="8"/>
      <name val="Cambria"/>
      <family val="1"/>
    </font>
    <font>
      <b/>
      <sz val="20"/>
      <color rgb="FF000000"/>
      <name val="Cambria"/>
      <family val="1"/>
    </font>
    <font>
      <sz val="18"/>
      <color rgb="FF000000"/>
      <name val="Cambria"/>
      <family val="1"/>
      <scheme val="major"/>
    </font>
    <font>
      <b/>
      <sz val="20"/>
      <name val="Cambria"/>
      <family val="1"/>
    </font>
    <font>
      <sz val="12"/>
      <name val="Arial Narrow"/>
      <family val="2"/>
    </font>
    <font>
      <sz val="12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3"/>
      <name val="Times New Roman"/>
      <family val="1"/>
    </font>
    <font>
      <sz val="13"/>
      <color theme="1"/>
      <name val="Times New Roman"/>
      <family val="1"/>
    </font>
    <font>
      <sz val="11"/>
      <name val="Cambria"/>
      <family val="1"/>
      <scheme val="maj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name val="Cambria"/>
      <family val="1"/>
    </font>
    <font>
      <b/>
      <sz val="11"/>
      <color indexed="8"/>
      <name val="Cambria"/>
      <family val="1"/>
    </font>
    <font>
      <sz val="12"/>
      <name val="Cambria"/>
      <family val="1"/>
    </font>
    <font>
      <b/>
      <sz val="11"/>
      <name val="Times New Roman"/>
      <family val="1"/>
    </font>
    <font>
      <b/>
      <sz val="11"/>
      <name val="Cambria"/>
      <family val="1"/>
    </font>
    <font>
      <vertAlign val="superscript"/>
      <sz val="12"/>
      <name val="Cambria"/>
      <family val="1"/>
    </font>
    <font>
      <b/>
      <sz val="22"/>
      <color theme="1"/>
      <name val="Times New Roman"/>
      <family val="1"/>
    </font>
    <font>
      <b/>
      <sz val="12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Times New Roman"/>
      <family val="1"/>
    </font>
    <font>
      <sz val="14"/>
      <color rgb="FFFF0000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name val="Cambria"/>
      <family val="1"/>
      <scheme val="major"/>
    </font>
    <font>
      <b/>
      <sz val="14"/>
      <color rgb="FF000000"/>
      <name val="Cambria"/>
      <family val="1"/>
      <scheme val="major"/>
    </font>
    <font>
      <sz val="11"/>
      <name val="Times New Roman"/>
      <family val="1"/>
    </font>
    <font>
      <sz val="11"/>
      <name val="Calibri"/>
      <family val="2"/>
      <scheme val="minor"/>
    </font>
    <font>
      <b/>
      <sz val="10"/>
      <color theme="1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8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4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5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11"/>
      </top>
      <bottom style="double">
        <color indexed="1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51314">
    <xf numFmtId="0" fontId="0" fillId="0" borderId="0"/>
    <xf numFmtId="9" fontId="5" fillId="0" borderId="0" applyFont="0" applyFill="0" applyBorder="0" applyAlignment="0" applyProtection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/>
    <xf numFmtId="169" fontId="12" fillId="0" borderId="0"/>
    <xf numFmtId="43" fontId="12" fillId="0" borderId="0"/>
    <xf numFmtId="43" fontId="13" fillId="0" borderId="0"/>
    <xf numFmtId="43" fontId="14" fillId="0" borderId="0"/>
    <xf numFmtId="43" fontId="15" fillId="0" borderId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43" fontId="12" fillId="0" borderId="0"/>
    <xf numFmtId="43" fontId="1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20" fillId="0" borderId="0"/>
    <xf numFmtId="3" fontId="20" fillId="0" borderId="0"/>
    <xf numFmtId="3" fontId="20" fillId="0" borderId="0"/>
    <xf numFmtId="3" fontId="20" fillId="0" borderId="0"/>
    <xf numFmtId="3" fontId="20" fillId="0" borderId="0"/>
    <xf numFmtId="3" fontId="20" fillId="0" borderId="0"/>
    <xf numFmtId="43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" fontId="22" fillId="0" borderId="0"/>
    <xf numFmtId="3" fontId="22" fillId="0" borderId="0"/>
    <xf numFmtId="43" fontId="23" fillId="0" borderId="8" applyAlignment="0" applyProtection="0"/>
    <xf numFmtId="5" fontId="23" fillId="0" borderId="8" applyAlignment="0" applyProtection="0"/>
    <xf numFmtId="5" fontId="23" fillId="0" borderId="8" applyAlignment="0" applyProtection="0"/>
    <xf numFmtId="5" fontId="23" fillId="0" borderId="8" applyAlignment="0" applyProtection="0"/>
    <xf numFmtId="5" fontId="23" fillId="0" borderId="8" applyAlignment="0" applyProtection="0"/>
    <xf numFmtId="5" fontId="23" fillId="0" borderId="8" applyAlignment="0" applyProtection="0"/>
    <xf numFmtId="0" fontId="22" fillId="0" borderId="0">
      <alignment horizontal="right" vertical="center" indent="1"/>
    </xf>
    <xf numFmtId="43" fontId="18" fillId="0" borderId="0"/>
    <xf numFmtId="43" fontId="24" fillId="0" borderId="0"/>
    <xf numFmtId="43" fontId="18" fillId="0" borderId="0"/>
    <xf numFmtId="43" fontId="25" fillId="0" borderId="0" applyFill="0" applyBorder="0" applyAlignment="0"/>
    <xf numFmtId="0" fontId="25" fillId="0" borderId="0" applyFill="0" applyBorder="0" applyAlignment="0"/>
    <xf numFmtId="0" fontId="25" fillId="0" borderId="0" applyFill="0" applyBorder="0" applyAlignment="0"/>
    <xf numFmtId="0" fontId="25" fillId="0" borderId="0" applyFill="0" applyBorder="0" applyAlignment="0"/>
    <xf numFmtId="0" fontId="25" fillId="0" borderId="0" applyFill="0" applyBorder="0" applyAlignment="0"/>
    <xf numFmtId="0" fontId="25" fillId="0" borderId="0" applyFill="0" applyBorder="0" applyAlignment="0"/>
    <xf numFmtId="0" fontId="25" fillId="0" borderId="0" applyFill="0" applyBorder="0" applyAlignment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7" fillId="0" borderId="0"/>
    <xf numFmtId="0" fontId="27" fillId="0" borderId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0" fontId="26" fillId="15" borderId="9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43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0" fontId="28" fillId="29" borderId="10" applyNumberFormat="0" applyAlignment="0" applyProtection="0"/>
    <xf numFmtId="170" fontId="5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43" fontId="29" fillId="0" borderId="0" applyNumberFormat="0" applyAlignment="0">
      <alignment horizontal="left"/>
    </xf>
    <xf numFmtId="0" fontId="29" fillId="0" borderId="0" applyNumberFormat="0" applyAlignment="0">
      <alignment horizontal="left"/>
    </xf>
    <xf numFmtId="0" fontId="29" fillId="0" borderId="0" applyNumberFormat="0" applyAlignment="0">
      <alignment horizontal="left"/>
    </xf>
    <xf numFmtId="0" fontId="29" fillId="0" borderId="0" applyNumberFormat="0" applyAlignment="0">
      <alignment horizontal="left"/>
    </xf>
    <xf numFmtId="0" fontId="29" fillId="0" borderId="0" applyNumberFormat="0" applyAlignment="0">
      <alignment horizontal="left"/>
    </xf>
    <xf numFmtId="0" fontId="29" fillId="0" borderId="0" applyNumberFormat="0" applyAlignment="0">
      <alignment horizontal="left"/>
    </xf>
    <xf numFmtId="43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30" fillId="0" borderId="0" applyNumberFormat="0" applyAlignment="0">
      <alignment horizontal="left"/>
    </xf>
    <xf numFmtId="0" fontId="30" fillId="0" borderId="0" applyNumberFormat="0" applyAlignment="0">
      <alignment horizontal="left"/>
    </xf>
    <xf numFmtId="0" fontId="30" fillId="0" borderId="0" applyNumberFormat="0" applyAlignment="0">
      <alignment horizontal="left"/>
    </xf>
    <xf numFmtId="0" fontId="30" fillId="0" borderId="0" applyNumberFormat="0" applyAlignment="0">
      <alignment horizontal="left"/>
    </xf>
    <xf numFmtId="0" fontId="30" fillId="0" borderId="0" applyNumberFormat="0" applyAlignment="0">
      <alignment horizontal="left"/>
    </xf>
    <xf numFmtId="0" fontId="30" fillId="0" borderId="0" applyNumberFormat="0" applyAlignment="0">
      <alignment horizontal="left"/>
    </xf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43" fontId="16" fillId="0" borderId="0"/>
    <xf numFmtId="0" fontId="31" fillId="0" borderId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22" fillId="0" borderId="0" applyNumberFormat="0" applyFill="0" applyBorder="0">
      <alignment horizontal="left" vertical="top" indent="1"/>
    </xf>
    <xf numFmtId="0" fontId="22" fillId="0" borderId="0" applyNumberFormat="0" applyFill="0" applyBorder="0">
      <alignment horizontal="left" vertical="top" wrapText="1" indent="1"/>
    </xf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43" fontId="34" fillId="30" borderId="0" applyNumberFormat="0" applyBorder="0" applyAlignment="0" applyProtection="0"/>
    <xf numFmtId="43" fontId="34" fillId="30" borderId="0" applyNumberFormat="0" applyBorder="0" applyAlignment="0" applyProtection="0"/>
    <xf numFmtId="38" fontId="34" fillId="30" borderId="0" applyNumberFormat="0" applyBorder="0" applyAlignment="0" applyProtection="0"/>
    <xf numFmtId="38" fontId="34" fillId="30" borderId="0" applyNumberFormat="0" applyBorder="0" applyAlignment="0" applyProtection="0"/>
    <xf numFmtId="38" fontId="34" fillId="30" borderId="0" applyNumberFormat="0" applyBorder="0" applyAlignment="0" applyProtection="0"/>
    <xf numFmtId="38" fontId="34" fillId="30" borderId="0" applyNumberFormat="0" applyBorder="0" applyAlignment="0" applyProtection="0"/>
    <xf numFmtId="38" fontId="34" fillId="30" borderId="0" applyNumberFormat="0" applyBorder="0" applyAlignment="0" applyProtection="0"/>
    <xf numFmtId="0" fontId="35" fillId="31" borderId="0">
      <alignment horizontal="left" vertical="top" indent="1"/>
    </xf>
    <xf numFmtId="0" fontId="35" fillId="0" borderId="0">
      <alignment horizontal="left" vertical="top" indent="1"/>
    </xf>
    <xf numFmtId="43" fontId="36" fillId="32" borderId="0"/>
    <xf numFmtId="0" fontId="36" fillId="32" borderId="0"/>
    <xf numFmtId="0" fontId="36" fillId="32" borderId="0"/>
    <xf numFmtId="0" fontId="36" fillId="32" borderId="0"/>
    <xf numFmtId="0" fontId="36" fillId="32" borderId="0"/>
    <xf numFmtId="0" fontId="36" fillId="32" borderId="0"/>
    <xf numFmtId="43" fontId="37" fillId="0" borderId="11" applyNumberFormat="0" applyAlignment="0" applyProtection="0">
      <alignment horizontal="left" vertical="center"/>
    </xf>
    <xf numFmtId="0" fontId="37" fillId="0" borderId="11" applyNumberFormat="0" applyAlignment="0" applyProtection="0">
      <alignment horizontal="left" vertical="center"/>
    </xf>
    <xf numFmtId="0" fontId="37" fillId="0" borderId="11" applyNumberFormat="0" applyAlignment="0" applyProtection="0">
      <alignment horizontal="left" vertical="center"/>
    </xf>
    <xf numFmtId="0" fontId="37" fillId="0" borderId="11" applyNumberFormat="0" applyAlignment="0" applyProtection="0">
      <alignment horizontal="left" vertical="center"/>
    </xf>
    <xf numFmtId="0" fontId="37" fillId="0" borderId="11" applyNumberFormat="0" applyAlignment="0" applyProtection="0">
      <alignment horizontal="left" vertical="center"/>
    </xf>
    <xf numFmtId="0" fontId="37" fillId="0" borderId="11" applyNumberFormat="0" applyAlignment="0" applyProtection="0">
      <alignment horizontal="left" vertical="center"/>
    </xf>
    <xf numFmtId="43" fontId="37" fillId="0" borderId="3">
      <alignment horizontal="left" vertical="center"/>
    </xf>
    <xf numFmtId="0" fontId="37" fillId="0" borderId="3">
      <alignment horizontal="left" vertical="center"/>
    </xf>
    <xf numFmtId="0" fontId="37" fillId="0" borderId="3">
      <alignment horizontal="left" vertical="center"/>
    </xf>
    <xf numFmtId="0" fontId="37" fillId="0" borderId="3">
      <alignment horizontal="left" vertical="center"/>
    </xf>
    <xf numFmtId="0" fontId="37" fillId="0" borderId="3">
      <alignment horizontal="left" vertical="center"/>
    </xf>
    <xf numFmtId="0" fontId="37" fillId="0" borderId="3">
      <alignment horizontal="left" vertical="center"/>
    </xf>
    <xf numFmtId="0" fontId="35" fillId="0" borderId="0">
      <alignment horizontal="left" vertical="top"/>
    </xf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8" fontId="35" fillId="0" borderId="0">
      <alignment horizontal="left" vertical="top" indent="1"/>
    </xf>
    <xf numFmtId="43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43" fontId="34" fillId="33" borderId="1" applyNumberFormat="0" applyBorder="0" applyAlignment="0" applyProtection="0"/>
    <xf numFmtId="43" fontId="34" fillId="33" borderId="1" applyNumberFormat="0" applyBorder="0" applyAlignment="0" applyProtection="0"/>
    <xf numFmtId="10" fontId="34" fillId="33" borderId="1" applyNumberFormat="0" applyBorder="0" applyAlignment="0" applyProtection="0"/>
    <xf numFmtId="10" fontId="34" fillId="33" borderId="1" applyNumberFormat="0" applyBorder="0" applyAlignment="0" applyProtection="0"/>
    <xf numFmtId="10" fontId="34" fillId="33" borderId="1" applyNumberFormat="0" applyBorder="0" applyAlignment="0" applyProtection="0"/>
    <xf numFmtId="10" fontId="34" fillId="33" borderId="1" applyNumberFormat="0" applyBorder="0" applyAlignment="0" applyProtection="0"/>
    <xf numFmtId="10" fontId="34" fillId="33" borderId="1" applyNumberFormat="0" applyBorder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43" fontId="49" fillId="0" borderId="0">
      <alignment horizontal="justify" vertical="top" wrapText="1"/>
    </xf>
    <xf numFmtId="0" fontId="49" fillId="0" borderId="0">
      <alignment horizontal="justify" vertical="top" wrapText="1"/>
    </xf>
    <xf numFmtId="0" fontId="49" fillId="0" borderId="0">
      <alignment horizontal="justify" vertical="top" wrapText="1"/>
    </xf>
    <xf numFmtId="0" fontId="49" fillId="0" borderId="0">
      <alignment horizontal="justify" vertical="top" wrapText="1"/>
    </xf>
    <xf numFmtId="0" fontId="49" fillId="0" borderId="0">
      <alignment horizontal="justify" vertical="top" wrapText="1"/>
    </xf>
    <xf numFmtId="0" fontId="49" fillId="0" borderId="0">
      <alignment horizontal="justify" vertical="top" wrapText="1"/>
    </xf>
    <xf numFmtId="43" fontId="49" fillId="0" borderId="0">
      <alignment horizontal="justify" vertical="justify" wrapText="1"/>
    </xf>
    <xf numFmtId="0" fontId="49" fillId="0" borderId="0">
      <alignment horizontal="justify" vertical="justify" wrapText="1"/>
    </xf>
    <xf numFmtId="0" fontId="49" fillId="0" borderId="0">
      <alignment horizontal="justify" vertical="justify" wrapText="1"/>
    </xf>
    <xf numFmtId="0" fontId="49" fillId="0" borderId="0">
      <alignment horizontal="justify" vertical="justify" wrapText="1"/>
    </xf>
    <xf numFmtId="0" fontId="49" fillId="0" borderId="0">
      <alignment horizontal="justify" vertical="justify" wrapText="1"/>
    </xf>
    <xf numFmtId="0" fontId="49" fillId="0" borderId="0">
      <alignment horizontal="justify" vertical="justify" wrapText="1"/>
    </xf>
    <xf numFmtId="17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43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43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25" fillId="0" borderId="0"/>
    <xf numFmtId="0" fontId="25" fillId="0" borderId="0"/>
    <xf numFmtId="0" fontId="25" fillId="0" borderId="0"/>
    <xf numFmtId="0" fontId="25" fillId="0" borderId="0"/>
    <xf numFmtId="179" fontId="12" fillId="0" borderId="0"/>
    <xf numFmtId="179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0" fontId="25" fillId="0" borderId="0"/>
    <xf numFmtId="0" fontId="25" fillId="0" borderId="0"/>
    <xf numFmtId="180" fontId="12" fillId="0" borderId="0"/>
    <xf numFmtId="43" fontId="12" fillId="0" borderId="0"/>
    <xf numFmtId="0" fontId="12" fillId="0" borderId="0"/>
    <xf numFmtId="0" fontId="12" fillId="0" borderId="0"/>
    <xf numFmtId="43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43" fontId="12" fillId="0" borderId="0"/>
    <xf numFmtId="43" fontId="5" fillId="0" borderId="0"/>
    <xf numFmtId="43" fontId="12" fillId="0" borderId="0"/>
    <xf numFmtId="0" fontId="5" fillId="0" borderId="0"/>
    <xf numFmtId="0" fontId="5" fillId="0" borderId="0"/>
    <xf numFmtId="43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43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43" fontId="12" fillId="0" borderId="0"/>
    <xf numFmtId="43" fontId="12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43" fontId="12" fillId="0" borderId="0"/>
    <xf numFmtId="43" fontId="12" fillId="0" borderId="0"/>
    <xf numFmtId="0" fontId="53" fillId="0" borderId="0"/>
    <xf numFmtId="0" fontId="12" fillId="0" borderId="0"/>
    <xf numFmtId="0" fontId="53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43" fontId="12" fillId="0" borderId="0"/>
    <xf numFmtId="43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16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6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0" fontId="16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/>
    <xf numFmtId="43" fontId="12" fillId="0" borderId="0"/>
    <xf numFmtId="43" fontId="12" fillId="0" borderId="0"/>
    <xf numFmtId="0" fontId="5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16" fillId="0" borderId="0"/>
    <xf numFmtId="43" fontId="12" fillId="0" borderId="0"/>
    <xf numFmtId="43" fontId="12" fillId="0" borderId="0"/>
    <xf numFmtId="0" fontId="12" fillId="0" borderId="0"/>
    <xf numFmtId="43" fontId="12" fillId="0" borderId="0"/>
    <xf numFmtId="43" fontId="12" fillId="0" borderId="0"/>
    <xf numFmtId="0" fontId="5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0" fontId="16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43" fontId="12" fillId="0" borderId="0"/>
    <xf numFmtId="43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2" fillId="0" borderId="0"/>
    <xf numFmtId="0" fontId="10" fillId="0" borderId="0"/>
    <xf numFmtId="43" fontId="10" fillId="0" borderId="0"/>
    <xf numFmtId="0" fontId="10" fillId="0" borderId="0"/>
    <xf numFmtId="43" fontId="10" fillId="0" borderId="0"/>
    <xf numFmtId="43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6" fillId="0" borderId="0"/>
    <xf numFmtId="0" fontId="12" fillId="0" borderId="0"/>
    <xf numFmtId="0" fontId="12" fillId="0" borderId="0"/>
    <xf numFmtId="43" fontId="16" fillId="0" borderId="0"/>
    <xf numFmtId="43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43" fontId="5" fillId="0" borderId="0"/>
    <xf numFmtId="43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43" fontId="5" fillId="0" borderId="0"/>
    <xf numFmtId="43" fontId="5" fillId="0" borderId="0"/>
    <xf numFmtId="43" fontId="5" fillId="0" borderId="0"/>
    <xf numFmtId="43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6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43" fontId="12" fillId="0" borderId="0"/>
    <xf numFmtId="43" fontId="12" fillId="0" borderId="0"/>
    <xf numFmtId="0" fontId="5" fillId="0" borderId="0"/>
    <xf numFmtId="43" fontId="12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16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43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43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6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12" fillId="0" borderId="0"/>
    <xf numFmtId="0" fontId="12" fillId="0" borderId="0"/>
    <xf numFmtId="0" fontId="12" fillId="0" borderId="0"/>
    <xf numFmtId="43" fontId="12" fillId="0" borderId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12" fillId="0" borderId="0"/>
    <xf numFmtId="43" fontId="12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43" fontId="12" fillId="0" borderId="0"/>
    <xf numFmtId="43" fontId="12" fillId="0" borderId="0"/>
    <xf numFmtId="43" fontId="10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43" fontId="12" fillId="0" borderId="0"/>
    <xf numFmtId="43" fontId="12" fillId="0" borderId="0"/>
    <xf numFmtId="43" fontId="12" fillId="0" borderId="0"/>
    <xf numFmtId="0" fontId="12" fillId="0" borderId="0"/>
    <xf numFmtId="0" fontId="12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6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12" fillId="0" borderId="0"/>
    <xf numFmtId="0" fontId="16" fillId="0" borderId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7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43" fontId="12" fillId="0" borderId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2" fillId="6" borderId="20" applyNumberFormat="0" applyFon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8" fillId="15" borderId="21" applyNumberFormat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10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10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10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59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" fontId="59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" fontId="59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" fontId="59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" fontId="59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" fontId="59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181" fontId="60" fillId="0" borderId="0" applyNumberForma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182" fontId="55" fillId="34" borderId="1">
      <alignment horizontal="center" vertical="center" wrapText="1"/>
    </xf>
    <xf numFmtId="43" fontId="61" fillId="0" borderId="0" applyBorder="0">
      <alignment horizontal="right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0" fontId="61" fillId="0" borderId="0" applyBorder="0">
      <alignment horizontal="right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0" fontId="61" fillId="0" borderId="0" applyBorder="0">
      <alignment horizontal="right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0" fontId="61" fillId="0" borderId="0" applyBorder="0">
      <alignment horizontal="right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0" fontId="61" fillId="0" borderId="0" applyBorder="0">
      <alignment horizontal="right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0" fontId="61" fillId="0" borderId="0" applyBorder="0">
      <alignment horizontal="right"/>
    </xf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178" fontId="62" fillId="0" borderId="22" applyNumberFormat="0" applyFont="0" applyFill="0" applyAlignment="0" applyProtection="0">
      <alignment horizontal="left" vertical="top" indent="1"/>
    </xf>
    <xf numFmtId="1" fontId="63" fillId="0" borderId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43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3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6" fillId="0" borderId="24" applyNumberFormat="0" applyFill="0" applyAlignment="0" applyProtection="0"/>
    <xf numFmtId="0" fontId="66" fillId="0" borderId="24" applyNumberFormat="0" applyFill="0" applyAlignment="0" applyProtection="0"/>
    <xf numFmtId="0" fontId="5" fillId="0" borderId="0" applyNumberFormat="0" applyFont="0" applyFill="0" applyBorder="0" applyAlignment="0" applyProtection="0"/>
    <xf numFmtId="3" fontId="35" fillId="0" borderId="0">
      <alignment horizontal="right" vertical="center" indent="1"/>
    </xf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9" fillId="0" borderId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70" fillId="0" borderId="0" applyFont="0" applyFill="0" applyBorder="0" applyAlignment="0" applyProtection="0"/>
    <xf numFmtId="188" fontId="70" fillId="0" borderId="0" applyFont="0" applyFill="0" applyBorder="0" applyAlignment="0" applyProtection="0"/>
    <xf numFmtId="43" fontId="71" fillId="0" borderId="0"/>
  </cellStyleXfs>
  <cellXfs count="429">
    <xf numFmtId="0" fontId="0" fillId="0" borderId="0" xfId="0"/>
    <xf numFmtId="2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2" fontId="4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2" fontId="3" fillId="0" borderId="0" xfId="0" applyNumberFormat="1" applyFont="1" applyFill="1" applyAlignment="1">
      <alignment vertical="center" wrapText="1"/>
    </xf>
    <xf numFmtId="10" fontId="3" fillId="0" borderId="0" xfId="1" applyNumberFormat="1" applyFont="1" applyFill="1" applyAlignment="1">
      <alignment vertical="center" wrapText="1"/>
    </xf>
    <xf numFmtId="2" fontId="10" fillId="0" borderId="1" xfId="0" applyNumberFormat="1" applyFont="1" applyFill="1" applyBorder="1" applyAlignment="1">
      <alignment horizontal="right" vertical="center" wrapText="1"/>
    </xf>
    <xf numFmtId="1" fontId="10" fillId="0" borderId="1" xfId="0" applyNumberFormat="1" applyFont="1" applyFill="1" applyBorder="1" applyAlignment="1">
      <alignment horizontal="right" vertical="center" wrapText="1"/>
    </xf>
    <xf numFmtId="1" fontId="9" fillId="0" borderId="1" xfId="0" applyNumberFormat="1" applyFont="1" applyFill="1" applyBorder="1" applyAlignment="1">
      <alignment horizontal="right" vertical="center" wrapText="1"/>
    </xf>
    <xf numFmtId="2" fontId="9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justify" vertical="justify" wrapText="1"/>
    </xf>
    <xf numFmtId="0" fontId="9" fillId="0" borderId="0" xfId="0" applyFont="1" applyFill="1"/>
    <xf numFmtId="0" fontId="12" fillId="0" borderId="0" xfId="8649" applyNumberFormat="1" applyFont="1" applyFill="1" applyAlignment="1">
      <alignment horizontal="center" vertical="center" wrapText="1"/>
    </xf>
    <xf numFmtId="2" fontId="12" fillId="0" borderId="0" xfId="8649" applyNumberFormat="1" applyFont="1" applyFill="1" applyAlignment="1">
      <alignment horizontal="right" vertical="center" wrapText="1"/>
    </xf>
    <xf numFmtId="0" fontId="73" fillId="0" borderId="33" xfId="8649" applyNumberFormat="1" applyFont="1" applyFill="1" applyBorder="1" applyAlignment="1">
      <alignment horizontal="center" vertical="center" wrapText="1"/>
    </xf>
    <xf numFmtId="0" fontId="74" fillId="0" borderId="1" xfId="9504" applyNumberFormat="1" applyFont="1" applyFill="1" applyBorder="1" applyAlignment="1">
      <alignment horizontal="center" vertical="center"/>
    </xf>
    <xf numFmtId="0" fontId="75" fillId="0" borderId="1" xfId="9504" applyNumberFormat="1" applyFont="1" applyFill="1" applyBorder="1" applyAlignment="1">
      <alignment horizontal="center" vertical="center" wrapText="1"/>
    </xf>
    <xf numFmtId="0" fontId="74" fillId="0" borderId="1" xfId="9504" applyNumberFormat="1" applyFont="1" applyFill="1" applyBorder="1" applyAlignment="1">
      <alignment horizontal="center"/>
    </xf>
    <xf numFmtId="1" fontId="73" fillId="0" borderId="6" xfId="8649" applyNumberFormat="1" applyFont="1" applyFill="1" applyBorder="1" applyAlignment="1">
      <alignment horizontal="center" vertical="center" wrapText="1"/>
    </xf>
    <xf numFmtId="0" fontId="73" fillId="0" borderId="6" xfId="8649" applyNumberFormat="1" applyFont="1" applyFill="1" applyBorder="1" applyAlignment="1">
      <alignment horizontal="center" vertical="center" wrapText="1"/>
    </xf>
    <xf numFmtId="1" fontId="76" fillId="0" borderId="6" xfId="8649" applyNumberFormat="1" applyFont="1" applyFill="1" applyBorder="1" applyAlignment="1">
      <alignment horizontal="center" vertical="center" wrapText="1"/>
    </xf>
    <xf numFmtId="2" fontId="76" fillId="0" borderId="6" xfId="8649" applyNumberFormat="1" applyFont="1" applyFill="1" applyBorder="1" applyAlignment="1">
      <alignment horizontal="right" vertical="center" wrapText="1"/>
    </xf>
    <xf numFmtId="2" fontId="76" fillId="0" borderId="34" xfId="8649" applyNumberFormat="1" applyFont="1" applyFill="1" applyBorder="1" applyAlignment="1">
      <alignment horizontal="right" vertical="center" wrapText="1"/>
    </xf>
    <xf numFmtId="2" fontId="73" fillId="0" borderId="6" xfId="8649" applyNumberFormat="1" applyFont="1" applyFill="1" applyBorder="1" applyAlignment="1">
      <alignment horizontal="right" vertical="center" wrapText="1"/>
    </xf>
    <xf numFmtId="2" fontId="73" fillId="0" borderId="0" xfId="8649" applyNumberFormat="1" applyFont="1" applyFill="1" applyAlignment="1">
      <alignment horizontal="center" vertical="center" wrapText="1"/>
    </xf>
    <xf numFmtId="0" fontId="73" fillId="0" borderId="0" xfId="8649" applyNumberFormat="1" applyFont="1" applyFill="1" applyAlignment="1">
      <alignment horizontal="center" vertical="center" wrapText="1"/>
    </xf>
    <xf numFmtId="0" fontId="73" fillId="0" borderId="28" xfId="8649" applyNumberFormat="1" applyFont="1" applyFill="1" applyBorder="1" applyAlignment="1">
      <alignment horizontal="center" vertical="center" wrapText="1"/>
    </xf>
    <xf numFmtId="0" fontId="74" fillId="0" borderId="35" xfId="8649" applyNumberFormat="1" applyFont="1" applyFill="1" applyBorder="1" applyAlignment="1">
      <alignment vertical="center" wrapText="1"/>
    </xf>
    <xf numFmtId="0" fontId="74" fillId="0" borderId="36" xfId="18671" applyNumberFormat="1" applyFont="1" applyFill="1" applyBorder="1" applyAlignment="1">
      <alignment horizontal="left" vertical="center" wrapText="1"/>
    </xf>
    <xf numFmtId="0" fontId="77" fillId="0" borderId="36" xfId="8649" applyNumberFormat="1" applyFont="1" applyFill="1" applyBorder="1" applyAlignment="1">
      <alignment horizontal="center" vertical="center" wrapText="1"/>
    </xf>
    <xf numFmtId="2" fontId="77" fillId="0" borderId="36" xfId="8649" applyNumberFormat="1" applyFont="1" applyFill="1" applyBorder="1" applyAlignment="1">
      <alignment horizontal="right" vertical="center" wrapText="1"/>
    </xf>
    <xf numFmtId="2" fontId="78" fillId="0" borderId="0" xfId="8649" applyNumberFormat="1" applyFont="1" applyFill="1" applyAlignment="1">
      <alignment horizontal="center" vertical="center" wrapText="1"/>
    </xf>
    <xf numFmtId="0" fontId="72" fillId="0" borderId="0" xfId="8649" applyNumberFormat="1" applyFont="1" applyFill="1" applyBorder="1" applyAlignment="1">
      <alignment horizontal="center" vertical="center" wrapText="1"/>
    </xf>
    <xf numFmtId="0" fontId="72" fillId="0" borderId="0" xfId="8649" applyNumberFormat="1" applyFont="1" applyFill="1" applyAlignment="1">
      <alignment horizontal="center" vertical="center" wrapText="1"/>
    </xf>
    <xf numFmtId="10" fontId="79" fillId="0" borderId="36" xfId="22826" applyNumberFormat="1" applyFont="1" applyFill="1" applyBorder="1" applyAlignment="1">
      <alignment horizontal="right" vertical="center"/>
    </xf>
    <xf numFmtId="10" fontId="80" fillId="0" borderId="36" xfId="22826" applyNumberFormat="1" applyFont="1" applyFill="1" applyBorder="1" applyAlignment="1">
      <alignment horizontal="right" vertical="center"/>
    </xf>
    <xf numFmtId="0" fontId="12" fillId="0" borderId="0" xfId="8649" applyNumberFormat="1" applyFont="1" applyFill="1" applyBorder="1" applyAlignment="1">
      <alignment horizontal="center" vertical="center" wrapText="1"/>
    </xf>
    <xf numFmtId="0" fontId="79" fillId="0" borderId="26" xfId="9483" applyNumberFormat="1" applyFont="1" applyFill="1" applyBorder="1" applyAlignment="1">
      <alignment horizontal="center" vertical="center" wrapText="1"/>
    </xf>
    <xf numFmtId="0" fontId="80" fillId="0" borderId="26" xfId="9483" applyNumberFormat="1" applyFont="1" applyFill="1" applyBorder="1" applyAlignment="1">
      <alignment horizontal="center" vertical="center" wrapText="1"/>
    </xf>
    <xf numFmtId="2" fontId="80" fillId="0" borderId="26" xfId="9483" applyNumberFormat="1" applyFont="1" applyFill="1" applyBorder="1" applyAlignment="1">
      <alignment horizontal="center" vertical="center" wrapText="1"/>
    </xf>
    <xf numFmtId="43" fontId="12" fillId="0" borderId="0" xfId="22826" applyFont="1" applyFill="1" applyBorder="1" applyAlignment="1">
      <alignment horizontal="center" vertical="center" wrapText="1"/>
    </xf>
    <xf numFmtId="43" fontId="72" fillId="0" borderId="39" xfId="22826" applyFont="1" applyFill="1" applyBorder="1" applyAlignment="1">
      <alignment horizontal="center" vertical="center" wrapText="1"/>
    </xf>
    <xf numFmtId="9" fontId="79" fillId="0" borderId="31" xfId="36360" applyNumberFormat="1" applyFont="1" applyFill="1" applyBorder="1" applyAlignment="1">
      <alignment horizontal="center" vertical="center" wrapText="1"/>
    </xf>
    <xf numFmtId="9" fontId="80" fillId="0" borderId="31" xfId="36360" applyNumberFormat="1" applyFont="1" applyFill="1" applyBorder="1" applyAlignment="1">
      <alignment horizontal="center" vertical="center" wrapText="1"/>
    </xf>
    <xf numFmtId="9" fontId="80" fillId="0" borderId="32" xfId="36360" applyNumberFormat="1" applyFont="1" applyFill="1" applyBorder="1" applyAlignment="1">
      <alignment horizontal="center" vertical="center" wrapText="1"/>
    </xf>
    <xf numFmtId="43" fontId="12" fillId="0" borderId="0" xfId="22826" applyFont="1" applyFill="1" applyAlignment="1">
      <alignment horizontal="center" vertical="center" wrapText="1"/>
    </xf>
    <xf numFmtId="43" fontId="72" fillId="0" borderId="30" xfId="22826" applyFont="1" applyFill="1" applyBorder="1" applyAlignment="1">
      <alignment horizontal="center" vertical="center" wrapText="1"/>
    </xf>
    <xf numFmtId="10" fontId="79" fillId="0" borderId="31" xfId="36360" applyNumberFormat="1" applyFont="1" applyFill="1" applyBorder="1" applyAlignment="1">
      <alignment horizontal="center" vertical="center" wrapText="1"/>
    </xf>
    <xf numFmtId="10" fontId="80" fillId="0" borderId="31" xfId="36360" applyNumberFormat="1" applyFont="1" applyFill="1" applyBorder="1" applyAlignment="1">
      <alignment horizontal="center" vertical="center" wrapText="1"/>
    </xf>
    <xf numFmtId="0" fontId="56" fillId="0" borderId="0" xfId="9283" applyNumberFormat="1" applyFont="1" applyFill="1" applyBorder="1" applyAlignment="1">
      <alignment vertical="center" wrapText="1"/>
    </xf>
    <xf numFmtId="0" fontId="72" fillId="0" borderId="33" xfId="8649" applyNumberFormat="1" applyFont="1" applyFill="1" applyBorder="1" applyAlignment="1">
      <alignment horizontal="center" vertical="center" wrapText="1"/>
    </xf>
    <xf numFmtId="0" fontId="56" fillId="0" borderId="0" xfId="8649" applyNumberFormat="1" applyFont="1" applyFill="1" applyBorder="1" applyAlignment="1">
      <alignment vertical="center" wrapText="1"/>
    </xf>
    <xf numFmtId="0" fontId="72" fillId="0" borderId="39" xfId="8649" applyNumberFormat="1" applyFont="1" applyFill="1" applyBorder="1" applyAlignment="1">
      <alignment horizontal="center" vertical="center" wrapText="1"/>
    </xf>
    <xf numFmtId="0" fontId="56" fillId="0" borderId="0" xfId="8649" applyNumberFormat="1" applyFont="1" applyFill="1" applyBorder="1" applyAlignment="1">
      <alignment horizontal="center" vertical="center" wrapText="1"/>
    </xf>
    <xf numFmtId="0" fontId="12" fillId="0" borderId="0" xfId="9283" applyNumberFormat="1" applyFont="1" applyFill="1" applyBorder="1" applyAlignment="1">
      <alignment vertical="center" wrapText="1"/>
    </xf>
    <xf numFmtId="10" fontId="80" fillId="0" borderId="32" xfId="36360" applyNumberFormat="1" applyFont="1" applyFill="1" applyBorder="1" applyAlignment="1">
      <alignment horizontal="center" vertical="center" wrapText="1"/>
    </xf>
    <xf numFmtId="0" fontId="81" fillId="0" borderId="0" xfId="18541" applyFont="1" applyAlignment="1">
      <alignment vertical="center"/>
    </xf>
    <xf numFmtId="0" fontId="79" fillId="0" borderId="0" xfId="18541" applyFont="1" applyAlignment="1">
      <alignment vertical="center"/>
    </xf>
    <xf numFmtId="0" fontId="73" fillId="0" borderId="0" xfId="18541" applyFont="1"/>
    <xf numFmtId="0" fontId="10" fillId="0" borderId="0" xfId="18541" applyFont="1" applyAlignment="1">
      <alignment vertical="center"/>
    </xf>
    <xf numFmtId="0" fontId="12" fillId="0" borderId="0" xfId="18541" applyFont="1"/>
    <xf numFmtId="43" fontId="8" fillId="0" borderId="42" xfId="9515" applyFont="1" applyFill="1" applyBorder="1" applyAlignment="1">
      <alignment horizontal="center" vertical="center" wrapText="1"/>
    </xf>
    <xf numFmtId="167" fontId="8" fillId="0" borderId="42" xfId="9515" applyNumberFormat="1" applyFont="1" applyFill="1" applyBorder="1" applyAlignment="1">
      <alignment horizontal="center" vertical="center" wrapText="1"/>
    </xf>
    <xf numFmtId="2" fontId="8" fillId="0" borderId="42" xfId="9515" applyNumberFormat="1" applyFont="1" applyFill="1" applyBorder="1" applyAlignment="1">
      <alignment horizontal="center" vertical="center" wrapText="1"/>
    </xf>
    <xf numFmtId="167" fontId="82" fillId="0" borderId="0" xfId="18541" applyNumberFormat="1" applyFont="1"/>
    <xf numFmtId="0" fontId="8" fillId="0" borderId="42" xfId="9550" applyNumberFormat="1" applyFont="1" applyBorder="1" applyAlignment="1">
      <alignment horizontal="center" vertical="center" wrapText="1"/>
    </xf>
    <xf numFmtId="0" fontId="8" fillId="0" borderId="42" xfId="9550" applyNumberFormat="1" applyFont="1" applyBorder="1" applyAlignment="1">
      <alignment horizontal="left" vertical="center" wrapText="1"/>
    </xf>
    <xf numFmtId="2" fontId="83" fillId="0" borderId="42" xfId="9550" applyNumberFormat="1" applyFont="1" applyFill="1" applyBorder="1" applyAlignment="1">
      <alignment horizontal="right" vertical="center" wrapText="1"/>
    </xf>
    <xf numFmtId="0" fontId="81" fillId="0" borderId="42" xfId="9515" applyNumberFormat="1" applyFont="1" applyBorder="1" applyAlignment="1">
      <alignment horizontal="center" vertical="center" wrapText="1"/>
    </xf>
    <xf numFmtId="2" fontId="8" fillId="0" borderId="42" xfId="9515" applyNumberFormat="1" applyFont="1" applyBorder="1" applyAlignment="1">
      <alignment horizontal="center" vertical="center" wrapText="1"/>
    </xf>
    <xf numFmtId="43" fontId="79" fillId="0" borderId="42" xfId="9515" applyNumberFormat="1" applyFont="1" applyBorder="1" applyAlignment="1">
      <alignment horizontal="center" vertical="center" wrapText="1"/>
    </xf>
    <xf numFmtId="0" fontId="84" fillId="0" borderId="42" xfId="9515" applyNumberFormat="1" applyFont="1" applyBorder="1" applyAlignment="1">
      <alignment horizontal="center" vertical="center" wrapText="1"/>
    </xf>
    <xf numFmtId="2" fontId="84" fillId="0" borderId="42" xfId="9515" applyNumberFormat="1" applyFont="1" applyFill="1" applyBorder="1" applyAlignment="1">
      <alignment horizontal="center" vertical="center" wrapText="1"/>
    </xf>
    <xf numFmtId="43" fontId="80" fillId="0" borderId="42" xfId="9515" applyNumberFormat="1" applyFont="1" applyFill="1" applyBorder="1" applyAlignment="1">
      <alignment vertical="center" wrapText="1"/>
    </xf>
    <xf numFmtId="0" fontId="80" fillId="0" borderId="42" xfId="9515" applyNumberFormat="1" applyFont="1" applyBorder="1" applyAlignment="1">
      <alignment horizontal="center" vertical="center" wrapText="1"/>
    </xf>
    <xf numFmtId="2" fontId="80" fillId="0" borderId="42" xfId="9515" applyNumberFormat="1" applyFont="1" applyFill="1" applyBorder="1" applyAlignment="1">
      <alignment horizontal="right" vertical="center" wrapText="1"/>
    </xf>
    <xf numFmtId="0" fontId="80" fillId="0" borderId="42" xfId="9515" applyNumberFormat="1" applyFont="1" applyFill="1" applyBorder="1" applyAlignment="1">
      <alignment horizontal="center" vertical="center" wrapText="1"/>
    </xf>
    <xf numFmtId="0" fontId="8" fillId="0" borderId="0" xfId="18541" applyFont="1" applyAlignment="1">
      <alignment vertical="center"/>
    </xf>
    <xf numFmtId="2" fontId="84" fillId="0" borderId="42" xfId="9515" applyNumberFormat="1" applyFont="1" applyFill="1" applyBorder="1" applyAlignment="1">
      <alignment horizontal="right" vertical="center" wrapText="1"/>
    </xf>
    <xf numFmtId="43" fontId="84" fillId="0" borderId="42" xfId="9515" applyNumberFormat="1" applyFont="1" applyFill="1" applyBorder="1" applyAlignment="1">
      <alignment vertical="center" wrapText="1"/>
    </xf>
    <xf numFmtId="2" fontId="73" fillId="0" borderId="0" xfId="18541" applyNumberFormat="1" applyFont="1"/>
    <xf numFmtId="2" fontId="84" fillId="0" borderId="42" xfId="9515" applyNumberFormat="1" applyFont="1" applyFill="1" applyBorder="1" applyAlignment="1">
      <alignment vertical="center" wrapText="1"/>
    </xf>
    <xf numFmtId="2" fontId="12" fillId="0" borderId="0" xfId="18541" applyNumberFormat="1" applyFont="1"/>
    <xf numFmtId="0" fontId="12" fillId="0" borderId="0" xfId="10064"/>
    <xf numFmtId="0" fontId="86" fillId="0" borderId="42" xfId="10064" applyFont="1" applyBorder="1" applyAlignment="1">
      <alignment horizontal="left" vertical="center" wrapText="1" readingOrder="1"/>
    </xf>
    <xf numFmtId="0" fontId="86" fillId="0" borderId="42" xfId="10064" applyFont="1" applyBorder="1" applyAlignment="1">
      <alignment horizontal="center" vertical="center" wrapText="1" readingOrder="1"/>
    </xf>
    <xf numFmtId="0" fontId="86" fillId="0" borderId="45" xfId="10064" applyFont="1" applyBorder="1" applyAlignment="1">
      <alignment horizontal="center" vertical="center" wrapText="1" readingOrder="1"/>
    </xf>
    <xf numFmtId="0" fontId="87" fillId="0" borderId="42" xfId="10064" applyFont="1" applyBorder="1" applyAlignment="1">
      <alignment horizontal="left" vertical="top" wrapText="1" readingOrder="1"/>
    </xf>
    <xf numFmtId="2" fontId="88" fillId="0" borderId="42" xfId="10064" applyNumberFormat="1" applyFont="1" applyBorder="1" applyAlignment="1">
      <alignment horizontal="right" vertical="top" wrapText="1" readingOrder="1"/>
    </xf>
    <xf numFmtId="0" fontId="12" fillId="0" borderId="42" xfId="10064" applyFont="1" applyBorder="1" applyAlignment="1">
      <alignment horizontal="right"/>
    </xf>
    <xf numFmtId="2" fontId="88" fillId="0" borderId="42" xfId="10064" applyNumberFormat="1" applyFont="1" applyBorder="1" applyAlignment="1">
      <alignment horizontal="right" wrapText="1" readingOrder="1"/>
    </xf>
    <xf numFmtId="2" fontId="12" fillId="0" borderId="0" xfId="10064" applyNumberFormat="1"/>
    <xf numFmtId="0" fontId="86" fillId="0" borderId="42" xfId="10064" applyFont="1" applyBorder="1" applyAlignment="1">
      <alignment horizontal="left" vertical="top" wrapText="1" readingOrder="1"/>
    </xf>
    <xf numFmtId="0" fontId="86" fillId="0" borderId="42" xfId="10064" applyFont="1" applyBorder="1" applyAlignment="1">
      <alignment horizontal="right" vertical="top" wrapText="1" readingOrder="1"/>
    </xf>
    <xf numFmtId="2" fontId="91" fillId="0" borderId="42" xfId="10064" applyNumberFormat="1" applyFont="1" applyBorder="1" applyAlignment="1">
      <alignment horizontal="right" vertical="top" wrapText="1" readingOrder="1"/>
    </xf>
    <xf numFmtId="0" fontId="92" fillId="0" borderId="47" xfId="0" applyFont="1" applyBorder="1" applyAlignment="1">
      <alignment horizontal="left" vertical="center" wrapText="1" readingOrder="1"/>
    </xf>
    <xf numFmtId="2" fontId="93" fillId="0" borderId="42" xfId="10064" applyNumberFormat="1" applyFont="1" applyBorder="1" applyAlignment="1">
      <alignment horizontal="right" vertical="top" wrapText="1" readingOrder="1"/>
    </xf>
    <xf numFmtId="0" fontId="92" fillId="0" borderId="48" xfId="0" applyFont="1" applyBorder="1" applyAlignment="1">
      <alignment horizontal="center" vertical="top" wrapText="1" readingOrder="1"/>
    </xf>
    <xf numFmtId="0" fontId="92" fillId="0" borderId="48" xfId="0" applyFont="1" applyBorder="1" applyAlignment="1">
      <alignment horizontal="left" vertical="center" wrapText="1" readingOrder="1"/>
    </xf>
    <xf numFmtId="0" fontId="92" fillId="0" borderId="48" xfId="0" applyFont="1" applyBorder="1" applyAlignment="1">
      <alignment horizontal="center" vertical="center" wrapText="1" readingOrder="1"/>
    </xf>
    <xf numFmtId="0" fontId="85" fillId="0" borderId="48" xfId="0" applyFont="1" applyBorder="1" applyAlignment="1">
      <alignment horizontal="left" vertical="center" wrapText="1" readingOrder="1"/>
    </xf>
    <xf numFmtId="4" fontId="88" fillId="0" borderId="42" xfId="10064" applyNumberFormat="1" applyFont="1" applyBorder="1" applyAlignment="1">
      <alignment horizontal="right" vertical="top" wrapText="1" readingOrder="1"/>
    </xf>
    <xf numFmtId="0" fontId="12" fillId="0" borderId="0" xfId="10064" applyAlignment="1">
      <alignment horizontal="right"/>
    </xf>
    <xf numFmtId="9" fontId="3" fillId="0" borderId="1" xfId="1" applyNumberFormat="1" applyFont="1" applyFill="1" applyBorder="1" applyAlignment="1">
      <alignment vertical="center" wrapText="1"/>
    </xf>
    <xf numFmtId="189" fontId="94" fillId="0" borderId="0" xfId="8668" applyNumberFormat="1" applyFont="1" applyFill="1" applyAlignment="1" applyProtection="1">
      <alignment horizontal="right" vertical="center"/>
      <protection locked="0"/>
    </xf>
    <xf numFmtId="0" fontId="10" fillId="0" borderId="1" xfId="0" applyFont="1" applyFill="1" applyBorder="1" applyAlignment="1">
      <alignment vertical="center" wrapText="1"/>
    </xf>
    <xf numFmtId="167" fontId="83" fillId="0" borderId="42" xfId="9550" applyNumberFormat="1" applyFont="1" applyFill="1" applyBorder="1" applyAlignment="1">
      <alignment horizontal="right" vertical="center" wrapText="1"/>
    </xf>
    <xf numFmtId="0" fontId="96" fillId="0" borderId="0" xfId="0" applyFont="1"/>
    <xf numFmtId="0" fontId="83" fillId="0" borderId="35" xfId="9512" applyNumberFormat="1" applyFont="1" applyBorder="1" applyAlignment="1">
      <alignment horizontal="center" vertical="center" wrapText="1"/>
    </xf>
    <xf numFmtId="43" fontId="83" fillId="0" borderId="36" xfId="9512" applyNumberFormat="1" applyFont="1" applyBorder="1" applyAlignment="1">
      <alignment horizontal="center" vertical="center" wrapText="1"/>
    </xf>
    <xf numFmtId="167" fontId="83" fillId="0" borderId="36" xfId="9512" applyNumberFormat="1" applyFont="1" applyBorder="1" applyAlignment="1">
      <alignment horizontal="center" vertical="center" wrapText="1"/>
    </xf>
    <xf numFmtId="43" fontId="97" fillId="0" borderId="49" xfId="9512" applyNumberFormat="1" applyFont="1" applyBorder="1" applyAlignment="1">
      <alignment horizontal="center" vertical="center" wrapText="1"/>
    </xf>
    <xf numFmtId="0" fontId="83" fillId="0" borderId="33" xfId="9512" applyNumberFormat="1" applyFont="1" applyBorder="1" applyAlignment="1">
      <alignment horizontal="center" vertical="center" wrapText="1"/>
    </xf>
    <xf numFmtId="43" fontId="83" fillId="0" borderId="6" xfId="9512" applyNumberFormat="1" applyFont="1" applyBorder="1" applyAlignment="1">
      <alignment horizontal="left" vertical="center" wrapText="1"/>
    </xf>
    <xf numFmtId="167" fontId="83" fillId="0" borderId="6" xfId="9512" applyNumberFormat="1" applyFont="1" applyBorder="1" applyAlignment="1">
      <alignment horizontal="center" vertical="center" wrapText="1"/>
    </xf>
    <xf numFmtId="43" fontId="97" fillId="0" borderId="34" xfId="9512" applyNumberFormat="1" applyFont="1" applyBorder="1" applyAlignment="1">
      <alignment vertical="center" wrapText="1"/>
    </xf>
    <xf numFmtId="0" fontId="97" fillId="0" borderId="28" xfId="9512" applyNumberFormat="1" applyFont="1" applyBorder="1" applyAlignment="1">
      <alignment horizontal="center" vertical="center" wrapText="1"/>
    </xf>
    <xf numFmtId="43" fontId="97" fillId="0" borderId="42" xfId="9512" applyNumberFormat="1" applyFont="1" applyBorder="1" applyAlignment="1">
      <alignment horizontal="justify" vertical="center" wrapText="1"/>
    </xf>
    <xf numFmtId="2" fontId="97" fillId="0" borderId="42" xfId="9512" applyNumberFormat="1" applyFont="1" applyBorder="1" applyAlignment="1">
      <alignment horizontal="right" vertical="center" wrapText="1"/>
    </xf>
    <xf numFmtId="43" fontId="83" fillId="0" borderId="29" xfId="9512" applyNumberFormat="1" applyFont="1" applyBorder="1" applyAlignment="1">
      <alignment vertical="center" wrapText="1"/>
    </xf>
    <xf numFmtId="43" fontId="97" fillId="0" borderId="42" xfId="9512" applyNumberFormat="1" applyFont="1" applyBorder="1" applyAlignment="1">
      <alignment vertical="center" wrapText="1"/>
    </xf>
    <xf numFmtId="0" fontId="97" fillId="0" borderId="28" xfId="9512" applyNumberFormat="1" applyFont="1" applyFill="1" applyBorder="1" applyAlignment="1">
      <alignment horizontal="center" vertical="center" wrapText="1"/>
    </xf>
    <xf numFmtId="43" fontId="97" fillId="0" borderId="42" xfId="9512" applyNumberFormat="1" applyFont="1" applyFill="1" applyBorder="1" applyAlignment="1">
      <alignment horizontal="justify" vertical="center" wrapText="1"/>
    </xf>
    <xf numFmtId="43" fontId="83" fillId="0" borderId="29" xfId="9512" applyNumberFormat="1" applyFont="1" applyFill="1" applyBorder="1" applyAlignment="1">
      <alignment vertical="center" wrapText="1"/>
    </xf>
    <xf numFmtId="0" fontId="83" fillId="0" borderId="28" xfId="9512" applyNumberFormat="1" applyFont="1" applyBorder="1" applyAlignment="1">
      <alignment horizontal="center" vertical="center" wrapText="1"/>
    </xf>
    <xf numFmtId="43" fontId="83" fillId="0" borderId="42" xfId="9512" applyNumberFormat="1" applyFont="1" applyBorder="1" applyAlignment="1">
      <alignment horizontal="right" vertical="center" wrapText="1"/>
    </xf>
    <xf numFmtId="2" fontId="83" fillId="0" borderId="42" xfId="9512" applyNumberFormat="1" applyFont="1" applyBorder="1" applyAlignment="1">
      <alignment horizontal="right" vertical="center" wrapText="1"/>
    </xf>
    <xf numFmtId="43" fontId="83" fillId="0" borderId="42" xfId="9512" applyNumberFormat="1" applyFont="1" applyBorder="1" applyAlignment="1">
      <alignment horizontal="left" vertical="center" wrapText="1"/>
    </xf>
    <xf numFmtId="2" fontId="98" fillId="0" borderId="42" xfId="9512" applyNumberFormat="1" applyFont="1" applyBorder="1" applyAlignment="1">
      <alignment horizontal="right" vertical="center" wrapText="1"/>
    </xf>
    <xf numFmtId="167" fontId="97" fillId="0" borderId="42" xfId="9512" applyNumberFormat="1" applyFont="1" applyBorder="1" applyAlignment="1">
      <alignment horizontal="right" vertical="center" wrapText="1"/>
    </xf>
    <xf numFmtId="43" fontId="83" fillId="0" borderId="42" xfId="9512" applyNumberFormat="1" applyFont="1" applyBorder="1" applyAlignment="1">
      <alignment horizontal="justify" vertical="center" wrapText="1"/>
    </xf>
    <xf numFmtId="0" fontId="83" fillId="0" borderId="39" xfId="9512" applyNumberFormat="1" applyFont="1" applyBorder="1" applyAlignment="1">
      <alignment horizontal="center" vertical="center" wrapText="1"/>
    </xf>
    <xf numFmtId="43" fontId="98" fillId="0" borderId="5" xfId="9512" applyNumberFormat="1" applyFont="1" applyFill="1" applyBorder="1" applyAlignment="1">
      <alignment horizontal="left" vertical="center" wrapText="1"/>
    </xf>
    <xf numFmtId="2" fontId="97" fillId="0" borderId="5" xfId="9512" applyNumberFormat="1" applyFont="1" applyBorder="1" applyAlignment="1">
      <alignment horizontal="right" vertical="center" wrapText="1"/>
    </xf>
    <xf numFmtId="43" fontId="83" fillId="0" borderId="50" xfId="9512" applyNumberFormat="1" applyFont="1" applyBorder="1" applyAlignment="1">
      <alignment vertical="center" wrapText="1"/>
    </xf>
    <xf numFmtId="0" fontId="83" fillId="0" borderId="51" xfId="9512" applyNumberFormat="1" applyFont="1" applyBorder="1" applyAlignment="1">
      <alignment horizontal="center" vertical="center" wrapText="1"/>
    </xf>
    <xf numFmtId="43" fontId="83" fillId="0" borderId="52" xfId="9512" applyNumberFormat="1" applyFont="1" applyBorder="1" applyAlignment="1">
      <alignment horizontal="right" vertical="center" wrapText="1"/>
    </xf>
    <xf numFmtId="2" fontId="83" fillId="0" borderId="52" xfId="9512" applyNumberFormat="1" applyFont="1" applyBorder="1" applyAlignment="1">
      <alignment horizontal="right" vertical="center" wrapText="1"/>
    </xf>
    <xf numFmtId="43" fontId="83" fillId="0" borderId="53" xfId="9512" applyNumberFormat="1" applyFont="1" applyBorder="1" applyAlignment="1">
      <alignment vertical="center" wrapText="1"/>
    </xf>
    <xf numFmtId="0" fontId="97" fillId="0" borderId="33" xfId="9512" applyNumberFormat="1" applyFont="1" applyBorder="1" applyAlignment="1">
      <alignment horizontal="center" vertical="center" wrapText="1"/>
    </xf>
    <xf numFmtId="2" fontId="97" fillId="0" borderId="6" xfId="9512" applyNumberFormat="1" applyFont="1" applyBorder="1" applyAlignment="1">
      <alignment horizontal="right" vertical="center" wrapText="1"/>
    </xf>
    <xf numFmtId="43" fontId="83" fillId="0" borderId="34" xfId="9512" applyNumberFormat="1" applyFont="1" applyBorder="1" applyAlignment="1">
      <alignment vertical="center" wrapText="1"/>
    </xf>
    <xf numFmtId="43" fontId="83" fillId="0" borderId="5" xfId="9512" applyNumberFormat="1" applyFont="1" applyBorder="1" applyAlignment="1">
      <alignment horizontal="right" vertical="center" wrapText="1"/>
    </xf>
    <xf numFmtId="2" fontId="83" fillId="0" borderId="5" xfId="9512" applyNumberFormat="1" applyFont="1" applyBorder="1" applyAlignment="1">
      <alignment horizontal="right" vertical="center" wrapText="1"/>
    </xf>
    <xf numFmtId="43" fontId="83" fillId="0" borderId="36" xfId="9512" applyNumberFormat="1" applyFont="1" applyBorder="1" applyAlignment="1">
      <alignment horizontal="right" vertical="center" wrapText="1"/>
    </xf>
    <xf numFmtId="2" fontId="83" fillId="0" borderId="36" xfId="9512" applyNumberFormat="1" applyFont="1" applyBorder="1" applyAlignment="1">
      <alignment vertical="center" wrapText="1"/>
    </xf>
    <xf numFmtId="43" fontId="83" fillId="0" borderId="49" xfId="9512" applyNumberFormat="1" applyFont="1" applyBorder="1" applyAlignment="1">
      <alignment vertical="center" wrapText="1"/>
    </xf>
    <xf numFmtId="2" fontId="0" fillId="0" borderId="0" xfId="0" applyNumberFormat="1"/>
    <xf numFmtId="0" fontId="99" fillId="0" borderId="0" xfId="0" applyFont="1"/>
    <xf numFmtId="43" fontId="8" fillId="0" borderId="42" xfId="9512" applyNumberFormat="1" applyFont="1" applyFill="1" applyBorder="1" applyAlignment="1">
      <alignment horizontal="center" vertical="center" wrapText="1"/>
    </xf>
    <xf numFmtId="2" fontId="11" fillId="0" borderId="42" xfId="9512" applyNumberFormat="1" applyFont="1" applyFill="1" applyBorder="1" applyAlignment="1">
      <alignment horizontal="center" vertical="center" wrapText="1"/>
    </xf>
    <xf numFmtId="0" fontId="100" fillId="0" borderId="42" xfId="9549" applyNumberFormat="1" applyFont="1" applyBorder="1" applyAlignment="1">
      <alignment horizontal="center" vertical="center" wrapText="1"/>
    </xf>
    <xf numFmtId="0" fontId="100" fillId="0" borderId="42" xfId="9549" applyNumberFormat="1" applyFont="1" applyBorder="1" applyAlignment="1">
      <alignment horizontal="left" vertical="center" wrapText="1"/>
    </xf>
    <xf numFmtId="2" fontId="101" fillId="0" borderId="42" xfId="9549" applyNumberFormat="1" applyFont="1" applyBorder="1" applyAlignment="1">
      <alignment horizontal="right" vertical="center" wrapText="1"/>
    </xf>
    <xf numFmtId="2" fontId="100" fillId="0" borderId="42" xfId="9549" applyNumberFormat="1" applyFont="1" applyFill="1" applyBorder="1" applyAlignment="1">
      <alignment horizontal="right" vertical="center" wrapText="1"/>
    </xf>
    <xf numFmtId="2" fontId="100" fillId="0" borderId="42" xfId="9549" applyNumberFormat="1" applyFont="1" applyBorder="1" applyAlignment="1">
      <alignment horizontal="right" vertical="center" wrapText="1"/>
    </xf>
    <xf numFmtId="0" fontId="5" fillId="0" borderId="0" xfId="8669"/>
    <xf numFmtId="0" fontId="102" fillId="0" borderId="42" xfId="8669" applyFont="1" applyBorder="1" applyAlignment="1">
      <alignment horizontal="center" vertical="center" wrapText="1" readingOrder="1"/>
    </xf>
    <xf numFmtId="0" fontId="103" fillId="0" borderId="42" xfId="8669" applyFont="1" applyBorder="1" applyAlignment="1">
      <alignment horizontal="center" vertical="center" wrapText="1" readingOrder="1"/>
    </xf>
    <xf numFmtId="0" fontId="104" fillId="0" borderId="42" xfId="8669" applyFont="1" applyBorder="1" applyAlignment="1">
      <alignment horizontal="center" vertical="center" wrapText="1" readingOrder="1"/>
    </xf>
    <xf numFmtId="0" fontId="104" fillId="0" borderId="42" xfId="8669" applyFont="1" applyBorder="1" applyAlignment="1">
      <alignment horizontal="left" vertical="center" wrapText="1" readingOrder="1"/>
    </xf>
    <xf numFmtId="2" fontId="10" fillId="0" borderId="42" xfId="8669" applyNumberFormat="1" applyFont="1" applyFill="1" applyBorder="1" applyAlignment="1">
      <alignment horizontal="center" vertical="center" wrapText="1" readingOrder="1"/>
    </xf>
    <xf numFmtId="2" fontId="105" fillId="0" borderId="42" xfId="8669" applyNumberFormat="1" applyFont="1" applyBorder="1" applyAlignment="1">
      <alignment horizontal="right" vertical="top" wrapText="1" readingOrder="1"/>
    </xf>
    <xf numFmtId="2" fontId="106" fillId="0" borderId="42" xfId="8669" applyNumberFormat="1" applyFont="1" applyBorder="1" applyAlignment="1">
      <alignment horizontal="right" vertical="top" wrapText="1" readingOrder="1"/>
    </xf>
    <xf numFmtId="0" fontId="106" fillId="0" borderId="42" xfId="8669" applyFont="1" applyBorder="1" applyAlignment="1">
      <alignment horizontal="right" vertical="top" wrapText="1" readingOrder="1"/>
    </xf>
    <xf numFmtId="0" fontId="104" fillId="0" borderId="42" xfId="8669" applyFont="1" applyBorder="1" applyAlignment="1">
      <alignment horizontal="right" vertical="center" wrapText="1" readingOrder="1"/>
    </xf>
    <xf numFmtId="0" fontId="8" fillId="0" borderId="42" xfId="8669" applyFont="1" applyBorder="1" applyAlignment="1">
      <alignment horizontal="right" vertical="center"/>
    </xf>
    <xf numFmtId="0" fontId="108" fillId="0" borderId="0" xfId="0" applyFont="1" applyAlignment="1">
      <alignment horizontal="left" vertical="center" indent="15"/>
    </xf>
    <xf numFmtId="0" fontId="108" fillId="0" borderId="0" xfId="0" applyFont="1"/>
    <xf numFmtId="2" fontId="5" fillId="0" borderId="0" xfId="8669" applyNumberFormat="1"/>
    <xf numFmtId="9" fontId="4" fillId="0" borderId="1" xfId="1" applyNumberFormat="1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0" fillId="0" borderId="50" xfId="8795" applyFont="1" applyFill="1" applyBorder="1" applyAlignment="1">
      <alignment horizontal="left" vertical="center"/>
    </xf>
    <xf numFmtId="0" fontId="10" fillId="0" borderId="29" xfId="8795" applyFont="1" applyFill="1" applyBorder="1" applyAlignment="1">
      <alignment horizontal="left" vertical="center"/>
    </xf>
    <xf numFmtId="0" fontId="10" fillId="0" borderId="34" xfId="8795" applyFont="1" applyFill="1" applyBorder="1" applyAlignment="1">
      <alignment horizontal="left" vertical="center"/>
    </xf>
    <xf numFmtId="0" fontId="74" fillId="0" borderId="42" xfId="9504" applyNumberFormat="1" applyFont="1" applyFill="1" applyBorder="1" applyAlignment="1">
      <alignment horizontal="center" vertical="center"/>
    </xf>
    <xf numFmtId="0" fontId="10" fillId="0" borderId="0" xfId="18541" applyFont="1" applyFill="1" applyAlignment="1">
      <alignment vertical="center"/>
    </xf>
    <xf numFmtId="2" fontId="97" fillId="0" borderId="42" xfId="9512" applyNumberFormat="1" applyFont="1" applyFill="1" applyBorder="1" applyAlignment="1">
      <alignment horizontal="right" vertical="center" wrapText="1"/>
    </xf>
    <xf numFmtId="0" fontId="12" fillId="0" borderId="0" xfId="18541" applyFont="1" applyFill="1"/>
    <xf numFmtId="0" fontId="72" fillId="0" borderId="25" xfId="8649" applyNumberFormat="1" applyFont="1" applyFill="1" applyBorder="1" applyAlignment="1">
      <alignment horizontal="center" vertical="center" wrapText="1"/>
    </xf>
    <xf numFmtId="0" fontId="72" fillId="0" borderId="30" xfId="8649" applyNumberFormat="1" applyFont="1" applyFill="1" applyBorder="1" applyAlignment="1">
      <alignment horizontal="center" vertical="center" wrapText="1"/>
    </xf>
    <xf numFmtId="0" fontId="72" fillId="0" borderId="31" xfId="8649" applyNumberFormat="1" applyFont="1" applyFill="1" applyBorder="1" applyAlignment="1">
      <alignment horizontal="center" vertical="center" wrapText="1"/>
    </xf>
    <xf numFmtId="0" fontId="74" fillId="0" borderId="36" xfId="8649" applyNumberFormat="1" applyFont="1" applyFill="1" applyBorder="1" applyAlignment="1">
      <alignment horizontal="center" vertical="center" wrapText="1"/>
    </xf>
    <xf numFmtId="0" fontId="81" fillId="0" borderId="46" xfId="8669" applyFont="1" applyBorder="1" applyAlignment="1">
      <alignment vertical="center"/>
    </xf>
    <xf numFmtId="0" fontId="110" fillId="0" borderId="0" xfId="8669" applyFont="1"/>
    <xf numFmtId="2" fontId="81" fillId="0" borderId="42" xfId="9515" applyNumberFormat="1" applyFont="1" applyBorder="1" applyAlignment="1">
      <alignment horizontal="center" vertical="center" wrapText="1"/>
    </xf>
    <xf numFmtId="43" fontId="81" fillId="0" borderId="43" xfId="9515" applyNumberFormat="1" applyFont="1" applyFill="1" applyBorder="1" applyAlignment="1">
      <alignment vertical="center" wrapText="1"/>
    </xf>
    <xf numFmtId="43" fontId="79" fillId="0" borderId="42" xfId="9515" applyNumberFormat="1" applyFont="1" applyBorder="1" applyAlignment="1">
      <alignment vertical="center" wrapText="1"/>
    </xf>
    <xf numFmtId="0" fontId="81" fillId="0" borderId="42" xfId="9515" applyNumberFormat="1" applyFont="1" applyBorder="1" applyAlignment="1">
      <alignment horizontal="right" vertical="center" wrapText="1"/>
    </xf>
    <xf numFmtId="2" fontId="81" fillId="0" borderId="42" xfId="9515" applyNumberFormat="1" applyFont="1" applyBorder="1" applyAlignment="1">
      <alignment horizontal="right" vertical="center" wrapText="1"/>
    </xf>
    <xf numFmtId="43" fontId="81" fillId="0" borderId="42" xfId="9515" applyNumberFormat="1" applyFont="1" applyBorder="1" applyAlignment="1">
      <alignment vertical="center" wrapText="1"/>
    </xf>
    <xf numFmtId="1" fontId="79" fillId="0" borderId="42" xfId="9515" applyNumberFormat="1" applyFont="1" applyBorder="1" applyAlignment="1">
      <alignment horizontal="right" vertical="center" wrapText="1"/>
    </xf>
    <xf numFmtId="2" fontId="79" fillId="0" borderId="42" xfId="9515" applyNumberFormat="1" applyFont="1" applyBorder="1" applyAlignment="1">
      <alignment horizontal="right" vertical="center" wrapText="1"/>
    </xf>
    <xf numFmtId="43" fontId="79" fillId="0" borderId="43" xfId="9515" applyNumberFormat="1" applyFont="1" applyFill="1" applyBorder="1" applyAlignment="1">
      <alignment vertical="center" wrapText="1"/>
    </xf>
    <xf numFmtId="1" fontId="79" fillId="0" borderId="42" xfId="9515" applyNumberFormat="1" applyFont="1" applyFill="1" applyBorder="1" applyAlignment="1">
      <alignment horizontal="right" vertical="center" wrapText="1"/>
    </xf>
    <xf numFmtId="2" fontId="79" fillId="0" borderId="42" xfId="9515" applyNumberFormat="1" applyFont="1" applyFill="1" applyBorder="1" applyAlignment="1">
      <alignment horizontal="right" vertical="center" wrapText="1"/>
    </xf>
    <xf numFmtId="43" fontId="79" fillId="0" borderId="43" xfId="9515" applyFont="1" applyFill="1" applyBorder="1" applyAlignment="1">
      <alignment vertical="center" wrapText="1"/>
    </xf>
    <xf numFmtId="1" fontId="81" fillId="0" borderId="42" xfId="9515" applyNumberFormat="1" applyFont="1" applyBorder="1" applyAlignment="1">
      <alignment horizontal="right" vertical="center" wrapText="1"/>
    </xf>
    <xf numFmtId="1" fontId="81" fillId="0" borderId="42" xfId="9515" applyNumberFormat="1" applyFont="1" applyFill="1" applyBorder="1" applyAlignment="1">
      <alignment horizontal="right" vertical="center" wrapText="1"/>
    </xf>
    <xf numFmtId="2" fontId="81" fillId="0" borderId="42" xfId="9515" applyNumberFormat="1" applyFont="1" applyFill="1" applyBorder="1" applyAlignment="1">
      <alignment horizontal="right" vertical="center" wrapText="1"/>
    </xf>
    <xf numFmtId="0" fontId="113" fillId="0" borderId="0" xfId="8669" applyFont="1"/>
    <xf numFmtId="2" fontId="114" fillId="2" borderId="0" xfId="8669" applyNumberFormat="1" applyFont="1" applyFill="1"/>
    <xf numFmtId="1" fontId="110" fillId="0" borderId="0" xfId="8669" applyNumberFormat="1" applyFont="1"/>
    <xf numFmtId="2" fontId="110" fillId="0" borderId="0" xfId="8669" applyNumberFormat="1" applyFont="1"/>
    <xf numFmtId="0" fontId="114" fillId="2" borderId="0" xfId="8669" applyNumberFormat="1" applyFont="1" applyFill="1"/>
    <xf numFmtId="0" fontId="114" fillId="2" borderId="0" xfId="8669" applyFont="1" applyFill="1"/>
    <xf numFmtId="0" fontId="110" fillId="0" borderId="0" xfId="8669" applyNumberFormat="1" applyFont="1"/>
    <xf numFmtId="0" fontId="8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 wrapText="1"/>
    </xf>
    <xf numFmtId="2" fontId="4" fillId="0" borderId="1" xfId="0" applyNumberFormat="1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109" fillId="0" borderId="1" xfId="0" applyFont="1" applyFill="1" applyBorder="1" applyAlignment="1">
      <alignment vertical="center" wrapText="1"/>
    </xf>
    <xf numFmtId="2" fontId="109" fillId="0" borderId="1" xfId="0" applyNumberFormat="1" applyFont="1" applyFill="1" applyBorder="1" applyAlignment="1">
      <alignment vertical="center" wrapText="1"/>
    </xf>
    <xf numFmtId="9" fontId="109" fillId="0" borderId="1" xfId="1" applyNumberFormat="1" applyFont="1" applyFill="1" applyBorder="1" applyAlignment="1">
      <alignment vertical="center" wrapText="1"/>
    </xf>
    <xf numFmtId="0" fontId="109" fillId="0" borderId="0" xfId="0" applyFont="1" applyFill="1" applyAlignment="1">
      <alignment vertical="center" wrapText="1"/>
    </xf>
    <xf numFmtId="0" fontId="3" fillId="0" borderId="1" xfId="0" applyFont="1" applyFill="1" applyBorder="1"/>
    <xf numFmtId="167" fontId="3" fillId="0" borderId="1" xfId="0" applyNumberFormat="1" applyFont="1" applyFill="1" applyBorder="1" applyAlignment="1">
      <alignment vertical="center" wrapText="1"/>
    </xf>
    <xf numFmtId="2" fontId="7" fillId="0" borderId="1" xfId="0" applyNumberFormat="1" applyFont="1" applyFill="1" applyBorder="1" applyAlignment="1">
      <alignment vertical="center" wrapText="1"/>
    </xf>
    <xf numFmtId="0" fontId="74" fillId="0" borderId="0" xfId="10064" applyFont="1" applyBorder="1" applyAlignment="1">
      <alignment horizontal="left" vertical="center"/>
    </xf>
    <xf numFmtId="0" fontId="73" fillId="0" borderId="0" xfId="10064" applyFont="1"/>
    <xf numFmtId="0" fontId="74" fillId="0" borderId="0" xfId="10064" applyFont="1" applyBorder="1" applyAlignment="1">
      <alignment horizontal="center" vertical="center" wrapText="1"/>
    </xf>
    <xf numFmtId="0" fontId="116" fillId="0" borderId="42" xfId="10064" applyFont="1" applyBorder="1" applyAlignment="1">
      <alignment horizontal="center" vertical="top" wrapText="1" readingOrder="1"/>
    </xf>
    <xf numFmtId="0" fontId="116" fillId="0" borderId="42" xfId="10064" applyFont="1" applyBorder="1" applyAlignment="1">
      <alignment horizontal="center" vertical="top" wrapText="1"/>
    </xf>
    <xf numFmtId="2" fontId="116" fillId="0" borderId="42" xfId="10064" applyNumberFormat="1" applyFont="1" applyBorder="1" applyAlignment="1">
      <alignment horizontal="right" vertical="top" wrapText="1" readingOrder="1"/>
    </xf>
    <xf numFmtId="2" fontId="116" fillId="0" borderId="58" xfId="10064" applyNumberFormat="1" applyFont="1" applyBorder="1" applyAlignment="1">
      <alignment horizontal="right" vertical="top" wrapText="1" readingOrder="1"/>
    </xf>
    <xf numFmtId="0" fontId="116" fillId="0" borderId="58" xfId="10064" applyFont="1" applyBorder="1" applyAlignment="1">
      <alignment horizontal="right" vertical="top" wrapText="1" readingOrder="1"/>
    </xf>
    <xf numFmtId="2" fontId="116" fillId="0" borderId="42" xfId="10064" applyNumberFormat="1" applyFont="1" applyBorder="1" applyAlignment="1">
      <alignment horizontal="center" vertical="top" wrapText="1" readingOrder="1"/>
    </xf>
    <xf numFmtId="189" fontId="117" fillId="0" borderId="0" xfId="8668" applyNumberFormat="1" applyFont="1" applyFill="1" applyAlignment="1" applyProtection="1">
      <alignment horizontal="right" vertical="center"/>
      <protection locked="0"/>
    </xf>
    <xf numFmtId="0" fontId="8" fillId="0" borderId="1" xfId="0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right" vertical="center"/>
    </xf>
    <xf numFmtId="2" fontId="10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justify" vertical="justify" wrapText="1"/>
    </xf>
    <xf numFmtId="1" fontId="8" fillId="0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right" vertical="center"/>
    </xf>
    <xf numFmtId="2" fontId="8" fillId="0" borderId="1" xfId="0" applyNumberFormat="1" applyFont="1" applyFill="1" applyBorder="1" applyAlignment="1">
      <alignment horizontal="right" vertical="center" wrapText="1"/>
    </xf>
    <xf numFmtId="1" fontId="8" fillId="0" borderId="1" xfId="0" applyNumberFormat="1" applyFont="1" applyFill="1" applyBorder="1" applyAlignment="1">
      <alignment horizontal="right" vertical="center"/>
    </xf>
    <xf numFmtId="1" fontId="95" fillId="0" borderId="1" xfId="0" applyNumberFormat="1" applyFont="1" applyFill="1" applyBorder="1" applyAlignment="1">
      <alignment horizontal="right" vertical="center" wrapText="1"/>
    </xf>
    <xf numFmtId="2" fontId="95" fillId="0" borderId="1" xfId="0" applyNumberFormat="1" applyFont="1" applyFill="1" applyBorder="1" applyAlignment="1">
      <alignment horizontal="right" vertical="center" wrapText="1"/>
    </xf>
    <xf numFmtId="2" fontId="11" fillId="0" borderId="1" xfId="0" applyNumberFormat="1" applyFont="1" applyFill="1" applyBorder="1" applyAlignment="1">
      <alignment horizontal="right" vertical="center"/>
    </xf>
    <xf numFmtId="1" fontId="11" fillId="0" borderId="1" xfId="0" applyNumberFormat="1" applyFont="1" applyFill="1" applyBorder="1" applyAlignment="1">
      <alignment horizontal="right" vertical="center"/>
    </xf>
    <xf numFmtId="9" fontId="9" fillId="0" borderId="1" xfId="1" applyFont="1" applyFill="1" applyBorder="1" applyAlignment="1">
      <alignment horizontal="justify" vertical="justify" wrapText="1"/>
    </xf>
    <xf numFmtId="1" fontId="9" fillId="0" borderId="0" xfId="0" applyNumberFormat="1" applyFont="1" applyFill="1" applyAlignment="1">
      <alignment horizontal="right"/>
    </xf>
    <xf numFmtId="2" fontId="9" fillId="0" borderId="0" xfId="0" applyNumberFormat="1" applyFont="1" applyFill="1"/>
    <xf numFmtId="0" fontId="9" fillId="0" borderId="0" xfId="0" applyFont="1" applyFill="1" applyAlignment="1">
      <alignment horizontal="right"/>
    </xf>
    <xf numFmtId="2" fontId="9" fillId="0" borderId="0" xfId="0" applyNumberFormat="1" applyFont="1" applyFill="1" applyAlignment="1">
      <alignment horizontal="right"/>
    </xf>
    <xf numFmtId="0" fontId="9" fillId="0" borderId="1" xfId="0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9" fillId="0" borderId="5" xfId="0" applyFont="1" applyFill="1" applyBorder="1" applyAlignment="1">
      <alignment vertical="top" wrapText="1"/>
    </xf>
    <xf numFmtId="0" fontId="9" fillId="0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0" fontId="117" fillId="0" borderId="1" xfId="0" applyFont="1" applyFill="1" applyBorder="1" applyAlignment="1">
      <alignment vertical="center" wrapText="1"/>
    </xf>
    <xf numFmtId="0" fontId="117" fillId="0" borderId="1" xfId="0" applyFont="1" applyFill="1" applyBorder="1" applyAlignment="1">
      <alignment horizontal="center" vertical="center" wrapText="1"/>
    </xf>
    <xf numFmtId="2" fontId="117" fillId="0" borderId="1" xfId="0" applyNumberFormat="1" applyFont="1" applyFill="1" applyBorder="1" applyAlignment="1">
      <alignment horizontal="center" vertical="center" wrapText="1"/>
    </xf>
    <xf numFmtId="9" fontId="117" fillId="0" borderId="1" xfId="1" applyNumberFormat="1" applyFont="1" applyFill="1" applyBorder="1" applyAlignment="1">
      <alignment horizontal="center" vertical="center" wrapText="1"/>
    </xf>
    <xf numFmtId="0" fontId="79" fillId="0" borderId="42" xfId="9515" applyNumberFormat="1" applyFont="1" applyFill="1" applyBorder="1" applyAlignment="1">
      <alignment horizontal="center" vertical="center" wrapText="1"/>
    </xf>
    <xf numFmtId="43" fontId="79" fillId="0" borderId="42" xfId="9515" applyNumberFormat="1" applyFont="1" applyFill="1" applyBorder="1" applyAlignment="1">
      <alignment horizontal="center" vertical="center" wrapText="1"/>
    </xf>
    <xf numFmtId="2" fontId="81" fillId="0" borderId="42" xfId="9515" applyNumberFormat="1" applyFont="1" applyFill="1" applyBorder="1" applyAlignment="1">
      <alignment horizontal="center" vertical="center" wrapText="1"/>
    </xf>
    <xf numFmtId="0" fontId="111" fillId="0" borderId="42" xfId="9515" applyNumberFormat="1" applyFont="1" applyFill="1" applyBorder="1" applyAlignment="1">
      <alignment horizontal="center" vertical="center" wrapText="1"/>
    </xf>
    <xf numFmtId="2" fontId="111" fillId="0" borderId="42" xfId="9515" applyNumberFormat="1" applyFont="1" applyFill="1" applyBorder="1" applyAlignment="1">
      <alignment horizontal="center" vertical="center" wrapText="1"/>
    </xf>
    <xf numFmtId="0" fontId="81" fillId="0" borderId="42" xfId="9515" applyNumberFormat="1" applyFont="1" applyFill="1" applyBorder="1" applyAlignment="1">
      <alignment horizontal="center" vertical="center" wrapText="1"/>
    </xf>
    <xf numFmtId="0" fontId="111" fillId="0" borderId="42" xfId="9515" applyNumberFormat="1" applyFont="1" applyFill="1" applyBorder="1" applyAlignment="1">
      <alignment horizontal="right" vertical="center" wrapText="1"/>
    </xf>
    <xf numFmtId="2" fontId="111" fillId="0" borderId="42" xfId="9515" applyNumberFormat="1" applyFont="1" applyFill="1" applyBorder="1" applyAlignment="1">
      <alignment horizontal="right" vertical="center" wrapText="1"/>
    </xf>
    <xf numFmtId="43" fontId="79" fillId="0" borderId="42" xfId="9515" applyNumberFormat="1" applyFont="1" applyFill="1" applyBorder="1" applyAlignment="1">
      <alignment vertical="center" wrapText="1"/>
    </xf>
    <xf numFmtId="0" fontId="81" fillId="0" borderId="42" xfId="9515" applyNumberFormat="1" applyFont="1" applyFill="1" applyBorder="1" applyAlignment="1">
      <alignment horizontal="right" vertical="center" wrapText="1"/>
    </xf>
    <xf numFmtId="0" fontId="112" fillId="0" borderId="42" xfId="9515" applyNumberFormat="1" applyFont="1" applyFill="1" applyBorder="1" applyAlignment="1">
      <alignment horizontal="right" vertical="center" wrapText="1"/>
    </xf>
    <xf numFmtId="2" fontId="112" fillId="0" borderId="42" xfId="9515" applyNumberFormat="1" applyFont="1" applyFill="1" applyBorder="1" applyAlignment="1">
      <alignment horizontal="right" vertical="center" wrapText="1"/>
    </xf>
    <xf numFmtId="43" fontId="81" fillId="0" borderId="42" xfId="9515" applyNumberFormat="1" applyFont="1" applyFill="1" applyBorder="1" applyAlignment="1">
      <alignment vertical="center" wrapText="1"/>
    </xf>
    <xf numFmtId="9" fontId="81" fillId="0" borderId="42" xfId="1" applyFont="1" applyFill="1" applyBorder="1" applyAlignment="1">
      <alignment horizontal="right" vertical="center" wrapText="1"/>
    </xf>
    <xf numFmtId="1" fontId="112" fillId="0" borderId="42" xfId="9515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7" fillId="0" borderId="0" xfId="0" applyFont="1" applyFill="1" applyAlignment="1">
      <alignment vertical="center" wrapText="1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/>
    <xf numFmtId="167" fontId="10" fillId="0" borderId="1" xfId="0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left" vertical="center" wrapText="1"/>
    </xf>
    <xf numFmtId="167" fontId="9" fillId="0" borderId="0" xfId="0" applyNumberFormat="1" applyFont="1" applyFill="1"/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horizontal="justify" vertical="center"/>
    </xf>
    <xf numFmtId="0" fontId="9" fillId="0" borderId="1" xfId="0" applyFont="1" applyFill="1" applyBorder="1" applyAlignment="1">
      <alignment vertical="center"/>
    </xf>
    <xf numFmtId="0" fontId="104" fillId="0" borderId="42" xfId="8669" applyFont="1" applyFill="1" applyBorder="1" applyAlignment="1">
      <alignment horizontal="center" vertical="center" wrapText="1" readingOrder="1"/>
    </xf>
    <xf numFmtId="0" fontId="104" fillId="0" borderId="42" xfId="8669" applyFont="1" applyFill="1" applyBorder="1" applyAlignment="1">
      <alignment horizontal="left" vertical="center" wrapText="1" readingOrder="1"/>
    </xf>
    <xf numFmtId="2" fontId="106" fillId="0" borderId="42" xfId="0" applyNumberFormat="1" applyFont="1" applyFill="1" applyBorder="1" applyAlignment="1">
      <alignment vertical="top" wrapText="1"/>
    </xf>
    <xf numFmtId="0" fontId="118" fillId="0" borderId="0" xfId="8669" applyFont="1" applyFill="1"/>
    <xf numFmtId="2" fontId="106" fillId="0" borderId="42" xfId="8669" applyNumberFormat="1" applyFont="1" applyFill="1" applyBorder="1" applyAlignment="1">
      <alignment horizontal="right" vertical="top" wrapText="1" readingOrder="1"/>
    </xf>
    <xf numFmtId="0" fontId="119" fillId="0" borderId="0" xfId="0" applyFont="1" applyAlignment="1">
      <alignment horizontal="left" vertical="center" indent="15"/>
    </xf>
    <xf numFmtId="0" fontId="3" fillId="0" borderId="1" xfId="0" applyFont="1" applyFill="1" applyBorder="1" applyAlignment="1">
      <alignment horizontal="right" vertical="center" wrapText="1"/>
    </xf>
    <xf numFmtId="167" fontId="117" fillId="0" borderId="1" xfId="0" applyNumberFormat="1" applyFont="1" applyFill="1" applyBorder="1" applyAlignment="1">
      <alignment horizontal="center" vertical="center" wrapText="1"/>
    </xf>
    <xf numFmtId="2" fontId="117" fillId="0" borderId="0" xfId="0" applyNumberFormat="1" applyFont="1" applyFill="1" applyAlignment="1">
      <alignment vertical="center" wrapText="1"/>
    </xf>
    <xf numFmtId="0" fontId="105" fillId="0" borderId="1" xfId="0" applyFont="1" applyFill="1" applyBorder="1" applyAlignment="1">
      <alignment vertical="center" wrapText="1"/>
    </xf>
    <xf numFmtId="0" fontId="105" fillId="0" borderId="1" xfId="0" applyFont="1" applyFill="1" applyBorder="1" applyAlignment="1">
      <alignment horizontal="center" vertical="center" wrapText="1"/>
    </xf>
    <xf numFmtId="2" fontId="105" fillId="0" borderId="1" xfId="0" applyNumberFormat="1" applyFont="1" applyFill="1" applyBorder="1" applyAlignment="1">
      <alignment horizontal="center" vertical="center" wrapText="1"/>
    </xf>
    <xf numFmtId="9" fontId="105" fillId="0" borderId="1" xfId="1" applyNumberFormat="1" applyFont="1" applyFill="1" applyBorder="1" applyAlignment="1">
      <alignment horizontal="center" vertical="center" wrapText="1"/>
    </xf>
    <xf numFmtId="0" fontId="105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vertical="top" wrapText="1"/>
    </xf>
    <xf numFmtId="0" fontId="105" fillId="0" borderId="0" xfId="0" applyFont="1" applyFill="1" applyAlignment="1">
      <alignment horizontal="center" vertical="center" wrapText="1"/>
    </xf>
    <xf numFmtId="0" fontId="105" fillId="0" borderId="1" xfId="0" applyFont="1" applyFill="1" applyBorder="1" applyAlignment="1">
      <alignment horizontal="left" vertical="center" wrapText="1"/>
    </xf>
    <xf numFmtId="2" fontId="117" fillId="0" borderId="1" xfId="0" applyNumberFormat="1" applyFont="1" applyFill="1" applyBorder="1" applyAlignment="1">
      <alignment vertical="center" wrapText="1"/>
    </xf>
    <xf numFmtId="167" fontId="105" fillId="0" borderId="1" xfId="0" applyNumberFormat="1" applyFont="1" applyFill="1" applyBorder="1" applyAlignment="1">
      <alignment horizontal="center" vertical="center" wrapText="1"/>
    </xf>
    <xf numFmtId="190" fontId="117" fillId="0" borderId="1" xfId="0" applyNumberFormat="1" applyFont="1" applyFill="1" applyBorder="1" applyAlignment="1">
      <alignment horizontal="center" vertical="center" wrapText="1"/>
    </xf>
    <xf numFmtId="190" fontId="117" fillId="0" borderId="1" xfId="0" applyNumberFormat="1" applyFont="1" applyFill="1" applyBorder="1" applyAlignment="1">
      <alignment horizontal="center"/>
    </xf>
    <xf numFmtId="1" fontId="105" fillId="0" borderId="1" xfId="0" applyNumberFormat="1" applyFont="1" applyFill="1" applyBorder="1" applyAlignment="1">
      <alignment horizontal="center" vertical="center" wrapText="1"/>
    </xf>
    <xf numFmtId="2" fontId="105" fillId="0" borderId="1" xfId="0" applyNumberFormat="1" applyFont="1" applyFill="1" applyBorder="1" applyAlignment="1">
      <alignment vertical="center" wrapText="1"/>
    </xf>
    <xf numFmtId="0" fontId="117" fillId="0" borderId="1" xfId="0" applyFont="1" applyFill="1" applyBorder="1" applyAlignment="1">
      <alignment horizontal="right" vertical="center" wrapText="1"/>
    </xf>
    <xf numFmtId="0" fontId="117" fillId="0" borderId="1" xfId="0" applyFont="1" applyFill="1" applyBorder="1" applyAlignment="1">
      <alignment horizontal="left" vertical="center" wrapText="1"/>
    </xf>
    <xf numFmtId="0" fontId="117" fillId="0" borderId="0" xfId="0" applyFont="1" applyFill="1" applyAlignment="1">
      <alignment horizontal="right" vertical="center" wrapText="1"/>
    </xf>
    <xf numFmtId="10" fontId="117" fillId="0" borderId="0" xfId="1" applyNumberFormat="1" applyFont="1" applyFill="1" applyAlignment="1">
      <alignment vertical="center" wrapText="1"/>
    </xf>
    <xf numFmtId="0" fontId="117" fillId="0" borderId="54" xfId="0" applyFont="1" applyFill="1" applyBorder="1" applyAlignment="1">
      <alignment vertical="center"/>
    </xf>
    <xf numFmtId="2" fontId="117" fillId="0" borderId="55" xfId="0" applyNumberFormat="1" applyFont="1" applyFill="1" applyBorder="1" applyAlignment="1">
      <alignment horizontal="center" vertical="center"/>
    </xf>
    <xf numFmtId="0" fontId="117" fillId="0" borderId="56" xfId="0" applyFont="1" applyFill="1" applyBorder="1" applyAlignment="1">
      <alignment vertical="center" wrapText="1"/>
    </xf>
    <xf numFmtId="2" fontId="117" fillId="0" borderId="57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vertical="center" wrapText="1"/>
    </xf>
    <xf numFmtId="0" fontId="3" fillId="2" borderId="0" xfId="0" applyFont="1" applyFill="1" applyAlignment="1">
      <alignment vertical="center" wrapText="1"/>
    </xf>
    <xf numFmtId="2" fontId="3" fillId="2" borderId="0" xfId="0" applyNumberFormat="1" applyFont="1" applyFill="1" applyAlignment="1">
      <alignment vertical="center" wrapText="1"/>
    </xf>
    <xf numFmtId="10" fontId="3" fillId="2" borderId="0" xfId="1" applyNumberFormat="1" applyFont="1" applyFill="1" applyAlignment="1">
      <alignment vertical="center" wrapText="1"/>
    </xf>
    <xf numFmtId="189" fontId="94" fillId="2" borderId="0" xfId="8668" applyNumberFormat="1" applyFont="1" applyFill="1" applyAlignment="1" applyProtection="1">
      <alignment horizontal="right" vertical="center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105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right" vertical="center"/>
    </xf>
    <xf numFmtId="2" fontId="8" fillId="0" borderId="3" xfId="0" applyNumberFormat="1" applyFont="1" applyFill="1" applyBorder="1" applyAlignment="1">
      <alignment horizontal="right" vertical="center"/>
    </xf>
    <xf numFmtId="2" fontId="8" fillId="0" borderId="4" xfId="0" applyNumberFormat="1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right" vertical="center" wrapText="1"/>
    </xf>
    <xf numFmtId="0" fontId="8" fillId="0" borderId="43" xfId="0" applyNumberFormat="1" applyFont="1" applyFill="1" applyBorder="1" applyAlignment="1">
      <alignment horizontal="center" vertical="center"/>
    </xf>
    <xf numFmtId="0" fontId="8" fillId="0" borderId="44" xfId="0" applyNumberFormat="1" applyFont="1" applyFill="1" applyBorder="1" applyAlignment="1">
      <alignment horizontal="center" vertical="center"/>
    </xf>
    <xf numFmtId="0" fontId="8" fillId="0" borderId="45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0" fillId="0" borderId="42" xfId="9512" applyNumberFormat="1" applyFont="1" applyBorder="1" applyAlignment="1">
      <alignment horizontal="center" vertical="center" wrapText="1"/>
    </xf>
    <xf numFmtId="43" fontId="8" fillId="0" borderId="42" xfId="9512" applyNumberFormat="1" applyFont="1" applyFill="1" applyBorder="1" applyAlignment="1">
      <alignment horizontal="center" vertical="center" wrapText="1"/>
    </xf>
    <xf numFmtId="43" fontId="11" fillId="0" borderId="42" xfId="9512" applyNumberFormat="1" applyFont="1" applyFill="1" applyBorder="1" applyAlignment="1">
      <alignment horizontal="center" vertical="center" wrapText="1"/>
    </xf>
    <xf numFmtId="0" fontId="81" fillId="0" borderId="0" xfId="18541" applyFont="1" applyAlignment="1">
      <alignment horizontal="left" vertical="center"/>
    </xf>
    <xf numFmtId="0" fontId="81" fillId="0" borderId="0" xfId="18541" applyFont="1" applyAlignment="1">
      <alignment horizontal="right" vertical="center"/>
    </xf>
    <xf numFmtId="43" fontId="8" fillId="0" borderId="42" xfId="9515" applyFont="1" applyFill="1" applyBorder="1" applyAlignment="1">
      <alignment horizontal="center" vertical="center" wrapText="1"/>
    </xf>
    <xf numFmtId="43" fontId="80" fillId="0" borderId="43" xfId="9515" applyFont="1" applyBorder="1" applyAlignment="1">
      <alignment vertical="center" wrapText="1"/>
    </xf>
    <xf numFmtId="43" fontId="80" fillId="0" borderId="44" xfId="9515" applyFont="1" applyBorder="1" applyAlignment="1">
      <alignment vertical="center" wrapText="1"/>
    </xf>
    <xf numFmtId="43" fontId="80" fillId="0" borderId="45" xfId="9515" applyFont="1" applyBorder="1" applyAlignment="1">
      <alignment vertical="center" wrapText="1"/>
    </xf>
    <xf numFmtId="0" fontId="8" fillId="0" borderId="42" xfId="9515" applyNumberFormat="1" applyFont="1" applyBorder="1" applyAlignment="1">
      <alignment horizontal="center" vertical="center" wrapText="1"/>
    </xf>
    <xf numFmtId="43" fontId="81" fillId="0" borderId="43" xfId="9515" applyNumberFormat="1" applyFont="1" applyBorder="1" applyAlignment="1">
      <alignment horizontal="center" vertical="center" wrapText="1"/>
    </xf>
    <xf numFmtId="43" fontId="81" fillId="0" borderId="44" xfId="9515" applyNumberFormat="1" applyFont="1" applyBorder="1" applyAlignment="1">
      <alignment horizontal="center" vertical="center" wrapText="1"/>
    </xf>
    <xf numFmtId="43" fontId="81" fillId="0" borderId="45" xfId="9515" applyNumberFormat="1" applyFont="1" applyBorder="1" applyAlignment="1">
      <alignment horizontal="center" vertical="center" wrapText="1"/>
    </xf>
    <xf numFmtId="43" fontId="84" fillId="0" borderId="43" xfId="9515" applyFont="1" applyBorder="1" applyAlignment="1">
      <alignment vertical="center" wrapText="1"/>
    </xf>
    <xf numFmtId="43" fontId="84" fillId="0" borderId="44" xfId="9515" applyFont="1" applyBorder="1" applyAlignment="1">
      <alignment vertical="center" wrapText="1"/>
    </xf>
    <xf numFmtId="43" fontId="84" fillId="0" borderId="45" xfId="9515" applyFont="1" applyBorder="1" applyAlignment="1">
      <alignment vertical="center" wrapText="1"/>
    </xf>
    <xf numFmtId="43" fontId="84" fillId="0" borderId="43" xfId="9515" applyFont="1" applyBorder="1" applyAlignment="1">
      <alignment horizontal="right" wrapText="1"/>
    </xf>
    <xf numFmtId="43" fontId="84" fillId="0" borderId="44" xfId="9515" applyFont="1" applyBorder="1" applyAlignment="1">
      <alignment horizontal="right" wrapText="1"/>
    </xf>
    <xf numFmtId="43" fontId="84" fillId="0" borderId="45" xfId="9515" applyFont="1" applyBorder="1" applyAlignment="1">
      <alignment horizontal="right" wrapText="1"/>
    </xf>
    <xf numFmtId="43" fontId="80" fillId="0" borderId="43" xfId="9515" applyFont="1" applyFill="1" applyBorder="1" applyAlignment="1">
      <alignment vertical="center" wrapText="1"/>
    </xf>
    <xf numFmtId="43" fontId="80" fillId="0" borderId="44" xfId="9515" applyFont="1" applyFill="1" applyBorder="1" applyAlignment="1">
      <alignment vertical="center" wrapText="1"/>
    </xf>
    <xf numFmtId="43" fontId="80" fillId="0" borderId="45" xfId="9515" applyFont="1" applyFill="1" applyBorder="1" applyAlignment="1">
      <alignment vertical="center" wrapText="1"/>
    </xf>
    <xf numFmtId="43" fontId="84" fillId="0" borderId="43" xfId="9515" applyFont="1" applyBorder="1" applyAlignment="1">
      <alignment horizontal="right" vertical="center" wrapText="1"/>
    </xf>
    <xf numFmtId="43" fontId="84" fillId="0" borderId="44" xfId="9515" applyFont="1" applyBorder="1" applyAlignment="1">
      <alignment horizontal="right" vertical="center" wrapText="1"/>
    </xf>
    <xf numFmtId="43" fontId="84" fillId="0" borderId="45" xfId="9515" applyFont="1" applyBorder="1" applyAlignment="1">
      <alignment horizontal="right" vertical="center" wrapText="1"/>
    </xf>
    <xf numFmtId="43" fontId="79" fillId="0" borderId="43" xfId="9515" applyFont="1" applyBorder="1" applyAlignment="1">
      <alignment vertical="center" wrapText="1"/>
    </xf>
    <xf numFmtId="43" fontId="79" fillId="0" borderId="44" xfId="9515" applyFont="1" applyBorder="1" applyAlignment="1">
      <alignment vertical="center" wrapText="1"/>
    </xf>
    <xf numFmtId="43" fontId="79" fillId="0" borderId="45" xfId="9515" applyFont="1" applyBorder="1" applyAlignment="1">
      <alignment vertical="center" wrapText="1"/>
    </xf>
    <xf numFmtId="0" fontId="102" fillId="0" borderId="0" xfId="8669" applyFont="1" applyBorder="1" applyAlignment="1">
      <alignment horizontal="center" vertical="center" wrapText="1" readingOrder="1"/>
    </xf>
    <xf numFmtId="0" fontId="102" fillId="0" borderId="0" xfId="8669" applyFont="1" applyBorder="1" applyAlignment="1">
      <alignment horizontal="center" vertical="center" readingOrder="1"/>
    </xf>
    <xf numFmtId="0" fontId="104" fillId="0" borderId="42" xfId="8669" applyFont="1" applyBorder="1" applyAlignment="1">
      <alignment horizontal="center" vertical="center" wrapText="1" readingOrder="1"/>
    </xf>
    <xf numFmtId="2" fontId="116" fillId="0" borderId="58" xfId="10064" applyNumberFormat="1" applyFont="1" applyBorder="1" applyAlignment="1">
      <alignment horizontal="center" vertical="top" wrapText="1" readingOrder="1"/>
    </xf>
    <xf numFmtId="0" fontId="74" fillId="0" borderId="0" xfId="10064" applyFont="1" applyBorder="1" applyAlignment="1">
      <alignment horizontal="left" vertical="center"/>
    </xf>
    <xf numFmtId="0" fontId="74" fillId="0" borderId="0" xfId="10064" applyFont="1" applyBorder="1" applyAlignment="1">
      <alignment horizontal="center" vertical="center" wrapText="1"/>
    </xf>
    <xf numFmtId="0" fontId="115" fillId="0" borderId="42" xfId="10064" applyFont="1" applyBorder="1" applyAlignment="1">
      <alignment horizontal="center" vertical="center" wrapText="1"/>
    </xf>
    <xf numFmtId="0" fontId="116" fillId="0" borderId="59" xfId="10064" applyFont="1" applyBorder="1" applyAlignment="1">
      <alignment horizontal="center" vertical="top" wrapText="1"/>
    </xf>
    <xf numFmtId="0" fontId="116" fillId="0" borderId="60" xfId="10064" applyFont="1" applyBorder="1" applyAlignment="1">
      <alignment horizontal="center" vertical="top" wrapText="1"/>
    </xf>
    <xf numFmtId="0" fontId="116" fillId="0" borderId="42" xfId="10064" applyFont="1" applyBorder="1" applyAlignment="1">
      <alignment horizontal="center" vertical="top" wrapText="1"/>
    </xf>
    <xf numFmtId="0" fontId="77" fillId="0" borderId="46" xfId="10064" applyFont="1" applyBorder="1" applyAlignment="1">
      <alignment horizontal="left" vertical="center"/>
    </xf>
    <xf numFmtId="0" fontId="87" fillId="0" borderId="5" xfId="10064" applyFont="1" applyBorder="1" applyAlignment="1">
      <alignment horizontal="left" vertical="center" wrapText="1" readingOrder="1"/>
    </xf>
    <xf numFmtId="0" fontId="87" fillId="0" borderId="7" xfId="10064" applyFont="1" applyBorder="1" applyAlignment="1">
      <alignment horizontal="left" vertical="center" wrapText="1" readingOrder="1"/>
    </xf>
    <xf numFmtId="0" fontId="87" fillId="0" borderId="6" xfId="10064" applyFont="1" applyBorder="1" applyAlignment="1">
      <alignment horizontal="left" vertical="center" wrapText="1" readingOrder="1"/>
    </xf>
    <xf numFmtId="0" fontId="72" fillId="0" borderId="0" xfId="8649" applyNumberFormat="1" applyFont="1" applyFill="1" applyBorder="1" applyAlignment="1">
      <alignment horizontal="left" vertical="center" wrapText="1"/>
    </xf>
    <xf numFmtId="2" fontId="72" fillId="0" borderId="0" xfId="8649" applyNumberFormat="1" applyFont="1" applyFill="1" applyBorder="1" applyAlignment="1">
      <alignment horizontal="right" vertical="center" wrapText="1"/>
    </xf>
    <xf numFmtId="0" fontId="72" fillId="0" borderId="25" xfId="8649" applyNumberFormat="1" applyFont="1" applyFill="1" applyBorder="1" applyAlignment="1">
      <alignment horizontal="center" vertical="center" wrapText="1"/>
    </xf>
    <xf numFmtId="0" fontId="72" fillId="0" borderId="28" xfId="8649" applyNumberFormat="1" applyFont="1" applyFill="1" applyBorder="1" applyAlignment="1">
      <alignment horizontal="center" vertical="center" wrapText="1"/>
    </xf>
    <xf numFmtId="0" fontId="72" fillId="0" borderId="30" xfId="8649" applyNumberFormat="1" applyFont="1" applyFill="1" applyBorder="1" applyAlignment="1">
      <alignment horizontal="center" vertical="center" wrapText="1"/>
    </xf>
    <xf numFmtId="0" fontId="72" fillId="0" borderId="26" xfId="8649" applyNumberFormat="1" applyFont="1" applyFill="1" applyBorder="1" applyAlignment="1">
      <alignment horizontal="center" vertical="center" wrapText="1"/>
    </xf>
    <xf numFmtId="0" fontId="72" fillId="0" borderId="1" xfId="8649" applyNumberFormat="1" applyFont="1" applyFill="1" applyBorder="1" applyAlignment="1">
      <alignment horizontal="center" vertical="center" wrapText="1"/>
    </xf>
    <xf numFmtId="0" fontId="72" fillId="0" borderId="31" xfId="8649" applyNumberFormat="1" applyFont="1" applyFill="1" applyBorder="1" applyAlignment="1">
      <alignment horizontal="center" vertical="center" wrapText="1"/>
    </xf>
    <xf numFmtId="0" fontId="72" fillId="0" borderId="26" xfId="8649" applyNumberFormat="1" applyFont="1" applyFill="1" applyBorder="1" applyAlignment="1">
      <alignment horizontal="center"/>
    </xf>
    <xf numFmtId="2" fontId="72" fillId="0" borderId="26" xfId="8649" applyNumberFormat="1" applyFont="1" applyFill="1" applyBorder="1" applyAlignment="1">
      <alignment horizontal="center" vertical="center" wrapText="1"/>
    </xf>
    <xf numFmtId="2" fontId="72" fillId="0" borderId="1" xfId="8649" applyNumberFormat="1" applyFont="1" applyFill="1" applyBorder="1" applyAlignment="1">
      <alignment horizontal="center" vertical="center" wrapText="1"/>
    </xf>
    <xf numFmtId="2" fontId="72" fillId="0" borderId="31" xfId="8649" applyNumberFormat="1" applyFont="1" applyFill="1" applyBorder="1" applyAlignment="1">
      <alignment horizontal="center" vertical="center" wrapText="1"/>
    </xf>
    <xf numFmtId="2" fontId="72" fillId="0" borderId="27" xfId="8649" applyNumberFormat="1" applyFont="1" applyFill="1" applyBorder="1" applyAlignment="1">
      <alignment horizontal="center" vertical="center" wrapText="1"/>
    </xf>
    <xf numFmtId="2" fontId="72" fillId="0" borderId="29" xfId="8649" applyNumberFormat="1" applyFont="1" applyFill="1" applyBorder="1" applyAlignment="1">
      <alignment horizontal="center" vertical="center" wrapText="1"/>
    </xf>
    <xf numFmtId="2" fontId="72" fillId="0" borderId="32" xfId="8649" applyNumberFormat="1" applyFont="1" applyFill="1" applyBorder="1" applyAlignment="1">
      <alignment horizontal="center" vertical="center" wrapText="1"/>
    </xf>
    <xf numFmtId="43" fontId="72" fillId="0" borderId="1" xfId="8649" applyFont="1" applyFill="1" applyBorder="1" applyAlignment="1">
      <alignment horizontal="center" vertical="center" wrapText="1"/>
    </xf>
    <xf numFmtId="43" fontId="72" fillId="0" borderId="31" xfId="8649" applyFont="1" applyFill="1" applyBorder="1" applyAlignment="1">
      <alignment horizontal="center" vertical="center" wrapText="1"/>
    </xf>
    <xf numFmtId="0" fontId="74" fillId="0" borderId="35" xfId="8649" applyNumberFormat="1" applyFont="1" applyFill="1" applyBorder="1" applyAlignment="1">
      <alignment horizontal="center" vertical="center" wrapText="1"/>
    </xf>
    <xf numFmtId="0" fontId="74" fillId="0" borderId="36" xfId="8649" applyNumberFormat="1" applyFont="1" applyFill="1" applyBorder="1" applyAlignment="1">
      <alignment horizontal="center" vertical="center" wrapText="1"/>
    </xf>
    <xf numFmtId="0" fontId="72" fillId="0" borderId="37" xfId="8649" applyNumberFormat="1" applyFont="1" applyFill="1" applyBorder="1" applyAlignment="1">
      <alignment horizontal="center" vertical="center" textRotation="90" wrapText="1"/>
    </xf>
    <xf numFmtId="0" fontId="72" fillId="0" borderId="38" xfId="8649" applyNumberFormat="1" applyFont="1" applyFill="1" applyBorder="1" applyAlignment="1">
      <alignment horizontal="center" vertical="center" textRotation="90" wrapText="1"/>
    </xf>
    <xf numFmtId="0" fontId="72" fillId="0" borderId="40" xfId="8649" applyNumberFormat="1" applyFont="1" applyFill="1" applyBorder="1" applyAlignment="1">
      <alignment horizontal="center" vertical="center" textRotation="90" wrapText="1"/>
    </xf>
    <xf numFmtId="0" fontId="72" fillId="0" borderId="41" xfId="8649" applyNumberFormat="1" applyFont="1" applyFill="1" applyBorder="1" applyAlignment="1">
      <alignment horizontal="center" vertical="center" textRotation="90" wrapText="1"/>
    </xf>
    <xf numFmtId="2" fontId="81" fillId="0" borderId="43" xfId="9515" applyNumberFormat="1" applyFont="1" applyBorder="1" applyAlignment="1">
      <alignment horizontal="center" vertical="center" wrapText="1"/>
    </xf>
    <xf numFmtId="2" fontId="81" fillId="0" borderId="45" xfId="9515" applyNumberFormat="1" applyFont="1" applyBorder="1" applyAlignment="1">
      <alignment horizontal="center" vertical="center" wrapText="1"/>
    </xf>
    <xf numFmtId="0" fontId="81" fillId="0" borderId="46" xfId="8669" applyFont="1" applyFill="1" applyBorder="1" applyAlignment="1">
      <alignment horizontal="center" vertical="center"/>
    </xf>
    <xf numFmtId="2" fontId="111" fillId="0" borderId="43" xfId="9515" applyNumberFormat="1" applyFont="1" applyFill="1" applyBorder="1" applyAlignment="1">
      <alignment horizontal="center" vertical="center" wrapText="1"/>
    </xf>
    <xf numFmtId="2" fontId="111" fillId="0" borderId="45" xfId="9515" applyNumberFormat="1" applyFont="1" applyFill="1" applyBorder="1" applyAlignment="1">
      <alignment horizontal="center" vertical="center" wrapText="1"/>
    </xf>
    <xf numFmtId="2" fontId="81" fillId="0" borderId="43" xfId="9515" applyNumberFormat="1" applyFont="1" applyFill="1" applyBorder="1" applyAlignment="1">
      <alignment horizontal="center" vertical="center" wrapText="1"/>
    </xf>
    <xf numFmtId="2" fontId="81" fillId="0" borderId="45" xfId="9515" applyNumberFormat="1" applyFont="1" applyFill="1" applyBorder="1" applyAlignment="1">
      <alignment horizontal="center" vertical="center" wrapText="1"/>
    </xf>
  </cellXfs>
  <cellStyles count="51314">
    <cellStyle name="??                          " xfId="2"/>
    <cellStyle name="??                           2" xfId="3"/>
    <cellStyle name="??                           3" xfId="4"/>
    <cellStyle name="??                           4" xfId="5"/>
    <cellStyle name="??                           5" xfId="6"/>
    <cellStyle name="??                           6" xfId="7"/>
    <cellStyle name="???? [0.00]_PRODUCT DETAIL Q1" xfId="8"/>
    <cellStyle name="????_PRODUCT DETAIL Q1" xfId="9"/>
    <cellStyle name="???_HOBONG" xfId="10"/>
    <cellStyle name="??_(????)??????" xfId="11"/>
    <cellStyle name="•W?€_G7ATD" xfId="12"/>
    <cellStyle name="•W€_G7ATD" xfId="13"/>
    <cellStyle name="20% - Accent1 10" xfId="14"/>
    <cellStyle name="20% - Accent1 10 2" xfId="15"/>
    <cellStyle name="20% - Accent1 10 3" xfId="16"/>
    <cellStyle name="20% - Accent1 10 4" xfId="17"/>
    <cellStyle name="20% - Accent1 10 5" xfId="18"/>
    <cellStyle name="20% - Accent1 10 6" xfId="19"/>
    <cellStyle name="20% - Accent1 10 7" xfId="20"/>
    <cellStyle name="20% - Accent1 10 8" xfId="21"/>
    <cellStyle name="20% - Accent1 11" xfId="22"/>
    <cellStyle name="20% - Accent1 11 2" xfId="23"/>
    <cellStyle name="20% - Accent1 11 3" xfId="24"/>
    <cellStyle name="20% - Accent1 11 4" xfId="25"/>
    <cellStyle name="20% - Accent1 11 5" xfId="26"/>
    <cellStyle name="20% - Accent1 11 6" xfId="27"/>
    <cellStyle name="20% - Accent1 11 7" xfId="28"/>
    <cellStyle name="20% - Accent1 11 8" xfId="29"/>
    <cellStyle name="20% - Accent1 12" xfId="30"/>
    <cellStyle name="20% - Accent1 12 2" xfId="31"/>
    <cellStyle name="20% - Accent1 12 3" xfId="32"/>
    <cellStyle name="20% - Accent1 12 4" xfId="33"/>
    <cellStyle name="20% - Accent1 12 5" xfId="34"/>
    <cellStyle name="20% - Accent1 12 6" xfId="35"/>
    <cellStyle name="20% - Accent1 12 7" xfId="36"/>
    <cellStyle name="20% - Accent1 12 8" xfId="37"/>
    <cellStyle name="20% - Accent1 13" xfId="38"/>
    <cellStyle name="20% - Accent1 13 2" xfId="39"/>
    <cellStyle name="20% - Accent1 13 3" xfId="40"/>
    <cellStyle name="20% - Accent1 13 4" xfId="41"/>
    <cellStyle name="20% - Accent1 13 5" xfId="42"/>
    <cellStyle name="20% - Accent1 13 6" xfId="43"/>
    <cellStyle name="20% - Accent1 13 7" xfId="44"/>
    <cellStyle name="20% - Accent1 13 8" xfId="45"/>
    <cellStyle name="20% - Accent1 14" xfId="46"/>
    <cellStyle name="20% - Accent1 14 2" xfId="47"/>
    <cellStyle name="20% - Accent1 14 3" xfId="48"/>
    <cellStyle name="20% - Accent1 14 4" xfId="49"/>
    <cellStyle name="20% - Accent1 14 5" xfId="50"/>
    <cellStyle name="20% - Accent1 14 6" xfId="51"/>
    <cellStyle name="20% - Accent1 14 7" xfId="52"/>
    <cellStyle name="20% - Accent1 14 8" xfId="53"/>
    <cellStyle name="20% - Accent1 15" xfId="54"/>
    <cellStyle name="20% - Accent1 15 2" xfId="55"/>
    <cellStyle name="20% - Accent1 15 3" xfId="56"/>
    <cellStyle name="20% - Accent1 15 4" xfId="57"/>
    <cellStyle name="20% - Accent1 15 5" xfId="58"/>
    <cellStyle name="20% - Accent1 15 6" xfId="59"/>
    <cellStyle name="20% - Accent1 15 7" xfId="60"/>
    <cellStyle name="20% - Accent1 15 8" xfId="61"/>
    <cellStyle name="20% - Accent1 16" xfId="62"/>
    <cellStyle name="20% - Accent1 16 2" xfId="63"/>
    <cellStyle name="20% - Accent1 16 3" xfId="64"/>
    <cellStyle name="20% - Accent1 16 4" xfId="65"/>
    <cellStyle name="20% - Accent1 16 5" xfId="66"/>
    <cellStyle name="20% - Accent1 16 6" xfId="67"/>
    <cellStyle name="20% - Accent1 16 7" xfId="68"/>
    <cellStyle name="20% - Accent1 16 8" xfId="69"/>
    <cellStyle name="20% - Accent1 17" xfId="70"/>
    <cellStyle name="20% - Accent1 17 2" xfId="71"/>
    <cellStyle name="20% - Accent1 17 3" xfId="72"/>
    <cellStyle name="20% - Accent1 17 4" xfId="73"/>
    <cellStyle name="20% - Accent1 17 5" xfId="74"/>
    <cellStyle name="20% - Accent1 17 6" xfId="75"/>
    <cellStyle name="20% - Accent1 17 7" xfId="76"/>
    <cellStyle name="20% - Accent1 17 8" xfId="77"/>
    <cellStyle name="20% - Accent1 18" xfId="78"/>
    <cellStyle name="20% - Accent1 18 2" xfId="79"/>
    <cellStyle name="20% - Accent1 18 3" xfId="80"/>
    <cellStyle name="20% - Accent1 18 4" xfId="81"/>
    <cellStyle name="20% - Accent1 18 5" xfId="82"/>
    <cellStyle name="20% - Accent1 18 6" xfId="83"/>
    <cellStyle name="20% - Accent1 18 7" xfId="84"/>
    <cellStyle name="20% - Accent1 18 8" xfId="85"/>
    <cellStyle name="20% - Accent1 19" xfId="86"/>
    <cellStyle name="20% - Accent1 19 2" xfId="87"/>
    <cellStyle name="20% - Accent1 19 3" xfId="88"/>
    <cellStyle name="20% - Accent1 19 4" xfId="89"/>
    <cellStyle name="20% - Accent1 19 5" xfId="90"/>
    <cellStyle name="20% - Accent1 19 6" xfId="91"/>
    <cellStyle name="20% - Accent1 19 7" xfId="92"/>
    <cellStyle name="20% - Accent1 19 8" xfId="93"/>
    <cellStyle name="20% - Accent1 2" xfId="94"/>
    <cellStyle name="20% - Accent1 2 2" xfId="95"/>
    <cellStyle name="20% - Accent1 2 3" xfId="96"/>
    <cellStyle name="20% - Accent1 2 4" xfId="97"/>
    <cellStyle name="20% - Accent1 2 5" xfId="98"/>
    <cellStyle name="20% - Accent1 2 6" xfId="99"/>
    <cellStyle name="20% - Accent1 2 7" xfId="100"/>
    <cellStyle name="20% - Accent1 2 8" xfId="101"/>
    <cellStyle name="20% - Accent1 20" xfId="102"/>
    <cellStyle name="20% - Accent1 20 2" xfId="103"/>
    <cellStyle name="20% - Accent1 20 3" xfId="104"/>
    <cellStyle name="20% - Accent1 20 4" xfId="105"/>
    <cellStyle name="20% - Accent1 20 5" xfId="106"/>
    <cellStyle name="20% - Accent1 20 6" xfId="107"/>
    <cellStyle name="20% - Accent1 20 7" xfId="108"/>
    <cellStyle name="20% - Accent1 20 8" xfId="109"/>
    <cellStyle name="20% - Accent1 21" xfId="110"/>
    <cellStyle name="20% - Accent1 21 2" xfId="111"/>
    <cellStyle name="20% - Accent1 21 3" xfId="112"/>
    <cellStyle name="20% - Accent1 21 4" xfId="113"/>
    <cellStyle name="20% - Accent1 21 5" xfId="114"/>
    <cellStyle name="20% - Accent1 21 6" xfId="115"/>
    <cellStyle name="20% - Accent1 21 7" xfId="116"/>
    <cellStyle name="20% - Accent1 21 8" xfId="117"/>
    <cellStyle name="20% - Accent1 22" xfId="118"/>
    <cellStyle name="20% - Accent1 22 2" xfId="119"/>
    <cellStyle name="20% - Accent1 22 3" xfId="120"/>
    <cellStyle name="20% - Accent1 22 4" xfId="121"/>
    <cellStyle name="20% - Accent1 22 5" xfId="122"/>
    <cellStyle name="20% - Accent1 22 6" xfId="123"/>
    <cellStyle name="20% - Accent1 22 7" xfId="124"/>
    <cellStyle name="20% - Accent1 22 8" xfId="125"/>
    <cellStyle name="20% - Accent1 23" xfId="126"/>
    <cellStyle name="20% - Accent1 23 2" xfId="127"/>
    <cellStyle name="20% - Accent1 23 3" xfId="128"/>
    <cellStyle name="20% - Accent1 23 4" xfId="129"/>
    <cellStyle name="20% - Accent1 23 5" xfId="130"/>
    <cellStyle name="20% - Accent1 23 6" xfId="131"/>
    <cellStyle name="20% - Accent1 23 7" xfId="132"/>
    <cellStyle name="20% - Accent1 23 8" xfId="133"/>
    <cellStyle name="20% - Accent1 24" xfId="134"/>
    <cellStyle name="20% - Accent1 24 2" xfId="135"/>
    <cellStyle name="20% - Accent1 24 3" xfId="136"/>
    <cellStyle name="20% - Accent1 24 4" xfId="137"/>
    <cellStyle name="20% - Accent1 24 5" xfId="138"/>
    <cellStyle name="20% - Accent1 24 6" xfId="139"/>
    <cellStyle name="20% - Accent1 24 7" xfId="140"/>
    <cellStyle name="20% - Accent1 24 8" xfId="141"/>
    <cellStyle name="20% - Accent1 25" xfId="142"/>
    <cellStyle name="20% - Accent1 25 2" xfId="143"/>
    <cellStyle name="20% - Accent1 25 3" xfId="144"/>
    <cellStyle name="20% - Accent1 25 4" xfId="145"/>
    <cellStyle name="20% - Accent1 25 5" xfId="146"/>
    <cellStyle name="20% - Accent1 25 6" xfId="147"/>
    <cellStyle name="20% - Accent1 25 7" xfId="148"/>
    <cellStyle name="20% - Accent1 25 8" xfId="149"/>
    <cellStyle name="20% - Accent1 26" xfId="150"/>
    <cellStyle name="20% - Accent1 26 2" xfId="151"/>
    <cellStyle name="20% - Accent1 26 3" xfId="152"/>
    <cellStyle name="20% - Accent1 26 4" xfId="153"/>
    <cellStyle name="20% - Accent1 26 5" xfId="154"/>
    <cellStyle name="20% - Accent1 26 6" xfId="155"/>
    <cellStyle name="20% - Accent1 26 7" xfId="156"/>
    <cellStyle name="20% - Accent1 26 8" xfId="157"/>
    <cellStyle name="20% - Accent1 27" xfId="158"/>
    <cellStyle name="20% - Accent1 27 2" xfId="159"/>
    <cellStyle name="20% - Accent1 27 3" xfId="160"/>
    <cellStyle name="20% - Accent1 27 4" xfId="161"/>
    <cellStyle name="20% - Accent1 27 5" xfId="162"/>
    <cellStyle name="20% - Accent1 27 6" xfId="163"/>
    <cellStyle name="20% - Accent1 27 7" xfId="164"/>
    <cellStyle name="20% - Accent1 27 8" xfId="165"/>
    <cellStyle name="20% - Accent1 28" xfId="166"/>
    <cellStyle name="20% - Accent1 28 2" xfId="167"/>
    <cellStyle name="20% - Accent1 28 3" xfId="168"/>
    <cellStyle name="20% - Accent1 28 4" xfId="169"/>
    <cellStyle name="20% - Accent1 28 5" xfId="170"/>
    <cellStyle name="20% - Accent1 28 6" xfId="171"/>
    <cellStyle name="20% - Accent1 28 7" xfId="172"/>
    <cellStyle name="20% - Accent1 28 8" xfId="173"/>
    <cellStyle name="20% - Accent1 29" xfId="174"/>
    <cellStyle name="20% - Accent1 29 2" xfId="175"/>
    <cellStyle name="20% - Accent1 29 3" xfId="176"/>
    <cellStyle name="20% - Accent1 29 4" xfId="177"/>
    <cellStyle name="20% - Accent1 29 5" xfId="178"/>
    <cellStyle name="20% - Accent1 29 6" xfId="179"/>
    <cellStyle name="20% - Accent1 29 7" xfId="180"/>
    <cellStyle name="20% - Accent1 29 8" xfId="181"/>
    <cellStyle name="20% - Accent1 3" xfId="182"/>
    <cellStyle name="20% - Accent1 3 2" xfId="183"/>
    <cellStyle name="20% - Accent1 3 3" xfId="184"/>
    <cellStyle name="20% - Accent1 3 4" xfId="185"/>
    <cellStyle name="20% - Accent1 3 5" xfId="186"/>
    <cellStyle name="20% - Accent1 3 6" xfId="187"/>
    <cellStyle name="20% - Accent1 3 7" xfId="188"/>
    <cellStyle name="20% - Accent1 3 8" xfId="189"/>
    <cellStyle name="20% - Accent1 30" xfId="190"/>
    <cellStyle name="20% - Accent1 30 2" xfId="191"/>
    <cellStyle name="20% - Accent1 30 3" xfId="192"/>
    <cellStyle name="20% - Accent1 30 4" xfId="193"/>
    <cellStyle name="20% - Accent1 30 5" xfId="194"/>
    <cellStyle name="20% - Accent1 30 6" xfId="195"/>
    <cellStyle name="20% - Accent1 30 7" xfId="196"/>
    <cellStyle name="20% - Accent1 30 8" xfId="197"/>
    <cellStyle name="20% - Accent1 31" xfId="198"/>
    <cellStyle name="20% - Accent1 31 2" xfId="199"/>
    <cellStyle name="20% - Accent1 31 3" xfId="200"/>
    <cellStyle name="20% - Accent1 31 4" xfId="201"/>
    <cellStyle name="20% - Accent1 31 5" xfId="202"/>
    <cellStyle name="20% - Accent1 31 6" xfId="203"/>
    <cellStyle name="20% - Accent1 31 7" xfId="204"/>
    <cellStyle name="20% - Accent1 31 8" xfId="205"/>
    <cellStyle name="20% - Accent1 32" xfId="206"/>
    <cellStyle name="20% - Accent1 4" xfId="207"/>
    <cellStyle name="20% - Accent1 4 2" xfId="208"/>
    <cellStyle name="20% - Accent1 4 3" xfId="209"/>
    <cellStyle name="20% - Accent1 4 4" xfId="210"/>
    <cellStyle name="20% - Accent1 4 5" xfId="211"/>
    <cellStyle name="20% - Accent1 4 6" xfId="212"/>
    <cellStyle name="20% - Accent1 4 7" xfId="213"/>
    <cellStyle name="20% - Accent1 4 8" xfId="214"/>
    <cellStyle name="20% - Accent1 5" xfId="215"/>
    <cellStyle name="20% - Accent1 5 2" xfId="216"/>
    <cellStyle name="20% - Accent1 5 3" xfId="217"/>
    <cellStyle name="20% - Accent1 5 4" xfId="218"/>
    <cellStyle name="20% - Accent1 5 5" xfId="219"/>
    <cellStyle name="20% - Accent1 5 6" xfId="220"/>
    <cellStyle name="20% - Accent1 5 7" xfId="221"/>
    <cellStyle name="20% - Accent1 5 8" xfId="222"/>
    <cellStyle name="20% - Accent1 6" xfId="223"/>
    <cellStyle name="20% - Accent1 6 2" xfId="224"/>
    <cellStyle name="20% - Accent1 6 3" xfId="225"/>
    <cellStyle name="20% - Accent1 6 4" xfId="226"/>
    <cellStyle name="20% - Accent1 6 5" xfId="227"/>
    <cellStyle name="20% - Accent1 6 6" xfId="228"/>
    <cellStyle name="20% - Accent1 6 7" xfId="229"/>
    <cellStyle name="20% - Accent1 6 8" xfId="230"/>
    <cellStyle name="20% - Accent1 7" xfId="231"/>
    <cellStyle name="20% - Accent1 7 2" xfId="232"/>
    <cellStyle name="20% - Accent1 7 3" xfId="233"/>
    <cellStyle name="20% - Accent1 7 4" xfId="234"/>
    <cellStyle name="20% - Accent1 7 5" xfId="235"/>
    <cellStyle name="20% - Accent1 7 6" xfId="236"/>
    <cellStyle name="20% - Accent1 7 7" xfId="237"/>
    <cellStyle name="20% - Accent1 7 8" xfId="238"/>
    <cellStyle name="20% - Accent1 8" xfId="239"/>
    <cellStyle name="20% - Accent1 8 2" xfId="240"/>
    <cellStyle name="20% - Accent1 8 3" xfId="241"/>
    <cellStyle name="20% - Accent1 8 4" xfId="242"/>
    <cellStyle name="20% - Accent1 8 5" xfId="243"/>
    <cellStyle name="20% - Accent1 8 6" xfId="244"/>
    <cellStyle name="20% - Accent1 8 7" xfId="245"/>
    <cellStyle name="20% - Accent1 8 8" xfId="246"/>
    <cellStyle name="20% - Accent1 9" xfId="247"/>
    <cellStyle name="20% - Accent1 9 2" xfId="248"/>
    <cellStyle name="20% - Accent1 9 3" xfId="249"/>
    <cellStyle name="20% - Accent1 9 4" xfId="250"/>
    <cellStyle name="20% - Accent1 9 5" xfId="251"/>
    <cellStyle name="20% - Accent1 9 6" xfId="252"/>
    <cellStyle name="20% - Accent1 9 7" xfId="253"/>
    <cellStyle name="20% - Accent1 9 8" xfId="254"/>
    <cellStyle name="20% - Accent2 10" xfId="255"/>
    <cellStyle name="20% - Accent2 10 2" xfId="256"/>
    <cellStyle name="20% - Accent2 10 3" xfId="257"/>
    <cellStyle name="20% - Accent2 10 4" xfId="258"/>
    <cellStyle name="20% - Accent2 10 5" xfId="259"/>
    <cellStyle name="20% - Accent2 10 6" xfId="260"/>
    <cellStyle name="20% - Accent2 11" xfId="261"/>
    <cellStyle name="20% - Accent2 11 2" xfId="262"/>
    <cellStyle name="20% - Accent2 11 3" xfId="263"/>
    <cellStyle name="20% - Accent2 11 4" xfId="264"/>
    <cellStyle name="20% - Accent2 11 5" xfId="265"/>
    <cellStyle name="20% - Accent2 11 6" xfId="266"/>
    <cellStyle name="20% - Accent2 12" xfId="267"/>
    <cellStyle name="20% - Accent2 12 2" xfId="268"/>
    <cellStyle name="20% - Accent2 12 3" xfId="269"/>
    <cellStyle name="20% - Accent2 12 4" xfId="270"/>
    <cellStyle name="20% - Accent2 12 5" xfId="271"/>
    <cellStyle name="20% - Accent2 12 6" xfId="272"/>
    <cellStyle name="20% - Accent2 13" xfId="273"/>
    <cellStyle name="20% - Accent2 13 2" xfId="274"/>
    <cellStyle name="20% - Accent2 13 3" xfId="275"/>
    <cellStyle name="20% - Accent2 13 4" xfId="276"/>
    <cellStyle name="20% - Accent2 13 5" xfId="277"/>
    <cellStyle name="20% - Accent2 13 6" xfId="278"/>
    <cellStyle name="20% - Accent2 14" xfId="279"/>
    <cellStyle name="20% - Accent2 14 2" xfId="280"/>
    <cellStyle name="20% - Accent2 14 3" xfId="281"/>
    <cellStyle name="20% - Accent2 14 4" xfId="282"/>
    <cellStyle name="20% - Accent2 14 5" xfId="283"/>
    <cellStyle name="20% - Accent2 14 6" xfId="284"/>
    <cellStyle name="20% - Accent2 15" xfId="285"/>
    <cellStyle name="20% - Accent2 15 2" xfId="286"/>
    <cellStyle name="20% - Accent2 15 3" xfId="287"/>
    <cellStyle name="20% - Accent2 15 4" xfId="288"/>
    <cellStyle name="20% - Accent2 15 5" xfId="289"/>
    <cellStyle name="20% - Accent2 15 6" xfId="290"/>
    <cellStyle name="20% - Accent2 16" xfId="291"/>
    <cellStyle name="20% - Accent2 16 2" xfId="292"/>
    <cellStyle name="20% - Accent2 16 3" xfId="293"/>
    <cellStyle name="20% - Accent2 16 4" xfId="294"/>
    <cellStyle name="20% - Accent2 16 5" xfId="295"/>
    <cellStyle name="20% - Accent2 16 6" xfId="296"/>
    <cellStyle name="20% - Accent2 17" xfId="297"/>
    <cellStyle name="20% - Accent2 17 2" xfId="298"/>
    <cellStyle name="20% - Accent2 17 3" xfId="299"/>
    <cellStyle name="20% - Accent2 17 4" xfId="300"/>
    <cellStyle name="20% - Accent2 17 5" xfId="301"/>
    <cellStyle name="20% - Accent2 17 6" xfId="302"/>
    <cellStyle name="20% - Accent2 18" xfId="303"/>
    <cellStyle name="20% - Accent2 18 2" xfId="304"/>
    <cellStyle name="20% - Accent2 18 3" xfId="305"/>
    <cellStyle name="20% - Accent2 18 4" xfId="306"/>
    <cellStyle name="20% - Accent2 18 5" xfId="307"/>
    <cellStyle name="20% - Accent2 18 6" xfId="308"/>
    <cellStyle name="20% - Accent2 19" xfId="309"/>
    <cellStyle name="20% - Accent2 19 2" xfId="310"/>
    <cellStyle name="20% - Accent2 19 3" xfId="311"/>
    <cellStyle name="20% - Accent2 19 4" xfId="312"/>
    <cellStyle name="20% - Accent2 19 5" xfId="313"/>
    <cellStyle name="20% - Accent2 19 6" xfId="314"/>
    <cellStyle name="20% - Accent2 2" xfId="315"/>
    <cellStyle name="20% - Accent2 2 2" xfId="316"/>
    <cellStyle name="20% - Accent2 2 3" xfId="317"/>
    <cellStyle name="20% - Accent2 2 4" xfId="318"/>
    <cellStyle name="20% - Accent2 2 5" xfId="319"/>
    <cellStyle name="20% - Accent2 2 6" xfId="320"/>
    <cellStyle name="20% - Accent2 2 7" xfId="321"/>
    <cellStyle name="20% - Accent2 20" xfId="322"/>
    <cellStyle name="20% - Accent2 20 2" xfId="323"/>
    <cellStyle name="20% - Accent2 20 3" xfId="324"/>
    <cellStyle name="20% - Accent2 20 4" xfId="325"/>
    <cellStyle name="20% - Accent2 20 5" xfId="326"/>
    <cellStyle name="20% - Accent2 20 6" xfId="327"/>
    <cellStyle name="20% - Accent2 21" xfId="328"/>
    <cellStyle name="20% - Accent2 21 2" xfId="329"/>
    <cellStyle name="20% - Accent2 21 3" xfId="330"/>
    <cellStyle name="20% - Accent2 21 4" xfId="331"/>
    <cellStyle name="20% - Accent2 21 5" xfId="332"/>
    <cellStyle name="20% - Accent2 21 6" xfId="333"/>
    <cellStyle name="20% - Accent2 22" xfId="334"/>
    <cellStyle name="20% - Accent2 22 2" xfId="335"/>
    <cellStyle name="20% - Accent2 22 3" xfId="336"/>
    <cellStyle name="20% - Accent2 22 4" xfId="337"/>
    <cellStyle name="20% - Accent2 22 5" xfId="338"/>
    <cellStyle name="20% - Accent2 22 6" xfId="339"/>
    <cellStyle name="20% - Accent2 23" xfId="340"/>
    <cellStyle name="20% - Accent2 23 2" xfId="341"/>
    <cellStyle name="20% - Accent2 23 3" xfId="342"/>
    <cellStyle name="20% - Accent2 23 4" xfId="343"/>
    <cellStyle name="20% - Accent2 23 5" xfId="344"/>
    <cellStyle name="20% - Accent2 23 6" xfId="345"/>
    <cellStyle name="20% - Accent2 24" xfId="346"/>
    <cellStyle name="20% - Accent2 24 2" xfId="347"/>
    <cellStyle name="20% - Accent2 24 3" xfId="348"/>
    <cellStyle name="20% - Accent2 24 4" xfId="349"/>
    <cellStyle name="20% - Accent2 24 5" xfId="350"/>
    <cellStyle name="20% - Accent2 24 6" xfId="351"/>
    <cellStyle name="20% - Accent2 25" xfId="352"/>
    <cellStyle name="20% - Accent2 25 2" xfId="353"/>
    <cellStyle name="20% - Accent2 25 3" xfId="354"/>
    <cellStyle name="20% - Accent2 25 4" xfId="355"/>
    <cellStyle name="20% - Accent2 25 5" xfId="356"/>
    <cellStyle name="20% - Accent2 25 6" xfId="357"/>
    <cellStyle name="20% - Accent2 26" xfId="358"/>
    <cellStyle name="20% - Accent2 26 2" xfId="359"/>
    <cellStyle name="20% - Accent2 26 3" xfId="360"/>
    <cellStyle name="20% - Accent2 26 4" xfId="361"/>
    <cellStyle name="20% - Accent2 26 5" xfId="362"/>
    <cellStyle name="20% - Accent2 26 6" xfId="363"/>
    <cellStyle name="20% - Accent2 27" xfId="364"/>
    <cellStyle name="20% - Accent2 27 2" xfId="365"/>
    <cellStyle name="20% - Accent2 27 3" xfId="366"/>
    <cellStyle name="20% - Accent2 27 4" xfId="367"/>
    <cellStyle name="20% - Accent2 27 5" xfId="368"/>
    <cellStyle name="20% - Accent2 27 6" xfId="369"/>
    <cellStyle name="20% - Accent2 28" xfId="370"/>
    <cellStyle name="20% - Accent2 28 2" xfId="371"/>
    <cellStyle name="20% - Accent2 28 3" xfId="372"/>
    <cellStyle name="20% - Accent2 28 4" xfId="373"/>
    <cellStyle name="20% - Accent2 28 5" xfId="374"/>
    <cellStyle name="20% - Accent2 28 6" xfId="375"/>
    <cellStyle name="20% - Accent2 29" xfId="376"/>
    <cellStyle name="20% - Accent2 29 2" xfId="377"/>
    <cellStyle name="20% - Accent2 29 3" xfId="378"/>
    <cellStyle name="20% - Accent2 29 4" xfId="379"/>
    <cellStyle name="20% - Accent2 29 5" xfId="380"/>
    <cellStyle name="20% - Accent2 29 6" xfId="381"/>
    <cellStyle name="20% - Accent2 3" xfId="382"/>
    <cellStyle name="20% - Accent2 3 2" xfId="383"/>
    <cellStyle name="20% - Accent2 3 3" xfId="384"/>
    <cellStyle name="20% - Accent2 3 4" xfId="385"/>
    <cellStyle name="20% - Accent2 3 5" xfId="386"/>
    <cellStyle name="20% - Accent2 3 6" xfId="387"/>
    <cellStyle name="20% - Accent2 30" xfId="388"/>
    <cellStyle name="20% - Accent2 30 2" xfId="389"/>
    <cellStyle name="20% - Accent2 30 3" xfId="390"/>
    <cellStyle name="20% - Accent2 30 4" xfId="391"/>
    <cellStyle name="20% - Accent2 30 5" xfId="392"/>
    <cellStyle name="20% - Accent2 30 6" xfId="393"/>
    <cellStyle name="20% - Accent2 31" xfId="394"/>
    <cellStyle name="20% - Accent2 31 2" xfId="395"/>
    <cellStyle name="20% - Accent2 31 3" xfId="396"/>
    <cellStyle name="20% - Accent2 31 4" xfId="397"/>
    <cellStyle name="20% - Accent2 31 5" xfId="398"/>
    <cellStyle name="20% - Accent2 31 6" xfId="399"/>
    <cellStyle name="20% - Accent2 4" xfId="400"/>
    <cellStyle name="20% - Accent2 4 2" xfId="401"/>
    <cellStyle name="20% - Accent2 4 3" xfId="402"/>
    <cellStyle name="20% - Accent2 4 4" xfId="403"/>
    <cellStyle name="20% - Accent2 4 5" xfId="404"/>
    <cellStyle name="20% - Accent2 4 6" xfId="405"/>
    <cellStyle name="20% - Accent2 5" xfId="406"/>
    <cellStyle name="20% - Accent2 5 2" xfId="407"/>
    <cellStyle name="20% - Accent2 5 3" xfId="408"/>
    <cellStyle name="20% - Accent2 5 4" xfId="409"/>
    <cellStyle name="20% - Accent2 5 5" xfId="410"/>
    <cellStyle name="20% - Accent2 5 6" xfId="411"/>
    <cellStyle name="20% - Accent2 6" xfId="412"/>
    <cellStyle name="20% - Accent2 6 2" xfId="413"/>
    <cellStyle name="20% - Accent2 6 3" xfId="414"/>
    <cellStyle name="20% - Accent2 6 4" xfId="415"/>
    <cellStyle name="20% - Accent2 6 5" xfId="416"/>
    <cellStyle name="20% - Accent2 6 6" xfId="417"/>
    <cellStyle name="20% - Accent2 7" xfId="418"/>
    <cellStyle name="20% - Accent2 7 2" xfId="419"/>
    <cellStyle name="20% - Accent2 7 3" xfId="420"/>
    <cellStyle name="20% - Accent2 7 4" xfId="421"/>
    <cellStyle name="20% - Accent2 7 5" xfId="422"/>
    <cellStyle name="20% - Accent2 7 6" xfId="423"/>
    <cellStyle name="20% - Accent2 8" xfId="424"/>
    <cellStyle name="20% - Accent2 8 2" xfId="425"/>
    <cellStyle name="20% - Accent2 8 3" xfId="426"/>
    <cellStyle name="20% - Accent2 8 4" xfId="427"/>
    <cellStyle name="20% - Accent2 8 5" xfId="428"/>
    <cellStyle name="20% - Accent2 8 6" xfId="429"/>
    <cellStyle name="20% - Accent2 9" xfId="430"/>
    <cellStyle name="20% - Accent2 9 2" xfId="431"/>
    <cellStyle name="20% - Accent2 9 3" xfId="432"/>
    <cellStyle name="20% - Accent2 9 4" xfId="433"/>
    <cellStyle name="20% - Accent2 9 5" xfId="434"/>
    <cellStyle name="20% - Accent2 9 6" xfId="435"/>
    <cellStyle name="20% - Accent3 10" xfId="436"/>
    <cellStyle name="20% - Accent3 10 2" xfId="437"/>
    <cellStyle name="20% - Accent3 10 3" xfId="438"/>
    <cellStyle name="20% - Accent3 10 4" xfId="439"/>
    <cellStyle name="20% - Accent3 10 5" xfId="440"/>
    <cellStyle name="20% - Accent3 10 6" xfId="441"/>
    <cellStyle name="20% - Accent3 10 7" xfId="442"/>
    <cellStyle name="20% - Accent3 10 8" xfId="443"/>
    <cellStyle name="20% - Accent3 11" xfId="444"/>
    <cellStyle name="20% - Accent3 11 2" xfId="445"/>
    <cellStyle name="20% - Accent3 11 3" xfId="446"/>
    <cellStyle name="20% - Accent3 11 4" xfId="447"/>
    <cellStyle name="20% - Accent3 11 5" xfId="448"/>
    <cellStyle name="20% - Accent3 11 6" xfId="449"/>
    <cellStyle name="20% - Accent3 11 7" xfId="450"/>
    <cellStyle name="20% - Accent3 11 8" xfId="451"/>
    <cellStyle name="20% - Accent3 12" xfId="452"/>
    <cellStyle name="20% - Accent3 12 2" xfId="453"/>
    <cellStyle name="20% - Accent3 12 3" xfId="454"/>
    <cellStyle name="20% - Accent3 12 4" xfId="455"/>
    <cellStyle name="20% - Accent3 12 5" xfId="456"/>
    <cellStyle name="20% - Accent3 12 6" xfId="457"/>
    <cellStyle name="20% - Accent3 12 7" xfId="458"/>
    <cellStyle name="20% - Accent3 12 8" xfId="459"/>
    <cellStyle name="20% - Accent3 13" xfId="460"/>
    <cellStyle name="20% - Accent3 13 2" xfId="461"/>
    <cellStyle name="20% - Accent3 13 3" xfId="462"/>
    <cellStyle name="20% - Accent3 13 4" xfId="463"/>
    <cellStyle name="20% - Accent3 13 5" xfId="464"/>
    <cellStyle name="20% - Accent3 13 6" xfId="465"/>
    <cellStyle name="20% - Accent3 13 7" xfId="466"/>
    <cellStyle name="20% - Accent3 13 8" xfId="467"/>
    <cellStyle name="20% - Accent3 14" xfId="468"/>
    <cellStyle name="20% - Accent3 14 2" xfId="469"/>
    <cellStyle name="20% - Accent3 14 3" xfId="470"/>
    <cellStyle name="20% - Accent3 14 4" xfId="471"/>
    <cellStyle name="20% - Accent3 14 5" xfId="472"/>
    <cellStyle name="20% - Accent3 14 6" xfId="473"/>
    <cellStyle name="20% - Accent3 14 7" xfId="474"/>
    <cellStyle name="20% - Accent3 14 8" xfId="475"/>
    <cellStyle name="20% - Accent3 15" xfId="476"/>
    <cellStyle name="20% - Accent3 15 2" xfId="477"/>
    <cellStyle name="20% - Accent3 15 3" xfId="478"/>
    <cellStyle name="20% - Accent3 15 4" xfId="479"/>
    <cellStyle name="20% - Accent3 15 5" xfId="480"/>
    <cellStyle name="20% - Accent3 15 6" xfId="481"/>
    <cellStyle name="20% - Accent3 15 7" xfId="482"/>
    <cellStyle name="20% - Accent3 15 8" xfId="483"/>
    <cellStyle name="20% - Accent3 16" xfId="484"/>
    <cellStyle name="20% - Accent3 16 2" xfId="485"/>
    <cellStyle name="20% - Accent3 16 3" xfId="486"/>
    <cellStyle name="20% - Accent3 16 4" xfId="487"/>
    <cellStyle name="20% - Accent3 16 5" xfId="488"/>
    <cellStyle name="20% - Accent3 16 6" xfId="489"/>
    <cellStyle name="20% - Accent3 16 7" xfId="490"/>
    <cellStyle name="20% - Accent3 16 8" xfId="491"/>
    <cellStyle name="20% - Accent3 17" xfId="492"/>
    <cellStyle name="20% - Accent3 17 2" xfId="493"/>
    <cellStyle name="20% - Accent3 17 3" xfId="494"/>
    <cellStyle name="20% - Accent3 17 4" xfId="495"/>
    <cellStyle name="20% - Accent3 17 5" xfId="496"/>
    <cellStyle name="20% - Accent3 17 6" xfId="497"/>
    <cellStyle name="20% - Accent3 17 7" xfId="498"/>
    <cellStyle name="20% - Accent3 17 8" xfId="499"/>
    <cellStyle name="20% - Accent3 18" xfId="500"/>
    <cellStyle name="20% - Accent3 18 2" xfId="501"/>
    <cellStyle name="20% - Accent3 18 3" xfId="502"/>
    <cellStyle name="20% - Accent3 18 4" xfId="503"/>
    <cellStyle name="20% - Accent3 18 5" xfId="504"/>
    <cellStyle name="20% - Accent3 18 6" xfId="505"/>
    <cellStyle name="20% - Accent3 18 7" xfId="506"/>
    <cellStyle name="20% - Accent3 18 8" xfId="507"/>
    <cellStyle name="20% - Accent3 19" xfId="508"/>
    <cellStyle name="20% - Accent3 19 2" xfId="509"/>
    <cellStyle name="20% - Accent3 19 3" xfId="510"/>
    <cellStyle name="20% - Accent3 19 4" xfId="511"/>
    <cellStyle name="20% - Accent3 19 5" xfId="512"/>
    <cellStyle name="20% - Accent3 19 6" xfId="513"/>
    <cellStyle name="20% - Accent3 19 7" xfId="514"/>
    <cellStyle name="20% - Accent3 19 8" xfId="515"/>
    <cellStyle name="20% - Accent3 2" xfId="516"/>
    <cellStyle name="20% - Accent3 2 2" xfId="517"/>
    <cellStyle name="20% - Accent3 2 3" xfId="518"/>
    <cellStyle name="20% - Accent3 2 4" xfId="519"/>
    <cellStyle name="20% - Accent3 2 5" xfId="520"/>
    <cellStyle name="20% - Accent3 2 6" xfId="521"/>
    <cellStyle name="20% - Accent3 2 7" xfId="522"/>
    <cellStyle name="20% - Accent3 2 8" xfId="523"/>
    <cellStyle name="20% - Accent3 20" xfId="524"/>
    <cellStyle name="20% - Accent3 20 2" xfId="525"/>
    <cellStyle name="20% - Accent3 20 3" xfId="526"/>
    <cellStyle name="20% - Accent3 20 4" xfId="527"/>
    <cellStyle name="20% - Accent3 20 5" xfId="528"/>
    <cellStyle name="20% - Accent3 20 6" xfId="529"/>
    <cellStyle name="20% - Accent3 20 7" xfId="530"/>
    <cellStyle name="20% - Accent3 20 8" xfId="531"/>
    <cellStyle name="20% - Accent3 21" xfId="532"/>
    <cellStyle name="20% - Accent3 21 2" xfId="533"/>
    <cellStyle name="20% - Accent3 21 3" xfId="534"/>
    <cellStyle name="20% - Accent3 21 4" xfId="535"/>
    <cellStyle name="20% - Accent3 21 5" xfId="536"/>
    <cellStyle name="20% - Accent3 21 6" xfId="537"/>
    <cellStyle name="20% - Accent3 21 7" xfId="538"/>
    <cellStyle name="20% - Accent3 21 8" xfId="539"/>
    <cellStyle name="20% - Accent3 22" xfId="540"/>
    <cellStyle name="20% - Accent3 22 2" xfId="541"/>
    <cellStyle name="20% - Accent3 22 3" xfId="542"/>
    <cellStyle name="20% - Accent3 22 4" xfId="543"/>
    <cellStyle name="20% - Accent3 22 5" xfId="544"/>
    <cellStyle name="20% - Accent3 22 6" xfId="545"/>
    <cellStyle name="20% - Accent3 22 7" xfId="546"/>
    <cellStyle name="20% - Accent3 22 8" xfId="547"/>
    <cellStyle name="20% - Accent3 23" xfId="548"/>
    <cellStyle name="20% - Accent3 23 2" xfId="549"/>
    <cellStyle name="20% - Accent3 23 3" xfId="550"/>
    <cellStyle name="20% - Accent3 23 4" xfId="551"/>
    <cellStyle name="20% - Accent3 23 5" xfId="552"/>
    <cellStyle name="20% - Accent3 23 6" xfId="553"/>
    <cellStyle name="20% - Accent3 23 7" xfId="554"/>
    <cellStyle name="20% - Accent3 23 8" xfId="555"/>
    <cellStyle name="20% - Accent3 24" xfId="556"/>
    <cellStyle name="20% - Accent3 24 2" xfId="557"/>
    <cellStyle name="20% - Accent3 24 3" xfId="558"/>
    <cellStyle name="20% - Accent3 24 4" xfId="559"/>
    <cellStyle name="20% - Accent3 24 5" xfId="560"/>
    <cellStyle name="20% - Accent3 24 6" xfId="561"/>
    <cellStyle name="20% - Accent3 24 7" xfId="562"/>
    <cellStyle name="20% - Accent3 24 8" xfId="563"/>
    <cellStyle name="20% - Accent3 25" xfId="564"/>
    <cellStyle name="20% - Accent3 25 2" xfId="565"/>
    <cellStyle name="20% - Accent3 25 3" xfId="566"/>
    <cellStyle name="20% - Accent3 25 4" xfId="567"/>
    <cellStyle name="20% - Accent3 25 5" xfId="568"/>
    <cellStyle name="20% - Accent3 25 6" xfId="569"/>
    <cellStyle name="20% - Accent3 25 7" xfId="570"/>
    <cellStyle name="20% - Accent3 25 8" xfId="571"/>
    <cellStyle name="20% - Accent3 26" xfId="572"/>
    <cellStyle name="20% - Accent3 26 2" xfId="573"/>
    <cellStyle name="20% - Accent3 26 3" xfId="574"/>
    <cellStyle name="20% - Accent3 26 4" xfId="575"/>
    <cellStyle name="20% - Accent3 26 5" xfId="576"/>
    <cellStyle name="20% - Accent3 26 6" xfId="577"/>
    <cellStyle name="20% - Accent3 26 7" xfId="578"/>
    <cellStyle name="20% - Accent3 26 8" xfId="579"/>
    <cellStyle name="20% - Accent3 27" xfId="580"/>
    <cellStyle name="20% - Accent3 27 2" xfId="581"/>
    <cellStyle name="20% - Accent3 27 3" xfId="582"/>
    <cellStyle name="20% - Accent3 27 4" xfId="583"/>
    <cellStyle name="20% - Accent3 27 5" xfId="584"/>
    <cellStyle name="20% - Accent3 27 6" xfId="585"/>
    <cellStyle name="20% - Accent3 27 7" xfId="586"/>
    <cellStyle name="20% - Accent3 27 8" xfId="587"/>
    <cellStyle name="20% - Accent3 28" xfId="588"/>
    <cellStyle name="20% - Accent3 28 2" xfId="589"/>
    <cellStyle name="20% - Accent3 28 3" xfId="590"/>
    <cellStyle name="20% - Accent3 28 4" xfId="591"/>
    <cellStyle name="20% - Accent3 28 5" xfId="592"/>
    <cellStyle name="20% - Accent3 28 6" xfId="593"/>
    <cellStyle name="20% - Accent3 28 7" xfId="594"/>
    <cellStyle name="20% - Accent3 28 8" xfId="595"/>
    <cellStyle name="20% - Accent3 29" xfId="596"/>
    <cellStyle name="20% - Accent3 29 2" xfId="597"/>
    <cellStyle name="20% - Accent3 29 3" xfId="598"/>
    <cellStyle name="20% - Accent3 29 4" xfId="599"/>
    <cellStyle name="20% - Accent3 29 5" xfId="600"/>
    <cellStyle name="20% - Accent3 29 6" xfId="601"/>
    <cellStyle name="20% - Accent3 29 7" xfId="602"/>
    <cellStyle name="20% - Accent3 29 8" xfId="603"/>
    <cellStyle name="20% - Accent3 3" xfId="604"/>
    <cellStyle name="20% - Accent3 3 2" xfId="605"/>
    <cellStyle name="20% - Accent3 3 3" xfId="606"/>
    <cellStyle name="20% - Accent3 3 4" xfId="607"/>
    <cellStyle name="20% - Accent3 3 5" xfId="608"/>
    <cellStyle name="20% - Accent3 3 6" xfId="609"/>
    <cellStyle name="20% - Accent3 3 7" xfId="610"/>
    <cellStyle name="20% - Accent3 3 8" xfId="611"/>
    <cellStyle name="20% - Accent3 30" xfId="612"/>
    <cellStyle name="20% - Accent3 30 2" xfId="613"/>
    <cellStyle name="20% - Accent3 30 3" xfId="614"/>
    <cellStyle name="20% - Accent3 30 4" xfId="615"/>
    <cellStyle name="20% - Accent3 30 5" xfId="616"/>
    <cellStyle name="20% - Accent3 30 6" xfId="617"/>
    <cellStyle name="20% - Accent3 30 7" xfId="618"/>
    <cellStyle name="20% - Accent3 30 8" xfId="619"/>
    <cellStyle name="20% - Accent3 31" xfId="620"/>
    <cellStyle name="20% - Accent3 31 2" xfId="621"/>
    <cellStyle name="20% - Accent3 31 3" xfId="622"/>
    <cellStyle name="20% - Accent3 31 4" xfId="623"/>
    <cellStyle name="20% - Accent3 31 5" xfId="624"/>
    <cellStyle name="20% - Accent3 31 6" xfId="625"/>
    <cellStyle name="20% - Accent3 31 7" xfId="626"/>
    <cellStyle name="20% - Accent3 31 8" xfId="627"/>
    <cellStyle name="20% - Accent3 32" xfId="628"/>
    <cellStyle name="20% - Accent3 4" xfId="629"/>
    <cellStyle name="20% - Accent3 4 2" xfId="630"/>
    <cellStyle name="20% - Accent3 4 3" xfId="631"/>
    <cellStyle name="20% - Accent3 4 4" xfId="632"/>
    <cellStyle name="20% - Accent3 4 5" xfId="633"/>
    <cellStyle name="20% - Accent3 4 6" xfId="634"/>
    <cellStyle name="20% - Accent3 4 7" xfId="635"/>
    <cellStyle name="20% - Accent3 4 8" xfId="636"/>
    <cellStyle name="20% - Accent3 5" xfId="637"/>
    <cellStyle name="20% - Accent3 5 2" xfId="638"/>
    <cellStyle name="20% - Accent3 5 3" xfId="639"/>
    <cellStyle name="20% - Accent3 5 4" xfId="640"/>
    <cellStyle name="20% - Accent3 5 5" xfId="641"/>
    <cellStyle name="20% - Accent3 5 6" xfId="642"/>
    <cellStyle name="20% - Accent3 5 7" xfId="643"/>
    <cellStyle name="20% - Accent3 5 8" xfId="644"/>
    <cellStyle name="20% - Accent3 6" xfId="645"/>
    <cellStyle name="20% - Accent3 6 2" xfId="646"/>
    <cellStyle name="20% - Accent3 6 3" xfId="647"/>
    <cellStyle name="20% - Accent3 6 4" xfId="648"/>
    <cellStyle name="20% - Accent3 6 5" xfId="649"/>
    <cellStyle name="20% - Accent3 6 6" xfId="650"/>
    <cellStyle name="20% - Accent3 6 7" xfId="651"/>
    <cellStyle name="20% - Accent3 6 8" xfId="652"/>
    <cellStyle name="20% - Accent3 7" xfId="653"/>
    <cellStyle name="20% - Accent3 7 2" xfId="654"/>
    <cellStyle name="20% - Accent3 7 3" xfId="655"/>
    <cellStyle name="20% - Accent3 7 4" xfId="656"/>
    <cellStyle name="20% - Accent3 7 5" xfId="657"/>
    <cellStyle name="20% - Accent3 7 6" xfId="658"/>
    <cellStyle name="20% - Accent3 7 7" xfId="659"/>
    <cellStyle name="20% - Accent3 7 8" xfId="660"/>
    <cellStyle name="20% - Accent3 8" xfId="661"/>
    <cellStyle name="20% - Accent3 8 2" xfId="662"/>
    <cellStyle name="20% - Accent3 8 3" xfId="663"/>
    <cellStyle name="20% - Accent3 8 4" xfId="664"/>
    <cellStyle name="20% - Accent3 8 5" xfId="665"/>
    <cellStyle name="20% - Accent3 8 6" xfId="666"/>
    <cellStyle name="20% - Accent3 8 7" xfId="667"/>
    <cellStyle name="20% - Accent3 8 8" xfId="668"/>
    <cellStyle name="20% - Accent3 9" xfId="669"/>
    <cellStyle name="20% - Accent3 9 2" xfId="670"/>
    <cellStyle name="20% - Accent3 9 3" xfId="671"/>
    <cellStyle name="20% - Accent3 9 4" xfId="672"/>
    <cellStyle name="20% - Accent3 9 5" xfId="673"/>
    <cellStyle name="20% - Accent3 9 6" xfId="674"/>
    <cellStyle name="20% - Accent3 9 7" xfId="675"/>
    <cellStyle name="20% - Accent3 9 8" xfId="676"/>
    <cellStyle name="20% - Accent4 10" xfId="677"/>
    <cellStyle name="20% - Accent4 10 2" xfId="678"/>
    <cellStyle name="20% - Accent4 10 3" xfId="679"/>
    <cellStyle name="20% - Accent4 10 4" xfId="680"/>
    <cellStyle name="20% - Accent4 10 5" xfId="681"/>
    <cellStyle name="20% - Accent4 10 6" xfId="682"/>
    <cellStyle name="20% - Accent4 10 7" xfId="683"/>
    <cellStyle name="20% - Accent4 10 8" xfId="684"/>
    <cellStyle name="20% - Accent4 11" xfId="685"/>
    <cellStyle name="20% - Accent4 11 2" xfId="686"/>
    <cellStyle name="20% - Accent4 11 3" xfId="687"/>
    <cellStyle name="20% - Accent4 11 4" xfId="688"/>
    <cellStyle name="20% - Accent4 11 5" xfId="689"/>
    <cellStyle name="20% - Accent4 11 6" xfId="690"/>
    <cellStyle name="20% - Accent4 11 7" xfId="691"/>
    <cellStyle name="20% - Accent4 11 8" xfId="692"/>
    <cellStyle name="20% - Accent4 12" xfId="693"/>
    <cellStyle name="20% - Accent4 12 2" xfId="694"/>
    <cellStyle name="20% - Accent4 12 3" xfId="695"/>
    <cellStyle name="20% - Accent4 12 4" xfId="696"/>
    <cellStyle name="20% - Accent4 12 5" xfId="697"/>
    <cellStyle name="20% - Accent4 12 6" xfId="698"/>
    <cellStyle name="20% - Accent4 12 7" xfId="699"/>
    <cellStyle name="20% - Accent4 12 8" xfId="700"/>
    <cellStyle name="20% - Accent4 13" xfId="701"/>
    <cellStyle name="20% - Accent4 13 2" xfId="702"/>
    <cellStyle name="20% - Accent4 13 3" xfId="703"/>
    <cellStyle name="20% - Accent4 13 4" xfId="704"/>
    <cellStyle name="20% - Accent4 13 5" xfId="705"/>
    <cellStyle name="20% - Accent4 13 6" xfId="706"/>
    <cellStyle name="20% - Accent4 13 7" xfId="707"/>
    <cellStyle name="20% - Accent4 13 8" xfId="708"/>
    <cellStyle name="20% - Accent4 14" xfId="709"/>
    <cellStyle name="20% - Accent4 14 2" xfId="710"/>
    <cellStyle name="20% - Accent4 14 3" xfId="711"/>
    <cellStyle name="20% - Accent4 14 4" xfId="712"/>
    <cellStyle name="20% - Accent4 14 5" xfId="713"/>
    <cellStyle name="20% - Accent4 14 6" xfId="714"/>
    <cellStyle name="20% - Accent4 14 7" xfId="715"/>
    <cellStyle name="20% - Accent4 14 8" xfId="716"/>
    <cellStyle name="20% - Accent4 15" xfId="717"/>
    <cellStyle name="20% - Accent4 15 2" xfId="718"/>
    <cellStyle name="20% - Accent4 15 3" xfId="719"/>
    <cellStyle name="20% - Accent4 15 4" xfId="720"/>
    <cellStyle name="20% - Accent4 15 5" xfId="721"/>
    <cellStyle name="20% - Accent4 15 6" xfId="722"/>
    <cellStyle name="20% - Accent4 15 7" xfId="723"/>
    <cellStyle name="20% - Accent4 15 8" xfId="724"/>
    <cellStyle name="20% - Accent4 16" xfId="725"/>
    <cellStyle name="20% - Accent4 16 2" xfId="726"/>
    <cellStyle name="20% - Accent4 16 3" xfId="727"/>
    <cellStyle name="20% - Accent4 16 4" xfId="728"/>
    <cellStyle name="20% - Accent4 16 5" xfId="729"/>
    <cellStyle name="20% - Accent4 16 6" xfId="730"/>
    <cellStyle name="20% - Accent4 16 7" xfId="731"/>
    <cellStyle name="20% - Accent4 16 8" xfId="732"/>
    <cellStyle name="20% - Accent4 17" xfId="733"/>
    <cellStyle name="20% - Accent4 17 2" xfId="734"/>
    <cellStyle name="20% - Accent4 17 3" xfId="735"/>
    <cellStyle name="20% - Accent4 17 4" xfId="736"/>
    <cellStyle name="20% - Accent4 17 5" xfId="737"/>
    <cellStyle name="20% - Accent4 17 6" xfId="738"/>
    <cellStyle name="20% - Accent4 17 7" xfId="739"/>
    <cellStyle name="20% - Accent4 17 8" xfId="740"/>
    <cellStyle name="20% - Accent4 18" xfId="741"/>
    <cellStyle name="20% - Accent4 18 2" xfId="742"/>
    <cellStyle name="20% - Accent4 18 3" xfId="743"/>
    <cellStyle name="20% - Accent4 18 4" xfId="744"/>
    <cellStyle name="20% - Accent4 18 5" xfId="745"/>
    <cellStyle name="20% - Accent4 18 6" xfId="746"/>
    <cellStyle name="20% - Accent4 18 7" xfId="747"/>
    <cellStyle name="20% - Accent4 18 8" xfId="748"/>
    <cellStyle name="20% - Accent4 19" xfId="749"/>
    <cellStyle name="20% - Accent4 19 2" xfId="750"/>
    <cellStyle name="20% - Accent4 19 3" xfId="751"/>
    <cellStyle name="20% - Accent4 19 4" xfId="752"/>
    <cellStyle name="20% - Accent4 19 5" xfId="753"/>
    <cellStyle name="20% - Accent4 19 6" xfId="754"/>
    <cellStyle name="20% - Accent4 19 7" xfId="755"/>
    <cellStyle name="20% - Accent4 19 8" xfId="756"/>
    <cellStyle name="20% - Accent4 2" xfId="757"/>
    <cellStyle name="20% - Accent4 2 2" xfId="758"/>
    <cellStyle name="20% - Accent4 2 3" xfId="759"/>
    <cellStyle name="20% - Accent4 2 4" xfId="760"/>
    <cellStyle name="20% - Accent4 2 5" xfId="761"/>
    <cellStyle name="20% - Accent4 2 6" xfId="762"/>
    <cellStyle name="20% - Accent4 2 7" xfId="763"/>
    <cellStyle name="20% - Accent4 2 8" xfId="764"/>
    <cellStyle name="20% - Accent4 20" xfId="765"/>
    <cellStyle name="20% - Accent4 20 2" xfId="766"/>
    <cellStyle name="20% - Accent4 20 3" xfId="767"/>
    <cellStyle name="20% - Accent4 20 4" xfId="768"/>
    <cellStyle name="20% - Accent4 20 5" xfId="769"/>
    <cellStyle name="20% - Accent4 20 6" xfId="770"/>
    <cellStyle name="20% - Accent4 20 7" xfId="771"/>
    <cellStyle name="20% - Accent4 20 8" xfId="772"/>
    <cellStyle name="20% - Accent4 21" xfId="773"/>
    <cellStyle name="20% - Accent4 21 2" xfId="774"/>
    <cellStyle name="20% - Accent4 21 3" xfId="775"/>
    <cellStyle name="20% - Accent4 21 4" xfId="776"/>
    <cellStyle name="20% - Accent4 21 5" xfId="777"/>
    <cellStyle name="20% - Accent4 21 6" xfId="778"/>
    <cellStyle name="20% - Accent4 21 7" xfId="779"/>
    <cellStyle name="20% - Accent4 21 8" xfId="780"/>
    <cellStyle name="20% - Accent4 22" xfId="781"/>
    <cellStyle name="20% - Accent4 22 2" xfId="782"/>
    <cellStyle name="20% - Accent4 22 3" xfId="783"/>
    <cellStyle name="20% - Accent4 22 4" xfId="784"/>
    <cellStyle name="20% - Accent4 22 5" xfId="785"/>
    <cellStyle name="20% - Accent4 22 6" xfId="786"/>
    <cellStyle name="20% - Accent4 22 7" xfId="787"/>
    <cellStyle name="20% - Accent4 22 8" xfId="788"/>
    <cellStyle name="20% - Accent4 23" xfId="789"/>
    <cellStyle name="20% - Accent4 23 2" xfId="790"/>
    <cellStyle name="20% - Accent4 23 3" xfId="791"/>
    <cellStyle name="20% - Accent4 23 4" xfId="792"/>
    <cellStyle name="20% - Accent4 23 5" xfId="793"/>
    <cellStyle name="20% - Accent4 23 6" xfId="794"/>
    <cellStyle name="20% - Accent4 23 7" xfId="795"/>
    <cellStyle name="20% - Accent4 23 8" xfId="796"/>
    <cellStyle name="20% - Accent4 24" xfId="797"/>
    <cellStyle name="20% - Accent4 24 2" xfId="798"/>
    <cellStyle name="20% - Accent4 24 3" xfId="799"/>
    <cellStyle name="20% - Accent4 24 4" xfId="800"/>
    <cellStyle name="20% - Accent4 24 5" xfId="801"/>
    <cellStyle name="20% - Accent4 24 6" xfId="802"/>
    <cellStyle name="20% - Accent4 24 7" xfId="803"/>
    <cellStyle name="20% - Accent4 24 8" xfId="804"/>
    <cellStyle name="20% - Accent4 25" xfId="805"/>
    <cellStyle name="20% - Accent4 25 2" xfId="806"/>
    <cellStyle name="20% - Accent4 25 3" xfId="807"/>
    <cellStyle name="20% - Accent4 25 4" xfId="808"/>
    <cellStyle name="20% - Accent4 25 5" xfId="809"/>
    <cellStyle name="20% - Accent4 25 6" xfId="810"/>
    <cellStyle name="20% - Accent4 25 7" xfId="811"/>
    <cellStyle name="20% - Accent4 25 8" xfId="812"/>
    <cellStyle name="20% - Accent4 26" xfId="813"/>
    <cellStyle name="20% - Accent4 26 2" xfId="814"/>
    <cellStyle name="20% - Accent4 26 3" xfId="815"/>
    <cellStyle name="20% - Accent4 26 4" xfId="816"/>
    <cellStyle name="20% - Accent4 26 5" xfId="817"/>
    <cellStyle name="20% - Accent4 26 6" xfId="818"/>
    <cellStyle name="20% - Accent4 26 7" xfId="819"/>
    <cellStyle name="20% - Accent4 26 8" xfId="820"/>
    <cellStyle name="20% - Accent4 27" xfId="821"/>
    <cellStyle name="20% - Accent4 27 2" xfId="822"/>
    <cellStyle name="20% - Accent4 27 3" xfId="823"/>
    <cellStyle name="20% - Accent4 27 4" xfId="824"/>
    <cellStyle name="20% - Accent4 27 5" xfId="825"/>
    <cellStyle name="20% - Accent4 27 6" xfId="826"/>
    <cellStyle name="20% - Accent4 27 7" xfId="827"/>
    <cellStyle name="20% - Accent4 27 8" xfId="828"/>
    <cellStyle name="20% - Accent4 28" xfId="829"/>
    <cellStyle name="20% - Accent4 28 2" xfId="830"/>
    <cellStyle name="20% - Accent4 28 3" xfId="831"/>
    <cellStyle name="20% - Accent4 28 4" xfId="832"/>
    <cellStyle name="20% - Accent4 28 5" xfId="833"/>
    <cellStyle name="20% - Accent4 28 6" xfId="834"/>
    <cellStyle name="20% - Accent4 28 7" xfId="835"/>
    <cellStyle name="20% - Accent4 28 8" xfId="836"/>
    <cellStyle name="20% - Accent4 29" xfId="837"/>
    <cellStyle name="20% - Accent4 29 2" xfId="838"/>
    <cellStyle name="20% - Accent4 29 3" xfId="839"/>
    <cellStyle name="20% - Accent4 29 4" xfId="840"/>
    <cellStyle name="20% - Accent4 29 5" xfId="841"/>
    <cellStyle name="20% - Accent4 29 6" xfId="842"/>
    <cellStyle name="20% - Accent4 29 7" xfId="843"/>
    <cellStyle name="20% - Accent4 29 8" xfId="844"/>
    <cellStyle name="20% - Accent4 3" xfId="845"/>
    <cellStyle name="20% - Accent4 3 2" xfId="846"/>
    <cellStyle name="20% - Accent4 3 3" xfId="847"/>
    <cellStyle name="20% - Accent4 3 4" xfId="848"/>
    <cellStyle name="20% - Accent4 3 5" xfId="849"/>
    <cellStyle name="20% - Accent4 3 6" xfId="850"/>
    <cellStyle name="20% - Accent4 3 7" xfId="851"/>
    <cellStyle name="20% - Accent4 3 8" xfId="852"/>
    <cellStyle name="20% - Accent4 30" xfId="853"/>
    <cellStyle name="20% - Accent4 30 2" xfId="854"/>
    <cellStyle name="20% - Accent4 30 3" xfId="855"/>
    <cellStyle name="20% - Accent4 30 4" xfId="856"/>
    <cellStyle name="20% - Accent4 30 5" xfId="857"/>
    <cellStyle name="20% - Accent4 30 6" xfId="858"/>
    <cellStyle name="20% - Accent4 30 7" xfId="859"/>
    <cellStyle name="20% - Accent4 30 8" xfId="860"/>
    <cellStyle name="20% - Accent4 31" xfId="861"/>
    <cellStyle name="20% - Accent4 31 2" xfId="862"/>
    <cellStyle name="20% - Accent4 31 3" xfId="863"/>
    <cellStyle name="20% - Accent4 31 4" xfId="864"/>
    <cellStyle name="20% - Accent4 31 5" xfId="865"/>
    <cellStyle name="20% - Accent4 31 6" xfId="866"/>
    <cellStyle name="20% - Accent4 31 7" xfId="867"/>
    <cellStyle name="20% - Accent4 31 8" xfId="868"/>
    <cellStyle name="20% - Accent4 32" xfId="869"/>
    <cellStyle name="20% - Accent4 4" xfId="870"/>
    <cellStyle name="20% - Accent4 4 2" xfId="871"/>
    <cellStyle name="20% - Accent4 4 3" xfId="872"/>
    <cellStyle name="20% - Accent4 4 4" xfId="873"/>
    <cellStyle name="20% - Accent4 4 5" xfId="874"/>
    <cellStyle name="20% - Accent4 4 6" xfId="875"/>
    <cellStyle name="20% - Accent4 4 7" xfId="876"/>
    <cellStyle name="20% - Accent4 4 8" xfId="877"/>
    <cellStyle name="20% - Accent4 5" xfId="878"/>
    <cellStyle name="20% - Accent4 5 2" xfId="879"/>
    <cellStyle name="20% - Accent4 5 3" xfId="880"/>
    <cellStyle name="20% - Accent4 5 4" xfId="881"/>
    <cellStyle name="20% - Accent4 5 5" xfId="882"/>
    <cellStyle name="20% - Accent4 5 6" xfId="883"/>
    <cellStyle name="20% - Accent4 5 7" xfId="884"/>
    <cellStyle name="20% - Accent4 5 8" xfId="885"/>
    <cellStyle name="20% - Accent4 6" xfId="886"/>
    <cellStyle name="20% - Accent4 6 2" xfId="887"/>
    <cellStyle name="20% - Accent4 6 3" xfId="888"/>
    <cellStyle name="20% - Accent4 6 4" xfId="889"/>
    <cellStyle name="20% - Accent4 6 5" xfId="890"/>
    <cellStyle name="20% - Accent4 6 6" xfId="891"/>
    <cellStyle name="20% - Accent4 6 7" xfId="892"/>
    <cellStyle name="20% - Accent4 6 8" xfId="893"/>
    <cellStyle name="20% - Accent4 7" xfId="894"/>
    <cellStyle name="20% - Accent4 7 2" xfId="895"/>
    <cellStyle name="20% - Accent4 7 3" xfId="896"/>
    <cellStyle name="20% - Accent4 7 4" xfId="897"/>
    <cellStyle name="20% - Accent4 7 5" xfId="898"/>
    <cellStyle name="20% - Accent4 7 6" xfId="899"/>
    <cellStyle name="20% - Accent4 7 7" xfId="900"/>
    <cellStyle name="20% - Accent4 7 8" xfId="901"/>
    <cellStyle name="20% - Accent4 8" xfId="902"/>
    <cellStyle name="20% - Accent4 8 2" xfId="903"/>
    <cellStyle name="20% - Accent4 8 3" xfId="904"/>
    <cellStyle name="20% - Accent4 8 4" xfId="905"/>
    <cellStyle name="20% - Accent4 8 5" xfId="906"/>
    <cellStyle name="20% - Accent4 8 6" xfId="907"/>
    <cellStyle name="20% - Accent4 8 7" xfId="908"/>
    <cellStyle name="20% - Accent4 8 8" xfId="909"/>
    <cellStyle name="20% - Accent4 9" xfId="910"/>
    <cellStyle name="20% - Accent4 9 2" xfId="911"/>
    <cellStyle name="20% - Accent4 9 3" xfId="912"/>
    <cellStyle name="20% - Accent4 9 4" xfId="913"/>
    <cellStyle name="20% - Accent4 9 5" xfId="914"/>
    <cellStyle name="20% - Accent4 9 6" xfId="915"/>
    <cellStyle name="20% - Accent4 9 7" xfId="916"/>
    <cellStyle name="20% - Accent4 9 8" xfId="917"/>
    <cellStyle name="20% - Accent5 10" xfId="918"/>
    <cellStyle name="20% - Accent5 10 2" xfId="919"/>
    <cellStyle name="20% - Accent5 10 3" xfId="920"/>
    <cellStyle name="20% - Accent5 10 4" xfId="921"/>
    <cellStyle name="20% - Accent5 10 5" xfId="922"/>
    <cellStyle name="20% - Accent5 10 6" xfId="923"/>
    <cellStyle name="20% - Accent5 10 7" xfId="924"/>
    <cellStyle name="20% - Accent5 10 8" xfId="925"/>
    <cellStyle name="20% - Accent5 11" xfId="926"/>
    <cellStyle name="20% - Accent5 11 2" xfId="927"/>
    <cellStyle name="20% - Accent5 11 3" xfId="928"/>
    <cellStyle name="20% - Accent5 11 4" xfId="929"/>
    <cellStyle name="20% - Accent5 11 5" xfId="930"/>
    <cellStyle name="20% - Accent5 11 6" xfId="931"/>
    <cellStyle name="20% - Accent5 11 7" xfId="932"/>
    <cellStyle name="20% - Accent5 11 8" xfId="933"/>
    <cellStyle name="20% - Accent5 12" xfId="934"/>
    <cellStyle name="20% - Accent5 12 2" xfId="935"/>
    <cellStyle name="20% - Accent5 12 3" xfId="936"/>
    <cellStyle name="20% - Accent5 12 4" xfId="937"/>
    <cellStyle name="20% - Accent5 12 5" xfId="938"/>
    <cellStyle name="20% - Accent5 12 6" xfId="939"/>
    <cellStyle name="20% - Accent5 12 7" xfId="940"/>
    <cellStyle name="20% - Accent5 12 8" xfId="941"/>
    <cellStyle name="20% - Accent5 13" xfId="942"/>
    <cellStyle name="20% - Accent5 13 2" xfId="943"/>
    <cellStyle name="20% - Accent5 13 3" xfId="944"/>
    <cellStyle name="20% - Accent5 13 4" xfId="945"/>
    <cellStyle name="20% - Accent5 13 5" xfId="946"/>
    <cellStyle name="20% - Accent5 13 6" xfId="947"/>
    <cellStyle name="20% - Accent5 13 7" xfId="948"/>
    <cellStyle name="20% - Accent5 13 8" xfId="949"/>
    <cellStyle name="20% - Accent5 14" xfId="950"/>
    <cellStyle name="20% - Accent5 14 2" xfId="951"/>
    <cellStyle name="20% - Accent5 14 3" xfId="952"/>
    <cellStyle name="20% - Accent5 14 4" xfId="953"/>
    <cellStyle name="20% - Accent5 14 5" xfId="954"/>
    <cellStyle name="20% - Accent5 14 6" xfId="955"/>
    <cellStyle name="20% - Accent5 14 7" xfId="956"/>
    <cellStyle name="20% - Accent5 14 8" xfId="957"/>
    <cellStyle name="20% - Accent5 15" xfId="958"/>
    <cellStyle name="20% - Accent5 15 2" xfId="959"/>
    <cellStyle name="20% - Accent5 15 3" xfId="960"/>
    <cellStyle name="20% - Accent5 15 4" xfId="961"/>
    <cellStyle name="20% - Accent5 15 5" xfId="962"/>
    <cellStyle name="20% - Accent5 15 6" xfId="963"/>
    <cellStyle name="20% - Accent5 15 7" xfId="964"/>
    <cellStyle name="20% - Accent5 15 8" xfId="965"/>
    <cellStyle name="20% - Accent5 16" xfId="966"/>
    <cellStyle name="20% - Accent5 16 2" xfId="967"/>
    <cellStyle name="20% - Accent5 16 3" xfId="968"/>
    <cellStyle name="20% - Accent5 16 4" xfId="969"/>
    <cellStyle name="20% - Accent5 16 5" xfId="970"/>
    <cellStyle name="20% - Accent5 16 6" xfId="971"/>
    <cellStyle name="20% - Accent5 16 7" xfId="972"/>
    <cellStyle name="20% - Accent5 16 8" xfId="973"/>
    <cellStyle name="20% - Accent5 17" xfId="974"/>
    <cellStyle name="20% - Accent5 17 2" xfId="975"/>
    <cellStyle name="20% - Accent5 17 3" xfId="976"/>
    <cellStyle name="20% - Accent5 17 4" xfId="977"/>
    <cellStyle name="20% - Accent5 17 5" xfId="978"/>
    <cellStyle name="20% - Accent5 17 6" xfId="979"/>
    <cellStyle name="20% - Accent5 17 7" xfId="980"/>
    <cellStyle name="20% - Accent5 17 8" xfId="981"/>
    <cellStyle name="20% - Accent5 18" xfId="982"/>
    <cellStyle name="20% - Accent5 18 2" xfId="983"/>
    <cellStyle name="20% - Accent5 18 3" xfId="984"/>
    <cellStyle name="20% - Accent5 18 4" xfId="985"/>
    <cellStyle name="20% - Accent5 18 5" xfId="986"/>
    <cellStyle name="20% - Accent5 18 6" xfId="987"/>
    <cellStyle name="20% - Accent5 18 7" xfId="988"/>
    <cellStyle name="20% - Accent5 18 8" xfId="989"/>
    <cellStyle name="20% - Accent5 19" xfId="990"/>
    <cellStyle name="20% - Accent5 19 2" xfId="991"/>
    <cellStyle name="20% - Accent5 19 3" xfId="992"/>
    <cellStyle name="20% - Accent5 19 4" xfId="993"/>
    <cellStyle name="20% - Accent5 19 5" xfId="994"/>
    <cellStyle name="20% - Accent5 19 6" xfId="995"/>
    <cellStyle name="20% - Accent5 19 7" xfId="996"/>
    <cellStyle name="20% - Accent5 19 8" xfId="997"/>
    <cellStyle name="20% - Accent5 2" xfId="998"/>
    <cellStyle name="20% - Accent5 2 2" xfId="999"/>
    <cellStyle name="20% - Accent5 2 3" xfId="1000"/>
    <cellStyle name="20% - Accent5 2 4" xfId="1001"/>
    <cellStyle name="20% - Accent5 2 5" xfId="1002"/>
    <cellStyle name="20% - Accent5 2 6" xfId="1003"/>
    <cellStyle name="20% - Accent5 2 7" xfId="1004"/>
    <cellStyle name="20% - Accent5 2 8" xfId="1005"/>
    <cellStyle name="20% - Accent5 20" xfId="1006"/>
    <cellStyle name="20% - Accent5 20 2" xfId="1007"/>
    <cellStyle name="20% - Accent5 20 3" xfId="1008"/>
    <cellStyle name="20% - Accent5 20 4" xfId="1009"/>
    <cellStyle name="20% - Accent5 20 5" xfId="1010"/>
    <cellStyle name="20% - Accent5 20 6" xfId="1011"/>
    <cellStyle name="20% - Accent5 20 7" xfId="1012"/>
    <cellStyle name="20% - Accent5 20 8" xfId="1013"/>
    <cellStyle name="20% - Accent5 21" xfId="1014"/>
    <cellStyle name="20% - Accent5 21 2" xfId="1015"/>
    <cellStyle name="20% - Accent5 21 3" xfId="1016"/>
    <cellStyle name="20% - Accent5 21 4" xfId="1017"/>
    <cellStyle name="20% - Accent5 21 5" xfId="1018"/>
    <cellStyle name="20% - Accent5 21 6" xfId="1019"/>
    <cellStyle name="20% - Accent5 21 7" xfId="1020"/>
    <cellStyle name="20% - Accent5 21 8" xfId="1021"/>
    <cellStyle name="20% - Accent5 22" xfId="1022"/>
    <cellStyle name="20% - Accent5 22 2" xfId="1023"/>
    <cellStyle name="20% - Accent5 22 3" xfId="1024"/>
    <cellStyle name="20% - Accent5 22 4" xfId="1025"/>
    <cellStyle name="20% - Accent5 22 5" xfId="1026"/>
    <cellStyle name="20% - Accent5 22 6" xfId="1027"/>
    <cellStyle name="20% - Accent5 22 7" xfId="1028"/>
    <cellStyle name="20% - Accent5 22 8" xfId="1029"/>
    <cellStyle name="20% - Accent5 23" xfId="1030"/>
    <cellStyle name="20% - Accent5 23 2" xfId="1031"/>
    <cellStyle name="20% - Accent5 23 3" xfId="1032"/>
    <cellStyle name="20% - Accent5 23 4" xfId="1033"/>
    <cellStyle name="20% - Accent5 23 5" xfId="1034"/>
    <cellStyle name="20% - Accent5 23 6" xfId="1035"/>
    <cellStyle name="20% - Accent5 23 7" xfId="1036"/>
    <cellStyle name="20% - Accent5 23 8" xfId="1037"/>
    <cellStyle name="20% - Accent5 24" xfId="1038"/>
    <cellStyle name="20% - Accent5 24 2" xfId="1039"/>
    <cellStyle name="20% - Accent5 24 3" xfId="1040"/>
    <cellStyle name="20% - Accent5 24 4" xfId="1041"/>
    <cellStyle name="20% - Accent5 24 5" xfId="1042"/>
    <cellStyle name="20% - Accent5 24 6" xfId="1043"/>
    <cellStyle name="20% - Accent5 24 7" xfId="1044"/>
    <cellStyle name="20% - Accent5 24 8" xfId="1045"/>
    <cellStyle name="20% - Accent5 25" xfId="1046"/>
    <cellStyle name="20% - Accent5 25 2" xfId="1047"/>
    <cellStyle name="20% - Accent5 25 3" xfId="1048"/>
    <cellStyle name="20% - Accent5 25 4" xfId="1049"/>
    <cellStyle name="20% - Accent5 25 5" xfId="1050"/>
    <cellStyle name="20% - Accent5 25 6" xfId="1051"/>
    <cellStyle name="20% - Accent5 25 7" xfId="1052"/>
    <cellStyle name="20% - Accent5 25 8" xfId="1053"/>
    <cellStyle name="20% - Accent5 26" xfId="1054"/>
    <cellStyle name="20% - Accent5 26 2" xfId="1055"/>
    <cellStyle name="20% - Accent5 26 3" xfId="1056"/>
    <cellStyle name="20% - Accent5 26 4" xfId="1057"/>
    <cellStyle name="20% - Accent5 26 5" xfId="1058"/>
    <cellStyle name="20% - Accent5 26 6" xfId="1059"/>
    <cellStyle name="20% - Accent5 26 7" xfId="1060"/>
    <cellStyle name="20% - Accent5 26 8" xfId="1061"/>
    <cellStyle name="20% - Accent5 27" xfId="1062"/>
    <cellStyle name="20% - Accent5 27 2" xfId="1063"/>
    <cellStyle name="20% - Accent5 27 3" xfId="1064"/>
    <cellStyle name="20% - Accent5 27 4" xfId="1065"/>
    <cellStyle name="20% - Accent5 27 5" xfId="1066"/>
    <cellStyle name="20% - Accent5 27 6" xfId="1067"/>
    <cellStyle name="20% - Accent5 27 7" xfId="1068"/>
    <cellStyle name="20% - Accent5 27 8" xfId="1069"/>
    <cellStyle name="20% - Accent5 28" xfId="1070"/>
    <cellStyle name="20% - Accent5 28 2" xfId="1071"/>
    <cellStyle name="20% - Accent5 28 3" xfId="1072"/>
    <cellStyle name="20% - Accent5 28 4" xfId="1073"/>
    <cellStyle name="20% - Accent5 28 5" xfId="1074"/>
    <cellStyle name="20% - Accent5 28 6" xfId="1075"/>
    <cellStyle name="20% - Accent5 28 7" xfId="1076"/>
    <cellStyle name="20% - Accent5 28 8" xfId="1077"/>
    <cellStyle name="20% - Accent5 29" xfId="1078"/>
    <cellStyle name="20% - Accent5 29 2" xfId="1079"/>
    <cellStyle name="20% - Accent5 29 3" xfId="1080"/>
    <cellStyle name="20% - Accent5 29 4" xfId="1081"/>
    <cellStyle name="20% - Accent5 29 5" xfId="1082"/>
    <cellStyle name="20% - Accent5 29 6" xfId="1083"/>
    <cellStyle name="20% - Accent5 29 7" xfId="1084"/>
    <cellStyle name="20% - Accent5 29 8" xfId="1085"/>
    <cellStyle name="20% - Accent5 3" xfId="1086"/>
    <cellStyle name="20% - Accent5 3 2" xfId="1087"/>
    <cellStyle name="20% - Accent5 3 3" xfId="1088"/>
    <cellStyle name="20% - Accent5 3 4" xfId="1089"/>
    <cellStyle name="20% - Accent5 3 5" xfId="1090"/>
    <cellStyle name="20% - Accent5 3 6" xfId="1091"/>
    <cellStyle name="20% - Accent5 3 7" xfId="1092"/>
    <cellStyle name="20% - Accent5 3 8" xfId="1093"/>
    <cellStyle name="20% - Accent5 30" xfId="1094"/>
    <cellStyle name="20% - Accent5 30 2" xfId="1095"/>
    <cellStyle name="20% - Accent5 30 3" xfId="1096"/>
    <cellStyle name="20% - Accent5 30 4" xfId="1097"/>
    <cellStyle name="20% - Accent5 30 5" xfId="1098"/>
    <cellStyle name="20% - Accent5 30 6" xfId="1099"/>
    <cellStyle name="20% - Accent5 30 7" xfId="1100"/>
    <cellStyle name="20% - Accent5 30 8" xfId="1101"/>
    <cellStyle name="20% - Accent5 31" xfId="1102"/>
    <cellStyle name="20% - Accent5 31 2" xfId="1103"/>
    <cellStyle name="20% - Accent5 31 3" xfId="1104"/>
    <cellStyle name="20% - Accent5 31 4" xfId="1105"/>
    <cellStyle name="20% - Accent5 31 5" xfId="1106"/>
    <cellStyle name="20% - Accent5 31 6" xfId="1107"/>
    <cellStyle name="20% - Accent5 31 7" xfId="1108"/>
    <cellStyle name="20% - Accent5 31 8" xfId="1109"/>
    <cellStyle name="20% - Accent5 32" xfId="1110"/>
    <cellStyle name="20% - Accent5 4" xfId="1111"/>
    <cellStyle name="20% - Accent5 4 2" xfId="1112"/>
    <cellStyle name="20% - Accent5 4 3" xfId="1113"/>
    <cellStyle name="20% - Accent5 4 4" xfId="1114"/>
    <cellStyle name="20% - Accent5 4 5" xfId="1115"/>
    <cellStyle name="20% - Accent5 4 6" xfId="1116"/>
    <cellStyle name="20% - Accent5 4 7" xfId="1117"/>
    <cellStyle name="20% - Accent5 4 8" xfId="1118"/>
    <cellStyle name="20% - Accent5 5" xfId="1119"/>
    <cellStyle name="20% - Accent5 5 2" xfId="1120"/>
    <cellStyle name="20% - Accent5 5 3" xfId="1121"/>
    <cellStyle name="20% - Accent5 5 4" xfId="1122"/>
    <cellStyle name="20% - Accent5 5 5" xfId="1123"/>
    <cellStyle name="20% - Accent5 5 6" xfId="1124"/>
    <cellStyle name="20% - Accent5 5 7" xfId="1125"/>
    <cellStyle name="20% - Accent5 5 8" xfId="1126"/>
    <cellStyle name="20% - Accent5 6" xfId="1127"/>
    <cellStyle name="20% - Accent5 6 2" xfId="1128"/>
    <cellStyle name="20% - Accent5 6 3" xfId="1129"/>
    <cellStyle name="20% - Accent5 6 4" xfId="1130"/>
    <cellStyle name="20% - Accent5 6 5" xfId="1131"/>
    <cellStyle name="20% - Accent5 6 6" xfId="1132"/>
    <cellStyle name="20% - Accent5 6 7" xfId="1133"/>
    <cellStyle name="20% - Accent5 6 8" xfId="1134"/>
    <cellStyle name="20% - Accent5 7" xfId="1135"/>
    <cellStyle name="20% - Accent5 7 2" xfId="1136"/>
    <cellStyle name="20% - Accent5 7 3" xfId="1137"/>
    <cellStyle name="20% - Accent5 7 4" xfId="1138"/>
    <cellStyle name="20% - Accent5 7 5" xfId="1139"/>
    <cellStyle name="20% - Accent5 7 6" xfId="1140"/>
    <cellStyle name="20% - Accent5 7 7" xfId="1141"/>
    <cellStyle name="20% - Accent5 7 8" xfId="1142"/>
    <cellStyle name="20% - Accent5 8" xfId="1143"/>
    <cellStyle name="20% - Accent5 8 2" xfId="1144"/>
    <cellStyle name="20% - Accent5 8 3" xfId="1145"/>
    <cellStyle name="20% - Accent5 8 4" xfId="1146"/>
    <cellStyle name="20% - Accent5 8 5" xfId="1147"/>
    <cellStyle name="20% - Accent5 8 6" xfId="1148"/>
    <cellStyle name="20% - Accent5 8 7" xfId="1149"/>
    <cellStyle name="20% - Accent5 8 8" xfId="1150"/>
    <cellStyle name="20% - Accent5 9" xfId="1151"/>
    <cellStyle name="20% - Accent5 9 2" xfId="1152"/>
    <cellStyle name="20% - Accent5 9 3" xfId="1153"/>
    <cellStyle name="20% - Accent5 9 4" xfId="1154"/>
    <cellStyle name="20% - Accent5 9 5" xfId="1155"/>
    <cellStyle name="20% - Accent5 9 6" xfId="1156"/>
    <cellStyle name="20% - Accent5 9 7" xfId="1157"/>
    <cellStyle name="20% - Accent5 9 8" xfId="1158"/>
    <cellStyle name="20% - Accent6 10" xfId="1159"/>
    <cellStyle name="20% - Accent6 10 2" xfId="1160"/>
    <cellStyle name="20% - Accent6 10 3" xfId="1161"/>
    <cellStyle name="20% - Accent6 10 4" xfId="1162"/>
    <cellStyle name="20% - Accent6 10 5" xfId="1163"/>
    <cellStyle name="20% - Accent6 10 6" xfId="1164"/>
    <cellStyle name="20% - Accent6 10 7" xfId="1165"/>
    <cellStyle name="20% - Accent6 10 8" xfId="1166"/>
    <cellStyle name="20% - Accent6 11" xfId="1167"/>
    <cellStyle name="20% - Accent6 11 2" xfId="1168"/>
    <cellStyle name="20% - Accent6 11 3" xfId="1169"/>
    <cellStyle name="20% - Accent6 11 4" xfId="1170"/>
    <cellStyle name="20% - Accent6 11 5" xfId="1171"/>
    <cellStyle name="20% - Accent6 11 6" xfId="1172"/>
    <cellStyle name="20% - Accent6 11 7" xfId="1173"/>
    <cellStyle name="20% - Accent6 11 8" xfId="1174"/>
    <cellStyle name="20% - Accent6 12" xfId="1175"/>
    <cellStyle name="20% - Accent6 12 2" xfId="1176"/>
    <cellStyle name="20% - Accent6 12 3" xfId="1177"/>
    <cellStyle name="20% - Accent6 12 4" xfId="1178"/>
    <cellStyle name="20% - Accent6 12 5" xfId="1179"/>
    <cellStyle name="20% - Accent6 12 6" xfId="1180"/>
    <cellStyle name="20% - Accent6 12 7" xfId="1181"/>
    <cellStyle name="20% - Accent6 12 8" xfId="1182"/>
    <cellStyle name="20% - Accent6 13" xfId="1183"/>
    <cellStyle name="20% - Accent6 13 2" xfId="1184"/>
    <cellStyle name="20% - Accent6 13 3" xfId="1185"/>
    <cellStyle name="20% - Accent6 13 4" xfId="1186"/>
    <cellStyle name="20% - Accent6 13 5" xfId="1187"/>
    <cellStyle name="20% - Accent6 13 6" xfId="1188"/>
    <cellStyle name="20% - Accent6 13 7" xfId="1189"/>
    <cellStyle name="20% - Accent6 13 8" xfId="1190"/>
    <cellStyle name="20% - Accent6 14" xfId="1191"/>
    <cellStyle name="20% - Accent6 14 2" xfId="1192"/>
    <cellStyle name="20% - Accent6 14 3" xfId="1193"/>
    <cellStyle name="20% - Accent6 14 4" xfId="1194"/>
    <cellStyle name="20% - Accent6 14 5" xfId="1195"/>
    <cellStyle name="20% - Accent6 14 6" xfId="1196"/>
    <cellStyle name="20% - Accent6 14 7" xfId="1197"/>
    <cellStyle name="20% - Accent6 14 8" xfId="1198"/>
    <cellStyle name="20% - Accent6 15" xfId="1199"/>
    <cellStyle name="20% - Accent6 15 2" xfId="1200"/>
    <cellStyle name="20% - Accent6 15 3" xfId="1201"/>
    <cellStyle name="20% - Accent6 15 4" xfId="1202"/>
    <cellStyle name="20% - Accent6 15 5" xfId="1203"/>
    <cellStyle name="20% - Accent6 15 6" xfId="1204"/>
    <cellStyle name="20% - Accent6 15 7" xfId="1205"/>
    <cellStyle name="20% - Accent6 15 8" xfId="1206"/>
    <cellStyle name="20% - Accent6 16" xfId="1207"/>
    <cellStyle name="20% - Accent6 16 2" xfId="1208"/>
    <cellStyle name="20% - Accent6 16 3" xfId="1209"/>
    <cellStyle name="20% - Accent6 16 4" xfId="1210"/>
    <cellStyle name="20% - Accent6 16 5" xfId="1211"/>
    <cellStyle name="20% - Accent6 16 6" xfId="1212"/>
    <cellStyle name="20% - Accent6 16 7" xfId="1213"/>
    <cellStyle name="20% - Accent6 16 8" xfId="1214"/>
    <cellStyle name="20% - Accent6 17" xfId="1215"/>
    <cellStyle name="20% - Accent6 17 2" xfId="1216"/>
    <cellStyle name="20% - Accent6 17 3" xfId="1217"/>
    <cellStyle name="20% - Accent6 17 4" xfId="1218"/>
    <cellStyle name="20% - Accent6 17 5" xfId="1219"/>
    <cellStyle name="20% - Accent6 17 6" xfId="1220"/>
    <cellStyle name="20% - Accent6 17 7" xfId="1221"/>
    <cellStyle name="20% - Accent6 17 8" xfId="1222"/>
    <cellStyle name="20% - Accent6 18" xfId="1223"/>
    <cellStyle name="20% - Accent6 18 2" xfId="1224"/>
    <cellStyle name="20% - Accent6 18 3" xfId="1225"/>
    <cellStyle name="20% - Accent6 18 4" xfId="1226"/>
    <cellStyle name="20% - Accent6 18 5" xfId="1227"/>
    <cellStyle name="20% - Accent6 18 6" xfId="1228"/>
    <cellStyle name="20% - Accent6 18 7" xfId="1229"/>
    <cellStyle name="20% - Accent6 18 8" xfId="1230"/>
    <cellStyle name="20% - Accent6 19" xfId="1231"/>
    <cellStyle name="20% - Accent6 19 2" xfId="1232"/>
    <cellStyle name="20% - Accent6 19 3" xfId="1233"/>
    <cellStyle name="20% - Accent6 19 4" xfId="1234"/>
    <cellStyle name="20% - Accent6 19 5" xfId="1235"/>
    <cellStyle name="20% - Accent6 19 6" xfId="1236"/>
    <cellStyle name="20% - Accent6 19 7" xfId="1237"/>
    <cellStyle name="20% - Accent6 19 8" xfId="1238"/>
    <cellStyle name="20% - Accent6 2" xfId="1239"/>
    <cellStyle name="20% - Accent6 2 2" xfId="1240"/>
    <cellStyle name="20% - Accent6 2 3" xfId="1241"/>
    <cellStyle name="20% - Accent6 2 4" xfId="1242"/>
    <cellStyle name="20% - Accent6 2 5" xfId="1243"/>
    <cellStyle name="20% - Accent6 2 6" xfId="1244"/>
    <cellStyle name="20% - Accent6 2 7" xfId="1245"/>
    <cellStyle name="20% - Accent6 2 8" xfId="1246"/>
    <cellStyle name="20% - Accent6 20" xfId="1247"/>
    <cellStyle name="20% - Accent6 20 2" xfId="1248"/>
    <cellStyle name="20% - Accent6 20 3" xfId="1249"/>
    <cellStyle name="20% - Accent6 20 4" xfId="1250"/>
    <cellStyle name="20% - Accent6 20 5" xfId="1251"/>
    <cellStyle name="20% - Accent6 20 6" xfId="1252"/>
    <cellStyle name="20% - Accent6 20 7" xfId="1253"/>
    <cellStyle name="20% - Accent6 20 8" xfId="1254"/>
    <cellStyle name="20% - Accent6 21" xfId="1255"/>
    <cellStyle name="20% - Accent6 21 2" xfId="1256"/>
    <cellStyle name="20% - Accent6 21 3" xfId="1257"/>
    <cellStyle name="20% - Accent6 21 4" xfId="1258"/>
    <cellStyle name="20% - Accent6 21 5" xfId="1259"/>
    <cellStyle name="20% - Accent6 21 6" xfId="1260"/>
    <cellStyle name="20% - Accent6 21 7" xfId="1261"/>
    <cellStyle name="20% - Accent6 21 8" xfId="1262"/>
    <cellStyle name="20% - Accent6 22" xfId="1263"/>
    <cellStyle name="20% - Accent6 22 2" xfId="1264"/>
    <cellStyle name="20% - Accent6 22 3" xfId="1265"/>
    <cellStyle name="20% - Accent6 22 4" xfId="1266"/>
    <cellStyle name="20% - Accent6 22 5" xfId="1267"/>
    <cellStyle name="20% - Accent6 22 6" xfId="1268"/>
    <cellStyle name="20% - Accent6 22 7" xfId="1269"/>
    <cellStyle name="20% - Accent6 22 8" xfId="1270"/>
    <cellStyle name="20% - Accent6 23" xfId="1271"/>
    <cellStyle name="20% - Accent6 23 2" xfId="1272"/>
    <cellStyle name="20% - Accent6 23 3" xfId="1273"/>
    <cellStyle name="20% - Accent6 23 4" xfId="1274"/>
    <cellStyle name="20% - Accent6 23 5" xfId="1275"/>
    <cellStyle name="20% - Accent6 23 6" xfId="1276"/>
    <cellStyle name="20% - Accent6 23 7" xfId="1277"/>
    <cellStyle name="20% - Accent6 23 8" xfId="1278"/>
    <cellStyle name="20% - Accent6 24" xfId="1279"/>
    <cellStyle name="20% - Accent6 24 2" xfId="1280"/>
    <cellStyle name="20% - Accent6 24 3" xfId="1281"/>
    <cellStyle name="20% - Accent6 24 4" xfId="1282"/>
    <cellStyle name="20% - Accent6 24 5" xfId="1283"/>
    <cellStyle name="20% - Accent6 24 6" xfId="1284"/>
    <cellStyle name="20% - Accent6 24 7" xfId="1285"/>
    <cellStyle name="20% - Accent6 24 8" xfId="1286"/>
    <cellStyle name="20% - Accent6 25" xfId="1287"/>
    <cellStyle name="20% - Accent6 25 2" xfId="1288"/>
    <cellStyle name="20% - Accent6 25 3" xfId="1289"/>
    <cellStyle name="20% - Accent6 25 4" xfId="1290"/>
    <cellStyle name="20% - Accent6 25 5" xfId="1291"/>
    <cellStyle name="20% - Accent6 25 6" xfId="1292"/>
    <cellStyle name="20% - Accent6 25 7" xfId="1293"/>
    <cellStyle name="20% - Accent6 25 8" xfId="1294"/>
    <cellStyle name="20% - Accent6 26" xfId="1295"/>
    <cellStyle name="20% - Accent6 26 2" xfId="1296"/>
    <cellStyle name="20% - Accent6 26 3" xfId="1297"/>
    <cellStyle name="20% - Accent6 26 4" xfId="1298"/>
    <cellStyle name="20% - Accent6 26 5" xfId="1299"/>
    <cellStyle name="20% - Accent6 26 6" xfId="1300"/>
    <cellStyle name="20% - Accent6 26 7" xfId="1301"/>
    <cellStyle name="20% - Accent6 26 8" xfId="1302"/>
    <cellStyle name="20% - Accent6 27" xfId="1303"/>
    <cellStyle name="20% - Accent6 27 2" xfId="1304"/>
    <cellStyle name="20% - Accent6 27 3" xfId="1305"/>
    <cellStyle name="20% - Accent6 27 4" xfId="1306"/>
    <cellStyle name="20% - Accent6 27 5" xfId="1307"/>
    <cellStyle name="20% - Accent6 27 6" xfId="1308"/>
    <cellStyle name="20% - Accent6 27 7" xfId="1309"/>
    <cellStyle name="20% - Accent6 27 8" xfId="1310"/>
    <cellStyle name="20% - Accent6 28" xfId="1311"/>
    <cellStyle name="20% - Accent6 28 2" xfId="1312"/>
    <cellStyle name="20% - Accent6 28 3" xfId="1313"/>
    <cellStyle name="20% - Accent6 28 4" xfId="1314"/>
    <cellStyle name="20% - Accent6 28 5" xfId="1315"/>
    <cellStyle name="20% - Accent6 28 6" xfId="1316"/>
    <cellStyle name="20% - Accent6 28 7" xfId="1317"/>
    <cellStyle name="20% - Accent6 28 8" xfId="1318"/>
    <cellStyle name="20% - Accent6 29" xfId="1319"/>
    <cellStyle name="20% - Accent6 29 2" xfId="1320"/>
    <cellStyle name="20% - Accent6 29 3" xfId="1321"/>
    <cellStyle name="20% - Accent6 29 4" xfId="1322"/>
    <cellStyle name="20% - Accent6 29 5" xfId="1323"/>
    <cellStyle name="20% - Accent6 29 6" xfId="1324"/>
    <cellStyle name="20% - Accent6 29 7" xfId="1325"/>
    <cellStyle name="20% - Accent6 29 8" xfId="1326"/>
    <cellStyle name="20% - Accent6 3" xfId="1327"/>
    <cellStyle name="20% - Accent6 3 2" xfId="1328"/>
    <cellStyle name="20% - Accent6 3 3" xfId="1329"/>
    <cellStyle name="20% - Accent6 3 4" xfId="1330"/>
    <cellStyle name="20% - Accent6 3 5" xfId="1331"/>
    <cellStyle name="20% - Accent6 3 6" xfId="1332"/>
    <cellStyle name="20% - Accent6 3 7" xfId="1333"/>
    <cellStyle name="20% - Accent6 3 8" xfId="1334"/>
    <cellStyle name="20% - Accent6 30" xfId="1335"/>
    <cellStyle name="20% - Accent6 30 2" xfId="1336"/>
    <cellStyle name="20% - Accent6 30 3" xfId="1337"/>
    <cellStyle name="20% - Accent6 30 4" xfId="1338"/>
    <cellStyle name="20% - Accent6 30 5" xfId="1339"/>
    <cellStyle name="20% - Accent6 30 6" xfId="1340"/>
    <cellStyle name="20% - Accent6 30 7" xfId="1341"/>
    <cellStyle name="20% - Accent6 30 8" xfId="1342"/>
    <cellStyle name="20% - Accent6 31" xfId="1343"/>
    <cellStyle name="20% - Accent6 31 2" xfId="1344"/>
    <cellStyle name="20% - Accent6 31 3" xfId="1345"/>
    <cellStyle name="20% - Accent6 31 4" xfId="1346"/>
    <cellStyle name="20% - Accent6 31 5" xfId="1347"/>
    <cellStyle name="20% - Accent6 31 6" xfId="1348"/>
    <cellStyle name="20% - Accent6 31 7" xfId="1349"/>
    <cellStyle name="20% - Accent6 31 8" xfId="1350"/>
    <cellStyle name="20% - Accent6 32" xfId="1351"/>
    <cellStyle name="20% - Accent6 4" xfId="1352"/>
    <cellStyle name="20% - Accent6 4 2" xfId="1353"/>
    <cellStyle name="20% - Accent6 4 3" xfId="1354"/>
    <cellStyle name="20% - Accent6 4 4" xfId="1355"/>
    <cellStyle name="20% - Accent6 4 5" xfId="1356"/>
    <cellStyle name="20% - Accent6 4 6" xfId="1357"/>
    <cellStyle name="20% - Accent6 4 7" xfId="1358"/>
    <cellStyle name="20% - Accent6 4 8" xfId="1359"/>
    <cellStyle name="20% - Accent6 5" xfId="1360"/>
    <cellStyle name="20% - Accent6 5 2" xfId="1361"/>
    <cellStyle name="20% - Accent6 5 3" xfId="1362"/>
    <cellStyle name="20% - Accent6 5 4" xfId="1363"/>
    <cellStyle name="20% - Accent6 5 5" xfId="1364"/>
    <cellStyle name="20% - Accent6 5 6" xfId="1365"/>
    <cellStyle name="20% - Accent6 5 7" xfId="1366"/>
    <cellStyle name="20% - Accent6 5 8" xfId="1367"/>
    <cellStyle name="20% - Accent6 6" xfId="1368"/>
    <cellStyle name="20% - Accent6 6 2" xfId="1369"/>
    <cellStyle name="20% - Accent6 6 3" xfId="1370"/>
    <cellStyle name="20% - Accent6 6 4" xfId="1371"/>
    <cellStyle name="20% - Accent6 6 5" xfId="1372"/>
    <cellStyle name="20% - Accent6 6 6" xfId="1373"/>
    <cellStyle name="20% - Accent6 6 7" xfId="1374"/>
    <cellStyle name="20% - Accent6 6 8" xfId="1375"/>
    <cellStyle name="20% - Accent6 7" xfId="1376"/>
    <cellStyle name="20% - Accent6 7 2" xfId="1377"/>
    <cellStyle name="20% - Accent6 7 3" xfId="1378"/>
    <cellStyle name="20% - Accent6 7 4" xfId="1379"/>
    <cellStyle name="20% - Accent6 7 5" xfId="1380"/>
    <cellStyle name="20% - Accent6 7 6" xfId="1381"/>
    <cellStyle name="20% - Accent6 7 7" xfId="1382"/>
    <cellStyle name="20% - Accent6 7 8" xfId="1383"/>
    <cellStyle name="20% - Accent6 8" xfId="1384"/>
    <cellStyle name="20% - Accent6 8 2" xfId="1385"/>
    <cellStyle name="20% - Accent6 8 3" xfId="1386"/>
    <cellStyle name="20% - Accent6 8 4" xfId="1387"/>
    <cellStyle name="20% - Accent6 8 5" xfId="1388"/>
    <cellStyle name="20% - Accent6 8 6" xfId="1389"/>
    <cellStyle name="20% - Accent6 8 7" xfId="1390"/>
    <cellStyle name="20% - Accent6 8 8" xfId="1391"/>
    <cellStyle name="20% - Accent6 9" xfId="1392"/>
    <cellStyle name="20% - Accent6 9 2" xfId="1393"/>
    <cellStyle name="20% - Accent6 9 3" xfId="1394"/>
    <cellStyle name="20% - Accent6 9 4" xfId="1395"/>
    <cellStyle name="20% - Accent6 9 5" xfId="1396"/>
    <cellStyle name="20% - Accent6 9 6" xfId="1397"/>
    <cellStyle name="20% - Accent6 9 7" xfId="1398"/>
    <cellStyle name="20% - Accent6 9 8" xfId="1399"/>
    <cellStyle name="40% - Accent1 10" xfId="1400"/>
    <cellStyle name="40% - Accent1 10 2" xfId="1401"/>
    <cellStyle name="40% - Accent1 10 3" xfId="1402"/>
    <cellStyle name="40% - Accent1 10 4" xfId="1403"/>
    <cellStyle name="40% - Accent1 10 5" xfId="1404"/>
    <cellStyle name="40% - Accent1 10 6" xfId="1405"/>
    <cellStyle name="40% - Accent1 10 7" xfId="1406"/>
    <cellStyle name="40% - Accent1 10 8" xfId="1407"/>
    <cellStyle name="40% - Accent1 11" xfId="1408"/>
    <cellStyle name="40% - Accent1 11 2" xfId="1409"/>
    <cellStyle name="40% - Accent1 11 3" xfId="1410"/>
    <cellStyle name="40% - Accent1 11 4" xfId="1411"/>
    <cellStyle name="40% - Accent1 11 5" xfId="1412"/>
    <cellStyle name="40% - Accent1 11 6" xfId="1413"/>
    <cellStyle name="40% - Accent1 11 7" xfId="1414"/>
    <cellStyle name="40% - Accent1 11 8" xfId="1415"/>
    <cellStyle name="40% - Accent1 12" xfId="1416"/>
    <cellStyle name="40% - Accent1 12 2" xfId="1417"/>
    <cellStyle name="40% - Accent1 12 3" xfId="1418"/>
    <cellStyle name="40% - Accent1 12 4" xfId="1419"/>
    <cellStyle name="40% - Accent1 12 5" xfId="1420"/>
    <cellStyle name="40% - Accent1 12 6" xfId="1421"/>
    <cellStyle name="40% - Accent1 12 7" xfId="1422"/>
    <cellStyle name="40% - Accent1 12 8" xfId="1423"/>
    <cellStyle name="40% - Accent1 13" xfId="1424"/>
    <cellStyle name="40% - Accent1 13 2" xfId="1425"/>
    <cellStyle name="40% - Accent1 13 3" xfId="1426"/>
    <cellStyle name="40% - Accent1 13 4" xfId="1427"/>
    <cellStyle name="40% - Accent1 13 5" xfId="1428"/>
    <cellStyle name="40% - Accent1 13 6" xfId="1429"/>
    <cellStyle name="40% - Accent1 13 7" xfId="1430"/>
    <cellStyle name="40% - Accent1 13 8" xfId="1431"/>
    <cellStyle name="40% - Accent1 14" xfId="1432"/>
    <cellStyle name="40% - Accent1 14 2" xfId="1433"/>
    <cellStyle name="40% - Accent1 14 3" xfId="1434"/>
    <cellStyle name="40% - Accent1 14 4" xfId="1435"/>
    <cellStyle name="40% - Accent1 14 5" xfId="1436"/>
    <cellStyle name="40% - Accent1 14 6" xfId="1437"/>
    <cellStyle name="40% - Accent1 14 7" xfId="1438"/>
    <cellStyle name="40% - Accent1 14 8" xfId="1439"/>
    <cellStyle name="40% - Accent1 15" xfId="1440"/>
    <cellStyle name="40% - Accent1 15 2" xfId="1441"/>
    <cellStyle name="40% - Accent1 15 3" xfId="1442"/>
    <cellStyle name="40% - Accent1 15 4" xfId="1443"/>
    <cellStyle name="40% - Accent1 15 5" xfId="1444"/>
    <cellStyle name="40% - Accent1 15 6" xfId="1445"/>
    <cellStyle name="40% - Accent1 15 7" xfId="1446"/>
    <cellStyle name="40% - Accent1 15 8" xfId="1447"/>
    <cellStyle name="40% - Accent1 16" xfId="1448"/>
    <cellStyle name="40% - Accent1 16 2" xfId="1449"/>
    <cellStyle name="40% - Accent1 16 3" xfId="1450"/>
    <cellStyle name="40% - Accent1 16 4" xfId="1451"/>
    <cellStyle name="40% - Accent1 16 5" xfId="1452"/>
    <cellStyle name="40% - Accent1 16 6" xfId="1453"/>
    <cellStyle name="40% - Accent1 16 7" xfId="1454"/>
    <cellStyle name="40% - Accent1 16 8" xfId="1455"/>
    <cellStyle name="40% - Accent1 17" xfId="1456"/>
    <cellStyle name="40% - Accent1 17 2" xfId="1457"/>
    <cellStyle name="40% - Accent1 17 3" xfId="1458"/>
    <cellStyle name="40% - Accent1 17 4" xfId="1459"/>
    <cellStyle name="40% - Accent1 17 5" xfId="1460"/>
    <cellStyle name="40% - Accent1 17 6" xfId="1461"/>
    <cellStyle name="40% - Accent1 17 7" xfId="1462"/>
    <cellStyle name="40% - Accent1 17 8" xfId="1463"/>
    <cellStyle name="40% - Accent1 18" xfId="1464"/>
    <cellStyle name="40% - Accent1 18 2" xfId="1465"/>
    <cellStyle name="40% - Accent1 18 3" xfId="1466"/>
    <cellStyle name="40% - Accent1 18 4" xfId="1467"/>
    <cellStyle name="40% - Accent1 18 5" xfId="1468"/>
    <cellStyle name="40% - Accent1 18 6" xfId="1469"/>
    <cellStyle name="40% - Accent1 18 7" xfId="1470"/>
    <cellStyle name="40% - Accent1 18 8" xfId="1471"/>
    <cellStyle name="40% - Accent1 19" xfId="1472"/>
    <cellStyle name="40% - Accent1 19 2" xfId="1473"/>
    <cellStyle name="40% - Accent1 19 3" xfId="1474"/>
    <cellStyle name="40% - Accent1 19 4" xfId="1475"/>
    <cellStyle name="40% - Accent1 19 5" xfId="1476"/>
    <cellStyle name="40% - Accent1 19 6" xfId="1477"/>
    <cellStyle name="40% - Accent1 19 7" xfId="1478"/>
    <cellStyle name="40% - Accent1 19 8" xfId="1479"/>
    <cellStyle name="40% - Accent1 2" xfId="1480"/>
    <cellStyle name="40% - Accent1 2 2" xfId="1481"/>
    <cellStyle name="40% - Accent1 2 3" xfId="1482"/>
    <cellStyle name="40% - Accent1 2 4" xfId="1483"/>
    <cellStyle name="40% - Accent1 2 5" xfId="1484"/>
    <cellStyle name="40% - Accent1 2 6" xfId="1485"/>
    <cellStyle name="40% - Accent1 2 7" xfId="1486"/>
    <cellStyle name="40% - Accent1 2 8" xfId="1487"/>
    <cellStyle name="40% - Accent1 20" xfId="1488"/>
    <cellStyle name="40% - Accent1 20 2" xfId="1489"/>
    <cellStyle name="40% - Accent1 20 3" xfId="1490"/>
    <cellStyle name="40% - Accent1 20 4" xfId="1491"/>
    <cellStyle name="40% - Accent1 20 5" xfId="1492"/>
    <cellStyle name="40% - Accent1 20 6" xfId="1493"/>
    <cellStyle name="40% - Accent1 20 7" xfId="1494"/>
    <cellStyle name="40% - Accent1 20 8" xfId="1495"/>
    <cellStyle name="40% - Accent1 21" xfId="1496"/>
    <cellStyle name="40% - Accent1 21 2" xfId="1497"/>
    <cellStyle name="40% - Accent1 21 3" xfId="1498"/>
    <cellStyle name="40% - Accent1 21 4" xfId="1499"/>
    <cellStyle name="40% - Accent1 21 5" xfId="1500"/>
    <cellStyle name="40% - Accent1 21 6" xfId="1501"/>
    <cellStyle name="40% - Accent1 21 7" xfId="1502"/>
    <cellStyle name="40% - Accent1 21 8" xfId="1503"/>
    <cellStyle name="40% - Accent1 22" xfId="1504"/>
    <cellStyle name="40% - Accent1 22 2" xfId="1505"/>
    <cellStyle name="40% - Accent1 22 3" xfId="1506"/>
    <cellStyle name="40% - Accent1 22 4" xfId="1507"/>
    <cellStyle name="40% - Accent1 22 5" xfId="1508"/>
    <cellStyle name="40% - Accent1 22 6" xfId="1509"/>
    <cellStyle name="40% - Accent1 22 7" xfId="1510"/>
    <cellStyle name="40% - Accent1 22 8" xfId="1511"/>
    <cellStyle name="40% - Accent1 23" xfId="1512"/>
    <cellStyle name="40% - Accent1 23 2" xfId="1513"/>
    <cellStyle name="40% - Accent1 23 3" xfId="1514"/>
    <cellStyle name="40% - Accent1 23 4" xfId="1515"/>
    <cellStyle name="40% - Accent1 23 5" xfId="1516"/>
    <cellStyle name="40% - Accent1 23 6" xfId="1517"/>
    <cellStyle name="40% - Accent1 23 7" xfId="1518"/>
    <cellStyle name="40% - Accent1 23 8" xfId="1519"/>
    <cellStyle name="40% - Accent1 24" xfId="1520"/>
    <cellStyle name="40% - Accent1 24 2" xfId="1521"/>
    <cellStyle name="40% - Accent1 24 3" xfId="1522"/>
    <cellStyle name="40% - Accent1 24 4" xfId="1523"/>
    <cellStyle name="40% - Accent1 24 5" xfId="1524"/>
    <cellStyle name="40% - Accent1 24 6" xfId="1525"/>
    <cellStyle name="40% - Accent1 24 7" xfId="1526"/>
    <cellStyle name="40% - Accent1 24 8" xfId="1527"/>
    <cellStyle name="40% - Accent1 25" xfId="1528"/>
    <cellStyle name="40% - Accent1 25 2" xfId="1529"/>
    <cellStyle name="40% - Accent1 25 3" xfId="1530"/>
    <cellStyle name="40% - Accent1 25 4" xfId="1531"/>
    <cellStyle name="40% - Accent1 25 5" xfId="1532"/>
    <cellStyle name="40% - Accent1 25 6" xfId="1533"/>
    <cellStyle name="40% - Accent1 25 7" xfId="1534"/>
    <cellStyle name="40% - Accent1 25 8" xfId="1535"/>
    <cellStyle name="40% - Accent1 26" xfId="1536"/>
    <cellStyle name="40% - Accent1 26 2" xfId="1537"/>
    <cellStyle name="40% - Accent1 26 3" xfId="1538"/>
    <cellStyle name="40% - Accent1 26 4" xfId="1539"/>
    <cellStyle name="40% - Accent1 26 5" xfId="1540"/>
    <cellStyle name="40% - Accent1 26 6" xfId="1541"/>
    <cellStyle name="40% - Accent1 26 7" xfId="1542"/>
    <cellStyle name="40% - Accent1 26 8" xfId="1543"/>
    <cellStyle name="40% - Accent1 27" xfId="1544"/>
    <cellStyle name="40% - Accent1 27 2" xfId="1545"/>
    <cellStyle name="40% - Accent1 27 3" xfId="1546"/>
    <cellStyle name="40% - Accent1 27 4" xfId="1547"/>
    <cellStyle name="40% - Accent1 27 5" xfId="1548"/>
    <cellStyle name="40% - Accent1 27 6" xfId="1549"/>
    <cellStyle name="40% - Accent1 27 7" xfId="1550"/>
    <cellStyle name="40% - Accent1 27 8" xfId="1551"/>
    <cellStyle name="40% - Accent1 28" xfId="1552"/>
    <cellStyle name="40% - Accent1 28 2" xfId="1553"/>
    <cellStyle name="40% - Accent1 28 3" xfId="1554"/>
    <cellStyle name="40% - Accent1 28 4" xfId="1555"/>
    <cellStyle name="40% - Accent1 28 5" xfId="1556"/>
    <cellStyle name="40% - Accent1 28 6" xfId="1557"/>
    <cellStyle name="40% - Accent1 28 7" xfId="1558"/>
    <cellStyle name="40% - Accent1 28 8" xfId="1559"/>
    <cellStyle name="40% - Accent1 29" xfId="1560"/>
    <cellStyle name="40% - Accent1 29 2" xfId="1561"/>
    <cellStyle name="40% - Accent1 29 3" xfId="1562"/>
    <cellStyle name="40% - Accent1 29 4" xfId="1563"/>
    <cellStyle name="40% - Accent1 29 5" xfId="1564"/>
    <cellStyle name="40% - Accent1 29 6" xfId="1565"/>
    <cellStyle name="40% - Accent1 29 7" xfId="1566"/>
    <cellStyle name="40% - Accent1 29 8" xfId="1567"/>
    <cellStyle name="40% - Accent1 3" xfId="1568"/>
    <cellStyle name="40% - Accent1 3 2" xfId="1569"/>
    <cellStyle name="40% - Accent1 3 3" xfId="1570"/>
    <cellStyle name="40% - Accent1 3 4" xfId="1571"/>
    <cellStyle name="40% - Accent1 3 5" xfId="1572"/>
    <cellStyle name="40% - Accent1 3 6" xfId="1573"/>
    <cellStyle name="40% - Accent1 3 7" xfId="1574"/>
    <cellStyle name="40% - Accent1 3 8" xfId="1575"/>
    <cellStyle name="40% - Accent1 30" xfId="1576"/>
    <cellStyle name="40% - Accent1 30 2" xfId="1577"/>
    <cellStyle name="40% - Accent1 30 3" xfId="1578"/>
    <cellStyle name="40% - Accent1 30 4" xfId="1579"/>
    <cellStyle name="40% - Accent1 30 5" xfId="1580"/>
    <cellStyle name="40% - Accent1 30 6" xfId="1581"/>
    <cellStyle name="40% - Accent1 30 7" xfId="1582"/>
    <cellStyle name="40% - Accent1 30 8" xfId="1583"/>
    <cellStyle name="40% - Accent1 31" xfId="1584"/>
    <cellStyle name="40% - Accent1 31 2" xfId="1585"/>
    <cellStyle name="40% - Accent1 31 3" xfId="1586"/>
    <cellStyle name="40% - Accent1 31 4" xfId="1587"/>
    <cellStyle name="40% - Accent1 31 5" xfId="1588"/>
    <cellStyle name="40% - Accent1 31 6" xfId="1589"/>
    <cellStyle name="40% - Accent1 31 7" xfId="1590"/>
    <cellStyle name="40% - Accent1 31 8" xfId="1591"/>
    <cellStyle name="40% - Accent1 32" xfId="1592"/>
    <cellStyle name="40% - Accent1 4" xfId="1593"/>
    <cellStyle name="40% - Accent1 4 2" xfId="1594"/>
    <cellStyle name="40% - Accent1 4 3" xfId="1595"/>
    <cellStyle name="40% - Accent1 4 4" xfId="1596"/>
    <cellStyle name="40% - Accent1 4 5" xfId="1597"/>
    <cellStyle name="40% - Accent1 4 6" xfId="1598"/>
    <cellStyle name="40% - Accent1 4 7" xfId="1599"/>
    <cellStyle name="40% - Accent1 4 8" xfId="1600"/>
    <cellStyle name="40% - Accent1 5" xfId="1601"/>
    <cellStyle name="40% - Accent1 5 2" xfId="1602"/>
    <cellStyle name="40% - Accent1 5 3" xfId="1603"/>
    <cellStyle name="40% - Accent1 5 4" xfId="1604"/>
    <cellStyle name="40% - Accent1 5 5" xfId="1605"/>
    <cellStyle name="40% - Accent1 5 6" xfId="1606"/>
    <cellStyle name="40% - Accent1 5 7" xfId="1607"/>
    <cellStyle name="40% - Accent1 5 8" xfId="1608"/>
    <cellStyle name="40% - Accent1 6" xfId="1609"/>
    <cellStyle name="40% - Accent1 6 2" xfId="1610"/>
    <cellStyle name="40% - Accent1 6 3" xfId="1611"/>
    <cellStyle name="40% - Accent1 6 4" xfId="1612"/>
    <cellStyle name="40% - Accent1 6 5" xfId="1613"/>
    <cellStyle name="40% - Accent1 6 6" xfId="1614"/>
    <cellStyle name="40% - Accent1 6 7" xfId="1615"/>
    <cellStyle name="40% - Accent1 6 8" xfId="1616"/>
    <cellStyle name="40% - Accent1 7" xfId="1617"/>
    <cellStyle name="40% - Accent1 7 2" xfId="1618"/>
    <cellStyle name="40% - Accent1 7 3" xfId="1619"/>
    <cellStyle name="40% - Accent1 7 4" xfId="1620"/>
    <cellStyle name="40% - Accent1 7 5" xfId="1621"/>
    <cellStyle name="40% - Accent1 7 6" xfId="1622"/>
    <cellStyle name="40% - Accent1 7 7" xfId="1623"/>
    <cellStyle name="40% - Accent1 7 8" xfId="1624"/>
    <cellStyle name="40% - Accent1 8" xfId="1625"/>
    <cellStyle name="40% - Accent1 8 2" xfId="1626"/>
    <cellStyle name="40% - Accent1 8 3" xfId="1627"/>
    <cellStyle name="40% - Accent1 8 4" xfId="1628"/>
    <cellStyle name="40% - Accent1 8 5" xfId="1629"/>
    <cellStyle name="40% - Accent1 8 6" xfId="1630"/>
    <cellStyle name="40% - Accent1 8 7" xfId="1631"/>
    <cellStyle name="40% - Accent1 8 8" xfId="1632"/>
    <cellStyle name="40% - Accent1 9" xfId="1633"/>
    <cellStyle name="40% - Accent1 9 2" xfId="1634"/>
    <cellStyle name="40% - Accent1 9 3" xfId="1635"/>
    <cellStyle name="40% - Accent1 9 4" xfId="1636"/>
    <cellStyle name="40% - Accent1 9 5" xfId="1637"/>
    <cellStyle name="40% - Accent1 9 6" xfId="1638"/>
    <cellStyle name="40% - Accent1 9 7" xfId="1639"/>
    <cellStyle name="40% - Accent1 9 8" xfId="1640"/>
    <cellStyle name="40% - Accent2 10" xfId="1641"/>
    <cellStyle name="40% - Accent2 10 2" xfId="1642"/>
    <cellStyle name="40% - Accent2 10 3" xfId="1643"/>
    <cellStyle name="40% - Accent2 10 4" xfId="1644"/>
    <cellStyle name="40% - Accent2 10 5" xfId="1645"/>
    <cellStyle name="40% - Accent2 10 6" xfId="1646"/>
    <cellStyle name="40% - Accent2 10 7" xfId="1647"/>
    <cellStyle name="40% - Accent2 10 8" xfId="1648"/>
    <cellStyle name="40% - Accent2 11" xfId="1649"/>
    <cellStyle name="40% - Accent2 11 2" xfId="1650"/>
    <cellStyle name="40% - Accent2 11 3" xfId="1651"/>
    <cellStyle name="40% - Accent2 11 4" xfId="1652"/>
    <cellStyle name="40% - Accent2 11 5" xfId="1653"/>
    <cellStyle name="40% - Accent2 11 6" xfId="1654"/>
    <cellStyle name="40% - Accent2 11 7" xfId="1655"/>
    <cellStyle name="40% - Accent2 11 8" xfId="1656"/>
    <cellStyle name="40% - Accent2 12" xfId="1657"/>
    <cellStyle name="40% - Accent2 12 2" xfId="1658"/>
    <cellStyle name="40% - Accent2 12 3" xfId="1659"/>
    <cellStyle name="40% - Accent2 12 4" xfId="1660"/>
    <cellStyle name="40% - Accent2 12 5" xfId="1661"/>
    <cellStyle name="40% - Accent2 12 6" xfId="1662"/>
    <cellStyle name="40% - Accent2 12 7" xfId="1663"/>
    <cellStyle name="40% - Accent2 12 8" xfId="1664"/>
    <cellStyle name="40% - Accent2 13" xfId="1665"/>
    <cellStyle name="40% - Accent2 13 2" xfId="1666"/>
    <cellStyle name="40% - Accent2 13 3" xfId="1667"/>
    <cellStyle name="40% - Accent2 13 4" xfId="1668"/>
    <cellStyle name="40% - Accent2 13 5" xfId="1669"/>
    <cellStyle name="40% - Accent2 13 6" xfId="1670"/>
    <cellStyle name="40% - Accent2 13 7" xfId="1671"/>
    <cellStyle name="40% - Accent2 13 8" xfId="1672"/>
    <cellStyle name="40% - Accent2 14" xfId="1673"/>
    <cellStyle name="40% - Accent2 14 2" xfId="1674"/>
    <cellStyle name="40% - Accent2 14 3" xfId="1675"/>
    <cellStyle name="40% - Accent2 14 4" xfId="1676"/>
    <cellStyle name="40% - Accent2 14 5" xfId="1677"/>
    <cellStyle name="40% - Accent2 14 6" xfId="1678"/>
    <cellStyle name="40% - Accent2 14 7" xfId="1679"/>
    <cellStyle name="40% - Accent2 14 8" xfId="1680"/>
    <cellStyle name="40% - Accent2 15" xfId="1681"/>
    <cellStyle name="40% - Accent2 15 2" xfId="1682"/>
    <cellStyle name="40% - Accent2 15 3" xfId="1683"/>
    <cellStyle name="40% - Accent2 15 4" xfId="1684"/>
    <cellStyle name="40% - Accent2 15 5" xfId="1685"/>
    <cellStyle name="40% - Accent2 15 6" xfId="1686"/>
    <cellStyle name="40% - Accent2 15 7" xfId="1687"/>
    <cellStyle name="40% - Accent2 15 8" xfId="1688"/>
    <cellStyle name="40% - Accent2 16" xfId="1689"/>
    <cellStyle name="40% - Accent2 16 2" xfId="1690"/>
    <cellStyle name="40% - Accent2 16 3" xfId="1691"/>
    <cellStyle name="40% - Accent2 16 4" xfId="1692"/>
    <cellStyle name="40% - Accent2 16 5" xfId="1693"/>
    <cellStyle name="40% - Accent2 16 6" xfId="1694"/>
    <cellStyle name="40% - Accent2 16 7" xfId="1695"/>
    <cellStyle name="40% - Accent2 16 8" xfId="1696"/>
    <cellStyle name="40% - Accent2 17" xfId="1697"/>
    <cellStyle name="40% - Accent2 17 2" xfId="1698"/>
    <cellStyle name="40% - Accent2 17 3" xfId="1699"/>
    <cellStyle name="40% - Accent2 17 4" xfId="1700"/>
    <cellStyle name="40% - Accent2 17 5" xfId="1701"/>
    <cellStyle name="40% - Accent2 17 6" xfId="1702"/>
    <cellStyle name="40% - Accent2 17 7" xfId="1703"/>
    <cellStyle name="40% - Accent2 17 8" xfId="1704"/>
    <cellStyle name="40% - Accent2 18" xfId="1705"/>
    <cellStyle name="40% - Accent2 18 2" xfId="1706"/>
    <cellStyle name="40% - Accent2 18 3" xfId="1707"/>
    <cellStyle name="40% - Accent2 18 4" xfId="1708"/>
    <cellStyle name="40% - Accent2 18 5" xfId="1709"/>
    <cellStyle name="40% - Accent2 18 6" xfId="1710"/>
    <cellStyle name="40% - Accent2 18 7" xfId="1711"/>
    <cellStyle name="40% - Accent2 18 8" xfId="1712"/>
    <cellStyle name="40% - Accent2 19" xfId="1713"/>
    <cellStyle name="40% - Accent2 19 2" xfId="1714"/>
    <cellStyle name="40% - Accent2 19 3" xfId="1715"/>
    <cellStyle name="40% - Accent2 19 4" xfId="1716"/>
    <cellStyle name="40% - Accent2 19 5" xfId="1717"/>
    <cellStyle name="40% - Accent2 19 6" xfId="1718"/>
    <cellStyle name="40% - Accent2 19 7" xfId="1719"/>
    <cellStyle name="40% - Accent2 19 8" xfId="1720"/>
    <cellStyle name="40% - Accent2 2" xfId="1721"/>
    <cellStyle name="40% - Accent2 2 2" xfId="1722"/>
    <cellStyle name="40% - Accent2 2 3" xfId="1723"/>
    <cellStyle name="40% - Accent2 2 4" xfId="1724"/>
    <cellStyle name="40% - Accent2 2 5" xfId="1725"/>
    <cellStyle name="40% - Accent2 2 6" xfId="1726"/>
    <cellStyle name="40% - Accent2 2 7" xfId="1727"/>
    <cellStyle name="40% - Accent2 2 8" xfId="1728"/>
    <cellStyle name="40% - Accent2 20" xfId="1729"/>
    <cellStyle name="40% - Accent2 20 2" xfId="1730"/>
    <cellStyle name="40% - Accent2 20 3" xfId="1731"/>
    <cellStyle name="40% - Accent2 20 4" xfId="1732"/>
    <cellStyle name="40% - Accent2 20 5" xfId="1733"/>
    <cellStyle name="40% - Accent2 20 6" xfId="1734"/>
    <cellStyle name="40% - Accent2 20 7" xfId="1735"/>
    <cellStyle name="40% - Accent2 20 8" xfId="1736"/>
    <cellStyle name="40% - Accent2 21" xfId="1737"/>
    <cellStyle name="40% - Accent2 21 2" xfId="1738"/>
    <cellStyle name="40% - Accent2 21 3" xfId="1739"/>
    <cellStyle name="40% - Accent2 21 4" xfId="1740"/>
    <cellStyle name="40% - Accent2 21 5" xfId="1741"/>
    <cellStyle name="40% - Accent2 21 6" xfId="1742"/>
    <cellStyle name="40% - Accent2 21 7" xfId="1743"/>
    <cellStyle name="40% - Accent2 21 8" xfId="1744"/>
    <cellStyle name="40% - Accent2 22" xfId="1745"/>
    <cellStyle name="40% - Accent2 22 2" xfId="1746"/>
    <cellStyle name="40% - Accent2 22 3" xfId="1747"/>
    <cellStyle name="40% - Accent2 22 4" xfId="1748"/>
    <cellStyle name="40% - Accent2 22 5" xfId="1749"/>
    <cellStyle name="40% - Accent2 22 6" xfId="1750"/>
    <cellStyle name="40% - Accent2 22 7" xfId="1751"/>
    <cellStyle name="40% - Accent2 22 8" xfId="1752"/>
    <cellStyle name="40% - Accent2 23" xfId="1753"/>
    <cellStyle name="40% - Accent2 23 2" xfId="1754"/>
    <cellStyle name="40% - Accent2 23 3" xfId="1755"/>
    <cellStyle name="40% - Accent2 23 4" xfId="1756"/>
    <cellStyle name="40% - Accent2 23 5" xfId="1757"/>
    <cellStyle name="40% - Accent2 23 6" xfId="1758"/>
    <cellStyle name="40% - Accent2 23 7" xfId="1759"/>
    <cellStyle name="40% - Accent2 23 8" xfId="1760"/>
    <cellStyle name="40% - Accent2 24" xfId="1761"/>
    <cellStyle name="40% - Accent2 24 2" xfId="1762"/>
    <cellStyle name="40% - Accent2 24 3" xfId="1763"/>
    <cellStyle name="40% - Accent2 24 4" xfId="1764"/>
    <cellStyle name="40% - Accent2 24 5" xfId="1765"/>
    <cellStyle name="40% - Accent2 24 6" xfId="1766"/>
    <cellStyle name="40% - Accent2 24 7" xfId="1767"/>
    <cellStyle name="40% - Accent2 24 8" xfId="1768"/>
    <cellStyle name="40% - Accent2 25" xfId="1769"/>
    <cellStyle name="40% - Accent2 25 2" xfId="1770"/>
    <cellStyle name="40% - Accent2 25 3" xfId="1771"/>
    <cellStyle name="40% - Accent2 25 4" xfId="1772"/>
    <cellStyle name="40% - Accent2 25 5" xfId="1773"/>
    <cellStyle name="40% - Accent2 25 6" xfId="1774"/>
    <cellStyle name="40% - Accent2 25 7" xfId="1775"/>
    <cellStyle name="40% - Accent2 25 8" xfId="1776"/>
    <cellStyle name="40% - Accent2 26" xfId="1777"/>
    <cellStyle name="40% - Accent2 26 2" xfId="1778"/>
    <cellStyle name="40% - Accent2 26 3" xfId="1779"/>
    <cellStyle name="40% - Accent2 26 4" xfId="1780"/>
    <cellStyle name="40% - Accent2 26 5" xfId="1781"/>
    <cellStyle name="40% - Accent2 26 6" xfId="1782"/>
    <cellStyle name="40% - Accent2 26 7" xfId="1783"/>
    <cellStyle name="40% - Accent2 26 8" xfId="1784"/>
    <cellStyle name="40% - Accent2 27" xfId="1785"/>
    <cellStyle name="40% - Accent2 27 2" xfId="1786"/>
    <cellStyle name="40% - Accent2 27 3" xfId="1787"/>
    <cellStyle name="40% - Accent2 27 4" xfId="1788"/>
    <cellStyle name="40% - Accent2 27 5" xfId="1789"/>
    <cellStyle name="40% - Accent2 27 6" xfId="1790"/>
    <cellStyle name="40% - Accent2 27 7" xfId="1791"/>
    <cellStyle name="40% - Accent2 27 8" xfId="1792"/>
    <cellStyle name="40% - Accent2 28" xfId="1793"/>
    <cellStyle name="40% - Accent2 28 2" xfId="1794"/>
    <cellStyle name="40% - Accent2 28 3" xfId="1795"/>
    <cellStyle name="40% - Accent2 28 4" xfId="1796"/>
    <cellStyle name="40% - Accent2 28 5" xfId="1797"/>
    <cellStyle name="40% - Accent2 28 6" xfId="1798"/>
    <cellStyle name="40% - Accent2 28 7" xfId="1799"/>
    <cellStyle name="40% - Accent2 28 8" xfId="1800"/>
    <cellStyle name="40% - Accent2 29" xfId="1801"/>
    <cellStyle name="40% - Accent2 29 2" xfId="1802"/>
    <cellStyle name="40% - Accent2 29 3" xfId="1803"/>
    <cellStyle name="40% - Accent2 29 4" xfId="1804"/>
    <cellStyle name="40% - Accent2 29 5" xfId="1805"/>
    <cellStyle name="40% - Accent2 29 6" xfId="1806"/>
    <cellStyle name="40% - Accent2 29 7" xfId="1807"/>
    <cellStyle name="40% - Accent2 29 8" xfId="1808"/>
    <cellStyle name="40% - Accent2 3" xfId="1809"/>
    <cellStyle name="40% - Accent2 3 2" xfId="1810"/>
    <cellStyle name="40% - Accent2 3 3" xfId="1811"/>
    <cellStyle name="40% - Accent2 3 4" xfId="1812"/>
    <cellStyle name="40% - Accent2 3 5" xfId="1813"/>
    <cellStyle name="40% - Accent2 3 6" xfId="1814"/>
    <cellStyle name="40% - Accent2 3 7" xfId="1815"/>
    <cellStyle name="40% - Accent2 3 8" xfId="1816"/>
    <cellStyle name="40% - Accent2 30" xfId="1817"/>
    <cellStyle name="40% - Accent2 30 2" xfId="1818"/>
    <cellStyle name="40% - Accent2 30 3" xfId="1819"/>
    <cellStyle name="40% - Accent2 30 4" xfId="1820"/>
    <cellStyle name="40% - Accent2 30 5" xfId="1821"/>
    <cellStyle name="40% - Accent2 30 6" xfId="1822"/>
    <cellStyle name="40% - Accent2 30 7" xfId="1823"/>
    <cellStyle name="40% - Accent2 30 8" xfId="1824"/>
    <cellStyle name="40% - Accent2 31" xfId="1825"/>
    <cellStyle name="40% - Accent2 31 2" xfId="1826"/>
    <cellStyle name="40% - Accent2 31 3" xfId="1827"/>
    <cellStyle name="40% - Accent2 31 4" xfId="1828"/>
    <cellStyle name="40% - Accent2 31 5" xfId="1829"/>
    <cellStyle name="40% - Accent2 31 6" xfId="1830"/>
    <cellStyle name="40% - Accent2 31 7" xfId="1831"/>
    <cellStyle name="40% - Accent2 31 8" xfId="1832"/>
    <cellStyle name="40% - Accent2 32" xfId="1833"/>
    <cellStyle name="40% - Accent2 4" xfId="1834"/>
    <cellStyle name="40% - Accent2 4 2" xfId="1835"/>
    <cellStyle name="40% - Accent2 4 3" xfId="1836"/>
    <cellStyle name="40% - Accent2 4 4" xfId="1837"/>
    <cellStyle name="40% - Accent2 4 5" xfId="1838"/>
    <cellStyle name="40% - Accent2 4 6" xfId="1839"/>
    <cellStyle name="40% - Accent2 4 7" xfId="1840"/>
    <cellStyle name="40% - Accent2 4 8" xfId="1841"/>
    <cellStyle name="40% - Accent2 5" xfId="1842"/>
    <cellStyle name="40% - Accent2 5 2" xfId="1843"/>
    <cellStyle name="40% - Accent2 5 3" xfId="1844"/>
    <cellStyle name="40% - Accent2 5 4" xfId="1845"/>
    <cellStyle name="40% - Accent2 5 5" xfId="1846"/>
    <cellStyle name="40% - Accent2 5 6" xfId="1847"/>
    <cellStyle name="40% - Accent2 5 7" xfId="1848"/>
    <cellStyle name="40% - Accent2 5 8" xfId="1849"/>
    <cellStyle name="40% - Accent2 6" xfId="1850"/>
    <cellStyle name="40% - Accent2 6 2" xfId="1851"/>
    <cellStyle name="40% - Accent2 6 3" xfId="1852"/>
    <cellStyle name="40% - Accent2 6 4" xfId="1853"/>
    <cellStyle name="40% - Accent2 6 5" xfId="1854"/>
    <cellStyle name="40% - Accent2 6 6" xfId="1855"/>
    <cellStyle name="40% - Accent2 6 7" xfId="1856"/>
    <cellStyle name="40% - Accent2 6 8" xfId="1857"/>
    <cellStyle name="40% - Accent2 7" xfId="1858"/>
    <cellStyle name="40% - Accent2 7 2" xfId="1859"/>
    <cellStyle name="40% - Accent2 7 3" xfId="1860"/>
    <cellStyle name="40% - Accent2 7 4" xfId="1861"/>
    <cellStyle name="40% - Accent2 7 5" xfId="1862"/>
    <cellStyle name="40% - Accent2 7 6" xfId="1863"/>
    <cellStyle name="40% - Accent2 7 7" xfId="1864"/>
    <cellStyle name="40% - Accent2 7 8" xfId="1865"/>
    <cellStyle name="40% - Accent2 8" xfId="1866"/>
    <cellStyle name="40% - Accent2 8 2" xfId="1867"/>
    <cellStyle name="40% - Accent2 8 3" xfId="1868"/>
    <cellStyle name="40% - Accent2 8 4" xfId="1869"/>
    <cellStyle name="40% - Accent2 8 5" xfId="1870"/>
    <cellStyle name="40% - Accent2 8 6" xfId="1871"/>
    <cellStyle name="40% - Accent2 8 7" xfId="1872"/>
    <cellStyle name="40% - Accent2 8 8" xfId="1873"/>
    <cellStyle name="40% - Accent2 9" xfId="1874"/>
    <cellStyle name="40% - Accent2 9 2" xfId="1875"/>
    <cellStyle name="40% - Accent2 9 3" xfId="1876"/>
    <cellStyle name="40% - Accent2 9 4" xfId="1877"/>
    <cellStyle name="40% - Accent2 9 5" xfId="1878"/>
    <cellStyle name="40% - Accent2 9 6" xfId="1879"/>
    <cellStyle name="40% - Accent2 9 7" xfId="1880"/>
    <cellStyle name="40% - Accent2 9 8" xfId="1881"/>
    <cellStyle name="40% - Accent3 10" xfId="1882"/>
    <cellStyle name="40% - Accent3 10 2" xfId="1883"/>
    <cellStyle name="40% - Accent3 10 3" xfId="1884"/>
    <cellStyle name="40% - Accent3 10 4" xfId="1885"/>
    <cellStyle name="40% - Accent3 10 5" xfId="1886"/>
    <cellStyle name="40% - Accent3 10 6" xfId="1887"/>
    <cellStyle name="40% - Accent3 10 7" xfId="1888"/>
    <cellStyle name="40% - Accent3 10 8" xfId="1889"/>
    <cellStyle name="40% - Accent3 11" xfId="1890"/>
    <cellStyle name="40% - Accent3 11 2" xfId="1891"/>
    <cellStyle name="40% - Accent3 11 3" xfId="1892"/>
    <cellStyle name="40% - Accent3 11 4" xfId="1893"/>
    <cellStyle name="40% - Accent3 11 5" xfId="1894"/>
    <cellStyle name="40% - Accent3 11 6" xfId="1895"/>
    <cellStyle name="40% - Accent3 11 7" xfId="1896"/>
    <cellStyle name="40% - Accent3 11 8" xfId="1897"/>
    <cellStyle name="40% - Accent3 12" xfId="1898"/>
    <cellStyle name="40% - Accent3 12 2" xfId="1899"/>
    <cellStyle name="40% - Accent3 12 3" xfId="1900"/>
    <cellStyle name="40% - Accent3 12 4" xfId="1901"/>
    <cellStyle name="40% - Accent3 12 5" xfId="1902"/>
    <cellStyle name="40% - Accent3 12 6" xfId="1903"/>
    <cellStyle name="40% - Accent3 12 7" xfId="1904"/>
    <cellStyle name="40% - Accent3 12 8" xfId="1905"/>
    <cellStyle name="40% - Accent3 13" xfId="1906"/>
    <cellStyle name="40% - Accent3 13 2" xfId="1907"/>
    <cellStyle name="40% - Accent3 13 3" xfId="1908"/>
    <cellStyle name="40% - Accent3 13 4" xfId="1909"/>
    <cellStyle name="40% - Accent3 13 5" xfId="1910"/>
    <cellStyle name="40% - Accent3 13 6" xfId="1911"/>
    <cellStyle name="40% - Accent3 13 7" xfId="1912"/>
    <cellStyle name="40% - Accent3 13 8" xfId="1913"/>
    <cellStyle name="40% - Accent3 14" xfId="1914"/>
    <cellStyle name="40% - Accent3 14 2" xfId="1915"/>
    <cellStyle name="40% - Accent3 14 3" xfId="1916"/>
    <cellStyle name="40% - Accent3 14 4" xfId="1917"/>
    <cellStyle name="40% - Accent3 14 5" xfId="1918"/>
    <cellStyle name="40% - Accent3 14 6" xfId="1919"/>
    <cellStyle name="40% - Accent3 14 7" xfId="1920"/>
    <cellStyle name="40% - Accent3 14 8" xfId="1921"/>
    <cellStyle name="40% - Accent3 15" xfId="1922"/>
    <cellStyle name="40% - Accent3 15 2" xfId="1923"/>
    <cellStyle name="40% - Accent3 15 3" xfId="1924"/>
    <cellStyle name="40% - Accent3 15 4" xfId="1925"/>
    <cellStyle name="40% - Accent3 15 5" xfId="1926"/>
    <cellStyle name="40% - Accent3 15 6" xfId="1927"/>
    <cellStyle name="40% - Accent3 15 7" xfId="1928"/>
    <cellStyle name="40% - Accent3 15 8" xfId="1929"/>
    <cellStyle name="40% - Accent3 16" xfId="1930"/>
    <cellStyle name="40% - Accent3 16 2" xfId="1931"/>
    <cellStyle name="40% - Accent3 16 3" xfId="1932"/>
    <cellStyle name="40% - Accent3 16 4" xfId="1933"/>
    <cellStyle name="40% - Accent3 16 5" xfId="1934"/>
    <cellStyle name="40% - Accent3 16 6" xfId="1935"/>
    <cellStyle name="40% - Accent3 16 7" xfId="1936"/>
    <cellStyle name="40% - Accent3 16 8" xfId="1937"/>
    <cellStyle name="40% - Accent3 17" xfId="1938"/>
    <cellStyle name="40% - Accent3 17 2" xfId="1939"/>
    <cellStyle name="40% - Accent3 17 3" xfId="1940"/>
    <cellStyle name="40% - Accent3 17 4" xfId="1941"/>
    <cellStyle name="40% - Accent3 17 5" xfId="1942"/>
    <cellStyle name="40% - Accent3 17 6" xfId="1943"/>
    <cellStyle name="40% - Accent3 17 7" xfId="1944"/>
    <cellStyle name="40% - Accent3 17 8" xfId="1945"/>
    <cellStyle name="40% - Accent3 18" xfId="1946"/>
    <cellStyle name="40% - Accent3 18 2" xfId="1947"/>
    <cellStyle name="40% - Accent3 18 3" xfId="1948"/>
    <cellStyle name="40% - Accent3 18 4" xfId="1949"/>
    <cellStyle name="40% - Accent3 18 5" xfId="1950"/>
    <cellStyle name="40% - Accent3 18 6" xfId="1951"/>
    <cellStyle name="40% - Accent3 18 7" xfId="1952"/>
    <cellStyle name="40% - Accent3 18 8" xfId="1953"/>
    <cellStyle name="40% - Accent3 19" xfId="1954"/>
    <cellStyle name="40% - Accent3 19 2" xfId="1955"/>
    <cellStyle name="40% - Accent3 19 3" xfId="1956"/>
    <cellStyle name="40% - Accent3 19 4" xfId="1957"/>
    <cellStyle name="40% - Accent3 19 5" xfId="1958"/>
    <cellStyle name="40% - Accent3 19 6" xfId="1959"/>
    <cellStyle name="40% - Accent3 19 7" xfId="1960"/>
    <cellStyle name="40% - Accent3 19 8" xfId="1961"/>
    <cellStyle name="40% - Accent3 2" xfId="1962"/>
    <cellStyle name="40% - Accent3 2 2" xfId="1963"/>
    <cellStyle name="40% - Accent3 2 3" xfId="1964"/>
    <cellStyle name="40% - Accent3 2 4" xfId="1965"/>
    <cellStyle name="40% - Accent3 2 5" xfId="1966"/>
    <cellStyle name="40% - Accent3 2 6" xfId="1967"/>
    <cellStyle name="40% - Accent3 2 7" xfId="1968"/>
    <cellStyle name="40% - Accent3 2 8" xfId="1969"/>
    <cellStyle name="40% - Accent3 20" xfId="1970"/>
    <cellStyle name="40% - Accent3 20 2" xfId="1971"/>
    <cellStyle name="40% - Accent3 20 3" xfId="1972"/>
    <cellStyle name="40% - Accent3 20 4" xfId="1973"/>
    <cellStyle name="40% - Accent3 20 5" xfId="1974"/>
    <cellStyle name="40% - Accent3 20 6" xfId="1975"/>
    <cellStyle name="40% - Accent3 20 7" xfId="1976"/>
    <cellStyle name="40% - Accent3 20 8" xfId="1977"/>
    <cellStyle name="40% - Accent3 21" xfId="1978"/>
    <cellStyle name="40% - Accent3 21 2" xfId="1979"/>
    <cellStyle name="40% - Accent3 21 3" xfId="1980"/>
    <cellStyle name="40% - Accent3 21 4" xfId="1981"/>
    <cellStyle name="40% - Accent3 21 5" xfId="1982"/>
    <cellStyle name="40% - Accent3 21 6" xfId="1983"/>
    <cellStyle name="40% - Accent3 21 7" xfId="1984"/>
    <cellStyle name="40% - Accent3 21 8" xfId="1985"/>
    <cellStyle name="40% - Accent3 22" xfId="1986"/>
    <cellStyle name="40% - Accent3 22 2" xfId="1987"/>
    <cellStyle name="40% - Accent3 22 3" xfId="1988"/>
    <cellStyle name="40% - Accent3 22 4" xfId="1989"/>
    <cellStyle name="40% - Accent3 22 5" xfId="1990"/>
    <cellStyle name="40% - Accent3 22 6" xfId="1991"/>
    <cellStyle name="40% - Accent3 22 7" xfId="1992"/>
    <cellStyle name="40% - Accent3 22 8" xfId="1993"/>
    <cellStyle name="40% - Accent3 23" xfId="1994"/>
    <cellStyle name="40% - Accent3 23 2" xfId="1995"/>
    <cellStyle name="40% - Accent3 23 3" xfId="1996"/>
    <cellStyle name="40% - Accent3 23 4" xfId="1997"/>
    <cellStyle name="40% - Accent3 23 5" xfId="1998"/>
    <cellStyle name="40% - Accent3 23 6" xfId="1999"/>
    <cellStyle name="40% - Accent3 23 7" xfId="2000"/>
    <cellStyle name="40% - Accent3 23 8" xfId="2001"/>
    <cellStyle name="40% - Accent3 24" xfId="2002"/>
    <cellStyle name="40% - Accent3 24 2" xfId="2003"/>
    <cellStyle name="40% - Accent3 24 3" xfId="2004"/>
    <cellStyle name="40% - Accent3 24 4" xfId="2005"/>
    <cellStyle name="40% - Accent3 24 5" xfId="2006"/>
    <cellStyle name="40% - Accent3 24 6" xfId="2007"/>
    <cellStyle name="40% - Accent3 24 7" xfId="2008"/>
    <cellStyle name="40% - Accent3 24 8" xfId="2009"/>
    <cellStyle name="40% - Accent3 25" xfId="2010"/>
    <cellStyle name="40% - Accent3 25 2" xfId="2011"/>
    <cellStyle name="40% - Accent3 25 3" xfId="2012"/>
    <cellStyle name="40% - Accent3 25 4" xfId="2013"/>
    <cellStyle name="40% - Accent3 25 5" xfId="2014"/>
    <cellStyle name="40% - Accent3 25 6" xfId="2015"/>
    <cellStyle name="40% - Accent3 25 7" xfId="2016"/>
    <cellStyle name="40% - Accent3 25 8" xfId="2017"/>
    <cellStyle name="40% - Accent3 26" xfId="2018"/>
    <cellStyle name="40% - Accent3 26 2" xfId="2019"/>
    <cellStyle name="40% - Accent3 26 3" xfId="2020"/>
    <cellStyle name="40% - Accent3 26 4" xfId="2021"/>
    <cellStyle name="40% - Accent3 26 5" xfId="2022"/>
    <cellStyle name="40% - Accent3 26 6" xfId="2023"/>
    <cellStyle name="40% - Accent3 26 7" xfId="2024"/>
    <cellStyle name="40% - Accent3 26 8" xfId="2025"/>
    <cellStyle name="40% - Accent3 27" xfId="2026"/>
    <cellStyle name="40% - Accent3 27 2" xfId="2027"/>
    <cellStyle name="40% - Accent3 27 3" xfId="2028"/>
    <cellStyle name="40% - Accent3 27 4" xfId="2029"/>
    <cellStyle name="40% - Accent3 27 5" xfId="2030"/>
    <cellStyle name="40% - Accent3 27 6" xfId="2031"/>
    <cellStyle name="40% - Accent3 27 7" xfId="2032"/>
    <cellStyle name="40% - Accent3 27 8" xfId="2033"/>
    <cellStyle name="40% - Accent3 28" xfId="2034"/>
    <cellStyle name="40% - Accent3 28 2" xfId="2035"/>
    <cellStyle name="40% - Accent3 28 3" xfId="2036"/>
    <cellStyle name="40% - Accent3 28 4" xfId="2037"/>
    <cellStyle name="40% - Accent3 28 5" xfId="2038"/>
    <cellStyle name="40% - Accent3 28 6" xfId="2039"/>
    <cellStyle name="40% - Accent3 28 7" xfId="2040"/>
    <cellStyle name="40% - Accent3 28 8" xfId="2041"/>
    <cellStyle name="40% - Accent3 29" xfId="2042"/>
    <cellStyle name="40% - Accent3 29 2" xfId="2043"/>
    <cellStyle name="40% - Accent3 29 3" xfId="2044"/>
    <cellStyle name="40% - Accent3 29 4" xfId="2045"/>
    <cellStyle name="40% - Accent3 29 5" xfId="2046"/>
    <cellStyle name="40% - Accent3 29 6" xfId="2047"/>
    <cellStyle name="40% - Accent3 29 7" xfId="2048"/>
    <cellStyle name="40% - Accent3 29 8" xfId="2049"/>
    <cellStyle name="40% - Accent3 3" xfId="2050"/>
    <cellStyle name="40% - Accent3 3 2" xfId="2051"/>
    <cellStyle name="40% - Accent3 3 3" xfId="2052"/>
    <cellStyle name="40% - Accent3 3 4" xfId="2053"/>
    <cellStyle name="40% - Accent3 3 5" xfId="2054"/>
    <cellStyle name="40% - Accent3 3 6" xfId="2055"/>
    <cellStyle name="40% - Accent3 3 7" xfId="2056"/>
    <cellStyle name="40% - Accent3 3 8" xfId="2057"/>
    <cellStyle name="40% - Accent3 30" xfId="2058"/>
    <cellStyle name="40% - Accent3 30 2" xfId="2059"/>
    <cellStyle name="40% - Accent3 30 3" xfId="2060"/>
    <cellStyle name="40% - Accent3 30 4" xfId="2061"/>
    <cellStyle name="40% - Accent3 30 5" xfId="2062"/>
    <cellStyle name="40% - Accent3 30 6" xfId="2063"/>
    <cellStyle name="40% - Accent3 30 7" xfId="2064"/>
    <cellStyle name="40% - Accent3 30 8" xfId="2065"/>
    <cellStyle name="40% - Accent3 31" xfId="2066"/>
    <cellStyle name="40% - Accent3 31 2" xfId="2067"/>
    <cellStyle name="40% - Accent3 31 3" xfId="2068"/>
    <cellStyle name="40% - Accent3 31 4" xfId="2069"/>
    <cellStyle name="40% - Accent3 31 5" xfId="2070"/>
    <cellStyle name="40% - Accent3 31 6" xfId="2071"/>
    <cellStyle name="40% - Accent3 31 7" xfId="2072"/>
    <cellStyle name="40% - Accent3 31 8" xfId="2073"/>
    <cellStyle name="40% - Accent3 32" xfId="2074"/>
    <cellStyle name="40% - Accent3 4" xfId="2075"/>
    <cellStyle name="40% - Accent3 4 2" xfId="2076"/>
    <cellStyle name="40% - Accent3 4 3" xfId="2077"/>
    <cellStyle name="40% - Accent3 4 4" xfId="2078"/>
    <cellStyle name="40% - Accent3 4 5" xfId="2079"/>
    <cellStyle name="40% - Accent3 4 6" xfId="2080"/>
    <cellStyle name="40% - Accent3 4 7" xfId="2081"/>
    <cellStyle name="40% - Accent3 4 8" xfId="2082"/>
    <cellStyle name="40% - Accent3 5" xfId="2083"/>
    <cellStyle name="40% - Accent3 5 2" xfId="2084"/>
    <cellStyle name="40% - Accent3 5 3" xfId="2085"/>
    <cellStyle name="40% - Accent3 5 4" xfId="2086"/>
    <cellStyle name="40% - Accent3 5 5" xfId="2087"/>
    <cellStyle name="40% - Accent3 5 6" xfId="2088"/>
    <cellStyle name="40% - Accent3 5 7" xfId="2089"/>
    <cellStyle name="40% - Accent3 5 8" xfId="2090"/>
    <cellStyle name="40% - Accent3 6" xfId="2091"/>
    <cellStyle name="40% - Accent3 6 2" xfId="2092"/>
    <cellStyle name="40% - Accent3 6 3" xfId="2093"/>
    <cellStyle name="40% - Accent3 6 4" xfId="2094"/>
    <cellStyle name="40% - Accent3 6 5" xfId="2095"/>
    <cellStyle name="40% - Accent3 6 6" xfId="2096"/>
    <cellStyle name="40% - Accent3 6 7" xfId="2097"/>
    <cellStyle name="40% - Accent3 6 8" xfId="2098"/>
    <cellStyle name="40% - Accent3 7" xfId="2099"/>
    <cellStyle name="40% - Accent3 7 2" xfId="2100"/>
    <cellStyle name="40% - Accent3 7 3" xfId="2101"/>
    <cellStyle name="40% - Accent3 7 4" xfId="2102"/>
    <cellStyle name="40% - Accent3 7 5" xfId="2103"/>
    <cellStyle name="40% - Accent3 7 6" xfId="2104"/>
    <cellStyle name="40% - Accent3 7 7" xfId="2105"/>
    <cellStyle name="40% - Accent3 7 8" xfId="2106"/>
    <cellStyle name="40% - Accent3 8" xfId="2107"/>
    <cellStyle name="40% - Accent3 8 2" xfId="2108"/>
    <cellStyle name="40% - Accent3 8 3" xfId="2109"/>
    <cellStyle name="40% - Accent3 8 4" xfId="2110"/>
    <cellStyle name="40% - Accent3 8 5" xfId="2111"/>
    <cellStyle name="40% - Accent3 8 6" xfId="2112"/>
    <cellStyle name="40% - Accent3 8 7" xfId="2113"/>
    <cellStyle name="40% - Accent3 8 8" xfId="2114"/>
    <cellStyle name="40% - Accent3 9" xfId="2115"/>
    <cellStyle name="40% - Accent3 9 2" xfId="2116"/>
    <cellStyle name="40% - Accent3 9 3" xfId="2117"/>
    <cellStyle name="40% - Accent3 9 4" xfId="2118"/>
    <cellStyle name="40% - Accent3 9 5" xfId="2119"/>
    <cellStyle name="40% - Accent3 9 6" xfId="2120"/>
    <cellStyle name="40% - Accent3 9 7" xfId="2121"/>
    <cellStyle name="40% - Accent3 9 8" xfId="2122"/>
    <cellStyle name="40% - Accent4 10" xfId="2123"/>
    <cellStyle name="40% - Accent4 10 2" xfId="2124"/>
    <cellStyle name="40% - Accent4 10 3" xfId="2125"/>
    <cellStyle name="40% - Accent4 10 4" xfId="2126"/>
    <cellStyle name="40% - Accent4 10 5" xfId="2127"/>
    <cellStyle name="40% - Accent4 10 6" xfId="2128"/>
    <cellStyle name="40% - Accent4 10 7" xfId="2129"/>
    <cellStyle name="40% - Accent4 10 8" xfId="2130"/>
    <cellStyle name="40% - Accent4 11" xfId="2131"/>
    <cellStyle name="40% - Accent4 11 2" xfId="2132"/>
    <cellStyle name="40% - Accent4 11 3" xfId="2133"/>
    <cellStyle name="40% - Accent4 11 4" xfId="2134"/>
    <cellStyle name="40% - Accent4 11 5" xfId="2135"/>
    <cellStyle name="40% - Accent4 11 6" xfId="2136"/>
    <cellStyle name="40% - Accent4 11 7" xfId="2137"/>
    <cellStyle name="40% - Accent4 11 8" xfId="2138"/>
    <cellStyle name="40% - Accent4 12" xfId="2139"/>
    <cellStyle name="40% - Accent4 12 2" xfId="2140"/>
    <cellStyle name="40% - Accent4 12 3" xfId="2141"/>
    <cellStyle name="40% - Accent4 12 4" xfId="2142"/>
    <cellStyle name="40% - Accent4 12 5" xfId="2143"/>
    <cellStyle name="40% - Accent4 12 6" xfId="2144"/>
    <cellStyle name="40% - Accent4 12 7" xfId="2145"/>
    <cellStyle name="40% - Accent4 12 8" xfId="2146"/>
    <cellStyle name="40% - Accent4 13" xfId="2147"/>
    <cellStyle name="40% - Accent4 13 2" xfId="2148"/>
    <cellStyle name="40% - Accent4 13 3" xfId="2149"/>
    <cellStyle name="40% - Accent4 13 4" xfId="2150"/>
    <cellStyle name="40% - Accent4 13 5" xfId="2151"/>
    <cellStyle name="40% - Accent4 13 6" xfId="2152"/>
    <cellStyle name="40% - Accent4 13 7" xfId="2153"/>
    <cellStyle name="40% - Accent4 13 8" xfId="2154"/>
    <cellStyle name="40% - Accent4 14" xfId="2155"/>
    <cellStyle name="40% - Accent4 14 2" xfId="2156"/>
    <cellStyle name="40% - Accent4 14 3" xfId="2157"/>
    <cellStyle name="40% - Accent4 14 4" xfId="2158"/>
    <cellStyle name="40% - Accent4 14 5" xfId="2159"/>
    <cellStyle name="40% - Accent4 14 6" xfId="2160"/>
    <cellStyle name="40% - Accent4 14 7" xfId="2161"/>
    <cellStyle name="40% - Accent4 14 8" xfId="2162"/>
    <cellStyle name="40% - Accent4 15" xfId="2163"/>
    <cellStyle name="40% - Accent4 15 2" xfId="2164"/>
    <cellStyle name="40% - Accent4 15 3" xfId="2165"/>
    <cellStyle name="40% - Accent4 15 4" xfId="2166"/>
    <cellStyle name="40% - Accent4 15 5" xfId="2167"/>
    <cellStyle name="40% - Accent4 15 6" xfId="2168"/>
    <cellStyle name="40% - Accent4 15 7" xfId="2169"/>
    <cellStyle name="40% - Accent4 15 8" xfId="2170"/>
    <cellStyle name="40% - Accent4 16" xfId="2171"/>
    <cellStyle name="40% - Accent4 16 2" xfId="2172"/>
    <cellStyle name="40% - Accent4 16 3" xfId="2173"/>
    <cellStyle name="40% - Accent4 16 4" xfId="2174"/>
    <cellStyle name="40% - Accent4 16 5" xfId="2175"/>
    <cellStyle name="40% - Accent4 16 6" xfId="2176"/>
    <cellStyle name="40% - Accent4 16 7" xfId="2177"/>
    <cellStyle name="40% - Accent4 16 8" xfId="2178"/>
    <cellStyle name="40% - Accent4 17" xfId="2179"/>
    <cellStyle name="40% - Accent4 17 2" xfId="2180"/>
    <cellStyle name="40% - Accent4 17 3" xfId="2181"/>
    <cellStyle name="40% - Accent4 17 4" xfId="2182"/>
    <cellStyle name="40% - Accent4 17 5" xfId="2183"/>
    <cellStyle name="40% - Accent4 17 6" xfId="2184"/>
    <cellStyle name="40% - Accent4 17 7" xfId="2185"/>
    <cellStyle name="40% - Accent4 17 8" xfId="2186"/>
    <cellStyle name="40% - Accent4 18" xfId="2187"/>
    <cellStyle name="40% - Accent4 18 2" xfId="2188"/>
    <cellStyle name="40% - Accent4 18 3" xfId="2189"/>
    <cellStyle name="40% - Accent4 18 4" xfId="2190"/>
    <cellStyle name="40% - Accent4 18 5" xfId="2191"/>
    <cellStyle name="40% - Accent4 18 6" xfId="2192"/>
    <cellStyle name="40% - Accent4 18 7" xfId="2193"/>
    <cellStyle name="40% - Accent4 18 8" xfId="2194"/>
    <cellStyle name="40% - Accent4 19" xfId="2195"/>
    <cellStyle name="40% - Accent4 19 2" xfId="2196"/>
    <cellStyle name="40% - Accent4 19 3" xfId="2197"/>
    <cellStyle name="40% - Accent4 19 4" xfId="2198"/>
    <cellStyle name="40% - Accent4 19 5" xfId="2199"/>
    <cellStyle name="40% - Accent4 19 6" xfId="2200"/>
    <cellStyle name="40% - Accent4 19 7" xfId="2201"/>
    <cellStyle name="40% - Accent4 19 8" xfId="2202"/>
    <cellStyle name="40% - Accent4 2" xfId="2203"/>
    <cellStyle name="40% - Accent4 2 2" xfId="2204"/>
    <cellStyle name="40% - Accent4 2 3" xfId="2205"/>
    <cellStyle name="40% - Accent4 2 4" xfId="2206"/>
    <cellStyle name="40% - Accent4 2 5" xfId="2207"/>
    <cellStyle name="40% - Accent4 2 6" xfId="2208"/>
    <cellStyle name="40% - Accent4 2 7" xfId="2209"/>
    <cellStyle name="40% - Accent4 2 8" xfId="2210"/>
    <cellStyle name="40% - Accent4 20" xfId="2211"/>
    <cellStyle name="40% - Accent4 20 2" xfId="2212"/>
    <cellStyle name="40% - Accent4 20 3" xfId="2213"/>
    <cellStyle name="40% - Accent4 20 4" xfId="2214"/>
    <cellStyle name="40% - Accent4 20 5" xfId="2215"/>
    <cellStyle name="40% - Accent4 20 6" xfId="2216"/>
    <cellStyle name="40% - Accent4 20 7" xfId="2217"/>
    <cellStyle name="40% - Accent4 20 8" xfId="2218"/>
    <cellStyle name="40% - Accent4 21" xfId="2219"/>
    <cellStyle name="40% - Accent4 21 2" xfId="2220"/>
    <cellStyle name="40% - Accent4 21 3" xfId="2221"/>
    <cellStyle name="40% - Accent4 21 4" xfId="2222"/>
    <cellStyle name="40% - Accent4 21 5" xfId="2223"/>
    <cellStyle name="40% - Accent4 21 6" xfId="2224"/>
    <cellStyle name="40% - Accent4 21 7" xfId="2225"/>
    <cellStyle name="40% - Accent4 21 8" xfId="2226"/>
    <cellStyle name="40% - Accent4 22" xfId="2227"/>
    <cellStyle name="40% - Accent4 22 2" xfId="2228"/>
    <cellStyle name="40% - Accent4 22 3" xfId="2229"/>
    <cellStyle name="40% - Accent4 22 4" xfId="2230"/>
    <cellStyle name="40% - Accent4 22 5" xfId="2231"/>
    <cellStyle name="40% - Accent4 22 6" xfId="2232"/>
    <cellStyle name="40% - Accent4 22 7" xfId="2233"/>
    <cellStyle name="40% - Accent4 22 8" xfId="2234"/>
    <cellStyle name="40% - Accent4 23" xfId="2235"/>
    <cellStyle name="40% - Accent4 23 2" xfId="2236"/>
    <cellStyle name="40% - Accent4 23 3" xfId="2237"/>
    <cellStyle name="40% - Accent4 23 4" xfId="2238"/>
    <cellStyle name="40% - Accent4 23 5" xfId="2239"/>
    <cellStyle name="40% - Accent4 23 6" xfId="2240"/>
    <cellStyle name="40% - Accent4 23 7" xfId="2241"/>
    <cellStyle name="40% - Accent4 23 8" xfId="2242"/>
    <cellStyle name="40% - Accent4 24" xfId="2243"/>
    <cellStyle name="40% - Accent4 24 2" xfId="2244"/>
    <cellStyle name="40% - Accent4 24 3" xfId="2245"/>
    <cellStyle name="40% - Accent4 24 4" xfId="2246"/>
    <cellStyle name="40% - Accent4 24 5" xfId="2247"/>
    <cellStyle name="40% - Accent4 24 6" xfId="2248"/>
    <cellStyle name="40% - Accent4 24 7" xfId="2249"/>
    <cellStyle name="40% - Accent4 24 8" xfId="2250"/>
    <cellStyle name="40% - Accent4 25" xfId="2251"/>
    <cellStyle name="40% - Accent4 25 2" xfId="2252"/>
    <cellStyle name="40% - Accent4 25 3" xfId="2253"/>
    <cellStyle name="40% - Accent4 25 4" xfId="2254"/>
    <cellStyle name="40% - Accent4 25 5" xfId="2255"/>
    <cellStyle name="40% - Accent4 25 6" xfId="2256"/>
    <cellStyle name="40% - Accent4 25 7" xfId="2257"/>
    <cellStyle name="40% - Accent4 25 8" xfId="2258"/>
    <cellStyle name="40% - Accent4 26" xfId="2259"/>
    <cellStyle name="40% - Accent4 26 2" xfId="2260"/>
    <cellStyle name="40% - Accent4 26 3" xfId="2261"/>
    <cellStyle name="40% - Accent4 26 4" xfId="2262"/>
    <cellStyle name="40% - Accent4 26 5" xfId="2263"/>
    <cellStyle name="40% - Accent4 26 6" xfId="2264"/>
    <cellStyle name="40% - Accent4 26 7" xfId="2265"/>
    <cellStyle name="40% - Accent4 26 8" xfId="2266"/>
    <cellStyle name="40% - Accent4 27" xfId="2267"/>
    <cellStyle name="40% - Accent4 27 2" xfId="2268"/>
    <cellStyle name="40% - Accent4 27 3" xfId="2269"/>
    <cellStyle name="40% - Accent4 27 4" xfId="2270"/>
    <cellStyle name="40% - Accent4 27 5" xfId="2271"/>
    <cellStyle name="40% - Accent4 27 6" xfId="2272"/>
    <cellStyle name="40% - Accent4 27 7" xfId="2273"/>
    <cellStyle name="40% - Accent4 27 8" xfId="2274"/>
    <cellStyle name="40% - Accent4 28" xfId="2275"/>
    <cellStyle name="40% - Accent4 28 2" xfId="2276"/>
    <cellStyle name="40% - Accent4 28 3" xfId="2277"/>
    <cellStyle name="40% - Accent4 28 4" xfId="2278"/>
    <cellStyle name="40% - Accent4 28 5" xfId="2279"/>
    <cellStyle name="40% - Accent4 28 6" xfId="2280"/>
    <cellStyle name="40% - Accent4 28 7" xfId="2281"/>
    <cellStyle name="40% - Accent4 28 8" xfId="2282"/>
    <cellStyle name="40% - Accent4 29" xfId="2283"/>
    <cellStyle name="40% - Accent4 29 2" xfId="2284"/>
    <cellStyle name="40% - Accent4 29 3" xfId="2285"/>
    <cellStyle name="40% - Accent4 29 4" xfId="2286"/>
    <cellStyle name="40% - Accent4 29 5" xfId="2287"/>
    <cellStyle name="40% - Accent4 29 6" xfId="2288"/>
    <cellStyle name="40% - Accent4 29 7" xfId="2289"/>
    <cellStyle name="40% - Accent4 29 8" xfId="2290"/>
    <cellStyle name="40% - Accent4 3" xfId="2291"/>
    <cellStyle name="40% - Accent4 3 2" xfId="2292"/>
    <cellStyle name="40% - Accent4 3 3" xfId="2293"/>
    <cellStyle name="40% - Accent4 3 4" xfId="2294"/>
    <cellStyle name="40% - Accent4 3 5" xfId="2295"/>
    <cellStyle name="40% - Accent4 3 6" xfId="2296"/>
    <cellStyle name="40% - Accent4 3 7" xfId="2297"/>
    <cellStyle name="40% - Accent4 3 8" xfId="2298"/>
    <cellStyle name="40% - Accent4 30" xfId="2299"/>
    <cellStyle name="40% - Accent4 30 2" xfId="2300"/>
    <cellStyle name="40% - Accent4 30 3" xfId="2301"/>
    <cellStyle name="40% - Accent4 30 4" xfId="2302"/>
    <cellStyle name="40% - Accent4 30 5" xfId="2303"/>
    <cellStyle name="40% - Accent4 30 6" xfId="2304"/>
    <cellStyle name="40% - Accent4 30 7" xfId="2305"/>
    <cellStyle name="40% - Accent4 30 8" xfId="2306"/>
    <cellStyle name="40% - Accent4 31" xfId="2307"/>
    <cellStyle name="40% - Accent4 31 2" xfId="2308"/>
    <cellStyle name="40% - Accent4 31 3" xfId="2309"/>
    <cellStyle name="40% - Accent4 31 4" xfId="2310"/>
    <cellStyle name="40% - Accent4 31 5" xfId="2311"/>
    <cellStyle name="40% - Accent4 31 6" xfId="2312"/>
    <cellStyle name="40% - Accent4 31 7" xfId="2313"/>
    <cellStyle name="40% - Accent4 31 8" xfId="2314"/>
    <cellStyle name="40% - Accent4 32" xfId="2315"/>
    <cellStyle name="40% - Accent4 4" xfId="2316"/>
    <cellStyle name="40% - Accent4 4 2" xfId="2317"/>
    <cellStyle name="40% - Accent4 4 3" xfId="2318"/>
    <cellStyle name="40% - Accent4 4 4" xfId="2319"/>
    <cellStyle name="40% - Accent4 4 5" xfId="2320"/>
    <cellStyle name="40% - Accent4 4 6" xfId="2321"/>
    <cellStyle name="40% - Accent4 4 7" xfId="2322"/>
    <cellStyle name="40% - Accent4 4 8" xfId="2323"/>
    <cellStyle name="40% - Accent4 5" xfId="2324"/>
    <cellStyle name="40% - Accent4 5 2" xfId="2325"/>
    <cellStyle name="40% - Accent4 5 3" xfId="2326"/>
    <cellStyle name="40% - Accent4 5 4" xfId="2327"/>
    <cellStyle name="40% - Accent4 5 5" xfId="2328"/>
    <cellStyle name="40% - Accent4 5 6" xfId="2329"/>
    <cellStyle name="40% - Accent4 5 7" xfId="2330"/>
    <cellStyle name="40% - Accent4 5 8" xfId="2331"/>
    <cellStyle name="40% - Accent4 6" xfId="2332"/>
    <cellStyle name="40% - Accent4 6 2" xfId="2333"/>
    <cellStyle name="40% - Accent4 6 3" xfId="2334"/>
    <cellStyle name="40% - Accent4 6 4" xfId="2335"/>
    <cellStyle name="40% - Accent4 6 5" xfId="2336"/>
    <cellStyle name="40% - Accent4 6 6" xfId="2337"/>
    <cellStyle name="40% - Accent4 6 7" xfId="2338"/>
    <cellStyle name="40% - Accent4 6 8" xfId="2339"/>
    <cellStyle name="40% - Accent4 7" xfId="2340"/>
    <cellStyle name="40% - Accent4 7 2" xfId="2341"/>
    <cellStyle name="40% - Accent4 7 3" xfId="2342"/>
    <cellStyle name="40% - Accent4 7 4" xfId="2343"/>
    <cellStyle name="40% - Accent4 7 5" xfId="2344"/>
    <cellStyle name="40% - Accent4 7 6" xfId="2345"/>
    <cellStyle name="40% - Accent4 7 7" xfId="2346"/>
    <cellStyle name="40% - Accent4 7 8" xfId="2347"/>
    <cellStyle name="40% - Accent4 8" xfId="2348"/>
    <cellStyle name="40% - Accent4 8 2" xfId="2349"/>
    <cellStyle name="40% - Accent4 8 3" xfId="2350"/>
    <cellStyle name="40% - Accent4 8 4" xfId="2351"/>
    <cellStyle name="40% - Accent4 8 5" xfId="2352"/>
    <cellStyle name="40% - Accent4 8 6" xfId="2353"/>
    <cellStyle name="40% - Accent4 8 7" xfId="2354"/>
    <cellStyle name="40% - Accent4 8 8" xfId="2355"/>
    <cellStyle name="40% - Accent4 9" xfId="2356"/>
    <cellStyle name="40% - Accent4 9 2" xfId="2357"/>
    <cellStyle name="40% - Accent4 9 3" xfId="2358"/>
    <cellStyle name="40% - Accent4 9 4" xfId="2359"/>
    <cellStyle name="40% - Accent4 9 5" xfId="2360"/>
    <cellStyle name="40% - Accent4 9 6" xfId="2361"/>
    <cellStyle name="40% - Accent4 9 7" xfId="2362"/>
    <cellStyle name="40% - Accent4 9 8" xfId="2363"/>
    <cellStyle name="40% - Accent5 10" xfId="2364"/>
    <cellStyle name="40% - Accent5 10 2" xfId="2365"/>
    <cellStyle name="40% - Accent5 10 3" xfId="2366"/>
    <cellStyle name="40% - Accent5 10 4" xfId="2367"/>
    <cellStyle name="40% - Accent5 10 5" xfId="2368"/>
    <cellStyle name="40% - Accent5 10 6" xfId="2369"/>
    <cellStyle name="40% - Accent5 10 7" xfId="2370"/>
    <cellStyle name="40% - Accent5 10 8" xfId="2371"/>
    <cellStyle name="40% - Accent5 11" xfId="2372"/>
    <cellStyle name="40% - Accent5 11 2" xfId="2373"/>
    <cellStyle name="40% - Accent5 11 3" xfId="2374"/>
    <cellStyle name="40% - Accent5 11 4" xfId="2375"/>
    <cellStyle name="40% - Accent5 11 5" xfId="2376"/>
    <cellStyle name="40% - Accent5 11 6" xfId="2377"/>
    <cellStyle name="40% - Accent5 11 7" xfId="2378"/>
    <cellStyle name="40% - Accent5 11 8" xfId="2379"/>
    <cellStyle name="40% - Accent5 12" xfId="2380"/>
    <cellStyle name="40% - Accent5 12 2" xfId="2381"/>
    <cellStyle name="40% - Accent5 12 3" xfId="2382"/>
    <cellStyle name="40% - Accent5 12 4" xfId="2383"/>
    <cellStyle name="40% - Accent5 12 5" xfId="2384"/>
    <cellStyle name="40% - Accent5 12 6" xfId="2385"/>
    <cellStyle name="40% - Accent5 12 7" xfId="2386"/>
    <cellStyle name="40% - Accent5 12 8" xfId="2387"/>
    <cellStyle name="40% - Accent5 13" xfId="2388"/>
    <cellStyle name="40% - Accent5 13 2" xfId="2389"/>
    <cellStyle name="40% - Accent5 13 3" xfId="2390"/>
    <cellStyle name="40% - Accent5 13 4" xfId="2391"/>
    <cellStyle name="40% - Accent5 13 5" xfId="2392"/>
    <cellStyle name="40% - Accent5 13 6" xfId="2393"/>
    <cellStyle name="40% - Accent5 13 7" xfId="2394"/>
    <cellStyle name="40% - Accent5 13 8" xfId="2395"/>
    <cellStyle name="40% - Accent5 14" xfId="2396"/>
    <cellStyle name="40% - Accent5 14 2" xfId="2397"/>
    <cellStyle name="40% - Accent5 14 3" xfId="2398"/>
    <cellStyle name="40% - Accent5 14 4" xfId="2399"/>
    <cellStyle name="40% - Accent5 14 5" xfId="2400"/>
    <cellStyle name="40% - Accent5 14 6" xfId="2401"/>
    <cellStyle name="40% - Accent5 14 7" xfId="2402"/>
    <cellStyle name="40% - Accent5 14 8" xfId="2403"/>
    <cellStyle name="40% - Accent5 15" xfId="2404"/>
    <cellStyle name="40% - Accent5 15 2" xfId="2405"/>
    <cellStyle name="40% - Accent5 15 3" xfId="2406"/>
    <cellStyle name="40% - Accent5 15 4" xfId="2407"/>
    <cellStyle name="40% - Accent5 15 5" xfId="2408"/>
    <cellStyle name="40% - Accent5 15 6" xfId="2409"/>
    <cellStyle name="40% - Accent5 15 7" xfId="2410"/>
    <cellStyle name="40% - Accent5 15 8" xfId="2411"/>
    <cellStyle name="40% - Accent5 16" xfId="2412"/>
    <cellStyle name="40% - Accent5 16 2" xfId="2413"/>
    <cellStyle name="40% - Accent5 16 3" xfId="2414"/>
    <cellStyle name="40% - Accent5 16 4" xfId="2415"/>
    <cellStyle name="40% - Accent5 16 5" xfId="2416"/>
    <cellStyle name="40% - Accent5 16 6" xfId="2417"/>
    <cellStyle name="40% - Accent5 16 7" xfId="2418"/>
    <cellStyle name="40% - Accent5 16 8" xfId="2419"/>
    <cellStyle name="40% - Accent5 17" xfId="2420"/>
    <cellStyle name="40% - Accent5 17 2" xfId="2421"/>
    <cellStyle name="40% - Accent5 17 3" xfId="2422"/>
    <cellStyle name="40% - Accent5 17 4" xfId="2423"/>
    <cellStyle name="40% - Accent5 17 5" xfId="2424"/>
    <cellStyle name="40% - Accent5 17 6" xfId="2425"/>
    <cellStyle name="40% - Accent5 17 7" xfId="2426"/>
    <cellStyle name="40% - Accent5 17 8" xfId="2427"/>
    <cellStyle name="40% - Accent5 18" xfId="2428"/>
    <cellStyle name="40% - Accent5 18 2" xfId="2429"/>
    <cellStyle name="40% - Accent5 18 3" xfId="2430"/>
    <cellStyle name="40% - Accent5 18 4" xfId="2431"/>
    <cellStyle name="40% - Accent5 18 5" xfId="2432"/>
    <cellStyle name="40% - Accent5 18 6" xfId="2433"/>
    <cellStyle name="40% - Accent5 18 7" xfId="2434"/>
    <cellStyle name="40% - Accent5 18 8" xfId="2435"/>
    <cellStyle name="40% - Accent5 19" xfId="2436"/>
    <cellStyle name="40% - Accent5 19 2" xfId="2437"/>
    <cellStyle name="40% - Accent5 19 3" xfId="2438"/>
    <cellStyle name="40% - Accent5 19 4" xfId="2439"/>
    <cellStyle name="40% - Accent5 19 5" xfId="2440"/>
    <cellStyle name="40% - Accent5 19 6" xfId="2441"/>
    <cellStyle name="40% - Accent5 19 7" xfId="2442"/>
    <cellStyle name="40% - Accent5 19 8" xfId="2443"/>
    <cellStyle name="40% - Accent5 2" xfId="2444"/>
    <cellStyle name="40% - Accent5 2 2" xfId="2445"/>
    <cellStyle name="40% - Accent5 2 3" xfId="2446"/>
    <cellStyle name="40% - Accent5 2 4" xfId="2447"/>
    <cellStyle name="40% - Accent5 2 5" xfId="2448"/>
    <cellStyle name="40% - Accent5 2 6" xfId="2449"/>
    <cellStyle name="40% - Accent5 2 7" xfId="2450"/>
    <cellStyle name="40% - Accent5 2 8" xfId="2451"/>
    <cellStyle name="40% - Accent5 20" xfId="2452"/>
    <cellStyle name="40% - Accent5 20 2" xfId="2453"/>
    <cellStyle name="40% - Accent5 20 3" xfId="2454"/>
    <cellStyle name="40% - Accent5 20 4" xfId="2455"/>
    <cellStyle name="40% - Accent5 20 5" xfId="2456"/>
    <cellStyle name="40% - Accent5 20 6" xfId="2457"/>
    <cellStyle name="40% - Accent5 20 7" xfId="2458"/>
    <cellStyle name="40% - Accent5 20 8" xfId="2459"/>
    <cellStyle name="40% - Accent5 21" xfId="2460"/>
    <cellStyle name="40% - Accent5 21 2" xfId="2461"/>
    <cellStyle name="40% - Accent5 21 3" xfId="2462"/>
    <cellStyle name="40% - Accent5 21 4" xfId="2463"/>
    <cellStyle name="40% - Accent5 21 5" xfId="2464"/>
    <cellStyle name="40% - Accent5 21 6" xfId="2465"/>
    <cellStyle name="40% - Accent5 21 7" xfId="2466"/>
    <cellStyle name="40% - Accent5 21 8" xfId="2467"/>
    <cellStyle name="40% - Accent5 22" xfId="2468"/>
    <cellStyle name="40% - Accent5 22 2" xfId="2469"/>
    <cellStyle name="40% - Accent5 22 3" xfId="2470"/>
    <cellStyle name="40% - Accent5 22 4" xfId="2471"/>
    <cellStyle name="40% - Accent5 22 5" xfId="2472"/>
    <cellStyle name="40% - Accent5 22 6" xfId="2473"/>
    <cellStyle name="40% - Accent5 22 7" xfId="2474"/>
    <cellStyle name="40% - Accent5 22 8" xfId="2475"/>
    <cellStyle name="40% - Accent5 23" xfId="2476"/>
    <cellStyle name="40% - Accent5 23 2" xfId="2477"/>
    <cellStyle name="40% - Accent5 23 3" xfId="2478"/>
    <cellStyle name="40% - Accent5 23 4" xfId="2479"/>
    <cellStyle name="40% - Accent5 23 5" xfId="2480"/>
    <cellStyle name="40% - Accent5 23 6" xfId="2481"/>
    <cellStyle name="40% - Accent5 23 7" xfId="2482"/>
    <cellStyle name="40% - Accent5 23 8" xfId="2483"/>
    <cellStyle name="40% - Accent5 24" xfId="2484"/>
    <cellStyle name="40% - Accent5 24 2" xfId="2485"/>
    <cellStyle name="40% - Accent5 24 3" xfId="2486"/>
    <cellStyle name="40% - Accent5 24 4" xfId="2487"/>
    <cellStyle name="40% - Accent5 24 5" xfId="2488"/>
    <cellStyle name="40% - Accent5 24 6" xfId="2489"/>
    <cellStyle name="40% - Accent5 24 7" xfId="2490"/>
    <cellStyle name="40% - Accent5 24 8" xfId="2491"/>
    <cellStyle name="40% - Accent5 25" xfId="2492"/>
    <cellStyle name="40% - Accent5 25 2" xfId="2493"/>
    <cellStyle name="40% - Accent5 25 3" xfId="2494"/>
    <cellStyle name="40% - Accent5 25 4" xfId="2495"/>
    <cellStyle name="40% - Accent5 25 5" xfId="2496"/>
    <cellStyle name="40% - Accent5 25 6" xfId="2497"/>
    <cellStyle name="40% - Accent5 25 7" xfId="2498"/>
    <cellStyle name="40% - Accent5 25 8" xfId="2499"/>
    <cellStyle name="40% - Accent5 26" xfId="2500"/>
    <cellStyle name="40% - Accent5 26 2" xfId="2501"/>
    <cellStyle name="40% - Accent5 26 3" xfId="2502"/>
    <cellStyle name="40% - Accent5 26 4" xfId="2503"/>
    <cellStyle name="40% - Accent5 26 5" xfId="2504"/>
    <cellStyle name="40% - Accent5 26 6" xfId="2505"/>
    <cellStyle name="40% - Accent5 26 7" xfId="2506"/>
    <cellStyle name="40% - Accent5 26 8" xfId="2507"/>
    <cellStyle name="40% - Accent5 27" xfId="2508"/>
    <cellStyle name="40% - Accent5 27 2" xfId="2509"/>
    <cellStyle name="40% - Accent5 27 3" xfId="2510"/>
    <cellStyle name="40% - Accent5 27 4" xfId="2511"/>
    <cellStyle name="40% - Accent5 27 5" xfId="2512"/>
    <cellStyle name="40% - Accent5 27 6" xfId="2513"/>
    <cellStyle name="40% - Accent5 27 7" xfId="2514"/>
    <cellStyle name="40% - Accent5 27 8" xfId="2515"/>
    <cellStyle name="40% - Accent5 28" xfId="2516"/>
    <cellStyle name="40% - Accent5 28 2" xfId="2517"/>
    <cellStyle name="40% - Accent5 28 3" xfId="2518"/>
    <cellStyle name="40% - Accent5 28 4" xfId="2519"/>
    <cellStyle name="40% - Accent5 28 5" xfId="2520"/>
    <cellStyle name="40% - Accent5 28 6" xfId="2521"/>
    <cellStyle name="40% - Accent5 28 7" xfId="2522"/>
    <cellStyle name="40% - Accent5 28 8" xfId="2523"/>
    <cellStyle name="40% - Accent5 29" xfId="2524"/>
    <cellStyle name="40% - Accent5 29 2" xfId="2525"/>
    <cellStyle name="40% - Accent5 29 3" xfId="2526"/>
    <cellStyle name="40% - Accent5 29 4" xfId="2527"/>
    <cellStyle name="40% - Accent5 29 5" xfId="2528"/>
    <cellStyle name="40% - Accent5 29 6" xfId="2529"/>
    <cellStyle name="40% - Accent5 29 7" xfId="2530"/>
    <cellStyle name="40% - Accent5 29 8" xfId="2531"/>
    <cellStyle name="40% - Accent5 3" xfId="2532"/>
    <cellStyle name="40% - Accent5 3 2" xfId="2533"/>
    <cellStyle name="40% - Accent5 3 3" xfId="2534"/>
    <cellStyle name="40% - Accent5 3 4" xfId="2535"/>
    <cellStyle name="40% - Accent5 3 5" xfId="2536"/>
    <cellStyle name="40% - Accent5 3 6" xfId="2537"/>
    <cellStyle name="40% - Accent5 3 7" xfId="2538"/>
    <cellStyle name="40% - Accent5 3 8" xfId="2539"/>
    <cellStyle name="40% - Accent5 30" xfId="2540"/>
    <cellStyle name="40% - Accent5 30 2" xfId="2541"/>
    <cellStyle name="40% - Accent5 30 3" xfId="2542"/>
    <cellStyle name="40% - Accent5 30 4" xfId="2543"/>
    <cellStyle name="40% - Accent5 30 5" xfId="2544"/>
    <cellStyle name="40% - Accent5 30 6" xfId="2545"/>
    <cellStyle name="40% - Accent5 30 7" xfId="2546"/>
    <cellStyle name="40% - Accent5 30 8" xfId="2547"/>
    <cellStyle name="40% - Accent5 31" xfId="2548"/>
    <cellStyle name="40% - Accent5 31 2" xfId="2549"/>
    <cellStyle name="40% - Accent5 31 3" xfId="2550"/>
    <cellStyle name="40% - Accent5 31 4" xfId="2551"/>
    <cellStyle name="40% - Accent5 31 5" xfId="2552"/>
    <cellStyle name="40% - Accent5 31 6" xfId="2553"/>
    <cellStyle name="40% - Accent5 31 7" xfId="2554"/>
    <cellStyle name="40% - Accent5 31 8" xfId="2555"/>
    <cellStyle name="40% - Accent5 32" xfId="2556"/>
    <cellStyle name="40% - Accent5 4" xfId="2557"/>
    <cellStyle name="40% - Accent5 4 2" xfId="2558"/>
    <cellStyle name="40% - Accent5 4 3" xfId="2559"/>
    <cellStyle name="40% - Accent5 4 4" xfId="2560"/>
    <cellStyle name="40% - Accent5 4 5" xfId="2561"/>
    <cellStyle name="40% - Accent5 4 6" xfId="2562"/>
    <cellStyle name="40% - Accent5 4 7" xfId="2563"/>
    <cellStyle name="40% - Accent5 4 8" xfId="2564"/>
    <cellStyle name="40% - Accent5 5" xfId="2565"/>
    <cellStyle name="40% - Accent5 5 2" xfId="2566"/>
    <cellStyle name="40% - Accent5 5 3" xfId="2567"/>
    <cellStyle name="40% - Accent5 5 4" xfId="2568"/>
    <cellStyle name="40% - Accent5 5 5" xfId="2569"/>
    <cellStyle name="40% - Accent5 5 6" xfId="2570"/>
    <cellStyle name="40% - Accent5 5 7" xfId="2571"/>
    <cellStyle name="40% - Accent5 5 8" xfId="2572"/>
    <cellStyle name="40% - Accent5 6" xfId="2573"/>
    <cellStyle name="40% - Accent5 6 2" xfId="2574"/>
    <cellStyle name="40% - Accent5 6 3" xfId="2575"/>
    <cellStyle name="40% - Accent5 6 4" xfId="2576"/>
    <cellStyle name="40% - Accent5 6 5" xfId="2577"/>
    <cellStyle name="40% - Accent5 6 6" xfId="2578"/>
    <cellStyle name="40% - Accent5 6 7" xfId="2579"/>
    <cellStyle name="40% - Accent5 6 8" xfId="2580"/>
    <cellStyle name="40% - Accent5 7" xfId="2581"/>
    <cellStyle name="40% - Accent5 7 2" xfId="2582"/>
    <cellStyle name="40% - Accent5 7 3" xfId="2583"/>
    <cellStyle name="40% - Accent5 7 4" xfId="2584"/>
    <cellStyle name="40% - Accent5 7 5" xfId="2585"/>
    <cellStyle name="40% - Accent5 7 6" xfId="2586"/>
    <cellStyle name="40% - Accent5 7 7" xfId="2587"/>
    <cellStyle name="40% - Accent5 7 8" xfId="2588"/>
    <cellStyle name="40% - Accent5 8" xfId="2589"/>
    <cellStyle name="40% - Accent5 8 2" xfId="2590"/>
    <cellStyle name="40% - Accent5 8 3" xfId="2591"/>
    <cellStyle name="40% - Accent5 8 4" xfId="2592"/>
    <cellStyle name="40% - Accent5 8 5" xfId="2593"/>
    <cellStyle name="40% - Accent5 8 6" xfId="2594"/>
    <cellStyle name="40% - Accent5 8 7" xfId="2595"/>
    <cellStyle name="40% - Accent5 8 8" xfId="2596"/>
    <cellStyle name="40% - Accent5 9" xfId="2597"/>
    <cellStyle name="40% - Accent5 9 2" xfId="2598"/>
    <cellStyle name="40% - Accent5 9 3" xfId="2599"/>
    <cellStyle name="40% - Accent5 9 4" xfId="2600"/>
    <cellStyle name="40% - Accent5 9 5" xfId="2601"/>
    <cellStyle name="40% - Accent5 9 6" xfId="2602"/>
    <cellStyle name="40% - Accent5 9 7" xfId="2603"/>
    <cellStyle name="40% - Accent5 9 8" xfId="2604"/>
    <cellStyle name="40% - Accent6 10" xfId="2605"/>
    <cellStyle name="40% - Accent6 10 2" xfId="2606"/>
    <cellStyle name="40% - Accent6 10 3" xfId="2607"/>
    <cellStyle name="40% - Accent6 10 4" xfId="2608"/>
    <cellStyle name="40% - Accent6 10 5" xfId="2609"/>
    <cellStyle name="40% - Accent6 10 6" xfId="2610"/>
    <cellStyle name="40% - Accent6 10 7" xfId="2611"/>
    <cellStyle name="40% - Accent6 10 8" xfId="2612"/>
    <cellStyle name="40% - Accent6 11" xfId="2613"/>
    <cellStyle name="40% - Accent6 11 2" xfId="2614"/>
    <cellStyle name="40% - Accent6 11 3" xfId="2615"/>
    <cellStyle name="40% - Accent6 11 4" xfId="2616"/>
    <cellStyle name="40% - Accent6 11 5" xfId="2617"/>
    <cellStyle name="40% - Accent6 11 6" xfId="2618"/>
    <cellStyle name="40% - Accent6 11 7" xfId="2619"/>
    <cellStyle name="40% - Accent6 11 8" xfId="2620"/>
    <cellStyle name="40% - Accent6 12" xfId="2621"/>
    <cellStyle name="40% - Accent6 12 2" xfId="2622"/>
    <cellStyle name="40% - Accent6 12 3" xfId="2623"/>
    <cellStyle name="40% - Accent6 12 4" xfId="2624"/>
    <cellStyle name="40% - Accent6 12 5" xfId="2625"/>
    <cellStyle name="40% - Accent6 12 6" xfId="2626"/>
    <cellStyle name="40% - Accent6 12 7" xfId="2627"/>
    <cellStyle name="40% - Accent6 12 8" xfId="2628"/>
    <cellStyle name="40% - Accent6 13" xfId="2629"/>
    <cellStyle name="40% - Accent6 13 2" xfId="2630"/>
    <cellStyle name="40% - Accent6 13 3" xfId="2631"/>
    <cellStyle name="40% - Accent6 13 4" xfId="2632"/>
    <cellStyle name="40% - Accent6 13 5" xfId="2633"/>
    <cellStyle name="40% - Accent6 13 6" xfId="2634"/>
    <cellStyle name="40% - Accent6 13 7" xfId="2635"/>
    <cellStyle name="40% - Accent6 13 8" xfId="2636"/>
    <cellStyle name="40% - Accent6 14" xfId="2637"/>
    <cellStyle name="40% - Accent6 14 2" xfId="2638"/>
    <cellStyle name="40% - Accent6 14 3" xfId="2639"/>
    <cellStyle name="40% - Accent6 14 4" xfId="2640"/>
    <cellStyle name="40% - Accent6 14 5" xfId="2641"/>
    <cellStyle name="40% - Accent6 14 6" xfId="2642"/>
    <cellStyle name="40% - Accent6 14 7" xfId="2643"/>
    <cellStyle name="40% - Accent6 14 8" xfId="2644"/>
    <cellStyle name="40% - Accent6 15" xfId="2645"/>
    <cellStyle name="40% - Accent6 15 2" xfId="2646"/>
    <cellStyle name="40% - Accent6 15 3" xfId="2647"/>
    <cellStyle name="40% - Accent6 15 4" xfId="2648"/>
    <cellStyle name="40% - Accent6 15 5" xfId="2649"/>
    <cellStyle name="40% - Accent6 15 6" xfId="2650"/>
    <cellStyle name="40% - Accent6 15 7" xfId="2651"/>
    <cellStyle name="40% - Accent6 15 8" xfId="2652"/>
    <cellStyle name="40% - Accent6 16" xfId="2653"/>
    <cellStyle name="40% - Accent6 16 2" xfId="2654"/>
    <cellStyle name="40% - Accent6 16 3" xfId="2655"/>
    <cellStyle name="40% - Accent6 16 4" xfId="2656"/>
    <cellStyle name="40% - Accent6 16 5" xfId="2657"/>
    <cellStyle name="40% - Accent6 16 6" xfId="2658"/>
    <cellStyle name="40% - Accent6 16 7" xfId="2659"/>
    <cellStyle name="40% - Accent6 16 8" xfId="2660"/>
    <cellStyle name="40% - Accent6 17" xfId="2661"/>
    <cellStyle name="40% - Accent6 17 2" xfId="2662"/>
    <cellStyle name="40% - Accent6 17 3" xfId="2663"/>
    <cellStyle name="40% - Accent6 17 4" xfId="2664"/>
    <cellStyle name="40% - Accent6 17 5" xfId="2665"/>
    <cellStyle name="40% - Accent6 17 6" xfId="2666"/>
    <cellStyle name="40% - Accent6 17 7" xfId="2667"/>
    <cellStyle name="40% - Accent6 17 8" xfId="2668"/>
    <cellStyle name="40% - Accent6 18" xfId="2669"/>
    <cellStyle name="40% - Accent6 18 2" xfId="2670"/>
    <cellStyle name="40% - Accent6 18 3" xfId="2671"/>
    <cellStyle name="40% - Accent6 18 4" xfId="2672"/>
    <cellStyle name="40% - Accent6 18 5" xfId="2673"/>
    <cellStyle name="40% - Accent6 18 6" xfId="2674"/>
    <cellStyle name="40% - Accent6 18 7" xfId="2675"/>
    <cellStyle name="40% - Accent6 18 8" xfId="2676"/>
    <cellStyle name="40% - Accent6 19" xfId="2677"/>
    <cellStyle name="40% - Accent6 19 2" xfId="2678"/>
    <cellStyle name="40% - Accent6 19 3" xfId="2679"/>
    <cellStyle name="40% - Accent6 19 4" xfId="2680"/>
    <cellStyle name="40% - Accent6 19 5" xfId="2681"/>
    <cellStyle name="40% - Accent6 19 6" xfId="2682"/>
    <cellStyle name="40% - Accent6 19 7" xfId="2683"/>
    <cellStyle name="40% - Accent6 19 8" xfId="2684"/>
    <cellStyle name="40% - Accent6 2" xfId="2685"/>
    <cellStyle name="40% - Accent6 2 2" xfId="2686"/>
    <cellStyle name="40% - Accent6 2 3" xfId="2687"/>
    <cellStyle name="40% - Accent6 2 4" xfId="2688"/>
    <cellStyle name="40% - Accent6 2 5" xfId="2689"/>
    <cellStyle name="40% - Accent6 2 6" xfId="2690"/>
    <cellStyle name="40% - Accent6 2 7" xfId="2691"/>
    <cellStyle name="40% - Accent6 2 8" xfId="2692"/>
    <cellStyle name="40% - Accent6 20" xfId="2693"/>
    <cellStyle name="40% - Accent6 20 2" xfId="2694"/>
    <cellStyle name="40% - Accent6 20 3" xfId="2695"/>
    <cellStyle name="40% - Accent6 20 4" xfId="2696"/>
    <cellStyle name="40% - Accent6 20 5" xfId="2697"/>
    <cellStyle name="40% - Accent6 20 6" xfId="2698"/>
    <cellStyle name="40% - Accent6 20 7" xfId="2699"/>
    <cellStyle name="40% - Accent6 20 8" xfId="2700"/>
    <cellStyle name="40% - Accent6 21" xfId="2701"/>
    <cellStyle name="40% - Accent6 21 2" xfId="2702"/>
    <cellStyle name="40% - Accent6 21 3" xfId="2703"/>
    <cellStyle name="40% - Accent6 21 4" xfId="2704"/>
    <cellStyle name="40% - Accent6 21 5" xfId="2705"/>
    <cellStyle name="40% - Accent6 21 6" xfId="2706"/>
    <cellStyle name="40% - Accent6 21 7" xfId="2707"/>
    <cellStyle name="40% - Accent6 21 8" xfId="2708"/>
    <cellStyle name="40% - Accent6 22" xfId="2709"/>
    <cellStyle name="40% - Accent6 22 2" xfId="2710"/>
    <cellStyle name="40% - Accent6 22 3" xfId="2711"/>
    <cellStyle name="40% - Accent6 22 4" xfId="2712"/>
    <cellStyle name="40% - Accent6 22 5" xfId="2713"/>
    <cellStyle name="40% - Accent6 22 6" xfId="2714"/>
    <cellStyle name="40% - Accent6 22 7" xfId="2715"/>
    <cellStyle name="40% - Accent6 22 8" xfId="2716"/>
    <cellStyle name="40% - Accent6 23" xfId="2717"/>
    <cellStyle name="40% - Accent6 23 2" xfId="2718"/>
    <cellStyle name="40% - Accent6 23 3" xfId="2719"/>
    <cellStyle name="40% - Accent6 23 4" xfId="2720"/>
    <cellStyle name="40% - Accent6 23 5" xfId="2721"/>
    <cellStyle name="40% - Accent6 23 6" xfId="2722"/>
    <cellStyle name="40% - Accent6 23 7" xfId="2723"/>
    <cellStyle name="40% - Accent6 23 8" xfId="2724"/>
    <cellStyle name="40% - Accent6 24" xfId="2725"/>
    <cellStyle name="40% - Accent6 24 2" xfId="2726"/>
    <cellStyle name="40% - Accent6 24 3" xfId="2727"/>
    <cellStyle name="40% - Accent6 24 4" xfId="2728"/>
    <cellStyle name="40% - Accent6 24 5" xfId="2729"/>
    <cellStyle name="40% - Accent6 24 6" xfId="2730"/>
    <cellStyle name="40% - Accent6 24 7" xfId="2731"/>
    <cellStyle name="40% - Accent6 24 8" xfId="2732"/>
    <cellStyle name="40% - Accent6 25" xfId="2733"/>
    <cellStyle name="40% - Accent6 25 2" xfId="2734"/>
    <cellStyle name="40% - Accent6 25 3" xfId="2735"/>
    <cellStyle name="40% - Accent6 25 4" xfId="2736"/>
    <cellStyle name="40% - Accent6 25 5" xfId="2737"/>
    <cellStyle name="40% - Accent6 25 6" xfId="2738"/>
    <cellStyle name="40% - Accent6 25 7" xfId="2739"/>
    <cellStyle name="40% - Accent6 25 8" xfId="2740"/>
    <cellStyle name="40% - Accent6 26" xfId="2741"/>
    <cellStyle name="40% - Accent6 26 2" xfId="2742"/>
    <cellStyle name="40% - Accent6 26 3" xfId="2743"/>
    <cellStyle name="40% - Accent6 26 4" xfId="2744"/>
    <cellStyle name="40% - Accent6 26 5" xfId="2745"/>
    <cellStyle name="40% - Accent6 26 6" xfId="2746"/>
    <cellStyle name="40% - Accent6 26 7" xfId="2747"/>
    <cellStyle name="40% - Accent6 26 8" xfId="2748"/>
    <cellStyle name="40% - Accent6 27" xfId="2749"/>
    <cellStyle name="40% - Accent6 27 2" xfId="2750"/>
    <cellStyle name="40% - Accent6 27 3" xfId="2751"/>
    <cellStyle name="40% - Accent6 27 4" xfId="2752"/>
    <cellStyle name="40% - Accent6 27 5" xfId="2753"/>
    <cellStyle name="40% - Accent6 27 6" xfId="2754"/>
    <cellStyle name="40% - Accent6 27 7" xfId="2755"/>
    <cellStyle name="40% - Accent6 27 8" xfId="2756"/>
    <cellStyle name="40% - Accent6 28" xfId="2757"/>
    <cellStyle name="40% - Accent6 28 2" xfId="2758"/>
    <cellStyle name="40% - Accent6 28 3" xfId="2759"/>
    <cellStyle name="40% - Accent6 28 4" xfId="2760"/>
    <cellStyle name="40% - Accent6 28 5" xfId="2761"/>
    <cellStyle name="40% - Accent6 28 6" xfId="2762"/>
    <cellStyle name="40% - Accent6 28 7" xfId="2763"/>
    <cellStyle name="40% - Accent6 28 8" xfId="2764"/>
    <cellStyle name="40% - Accent6 29" xfId="2765"/>
    <cellStyle name="40% - Accent6 29 2" xfId="2766"/>
    <cellStyle name="40% - Accent6 29 3" xfId="2767"/>
    <cellStyle name="40% - Accent6 29 4" xfId="2768"/>
    <cellStyle name="40% - Accent6 29 5" xfId="2769"/>
    <cellStyle name="40% - Accent6 29 6" xfId="2770"/>
    <cellStyle name="40% - Accent6 29 7" xfId="2771"/>
    <cellStyle name="40% - Accent6 29 8" xfId="2772"/>
    <cellStyle name="40% - Accent6 3" xfId="2773"/>
    <cellStyle name="40% - Accent6 3 2" xfId="2774"/>
    <cellStyle name="40% - Accent6 3 3" xfId="2775"/>
    <cellStyle name="40% - Accent6 3 4" xfId="2776"/>
    <cellStyle name="40% - Accent6 3 5" xfId="2777"/>
    <cellStyle name="40% - Accent6 3 6" xfId="2778"/>
    <cellStyle name="40% - Accent6 3 7" xfId="2779"/>
    <cellStyle name="40% - Accent6 3 8" xfId="2780"/>
    <cellStyle name="40% - Accent6 30" xfId="2781"/>
    <cellStyle name="40% - Accent6 30 2" xfId="2782"/>
    <cellStyle name="40% - Accent6 30 3" xfId="2783"/>
    <cellStyle name="40% - Accent6 30 4" xfId="2784"/>
    <cellStyle name="40% - Accent6 30 5" xfId="2785"/>
    <cellStyle name="40% - Accent6 30 6" xfId="2786"/>
    <cellStyle name="40% - Accent6 30 7" xfId="2787"/>
    <cellStyle name="40% - Accent6 30 8" xfId="2788"/>
    <cellStyle name="40% - Accent6 31" xfId="2789"/>
    <cellStyle name="40% - Accent6 31 2" xfId="2790"/>
    <cellStyle name="40% - Accent6 31 3" xfId="2791"/>
    <cellStyle name="40% - Accent6 31 4" xfId="2792"/>
    <cellStyle name="40% - Accent6 31 5" xfId="2793"/>
    <cellStyle name="40% - Accent6 31 6" xfId="2794"/>
    <cellStyle name="40% - Accent6 31 7" xfId="2795"/>
    <cellStyle name="40% - Accent6 31 8" xfId="2796"/>
    <cellStyle name="40% - Accent6 32" xfId="2797"/>
    <cellStyle name="40% - Accent6 4" xfId="2798"/>
    <cellStyle name="40% - Accent6 4 2" xfId="2799"/>
    <cellStyle name="40% - Accent6 4 3" xfId="2800"/>
    <cellStyle name="40% - Accent6 4 4" xfId="2801"/>
    <cellStyle name="40% - Accent6 4 5" xfId="2802"/>
    <cellStyle name="40% - Accent6 4 6" xfId="2803"/>
    <cellStyle name="40% - Accent6 4 7" xfId="2804"/>
    <cellStyle name="40% - Accent6 4 8" xfId="2805"/>
    <cellStyle name="40% - Accent6 5" xfId="2806"/>
    <cellStyle name="40% - Accent6 5 2" xfId="2807"/>
    <cellStyle name="40% - Accent6 5 3" xfId="2808"/>
    <cellStyle name="40% - Accent6 5 4" xfId="2809"/>
    <cellStyle name="40% - Accent6 5 5" xfId="2810"/>
    <cellStyle name="40% - Accent6 5 6" xfId="2811"/>
    <cellStyle name="40% - Accent6 5 7" xfId="2812"/>
    <cellStyle name="40% - Accent6 5 8" xfId="2813"/>
    <cellStyle name="40% - Accent6 6" xfId="2814"/>
    <cellStyle name="40% - Accent6 6 2" xfId="2815"/>
    <cellStyle name="40% - Accent6 6 3" xfId="2816"/>
    <cellStyle name="40% - Accent6 6 4" xfId="2817"/>
    <cellStyle name="40% - Accent6 6 5" xfId="2818"/>
    <cellStyle name="40% - Accent6 6 6" xfId="2819"/>
    <cellStyle name="40% - Accent6 6 7" xfId="2820"/>
    <cellStyle name="40% - Accent6 6 8" xfId="2821"/>
    <cellStyle name="40% - Accent6 7" xfId="2822"/>
    <cellStyle name="40% - Accent6 7 2" xfId="2823"/>
    <cellStyle name="40% - Accent6 7 3" xfId="2824"/>
    <cellStyle name="40% - Accent6 7 4" xfId="2825"/>
    <cellStyle name="40% - Accent6 7 5" xfId="2826"/>
    <cellStyle name="40% - Accent6 7 6" xfId="2827"/>
    <cellStyle name="40% - Accent6 7 7" xfId="2828"/>
    <cellStyle name="40% - Accent6 7 8" xfId="2829"/>
    <cellStyle name="40% - Accent6 8" xfId="2830"/>
    <cellStyle name="40% - Accent6 8 2" xfId="2831"/>
    <cellStyle name="40% - Accent6 8 3" xfId="2832"/>
    <cellStyle name="40% - Accent6 8 4" xfId="2833"/>
    <cellStyle name="40% - Accent6 8 5" xfId="2834"/>
    <cellStyle name="40% - Accent6 8 6" xfId="2835"/>
    <cellStyle name="40% - Accent6 8 7" xfId="2836"/>
    <cellStyle name="40% - Accent6 8 8" xfId="2837"/>
    <cellStyle name="40% - Accent6 9" xfId="2838"/>
    <cellStyle name="40% - Accent6 9 2" xfId="2839"/>
    <cellStyle name="40% - Accent6 9 3" xfId="2840"/>
    <cellStyle name="40% - Accent6 9 4" xfId="2841"/>
    <cellStyle name="40% - Accent6 9 5" xfId="2842"/>
    <cellStyle name="40% - Accent6 9 6" xfId="2843"/>
    <cellStyle name="40% - Accent6 9 7" xfId="2844"/>
    <cellStyle name="40% - Accent6 9 8" xfId="2845"/>
    <cellStyle name="60% - Accent1 10" xfId="2846"/>
    <cellStyle name="60% - Accent1 10 2" xfId="2847"/>
    <cellStyle name="60% - Accent1 10 3" xfId="2848"/>
    <cellStyle name="60% - Accent1 10 4" xfId="2849"/>
    <cellStyle name="60% - Accent1 10 5" xfId="2850"/>
    <cellStyle name="60% - Accent1 10 6" xfId="2851"/>
    <cellStyle name="60% - Accent1 10 7" xfId="2852"/>
    <cellStyle name="60% - Accent1 10 8" xfId="2853"/>
    <cellStyle name="60% - Accent1 11" xfId="2854"/>
    <cellStyle name="60% - Accent1 11 2" xfId="2855"/>
    <cellStyle name="60% - Accent1 11 3" xfId="2856"/>
    <cellStyle name="60% - Accent1 11 4" xfId="2857"/>
    <cellStyle name="60% - Accent1 11 5" xfId="2858"/>
    <cellStyle name="60% - Accent1 11 6" xfId="2859"/>
    <cellStyle name="60% - Accent1 11 7" xfId="2860"/>
    <cellStyle name="60% - Accent1 11 8" xfId="2861"/>
    <cellStyle name="60% - Accent1 12" xfId="2862"/>
    <cellStyle name="60% - Accent1 12 2" xfId="2863"/>
    <cellStyle name="60% - Accent1 12 3" xfId="2864"/>
    <cellStyle name="60% - Accent1 12 4" xfId="2865"/>
    <cellStyle name="60% - Accent1 12 5" xfId="2866"/>
    <cellStyle name="60% - Accent1 12 6" xfId="2867"/>
    <cellStyle name="60% - Accent1 12 7" xfId="2868"/>
    <cellStyle name="60% - Accent1 12 8" xfId="2869"/>
    <cellStyle name="60% - Accent1 13" xfId="2870"/>
    <cellStyle name="60% - Accent1 13 2" xfId="2871"/>
    <cellStyle name="60% - Accent1 13 3" xfId="2872"/>
    <cellStyle name="60% - Accent1 13 4" xfId="2873"/>
    <cellStyle name="60% - Accent1 13 5" xfId="2874"/>
    <cellStyle name="60% - Accent1 13 6" xfId="2875"/>
    <cellStyle name="60% - Accent1 13 7" xfId="2876"/>
    <cellStyle name="60% - Accent1 13 8" xfId="2877"/>
    <cellStyle name="60% - Accent1 14" xfId="2878"/>
    <cellStyle name="60% - Accent1 14 2" xfId="2879"/>
    <cellStyle name="60% - Accent1 14 3" xfId="2880"/>
    <cellStyle name="60% - Accent1 14 4" xfId="2881"/>
    <cellStyle name="60% - Accent1 14 5" xfId="2882"/>
    <cellStyle name="60% - Accent1 14 6" xfId="2883"/>
    <cellStyle name="60% - Accent1 14 7" xfId="2884"/>
    <cellStyle name="60% - Accent1 14 8" xfId="2885"/>
    <cellStyle name="60% - Accent1 15" xfId="2886"/>
    <cellStyle name="60% - Accent1 15 2" xfId="2887"/>
    <cellStyle name="60% - Accent1 15 3" xfId="2888"/>
    <cellStyle name="60% - Accent1 15 4" xfId="2889"/>
    <cellStyle name="60% - Accent1 15 5" xfId="2890"/>
    <cellStyle name="60% - Accent1 15 6" xfId="2891"/>
    <cellStyle name="60% - Accent1 15 7" xfId="2892"/>
    <cellStyle name="60% - Accent1 15 8" xfId="2893"/>
    <cellStyle name="60% - Accent1 16" xfId="2894"/>
    <cellStyle name="60% - Accent1 16 2" xfId="2895"/>
    <cellStyle name="60% - Accent1 16 3" xfId="2896"/>
    <cellStyle name="60% - Accent1 16 4" xfId="2897"/>
    <cellStyle name="60% - Accent1 16 5" xfId="2898"/>
    <cellStyle name="60% - Accent1 16 6" xfId="2899"/>
    <cellStyle name="60% - Accent1 16 7" xfId="2900"/>
    <cellStyle name="60% - Accent1 16 8" xfId="2901"/>
    <cellStyle name="60% - Accent1 17" xfId="2902"/>
    <cellStyle name="60% - Accent1 17 2" xfId="2903"/>
    <cellStyle name="60% - Accent1 17 3" xfId="2904"/>
    <cellStyle name="60% - Accent1 17 4" xfId="2905"/>
    <cellStyle name="60% - Accent1 17 5" xfId="2906"/>
    <cellStyle name="60% - Accent1 17 6" xfId="2907"/>
    <cellStyle name="60% - Accent1 17 7" xfId="2908"/>
    <cellStyle name="60% - Accent1 17 8" xfId="2909"/>
    <cellStyle name="60% - Accent1 18" xfId="2910"/>
    <cellStyle name="60% - Accent1 18 2" xfId="2911"/>
    <cellStyle name="60% - Accent1 18 3" xfId="2912"/>
    <cellStyle name="60% - Accent1 18 4" xfId="2913"/>
    <cellStyle name="60% - Accent1 18 5" xfId="2914"/>
    <cellStyle name="60% - Accent1 18 6" xfId="2915"/>
    <cellStyle name="60% - Accent1 18 7" xfId="2916"/>
    <cellStyle name="60% - Accent1 18 8" xfId="2917"/>
    <cellStyle name="60% - Accent1 19" xfId="2918"/>
    <cellStyle name="60% - Accent1 19 2" xfId="2919"/>
    <cellStyle name="60% - Accent1 19 3" xfId="2920"/>
    <cellStyle name="60% - Accent1 19 4" xfId="2921"/>
    <cellStyle name="60% - Accent1 19 5" xfId="2922"/>
    <cellStyle name="60% - Accent1 19 6" xfId="2923"/>
    <cellStyle name="60% - Accent1 19 7" xfId="2924"/>
    <cellStyle name="60% - Accent1 19 8" xfId="2925"/>
    <cellStyle name="60% - Accent1 2" xfId="2926"/>
    <cellStyle name="60% - Accent1 2 2" xfId="2927"/>
    <cellStyle name="60% - Accent1 2 3" xfId="2928"/>
    <cellStyle name="60% - Accent1 2 4" xfId="2929"/>
    <cellStyle name="60% - Accent1 2 5" xfId="2930"/>
    <cellStyle name="60% - Accent1 2 6" xfId="2931"/>
    <cellStyle name="60% - Accent1 2 7" xfId="2932"/>
    <cellStyle name="60% - Accent1 2 8" xfId="2933"/>
    <cellStyle name="60% - Accent1 20" xfId="2934"/>
    <cellStyle name="60% - Accent1 20 2" xfId="2935"/>
    <cellStyle name="60% - Accent1 20 3" xfId="2936"/>
    <cellStyle name="60% - Accent1 20 4" xfId="2937"/>
    <cellStyle name="60% - Accent1 20 5" xfId="2938"/>
    <cellStyle name="60% - Accent1 20 6" xfId="2939"/>
    <cellStyle name="60% - Accent1 20 7" xfId="2940"/>
    <cellStyle name="60% - Accent1 20 8" xfId="2941"/>
    <cellStyle name="60% - Accent1 21" xfId="2942"/>
    <cellStyle name="60% - Accent1 21 2" xfId="2943"/>
    <cellStyle name="60% - Accent1 21 3" xfId="2944"/>
    <cellStyle name="60% - Accent1 21 4" xfId="2945"/>
    <cellStyle name="60% - Accent1 21 5" xfId="2946"/>
    <cellStyle name="60% - Accent1 21 6" xfId="2947"/>
    <cellStyle name="60% - Accent1 21 7" xfId="2948"/>
    <cellStyle name="60% - Accent1 21 8" xfId="2949"/>
    <cellStyle name="60% - Accent1 22" xfId="2950"/>
    <cellStyle name="60% - Accent1 22 2" xfId="2951"/>
    <cellStyle name="60% - Accent1 22 3" xfId="2952"/>
    <cellStyle name="60% - Accent1 22 4" xfId="2953"/>
    <cellStyle name="60% - Accent1 22 5" xfId="2954"/>
    <cellStyle name="60% - Accent1 22 6" xfId="2955"/>
    <cellStyle name="60% - Accent1 22 7" xfId="2956"/>
    <cellStyle name="60% - Accent1 22 8" xfId="2957"/>
    <cellStyle name="60% - Accent1 23" xfId="2958"/>
    <cellStyle name="60% - Accent1 23 2" xfId="2959"/>
    <cellStyle name="60% - Accent1 23 3" xfId="2960"/>
    <cellStyle name="60% - Accent1 23 4" xfId="2961"/>
    <cellStyle name="60% - Accent1 23 5" xfId="2962"/>
    <cellStyle name="60% - Accent1 23 6" xfId="2963"/>
    <cellStyle name="60% - Accent1 23 7" xfId="2964"/>
    <cellStyle name="60% - Accent1 23 8" xfId="2965"/>
    <cellStyle name="60% - Accent1 24" xfId="2966"/>
    <cellStyle name="60% - Accent1 24 2" xfId="2967"/>
    <cellStyle name="60% - Accent1 24 3" xfId="2968"/>
    <cellStyle name="60% - Accent1 24 4" xfId="2969"/>
    <cellStyle name="60% - Accent1 24 5" xfId="2970"/>
    <cellStyle name="60% - Accent1 24 6" xfId="2971"/>
    <cellStyle name="60% - Accent1 24 7" xfId="2972"/>
    <cellStyle name="60% - Accent1 24 8" xfId="2973"/>
    <cellStyle name="60% - Accent1 25" xfId="2974"/>
    <cellStyle name="60% - Accent1 25 2" xfId="2975"/>
    <cellStyle name="60% - Accent1 25 3" xfId="2976"/>
    <cellStyle name="60% - Accent1 25 4" xfId="2977"/>
    <cellStyle name="60% - Accent1 25 5" xfId="2978"/>
    <cellStyle name="60% - Accent1 25 6" xfId="2979"/>
    <cellStyle name="60% - Accent1 25 7" xfId="2980"/>
    <cellStyle name="60% - Accent1 25 8" xfId="2981"/>
    <cellStyle name="60% - Accent1 26" xfId="2982"/>
    <cellStyle name="60% - Accent1 26 2" xfId="2983"/>
    <cellStyle name="60% - Accent1 26 3" xfId="2984"/>
    <cellStyle name="60% - Accent1 26 4" xfId="2985"/>
    <cellStyle name="60% - Accent1 26 5" xfId="2986"/>
    <cellStyle name="60% - Accent1 26 6" xfId="2987"/>
    <cellStyle name="60% - Accent1 26 7" xfId="2988"/>
    <cellStyle name="60% - Accent1 26 8" xfId="2989"/>
    <cellStyle name="60% - Accent1 27" xfId="2990"/>
    <cellStyle name="60% - Accent1 27 2" xfId="2991"/>
    <cellStyle name="60% - Accent1 27 3" xfId="2992"/>
    <cellStyle name="60% - Accent1 27 4" xfId="2993"/>
    <cellStyle name="60% - Accent1 27 5" xfId="2994"/>
    <cellStyle name="60% - Accent1 27 6" xfId="2995"/>
    <cellStyle name="60% - Accent1 27 7" xfId="2996"/>
    <cellStyle name="60% - Accent1 27 8" xfId="2997"/>
    <cellStyle name="60% - Accent1 28" xfId="2998"/>
    <cellStyle name="60% - Accent1 28 2" xfId="2999"/>
    <cellStyle name="60% - Accent1 28 3" xfId="3000"/>
    <cellStyle name="60% - Accent1 28 4" xfId="3001"/>
    <cellStyle name="60% - Accent1 28 5" xfId="3002"/>
    <cellStyle name="60% - Accent1 28 6" xfId="3003"/>
    <cellStyle name="60% - Accent1 28 7" xfId="3004"/>
    <cellStyle name="60% - Accent1 28 8" xfId="3005"/>
    <cellStyle name="60% - Accent1 29" xfId="3006"/>
    <cellStyle name="60% - Accent1 29 2" xfId="3007"/>
    <cellStyle name="60% - Accent1 29 3" xfId="3008"/>
    <cellStyle name="60% - Accent1 29 4" xfId="3009"/>
    <cellStyle name="60% - Accent1 29 5" xfId="3010"/>
    <cellStyle name="60% - Accent1 29 6" xfId="3011"/>
    <cellStyle name="60% - Accent1 29 7" xfId="3012"/>
    <cellStyle name="60% - Accent1 29 8" xfId="3013"/>
    <cellStyle name="60% - Accent1 3" xfId="3014"/>
    <cellStyle name="60% - Accent1 3 2" xfId="3015"/>
    <cellStyle name="60% - Accent1 3 3" xfId="3016"/>
    <cellStyle name="60% - Accent1 3 4" xfId="3017"/>
    <cellStyle name="60% - Accent1 3 5" xfId="3018"/>
    <cellStyle name="60% - Accent1 3 6" xfId="3019"/>
    <cellStyle name="60% - Accent1 3 7" xfId="3020"/>
    <cellStyle name="60% - Accent1 3 8" xfId="3021"/>
    <cellStyle name="60% - Accent1 30" xfId="3022"/>
    <cellStyle name="60% - Accent1 30 2" xfId="3023"/>
    <cellStyle name="60% - Accent1 30 3" xfId="3024"/>
    <cellStyle name="60% - Accent1 30 4" xfId="3025"/>
    <cellStyle name="60% - Accent1 30 5" xfId="3026"/>
    <cellStyle name="60% - Accent1 30 6" xfId="3027"/>
    <cellStyle name="60% - Accent1 30 7" xfId="3028"/>
    <cellStyle name="60% - Accent1 30 8" xfId="3029"/>
    <cellStyle name="60% - Accent1 31" xfId="3030"/>
    <cellStyle name="60% - Accent1 31 2" xfId="3031"/>
    <cellStyle name="60% - Accent1 31 3" xfId="3032"/>
    <cellStyle name="60% - Accent1 31 4" xfId="3033"/>
    <cellStyle name="60% - Accent1 31 5" xfId="3034"/>
    <cellStyle name="60% - Accent1 31 6" xfId="3035"/>
    <cellStyle name="60% - Accent1 31 7" xfId="3036"/>
    <cellStyle name="60% - Accent1 31 8" xfId="3037"/>
    <cellStyle name="60% - Accent1 32" xfId="3038"/>
    <cellStyle name="60% - Accent1 4" xfId="3039"/>
    <cellStyle name="60% - Accent1 4 2" xfId="3040"/>
    <cellStyle name="60% - Accent1 4 3" xfId="3041"/>
    <cellStyle name="60% - Accent1 4 4" xfId="3042"/>
    <cellStyle name="60% - Accent1 4 5" xfId="3043"/>
    <cellStyle name="60% - Accent1 4 6" xfId="3044"/>
    <cellStyle name="60% - Accent1 4 7" xfId="3045"/>
    <cellStyle name="60% - Accent1 4 8" xfId="3046"/>
    <cellStyle name="60% - Accent1 5" xfId="3047"/>
    <cellStyle name="60% - Accent1 5 2" xfId="3048"/>
    <cellStyle name="60% - Accent1 5 3" xfId="3049"/>
    <cellStyle name="60% - Accent1 5 4" xfId="3050"/>
    <cellStyle name="60% - Accent1 5 5" xfId="3051"/>
    <cellStyle name="60% - Accent1 5 6" xfId="3052"/>
    <cellStyle name="60% - Accent1 5 7" xfId="3053"/>
    <cellStyle name="60% - Accent1 5 8" xfId="3054"/>
    <cellStyle name="60% - Accent1 6" xfId="3055"/>
    <cellStyle name="60% - Accent1 6 2" xfId="3056"/>
    <cellStyle name="60% - Accent1 6 3" xfId="3057"/>
    <cellStyle name="60% - Accent1 6 4" xfId="3058"/>
    <cellStyle name="60% - Accent1 6 5" xfId="3059"/>
    <cellStyle name="60% - Accent1 6 6" xfId="3060"/>
    <cellStyle name="60% - Accent1 6 7" xfId="3061"/>
    <cellStyle name="60% - Accent1 6 8" xfId="3062"/>
    <cellStyle name="60% - Accent1 7" xfId="3063"/>
    <cellStyle name="60% - Accent1 7 2" xfId="3064"/>
    <cellStyle name="60% - Accent1 7 3" xfId="3065"/>
    <cellStyle name="60% - Accent1 7 4" xfId="3066"/>
    <cellStyle name="60% - Accent1 7 5" xfId="3067"/>
    <cellStyle name="60% - Accent1 7 6" xfId="3068"/>
    <cellStyle name="60% - Accent1 7 7" xfId="3069"/>
    <cellStyle name="60% - Accent1 7 8" xfId="3070"/>
    <cellStyle name="60% - Accent1 8" xfId="3071"/>
    <cellStyle name="60% - Accent1 8 2" xfId="3072"/>
    <cellStyle name="60% - Accent1 8 3" xfId="3073"/>
    <cellStyle name="60% - Accent1 8 4" xfId="3074"/>
    <cellStyle name="60% - Accent1 8 5" xfId="3075"/>
    <cellStyle name="60% - Accent1 8 6" xfId="3076"/>
    <cellStyle name="60% - Accent1 8 7" xfId="3077"/>
    <cellStyle name="60% - Accent1 8 8" xfId="3078"/>
    <cellStyle name="60% - Accent1 9" xfId="3079"/>
    <cellStyle name="60% - Accent1 9 2" xfId="3080"/>
    <cellStyle name="60% - Accent1 9 3" xfId="3081"/>
    <cellStyle name="60% - Accent1 9 4" xfId="3082"/>
    <cellStyle name="60% - Accent1 9 5" xfId="3083"/>
    <cellStyle name="60% - Accent1 9 6" xfId="3084"/>
    <cellStyle name="60% - Accent1 9 7" xfId="3085"/>
    <cellStyle name="60% - Accent1 9 8" xfId="3086"/>
    <cellStyle name="60% - Accent2 10" xfId="3087"/>
    <cellStyle name="60% - Accent2 10 2" xfId="3088"/>
    <cellStyle name="60% - Accent2 10 3" xfId="3089"/>
    <cellStyle name="60% - Accent2 10 4" xfId="3090"/>
    <cellStyle name="60% - Accent2 10 5" xfId="3091"/>
    <cellStyle name="60% - Accent2 10 6" xfId="3092"/>
    <cellStyle name="60% - Accent2 10 7" xfId="3093"/>
    <cellStyle name="60% - Accent2 10 8" xfId="3094"/>
    <cellStyle name="60% - Accent2 11" xfId="3095"/>
    <cellStyle name="60% - Accent2 11 2" xfId="3096"/>
    <cellStyle name="60% - Accent2 11 3" xfId="3097"/>
    <cellStyle name="60% - Accent2 11 4" xfId="3098"/>
    <cellStyle name="60% - Accent2 11 5" xfId="3099"/>
    <cellStyle name="60% - Accent2 11 6" xfId="3100"/>
    <cellStyle name="60% - Accent2 11 7" xfId="3101"/>
    <cellStyle name="60% - Accent2 11 8" xfId="3102"/>
    <cellStyle name="60% - Accent2 12" xfId="3103"/>
    <cellStyle name="60% - Accent2 12 2" xfId="3104"/>
    <cellStyle name="60% - Accent2 12 3" xfId="3105"/>
    <cellStyle name="60% - Accent2 12 4" xfId="3106"/>
    <cellStyle name="60% - Accent2 12 5" xfId="3107"/>
    <cellStyle name="60% - Accent2 12 6" xfId="3108"/>
    <cellStyle name="60% - Accent2 12 7" xfId="3109"/>
    <cellStyle name="60% - Accent2 12 8" xfId="3110"/>
    <cellStyle name="60% - Accent2 13" xfId="3111"/>
    <cellStyle name="60% - Accent2 13 2" xfId="3112"/>
    <cellStyle name="60% - Accent2 13 3" xfId="3113"/>
    <cellStyle name="60% - Accent2 13 4" xfId="3114"/>
    <cellStyle name="60% - Accent2 13 5" xfId="3115"/>
    <cellStyle name="60% - Accent2 13 6" xfId="3116"/>
    <cellStyle name="60% - Accent2 13 7" xfId="3117"/>
    <cellStyle name="60% - Accent2 13 8" xfId="3118"/>
    <cellStyle name="60% - Accent2 14" xfId="3119"/>
    <cellStyle name="60% - Accent2 14 2" xfId="3120"/>
    <cellStyle name="60% - Accent2 14 3" xfId="3121"/>
    <cellStyle name="60% - Accent2 14 4" xfId="3122"/>
    <cellStyle name="60% - Accent2 14 5" xfId="3123"/>
    <cellStyle name="60% - Accent2 14 6" xfId="3124"/>
    <cellStyle name="60% - Accent2 14 7" xfId="3125"/>
    <cellStyle name="60% - Accent2 14 8" xfId="3126"/>
    <cellStyle name="60% - Accent2 15" xfId="3127"/>
    <cellStyle name="60% - Accent2 15 2" xfId="3128"/>
    <cellStyle name="60% - Accent2 15 3" xfId="3129"/>
    <cellStyle name="60% - Accent2 15 4" xfId="3130"/>
    <cellStyle name="60% - Accent2 15 5" xfId="3131"/>
    <cellStyle name="60% - Accent2 15 6" xfId="3132"/>
    <cellStyle name="60% - Accent2 15 7" xfId="3133"/>
    <cellStyle name="60% - Accent2 15 8" xfId="3134"/>
    <cellStyle name="60% - Accent2 16" xfId="3135"/>
    <cellStyle name="60% - Accent2 16 2" xfId="3136"/>
    <cellStyle name="60% - Accent2 16 3" xfId="3137"/>
    <cellStyle name="60% - Accent2 16 4" xfId="3138"/>
    <cellStyle name="60% - Accent2 16 5" xfId="3139"/>
    <cellStyle name="60% - Accent2 16 6" xfId="3140"/>
    <cellStyle name="60% - Accent2 16 7" xfId="3141"/>
    <cellStyle name="60% - Accent2 16 8" xfId="3142"/>
    <cellStyle name="60% - Accent2 17" xfId="3143"/>
    <cellStyle name="60% - Accent2 17 2" xfId="3144"/>
    <cellStyle name="60% - Accent2 17 3" xfId="3145"/>
    <cellStyle name="60% - Accent2 17 4" xfId="3146"/>
    <cellStyle name="60% - Accent2 17 5" xfId="3147"/>
    <cellStyle name="60% - Accent2 17 6" xfId="3148"/>
    <cellStyle name="60% - Accent2 17 7" xfId="3149"/>
    <cellStyle name="60% - Accent2 17 8" xfId="3150"/>
    <cellStyle name="60% - Accent2 18" xfId="3151"/>
    <cellStyle name="60% - Accent2 18 2" xfId="3152"/>
    <cellStyle name="60% - Accent2 18 3" xfId="3153"/>
    <cellStyle name="60% - Accent2 18 4" xfId="3154"/>
    <cellStyle name="60% - Accent2 18 5" xfId="3155"/>
    <cellStyle name="60% - Accent2 18 6" xfId="3156"/>
    <cellStyle name="60% - Accent2 18 7" xfId="3157"/>
    <cellStyle name="60% - Accent2 18 8" xfId="3158"/>
    <cellStyle name="60% - Accent2 19" xfId="3159"/>
    <cellStyle name="60% - Accent2 19 2" xfId="3160"/>
    <cellStyle name="60% - Accent2 19 3" xfId="3161"/>
    <cellStyle name="60% - Accent2 19 4" xfId="3162"/>
    <cellStyle name="60% - Accent2 19 5" xfId="3163"/>
    <cellStyle name="60% - Accent2 19 6" xfId="3164"/>
    <cellStyle name="60% - Accent2 19 7" xfId="3165"/>
    <cellStyle name="60% - Accent2 19 8" xfId="3166"/>
    <cellStyle name="60% - Accent2 2" xfId="3167"/>
    <cellStyle name="60% - Accent2 2 2" xfId="3168"/>
    <cellStyle name="60% - Accent2 2 3" xfId="3169"/>
    <cellStyle name="60% - Accent2 2 4" xfId="3170"/>
    <cellStyle name="60% - Accent2 2 5" xfId="3171"/>
    <cellStyle name="60% - Accent2 2 6" xfId="3172"/>
    <cellStyle name="60% - Accent2 2 7" xfId="3173"/>
    <cellStyle name="60% - Accent2 2 8" xfId="3174"/>
    <cellStyle name="60% - Accent2 20" xfId="3175"/>
    <cellStyle name="60% - Accent2 20 2" xfId="3176"/>
    <cellStyle name="60% - Accent2 20 3" xfId="3177"/>
    <cellStyle name="60% - Accent2 20 4" xfId="3178"/>
    <cellStyle name="60% - Accent2 20 5" xfId="3179"/>
    <cellStyle name="60% - Accent2 20 6" xfId="3180"/>
    <cellStyle name="60% - Accent2 20 7" xfId="3181"/>
    <cellStyle name="60% - Accent2 20 8" xfId="3182"/>
    <cellStyle name="60% - Accent2 21" xfId="3183"/>
    <cellStyle name="60% - Accent2 21 2" xfId="3184"/>
    <cellStyle name="60% - Accent2 21 3" xfId="3185"/>
    <cellStyle name="60% - Accent2 21 4" xfId="3186"/>
    <cellStyle name="60% - Accent2 21 5" xfId="3187"/>
    <cellStyle name="60% - Accent2 21 6" xfId="3188"/>
    <cellStyle name="60% - Accent2 21 7" xfId="3189"/>
    <cellStyle name="60% - Accent2 21 8" xfId="3190"/>
    <cellStyle name="60% - Accent2 22" xfId="3191"/>
    <cellStyle name="60% - Accent2 22 2" xfId="3192"/>
    <cellStyle name="60% - Accent2 22 3" xfId="3193"/>
    <cellStyle name="60% - Accent2 22 4" xfId="3194"/>
    <cellStyle name="60% - Accent2 22 5" xfId="3195"/>
    <cellStyle name="60% - Accent2 22 6" xfId="3196"/>
    <cellStyle name="60% - Accent2 22 7" xfId="3197"/>
    <cellStyle name="60% - Accent2 22 8" xfId="3198"/>
    <cellStyle name="60% - Accent2 23" xfId="3199"/>
    <cellStyle name="60% - Accent2 23 2" xfId="3200"/>
    <cellStyle name="60% - Accent2 23 3" xfId="3201"/>
    <cellStyle name="60% - Accent2 23 4" xfId="3202"/>
    <cellStyle name="60% - Accent2 23 5" xfId="3203"/>
    <cellStyle name="60% - Accent2 23 6" xfId="3204"/>
    <cellStyle name="60% - Accent2 23 7" xfId="3205"/>
    <cellStyle name="60% - Accent2 23 8" xfId="3206"/>
    <cellStyle name="60% - Accent2 24" xfId="3207"/>
    <cellStyle name="60% - Accent2 24 2" xfId="3208"/>
    <cellStyle name="60% - Accent2 24 3" xfId="3209"/>
    <cellStyle name="60% - Accent2 24 4" xfId="3210"/>
    <cellStyle name="60% - Accent2 24 5" xfId="3211"/>
    <cellStyle name="60% - Accent2 24 6" xfId="3212"/>
    <cellStyle name="60% - Accent2 24 7" xfId="3213"/>
    <cellStyle name="60% - Accent2 24 8" xfId="3214"/>
    <cellStyle name="60% - Accent2 25" xfId="3215"/>
    <cellStyle name="60% - Accent2 25 2" xfId="3216"/>
    <cellStyle name="60% - Accent2 25 3" xfId="3217"/>
    <cellStyle name="60% - Accent2 25 4" xfId="3218"/>
    <cellStyle name="60% - Accent2 25 5" xfId="3219"/>
    <cellStyle name="60% - Accent2 25 6" xfId="3220"/>
    <cellStyle name="60% - Accent2 25 7" xfId="3221"/>
    <cellStyle name="60% - Accent2 25 8" xfId="3222"/>
    <cellStyle name="60% - Accent2 26" xfId="3223"/>
    <cellStyle name="60% - Accent2 26 2" xfId="3224"/>
    <cellStyle name="60% - Accent2 26 3" xfId="3225"/>
    <cellStyle name="60% - Accent2 26 4" xfId="3226"/>
    <cellStyle name="60% - Accent2 26 5" xfId="3227"/>
    <cellStyle name="60% - Accent2 26 6" xfId="3228"/>
    <cellStyle name="60% - Accent2 26 7" xfId="3229"/>
    <cellStyle name="60% - Accent2 26 8" xfId="3230"/>
    <cellStyle name="60% - Accent2 27" xfId="3231"/>
    <cellStyle name="60% - Accent2 27 2" xfId="3232"/>
    <cellStyle name="60% - Accent2 27 3" xfId="3233"/>
    <cellStyle name="60% - Accent2 27 4" xfId="3234"/>
    <cellStyle name="60% - Accent2 27 5" xfId="3235"/>
    <cellStyle name="60% - Accent2 27 6" xfId="3236"/>
    <cellStyle name="60% - Accent2 27 7" xfId="3237"/>
    <cellStyle name="60% - Accent2 27 8" xfId="3238"/>
    <cellStyle name="60% - Accent2 28" xfId="3239"/>
    <cellStyle name="60% - Accent2 28 2" xfId="3240"/>
    <cellStyle name="60% - Accent2 28 3" xfId="3241"/>
    <cellStyle name="60% - Accent2 28 4" xfId="3242"/>
    <cellStyle name="60% - Accent2 28 5" xfId="3243"/>
    <cellStyle name="60% - Accent2 28 6" xfId="3244"/>
    <cellStyle name="60% - Accent2 28 7" xfId="3245"/>
    <cellStyle name="60% - Accent2 28 8" xfId="3246"/>
    <cellStyle name="60% - Accent2 29" xfId="3247"/>
    <cellStyle name="60% - Accent2 29 2" xfId="3248"/>
    <cellStyle name="60% - Accent2 29 3" xfId="3249"/>
    <cellStyle name="60% - Accent2 29 4" xfId="3250"/>
    <cellStyle name="60% - Accent2 29 5" xfId="3251"/>
    <cellStyle name="60% - Accent2 29 6" xfId="3252"/>
    <cellStyle name="60% - Accent2 29 7" xfId="3253"/>
    <cellStyle name="60% - Accent2 29 8" xfId="3254"/>
    <cellStyle name="60% - Accent2 3" xfId="3255"/>
    <cellStyle name="60% - Accent2 3 2" xfId="3256"/>
    <cellStyle name="60% - Accent2 3 3" xfId="3257"/>
    <cellStyle name="60% - Accent2 3 4" xfId="3258"/>
    <cellStyle name="60% - Accent2 3 5" xfId="3259"/>
    <cellStyle name="60% - Accent2 3 6" xfId="3260"/>
    <cellStyle name="60% - Accent2 3 7" xfId="3261"/>
    <cellStyle name="60% - Accent2 3 8" xfId="3262"/>
    <cellStyle name="60% - Accent2 30" xfId="3263"/>
    <cellStyle name="60% - Accent2 30 2" xfId="3264"/>
    <cellStyle name="60% - Accent2 30 3" xfId="3265"/>
    <cellStyle name="60% - Accent2 30 4" xfId="3266"/>
    <cellStyle name="60% - Accent2 30 5" xfId="3267"/>
    <cellStyle name="60% - Accent2 30 6" xfId="3268"/>
    <cellStyle name="60% - Accent2 30 7" xfId="3269"/>
    <cellStyle name="60% - Accent2 30 8" xfId="3270"/>
    <cellStyle name="60% - Accent2 31" xfId="3271"/>
    <cellStyle name="60% - Accent2 31 2" xfId="3272"/>
    <cellStyle name="60% - Accent2 31 3" xfId="3273"/>
    <cellStyle name="60% - Accent2 31 4" xfId="3274"/>
    <cellStyle name="60% - Accent2 31 5" xfId="3275"/>
    <cellStyle name="60% - Accent2 31 6" xfId="3276"/>
    <cellStyle name="60% - Accent2 31 7" xfId="3277"/>
    <cellStyle name="60% - Accent2 31 8" xfId="3278"/>
    <cellStyle name="60% - Accent2 32" xfId="3279"/>
    <cellStyle name="60% - Accent2 4" xfId="3280"/>
    <cellStyle name="60% - Accent2 4 2" xfId="3281"/>
    <cellStyle name="60% - Accent2 4 3" xfId="3282"/>
    <cellStyle name="60% - Accent2 4 4" xfId="3283"/>
    <cellStyle name="60% - Accent2 4 5" xfId="3284"/>
    <cellStyle name="60% - Accent2 4 6" xfId="3285"/>
    <cellStyle name="60% - Accent2 4 7" xfId="3286"/>
    <cellStyle name="60% - Accent2 4 8" xfId="3287"/>
    <cellStyle name="60% - Accent2 5" xfId="3288"/>
    <cellStyle name="60% - Accent2 5 2" xfId="3289"/>
    <cellStyle name="60% - Accent2 5 3" xfId="3290"/>
    <cellStyle name="60% - Accent2 5 4" xfId="3291"/>
    <cellStyle name="60% - Accent2 5 5" xfId="3292"/>
    <cellStyle name="60% - Accent2 5 6" xfId="3293"/>
    <cellStyle name="60% - Accent2 5 7" xfId="3294"/>
    <cellStyle name="60% - Accent2 5 8" xfId="3295"/>
    <cellStyle name="60% - Accent2 6" xfId="3296"/>
    <cellStyle name="60% - Accent2 6 2" xfId="3297"/>
    <cellStyle name="60% - Accent2 6 3" xfId="3298"/>
    <cellStyle name="60% - Accent2 6 4" xfId="3299"/>
    <cellStyle name="60% - Accent2 6 5" xfId="3300"/>
    <cellStyle name="60% - Accent2 6 6" xfId="3301"/>
    <cellStyle name="60% - Accent2 6 7" xfId="3302"/>
    <cellStyle name="60% - Accent2 6 8" xfId="3303"/>
    <cellStyle name="60% - Accent2 7" xfId="3304"/>
    <cellStyle name="60% - Accent2 7 2" xfId="3305"/>
    <cellStyle name="60% - Accent2 7 3" xfId="3306"/>
    <cellStyle name="60% - Accent2 7 4" xfId="3307"/>
    <cellStyle name="60% - Accent2 7 5" xfId="3308"/>
    <cellStyle name="60% - Accent2 7 6" xfId="3309"/>
    <cellStyle name="60% - Accent2 7 7" xfId="3310"/>
    <cellStyle name="60% - Accent2 7 8" xfId="3311"/>
    <cellStyle name="60% - Accent2 8" xfId="3312"/>
    <cellStyle name="60% - Accent2 8 2" xfId="3313"/>
    <cellStyle name="60% - Accent2 8 3" xfId="3314"/>
    <cellStyle name="60% - Accent2 8 4" xfId="3315"/>
    <cellStyle name="60% - Accent2 8 5" xfId="3316"/>
    <cellStyle name="60% - Accent2 8 6" xfId="3317"/>
    <cellStyle name="60% - Accent2 8 7" xfId="3318"/>
    <cellStyle name="60% - Accent2 8 8" xfId="3319"/>
    <cellStyle name="60% - Accent2 9" xfId="3320"/>
    <cellStyle name="60% - Accent2 9 2" xfId="3321"/>
    <cellStyle name="60% - Accent2 9 3" xfId="3322"/>
    <cellStyle name="60% - Accent2 9 4" xfId="3323"/>
    <cellStyle name="60% - Accent2 9 5" xfId="3324"/>
    <cellStyle name="60% - Accent2 9 6" xfId="3325"/>
    <cellStyle name="60% - Accent2 9 7" xfId="3326"/>
    <cellStyle name="60% - Accent2 9 8" xfId="3327"/>
    <cellStyle name="60% - Accent3 10" xfId="3328"/>
    <cellStyle name="60% - Accent3 10 2" xfId="3329"/>
    <cellStyle name="60% - Accent3 10 3" xfId="3330"/>
    <cellStyle name="60% - Accent3 10 4" xfId="3331"/>
    <cellStyle name="60% - Accent3 10 5" xfId="3332"/>
    <cellStyle name="60% - Accent3 10 6" xfId="3333"/>
    <cellStyle name="60% - Accent3 10 7" xfId="3334"/>
    <cellStyle name="60% - Accent3 10 8" xfId="3335"/>
    <cellStyle name="60% - Accent3 11" xfId="3336"/>
    <cellStyle name="60% - Accent3 11 2" xfId="3337"/>
    <cellStyle name="60% - Accent3 11 3" xfId="3338"/>
    <cellStyle name="60% - Accent3 11 4" xfId="3339"/>
    <cellStyle name="60% - Accent3 11 5" xfId="3340"/>
    <cellStyle name="60% - Accent3 11 6" xfId="3341"/>
    <cellStyle name="60% - Accent3 11 7" xfId="3342"/>
    <cellStyle name="60% - Accent3 11 8" xfId="3343"/>
    <cellStyle name="60% - Accent3 12" xfId="3344"/>
    <cellStyle name="60% - Accent3 12 2" xfId="3345"/>
    <cellStyle name="60% - Accent3 12 3" xfId="3346"/>
    <cellStyle name="60% - Accent3 12 4" xfId="3347"/>
    <cellStyle name="60% - Accent3 12 5" xfId="3348"/>
    <cellStyle name="60% - Accent3 12 6" xfId="3349"/>
    <cellStyle name="60% - Accent3 12 7" xfId="3350"/>
    <cellStyle name="60% - Accent3 12 8" xfId="3351"/>
    <cellStyle name="60% - Accent3 13" xfId="3352"/>
    <cellStyle name="60% - Accent3 13 2" xfId="3353"/>
    <cellStyle name="60% - Accent3 13 3" xfId="3354"/>
    <cellStyle name="60% - Accent3 13 4" xfId="3355"/>
    <cellStyle name="60% - Accent3 13 5" xfId="3356"/>
    <cellStyle name="60% - Accent3 13 6" xfId="3357"/>
    <cellStyle name="60% - Accent3 13 7" xfId="3358"/>
    <cellStyle name="60% - Accent3 13 8" xfId="3359"/>
    <cellStyle name="60% - Accent3 14" xfId="3360"/>
    <cellStyle name="60% - Accent3 14 2" xfId="3361"/>
    <cellStyle name="60% - Accent3 14 3" xfId="3362"/>
    <cellStyle name="60% - Accent3 14 4" xfId="3363"/>
    <cellStyle name="60% - Accent3 14 5" xfId="3364"/>
    <cellStyle name="60% - Accent3 14 6" xfId="3365"/>
    <cellStyle name="60% - Accent3 14 7" xfId="3366"/>
    <cellStyle name="60% - Accent3 14 8" xfId="3367"/>
    <cellStyle name="60% - Accent3 15" xfId="3368"/>
    <cellStyle name="60% - Accent3 15 2" xfId="3369"/>
    <cellStyle name="60% - Accent3 15 3" xfId="3370"/>
    <cellStyle name="60% - Accent3 15 4" xfId="3371"/>
    <cellStyle name="60% - Accent3 15 5" xfId="3372"/>
    <cellStyle name="60% - Accent3 15 6" xfId="3373"/>
    <cellStyle name="60% - Accent3 15 7" xfId="3374"/>
    <cellStyle name="60% - Accent3 15 8" xfId="3375"/>
    <cellStyle name="60% - Accent3 16" xfId="3376"/>
    <cellStyle name="60% - Accent3 16 2" xfId="3377"/>
    <cellStyle name="60% - Accent3 16 3" xfId="3378"/>
    <cellStyle name="60% - Accent3 16 4" xfId="3379"/>
    <cellStyle name="60% - Accent3 16 5" xfId="3380"/>
    <cellStyle name="60% - Accent3 16 6" xfId="3381"/>
    <cellStyle name="60% - Accent3 16 7" xfId="3382"/>
    <cellStyle name="60% - Accent3 16 8" xfId="3383"/>
    <cellStyle name="60% - Accent3 17" xfId="3384"/>
    <cellStyle name="60% - Accent3 17 2" xfId="3385"/>
    <cellStyle name="60% - Accent3 17 3" xfId="3386"/>
    <cellStyle name="60% - Accent3 17 4" xfId="3387"/>
    <cellStyle name="60% - Accent3 17 5" xfId="3388"/>
    <cellStyle name="60% - Accent3 17 6" xfId="3389"/>
    <cellStyle name="60% - Accent3 17 7" xfId="3390"/>
    <cellStyle name="60% - Accent3 17 8" xfId="3391"/>
    <cellStyle name="60% - Accent3 18" xfId="3392"/>
    <cellStyle name="60% - Accent3 18 2" xfId="3393"/>
    <cellStyle name="60% - Accent3 18 3" xfId="3394"/>
    <cellStyle name="60% - Accent3 18 4" xfId="3395"/>
    <cellStyle name="60% - Accent3 18 5" xfId="3396"/>
    <cellStyle name="60% - Accent3 18 6" xfId="3397"/>
    <cellStyle name="60% - Accent3 18 7" xfId="3398"/>
    <cellStyle name="60% - Accent3 18 8" xfId="3399"/>
    <cellStyle name="60% - Accent3 19" xfId="3400"/>
    <cellStyle name="60% - Accent3 19 2" xfId="3401"/>
    <cellStyle name="60% - Accent3 19 3" xfId="3402"/>
    <cellStyle name="60% - Accent3 19 4" xfId="3403"/>
    <cellStyle name="60% - Accent3 19 5" xfId="3404"/>
    <cellStyle name="60% - Accent3 19 6" xfId="3405"/>
    <cellStyle name="60% - Accent3 19 7" xfId="3406"/>
    <cellStyle name="60% - Accent3 19 8" xfId="3407"/>
    <cellStyle name="60% - Accent3 2" xfId="3408"/>
    <cellStyle name="60% - Accent3 2 2" xfId="3409"/>
    <cellStyle name="60% - Accent3 2 3" xfId="3410"/>
    <cellStyle name="60% - Accent3 2 4" xfId="3411"/>
    <cellStyle name="60% - Accent3 2 5" xfId="3412"/>
    <cellStyle name="60% - Accent3 2 6" xfId="3413"/>
    <cellStyle name="60% - Accent3 2 7" xfId="3414"/>
    <cellStyle name="60% - Accent3 2 8" xfId="3415"/>
    <cellStyle name="60% - Accent3 20" xfId="3416"/>
    <cellStyle name="60% - Accent3 20 2" xfId="3417"/>
    <cellStyle name="60% - Accent3 20 3" xfId="3418"/>
    <cellStyle name="60% - Accent3 20 4" xfId="3419"/>
    <cellStyle name="60% - Accent3 20 5" xfId="3420"/>
    <cellStyle name="60% - Accent3 20 6" xfId="3421"/>
    <cellStyle name="60% - Accent3 20 7" xfId="3422"/>
    <cellStyle name="60% - Accent3 20 8" xfId="3423"/>
    <cellStyle name="60% - Accent3 21" xfId="3424"/>
    <cellStyle name="60% - Accent3 21 2" xfId="3425"/>
    <cellStyle name="60% - Accent3 21 3" xfId="3426"/>
    <cellStyle name="60% - Accent3 21 4" xfId="3427"/>
    <cellStyle name="60% - Accent3 21 5" xfId="3428"/>
    <cellStyle name="60% - Accent3 21 6" xfId="3429"/>
    <cellStyle name="60% - Accent3 21 7" xfId="3430"/>
    <cellStyle name="60% - Accent3 21 8" xfId="3431"/>
    <cellStyle name="60% - Accent3 22" xfId="3432"/>
    <cellStyle name="60% - Accent3 22 2" xfId="3433"/>
    <cellStyle name="60% - Accent3 22 3" xfId="3434"/>
    <cellStyle name="60% - Accent3 22 4" xfId="3435"/>
    <cellStyle name="60% - Accent3 22 5" xfId="3436"/>
    <cellStyle name="60% - Accent3 22 6" xfId="3437"/>
    <cellStyle name="60% - Accent3 22 7" xfId="3438"/>
    <cellStyle name="60% - Accent3 22 8" xfId="3439"/>
    <cellStyle name="60% - Accent3 23" xfId="3440"/>
    <cellStyle name="60% - Accent3 23 2" xfId="3441"/>
    <cellStyle name="60% - Accent3 23 3" xfId="3442"/>
    <cellStyle name="60% - Accent3 23 4" xfId="3443"/>
    <cellStyle name="60% - Accent3 23 5" xfId="3444"/>
    <cellStyle name="60% - Accent3 23 6" xfId="3445"/>
    <cellStyle name="60% - Accent3 23 7" xfId="3446"/>
    <cellStyle name="60% - Accent3 23 8" xfId="3447"/>
    <cellStyle name="60% - Accent3 24" xfId="3448"/>
    <cellStyle name="60% - Accent3 24 2" xfId="3449"/>
    <cellStyle name="60% - Accent3 24 3" xfId="3450"/>
    <cellStyle name="60% - Accent3 24 4" xfId="3451"/>
    <cellStyle name="60% - Accent3 24 5" xfId="3452"/>
    <cellStyle name="60% - Accent3 24 6" xfId="3453"/>
    <cellStyle name="60% - Accent3 24 7" xfId="3454"/>
    <cellStyle name="60% - Accent3 24 8" xfId="3455"/>
    <cellStyle name="60% - Accent3 25" xfId="3456"/>
    <cellStyle name="60% - Accent3 25 2" xfId="3457"/>
    <cellStyle name="60% - Accent3 25 3" xfId="3458"/>
    <cellStyle name="60% - Accent3 25 4" xfId="3459"/>
    <cellStyle name="60% - Accent3 25 5" xfId="3460"/>
    <cellStyle name="60% - Accent3 25 6" xfId="3461"/>
    <cellStyle name="60% - Accent3 25 7" xfId="3462"/>
    <cellStyle name="60% - Accent3 25 8" xfId="3463"/>
    <cellStyle name="60% - Accent3 26" xfId="3464"/>
    <cellStyle name="60% - Accent3 26 2" xfId="3465"/>
    <cellStyle name="60% - Accent3 26 3" xfId="3466"/>
    <cellStyle name="60% - Accent3 26 4" xfId="3467"/>
    <cellStyle name="60% - Accent3 26 5" xfId="3468"/>
    <cellStyle name="60% - Accent3 26 6" xfId="3469"/>
    <cellStyle name="60% - Accent3 26 7" xfId="3470"/>
    <cellStyle name="60% - Accent3 26 8" xfId="3471"/>
    <cellStyle name="60% - Accent3 27" xfId="3472"/>
    <cellStyle name="60% - Accent3 27 2" xfId="3473"/>
    <cellStyle name="60% - Accent3 27 3" xfId="3474"/>
    <cellStyle name="60% - Accent3 27 4" xfId="3475"/>
    <cellStyle name="60% - Accent3 27 5" xfId="3476"/>
    <cellStyle name="60% - Accent3 27 6" xfId="3477"/>
    <cellStyle name="60% - Accent3 27 7" xfId="3478"/>
    <cellStyle name="60% - Accent3 27 8" xfId="3479"/>
    <cellStyle name="60% - Accent3 28" xfId="3480"/>
    <cellStyle name="60% - Accent3 28 2" xfId="3481"/>
    <cellStyle name="60% - Accent3 28 3" xfId="3482"/>
    <cellStyle name="60% - Accent3 28 4" xfId="3483"/>
    <cellStyle name="60% - Accent3 28 5" xfId="3484"/>
    <cellStyle name="60% - Accent3 28 6" xfId="3485"/>
    <cellStyle name="60% - Accent3 28 7" xfId="3486"/>
    <cellStyle name="60% - Accent3 28 8" xfId="3487"/>
    <cellStyle name="60% - Accent3 29" xfId="3488"/>
    <cellStyle name="60% - Accent3 29 2" xfId="3489"/>
    <cellStyle name="60% - Accent3 29 3" xfId="3490"/>
    <cellStyle name="60% - Accent3 29 4" xfId="3491"/>
    <cellStyle name="60% - Accent3 29 5" xfId="3492"/>
    <cellStyle name="60% - Accent3 29 6" xfId="3493"/>
    <cellStyle name="60% - Accent3 29 7" xfId="3494"/>
    <cellStyle name="60% - Accent3 29 8" xfId="3495"/>
    <cellStyle name="60% - Accent3 3" xfId="3496"/>
    <cellStyle name="60% - Accent3 3 2" xfId="3497"/>
    <cellStyle name="60% - Accent3 3 3" xfId="3498"/>
    <cellStyle name="60% - Accent3 3 4" xfId="3499"/>
    <cellStyle name="60% - Accent3 3 5" xfId="3500"/>
    <cellStyle name="60% - Accent3 3 6" xfId="3501"/>
    <cellStyle name="60% - Accent3 3 7" xfId="3502"/>
    <cellStyle name="60% - Accent3 3 8" xfId="3503"/>
    <cellStyle name="60% - Accent3 30" xfId="3504"/>
    <cellStyle name="60% - Accent3 30 2" xfId="3505"/>
    <cellStyle name="60% - Accent3 30 3" xfId="3506"/>
    <cellStyle name="60% - Accent3 30 4" xfId="3507"/>
    <cellStyle name="60% - Accent3 30 5" xfId="3508"/>
    <cellStyle name="60% - Accent3 30 6" xfId="3509"/>
    <cellStyle name="60% - Accent3 30 7" xfId="3510"/>
    <cellStyle name="60% - Accent3 30 8" xfId="3511"/>
    <cellStyle name="60% - Accent3 31" xfId="3512"/>
    <cellStyle name="60% - Accent3 31 2" xfId="3513"/>
    <cellStyle name="60% - Accent3 31 3" xfId="3514"/>
    <cellStyle name="60% - Accent3 31 4" xfId="3515"/>
    <cellStyle name="60% - Accent3 31 5" xfId="3516"/>
    <cellStyle name="60% - Accent3 31 6" xfId="3517"/>
    <cellStyle name="60% - Accent3 31 7" xfId="3518"/>
    <cellStyle name="60% - Accent3 31 8" xfId="3519"/>
    <cellStyle name="60% - Accent3 32" xfId="3520"/>
    <cellStyle name="60% - Accent3 4" xfId="3521"/>
    <cellStyle name="60% - Accent3 4 2" xfId="3522"/>
    <cellStyle name="60% - Accent3 4 3" xfId="3523"/>
    <cellStyle name="60% - Accent3 4 4" xfId="3524"/>
    <cellStyle name="60% - Accent3 4 5" xfId="3525"/>
    <cellStyle name="60% - Accent3 4 6" xfId="3526"/>
    <cellStyle name="60% - Accent3 4 7" xfId="3527"/>
    <cellStyle name="60% - Accent3 4 8" xfId="3528"/>
    <cellStyle name="60% - Accent3 5" xfId="3529"/>
    <cellStyle name="60% - Accent3 5 2" xfId="3530"/>
    <cellStyle name="60% - Accent3 5 3" xfId="3531"/>
    <cellStyle name="60% - Accent3 5 4" xfId="3532"/>
    <cellStyle name="60% - Accent3 5 5" xfId="3533"/>
    <cellStyle name="60% - Accent3 5 6" xfId="3534"/>
    <cellStyle name="60% - Accent3 5 7" xfId="3535"/>
    <cellStyle name="60% - Accent3 5 8" xfId="3536"/>
    <cellStyle name="60% - Accent3 6" xfId="3537"/>
    <cellStyle name="60% - Accent3 6 2" xfId="3538"/>
    <cellStyle name="60% - Accent3 6 3" xfId="3539"/>
    <cellStyle name="60% - Accent3 6 4" xfId="3540"/>
    <cellStyle name="60% - Accent3 6 5" xfId="3541"/>
    <cellStyle name="60% - Accent3 6 6" xfId="3542"/>
    <cellStyle name="60% - Accent3 6 7" xfId="3543"/>
    <cellStyle name="60% - Accent3 6 8" xfId="3544"/>
    <cellStyle name="60% - Accent3 7" xfId="3545"/>
    <cellStyle name="60% - Accent3 7 2" xfId="3546"/>
    <cellStyle name="60% - Accent3 7 3" xfId="3547"/>
    <cellStyle name="60% - Accent3 7 4" xfId="3548"/>
    <cellStyle name="60% - Accent3 7 5" xfId="3549"/>
    <cellStyle name="60% - Accent3 7 6" xfId="3550"/>
    <cellStyle name="60% - Accent3 7 7" xfId="3551"/>
    <cellStyle name="60% - Accent3 7 8" xfId="3552"/>
    <cellStyle name="60% - Accent3 8" xfId="3553"/>
    <cellStyle name="60% - Accent3 8 2" xfId="3554"/>
    <cellStyle name="60% - Accent3 8 3" xfId="3555"/>
    <cellStyle name="60% - Accent3 8 4" xfId="3556"/>
    <cellStyle name="60% - Accent3 8 5" xfId="3557"/>
    <cellStyle name="60% - Accent3 8 6" xfId="3558"/>
    <cellStyle name="60% - Accent3 8 7" xfId="3559"/>
    <cellStyle name="60% - Accent3 8 8" xfId="3560"/>
    <cellStyle name="60% - Accent3 9" xfId="3561"/>
    <cellStyle name="60% - Accent3 9 2" xfId="3562"/>
    <cellStyle name="60% - Accent3 9 3" xfId="3563"/>
    <cellStyle name="60% - Accent3 9 4" xfId="3564"/>
    <cellStyle name="60% - Accent3 9 5" xfId="3565"/>
    <cellStyle name="60% - Accent3 9 6" xfId="3566"/>
    <cellStyle name="60% - Accent3 9 7" xfId="3567"/>
    <cellStyle name="60% - Accent3 9 8" xfId="3568"/>
    <cellStyle name="60% - Accent4 10" xfId="3569"/>
    <cellStyle name="60% - Accent4 10 2" xfId="3570"/>
    <cellStyle name="60% - Accent4 10 3" xfId="3571"/>
    <cellStyle name="60% - Accent4 10 4" xfId="3572"/>
    <cellStyle name="60% - Accent4 10 5" xfId="3573"/>
    <cellStyle name="60% - Accent4 10 6" xfId="3574"/>
    <cellStyle name="60% - Accent4 10 7" xfId="3575"/>
    <cellStyle name="60% - Accent4 10 8" xfId="3576"/>
    <cellStyle name="60% - Accent4 11" xfId="3577"/>
    <cellStyle name="60% - Accent4 11 2" xfId="3578"/>
    <cellStyle name="60% - Accent4 11 3" xfId="3579"/>
    <cellStyle name="60% - Accent4 11 4" xfId="3580"/>
    <cellStyle name="60% - Accent4 11 5" xfId="3581"/>
    <cellStyle name="60% - Accent4 11 6" xfId="3582"/>
    <cellStyle name="60% - Accent4 11 7" xfId="3583"/>
    <cellStyle name="60% - Accent4 11 8" xfId="3584"/>
    <cellStyle name="60% - Accent4 12" xfId="3585"/>
    <cellStyle name="60% - Accent4 12 2" xfId="3586"/>
    <cellStyle name="60% - Accent4 12 3" xfId="3587"/>
    <cellStyle name="60% - Accent4 12 4" xfId="3588"/>
    <cellStyle name="60% - Accent4 12 5" xfId="3589"/>
    <cellStyle name="60% - Accent4 12 6" xfId="3590"/>
    <cellStyle name="60% - Accent4 12 7" xfId="3591"/>
    <cellStyle name="60% - Accent4 12 8" xfId="3592"/>
    <cellStyle name="60% - Accent4 13" xfId="3593"/>
    <cellStyle name="60% - Accent4 13 2" xfId="3594"/>
    <cellStyle name="60% - Accent4 13 3" xfId="3595"/>
    <cellStyle name="60% - Accent4 13 4" xfId="3596"/>
    <cellStyle name="60% - Accent4 13 5" xfId="3597"/>
    <cellStyle name="60% - Accent4 13 6" xfId="3598"/>
    <cellStyle name="60% - Accent4 13 7" xfId="3599"/>
    <cellStyle name="60% - Accent4 13 8" xfId="3600"/>
    <cellStyle name="60% - Accent4 14" xfId="3601"/>
    <cellStyle name="60% - Accent4 14 2" xfId="3602"/>
    <cellStyle name="60% - Accent4 14 3" xfId="3603"/>
    <cellStyle name="60% - Accent4 14 4" xfId="3604"/>
    <cellStyle name="60% - Accent4 14 5" xfId="3605"/>
    <cellStyle name="60% - Accent4 14 6" xfId="3606"/>
    <cellStyle name="60% - Accent4 14 7" xfId="3607"/>
    <cellStyle name="60% - Accent4 14 8" xfId="3608"/>
    <cellStyle name="60% - Accent4 15" xfId="3609"/>
    <cellStyle name="60% - Accent4 15 2" xfId="3610"/>
    <cellStyle name="60% - Accent4 15 3" xfId="3611"/>
    <cellStyle name="60% - Accent4 15 4" xfId="3612"/>
    <cellStyle name="60% - Accent4 15 5" xfId="3613"/>
    <cellStyle name="60% - Accent4 15 6" xfId="3614"/>
    <cellStyle name="60% - Accent4 15 7" xfId="3615"/>
    <cellStyle name="60% - Accent4 15 8" xfId="3616"/>
    <cellStyle name="60% - Accent4 16" xfId="3617"/>
    <cellStyle name="60% - Accent4 16 2" xfId="3618"/>
    <cellStyle name="60% - Accent4 16 3" xfId="3619"/>
    <cellStyle name="60% - Accent4 16 4" xfId="3620"/>
    <cellStyle name="60% - Accent4 16 5" xfId="3621"/>
    <cellStyle name="60% - Accent4 16 6" xfId="3622"/>
    <cellStyle name="60% - Accent4 16 7" xfId="3623"/>
    <cellStyle name="60% - Accent4 16 8" xfId="3624"/>
    <cellStyle name="60% - Accent4 17" xfId="3625"/>
    <cellStyle name="60% - Accent4 17 2" xfId="3626"/>
    <cellStyle name="60% - Accent4 17 3" xfId="3627"/>
    <cellStyle name="60% - Accent4 17 4" xfId="3628"/>
    <cellStyle name="60% - Accent4 17 5" xfId="3629"/>
    <cellStyle name="60% - Accent4 17 6" xfId="3630"/>
    <cellStyle name="60% - Accent4 17 7" xfId="3631"/>
    <cellStyle name="60% - Accent4 17 8" xfId="3632"/>
    <cellStyle name="60% - Accent4 18" xfId="3633"/>
    <cellStyle name="60% - Accent4 18 2" xfId="3634"/>
    <cellStyle name="60% - Accent4 18 3" xfId="3635"/>
    <cellStyle name="60% - Accent4 18 4" xfId="3636"/>
    <cellStyle name="60% - Accent4 18 5" xfId="3637"/>
    <cellStyle name="60% - Accent4 18 6" xfId="3638"/>
    <cellStyle name="60% - Accent4 18 7" xfId="3639"/>
    <cellStyle name="60% - Accent4 18 8" xfId="3640"/>
    <cellStyle name="60% - Accent4 19" xfId="3641"/>
    <cellStyle name="60% - Accent4 19 2" xfId="3642"/>
    <cellStyle name="60% - Accent4 19 3" xfId="3643"/>
    <cellStyle name="60% - Accent4 19 4" xfId="3644"/>
    <cellStyle name="60% - Accent4 19 5" xfId="3645"/>
    <cellStyle name="60% - Accent4 19 6" xfId="3646"/>
    <cellStyle name="60% - Accent4 19 7" xfId="3647"/>
    <cellStyle name="60% - Accent4 19 8" xfId="3648"/>
    <cellStyle name="60% - Accent4 2" xfId="3649"/>
    <cellStyle name="60% - Accent4 2 2" xfId="3650"/>
    <cellStyle name="60% - Accent4 2 3" xfId="3651"/>
    <cellStyle name="60% - Accent4 2 4" xfId="3652"/>
    <cellStyle name="60% - Accent4 2 5" xfId="3653"/>
    <cellStyle name="60% - Accent4 2 6" xfId="3654"/>
    <cellStyle name="60% - Accent4 2 7" xfId="3655"/>
    <cellStyle name="60% - Accent4 2 8" xfId="3656"/>
    <cellStyle name="60% - Accent4 20" xfId="3657"/>
    <cellStyle name="60% - Accent4 20 2" xfId="3658"/>
    <cellStyle name="60% - Accent4 20 3" xfId="3659"/>
    <cellStyle name="60% - Accent4 20 4" xfId="3660"/>
    <cellStyle name="60% - Accent4 20 5" xfId="3661"/>
    <cellStyle name="60% - Accent4 20 6" xfId="3662"/>
    <cellStyle name="60% - Accent4 20 7" xfId="3663"/>
    <cellStyle name="60% - Accent4 20 8" xfId="3664"/>
    <cellStyle name="60% - Accent4 21" xfId="3665"/>
    <cellStyle name="60% - Accent4 21 2" xfId="3666"/>
    <cellStyle name="60% - Accent4 21 3" xfId="3667"/>
    <cellStyle name="60% - Accent4 21 4" xfId="3668"/>
    <cellStyle name="60% - Accent4 21 5" xfId="3669"/>
    <cellStyle name="60% - Accent4 21 6" xfId="3670"/>
    <cellStyle name="60% - Accent4 21 7" xfId="3671"/>
    <cellStyle name="60% - Accent4 21 8" xfId="3672"/>
    <cellStyle name="60% - Accent4 22" xfId="3673"/>
    <cellStyle name="60% - Accent4 22 2" xfId="3674"/>
    <cellStyle name="60% - Accent4 22 3" xfId="3675"/>
    <cellStyle name="60% - Accent4 22 4" xfId="3676"/>
    <cellStyle name="60% - Accent4 22 5" xfId="3677"/>
    <cellStyle name="60% - Accent4 22 6" xfId="3678"/>
    <cellStyle name="60% - Accent4 22 7" xfId="3679"/>
    <cellStyle name="60% - Accent4 22 8" xfId="3680"/>
    <cellStyle name="60% - Accent4 23" xfId="3681"/>
    <cellStyle name="60% - Accent4 23 2" xfId="3682"/>
    <cellStyle name="60% - Accent4 23 3" xfId="3683"/>
    <cellStyle name="60% - Accent4 23 4" xfId="3684"/>
    <cellStyle name="60% - Accent4 23 5" xfId="3685"/>
    <cellStyle name="60% - Accent4 23 6" xfId="3686"/>
    <cellStyle name="60% - Accent4 23 7" xfId="3687"/>
    <cellStyle name="60% - Accent4 23 8" xfId="3688"/>
    <cellStyle name="60% - Accent4 24" xfId="3689"/>
    <cellStyle name="60% - Accent4 24 2" xfId="3690"/>
    <cellStyle name="60% - Accent4 24 3" xfId="3691"/>
    <cellStyle name="60% - Accent4 24 4" xfId="3692"/>
    <cellStyle name="60% - Accent4 24 5" xfId="3693"/>
    <cellStyle name="60% - Accent4 24 6" xfId="3694"/>
    <cellStyle name="60% - Accent4 24 7" xfId="3695"/>
    <cellStyle name="60% - Accent4 24 8" xfId="3696"/>
    <cellStyle name="60% - Accent4 25" xfId="3697"/>
    <cellStyle name="60% - Accent4 25 2" xfId="3698"/>
    <cellStyle name="60% - Accent4 25 3" xfId="3699"/>
    <cellStyle name="60% - Accent4 25 4" xfId="3700"/>
    <cellStyle name="60% - Accent4 25 5" xfId="3701"/>
    <cellStyle name="60% - Accent4 25 6" xfId="3702"/>
    <cellStyle name="60% - Accent4 25 7" xfId="3703"/>
    <cellStyle name="60% - Accent4 25 8" xfId="3704"/>
    <cellStyle name="60% - Accent4 26" xfId="3705"/>
    <cellStyle name="60% - Accent4 26 2" xfId="3706"/>
    <cellStyle name="60% - Accent4 26 3" xfId="3707"/>
    <cellStyle name="60% - Accent4 26 4" xfId="3708"/>
    <cellStyle name="60% - Accent4 26 5" xfId="3709"/>
    <cellStyle name="60% - Accent4 26 6" xfId="3710"/>
    <cellStyle name="60% - Accent4 26 7" xfId="3711"/>
    <cellStyle name="60% - Accent4 26 8" xfId="3712"/>
    <cellStyle name="60% - Accent4 27" xfId="3713"/>
    <cellStyle name="60% - Accent4 27 2" xfId="3714"/>
    <cellStyle name="60% - Accent4 27 3" xfId="3715"/>
    <cellStyle name="60% - Accent4 27 4" xfId="3716"/>
    <cellStyle name="60% - Accent4 27 5" xfId="3717"/>
    <cellStyle name="60% - Accent4 27 6" xfId="3718"/>
    <cellStyle name="60% - Accent4 27 7" xfId="3719"/>
    <cellStyle name="60% - Accent4 27 8" xfId="3720"/>
    <cellStyle name="60% - Accent4 28" xfId="3721"/>
    <cellStyle name="60% - Accent4 28 2" xfId="3722"/>
    <cellStyle name="60% - Accent4 28 3" xfId="3723"/>
    <cellStyle name="60% - Accent4 28 4" xfId="3724"/>
    <cellStyle name="60% - Accent4 28 5" xfId="3725"/>
    <cellStyle name="60% - Accent4 28 6" xfId="3726"/>
    <cellStyle name="60% - Accent4 28 7" xfId="3727"/>
    <cellStyle name="60% - Accent4 28 8" xfId="3728"/>
    <cellStyle name="60% - Accent4 29" xfId="3729"/>
    <cellStyle name="60% - Accent4 29 2" xfId="3730"/>
    <cellStyle name="60% - Accent4 29 3" xfId="3731"/>
    <cellStyle name="60% - Accent4 29 4" xfId="3732"/>
    <cellStyle name="60% - Accent4 29 5" xfId="3733"/>
    <cellStyle name="60% - Accent4 29 6" xfId="3734"/>
    <cellStyle name="60% - Accent4 29 7" xfId="3735"/>
    <cellStyle name="60% - Accent4 29 8" xfId="3736"/>
    <cellStyle name="60% - Accent4 3" xfId="3737"/>
    <cellStyle name="60% - Accent4 3 2" xfId="3738"/>
    <cellStyle name="60% - Accent4 3 3" xfId="3739"/>
    <cellStyle name="60% - Accent4 3 4" xfId="3740"/>
    <cellStyle name="60% - Accent4 3 5" xfId="3741"/>
    <cellStyle name="60% - Accent4 3 6" xfId="3742"/>
    <cellStyle name="60% - Accent4 3 7" xfId="3743"/>
    <cellStyle name="60% - Accent4 3 8" xfId="3744"/>
    <cellStyle name="60% - Accent4 30" xfId="3745"/>
    <cellStyle name="60% - Accent4 30 2" xfId="3746"/>
    <cellStyle name="60% - Accent4 30 3" xfId="3747"/>
    <cellStyle name="60% - Accent4 30 4" xfId="3748"/>
    <cellStyle name="60% - Accent4 30 5" xfId="3749"/>
    <cellStyle name="60% - Accent4 30 6" xfId="3750"/>
    <cellStyle name="60% - Accent4 30 7" xfId="3751"/>
    <cellStyle name="60% - Accent4 30 8" xfId="3752"/>
    <cellStyle name="60% - Accent4 31" xfId="3753"/>
    <cellStyle name="60% - Accent4 31 2" xfId="3754"/>
    <cellStyle name="60% - Accent4 31 3" xfId="3755"/>
    <cellStyle name="60% - Accent4 31 4" xfId="3756"/>
    <cellStyle name="60% - Accent4 31 5" xfId="3757"/>
    <cellStyle name="60% - Accent4 31 6" xfId="3758"/>
    <cellStyle name="60% - Accent4 31 7" xfId="3759"/>
    <cellStyle name="60% - Accent4 31 8" xfId="3760"/>
    <cellStyle name="60% - Accent4 32" xfId="3761"/>
    <cellStyle name="60% - Accent4 4" xfId="3762"/>
    <cellStyle name="60% - Accent4 4 2" xfId="3763"/>
    <cellStyle name="60% - Accent4 4 3" xfId="3764"/>
    <cellStyle name="60% - Accent4 4 4" xfId="3765"/>
    <cellStyle name="60% - Accent4 4 5" xfId="3766"/>
    <cellStyle name="60% - Accent4 4 6" xfId="3767"/>
    <cellStyle name="60% - Accent4 4 7" xfId="3768"/>
    <cellStyle name="60% - Accent4 4 8" xfId="3769"/>
    <cellStyle name="60% - Accent4 5" xfId="3770"/>
    <cellStyle name="60% - Accent4 5 2" xfId="3771"/>
    <cellStyle name="60% - Accent4 5 3" xfId="3772"/>
    <cellStyle name="60% - Accent4 5 4" xfId="3773"/>
    <cellStyle name="60% - Accent4 5 5" xfId="3774"/>
    <cellStyle name="60% - Accent4 5 6" xfId="3775"/>
    <cellStyle name="60% - Accent4 5 7" xfId="3776"/>
    <cellStyle name="60% - Accent4 5 8" xfId="3777"/>
    <cellStyle name="60% - Accent4 6" xfId="3778"/>
    <cellStyle name="60% - Accent4 6 2" xfId="3779"/>
    <cellStyle name="60% - Accent4 6 3" xfId="3780"/>
    <cellStyle name="60% - Accent4 6 4" xfId="3781"/>
    <cellStyle name="60% - Accent4 6 5" xfId="3782"/>
    <cellStyle name="60% - Accent4 6 6" xfId="3783"/>
    <cellStyle name="60% - Accent4 6 7" xfId="3784"/>
    <cellStyle name="60% - Accent4 6 8" xfId="3785"/>
    <cellStyle name="60% - Accent4 7" xfId="3786"/>
    <cellStyle name="60% - Accent4 7 2" xfId="3787"/>
    <cellStyle name="60% - Accent4 7 3" xfId="3788"/>
    <cellStyle name="60% - Accent4 7 4" xfId="3789"/>
    <cellStyle name="60% - Accent4 7 5" xfId="3790"/>
    <cellStyle name="60% - Accent4 7 6" xfId="3791"/>
    <cellStyle name="60% - Accent4 7 7" xfId="3792"/>
    <cellStyle name="60% - Accent4 7 8" xfId="3793"/>
    <cellStyle name="60% - Accent4 8" xfId="3794"/>
    <cellStyle name="60% - Accent4 8 2" xfId="3795"/>
    <cellStyle name="60% - Accent4 8 3" xfId="3796"/>
    <cellStyle name="60% - Accent4 8 4" xfId="3797"/>
    <cellStyle name="60% - Accent4 8 5" xfId="3798"/>
    <cellStyle name="60% - Accent4 8 6" xfId="3799"/>
    <cellStyle name="60% - Accent4 8 7" xfId="3800"/>
    <cellStyle name="60% - Accent4 8 8" xfId="3801"/>
    <cellStyle name="60% - Accent4 9" xfId="3802"/>
    <cellStyle name="60% - Accent4 9 2" xfId="3803"/>
    <cellStyle name="60% - Accent4 9 3" xfId="3804"/>
    <cellStyle name="60% - Accent4 9 4" xfId="3805"/>
    <cellStyle name="60% - Accent4 9 5" xfId="3806"/>
    <cellStyle name="60% - Accent4 9 6" xfId="3807"/>
    <cellStyle name="60% - Accent4 9 7" xfId="3808"/>
    <cellStyle name="60% - Accent4 9 8" xfId="3809"/>
    <cellStyle name="60% - Accent5 10" xfId="3810"/>
    <cellStyle name="60% - Accent5 10 2" xfId="3811"/>
    <cellStyle name="60% - Accent5 10 3" xfId="3812"/>
    <cellStyle name="60% - Accent5 10 4" xfId="3813"/>
    <cellStyle name="60% - Accent5 10 5" xfId="3814"/>
    <cellStyle name="60% - Accent5 10 6" xfId="3815"/>
    <cellStyle name="60% - Accent5 10 7" xfId="3816"/>
    <cellStyle name="60% - Accent5 10 8" xfId="3817"/>
    <cellStyle name="60% - Accent5 11" xfId="3818"/>
    <cellStyle name="60% - Accent5 11 2" xfId="3819"/>
    <cellStyle name="60% - Accent5 11 3" xfId="3820"/>
    <cellStyle name="60% - Accent5 11 4" xfId="3821"/>
    <cellStyle name="60% - Accent5 11 5" xfId="3822"/>
    <cellStyle name="60% - Accent5 11 6" xfId="3823"/>
    <cellStyle name="60% - Accent5 11 7" xfId="3824"/>
    <cellStyle name="60% - Accent5 11 8" xfId="3825"/>
    <cellStyle name="60% - Accent5 12" xfId="3826"/>
    <cellStyle name="60% - Accent5 12 2" xfId="3827"/>
    <cellStyle name="60% - Accent5 12 3" xfId="3828"/>
    <cellStyle name="60% - Accent5 12 4" xfId="3829"/>
    <cellStyle name="60% - Accent5 12 5" xfId="3830"/>
    <cellStyle name="60% - Accent5 12 6" xfId="3831"/>
    <cellStyle name="60% - Accent5 12 7" xfId="3832"/>
    <cellStyle name="60% - Accent5 12 8" xfId="3833"/>
    <cellStyle name="60% - Accent5 13" xfId="3834"/>
    <cellStyle name="60% - Accent5 13 2" xfId="3835"/>
    <cellStyle name="60% - Accent5 13 3" xfId="3836"/>
    <cellStyle name="60% - Accent5 13 4" xfId="3837"/>
    <cellStyle name="60% - Accent5 13 5" xfId="3838"/>
    <cellStyle name="60% - Accent5 13 6" xfId="3839"/>
    <cellStyle name="60% - Accent5 13 7" xfId="3840"/>
    <cellStyle name="60% - Accent5 13 8" xfId="3841"/>
    <cellStyle name="60% - Accent5 14" xfId="3842"/>
    <cellStyle name="60% - Accent5 14 2" xfId="3843"/>
    <cellStyle name="60% - Accent5 14 3" xfId="3844"/>
    <cellStyle name="60% - Accent5 14 4" xfId="3845"/>
    <cellStyle name="60% - Accent5 14 5" xfId="3846"/>
    <cellStyle name="60% - Accent5 14 6" xfId="3847"/>
    <cellStyle name="60% - Accent5 14 7" xfId="3848"/>
    <cellStyle name="60% - Accent5 14 8" xfId="3849"/>
    <cellStyle name="60% - Accent5 15" xfId="3850"/>
    <cellStyle name="60% - Accent5 15 2" xfId="3851"/>
    <cellStyle name="60% - Accent5 15 3" xfId="3852"/>
    <cellStyle name="60% - Accent5 15 4" xfId="3853"/>
    <cellStyle name="60% - Accent5 15 5" xfId="3854"/>
    <cellStyle name="60% - Accent5 15 6" xfId="3855"/>
    <cellStyle name="60% - Accent5 15 7" xfId="3856"/>
    <cellStyle name="60% - Accent5 15 8" xfId="3857"/>
    <cellStyle name="60% - Accent5 16" xfId="3858"/>
    <cellStyle name="60% - Accent5 16 2" xfId="3859"/>
    <cellStyle name="60% - Accent5 16 3" xfId="3860"/>
    <cellStyle name="60% - Accent5 16 4" xfId="3861"/>
    <cellStyle name="60% - Accent5 16 5" xfId="3862"/>
    <cellStyle name="60% - Accent5 16 6" xfId="3863"/>
    <cellStyle name="60% - Accent5 16 7" xfId="3864"/>
    <cellStyle name="60% - Accent5 16 8" xfId="3865"/>
    <cellStyle name="60% - Accent5 17" xfId="3866"/>
    <cellStyle name="60% - Accent5 17 2" xfId="3867"/>
    <cellStyle name="60% - Accent5 17 3" xfId="3868"/>
    <cellStyle name="60% - Accent5 17 4" xfId="3869"/>
    <cellStyle name="60% - Accent5 17 5" xfId="3870"/>
    <cellStyle name="60% - Accent5 17 6" xfId="3871"/>
    <cellStyle name="60% - Accent5 17 7" xfId="3872"/>
    <cellStyle name="60% - Accent5 17 8" xfId="3873"/>
    <cellStyle name="60% - Accent5 18" xfId="3874"/>
    <cellStyle name="60% - Accent5 18 2" xfId="3875"/>
    <cellStyle name="60% - Accent5 18 3" xfId="3876"/>
    <cellStyle name="60% - Accent5 18 4" xfId="3877"/>
    <cellStyle name="60% - Accent5 18 5" xfId="3878"/>
    <cellStyle name="60% - Accent5 18 6" xfId="3879"/>
    <cellStyle name="60% - Accent5 18 7" xfId="3880"/>
    <cellStyle name="60% - Accent5 18 8" xfId="3881"/>
    <cellStyle name="60% - Accent5 19" xfId="3882"/>
    <cellStyle name="60% - Accent5 19 2" xfId="3883"/>
    <cellStyle name="60% - Accent5 19 3" xfId="3884"/>
    <cellStyle name="60% - Accent5 19 4" xfId="3885"/>
    <cellStyle name="60% - Accent5 19 5" xfId="3886"/>
    <cellStyle name="60% - Accent5 19 6" xfId="3887"/>
    <cellStyle name="60% - Accent5 19 7" xfId="3888"/>
    <cellStyle name="60% - Accent5 19 8" xfId="3889"/>
    <cellStyle name="60% - Accent5 2" xfId="3890"/>
    <cellStyle name="60% - Accent5 2 2" xfId="3891"/>
    <cellStyle name="60% - Accent5 2 3" xfId="3892"/>
    <cellStyle name="60% - Accent5 2 4" xfId="3893"/>
    <cellStyle name="60% - Accent5 2 5" xfId="3894"/>
    <cellStyle name="60% - Accent5 2 6" xfId="3895"/>
    <cellStyle name="60% - Accent5 2 7" xfId="3896"/>
    <cellStyle name="60% - Accent5 2 8" xfId="3897"/>
    <cellStyle name="60% - Accent5 20" xfId="3898"/>
    <cellStyle name="60% - Accent5 20 2" xfId="3899"/>
    <cellStyle name="60% - Accent5 20 3" xfId="3900"/>
    <cellStyle name="60% - Accent5 20 4" xfId="3901"/>
    <cellStyle name="60% - Accent5 20 5" xfId="3902"/>
    <cellStyle name="60% - Accent5 20 6" xfId="3903"/>
    <cellStyle name="60% - Accent5 20 7" xfId="3904"/>
    <cellStyle name="60% - Accent5 20 8" xfId="3905"/>
    <cellStyle name="60% - Accent5 21" xfId="3906"/>
    <cellStyle name="60% - Accent5 21 2" xfId="3907"/>
    <cellStyle name="60% - Accent5 21 3" xfId="3908"/>
    <cellStyle name="60% - Accent5 21 4" xfId="3909"/>
    <cellStyle name="60% - Accent5 21 5" xfId="3910"/>
    <cellStyle name="60% - Accent5 21 6" xfId="3911"/>
    <cellStyle name="60% - Accent5 21 7" xfId="3912"/>
    <cellStyle name="60% - Accent5 21 8" xfId="3913"/>
    <cellStyle name="60% - Accent5 22" xfId="3914"/>
    <cellStyle name="60% - Accent5 22 2" xfId="3915"/>
    <cellStyle name="60% - Accent5 22 3" xfId="3916"/>
    <cellStyle name="60% - Accent5 22 4" xfId="3917"/>
    <cellStyle name="60% - Accent5 22 5" xfId="3918"/>
    <cellStyle name="60% - Accent5 22 6" xfId="3919"/>
    <cellStyle name="60% - Accent5 22 7" xfId="3920"/>
    <cellStyle name="60% - Accent5 22 8" xfId="3921"/>
    <cellStyle name="60% - Accent5 23" xfId="3922"/>
    <cellStyle name="60% - Accent5 23 2" xfId="3923"/>
    <cellStyle name="60% - Accent5 23 3" xfId="3924"/>
    <cellStyle name="60% - Accent5 23 4" xfId="3925"/>
    <cellStyle name="60% - Accent5 23 5" xfId="3926"/>
    <cellStyle name="60% - Accent5 23 6" xfId="3927"/>
    <cellStyle name="60% - Accent5 23 7" xfId="3928"/>
    <cellStyle name="60% - Accent5 23 8" xfId="3929"/>
    <cellStyle name="60% - Accent5 24" xfId="3930"/>
    <cellStyle name="60% - Accent5 24 2" xfId="3931"/>
    <cellStyle name="60% - Accent5 24 3" xfId="3932"/>
    <cellStyle name="60% - Accent5 24 4" xfId="3933"/>
    <cellStyle name="60% - Accent5 24 5" xfId="3934"/>
    <cellStyle name="60% - Accent5 24 6" xfId="3935"/>
    <cellStyle name="60% - Accent5 24 7" xfId="3936"/>
    <cellStyle name="60% - Accent5 24 8" xfId="3937"/>
    <cellStyle name="60% - Accent5 25" xfId="3938"/>
    <cellStyle name="60% - Accent5 25 2" xfId="3939"/>
    <cellStyle name="60% - Accent5 25 3" xfId="3940"/>
    <cellStyle name="60% - Accent5 25 4" xfId="3941"/>
    <cellStyle name="60% - Accent5 25 5" xfId="3942"/>
    <cellStyle name="60% - Accent5 25 6" xfId="3943"/>
    <cellStyle name="60% - Accent5 25 7" xfId="3944"/>
    <cellStyle name="60% - Accent5 25 8" xfId="3945"/>
    <cellStyle name="60% - Accent5 26" xfId="3946"/>
    <cellStyle name="60% - Accent5 26 2" xfId="3947"/>
    <cellStyle name="60% - Accent5 26 3" xfId="3948"/>
    <cellStyle name="60% - Accent5 26 4" xfId="3949"/>
    <cellStyle name="60% - Accent5 26 5" xfId="3950"/>
    <cellStyle name="60% - Accent5 26 6" xfId="3951"/>
    <cellStyle name="60% - Accent5 26 7" xfId="3952"/>
    <cellStyle name="60% - Accent5 26 8" xfId="3953"/>
    <cellStyle name="60% - Accent5 27" xfId="3954"/>
    <cellStyle name="60% - Accent5 27 2" xfId="3955"/>
    <cellStyle name="60% - Accent5 27 3" xfId="3956"/>
    <cellStyle name="60% - Accent5 27 4" xfId="3957"/>
    <cellStyle name="60% - Accent5 27 5" xfId="3958"/>
    <cellStyle name="60% - Accent5 27 6" xfId="3959"/>
    <cellStyle name="60% - Accent5 27 7" xfId="3960"/>
    <cellStyle name="60% - Accent5 27 8" xfId="3961"/>
    <cellStyle name="60% - Accent5 28" xfId="3962"/>
    <cellStyle name="60% - Accent5 28 2" xfId="3963"/>
    <cellStyle name="60% - Accent5 28 3" xfId="3964"/>
    <cellStyle name="60% - Accent5 28 4" xfId="3965"/>
    <cellStyle name="60% - Accent5 28 5" xfId="3966"/>
    <cellStyle name="60% - Accent5 28 6" xfId="3967"/>
    <cellStyle name="60% - Accent5 28 7" xfId="3968"/>
    <cellStyle name="60% - Accent5 28 8" xfId="3969"/>
    <cellStyle name="60% - Accent5 29" xfId="3970"/>
    <cellStyle name="60% - Accent5 29 2" xfId="3971"/>
    <cellStyle name="60% - Accent5 29 3" xfId="3972"/>
    <cellStyle name="60% - Accent5 29 4" xfId="3973"/>
    <cellStyle name="60% - Accent5 29 5" xfId="3974"/>
    <cellStyle name="60% - Accent5 29 6" xfId="3975"/>
    <cellStyle name="60% - Accent5 29 7" xfId="3976"/>
    <cellStyle name="60% - Accent5 29 8" xfId="3977"/>
    <cellStyle name="60% - Accent5 3" xfId="3978"/>
    <cellStyle name="60% - Accent5 3 2" xfId="3979"/>
    <cellStyle name="60% - Accent5 3 3" xfId="3980"/>
    <cellStyle name="60% - Accent5 3 4" xfId="3981"/>
    <cellStyle name="60% - Accent5 3 5" xfId="3982"/>
    <cellStyle name="60% - Accent5 3 6" xfId="3983"/>
    <cellStyle name="60% - Accent5 3 7" xfId="3984"/>
    <cellStyle name="60% - Accent5 3 8" xfId="3985"/>
    <cellStyle name="60% - Accent5 30" xfId="3986"/>
    <cellStyle name="60% - Accent5 30 2" xfId="3987"/>
    <cellStyle name="60% - Accent5 30 3" xfId="3988"/>
    <cellStyle name="60% - Accent5 30 4" xfId="3989"/>
    <cellStyle name="60% - Accent5 30 5" xfId="3990"/>
    <cellStyle name="60% - Accent5 30 6" xfId="3991"/>
    <cellStyle name="60% - Accent5 30 7" xfId="3992"/>
    <cellStyle name="60% - Accent5 30 8" xfId="3993"/>
    <cellStyle name="60% - Accent5 31" xfId="3994"/>
    <cellStyle name="60% - Accent5 31 2" xfId="3995"/>
    <cellStyle name="60% - Accent5 31 3" xfId="3996"/>
    <cellStyle name="60% - Accent5 31 4" xfId="3997"/>
    <cellStyle name="60% - Accent5 31 5" xfId="3998"/>
    <cellStyle name="60% - Accent5 31 6" xfId="3999"/>
    <cellStyle name="60% - Accent5 31 7" xfId="4000"/>
    <cellStyle name="60% - Accent5 31 8" xfId="4001"/>
    <cellStyle name="60% - Accent5 32" xfId="4002"/>
    <cellStyle name="60% - Accent5 4" xfId="4003"/>
    <cellStyle name="60% - Accent5 4 2" xfId="4004"/>
    <cellStyle name="60% - Accent5 4 3" xfId="4005"/>
    <cellStyle name="60% - Accent5 4 4" xfId="4006"/>
    <cellStyle name="60% - Accent5 4 5" xfId="4007"/>
    <cellStyle name="60% - Accent5 4 6" xfId="4008"/>
    <cellStyle name="60% - Accent5 4 7" xfId="4009"/>
    <cellStyle name="60% - Accent5 4 8" xfId="4010"/>
    <cellStyle name="60% - Accent5 5" xfId="4011"/>
    <cellStyle name="60% - Accent5 5 2" xfId="4012"/>
    <cellStyle name="60% - Accent5 5 3" xfId="4013"/>
    <cellStyle name="60% - Accent5 5 4" xfId="4014"/>
    <cellStyle name="60% - Accent5 5 5" xfId="4015"/>
    <cellStyle name="60% - Accent5 5 6" xfId="4016"/>
    <cellStyle name="60% - Accent5 5 7" xfId="4017"/>
    <cellStyle name="60% - Accent5 5 8" xfId="4018"/>
    <cellStyle name="60% - Accent5 6" xfId="4019"/>
    <cellStyle name="60% - Accent5 6 2" xfId="4020"/>
    <cellStyle name="60% - Accent5 6 3" xfId="4021"/>
    <cellStyle name="60% - Accent5 6 4" xfId="4022"/>
    <cellStyle name="60% - Accent5 6 5" xfId="4023"/>
    <cellStyle name="60% - Accent5 6 6" xfId="4024"/>
    <cellStyle name="60% - Accent5 6 7" xfId="4025"/>
    <cellStyle name="60% - Accent5 6 8" xfId="4026"/>
    <cellStyle name="60% - Accent5 7" xfId="4027"/>
    <cellStyle name="60% - Accent5 7 2" xfId="4028"/>
    <cellStyle name="60% - Accent5 7 3" xfId="4029"/>
    <cellStyle name="60% - Accent5 7 4" xfId="4030"/>
    <cellStyle name="60% - Accent5 7 5" xfId="4031"/>
    <cellStyle name="60% - Accent5 7 6" xfId="4032"/>
    <cellStyle name="60% - Accent5 7 7" xfId="4033"/>
    <cellStyle name="60% - Accent5 7 8" xfId="4034"/>
    <cellStyle name="60% - Accent5 8" xfId="4035"/>
    <cellStyle name="60% - Accent5 8 2" xfId="4036"/>
    <cellStyle name="60% - Accent5 8 3" xfId="4037"/>
    <cellStyle name="60% - Accent5 8 4" xfId="4038"/>
    <cellStyle name="60% - Accent5 8 5" xfId="4039"/>
    <cellStyle name="60% - Accent5 8 6" xfId="4040"/>
    <cellStyle name="60% - Accent5 8 7" xfId="4041"/>
    <cellStyle name="60% - Accent5 8 8" xfId="4042"/>
    <cellStyle name="60% - Accent5 9" xfId="4043"/>
    <cellStyle name="60% - Accent5 9 2" xfId="4044"/>
    <cellStyle name="60% - Accent5 9 3" xfId="4045"/>
    <cellStyle name="60% - Accent5 9 4" xfId="4046"/>
    <cellStyle name="60% - Accent5 9 5" xfId="4047"/>
    <cellStyle name="60% - Accent5 9 6" xfId="4048"/>
    <cellStyle name="60% - Accent5 9 7" xfId="4049"/>
    <cellStyle name="60% - Accent5 9 8" xfId="4050"/>
    <cellStyle name="60% - Accent6 10" xfId="4051"/>
    <cellStyle name="60% - Accent6 10 2" xfId="4052"/>
    <cellStyle name="60% - Accent6 10 3" xfId="4053"/>
    <cellStyle name="60% - Accent6 10 4" xfId="4054"/>
    <cellStyle name="60% - Accent6 10 5" xfId="4055"/>
    <cellStyle name="60% - Accent6 10 6" xfId="4056"/>
    <cellStyle name="60% - Accent6 10 7" xfId="4057"/>
    <cellStyle name="60% - Accent6 10 8" xfId="4058"/>
    <cellStyle name="60% - Accent6 11" xfId="4059"/>
    <cellStyle name="60% - Accent6 11 2" xfId="4060"/>
    <cellStyle name="60% - Accent6 11 3" xfId="4061"/>
    <cellStyle name="60% - Accent6 11 4" xfId="4062"/>
    <cellStyle name="60% - Accent6 11 5" xfId="4063"/>
    <cellStyle name="60% - Accent6 11 6" xfId="4064"/>
    <cellStyle name="60% - Accent6 11 7" xfId="4065"/>
    <cellStyle name="60% - Accent6 11 8" xfId="4066"/>
    <cellStyle name="60% - Accent6 12" xfId="4067"/>
    <cellStyle name="60% - Accent6 12 2" xfId="4068"/>
    <cellStyle name="60% - Accent6 12 3" xfId="4069"/>
    <cellStyle name="60% - Accent6 12 4" xfId="4070"/>
    <cellStyle name="60% - Accent6 12 5" xfId="4071"/>
    <cellStyle name="60% - Accent6 12 6" xfId="4072"/>
    <cellStyle name="60% - Accent6 12 7" xfId="4073"/>
    <cellStyle name="60% - Accent6 12 8" xfId="4074"/>
    <cellStyle name="60% - Accent6 13" xfId="4075"/>
    <cellStyle name="60% - Accent6 13 2" xfId="4076"/>
    <cellStyle name="60% - Accent6 13 3" xfId="4077"/>
    <cellStyle name="60% - Accent6 13 4" xfId="4078"/>
    <cellStyle name="60% - Accent6 13 5" xfId="4079"/>
    <cellStyle name="60% - Accent6 13 6" xfId="4080"/>
    <cellStyle name="60% - Accent6 13 7" xfId="4081"/>
    <cellStyle name="60% - Accent6 13 8" xfId="4082"/>
    <cellStyle name="60% - Accent6 14" xfId="4083"/>
    <cellStyle name="60% - Accent6 14 2" xfId="4084"/>
    <cellStyle name="60% - Accent6 14 3" xfId="4085"/>
    <cellStyle name="60% - Accent6 14 4" xfId="4086"/>
    <cellStyle name="60% - Accent6 14 5" xfId="4087"/>
    <cellStyle name="60% - Accent6 14 6" xfId="4088"/>
    <cellStyle name="60% - Accent6 14 7" xfId="4089"/>
    <cellStyle name="60% - Accent6 14 8" xfId="4090"/>
    <cellStyle name="60% - Accent6 15" xfId="4091"/>
    <cellStyle name="60% - Accent6 15 2" xfId="4092"/>
    <cellStyle name="60% - Accent6 15 3" xfId="4093"/>
    <cellStyle name="60% - Accent6 15 4" xfId="4094"/>
    <cellStyle name="60% - Accent6 15 5" xfId="4095"/>
    <cellStyle name="60% - Accent6 15 6" xfId="4096"/>
    <cellStyle name="60% - Accent6 15 7" xfId="4097"/>
    <cellStyle name="60% - Accent6 15 8" xfId="4098"/>
    <cellStyle name="60% - Accent6 16" xfId="4099"/>
    <cellStyle name="60% - Accent6 16 2" xfId="4100"/>
    <cellStyle name="60% - Accent6 16 3" xfId="4101"/>
    <cellStyle name="60% - Accent6 16 4" xfId="4102"/>
    <cellStyle name="60% - Accent6 16 5" xfId="4103"/>
    <cellStyle name="60% - Accent6 16 6" xfId="4104"/>
    <cellStyle name="60% - Accent6 16 7" xfId="4105"/>
    <cellStyle name="60% - Accent6 16 8" xfId="4106"/>
    <cellStyle name="60% - Accent6 17" xfId="4107"/>
    <cellStyle name="60% - Accent6 17 2" xfId="4108"/>
    <cellStyle name="60% - Accent6 17 3" xfId="4109"/>
    <cellStyle name="60% - Accent6 17 4" xfId="4110"/>
    <cellStyle name="60% - Accent6 17 5" xfId="4111"/>
    <cellStyle name="60% - Accent6 17 6" xfId="4112"/>
    <cellStyle name="60% - Accent6 17 7" xfId="4113"/>
    <cellStyle name="60% - Accent6 17 8" xfId="4114"/>
    <cellStyle name="60% - Accent6 18" xfId="4115"/>
    <cellStyle name="60% - Accent6 18 2" xfId="4116"/>
    <cellStyle name="60% - Accent6 18 3" xfId="4117"/>
    <cellStyle name="60% - Accent6 18 4" xfId="4118"/>
    <cellStyle name="60% - Accent6 18 5" xfId="4119"/>
    <cellStyle name="60% - Accent6 18 6" xfId="4120"/>
    <cellStyle name="60% - Accent6 18 7" xfId="4121"/>
    <cellStyle name="60% - Accent6 18 8" xfId="4122"/>
    <cellStyle name="60% - Accent6 19" xfId="4123"/>
    <cellStyle name="60% - Accent6 19 2" xfId="4124"/>
    <cellStyle name="60% - Accent6 19 3" xfId="4125"/>
    <cellStyle name="60% - Accent6 19 4" xfId="4126"/>
    <cellStyle name="60% - Accent6 19 5" xfId="4127"/>
    <cellStyle name="60% - Accent6 19 6" xfId="4128"/>
    <cellStyle name="60% - Accent6 19 7" xfId="4129"/>
    <cellStyle name="60% - Accent6 19 8" xfId="4130"/>
    <cellStyle name="60% - Accent6 2" xfId="4131"/>
    <cellStyle name="60% - Accent6 2 2" xfId="4132"/>
    <cellStyle name="60% - Accent6 2 3" xfId="4133"/>
    <cellStyle name="60% - Accent6 2 4" xfId="4134"/>
    <cellStyle name="60% - Accent6 2 5" xfId="4135"/>
    <cellStyle name="60% - Accent6 2 6" xfId="4136"/>
    <cellStyle name="60% - Accent6 2 7" xfId="4137"/>
    <cellStyle name="60% - Accent6 2 8" xfId="4138"/>
    <cellStyle name="60% - Accent6 20" xfId="4139"/>
    <cellStyle name="60% - Accent6 20 2" xfId="4140"/>
    <cellStyle name="60% - Accent6 20 3" xfId="4141"/>
    <cellStyle name="60% - Accent6 20 4" xfId="4142"/>
    <cellStyle name="60% - Accent6 20 5" xfId="4143"/>
    <cellStyle name="60% - Accent6 20 6" xfId="4144"/>
    <cellStyle name="60% - Accent6 20 7" xfId="4145"/>
    <cellStyle name="60% - Accent6 20 8" xfId="4146"/>
    <cellStyle name="60% - Accent6 21" xfId="4147"/>
    <cellStyle name="60% - Accent6 21 2" xfId="4148"/>
    <cellStyle name="60% - Accent6 21 3" xfId="4149"/>
    <cellStyle name="60% - Accent6 21 4" xfId="4150"/>
    <cellStyle name="60% - Accent6 21 5" xfId="4151"/>
    <cellStyle name="60% - Accent6 21 6" xfId="4152"/>
    <cellStyle name="60% - Accent6 21 7" xfId="4153"/>
    <cellStyle name="60% - Accent6 21 8" xfId="4154"/>
    <cellStyle name="60% - Accent6 22" xfId="4155"/>
    <cellStyle name="60% - Accent6 22 2" xfId="4156"/>
    <cellStyle name="60% - Accent6 22 3" xfId="4157"/>
    <cellStyle name="60% - Accent6 22 4" xfId="4158"/>
    <cellStyle name="60% - Accent6 22 5" xfId="4159"/>
    <cellStyle name="60% - Accent6 22 6" xfId="4160"/>
    <cellStyle name="60% - Accent6 22 7" xfId="4161"/>
    <cellStyle name="60% - Accent6 22 8" xfId="4162"/>
    <cellStyle name="60% - Accent6 23" xfId="4163"/>
    <cellStyle name="60% - Accent6 23 2" xfId="4164"/>
    <cellStyle name="60% - Accent6 23 3" xfId="4165"/>
    <cellStyle name="60% - Accent6 23 4" xfId="4166"/>
    <cellStyle name="60% - Accent6 23 5" xfId="4167"/>
    <cellStyle name="60% - Accent6 23 6" xfId="4168"/>
    <cellStyle name="60% - Accent6 23 7" xfId="4169"/>
    <cellStyle name="60% - Accent6 23 8" xfId="4170"/>
    <cellStyle name="60% - Accent6 24" xfId="4171"/>
    <cellStyle name="60% - Accent6 24 2" xfId="4172"/>
    <cellStyle name="60% - Accent6 24 3" xfId="4173"/>
    <cellStyle name="60% - Accent6 24 4" xfId="4174"/>
    <cellStyle name="60% - Accent6 24 5" xfId="4175"/>
    <cellStyle name="60% - Accent6 24 6" xfId="4176"/>
    <cellStyle name="60% - Accent6 24 7" xfId="4177"/>
    <cellStyle name="60% - Accent6 24 8" xfId="4178"/>
    <cellStyle name="60% - Accent6 25" xfId="4179"/>
    <cellStyle name="60% - Accent6 25 2" xfId="4180"/>
    <cellStyle name="60% - Accent6 25 3" xfId="4181"/>
    <cellStyle name="60% - Accent6 25 4" xfId="4182"/>
    <cellStyle name="60% - Accent6 25 5" xfId="4183"/>
    <cellStyle name="60% - Accent6 25 6" xfId="4184"/>
    <cellStyle name="60% - Accent6 25 7" xfId="4185"/>
    <cellStyle name="60% - Accent6 25 8" xfId="4186"/>
    <cellStyle name="60% - Accent6 26" xfId="4187"/>
    <cellStyle name="60% - Accent6 26 2" xfId="4188"/>
    <cellStyle name="60% - Accent6 26 3" xfId="4189"/>
    <cellStyle name="60% - Accent6 26 4" xfId="4190"/>
    <cellStyle name="60% - Accent6 26 5" xfId="4191"/>
    <cellStyle name="60% - Accent6 26 6" xfId="4192"/>
    <cellStyle name="60% - Accent6 26 7" xfId="4193"/>
    <cellStyle name="60% - Accent6 26 8" xfId="4194"/>
    <cellStyle name="60% - Accent6 27" xfId="4195"/>
    <cellStyle name="60% - Accent6 27 2" xfId="4196"/>
    <cellStyle name="60% - Accent6 27 3" xfId="4197"/>
    <cellStyle name="60% - Accent6 27 4" xfId="4198"/>
    <cellStyle name="60% - Accent6 27 5" xfId="4199"/>
    <cellStyle name="60% - Accent6 27 6" xfId="4200"/>
    <cellStyle name="60% - Accent6 27 7" xfId="4201"/>
    <cellStyle name="60% - Accent6 27 8" xfId="4202"/>
    <cellStyle name="60% - Accent6 28" xfId="4203"/>
    <cellStyle name="60% - Accent6 28 2" xfId="4204"/>
    <cellStyle name="60% - Accent6 28 3" xfId="4205"/>
    <cellStyle name="60% - Accent6 28 4" xfId="4206"/>
    <cellStyle name="60% - Accent6 28 5" xfId="4207"/>
    <cellStyle name="60% - Accent6 28 6" xfId="4208"/>
    <cellStyle name="60% - Accent6 28 7" xfId="4209"/>
    <cellStyle name="60% - Accent6 28 8" xfId="4210"/>
    <cellStyle name="60% - Accent6 29" xfId="4211"/>
    <cellStyle name="60% - Accent6 29 2" xfId="4212"/>
    <cellStyle name="60% - Accent6 29 3" xfId="4213"/>
    <cellStyle name="60% - Accent6 29 4" xfId="4214"/>
    <cellStyle name="60% - Accent6 29 5" xfId="4215"/>
    <cellStyle name="60% - Accent6 29 6" xfId="4216"/>
    <cellStyle name="60% - Accent6 29 7" xfId="4217"/>
    <cellStyle name="60% - Accent6 29 8" xfId="4218"/>
    <cellStyle name="60% - Accent6 3" xfId="4219"/>
    <cellStyle name="60% - Accent6 3 2" xfId="4220"/>
    <cellStyle name="60% - Accent6 3 3" xfId="4221"/>
    <cellStyle name="60% - Accent6 3 4" xfId="4222"/>
    <cellStyle name="60% - Accent6 3 5" xfId="4223"/>
    <cellStyle name="60% - Accent6 3 6" xfId="4224"/>
    <cellStyle name="60% - Accent6 3 7" xfId="4225"/>
    <cellStyle name="60% - Accent6 3 8" xfId="4226"/>
    <cellStyle name="60% - Accent6 30" xfId="4227"/>
    <cellStyle name="60% - Accent6 30 2" xfId="4228"/>
    <cellStyle name="60% - Accent6 30 3" xfId="4229"/>
    <cellStyle name="60% - Accent6 30 4" xfId="4230"/>
    <cellStyle name="60% - Accent6 30 5" xfId="4231"/>
    <cellStyle name="60% - Accent6 30 6" xfId="4232"/>
    <cellStyle name="60% - Accent6 30 7" xfId="4233"/>
    <cellStyle name="60% - Accent6 30 8" xfId="4234"/>
    <cellStyle name="60% - Accent6 31" xfId="4235"/>
    <cellStyle name="60% - Accent6 31 2" xfId="4236"/>
    <cellStyle name="60% - Accent6 31 3" xfId="4237"/>
    <cellStyle name="60% - Accent6 31 4" xfId="4238"/>
    <cellStyle name="60% - Accent6 31 5" xfId="4239"/>
    <cellStyle name="60% - Accent6 31 6" xfId="4240"/>
    <cellStyle name="60% - Accent6 31 7" xfId="4241"/>
    <cellStyle name="60% - Accent6 31 8" xfId="4242"/>
    <cellStyle name="60% - Accent6 32" xfId="4243"/>
    <cellStyle name="60% - Accent6 4" xfId="4244"/>
    <cellStyle name="60% - Accent6 4 2" xfId="4245"/>
    <cellStyle name="60% - Accent6 4 3" xfId="4246"/>
    <cellStyle name="60% - Accent6 4 4" xfId="4247"/>
    <cellStyle name="60% - Accent6 4 5" xfId="4248"/>
    <cellStyle name="60% - Accent6 4 6" xfId="4249"/>
    <cellStyle name="60% - Accent6 4 7" xfId="4250"/>
    <cellStyle name="60% - Accent6 4 8" xfId="4251"/>
    <cellStyle name="60% - Accent6 5" xfId="4252"/>
    <cellStyle name="60% - Accent6 5 2" xfId="4253"/>
    <cellStyle name="60% - Accent6 5 3" xfId="4254"/>
    <cellStyle name="60% - Accent6 5 4" xfId="4255"/>
    <cellStyle name="60% - Accent6 5 5" xfId="4256"/>
    <cellStyle name="60% - Accent6 5 6" xfId="4257"/>
    <cellStyle name="60% - Accent6 5 7" xfId="4258"/>
    <cellStyle name="60% - Accent6 5 8" xfId="4259"/>
    <cellStyle name="60% - Accent6 6" xfId="4260"/>
    <cellStyle name="60% - Accent6 6 2" xfId="4261"/>
    <cellStyle name="60% - Accent6 6 3" xfId="4262"/>
    <cellStyle name="60% - Accent6 6 4" xfId="4263"/>
    <cellStyle name="60% - Accent6 6 5" xfId="4264"/>
    <cellStyle name="60% - Accent6 6 6" xfId="4265"/>
    <cellStyle name="60% - Accent6 6 7" xfId="4266"/>
    <cellStyle name="60% - Accent6 6 8" xfId="4267"/>
    <cellStyle name="60% - Accent6 7" xfId="4268"/>
    <cellStyle name="60% - Accent6 7 2" xfId="4269"/>
    <cellStyle name="60% - Accent6 7 3" xfId="4270"/>
    <cellStyle name="60% - Accent6 7 4" xfId="4271"/>
    <cellStyle name="60% - Accent6 7 5" xfId="4272"/>
    <cellStyle name="60% - Accent6 7 6" xfId="4273"/>
    <cellStyle name="60% - Accent6 7 7" xfId="4274"/>
    <cellStyle name="60% - Accent6 7 8" xfId="4275"/>
    <cellStyle name="60% - Accent6 8" xfId="4276"/>
    <cellStyle name="60% - Accent6 8 2" xfId="4277"/>
    <cellStyle name="60% - Accent6 8 3" xfId="4278"/>
    <cellStyle name="60% - Accent6 8 4" xfId="4279"/>
    <cellStyle name="60% - Accent6 8 5" xfId="4280"/>
    <cellStyle name="60% - Accent6 8 6" xfId="4281"/>
    <cellStyle name="60% - Accent6 8 7" xfId="4282"/>
    <cellStyle name="60% - Accent6 8 8" xfId="4283"/>
    <cellStyle name="60% - Accent6 9" xfId="4284"/>
    <cellStyle name="60% - Accent6 9 2" xfId="4285"/>
    <cellStyle name="60% - Accent6 9 3" xfId="4286"/>
    <cellStyle name="60% - Accent6 9 4" xfId="4287"/>
    <cellStyle name="60% - Accent6 9 5" xfId="4288"/>
    <cellStyle name="60% - Accent6 9 6" xfId="4289"/>
    <cellStyle name="60% - Accent6 9 7" xfId="4290"/>
    <cellStyle name="60% - Accent6 9 8" xfId="4291"/>
    <cellStyle name="Accent1 10" xfId="4292"/>
    <cellStyle name="Accent1 10 2" xfId="4293"/>
    <cellStyle name="Accent1 10 3" xfId="4294"/>
    <cellStyle name="Accent1 10 4" xfId="4295"/>
    <cellStyle name="Accent1 10 5" xfId="4296"/>
    <cellStyle name="Accent1 10 6" xfId="4297"/>
    <cellStyle name="Accent1 10 7" xfId="4298"/>
    <cellStyle name="Accent1 10 8" xfId="4299"/>
    <cellStyle name="Accent1 11" xfId="4300"/>
    <cellStyle name="Accent1 11 2" xfId="4301"/>
    <cellStyle name="Accent1 11 3" xfId="4302"/>
    <cellStyle name="Accent1 11 4" xfId="4303"/>
    <cellStyle name="Accent1 11 5" xfId="4304"/>
    <cellStyle name="Accent1 11 6" xfId="4305"/>
    <cellStyle name="Accent1 11 7" xfId="4306"/>
    <cellStyle name="Accent1 11 8" xfId="4307"/>
    <cellStyle name="Accent1 12" xfId="4308"/>
    <cellStyle name="Accent1 12 2" xfId="4309"/>
    <cellStyle name="Accent1 12 3" xfId="4310"/>
    <cellStyle name="Accent1 12 4" xfId="4311"/>
    <cellStyle name="Accent1 12 5" xfId="4312"/>
    <cellStyle name="Accent1 12 6" xfId="4313"/>
    <cellStyle name="Accent1 12 7" xfId="4314"/>
    <cellStyle name="Accent1 12 8" xfId="4315"/>
    <cellStyle name="Accent1 13" xfId="4316"/>
    <cellStyle name="Accent1 13 2" xfId="4317"/>
    <cellStyle name="Accent1 13 3" xfId="4318"/>
    <cellStyle name="Accent1 13 4" xfId="4319"/>
    <cellStyle name="Accent1 13 5" xfId="4320"/>
    <cellStyle name="Accent1 13 6" xfId="4321"/>
    <cellStyle name="Accent1 13 7" xfId="4322"/>
    <cellStyle name="Accent1 13 8" xfId="4323"/>
    <cellStyle name="Accent1 14" xfId="4324"/>
    <cellStyle name="Accent1 14 2" xfId="4325"/>
    <cellStyle name="Accent1 14 3" xfId="4326"/>
    <cellStyle name="Accent1 14 4" xfId="4327"/>
    <cellStyle name="Accent1 14 5" xfId="4328"/>
    <cellStyle name="Accent1 14 6" xfId="4329"/>
    <cellStyle name="Accent1 14 7" xfId="4330"/>
    <cellStyle name="Accent1 14 8" xfId="4331"/>
    <cellStyle name="Accent1 15" xfId="4332"/>
    <cellStyle name="Accent1 15 2" xfId="4333"/>
    <cellStyle name="Accent1 15 3" xfId="4334"/>
    <cellStyle name="Accent1 15 4" xfId="4335"/>
    <cellStyle name="Accent1 15 5" xfId="4336"/>
    <cellStyle name="Accent1 15 6" xfId="4337"/>
    <cellStyle name="Accent1 15 7" xfId="4338"/>
    <cellStyle name="Accent1 15 8" xfId="4339"/>
    <cellStyle name="Accent1 16" xfId="4340"/>
    <cellStyle name="Accent1 16 2" xfId="4341"/>
    <cellStyle name="Accent1 16 3" xfId="4342"/>
    <cellStyle name="Accent1 16 4" xfId="4343"/>
    <cellStyle name="Accent1 16 5" xfId="4344"/>
    <cellStyle name="Accent1 16 6" xfId="4345"/>
    <cellStyle name="Accent1 16 7" xfId="4346"/>
    <cellStyle name="Accent1 16 8" xfId="4347"/>
    <cellStyle name="Accent1 17" xfId="4348"/>
    <cellStyle name="Accent1 17 2" xfId="4349"/>
    <cellStyle name="Accent1 17 3" xfId="4350"/>
    <cellStyle name="Accent1 17 4" xfId="4351"/>
    <cellStyle name="Accent1 17 5" xfId="4352"/>
    <cellStyle name="Accent1 17 6" xfId="4353"/>
    <cellStyle name="Accent1 17 7" xfId="4354"/>
    <cellStyle name="Accent1 17 8" xfId="4355"/>
    <cellStyle name="Accent1 18" xfId="4356"/>
    <cellStyle name="Accent1 18 2" xfId="4357"/>
    <cellStyle name="Accent1 18 3" xfId="4358"/>
    <cellStyle name="Accent1 18 4" xfId="4359"/>
    <cellStyle name="Accent1 18 5" xfId="4360"/>
    <cellStyle name="Accent1 18 6" xfId="4361"/>
    <cellStyle name="Accent1 18 7" xfId="4362"/>
    <cellStyle name="Accent1 18 8" xfId="4363"/>
    <cellStyle name="Accent1 19" xfId="4364"/>
    <cellStyle name="Accent1 19 2" xfId="4365"/>
    <cellStyle name="Accent1 19 3" xfId="4366"/>
    <cellStyle name="Accent1 19 4" xfId="4367"/>
    <cellStyle name="Accent1 19 5" xfId="4368"/>
    <cellStyle name="Accent1 19 6" xfId="4369"/>
    <cellStyle name="Accent1 19 7" xfId="4370"/>
    <cellStyle name="Accent1 19 8" xfId="4371"/>
    <cellStyle name="Accent1 2" xfId="4372"/>
    <cellStyle name="Accent1 2 2" xfId="4373"/>
    <cellStyle name="Accent1 2 3" xfId="4374"/>
    <cellStyle name="Accent1 2 4" xfId="4375"/>
    <cellStyle name="Accent1 2 5" xfId="4376"/>
    <cellStyle name="Accent1 2 6" xfId="4377"/>
    <cellStyle name="Accent1 2 7" xfId="4378"/>
    <cellStyle name="Accent1 2 8" xfId="4379"/>
    <cellStyle name="Accent1 20" xfId="4380"/>
    <cellStyle name="Accent1 20 2" xfId="4381"/>
    <cellStyle name="Accent1 20 3" xfId="4382"/>
    <cellStyle name="Accent1 20 4" xfId="4383"/>
    <cellStyle name="Accent1 20 5" xfId="4384"/>
    <cellStyle name="Accent1 20 6" xfId="4385"/>
    <cellStyle name="Accent1 20 7" xfId="4386"/>
    <cellStyle name="Accent1 20 8" xfId="4387"/>
    <cellStyle name="Accent1 21" xfId="4388"/>
    <cellStyle name="Accent1 21 2" xfId="4389"/>
    <cellStyle name="Accent1 21 3" xfId="4390"/>
    <cellStyle name="Accent1 21 4" xfId="4391"/>
    <cellStyle name="Accent1 21 5" xfId="4392"/>
    <cellStyle name="Accent1 21 6" xfId="4393"/>
    <cellStyle name="Accent1 21 7" xfId="4394"/>
    <cellStyle name="Accent1 21 8" xfId="4395"/>
    <cellStyle name="Accent1 22" xfId="4396"/>
    <cellStyle name="Accent1 22 2" xfId="4397"/>
    <cellStyle name="Accent1 22 3" xfId="4398"/>
    <cellStyle name="Accent1 22 4" xfId="4399"/>
    <cellStyle name="Accent1 22 5" xfId="4400"/>
    <cellStyle name="Accent1 22 6" xfId="4401"/>
    <cellStyle name="Accent1 22 7" xfId="4402"/>
    <cellStyle name="Accent1 22 8" xfId="4403"/>
    <cellStyle name="Accent1 23" xfId="4404"/>
    <cellStyle name="Accent1 23 2" xfId="4405"/>
    <cellStyle name="Accent1 23 3" xfId="4406"/>
    <cellStyle name="Accent1 23 4" xfId="4407"/>
    <cellStyle name="Accent1 23 5" xfId="4408"/>
    <cellStyle name="Accent1 23 6" xfId="4409"/>
    <cellStyle name="Accent1 23 7" xfId="4410"/>
    <cellStyle name="Accent1 23 8" xfId="4411"/>
    <cellStyle name="Accent1 24" xfId="4412"/>
    <cellStyle name="Accent1 24 2" xfId="4413"/>
    <cellStyle name="Accent1 24 3" xfId="4414"/>
    <cellStyle name="Accent1 24 4" xfId="4415"/>
    <cellStyle name="Accent1 24 5" xfId="4416"/>
    <cellStyle name="Accent1 24 6" xfId="4417"/>
    <cellStyle name="Accent1 24 7" xfId="4418"/>
    <cellStyle name="Accent1 24 8" xfId="4419"/>
    <cellStyle name="Accent1 25" xfId="4420"/>
    <cellStyle name="Accent1 25 2" xfId="4421"/>
    <cellStyle name="Accent1 25 3" xfId="4422"/>
    <cellStyle name="Accent1 25 4" xfId="4423"/>
    <cellStyle name="Accent1 25 5" xfId="4424"/>
    <cellStyle name="Accent1 25 6" xfId="4425"/>
    <cellStyle name="Accent1 25 7" xfId="4426"/>
    <cellStyle name="Accent1 25 8" xfId="4427"/>
    <cellStyle name="Accent1 26" xfId="4428"/>
    <cellStyle name="Accent1 26 2" xfId="4429"/>
    <cellStyle name="Accent1 26 3" xfId="4430"/>
    <cellStyle name="Accent1 26 4" xfId="4431"/>
    <cellStyle name="Accent1 26 5" xfId="4432"/>
    <cellStyle name="Accent1 26 6" xfId="4433"/>
    <cellStyle name="Accent1 26 7" xfId="4434"/>
    <cellStyle name="Accent1 26 8" xfId="4435"/>
    <cellStyle name="Accent1 27" xfId="4436"/>
    <cellStyle name="Accent1 27 2" xfId="4437"/>
    <cellStyle name="Accent1 27 3" xfId="4438"/>
    <cellStyle name="Accent1 27 4" xfId="4439"/>
    <cellStyle name="Accent1 27 5" xfId="4440"/>
    <cellStyle name="Accent1 27 6" xfId="4441"/>
    <cellStyle name="Accent1 27 7" xfId="4442"/>
    <cellStyle name="Accent1 27 8" xfId="4443"/>
    <cellStyle name="Accent1 28" xfId="4444"/>
    <cellStyle name="Accent1 28 2" xfId="4445"/>
    <cellStyle name="Accent1 28 3" xfId="4446"/>
    <cellStyle name="Accent1 28 4" xfId="4447"/>
    <cellStyle name="Accent1 28 5" xfId="4448"/>
    <cellStyle name="Accent1 28 6" xfId="4449"/>
    <cellStyle name="Accent1 28 7" xfId="4450"/>
    <cellStyle name="Accent1 28 8" xfId="4451"/>
    <cellStyle name="Accent1 29" xfId="4452"/>
    <cellStyle name="Accent1 29 2" xfId="4453"/>
    <cellStyle name="Accent1 29 3" xfId="4454"/>
    <cellStyle name="Accent1 29 4" xfId="4455"/>
    <cellStyle name="Accent1 29 5" xfId="4456"/>
    <cellStyle name="Accent1 29 6" xfId="4457"/>
    <cellStyle name="Accent1 29 7" xfId="4458"/>
    <cellStyle name="Accent1 29 8" xfId="4459"/>
    <cellStyle name="Accent1 3" xfId="4460"/>
    <cellStyle name="Accent1 3 2" xfId="4461"/>
    <cellStyle name="Accent1 3 3" xfId="4462"/>
    <cellStyle name="Accent1 3 4" xfId="4463"/>
    <cellStyle name="Accent1 3 5" xfId="4464"/>
    <cellStyle name="Accent1 3 6" xfId="4465"/>
    <cellStyle name="Accent1 3 7" xfId="4466"/>
    <cellStyle name="Accent1 3 8" xfId="4467"/>
    <cellStyle name="Accent1 30" xfId="4468"/>
    <cellStyle name="Accent1 30 2" xfId="4469"/>
    <cellStyle name="Accent1 30 3" xfId="4470"/>
    <cellStyle name="Accent1 30 4" xfId="4471"/>
    <cellStyle name="Accent1 30 5" xfId="4472"/>
    <cellStyle name="Accent1 30 6" xfId="4473"/>
    <cellStyle name="Accent1 30 7" xfId="4474"/>
    <cellStyle name="Accent1 30 8" xfId="4475"/>
    <cellStyle name="Accent1 31" xfId="4476"/>
    <cellStyle name="Accent1 31 2" xfId="4477"/>
    <cellStyle name="Accent1 31 3" xfId="4478"/>
    <cellStyle name="Accent1 31 4" xfId="4479"/>
    <cellStyle name="Accent1 31 5" xfId="4480"/>
    <cellStyle name="Accent1 31 6" xfId="4481"/>
    <cellStyle name="Accent1 31 7" xfId="4482"/>
    <cellStyle name="Accent1 31 8" xfId="4483"/>
    <cellStyle name="Accent1 32" xfId="4484"/>
    <cellStyle name="Accent1 4" xfId="4485"/>
    <cellStyle name="Accent1 4 2" xfId="4486"/>
    <cellStyle name="Accent1 4 3" xfId="4487"/>
    <cellStyle name="Accent1 4 4" xfId="4488"/>
    <cellStyle name="Accent1 4 5" xfId="4489"/>
    <cellStyle name="Accent1 4 6" xfId="4490"/>
    <cellStyle name="Accent1 4 7" xfId="4491"/>
    <cellStyle name="Accent1 4 8" xfId="4492"/>
    <cellStyle name="Accent1 5" xfId="4493"/>
    <cellStyle name="Accent1 5 2" xfId="4494"/>
    <cellStyle name="Accent1 5 3" xfId="4495"/>
    <cellStyle name="Accent1 5 4" xfId="4496"/>
    <cellStyle name="Accent1 5 5" xfId="4497"/>
    <cellStyle name="Accent1 5 6" xfId="4498"/>
    <cellStyle name="Accent1 5 7" xfId="4499"/>
    <cellStyle name="Accent1 5 8" xfId="4500"/>
    <cellStyle name="Accent1 6" xfId="4501"/>
    <cellStyle name="Accent1 6 2" xfId="4502"/>
    <cellStyle name="Accent1 6 3" xfId="4503"/>
    <cellStyle name="Accent1 6 4" xfId="4504"/>
    <cellStyle name="Accent1 6 5" xfId="4505"/>
    <cellStyle name="Accent1 6 6" xfId="4506"/>
    <cellStyle name="Accent1 6 7" xfId="4507"/>
    <cellStyle name="Accent1 6 8" xfId="4508"/>
    <cellStyle name="Accent1 7" xfId="4509"/>
    <cellStyle name="Accent1 7 2" xfId="4510"/>
    <cellStyle name="Accent1 7 3" xfId="4511"/>
    <cellStyle name="Accent1 7 4" xfId="4512"/>
    <cellStyle name="Accent1 7 5" xfId="4513"/>
    <cellStyle name="Accent1 7 6" xfId="4514"/>
    <cellStyle name="Accent1 7 7" xfId="4515"/>
    <cellStyle name="Accent1 7 8" xfId="4516"/>
    <cellStyle name="Accent1 8" xfId="4517"/>
    <cellStyle name="Accent1 8 2" xfId="4518"/>
    <cellStyle name="Accent1 8 3" xfId="4519"/>
    <cellStyle name="Accent1 8 4" xfId="4520"/>
    <cellStyle name="Accent1 8 5" xfId="4521"/>
    <cellStyle name="Accent1 8 6" xfId="4522"/>
    <cellStyle name="Accent1 8 7" xfId="4523"/>
    <cellStyle name="Accent1 8 8" xfId="4524"/>
    <cellStyle name="Accent1 9" xfId="4525"/>
    <cellStyle name="Accent1 9 2" xfId="4526"/>
    <cellStyle name="Accent1 9 3" xfId="4527"/>
    <cellStyle name="Accent1 9 4" xfId="4528"/>
    <cellStyle name="Accent1 9 5" xfId="4529"/>
    <cellStyle name="Accent1 9 6" xfId="4530"/>
    <cellStyle name="Accent1 9 7" xfId="4531"/>
    <cellStyle name="Accent1 9 8" xfId="4532"/>
    <cellStyle name="Accent2 10" xfId="4533"/>
    <cellStyle name="Accent2 10 2" xfId="4534"/>
    <cellStyle name="Accent2 10 3" xfId="4535"/>
    <cellStyle name="Accent2 10 4" xfId="4536"/>
    <cellStyle name="Accent2 10 5" xfId="4537"/>
    <cellStyle name="Accent2 10 6" xfId="4538"/>
    <cellStyle name="Accent2 10 7" xfId="4539"/>
    <cellStyle name="Accent2 10 8" xfId="4540"/>
    <cellStyle name="Accent2 11" xfId="4541"/>
    <cellStyle name="Accent2 11 2" xfId="4542"/>
    <cellStyle name="Accent2 11 3" xfId="4543"/>
    <cellStyle name="Accent2 11 4" xfId="4544"/>
    <cellStyle name="Accent2 11 5" xfId="4545"/>
    <cellStyle name="Accent2 11 6" xfId="4546"/>
    <cellStyle name="Accent2 11 7" xfId="4547"/>
    <cellStyle name="Accent2 11 8" xfId="4548"/>
    <cellStyle name="Accent2 12" xfId="4549"/>
    <cellStyle name="Accent2 12 2" xfId="4550"/>
    <cellStyle name="Accent2 12 3" xfId="4551"/>
    <cellStyle name="Accent2 12 4" xfId="4552"/>
    <cellStyle name="Accent2 12 5" xfId="4553"/>
    <cellStyle name="Accent2 12 6" xfId="4554"/>
    <cellStyle name="Accent2 12 7" xfId="4555"/>
    <cellStyle name="Accent2 12 8" xfId="4556"/>
    <cellStyle name="Accent2 13" xfId="4557"/>
    <cellStyle name="Accent2 13 2" xfId="4558"/>
    <cellStyle name="Accent2 13 3" xfId="4559"/>
    <cellStyle name="Accent2 13 4" xfId="4560"/>
    <cellStyle name="Accent2 13 5" xfId="4561"/>
    <cellStyle name="Accent2 13 6" xfId="4562"/>
    <cellStyle name="Accent2 13 7" xfId="4563"/>
    <cellStyle name="Accent2 13 8" xfId="4564"/>
    <cellStyle name="Accent2 14" xfId="4565"/>
    <cellStyle name="Accent2 14 2" xfId="4566"/>
    <cellStyle name="Accent2 14 3" xfId="4567"/>
    <cellStyle name="Accent2 14 4" xfId="4568"/>
    <cellStyle name="Accent2 14 5" xfId="4569"/>
    <cellStyle name="Accent2 14 6" xfId="4570"/>
    <cellStyle name="Accent2 14 7" xfId="4571"/>
    <cellStyle name="Accent2 14 8" xfId="4572"/>
    <cellStyle name="Accent2 15" xfId="4573"/>
    <cellStyle name="Accent2 15 2" xfId="4574"/>
    <cellStyle name="Accent2 15 3" xfId="4575"/>
    <cellStyle name="Accent2 15 4" xfId="4576"/>
    <cellStyle name="Accent2 15 5" xfId="4577"/>
    <cellStyle name="Accent2 15 6" xfId="4578"/>
    <cellStyle name="Accent2 15 7" xfId="4579"/>
    <cellStyle name="Accent2 15 8" xfId="4580"/>
    <cellStyle name="Accent2 16" xfId="4581"/>
    <cellStyle name="Accent2 16 2" xfId="4582"/>
    <cellStyle name="Accent2 16 3" xfId="4583"/>
    <cellStyle name="Accent2 16 4" xfId="4584"/>
    <cellStyle name="Accent2 16 5" xfId="4585"/>
    <cellStyle name="Accent2 16 6" xfId="4586"/>
    <cellStyle name="Accent2 16 7" xfId="4587"/>
    <cellStyle name="Accent2 16 8" xfId="4588"/>
    <cellStyle name="Accent2 17" xfId="4589"/>
    <cellStyle name="Accent2 17 2" xfId="4590"/>
    <cellStyle name="Accent2 17 3" xfId="4591"/>
    <cellStyle name="Accent2 17 4" xfId="4592"/>
    <cellStyle name="Accent2 17 5" xfId="4593"/>
    <cellStyle name="Accent2 17 6" xfId="4594"/>
    <cellStyle name="Accent2 17 7" xfId="4595"/>
    <cellStyle name="Accent2 17 8" xfId="4596"/>
    <cellStyle name="Accent2 18" xfId="4597"/>
    <cellStyle name="Accent2 18 2" xfId="4598"/>
    <cellStyle name="Accent2 18 3" xfId="4599"/>
    <cellStyle name="Accent2 18 4" xfId="4600"/>
    <cellStyle name="Accent2 18 5" xfId="4601"/>
    <cellStyle name="Accent2 18 6" xfId="4602"/>
    <cellStyle name="Accent2 18 7" xfId="4603"/>
    <cellStyle name="Accent2 18 8" xfId="4604"/>
    <cellStyle name="Accent2 19" xfId="4605"/>
    <cellStyle name="Accent2 19 2" xfId="4606"/>
    <cellStyle name="Accent2 19 3" xfId="4607"/>
    <cellStyle name="Accent2 19 4" xfId="4608"/>
    <cellStyle name="Accent2 19 5" xfId="4609"/>
    <cellStyle name="Accent2 19 6" xfId="4610"/>
    <cellStyle name="Accent2 19 7" xfId="4611"/>
    <cellStyle name="Accent2 19 8" xfId="4612"/>
    <cellStyle name="Accent2 2" xfId="4613"/>
    <cellStyle name="Accent2 2 2" xfId="4614"/>
    <cellStyle name="Accent2 2 3" xfId="4615"/>
    <cellStyle name="Accent2 2 4" xfId="4616"/>
    <cellStyle name="Accent2 2 5" xfId="4617"/>
    <cellStyle name="Accent2 2 6" xfId="4618"/>
    <cellStyle name="Accent2 2 7" xfId="4619"/>
    <cellStyle name="Accent2 2 8" xfId="4620"/>
    <cellStyle name="Accent2 20" xfId="4621"/>
    <cellStyle name="Accent2 20 2" xfId="4622"/>
    <cellStyle name="Accent2 20 3" xfId="4623"/>
    <cellStyle name="Accent2 20 4" xfId="4624"/>
    <cellStyle name="Accent2 20 5" xfId="4625"/>
    <cellStyle name="Accent2 20 6" xfId="4626"/>
    <cellStyle name="Accent2 20 7" xfId="4627"/>
    <cellStyle name="Accent2 20 8" xfId="4628"/>
    <cellStyle name="Accent2 21" xfId="4629"/>
    <cellStyle name="Accent2 21 2" xfId="4630"/>
    <cellStyle name="Accent2 21 3" xfId="4631"/>
    <cellStyle name="Accent2 21 4" xfId="4632"/>
    <cellStyle name="Accent2 21 5" xfId="4633"/>
    <cellStyle name="Accent2 21 6" xfId="4634"/>
    <cellStyle name="Accent2 21 7" xfId="4635"/>
    <cellStyle name="Accent2 21 8" xfId="4636"/>
    <cellStyle name="Accent2 22" xfId="4637"/>
    <cellStyle name="Accent2 22 2" xfId="4638"/>
    <cellStyle name="Accent2 22 3" xfId="4639"/>
    <cellStyle name="Accent2 22 4" xfId="4640"/>
    <cellStyle name="Accent2 22 5" xfId="4641"/>
    <cellStyle name="Accent2 22 6" xfId="4642"/>
    <cellStyle name="Accent2 22 7" xfId="4643"/>
    <cellStyle name="Accent2 22 8" xfId="4644"/>
    <cellStyle name="Accent2 23" xfId="4645"/>
    <cellStyle name="Accent2 23 2" xfId="4646"/>
    <cellStyle name="Accent2 23 3" xfId="4647"/>
    <cellStyle name="Accent2 23 4" xfId="4648"/>
    <cellStyle name="Accent2 23 5" xfId="4649"/>
    <cellStyle name="Accent2 23 6" xfId="4650"/>
    <cellStyle name="Accent2 23 7" xfId="4651"/>
    <cellStyle name="Accent2 23 8" xfId="4652"/>
    <cellStyle name="Accent2 24" xfId="4653"/>
    <cellStyle name="Accent2 24 2" xfId="4654"/>
    <cellStyle name="Accent2 24 3" xfId="4655"/>
    <cellStyle name="Accent2 24 4" xfId="4656"/>
    <cellStyle name="Accent2 24 5" xfId="4657"/>
    <cellStyle name="Accent2 24 6" xfId="4658"/>
    <cellStyle name="Accent2 24 7" xfId="4659"/>
    <cellStyle name="Accent2 24 8" xfId="4660"/>
    <cellStyle name="Accent2 25" xfId="4661"/>
    <cellStyle name="Accent2 25 2" xfId="4662"/>
    <cellStyle name="Accent2 25 3" xfId="4663"/>
    <cellStyle name="Accent2 25 4" xfId="4664"/>
    <cellStyle name="Accent2 25 5" xfId="4665"/>
    <cellStyle name="Accent2 25 6" xfId="4666"/>
    <cellStyle name="Accent2 25 7" xfId="4667"/>
    <cellStyle name="Accent2 25 8" xfId="4668"/>
    <cellStyle name="Accent2 26" xfId="4669"/>
    <cellStyle name="Accent2 26 2" xfId="4670"/>
    <cellStyle name="Accent2 26 3" xfId="4671"/>
    <cellStyle name="Accent2 26 4" xfId="4672"/>
    <cellStyle name="Accent2 26 5" xfId="4673"/>
    <cellStyle name="Accent2 26 6" xfId="4674"/>
    <cellStyle name="Accent2 26 7" xfId="4675"/>
    <cellStyle name="Accent2 26 8" xfId="4676"/>
    <cellStyle name="Accent2 27" xfId="4677"/>
    <cellStyle name="Accent2 27 2" xfId="4678"/>
    <cellStyle name="Accent2 27 3" xfId="4679"/>
    <cellStyle name="Accent2 27 4" xfId="4680"/>
    <cellStyle name="Accent2 27 5" xfId="4681"/>
    <cellStyle name="Accent2 27 6" xfId="4682"/>
    <cellStyle name="Accent2 27 7" xfId="4683"/>
    <cellStyle name="Accent2 27 8" xfId="4684"/>
    <cellStyle name="Accent2 28" xfId="4685"/>
    <cellStyle name="Accent2 28 2" xfId="4686"/>
    <cellStyle name="Accent2 28 3" xfId="4687"/>
    <cellStyle name="Accent2 28 4" xfId="4688"/>
    <cellStyle name="Accent2 28 5" xfId="4689"/>
    <cellStyle name="Accent2 28 6" xfId="4690"/>
    <cellStyle name="Accent2 28 7" xfId="4691"/>
    <cellStyle name="Accent2 28 8" xfId="4692"/>
    <cellStyle name="Accent2 29" xfId="4693"/>
    <cellStyle name="Accent2 29 2" xfId="4694"/>
    <cellStyle name="Accent2 29 3" xfId="4695"/>
    <cellStyle name="Accent2 29 4" xfId="4696"/>
    <cellStyle name="Accent2 29 5" xfId="4697"/>
    <cellStyle name="Accent2 29 6" xfId="4698"/>
    <cellStyle name="Accent2 29 7" xfId="4699"/>
    <cellStyle name="Accent2 29 8" xfId="4700"/>
    <cellStyle name="Accent2 3" xfId="4701"/>
    <cellStyle name="Accent2 3 2" xfId="4702"/>
    <cellStyle name="Accent2 3 3" xfId="4703"/>
    <cellStyle name="Accent2 3 4" xfId="4704"/>
    <cellStyle name="Accent2 3 5" xfId="4705"/>
    <cellStyle name="Accent2 3 6" xfId="4706"/>
    <cellStyle name="Accent2 3 7" xfId="4707"/>
    <cellStyle name="Accent2 3 8" xfId="4708"/>
    <cellStyle name="Accent2 30" xfId="4709"/>
    <cellStyle name="Accent2 30 2" xfId="4710"/>
    <cellStyle name="Accent2 30 3" xfId="4711"/>
    <cellStyle name="Accent2 30 4" xfId="4712"/>
    <cellStyle name="Accent2 30 5" xfId="4713"/>
    <cellStyle name="Accent2 30 6" xfId="4714"/>
    <cellStyle name="Accent2 30 7" xfId="4715"/>
    <cellStyle name="Accent2 30 8" xfId="4716"/>
    <cellStyle name="Accent2 31" xfId="4717"/>
    <cellStyle name="Accent2 31 2" xfId="4718"/>
    <cellStyle name="Accent2 31 3" xfId="4719"/>
    <cellStyle name="Accent2 31 4" xfId="4720"/>
    <cellStyle name="Accent2 31 5" xfId="4721"/>
    <cellStyle name="Accent2 31 6" xfId="4722"/>
    <cellStyle name="Accent2 31 7" xfId="4723"/>
    <cellStyle name="Accent2 31 8" xfId="4724"/>
    <cellStyle name="Accent2 32" xfId="4725"/>
    <cellStyle name="Accent2 4" xfId="4726"/>
    <cellStyle name="Accent2 4 2" xfId="4727"/>
    <cellStyle name="Accent2 4 3" xfId="4728"/>
    <cellStyle name="Accent2 4 4" xfId="4729"/>
    <cellStyle name="Accent2 4 5" xfId="4730"/>
    <cellStyle name="Accent2 4 6" xfId="4731"/>
    <cellStyle name="Accent2 4 7" xfId="4732"/>
    <cellStyle name="Accent2 4 8" xfId="4733"/>
    <cellStyle name="Accent2 5" xfId="4734"/>
    <cellStyle name="Accent2 5 2" xfId="4735"/>
    <cellStyle name="Accent2 5 3" xfId="4736"/>
    <cellStyle name="Accent2 5 4" xfId="4737"/>
    <cellStyle name="Accent2 5 5" xfId="4738"/>
    <cellStyle name="Accent2 5 6" xfId="4739"/>
    <cellStyle name="Accent2 5 7" xfId="4740"/>
    <cellStyle name="Accent2 5 8" xfId="4741"/>
    <cellStyle name="Accent2 6" xfId="4742"/>
    <cellStyle name="Accent2 6 2" xfId="4743"/>
    <cellStyle name="Accent2 6 3" xfId="4744"/>
    <cellStyle name="Accent2 6 4" xfId="4745"/>
    <cellStyle name="Accent2 6 5" xfId="4746"/>
    <cellStyle name="Accent2 6 6" xfId="4747"/>
    <cellStyle name="Accent2 6 7" xfId="4748"/>
    <cellStyle name="Accent2 6 8" xfId="4749"/>
    <cellStyle name="Accent2 7" xfId="4750"/>
    <cellStyle name="Accent2 7 2" xfId="4751"/>
    <cellStyle name="Accent2 7 3" xfId="4752"/>
    <cellStyle name="Accent2 7 4" xfId="4753"/>
    <cellStyle name="Accent2 7 5" xfId="4754"/>
    <cellStyle name="Accent2 7 6" xfId="4755"/>
    <cellStyle name="Accent2 7 7" xfId="4756"/>
    <cellStyle name="Accent2 7 8" xfId="4757"/>
    <cellStyle name="Accent2 8" xfId="4758"/>
    <cellStyle name="Accent2 8 2" xfId="4759"/>
    <cellStyle name="Accent2 8 3" xfId="4760"/>
    <cellStyle name="Accent2 8 4" xfId="4761"/>
    <cellStyle name="Accent2 8 5" xfId="4762"/>
    <cellStyle name="Accent2 8 6" xfId="4763"/>
    <cellStyle name="Accent2 8 7" xfId="4764"/>
    <cellStyle name="Accent2 8 8" xfId="4765"/>
    <cellStyle name="Accent2 9" xfId="4766"/>
    <cellStyle name="Accent2 9 2" xfId="4767"/>
    <cellStyle name="Accent2 9 3" xfId="4768"/>
    <cellStyle name="Accent2 9 4" xfId="4769"/>
    <cellStyle name="Accent2 9 5" xfId="4770"/>
    <cellStyle name="Accent2 9 6" xfId="4771"/>
    <cellStyle name="Accent2 9 7" xfId="4772"/>
    <cellStyle name="Accent2 9 8" xfId="4773"/>
    <cellStyle name="Accent3 10" xfId="4774"/>
    <cellStyle name="Accent3 10 2" xfId="4775"/>
    <cellStyle name="Accent3 10 3" xfId="4776"/>
    <cellStyle name="Accent3 10 4" xfId="4777"/>
    <cellStyle name="Accent3 10 5" xfId="4778"/>
    <cellStyle name="Accent3 10 6" xfId="4779"/>
    <cellStyle name="Accent3 10 7" xfId="4780"/>
    <cellStyle name="Accent3 10 8" xfId="4781"/>
    <cellStyle name="Accent3 11" xfId="4782"/>
    <cellStyle name="Accent3 11 2" xfId="4783"/>
    <cellStyle name="Accent3 11 3" xfId="4784"/>
    <cellStyle name="Accent3 11 4" xfId="4785"/>
    <cellStyle name="Accent3 11 5" xfId="4786"/>
    <cellStyle name="Accent3 11 6" xfId="4787"/>
    <cellStyle name="Accent3 11 7" xfId="4788"/>
    <cellStyle name="Accent3 11 8" xfId="4789"/>
    <cellStyle name="Accent3 12" xfId="4790"/>
    <cellStyle name="Accent3 12 2" xfId="4791"/>
    <cellStyle name="Accent3 12 3" xfId="4792"/>
    <cellStyle name="Accent3 12 4" xfId="4793"/>
    <cellStyle name="Accent3 12 5" xfId="4794"/>
    <cellStyle name="Accent3 12 6" xfId="4795"/>
    <cellStyle name="Accent3 12 7" xfId="4796"/>
    <cellStyle name="Accent3 12 8" xfId="4797"/>
    <cellStyle name="Accent3 13" xfId="4798"/>
    <cellStyle name="Accent3 13 2" xfId="4799"/>
    <cellStyle name="Accent3 13 3" xfId="4800"/>
    <cellStyle name="Accent3 13 4" xfId="4801"/>
    <cellStyle name="Accent3 13 5" xfId="4802"/>
    <cellStyle name="Accent3 13 6" xfId="4803"/>
    <cellStyle name="Accent3 13 7" xfId="4804"/>
    <cellStyle name="Accent3 13 8" xfId="4805"/>
    <cellStyle name="Accent3 14" xfId="4806"/>
    <cellStyle name="Accent3 14 2" xfId="4807"/>
    <cellStyle name="Accent3 14 3" xfId="4808"/>
    <cellStyle name="Accent3 14 4" xfId="4809"/>
    <cellStyle name="Accent3 14 5" xfId="4810"/>
    <cellStyle name="Accent3 14 6" xfId="4811"/>
    <cellStyle name="Accent3 14 7" xfId="4812"/>
    <cellStyle name="Accent3 14 8" xfId="4813"/>
    <cellStyle name="Accent3 15" xfId="4814"/>
    <cellStyle name="Accent3 15 2" xfId="4815"/>
    <cellStyle name="Accent3 15 3" xfId="4816"/>
    <cellStyle name="Accent3 15 4" xfId="4817"/>
    <cellStyle name="Accent3 15 5" xfId="4818"/>
    <cellStyle name="Accent3 15 6" xfId="4819"/>
    <cellStyle name="Accent3 15 7" xfId="4820"/>
    <cellStyle name="Accent3 15 8" xfId="4821"/>
    <cellStyle name="Accent3 16" xfId="4822"/>
    <cellStyle name="Accent3 16 2" xfId="4823"/>
    <cellStyle name="Accent3 16 3" xfId="4824"/>
    <cellStyle name="Accent3 16 4" xfId="4825"/>
    <cellStyle name="Accent3 16 5" xfId="4826"/>
    <cellStyle name="Accent3 16 6" xfId="4827"/>
    <cellStyle name="Accent3 16 7" xfId="4828"/>
    <cellStyle name="Accent3 16 8" xfId="4829"/>
    <cellStyle name="Accent3 17" xfId="4830"/>
    <cellStyle name="Accent3 17 2" xfId="4831"/>
    <cellStyle name="Accent3 17 3" xfId="4832"/>
    <cellStyle name="Accent3 17 4" xfId="4833"/>
    <cellStyle name="Accent3 17 5" xfId="4834"/>
    <cellStyle name="Accent3 17 6" xfId="4835"/>
    <cellStyle name="Accent3 17 7" xfId="4836"/>
    <cellStyle name="Accent3 17 8" xfId="4837"/>
    <cellStyle name="Accent3 18" xfId="4838"/>
    <cellStyle name="Accent3 18 2" xfId="4839"/>
    <cellStyle name="Accent3 18 3" xfId="4840"/>
    <cellStyle name="Accent3 18 4" xfId="4841"/>
    <cellStyle name="Accent3 18 5" xfId="4842"/>
    <cellStyle name="Accent3 18 6" xfId="4843"/>
    <cellStyle name="Accent3 18 7" xfId="4844"/>
    <cellStyle name="Accent3 18 8" xfId="4845"/>
    <cellStyle name="Accent3 19" xfId="4846"/>
    <cellStyle name="Accent3 19 2" xfId="4847"/>
    <cellStyle name="Accent3 19 3" xfId="4848"/>
    <cellStyle name="Accent3 19 4" xfId="4849"/>
    <cellStyle name="Accent3 19 5" xfId="4850"/>
    <cellStyle name="Accent3 19 6" xfId="4851"/>
    <cellStyle name="Accent3 19 7" xfId="4852"/>
    <cellStyle name="Accent3 19 8" xfId="4853"/>
    <cellStyle name="Accent3 2" xfId="4854"/>
    <cellStyle name="Accent3 2 2" xfId="4855"/>
    <cellStyle name="Accent3 2 3" xfId="4856"/>
    <cellStyle name="Accent3 2 4" xfId="4857"/>
    <cellStyle name="Accent3 2 5" xfId="4858"/>
    <cellStyle name="Accent3 2 6" xfId="4859"/>
    <cellStyle name="Accent3 2 7" xfId="4860"/>
    <cellStyle name="Accent3 2 8" xfId="4861"/>
    <cellStyle name="Accent3 20" xfId="4862"/>
    <cellStyle name="Accent3 20 2" xfId="4863"/>
    <cellStyle name="Accent3 20 3" xfId="4864"/>
    <cellStyle name="Accent3 20 4" xfId="4865"/>
    <cellStyle name="Accent3 20 5" xfId="4866"/>
    <cellStyle name="Accent3 20 6" xfId="4867"/>
    <cellStyle name="Accent3 20 7" xfId="4868"/>
    <cellStyle name="Accent3 20 8" xfId="4869"/>
    <cellStyle name="Accent3 21" xfId="4870"/>
    <cellStyle name="Accent3 21 2" xfId="4871"/>
    <cellStyle name="Accent3 21 3" xfId="4872"/>
    <cellStyle name="Accent3 21 4" xfId="4873"/>
    <cellStyle name="Accent3 21 5" xfId="4874"/>
    <cellStyle name="Accent3 21 6" xfId="4875"/>
    <cellStyle name="Accent3 21 7" xfId="4876"/>
    <cellStyle name="Accent3 21 8" xfId="4877"/>
    <cellStyle name="Accent3 22" xfId="4878"/>
    <cellStyle name="Accent3 22 2" xfId="4879"/>
    <cellStyle name="Accent3 22 3" xfId="4880"/>
    <cellStyle name="Accent3 22 4" xfId="4881"/>
    <cellStyle name="Accent3 22 5" xfId="4882"/>
    <cellStyle name="Accent3 22 6" xfId="4883"/>
    <cellStyle name="Accent3 22 7" xfId="4884"/>
    <cellStyle name="Accent3 22 8" xfId="4885"/>
    <cellStyle name="Accent3 23" xfId="4886"/>
    <cellStyle name="Accent3 23 2" xfId="4887"/>
    <cellStyle name="Accent3 23 3" xfId="4888"/>
    <cellStyle name="Accent3 23 4" xfId="4889"/>
    <cellStyle name="Accent3 23 5" xfId="4890"/>
    <cellStyle name="Accent3 23 6" xfId="4891"/>
    <cellStyle name="Accent3 23 7" xfId="4892"/>
    <cellStyle name="Accent3 23 8" xfId="4893"/>
    <cellStyle name="Accent3 24" xfId="4894"/>
    <cellStyle name="Accent3 24 2" xfId="4895"/>
    <cellStyle name="Accent3 24 3" xfId="4896"/>
    <cellStyle name="Accent3 24 4" xfId="4897"/>
    <cellStyle name="Accent3 24 5" xfId="4898"/>
    <cellStyle name="Accent3 24 6" xfId="4899"/>
    <cellStyle name="Accent3 24 7" xfId="4900"/>
    <cellStyle name="Accent3 24 8" xfId="4901"/>
    <cellStyle name="Accent3 25" xfId="4902"/>
    <cellStyle name="Accent3 25 2" xfId="4903"/>
    <cellStyle name="Accent3 25 3" xfId="4904"/>
    <cellStyle name="Accent3 25 4" xfId="4905"/>
    <cellStyle name="Accent3 25 5" xfId="4906"/>
    <cellStyle name="Accent3 25 6" xfId="4907"/>
    <cellStyle name="Accent3 25 7" xfId="4908"/>
    <cellStyle name="Accent3 25 8" xfId="4909"/>
    <cellStyle name="Accent3 26" xfId="4910"/>
    <cellStyle name="Accent3 26 2" xfId="4911"/>
    <cellStyle name="Accent3 26 3" xfId="4912"/>
    <cellStyle name="Accent3 26 4" xfId="4913"/>
    <cellStyle name="Accent3 26 5" xfId="4914"/>
    <cellStyle name="Accent3 26 6" xfId="4915"/>
    <cellStyle name="Accent3 26 7" xfId="4916"/>
    <cellStyle name="Accent3 26 8" xfId="4917"/>
    <cellStyle name="Accent3 27" xfId="4918"/>
    <cellStyle name="Accent3 27 2" xfId="4919"/>
    <cellStyle name="Accent3 27 3" xfId="4920"/>
    <cellStyle name="Accent3 27 4" xfId="4921"/>
    <cellStyle name="Accent3 27 5" xfId="4922"/>
    <cellStyle name="Accent3 27 6" xfId="4923"/>
    <cellStyle name="Accent3 27 7" xfId="4924"/>
    <cellStyle name="Accent3 27 8" xfId="4925"/>
    <cellStyle name="Accent3 28" xfId="4926"/>
    <cellStyle name="Accent3 28 2" xfId="4927"/>
    <cellStyle name="Accent3 28 3" xfId="4928"/>
    <cellStyle name="Accent3 28 4" xfId="4929"/>
    <cellStyle name="Accent3 28 5" xfId="4930"/>
    <cellStyle name="Accent3 28 6" xfId="4931"/>
    <cellStyle name="Accent3 28 7" xfId="4932"/>
    <cellStyle name="Accent3 28 8" xfId="4933"/>
    <cellStyle name="Accent3 29" xfId="4934"/>
    <cellStyle name="Accent3 29 2" xfId="4935"/>
    <cellStyle name="Accent3 29 3" xfId="4936"/>
    <cellStyle name="Accent3 29 4" xfId="4937"/>
    <cellStyle name="Accent3 29 5" xfId="4938"/>
    <cellStyle name="Accent3 29 6" xfId="4939"/>
    <cellStyle name="Accent3 29 7" xfId="4940"/>
    <cellStyle name="Accent3 29 8" xfId="4941"/>
    <cellStyle name="Accent3 3" xfId="4942"/>
    <cellStyle name="Accent3 3 2" xfId="4943"/>
    <cellStyle name="Accent3 3 3" xfId="4944"/>
    <cellStyle name="Accent3 3 4" xfId="4945"/>
    <cellStyle name="Accent3 3 5" xfId="4946"/>
    <cellStyle name="Accent3 3 6" xfId="4947"/>
    <cellStyle name="Accent3 3 7" xfId="4948"/>
    <cellStyle name="Accent3 3 8" xfId="4949"/>
    <cellStyle name="Accent3 30" xfId="4950"/>
    <cellStyle name="Accent3 30 2" xfId="4951"/>
    <cellStyle name="Accent3 30 3" xfId="4952"/>
    <cellStyle name="Accent3 30 4" xfId="4953"/>
    <cellStyle name="Accent3 30 5" xfId="4954"/>
    <cellStyle name="Accent3 30 6" xfId="4955"/>
    <cellStyle name="Accent3 30 7" xfId="4956"/>
    <cellStyle name="Accent3 30 8" xfId="4957"/>
    <cellStyle name="Accent3 31" xfId="4958"/>
    <cellStyle name="Accent3 31 2" xfId="4959"/>
    <cellStyle name="Accent3 31 3" xfId="4960"/>
    <cellStyle name="Accent3 31 4" xfId="4961"/>
    <cellStyle name="Accent3 31 5" xfId="4962"/>
    <cellStyle name="Accent3 31 6" xfId="4963"/>
    <cellStyle name="Accent3 31 7" xfId="4964"/>
    <cellStyle name="Accent3 31 8" xfId="4965"/>
    <cellStyle name="Accent3 32" xfId="4966"/>
    <cellStyle name="Accent3 4" xfId="4967"/>
    <cellStyle name="Accent3 4 2" xfId="4968"/>
    <cellStyle name="Accent3 4 3" xfId="4969"/>
    <cellStyle name="Accent3 4 4" xfId="4970"/>
    <cellStyle name="Accent3 4 5" xfId="4971"/>
    <cellStyle name="Accent3 4 6" xfId="4972"/>
    <cellStyle name="Accent3 4 7" xfId="4973"/>
    <cellStyle name="Accent3 4 8" xfId="4974"/>
    <cellStyle name="Accent3 5" xfId="4975"/>
    <cellStyle name="Accent3 5 2" xfId="4976"/>
    <cellStyle name="Accent3 5 3" xfId="4977"/>
    <cellStyle name="Accent3 5 4" xfId="4978"/>
    <cellStyle name="Accent3 5 5" xfId="4979"/>
    <cellStyle name="Accent3 5 6" xfId="4980"/>
    <cellStyle name="Accent3 5 7" xfId="4981"/>
    <cellStyle name="Accent3 5 8" xfId="4982"/>
    <cellStyle name="Accent3 6" xfId="4983"/>
    <cellStyle name="Accent3 6 2" xfId="4984"/>
    <cellStyle name="Accent3 6 3" xfId="4985"/>
    <cellStyle name="Accent3 6 4" xfId="4986"/>
    <cellStyle name="Accent3 6 5" xfId="4987"/>
    <cellStyle name="Accent3 6 6" xfId="4988"/>
    <cellStyle name="Accent3 6 7" xfId="4989"/>
    <cellStyle name="Accent3 6 8" xfId="4990"/>
    <cellStyle name="Accent3 7" xfId="4991"/>
    <cellStyle name="Accent3 7 2" xfId="4992"/>
    <cellStyle name="Accent3 7 3" xfId="4993"/>
    <cellStyle name="Accent3 7 4" xfId="4994"/>
    <cellStyle name="Accent3 7 5" xfId="4995"/>
    <cellStyle name="Accent3 7 6" xfId="4996"/>
    <cellStyle name="Accent3 7 7" xfId="4997"/>
    <cellStyle name="Accent3 7 8" xfId="4998"/>
    <cellStyle name="Accent3 8" xfId="4999"/>
    <cellStyle name="Accent3 8 2" xfId="5000"/>
    <cellStyle name="Accent3 8 3" xfId="5001"/>
    <cellStyle name="Accent3 8 4" xfId="5002"/>
    <cellStyle name="Accent3 8 5" xfId="5003"/>
    <cellStyle name="Accent3 8 6" xfId="5004"/>
    <cellStyle name="Accent3 8 7" xfId="5005"/>
    <cellStyle name="Accent3 8 8" xfId="5006"/>
    <cellStyle name="Accent3 9" xfId="5007"/>
    <cellStyle name="Accent3 9 2" xfId="5008"/>
    <cellStyle name="Accent3 9 3" xfId="5009"/>
    <cellStyle name="Accent3 9 4" xfId="5010"/>
    <cellStyle name="Accent3 9 5" xfId="5011"/>
    <cellStyle name="Accent3 9 6" xfId="5012"/>
    <cellStyle name="Accent3 9 7" xfId="5013"/>
    <cellStyle name="Accent3 9 8" xfId="5014"/>
    <cellStyle name="Accent4 10" xfId="5015"/>
    <cellStyle name="Accent4 10 2" xfId="5016"/>
    <cellStyle name="Accent4 10 3" xfId="5017"/>
    <cellStyle name="Accent4 10 4" xfId="5018"/>
    <cellStyle name="Accent4 10 5" xfId="5019"/>
    <cellStyle name="Accent4 10 6" xfId="5020"/>
    <cellStyle name="Accent4 10 7" xfId="5021"/>
    <cellStyle name="Accent4 10 8" xfId="5022"/>
    <cellStyle name="Accent4 11" xfId="5023"/>
    <cellStyle name="Accent4 11 2" xfId="5024"/>
    <cellStyle name="Accent4 11 3" xfId="5025"/>
    <cellStyle name="Accent4 11 4" xfId="5026"/>
    <cellStyle name="Accent4 11 5" xfId="5027"/>
    <cellStyle name="Accent4 11 6" xfId="5028"/>
    <cellStyle name="Accent4 11 7" xfId="5029"/>
    <cellStyle name="Accent4 11 8" xfId="5030"/>
    <cellStyle name="Accent4 12" xfId="5031"/>
    <cellStyle name="Accent4 12 2" xfId="5032"/>
    <cellStyle name="Accent4 12 3" xfId="5033"/>
    <cellStyle name="Accent4 12 4" xfId="5034"/>
    <cellStyle name="Accent4 12 5" xfId="5035"/>
    <cellStyle name="Accent4 12 6" xfId="5036"/>
    <cellStyle name="Accent4 12 7" xfId="5037"/>
    <cellStyle name="Accent4 12 8" xfId="5038"/>
    <cellStyle name="Accent4 13" xfId="5039"/>
    <cellStyle name="Accent4 13 2" xfId="5040"/>
    <cellStyle name="Accent4 13 3" xfId="5041"/>
    <cellStyle name="Accent4 13 4" xfId="5042"/>
    <cellStyle name="Accent4 13 5" xfId="5043"/>
    <cellStyle name="Accent4 13 6" xfId="5044"/>
    <cellStyle name="Accent4 13 7" xfId="5045"/>
    <cellStyle name="Accent4 13 8" xfId="5046"/>
    <cellStyle name="Accent4 14" xfId="5047"/>
    <cellStyle name="Accent4 14 2" xfId="5048"/>
    <cellStyle name="Accent4 14 3" xfId="5049"/>
    <cellStyle name="Accent4 14 4" xfId="5050"/>
    <cellStyle name="Accent4 14 5" xfId="5051"/>
    <cellStyle name="Accent4 14 6" xfId="5052"/>
    <cellStyle name="Accent4 14 7" xfId="5053"/>
    <cellStyle name="Accent4 14 8" xfId="5054"/>
    <cellStyle name="Accent4 15" xfId="5055"/>
    <cellStyle name="Accent4 15 2" xfId="5056"/>
    <cellStyle name="Accent4 15 3" xfId="5057"/>
    <cellStyle name="Accent4 15 4" xfId="5058"/>
    <cellStyle name="Accent4 15 5" xfId="5059"/>
    <cellStyle name="Accent4 15 6" xfId="5060"/>
    <cellStyle name="Accent4 15 7" xfId="5061"/>
    <cellStyle name="Accent4 15 8" xfId="5062"/>
    <cellStyle name="Accent4 16" xfId="5063"/>
    <cellStyle name="Accent4 16 2" xfId="5064"/>
    <cellStyle name="Accent4 16 3" xfId="5065"/>
    <cellStyle name="Accent4 16 4" xfId="5066"/>
    <cellStyle name="Accent4 16 5" xfId="5067"/>
    <cellStyle name="Accent4 16 6" xfId="5068"/>
    <cellStyle name="Accent4 16 7" xfId="5069"/>
    <cellStyle name="Accent4 16 8" xfId="5070"/>
    <cellStyle name="Accent4 17" xfId="5071"/>
    <cellStyle name="Accent4 17 2" xfId="5072"/>
    <cellStyle name="Accent4 17 3" xfId="5073"/>
    <cellStyle name="Accent4 17 4" xfId="5074"/>
    <cellStyle name="Accent4 17 5" xfId="5075"/>
    <cellStyle name="Accent4 17 6" xfId="5076"/>
    <cellStyle name="Accent4 17 7" xfId="5077"/>
    <cellStyle name="Accent4 17 8" xfId="5078"/>
    <cellStyle name="Accent4 18" xfId="5079"/>
    <cellStyle name="Accent4 18 2" xfId="5080"/>
    <cellStyle name="Accent4 18 3" xfId="5081"/>
    <cellStyle name="Accent4 18 4" xfId="5082"/>
    <cellStyle name="Accent4 18 5" xfId="5083"/>
    <cellStyle name="Accent4 18 6" xfId="5084"/>
    <cellStyle name="Accent4 18 7" xfId="5085"/>
    <cellStyle name="Accent4 18 8" xfId="5086"/>
    <cellStyle name="Accent4 19" xfId="5087"/>
    <cellStyle name="Accent4 19 2" xfId="5088"/>
    <cellStyle name="Accent4 19 3" xfId="5089"/>
    <cellStyle name="Accent4 19 4" xfId="5090"/>
    <cellStyle name="Accent4 19 5" xfId="5091"/>
    <cellStyle name="Accent4 19 6" xfId="5092"/>
    <cellStyle name="Accent4 19 7" xfId="5093"/>
    <cellStyle name="Accent4 19 8" xfId="5094"/>
    <cellStyle name="Accent4 2" xfId="5095"/>
    <cellStyle name="Accent4 2 2" xfId="5096"/>
    <cellStyle name="Accent4 2 3" xfId="5097"/>
    <cellStyle name="Accent4 2 4" xfId="5098"/>
    <cellStyle name="Accent4 2 5" xfId="5099"/>
    <cellStyle name="Accent4 2 6" xfId="5100"/>
    <cellStyle name="Accent4 2 7" xfId="5101"/>
    <cellStyle name="Accent4 2 8" xfId="5102"/>
    <cellStyle name="Accent4 20" xfId="5103"/>
    <cellStyle name="Accent4 20 2" xfId="5104"/>
    <cellStyle name="Accent4 20 3" xfId="5105"/>
    <cellStyle name="Accent4 20 4" xfId="5106"/>
    <cellStyle name="Accent4 20 5" xfId="5107"/>
    <cellStyle name="Accent4 20 6" xfId="5108"/>
    <cellStyle name="Accent4 20 7" xfId="5109"/>
    <cellStyle name="Accent4 20 8" xfId="5110"/>
    <cellStyle name="Accent4 21" xfId="5111"/>
    <cellStyle name="Accent4 21 2" xfId="5112"/>
    <cellStyle name="Accent4 21 3" xfId="5113"/>
    <cellStyle name="Accent4 21 4" xfId="5114"/>
    <cellStyle name="Accent4 21 5" xfId="5115"/>
    <cellStyle name="Accent4 21 6" xfId="5116"/>
    <cellStyle name="Accent4 21 7" xfId="5117"/>
    <cellStyle name="Accent4 21 8" xfId="5118"/>
    <cellStyle name="Accent4 22" xfId="5119"/>
    <cellStyle name="Accent4 22 2" xfId="5120"/>
    <cellStyle name="Accent4 22 3" xfId="5121"/>
    <cellStyle name="Accent4 22 4" xfId="5122"/>
    <cellStyle name="Accent4 22 5" xfId="5123"/>
    <cellStyle name="Accent4 22 6" xfId="5124"/>
    <cellStyle name="Accent4 22 7" xfId="5125"/>
    <cellStyle name="Accent4 22 8" xfId="5126"/>
    <cellStyle name="Accent4 23" xfId="5127"/>
    <cellStyle name="Accent4 23 2" xfId="5128"/>
    <cellStyle name="Accent4 23 3" xfId="5129"/>
    <cellStyle name="Accent4 23 4" xfId="5130"/>
    <cellStyle name="Accent4 23 5" xfId="5131"/>
    <cellStyle name="Accent4 23 6" xfId="5132"/>
    <cellStyle name="Accent4 23 7" xfId="5133"/>
    <cellStyle name="Accent4 23 8" xfId="5134"/>
    <cellStyle name="Accent4 24" xfId="5135"/>
    <cellStyle name="Accent4 24 2" xfId="5136"/>
    <cellStyle name="Accent4 24 3" xfId="5137"/>
    <cellStyle name="Accent4 24 4" xfId="5138"/>
    <cellStyle name="Accent4 24 5" xfId="5139"/>
    <cellStyle name="Accent4 24 6" xfId="5140"/>
    <cellStyle name="Accent4 24 7" xfId="5141"/>
    <cellStyle name="Accent4 24 8" xfId="5142"/>
    <cellStyle name="Accent4 25" xfId="5143"/>
    <cellStyle name="Accent4 25 2" xfId="5144"/>
    <cellStyle name="Accent4 25 3" xfId="5145"/>
    <cellStyle name="Accent4 25 4" xfId="5146"/>
    <cellStyle name="Accent4 25 5" xfId="5147"/>
    <cellStyle name="Accent4 25 6" xfId="5148"/>
    <cellStyle name="Accent4 25 7" xfId="5149"/>
    <cellStyle name="Accent4 25 8" xfId="5150"/>
    <cellStyle name="Accent4 26" xfId="5151"/>
    <cellStyle name="Accent4 26 2" xfId="5152"/>
    <cellStyle name="Accent4 26 3" xfId="5153"/>
    <cellStyle name="Accent4 26 4" xfId="5154"/>
    <cellStyle name="Accent4 26 5" xfId="5155"/>
    <cellStyle name="Accent4 26 6" xfId="5156"/>
    <cellStyle name="Accent4 26 7" xfId="5157"/>
    <cellStyle name="Accent4 26 8" xfId="5158"/>
    <cellStyle name="Accent4 27" xfId="5159"/>
    <cellStyle name="Accent4 27 2" xfId="5160"/>
    <cellStyle name="Accent4 27 3" xfId="5161"/>
    <cellStyle name="Accent4 27 4" xfId="5162"/>
    <cellStyle name="Accent4 27 5" xfId="5163"/>
    <cellStyle name="Accent4 27 6" xfId="5164"/>
    <cellStyle name="Accent4 27 7" xfId="5165"/>
    <cellStyle name="Accent4 27 8" xfId="5166"/>
    <cellStyle name="Accent4 28" xfId="5167"/>
    <cellStyle name="Accent4 28 2" xfId="5168"/>
    <cellStyle name="Accent4 28 3" xfId="5169"/>
    <cellStyle name="Accent4 28 4" xfId="5170"/>
    <cellStyle name="Accent4 28 5" xfId="5171"/>
    <cellStyle name="Accent4 28 6" xfId="5172"/>
    <cellStyle name="Accent4 28 7" xfId="5173"/>
    <cellStyle name="Accent4 28 8" xfId="5174"/>
    <cellStyle name="Accent4 29" xfId="5175"/>
    <cellStyle name="Accent4 29 2" xfId="5176"/>
    <cellStyle name="Accent4 29 3" xfId="5177"/>
    <cellStyle name="Accent4 29 4" xfId="5178"/>
    <cellStyle name="Accent4 29 5" xfId="5179"/>
    <cellStyle name="Accent4 29 6" xfId="5180"/>
    <cellStyle name="Accent4 29 7" xfId="5181"/>
    <cellStyle name="Accent4 29 8" xfId="5182"/>
    <cellStyle name="Accent4 3" xfId="5183"/>
    <cellStyle name="Accent4 3 2" xfId="5184"/>
    <cellStyle name="Accent4 3 3" xfId="5185"/>
    <cellStyle name="Accent4 3 4" xfId="5186"/>
    <cellStyle name="Accent4 3 5" xfId="5187"/>
    <cellStyle name="Accent4 3 6" xfId="5188"/>
    <cellStyle name="Accent4 3 7" xfId="5189"/>
    <cellStyle name="Accent4 3 8" xfId="5190"/>
    <cellStyle name="Accent4 30" xfId="5191"/>
    <cellStyle name="Accent4 30 2" xfId="5192"/>
    <cellStyle name="Accent4 30 3" xfId="5193"/>
    <cellStyle name="Accent4 30 4" xfId="5194"/>
    <cellStyle name="Accent4 30 5" xfId="5195"/>
    <cellStyle name="Accent4 30 6" xfId="5196"/>
    <cellStyle name="Accent4 30 7" xfId="5197"/>
    <cellStyle name="Accent4 30 8" xfId="5198"/>
    <cellStyle name="Accent4 31" xfId="5199"/>
    <cellStyle name="Accent4 31 2" xfId="5200"/>
    <cellStyle name="Accent4 31 3" xfId="5201"/>
    <cellStyle name="Accent4 31 4" xfId="5202"/>
    <cellStyle name="Accent4 31 5" xfId="5203"/>
    <cellStyle name="Accent4 31 6" xfId="5204"/>
    <cellStyle name="Accent4 31 7" xfId="5205"/>
    <cellStyle name="Accent4 31 8" xfId="5206"/>
    <cellStyle name="Accent4 32" xfId="5207"/>
    <cellStyle name="Accent4 4" xfId="5208"/>
    <cellStyle name="Accent4 4 2" xfId="5209"/>
    <cellStyle name="Accent4 4 3" xfId="5210"/>
    <cellStyle name="Accent4 4 4" xfId="5211"/>
    <cellStyle name="Accent4 4 5" xfId="5212"/>
    <cellStyle name="Accent4 4 6" xfId="5213"/>
    <cellStyle name="Accent4 4 7" xfId="5214"/>
    <cellStyle name="Accent4 4 8" xfId="5215"/>
    <cellStyle name="Accent4 5" xfId="5216"/>
    <cellStyle name="Accent4 5 2" xfId="5217"/>
    <cellStyle name="Accent4 5 3" xfId="5218"/>
    <cellStyle name="Accent4 5 4" xfId="5219"/>
    <cellStyle name="Accent4 5 5" xfId="5220"/>
    <cellStyle name="Accent4 5 6" xfId="5221"/>
    <cellStyle name="Accent4 5 7" xfId="5222"/>
    <cellStyle name="Accent4 5 8" xfId="5223"/>
    <cellStyle name="Accent4 6" xfId="5224"/>
    <cellStyle name="Accent4 6 2" xfId="5225"/>
    <cellStyle name="Accent4 6 3" xfId="5226"/>
    <cellStyle name="Accent4 6 4" xfId="5227"/>
    <cellStyle name="Accent4 6 5" xfId="5228"/>
    <cellStyle name="Accent4 6 6" xfId="5229"/>
    <cellStyle name="Accent4 6 7" xfId="5230"/>
    <cellStyle name="Accent4 6 8" xfId="5231"/>
    <cellStyle name="Accent4 7" xfId="5232"/>
    <cellStyle name="Accent4 7 2" xfId="5233"/>
    <cellStyle name="Accent4 7 3" xfId="5234"/>
    <cellStyle name="Accent4 7 4" xfId="5235"/>
    <cellStyle name="Accent4 7 5" xfId="5236"/>
    <cellStyle name="Accent4 7 6" xfId="5237"/>
    <cellStyle name="Accent4 7 7" xfId="5238"/>
    <cellStyle name="Accent4 7 8" xfId="5239"/>
    <cellStyle name="Accent4 8" xfId="5240"/>
    <cellStyle name="Accent4 8 2" xfId="5241"/>
    <cellStyle name="Accent4 8 3" xfId="5242"/>
    <cellStyle name="Accent4 8 4" xfId="5243"/>
    <cellStyle name="Accent4 8 5" xfId="5244"/>
    <cellStyle name="Accent4 8 6" xfId="5245"/>
    <cellStyle name="Accent4 8 7" xfId="5246"/>
    <cellStyle name="Accent4 8 8" xfId="5247"/>
    <cellStyle name="Accent4 9" xfId="5248"/>
    <cellStyle name="Accent4 9 2" xfId="5249"/>
    <cellStyle name="Accent4 9 3" xfId="5250"/>
    <cellStyle name="Accent4 9 4" xfId="5251"/>
    <cellStyle name="Accent4 9 5" xfId="5252"/>
    <cellStyle name="Accent4 9 6" xfId="5253"/>
    <cellStyle name="Accent4 9 7" xfId="5254"/>
    <cellStyle name="Accent4 9 8" xfId="5255"/>
    <cellStyle name="Accent5 10" xfId="5256"/>
    <cellStyle name="Accent5 10 2" xfId="5257"/>
    <cellStyle name="Accent5 10 3" xfId="5258"/>
    <cellStyle name="Accent5 10 4" xfId="5259"/>
    <cellStyle name="Accent5 10 5" xfId="5260"/>
    <cellStyle name="Accent5 10 6" xfId="5261"/>
    <cellStyle name="Accent5 10 7" xfId="5262"/>
    <cellStyle name="Accent5 10 8" xfId="5263"/>
    <cellStyle name="Accent5 11" xfId="5264"/>
    <cellStyle name="Accent5 11 2" xfId="5265"/>
    <cellStyle name="Accent5 11 3" xfId="5266"/>
    <cellStyle name="Accent5 11 4" xfId="5267"/>
    <cellStyle name="Accent5 11 5" xfId="5268"/>
    <cellStyle name="Accent5 11 6" xfId="5269"/>
    <cellStyle name="Accent5 11 7" xfId="5270"/>
    <cellStyle name="Accent5 11 8" xfId="5271"/>
    <cellStyle name="Accent5 12" xfId="5272"/>
    <cellStyle name="Accent5 12 2" xfId="5273"/>
    <cellStyle name="Accent5 12 3" xfId="5274"/>
    <cellStyle name="Accent5 12 4" xfId="5275"/>
    <cellStyle name="Accent5 12 5" xfId="5276"/>
    <cellStyle name="Accent5 12 6" xfId="5277"/>
    <cellStyle name="Accent5 12 7" xfId="5278"/>
    <cellStyle name="Accent5 12 8" xfId="5279"/>
    <cellStyle name="Accent5 13" xfId="5280"/>
    <cellStyle name="Accent5 13 2" xfId="5281"/>
    <cellStyle name="Accent5 13 3" xfId="5282"/>
    <cellStyle name="Accent5 13 4" xfId="5283"/>
    <cellStyle name="Accent5 13 5" xfId="5284"/>
    <cellStyle name="Accent5 13 6" xfId="5285"/>
    <cellStyle name="Accent5 13 7" xfId="5286"/>
    <cellStyle name="Accent5 13 8" xfId="5287"/>
    <cellStyle name="Accent5 14" xfId="5288"/>
    <cellStyle name="Accent5 14 2" xfId="5289"/>
    <cellStyle name="Accent5 14 3" xfId="5290"/>
    <cellStyle name="Accent5 14 4" xfId="5291"/>
    <cellStyle name="Accent5 14 5" xfId="5292"/>
    <cellStyle name="Accent5 14 6" xfId="5293"/>
    <cellStyle name="Accent5 14 7" xfId="5294"/>
    <cellStyle name="Accent5 14 8" xfId="5295"/>
    <cellStyle name="Accent5 15" xfId="5296"/>
    <cellStyle name="Accent5 15 2" xfId="5297"/>
    <cellStyle name="Accent5 15 3" xfId="5298"/>
    <cellStyle name="Accent5 15 4" xfId="5299"/>
    <cellStyle name="Accent5 15 5" xfId="5300"/>
    <cellStyle name="Accent5 15 6" xfId="5301"/>
    <cellStyle name="Accent5 15 7" xfId="5302"/>
    <cellStyle name="Accent5 15 8" xfId="5303"/>
    <cellStyle name="Accent5 16" xfId="5304"/>
    <cellStyle name="Accent5 16 2" xfId="5305"/>
    <cellStyle name="Accent5 16 3" xfId="5306"/>
    <cellStyle name="Accent5 16 4" xfId="5307"/>
    <cellStyle name="Accent5 16 5" xfId="5308"/>
    <cellStyle name="Accent5 16 6" xfId="5309"/>
    <cellStyle name="Accent5 16 7" xfId="5310"/>
    <cellStyle name="Accent5 16 8" xfId="5311"/>
    <cellStyle name="Accent5 17" xfId="5312"/>
    <cellStyle name="Accent5 17 2" xfId="5313"/>
    <cellStyle name="Accent5 17 3" xfId="5314"/>
    <cellStyle name="Accent5 17 4" xfId="5315"/>
    <cellStyle name="Accent5 17 5" xfId="5316"/>
    <cellStyle name="Accent5 17 6" xfId="5317"/>
    <cellStyle name="Accent5 17 7" xfId="5318"/>
    <cellStyle name="Accent5 17 8" xfId="5319"/>
    <cellStyle name="Accent5 18" xfId="5320"/>
    <cellStyle name="Accent5 18 2" xfId="5321"/>
    <cellStyle name="Accent5 18 3" xfId="5322"/>
    <cellStyle name="Accent5 18 4" xfId="5323"/>
    <cellStyle name="Accent5 18 5" xfId="5324"/>
    <cellStyle name="Accent5 18 6" xfId="5325"/>
    <cellStyle name="Accent5 18 7" xfId="5326"/>
    <cellStyle name="Accent5 18 8" xfId="5327"/>
    <cellStyle name="Accent5 19" xfId="5328"/>
    <cellStyle name="Accent5 19 2" xfId="5329"/>
    <cellStyle name="Accent5 19 3" xfId="5330"/>
    <cellStyle name="Accent5 19 4" xfId="5331"/>
    <cellStyle name="Accent5 19 5" xfId="5332"/>
    <cellStyle name="Accent5 19 6" xfId="5333"/>
    <cellStyle name="Accent5 19 7" xfId="5334"/>
    <cellStyle name="Accent5 19 8" xfId="5335"/>
    <cellStyle name="Accent5 2" xfId="5336"/>
    <cellStyle name="Accent5 2 2" xfId="5337"/>
    <cellStyle name="Accent5 2 3" xfId="5338"/>
    <cellStyle name="Accent5 2 4" xfId="5339"/>
    <cellStyle name="Accent5 2 5" xfId="5340"/>
    <cellStyle name="Accent5 2 6" xfId="5341"/>
    <cellStyle name="Accent5 2 7" xfId="5342"/>
    <cellStyle name="Accent5 2 8" xfId="5343"/>
    <cellStyle name="Accent5 20" xfId="5344"/>
    <cellStyle name="Accent5 20 2" xfId="5345"/>
    <cellStyle name="Accent5 20 3" xfId="5346"/>
    <cellStyle name="Accent5 20 4" xfId="5347"/>
    <cellStyle name="Accent5 20 5" xfId="5348"/>
    <cellStyle name="Accent5 20 6" xfId="5349"/>
    <cellStyle name="Accent5 20 7" xfId="5350"/>
    <cellStyle name="Accent5 20 8" xfId="5351"/>
    <cellStyle name="Accent5 21" xfId="5352"/>
    <cellStyle name="Accent5 21 2" xfId="5353"/>
    <cellStyle name="Accent5 21 3" xfId="5354"/>
    <cellStyle name="Accent5 21 4" xfId="5355"/>
    <cellStyle name="Accent5 21 5" xfId="5356"/>
    <cellStyle name="Accent5 21 6" xfId="5357"/>
    <cellStyle name="Accent5 21 7" xfId="5358"/>
    <cellStyle name="Accent5 21 8" xfId="5359"/>
    <cellStyle name="Accent5 22" xfId="5360"/>
    <cellStyle name="Accent5 22 2" xfId="5361"/>
    <cellStyle name="Accent5 22 3" xfId="5362"/>
    <cellStyle name="Accent5 22 4" xfId="5363"/>
    <cellStyle name="Accent5 22 5" xfId="5364"/>
    <cellStyle name="Accent5 22 6" xfId="5365"/>
    <cellStyle name="Accent5 22 7" xfId="5366"/>
    <cellStyle name="Accent5 22 8" xfId="5367"/>
    <cellStyle name="Accent5 23" xfId="5368"/>
    <cellStyle name="Accent5 23 2" xfId="5369"/>
    <cellStyle name="Accent5 23 3" xfId="5370"/>
    <cellStyle name="Accent5 23 4" xfId="5371"/>
    <cellStyle name="Accent5 23 5" xfId="5372"/>
    <cellStyle name="Accent5 23 6" xfId="5373"/>
    <cellStyle name="Accent5 23 7" xfId="5374"/>
    <cellStyle name="Accent5 23 8" xfId="5375"/>
    <cellStyle name="Accent5 24" xfId="5376"/>
    <cellStyle name="Accent5 24 2" xfId="5377"/>
    <cellStyle name="Accent5 24 3" xfId="5378"/>
    <cellStyle name="Accent5 24 4" xfId="5379"/>
    <cellStyle name="Accent5 24 5" xfId="5380"/>
    <cellStyle name="Accent5 24 6" xfId="5381"/>
    <cellStyle name="Accent5 24 7" xfId="5382"/>
    <cellStyle name="Accent5 24 8" xfId="5383"/>
    <cellStyle name="Accent5 25" xfId="5384"/>
    <cellStyle name="Accent5 25 2" xfId="5385"/>
    <cellStyle name="Accent5 25 3" xfId="5386"/>
    <cellStyle name="Accent5 25 4" xfId="5387"/>
    <cellStyle name="Accent5 25 5" xfId="5388"/>
    <cellStyle name="Accent5 25 6" xfId="5389"/>
    <cellStyle name="Accent5 25 7" xfId="5390"/>
    <cellStyle name="Accent5 25 8" xfId="5391"/>
    <cellStyle name="Accent5 26" xfId="5392"/>
    <cellStyle name="Accent5 26 2" xfId="5393"/>
    <cellStyle name="Accent5 26 3" xfId="5394"/>
    <cellStyle name="Accent5 26 4" xfId="5395"/>
    <cellStyle name="Accent5 26 5" xfId="5396"/>
    <cellStyle name="Accent5 26 6" xfId="5397"/>
    <cellStyle name="Accent5 26 7" xfId="5398"/>
    <cellStyle name="Accent5 26 8" xfId="5399"/>
    <cellStyle name="Accent5 27" xfId="5400"/>
    <cellStyle name="Accent5 27 2" xfId="5401"/>
    <cellStyle name="Accent5 27 3" xfId="5402"/>
    <cellStyle name="Accent5 27 4" xfId="5403"/>
    <cellStyle name="Accent5 27 5" xfId="5404"/>
    <cellStyle name="Accent5 27 6" xfId="5405"/>
    <cellStyle name="Accent5 27 7" xfId="5406"/>
    <cellStyle name="Accent5 27 8" xfId="5407"/>
    <cellStyle name="Accent5 28" xfId="5408"/>
    <cellStyle name="Accent5 28 2" xfId="5409"/>
    <cellStyle name="Accent5 28 3" xfId="5410"/>
    <cellStyle name="Accent5 28 4" xfId="5411"/>
    <cellStyle name="Accent5 28 5" xfId="5412"/>
    <cellStyle name="Accent5 28 6" xfId="5413"/>
    <cellStyle name="Accent5 28 7" xfId="5414"/>
    <cellStyle name="Accent5 28 8" xfId="5415"/>
    <cellStyle name="Accent5 29" xfId="5416"/>
    <cellStyle name="Accent5 29 2" xfId="5417"/>
    <cellStyle name="Accent5 29 3" xfId="5418"/>
    <cellStyle name="Accent5 29 4" xfId="5419"/>
    <cellStyle name="Accent5 29 5" xfId="5420"/>
    <cellStyle name="Accent5 29 6" xfId="5421"/>
    <cellStyle name="Accent5 29 7" xfId="5422"/>
    <cellStyle name="Accent5 29 8" xfId="5423"/>
    <cellStyle name="Accent5 3" xfId="5424"/>
    <cellStyle name="Accent5 3 2" xfId="5425"/>
    <cellStyle name="Accent5 3 3" xfId="5426"/>
    <cellStyle name="Accent5 3 4" xfId="5427"/>
    <cellStyle name="Accent5 3 5" xfId="5428"/>
    <cellStyle name="Accent5 3 6" xfId="5429"/>
    <cellStyle name="Accent5 3 7" xfId="5430"/>
    <cellStyle name="Accent5 3 8" xfId="5431"/>
    <cellStyle name="Accent5 30" xfId="5432"/>
    <cellStyle name="Accent5 30 2" xfId="5433"/>
    <cellStyle name="Accent5 30 3" xfId="5434"/>
    <cellStyle name="Accent5 30 4" xfId="5435"/>
    <cellStyle name="Accent5 30 5" xfId="5436"/>
    <cellStyle name="Accent5 30 6" xfId="5437"/>
    <cellStyle name="Accent5 30 7" xfId="5438"/>
    <cellStyle name="Accent5 30 8" xfId="5439"/>
    <cellStyle name="Accent5 31" xfId="5440"/>
    <cellStyle name="Accent5 31 2" xfId="5441"/>
    <cellStyle name="Accent5 31 3" xfId="5442"/>
    <cellStyle name="Accent5 31 4" xfId="5443"/>
    <cellStyle name="Accent5 31 5" xfId="5444"/>
    <cellStyle name="Accent5 31 6" xfId="5445"/>
    <cellStyle name="Accent5 31 7" xfId="5446"/>
    <cellStyle name="Accent5 31 8" xfId="5447"/>
    <cellStyle name="Accent5 32" xfId="5448"/>
    <cellStyle name="Accent5 4" xfId="5449"/>
    <cellStyle name="Accent5 4 2" xfId="5450"/>
    <cellStyle name="Accent5 4 3" xfId="5451"/>
    <cellStyle name="Accent5 4 4" xfId="5452"/>
    <cellStyle name="Accent5 4 5" xfId="5453"/>
    <cellStyle name="Accent5 4 6" xfId="5454"/>
    <cellStyle name="Accent5 4 7" xfId="5455"/>
    <cellStyle name="Accent5 4 8" xfId="5456"/>
    <cellStyle name="Accent5 5" xfId="5457"/>
    <cellStyle name="Accent5 5 2" xfId="5458"/>
    <cellStyle name="Accent5 5 3" xfId="5459"/>
    <cellStyle name="Accent5 5 4" xfId="5460"/>
    <cellStyle name="Accent5 5 5" xfId="5461"/>
    <cellStyle name="Accent5 5 6" xfId="5462"/>
    <cellStyle name="Accent5 5 7" xfId="5463"/>
    <cellStyle name="Accent5 5 8" xfId="5464"/>
    <cellStyle name="Accent5 6" xfId="5465"/>
    <cellStyle name="Accent5 6 2" xfId="5466"/>
    <cellStyle name="Accent5 6 3" xfId="5467"/>
    <cellStyle name="Accent5 6 4" xfId="5468"/>
    <cellStyle name="Accent5 6 5" xfId="5469"/>
    <cellStyle name="Accent5 6 6" xfId="5470"/>
    <cellStyle name="Accent5 6 7" xfId="5471"/>
    <cellStyle name="Accent5 6 8" xfId="5472"/>
    <cellStyle name="Accent5 7" xfId="5473"/>
    <cellStyle name="Accent5 7 2" xfId="5474"/>
    <cellStyle name="Accent5 7 3" xfId="5475"/>
    <cellStyle name="Accent5 7 4" xfId="5476"/>
    <cellStyle name="Accent5 7 5" xfId="5477"/>
    <cellStyle name="Accent5 7 6" xfId="5478"/>
    <cellStyle name="Accent5 7 7" xfId="5479"/>
    <cellStyle name="Accent5 7 8" xfId="5480"/>
    <cellStyle name="Accent5 8" xfId="5481"/>
    <cellStyle name="Accent5 8 2" xfId="5482"/>
    <cellStyle name="Accent5 8 3" xfId="5483"/>
    <cellStyle name="Accent5 8 4" xfId="5484"/>
    <cellStyle name="Accent5 8 5" xfId="5485"/>
    <cellStyle name="Accent5 8 6" xfId="5486"/>
    <cellStyle name="Accent5 8 7" xfId="5487"/>
    <cellStyle name="Accent5 8 8" xfId="5488"/>
    <cellStyle name="Accent5 9" xfId="5489"/>
    <cellStyle name="Accent5 9 2" xfId="5490"/>
    <cellStyle name="Accent5 9 3" xfId="5491"/>
    <cellStyle name="Accent5 9 4" xfId="5492"/>
    <cellStyle name="Accent5 9 5" xfId="5493"/>
    <cellStyle name="Accent5 9 6" xfId="5494"/>
    <cellStyle name="Accent5 9 7" xfId="5495"/>
    <cellStyle name="Accent5 9 8" xfId="5496"/>
    <cellStyle name="Accent6 10" xfId="5497"/>
    <cellStyle name="Accent6 10 2" xfId="5498"/>
    <cellStyle name="Accent6 10 3" xfId="5499"/>
    <cellStyle name="Accent6 10 4" xfId="5500"/>
    <cellStyle name="Accent6 10 5" xfId="5501"/>
    <cellStyle name="Accent6 10 6" xfId="5502"/>
    <cellStyle name="Accent6 10 7" xfId="5503"/>
    <cellStyle name="Accent6 10 8" xfId="5504"/>
    <cellStyle name="Accent6 11" xfId="5505"/>
    <cellStyle name="Accent6 11 2" xfId="5506"/>
    <cellStyle name="Accent6 11 3" xfId="5507"/>
    <cellStyle name="Accent6 11 4" xfId="5508"/>
    <cellStyle name="Accent6 11 5" xfId="5509"/>
    <cellStyle name="Accent6 11 6" xfId="5510"/>
    <cellStyle name="Accent6 11 7" xfId="5511"/>
    <cellStyle name="Accent6 11 8" xfId="5512"/>
    <cellStyle name="Accent6 12" xfId="5513"/>
    <cellStyle name="Accent6 12 2" xfId="5514"/>
    <cellStyle name="Accent6 12 3" xfId="5515"/>
    <cellStyle name="Accent6 12 4" xfId="5516"/>
    <cellStyle name="Accent6 12 5" xfId="5517"/>
    <cellStyle name="Accent6 12 6" xfId="5518"/>
    <cellStyle name="Accent6 12 7" xfId="5519"/>
    <cellStyle name="Accent6 12 8" xfId="5520"/>
    <cellStyle name="Accent6 13" xfId="5521"/>
    <cellStyle name="Accent6 13 2" xfId="5522"/>
    <cellStyle name="Accent6 13 3" xfId="5523"/>
    <cellStyle name="Accent6 13 4" xfId="5524"/>
    <cellStyle name="Accent6 13 5" xfId="5525"/>
    <cellStyle name="Accent6 13 6" xfId="5526"/>
    <cellStyle name="Accent6 13 7" xfId="5527"/>
    <cellStyle name="Accent6 13 8" xfId="5528"/>
    <cellStyle name="Accent6 14" xfId="5529"/>
    <cellStyle name="Accent6 14 2" xfId="5530"/>
    <cellStyle name="Accent6 14 3" xfId="5531"/>
    <cellStyle name="Accent6 14 4" xfId="5532"/>
    <cellStyle name="Accent6 14 5" xfId="5533"/>
    <cellStyle name="Accent6 14 6" xfId="5534"/>
    <cellStyle name="Accent6 14 7" xfId="5535"/>
    <cellStyle name="Accent6 14 8" xfId="5536"/>
    <cellStyle name="Accent6 15" xfId="5537"/>
    <cellStyle name="Accent6 15 2" xfId="5538"/>
    <cellStyle name="Accent6 15 3" xfId="5539"/>
    <cellStyle name="Accent6 15 4" xfId="5540"/>
    <cellStyle name="Accent6 15 5" xfId="5541"/>
    <cellStyle name="Accent6 15 6" xfId="5542"/>
    <cellStyle name="Accent6 15 7" xfId="5543"/>
    <cellStyle name="Accent6 15 8" xfId="5544"/>
    <cellStyle name="Accent6 16" xfId="5545"/>
    <cellStyle name="Accent6 16 2" xfId="5546"/>
    <cellStyle name="Accent6 16 3" xfId="5547"/>
    <cellStyle name="Accent6 16 4" xfId="5548"/>
    <cellStyle name="Accent6 16 5" xfId="5549"/>
    <cellStyle name="Accent6 16 6" xfId="5550"/>
    <cellStyle name="Accent6 16 7" xfId="5551"/>
    <cellStyle name="Accent6 16 8" xfId="5552"/>
    <cellStyle name="Accent6 17" xfId="5553"/>
    <cellStyle name="Accent6 17 2" xfId="5554"/>
    <cellStyle name="Accent6 17 3" xfId="5555"/>
    <cellStyle name="Accent6 17 4" xfId="5556"/>
    <cellStyle name="Accent6 17 5" xfId="5557"/>
    <cellStyle name="Accent6 17 6" xfId="5558"/>
    <cellStyle name="Accent6 17 7" xfId="5559"/>
    <cellStyle name="Accent6 17 8" xfId="5560"/>
    <cellStyle name="Accent6 18" xfId="5561"/>
    <cellStyle name="Accent6 18 2" xfId="5562"/>
    <cellStyle name="Accent6 18 3" xfId="5563"/>
    <cellStyle name="Accent6 18 4" xfId="5564"/>
    <cellStyle name="Accent6 18 5" xfId="5565"/>
    <cellStyle name="Accent6 18 6" xfId="5566"/>
    <cellStyle name="Accent6 18 7" xfId="5567"/>
    <cellStyle name="Accent6 18 8" xfId="5568"/>
    <cellStyle name="Accent6 19" xfId="5569"/>
    <cellStyle name="Accent6 19 2" xfId="5570"/>
    <cellStyle name="Accent6 19 3" xfId="5571"/>
    <cellStyle name="Accent6 19 4" xfId="5572"/>
    <cellStyle name="Accent6 19 5" xfId="5573"/>
    <cellStyle name="Accent6 19 6" xfId="5574"/>
    <cellStyle name="Accent6 19 7" xfId="5575"/>
    <cellStyle name="Accent6 19 8" xfId="5576"/>
    <cellStyle name="Accent6 2" xfId="5577"/>
    <cellStyle name="Accent6 2 2" xfId="5578"/>
    <cellStyle name="Accent6 2 3" xfId="5579"/>
    <cellStyle name="Accent6 2 4" xfId="5580"/>
    <cellStyle name="Accent6 2 5" xfId="5581"/>
    <cellStyle name="Accent6 2 6" xfId="5582"/>
    <cellStyle name="Accent6 2 7" xfId="5583"/>
    <cellStyle name="Accent6 2 8" xfId="5584"/>
    <cellStyle name="Accent6 20" xfId="5585"/>
    <cellStyle name="Accent6 20 2" xfId="5586"/>
    <cellStyle name="Accent6 20 3" xfId="5587"/>
    <cellStyle name="Accent6 20 4" xfId="5588"/>
    <cellStyle name="Accent6 20 5" xfId="5589"/>
    <cellStyle name="Accent6 20 6" xfId="5590"/>
    <cellStyle name="Accent6 20 7" xfId="5591"/>
    <cellStyle name="Accent6 20 8" xfId="5592"/>
    <cellStyle name="Accent6 21" xfId="5593"/>
    <cellStyle name="Accent6 21 2" xfId="5594"/>
    <cellStyle name="Accent6 21 3" xfId="5595"/>
    <cellStyle name="Accent6 21 4" xfId="5596"/>
    <cellStyle name="Accent6 21 5" xfId="5597"/>
    <cellStyle name="Accent6 21 6" xfId="5598"/>
    <cellStyle name="Accent6 21 7" xfId="5599"/>
    <cellStyle name="Accent6 21 8" xfId="5600"/>
    <cellStyle name="Accent6 22" xfId="5601"/>
    <cellStyle name="Accent6 22 2" xfId="5602"/>
    <cellStyle name="Accent6 22 3" xfId="5603"/>
    <cellStyle name="Accent6 22 4" xfId="5604"/>
    <cellStyle name="Accent6 22 5" xfId="5605"/>
    <cellStyle name="Accent6 22 6" xfId="5606"/>
    <cellStyle name="Accent6 22 7" xfId="5607"/>
    <cellStyle name="Accent6 22 8" xfId="5608"/>
    <cellStyle name="Accent6 23" xfId="5609"/>
    <cellStyle name="Accent6 23 2" xfId="5610"/>
    <cellStyle name="Accent6 23 3" xfId="5611"/>
    <cellStyle name="Accent6 23 4" xfId="5612"/>
    <cellStyle name="Accent6 23 5" xfId="5613"/>
    <cellStyle name="Accent6 23 6" xfId="5614"/>
    <cellStyle name="Accent6 23 7" xfId="5615"/>
    <cellStyle name="Accent6 23 8" xfId="5616"/>
    <cellStyle name="Accent6 24" xfId="5617"/>
    <cellStyle name="Accent6 24 2" xfId="5618"/>
    <cellStyle name="Accent6 24 3" xfId="5619"/>
    <cellStyle name="Accent6 24 4" xfId="5620"/>
    <cellStyle name="Accent6 24 5" xfId="5621"/>
    <cellStyle name="Accent6 24 6" xfId="5622"/>
    <cellStyle name="Accent6 24 7" xfId="5623"/>
    <cellStyle name="Accent6 24 8" xfId="5624"/>
    <cellStyle name="Accent6 25" xfId="5625"/>
    <cellStyle name="Accent6 25 2" xfId="5626"/>
    <cellStyle name="Accent6 25 3" xfId="5627"/>
    <cellStyle name="Accent6 25 4" xfId="5628"/>
    <cellStyle name="Accent6 25 5" xfId="5629"/>
    <cellStyle name="Accent6 25 6" xfId="5630"/>
    <cellStyle name="Accent6 25 7" xfId="5631"/>
    <cellStyle name="Accent6 25 8" xfId="5632"/>
    <cellStyle name="Accent6 26" xfId="5633"/>
    <cellStyle name="Accent6 26 2" xfId="5634"/>
    <cellStyle name="Accent6 26 3" xfId="5635"/>
    <cellStyle name="Accent6 26 4" xfId="5636"/>
    <cellStyle name="Accent6 26 5" xfId="5637"/>
    <cellStyle name="Accent6 26 6" xfId="5638"/>
    <cellStyle name="Accent6 26 7" xfId="5639"/>
    <cellStyle name="Accent6 26 8" xfId="5640"/>
    <cellStyle name="Accent6 27" xfId="5641"/>
    <cellStyle name="Accent6 27 2" xfId="5642"/>
    <cellStyle name="Accent6 27 3" xfId="5643"/>
    <cellStyle name="Accent6 27 4" xfId="5644"/>
    <cellStyle name="Accent6 27 5" xfId="5645"/>
    <cellStyle name="Accent6 27 6" xfId="5646"/>
    <cellStyle name="Accent6 27 7" xfId="5647"/>
    <cellStyle name="Accent6 27 8" xfId="5648"/>
    <cellStyle name="Accent6 28" xfId="5649"/>
    <cellStyle name="Accent6 28 2" xfId="5650"/>
    <cellStyle name="Accent6 28 3" xfId="5651"/>
    <cellStyle name="Accent6 28 4" xfId="5652"/>
    <cellStyle name="Accent6 28 5" xfId="5653"/>
    <cellStyle name="Accent6 28 6" xfId="5654"/>
    <cellStyle name="Accent6 28 7" xfId="5655"/>
    <cellStyle name="Accent6 28 8" xfId="5656"/>
    <cellStyle name="Accent6 29" xfId="5657"/>
    <cellStyle name="Accent6 29 2" xfId="5658"/>
    <cellStyle name="Accent6 29 3" xfId="5659"/>
    <cellStyle name="Accent6 29 4" xfId="5660"/>
    <cellStyle name="Accent6 29 5" xfId="5661"/>
    <cellStyle name="Accent6 29 6" xfId="5662"/>
    <cellStyle name="Accent6 29 7" xfId="5663"/>
    <cellStyle name="Accent6 29 8" xfId="5664"/>
    <cellStyle name="Accent6 3" xfId="5665"/>
    <cellStyle name="Accent6 3 2" xfId="5666"/>
    <cellStyle name="Accent6 3 3" xfId="5667"/>
    <cellStyle name="Accent6 3 4" xfId="5668"/>
    <cellStyle name="Accent6 3 5" xfId="5669"/>
    <cellStyle name="Accent6 3 6" xfId="5670"/>
    <cellStyle name="Accent6 3 7" xfId="5671"/>
    <cellStyle name="Accent6 3 8" xfId="5672"/>
    <cellStyle name="Accent6 30" xfId="5673"/>
    <cellStyle name="Accent6 30 2" xfId="5674"/>
    <cellStyle name="Accent6 30 3" xfId="5675"/>
    <cellStyle name="Accent6 30 4" xfId="5676"/>
    <cellStyle name="Accent6 30 5" xfId="5677"/>
    <cellStyle name="Accent6 30 6" xfId="5678"/>
    <cellStyle name="Accent6 30 7" xfId="5679"/>
    <cellStyle name="Accent6 30 8" xfId="5680"/>
    <cellStyle name="Accent6 31" xfId="5681"/>
    <cellStyle name="Accent6 31 2" xfId="5682"/>
    <cellStyle name="Accent6 31 3" xfId="5683"/>
    <cellStyle name="Accent6 31 4" xfId="5684"/>
    <cellStyle name="Accent6 31 5" xfId="5685"/>
    <cellStyle name="Accent6 31 6" xfId="5686"/>
    <cellStyle name="Accent6 31 7" xfId="5687"/>
    <cellStyle name="Accent6 31 8" xfId="5688"/>
    <cellStyle name="Accent6 32" xfId="5689"/>
    <cellStyle name="Accent6 4" xfId="5690"/>
    <cellStyle name="Accent6 4 2" xfId="5691"/>
    <cellStyle name="Accent6 4 3" xfId="5692"/>
    <cellStyle name="Accent6 4 4" xfId="5693"/>
    <cellStyle name="Accent6 4 5" xfId="5694"/>
    <cellStyle name="Accent6 4 6" xfId="5695"/>
    <cellStyle name="Accent6 4 7" xfId="5696"/>
    <cellStyle name="Accent6 4 8" xfId="5697"/>
    <cellStyle name="Accent6 5" xfId="5698"/>
    <cellStyle name="Accent6 5 2" xfId="5699"/>
    <cellStyle name="Accent6 5 3" xfId="5700"/>
    <cellStyle name="Accent6 5 4" xfId="5701"/>
    <cellStyle name="Accent6 5 5" xfId="5702"/>
    <cellStyle name="Accent6 5 6" xfId="5703"/>
    <cellStyle name="Accent6 5 7" xfId="5704"/>
    <cellStyle name="Accent6 5 8" xfId="5705"/>
    <cellStyle name="Accent6 6" xfId="5706"/>
    <cellStyle name="Accent6 6 2" xfId="5707"/>
    <cellStyle name="Accent6 6 3" xfId="5708"/>
    <cellStyle name="Accent6 6 4" xfId="5709"/>
    <cellStyle name="Accent6 6 5" xfId="5710"/>
    <cellStyle name="Accent6 6 6" xfId="5711"/>
    <cellStyle name="Accent6 6 7" xfId="5712"/>
    <cellStyle name="Accent6 6 8" xfId="5713"/>
    <cellStyle name="Accent6 7" xfId="5714"/>
    <cellStyle name="Accent6 7 2" xfId="5715"/>
    <cellStyle name="Accent6 7 3" xfId="5716"/>
    <cellStyle name="Accent6 7 4" xfId="5717"/>
    <cellStyle name="Accent6 7 5" xfId="5718"/>
    <cellStyle name="Accent6 7 6" xfId="5719"/>
    <cellStyle name="Accent6 7 7" xfId="5720"/>
    <cellStyle name="Accent6 7 8" xfId="5721"/>
    <cellStyle name="Accent6 8" xfId="5722"/>
    <cellStyle name="Accent6 8 2" xfId="5723"/>
    <cellStyle name="Accent6 8 3" xfId="5724"/>
    <cellStyle name="Accent6 8 4" xfId="5725"/>
    <cellStyle name="Accent6 8 5" xfId="5726"/>
    <cellStyle name="Accent6 8 6" xfId="5727"/>
    <cellStyle name="Accent6 8 7" xfId="5728"/>
    <cellStyle name="Accent6 8 8" xfId="5729"/>
    <cellStyle name="Accent6 9" xfId="5730"/>
    <cellStyle name="Accent6 9 2" xfId="5731"/>
    <cellStyle name="Accent6 9 3" xfId="5732"/>
    <cellStyle name="Accent6 9 4" xfId="5733"/>
    <cellStyle name="Accent6 9 5" xfId="5734"/>
    <cellStyle name="Accent6 9 6" xfId="5735"/>
    <cellStyle name="Accent6 9 7" xfId="5736"/>
    <cellStyle name="Accent6 9 8" xfId="5737"/>
    <cellStyle name="AeE­ [0]_INQUIRY ¿?¾÷AßAø " xfId="5738"/>
    <cellStyle name="AeE­_INQUIRY ¿?¾÷AßAø " xfId="5739"/>
    <cellStyle name="AÞ¸¶ [0]_INQUIRY ¿?¾÷AßAø " xfId="5740"/>
    <cellStyle name="AÞ¸¶_INQUIRY ¿?¾÷AßAø " xfId="5741"/>
    <cellStyle name="Bad 10" xfId="5742"/>
    <cellStyle name="Bad 10 2" xfId="5743"/>
    <cellStyle name="Bad 10 3" xfId="5744"/>
    <cellStyle name="Bad 10 4" xfId="5745"/>
    <cellStyle name="Bad 10 5" xfId="5746"/>
    <cellStyle name="Bad 10 6" xfId="5747"/>
    <cellStyle name="Bad 11" xfId="5748"/>
    <cellStyle name="Bad 11 2" xfId="5749"/>
    <cellStyle name="Bad 11 3" xfId="5750"/>
    <cellStyle name="Bad 11 4" xfId="5751"/>
    <cellStyle name="Bad 11 5" xfId="5752"/>
    <cellStyle name="Bad 11 6" xfId="5753"/>
    <cellStyle name="Bad 12" xfId="5754"/>
    <cellStyle name="Bad 12 2" xfId="5755"/>
    <cellStyle name="Bad 12 3" xfId="5756"/>
    <cellStyle name="Bad 12 4" xfId="5757"/>
    <cellStyle name="Bad 12 5" xfId="5758"/>
    <cellStyle name="Bad 12 6" xfId="5759"/>
    <cellStyle name="Bad 13" xfId="5760"/>
    <cellStyle name="Bad 13 2" xfId="5761"/>
    <cellStyle name="Bad 13 3" xfId="5762"/>
    <cellStyle name="Bad 13 4" xfId="5763"/>
    <cellStyle name="Bad 13 5" xfId="5764"/>
    <cellStyle name="Bad 13 6" xfId="5765"/>
    <cellStyle name="Bad 14" xfId="5766"/>
    <cellStyle name="Bad 14 2" xfId="5767"/>
    <cellStyle name="Bad 14 3" xfId="5768"/>
    <cellStyle name="Bad 14 4" xfId="5769"/>
    <cellStyle name="Bad 14 5" xfId="5770"/>
    <cellStyle name="Bad 14 6" xfId="5771"/>
    <cellStyle name="Bad 15" xfId="5772"/>
    <cellStyle name="Bad 15 2" xfId="5773"/>
    <cellStyle name="Bad 15 3" xfId="5774"/>
    <cellStyle name="Bad 15 4" xfId="5775"/>
    <cellStyle name="Bad 15 5" xfId="5776"/>
    <cellStyle name="Bad 15 6" xfId="5777"/>
    <cellStyle name="Bad 16" xfId="5778"/>
    <cellStyle name="Bad 16 2" xfId="5779"/>
    <cellStyle name="Bad 16 3" xfId="5780"/>
    <cellStyle name="Bad 16 4" xfId="5781"/>
    <cellStyle name="Bad 16 5" xfId="5782"/>
    <cellStyle name="Bad 16 6" xfId="5783"/>
    <cellStyle name="Bad 17" xfId="5784"/>
    <cellStyle name="Bad 17 2" xfId="5785"/>
    <cellStyle name="Bad 17 3" xfId="5786"/>
    <cellStyle name="Bad 17 4" xfId="5787"/>
    <cellStyle name="Bad 17 5" xfId="5788"/>
    <cellStyle name="Bad 17 6" xfId="5789"/>
    <cellStyle name="Bad 18" xfId="5790"/>
    <cellStyle name="Bad 18 2" xfId="5791"/>
    <cellStyle name="Bad 18 3" xfId="5792"/>
    <cellStyle name="Bad 18 4" xfId="5793"/>
    <cellStyle name="Bad 18 5" xfId="5794"/>
    <cellStyle name="Bad 18 6" xfId="5795"/>
    <cellStyle name="Bad 19" xfId="5796"/>
    <cellStyle name="Bad 19 2" xfId="5797"/>
    <cellStyle name="Bad 19 3" xfId="5798"/>
    <cellStyle name="Bad 19 4" xfId="5799"/>
    <cellStyle name="Bad 19 5" xfId="5800"/>
    <cellStyle name="Bad 19 6" xfId="5801"/>
    <cellStyle name="Bad 2" xfId="5802"/>
    <cellStyle name="Bad 2 2" xfId="5803"/>
    <cellStyle name="Bad 2 3" xfId="5804"/>
    <cellStyle name="Bad 2 4" xfId="5805"/>
    <cellStyle name="Bad 2 5" xfId="5806"/>
    <cellStyle name="Bad 2 6" xfId="5807"/>
    <cellStyle name="Bad 2 7" xfId="5808"/>
    <cellStyle name="Bad 20" xfId="5809"/>
    <cellStyle name="Bad 20 2" xfId="5810"/>
    <cellStyle name="Bad 20 3" xfId="5811"/>
    <cellStyle name="Bad 20 4" xfId="5812"/>
    <cellStyle name="Bad 20 5" xfId="5813"/>
    <cellStyle name="Bad 20 6" xfId="5814"/>
    <cellStyle name="Bad 21" xfId="5815"/>
    <cellStyle name="Bad 21 2" xfId="5816"/>
    <cellStyle name="Bad 21 3" xfId="5817"/>
    <cellStyle name="Bad 21 4" xfId="5818"/>
    <cellStyle name="Bad 21 5" xfId="5819"/>
    <cellStyle name="Bad 21 6" xfId="5820"/>
    <cellStyle name="Bad 22" xfId="5821"/>
    <cellStyle name="Bad 22 2" xfId="5822"/>
    <cellStyle name="Bad 22 3" xfId="5823"/>
    <cellStyle name="Bad 22 4" xfId="5824"/>
    <cellStyle name="Bad 22 5" xfId="5825"/>
    <cellStyle name="Bad 22 6" xfId="5826"/>
    <cellStyle name="Bad 23" xfId="5827"/>
    <cellStyle name="Bad 23 2" xfId="5828"/>
    <cellStyle name="Bad 23 3" xfId="5829"/>
    <cellStyle name="Bad 23 4" xfId="5830"/>
    <cellStyle name="Bad 23 5" xfId="5831"/>
    <cellStyle name="Bad 23 6" xfId="5832"/>
    <cellStyle name="Bad 24" xfId="5833"/>
    <cellStyle name="Bad 24 2" xfId="5834"/>
    <cellStyle name="Bad 24 3" xfId="5835"/>
    <cellStyle name="Bad 24 4" xfId="5836"/>
    <cellStyle name="Bad 24 5" xfId="5837"/>
    <cellStyle name="Bad 24 6" xfId="5838"/>
    <cellStyle name="Bad 25" xfId="5839"/>
    <cellStyle name="Bad 25 2" xfId="5840"/>
    <cellStyle name="Bad 25 3" xfId="5841"/>
    <cellStyle name="Bad 25 4" xfId="5842"/>
    <cellStyle name="Bad 25 5" xfId="5843"/>
    <cellStyle name="Bad 25 6" xfId="5844"/>
    <cellStyle name="Bad 26" xfId="5845"/>
    <cellStyle name="Bad 26 2" xfId="5846"/>
    <cellStyle name="Bad 26 3" xfId="5847"/>
    <cellStyle name="Bad 26 4" xfId="5848"/>
    <cellStyle name="Bad 26 5" xfId="5849"/>
    <cellStyle name="Bad 26 6" xfId="5850"/>
    <cellStyle name="Bad 27" xfId="5851"/>
    <cellStyle name="Bad 27 2" xfId="5852"/>
    <cellStyle name="Bad 27 3" xfId="5853"/>
    <cellStyle name="Bad 27 4" xfId="5854"/>
    <cellStyle name="Bad 27 5" xfId="5855"/>
    <cellStyle name="Bad 27 6" xfId="5856"/>
    <cellStyle name="Bad 28" xfId="5857"/>
    <cellStyle name="Bad 28 2" xfId="5858"/>
    <cellStyle name="Bad 28 3" xfId="5859"/>
    <cellStyle name="Bad 28 4" xfId="5860"/>
    <cellStyle name="Bad 28 5" xfId="5861"/>
    <cellStyle name="Bad 28 6" xfId="5862"/>
    <cellStyle name="Bad 29" xfId="5863"/>
    <cellStyle name="Bad 29 2" xfId="5864"/>
    <cellStyle name="Bad 29 3" xfId="5865"/>
    <cellStyle name="Bad 29 4" xfId="5866"/>
    <cellStyle name="Bad 29 5" xfId="5867"/>
    <cellStyle name="Bad 29 6" xfId="5868"/>
    <cellStyle name="Bad 3" xfId="5869"/>
    <cellStyle name="Bad 3 2" xfId="5870"/>
    <cellStyle name="Bad 3 3" xfId="5871"/>
    <cellStyle name="Bad 3 4" xfId="5872"/>
    <cellStyle name="Bad 3 5" xfId="5873"/>
    <cellStyle name="Bad 3 6" xfId="5874"/>
    <cellStyle name="Bad 30" xfId="5875"/>
    <cellStyle name="Bad 30 2" xfId="5876"/>
    <cellStyle name="Bad 30 3" xfId="5877"/>
    <cellStyle name="Bad 30 4" xfId="5878"/>
    <cellStyle name="Bad 30 5" xfId="5879"/>
    <cellStyle name="Bad 30 6" xfId="5880"/>
    <cellStyle name="Bad 31" xfId="5881"/>
    <cellStyle name="Bad 31 2" xfId="5882"/>
    <cellStyle name="Bad 31 3" xfId="5883"/>
    <cellStyle name="Bad 31 4" xfId="5884"/>
    <cellStyle name="Bad 31 5" xfId="5885"/>
    <cellStyle name="Bad 31 6" xfId="5886"/>
    <cellStyle name="Bad 4" xfId="5887"/>
    <cellStyle name="Bad 4 2" xfId="5888"/>
    <cellStyle name="Bad 4 3" xfId="5889"/>
    <cellStyle name="Bad 4 4" xfId="5890"/>
    <cellStyle name="Bad 4 5" xfId="5891"/>
    <cellStyle name="Bad 4 6" xfId="5892"/>
    <cellStyle name="Bad 5" xfId="5893"/>
    <cellStyle name="Bad 5 2" xfId="5894"/>
    <cellStyle name="Bad 5 3" xfId="5895"/>
    <cellStyle name="Bad 5 4" xfId="5896"/>
    <cellStyle name="Bad 5 5" xfId="5897"/>
    <cellStyle name="Bad 5 6" xfId="5898"/>
    <cellStyle name="Bad 6" xfId="5899"/>
    <cellStyle name="Bad 6 2" xfId="5900"/>
    <cellStyle name="Bad 6 3" xfId="5901"/>
    <cellStyle name="Bad 6 4" xfId="5902"/>
    <cellStyle name="Bad 6 5" xfId="5903"/>
    <cellStyle name="Bad 6 6" xfId="5904"/>
    <cellStyle name="Bad 7" xfId="5905"/>
    <cellStyle name="Bad 7 2" xfId="5906"/>
    <cellStyle name="Bad 7 3" xfId="5907"/>
    <cellStyle name="Bad 7 4" xfId="5908"/>
    <cellStyle name="Bad 7 5" xfId="5909"/>
    <cellStyle name="Bad 7 6" xfId="5910"/>
    <cellStyle name="Bad 8" xfId="5911"/>
    <cellStyle name="Bad 8 2" xfId="5912"/>
    <cellStyle name="Bad 8 3" xfId="5913"/>
    <cellStyle name="Bad 8 4" xfId="5914"/>
    <cellStyle name="Bad 8 5" xfId="5915"/>
    <cellStyle name="Bad 8 6" xfId="5916"/>
    <cellStyle name="Bad 9" xfId="5917"/>
    <cellStyle name="Bad 9 2" xfId="5918"/>
    <cellStyle name="Bad 9 3" xfId="5919"/>
    <cellStyle name="Bad 9 4" xfId="5920"/>
    <cellStyle name="Bad 9 5" xfId="5921"/>
    <cellStyle name="Bad 9 6" xfId="5922"/>
    <cellStyle name="Black" xfId="5923"/>
    <cellStyle name="Black 2" xfId="5924"/>
    <cellStyle name="Black 3" xfId="5925"/>
    <cellStyle name="Black 4" xfId="5926"/>
    <cellStyle name="Black 5" xfId="5927"/>
    <cellStyle name="Black 6" xfId="5928"/>
    <cellStyle name="Body" xfId="5929"/>
    <cellStyle name="Body 2" xfId="5930"/>
    <cellStyle name="Body 3" xfId="5931"/>
    <cellStyle name="Body 4" xfId="5932"/>
    <cellStyle name="Body 5" xfId="5933"/>
    <cellStyle name="Body 6" xfId="5934"/>
    <cellStyle name="BodyText" xfId="5935"/>
    <cellStyle name="BodyTextWith_K_SEP" xfId="5936"/>
    <cellStyle name="Border" xfId="5937"/>
    <cellStyle name="Border 2" xfId="5938"/>
    <cellStyle name="Border 3" xfId="5939"/>
    <cellStyle name="Border 4" xfId="5940"/>
    <cellStyle name="Border 5" xfId="5941"/>
    <cellStyle name="Border 6" xfId="5942"/>
    <cellStyle name="BT_Normal_RC1" xfId="5943"/>
    <cellStyle name="C?AØ_¿?¾÷CoE² " xfId="5944"/>
    <cellStyle name="C¥AØ_¿?¾÷CoE² " xfId="5945"/>
    <cellStyle name="C￥AØ_¿μ¾÷CoE² " xfId="5946"/>
    <cellStyle name="Calc Currency (0)" xfId="5947"/>
    <cellStyle name="Calc Currency (0) 2" xfId="5948"/>
    <cellStyle name="Calc Currency (0) 3" xfId="5949"/>
    <cellStyle name="Calc Currency (0) 4" xfId="5950"/>
    <cellStyle name="Calc Currency (0) 5" xfId="5951"/>
    <cellStyle name="Calc Currency (0) 6" xfId="5952"/>
    <cellStyle name="Calc Currency (0) 7" xfId="5953"/>
    <cellStyle name="Calculation 10" xfId="5954"/>
    <cellStyle name="Calculation 10 2" xfId="5955"/>
    <cellStyle name="Calculation 10 3" xfId="5956"/>
    <cellStyle name="Calculation 10 4" xfId="5957"/>
    <cellStyle name="Calculation 10 5" xfId="5958"/>
    <cellStyle name="Calculation 10 6" xfId="5959"/>
    <cellStyle name="Calculation 11" xfId="5960"/>
    <cellStyle name="Calculation 11 2" xfId="5961"/>
    <cellStyle name="Calculation 11 3" xfId="5962"/>
    <cellStyle name="Calculation 11 4" xfId="5963"/>
    <cellStyle name="Calculation 11 5" xfId="5964"/>
    <cellStyle name="Calculation 11 6" xfId="5965"/>
    <cellStyle name="Calculation 12" xfId="5966"/>
    <cellStyle name="Calculation 12 2" xfId="5967"/>
    <cellStyle name="Calculation 12 3" xfId="5968"/>
    <cellStyle name="Calculation 12 4" xfId="5969"/>
    <cellStyle name="Calculation 12 5" xfId="5970"/>
    <cellStyle name="Calculation 12 6" xfId="5971"/>
    <cellStyle name="Calculation 13" xfId="5972"/>
    <cellStyle name="Calculation 13 2" xfId="5973"/>
    <cellStyle name="Calculation 13 3" xfId="5974"/>
    <cellStyle name="Calculation 13 4" xfId="5975"/>
    <cellStyle name="Calculation 13 5" xfId="5976"/>
    <cellStyle name="Calculation 13 6" xfId="5977"/>
    <cellStyle name="Calculation 14" xfId="5978"/>
    <cellStyle name="Calculation 14 2" xfId="5979"/>
    <cellStyle name="Calculation 14 3" xfId="5980"/>
    <cellStyle name="Calculation 14 4" xfId="5981"/>
    <cellStyle name="Calculation 14 5" xfId="5982"/>
    <cellStyle name="Calculation 14 6" xfId="5983"/>
    <cellStyle name="Calculation 15" xfId="5984"/>
    <cellStyle name="Calculation 15 2" xfId="5985"/>
    <cellStyle name="Calculation 15 3" xfId="5986"/>
    <cellStyle name="Calculation 15 4" xfId="5987"/>
    <cellStyle name="Calculation 15 5" xfId="5988"/>
    <cellStyle name="Calculation 15 6" xfId="5989"/>
    <cellStyle name="Calculation 16" xfId="5990"/>
    <cellStyle name="Calculation 16 2" xfId="5991"/>
    <cellStyle name="Calculation 16 3" xfId="5992"/>
    <cellStyle name="Calculation 16 4" xfId="5993"/>
    <cellStyle name="Calculation 16 5" xfId="5994"/>
    <cellStyle name="Calculation 16 6" xfId="5995"/>
    <cellStyle name="Calculation 17" xfId="5996"/>
    <cellStyle name="Calculation 17 2" xfId="5997"/>
    <cellStyle name="Calculation 17 3" xfId="5998"/>
    <cellStyle name="Calculation 17 4" xfId="5999"/>
    <cellStyle name="Calculation 17 5" xfId="6000"/>
    <cellStyle name="Calculation 17 6" xfId="6001"/>
    <cellStyle name="Calculation 18" xfId="6002"/>
    <cellStyle name="Calculation 18 2" xfId="6003"/>
    <cellStyle name="Calculation 18 3" xfId="6004"/>
    <cellStyle name="Calculation 18 4" xfId="6005"/>
    <cellStyle name="Calculation 18 5" xfId="6006"/>
    <cellStyle name="Calculation 18 6" xfId="6007"/>
    <cellStyle name="Calculation 19" xfId="6008"/>
    <cellStyle name="Calculation 19 2" xfId="6009"/>
    <cellStyle name="Calculation 19 3" xfId="6010"/>
    <cellStyle name="Calculation 19 4" xfId="6011"/>
    <cellStyle name="Calculation 19 5" xfId="6012"/>
    <cellStyle name="Calculation 19 6" xfId="6013"/>
    <cellStyle name="Calculation 2" xfId="6014"/>
    <cellStyle name="Calculation 2 2" xfId="6015"/>
    <cellStyle name="Calculation 2 2 2" xfId="6016"/>
    <cellStyle name="Calculation 2 2 3" xfId="6017"/>
    <cellStyle name="Calculation 2 3" xfId="6018"/>
    <cellStyle name="Calculation 2 4" xfId="6019"/>
    <cellStyle name="Calculation 2 5" xfId="6020"/>
    <cellStyle name="Calculation 2 6" xfId="6021"/>
    <cellStyle name="Calculation 2 7" xfId="6022"/>
    <cellStyle name="Calculation 20" xfId="6023"/>
    <cellStyle name="Calculation 20 2" xfId="6024"/>
    <cellStyle name="Calculation 20 3" xfId="6025"/>
    <cellStyle name="Calculation 20 4" xfId="6026"/>
    <cellStyle name="Calculation 20 5" xfId="6027"/>
    <cellStyle name="Calculation 20 6" xfId="6028"/>
    <cellStyle name="Calculation 21" xfId="6029"/>
    <cellStyle name="Calculation 21 2" xfId="6030"/>
    <cellStyle name="Calculation 21 3" xfId="6031"/>
    <cellStyle name="Calculation 21 4" xfId="6032"/>
    <cellStyle name="Calculation 21 5" xfId="6033"/>
    <cellStyle name="Calculation 21 6" xfId="6034"/>
    <cellStyle name="Calculation 22" xfId="6035"/>
    <cellStyle name="Calculation 22 2" xfId="6036"/>
    <cellStyle name="Calculation 22 3" xfId="6037"/>
    <cellStyle name="Calculation 22 4" xfId="6038"/>
    <cellStyle name="Calculation 22 5" xfId="6039"/>
    <cellStyle name="Calculation 22 6" xfId="6040"/>
    <cellStyle name="Calculation 23" xfId="6041"/>
    <cellStyle name="Calculation 23 2" xfId="6042"/>
    <cellStyle name="Calculation 23 3" xfId="6043"/>
    <cellStyle name="Calculation 23 4" xfId="6044"/>
    <cellStyle name="Calculation 23 5" xfId="6045"/>
    <cellStyle name="Calculation 23 6" xfId="6046"/>
    <cellStyle name="Calculation 24" xfId="6047"/>
    <cellStyle name="Calculation 24 2" xfId="6048"/>
    <cellStyle name="Calculation 24 3" xfId="6049"/>
    <cellStyle name="Calculation 24 4" xfId="6050"/>
    <cellStyle name="Calculation 24 5" xfId="6051"/>
    <cellStyle name="Calculation 24 6" xfId="6052"/>
    <cellStyle name="Calculation 25" xfId="6053"/>
    <cellStyle name="Calculation 25 2" xfId="6054"/>
    <cellStyle name="Calculation 25 3" xfId="6055"/>
    <cellStyle name="Calculation 25 4" xfId="6056"/>
    <cellStyle name="Calculation 25 5" xfId="6057"/>
    <cellStyle name="Calculation 25 6" xfId="6058"/>
    <cellStyle name="Calculation 26" xfId="6059"/>
    <cellStyle name="Calculation 26 2" xfId="6060"/>
    <cellStyle name="Calculation 26 3" xfId="6061"/>
    <cellStyle name="Calculation 26 4" xfId="6062"/>
    <cellStyle name="Calculation 26 5" xfId="6063"/>
    <cellStyle name="Calculation 26 6" xfId="6064"/>
    <cellStyle name="Calculation 27" xfId="6065"/>
    <cellStyle name="Calculation 27 2" xfId="6066"/>
    <cellStyle name="Calculation 27 3" xfId="6067"/>
    <cellStyle name="Calculation 27 4" xfId="6068"/>
    <cellStyle name="Calculation 27 5" xfId="6069"/>
    <cellStyle name="Calculation 27 6" xfId="6070"/>
    <cellStyle name="Calculation 28" xfId="6071"/>
    <cellStyle name="Calculation 28 2" xfId="6072"/>
    <cellStyle name="Calculation 28 3" xfId="6073"/>
    <cellStyle name="Calculation 28 4" xfId="6074"/>
    <cellStyle name="Calculation 28 5" xfId="6075"/>
    <cellStyle name="Calculation 28 6" xfId="6076"/>
    <cellStyle name="Calculation 29" xfId="6077"/>
    <cellStyle name="Calculation 29 2" xfId="6078"/>
    <cellStyle name="Calculation 29 3" xfId="6079"/>
    <cellStyle name="Calculation 29 4" xfId="6080"/>
    <cellStyle name="Calculation 29 5" xfId="6081"/>
    <cellStyle name="Calculation 29 6" xfId="6082"/>
    <cellStyle name="Calculation 3" xfId="6083"/>
    <cellStyle name="Calculation 3 2" xfId="6084"/>
    <cellStyle name="Calculation 3 3" xfId="6085"/>
    <cellStyle name="Calculation 3 4" xfId="6086"/>
    <cellStyle name="Calculation 3 5" xfId="6087"/>
    <cellStyle name="Calculation 3 6" xfId="6088"/>
    <cellStyle name="Calculation 30" xfId="6089"/>
    <cellStyle name="Calculation 30 2" xfId="6090"/>
    <cellStyle name="Calculation 30 3" xfId="6091"/>
    <cellStyle name="Calculation 30 4" xfId="6092"/>
    <cellStyle name="Calculation 30 5" xfId="6093"/>
    <cellStyle name="Calculation 30 6" xfId="6094"/>
    <cellStyle name="Calculation 31" xfId="6095"/>
    <cellStyle name="Calculation 31 2" xfId="6096"/>
    <cellStyle name="Calculation 31 3" xfId="6097"/>
    <cellStyle name="Calculation 31 4" xfId="6098"/>
    <cellStyle name="Calculation 31 5" xfId="6099"/>
    <cellStyle name="Calculation 31 6" xfId="6100"/>
    <cellStyle name="Calculation 4" xfId="6101"/>
    <cellStyle name="Calculation 4 2" xfId="6102"/>
    <cellStyle name="Calculation 4 3" xfId="6103"/>
    <cellStyle name="Calculation 4 4" xfId="6104"/>
    <cellStyle name="Calculation 4 5" xfId="6105"/>
    <cellStyle name="Calculation 4 6" xfId="6106"/>
    <cellStyle name="Calculation 5" xfId="6107"/>
    <cellStyle name="Calculation 5 2" xfId="6108"/>
    <cellStyle name="Calculation 5 3" xfId="6109"/>
    <cellStyle name="Calculation 5 4" xfId="6110"/>
    <cellStyle name="Calculation 5 5" xfId="6111"/>
    <cellStyle name="Calculation 5 6" xfId="6112"/>
    <cellStyle name="Calculation 6" xfId="6113"/>
    <cellStyle name="Calculation 6 2" xfId="6114"/>
    <cellStyle name="Calculation 6 3" xfId="6115"/>
    <cellStyle name="Calculation 6 4" xfId="6116"/>
    <cellStyle name="Calculation 6 5" xfId="6117"/>
    <cellStyle name="Calculation 6 6" xfId="6118"/>
    <cellStyle name="Calculation 7" xfId="6119"/>
    <cellStyle name="Calculation 7 2" xfId="6120"/>
    <cellStyle name="Calculation 7 3" xfId="6121"/>
    <cellStyle name="Calculation 7 4" xfId="6122"/>
    <cellStyle name="Calculation 7 5" xfId="6123"/>
    <cellStyle name="Calculation 7 6" xfId="6124"/>
    <cellStyle name="Calculation 8" xfId="6125"/>
    <cellStyle name="Calculation 8 2" xfId="6126"/>
    <cellStyle name="Calculation 8 3" xfId="6127"/>
    <cellStyle name="Calculation 8 4" xfId="6128"/>
    <cellStyle name="Calculation 8 5" xfId="6129"/>
    <cellStyle name="Calculation 8 6" xfId="6130"/>
    <cellStyle name="Calculation 9" xfId="6131"/>
    <cellStyle name="Calculation 9 2" xfId="6132"/>
    <cellStyle name="Calculation 9 3" xfId="6133"/>
    <cellStyle name="Calculation 9 4" xfId="6134"/>
    <cellStyle name="Calculation 9 5" xfId="6135"/>
    <cellStyle name="Calculation 9 6" xfId="6136"/>
    <cellStyle name="Check Cell 10" xfId="6137"/>
    <cellStyle name="Check Cell 10 2" xfId="6138"/>
    <cellStyle name="Check Cell 10 3" xfId="6139"/>
    <cellStyle name="Check Cell 10 4" xfId="6140"/>
    <cellStyle name="Check Cell 10 5" xfId="6141"/>
    <cellStyle name="Check Cell 10 6" xfId="6142"/>
    <cellStyle name="Check Cell 11" xfId="6143"/>
    <cellStyle name="Check Cell 11 2" xfId="6144"/>
    <cellStyle name="Check Cell 11 3" xfId="6145"/>
    <cellStyle name="Check Cell 11 4" xfId="6146"/>
    <cellStyle name="Check Cell 11 5" xfId="6147"/>
    <cellStyle name="Check Cell 11 6" xfId="6148"/>
    <cellStyle name="Check Cell 12" xfId="6149"/>
    <cellStyle name="Check Cell 12 2" xfId="6150"/>
    <cellStyle name="Check Cell 12 3" xfId="6151"/>
    <cellStyle name="Check Cell 12 4" xfId="6152"/>
    <cellStyle name="Check Cell 12 5" xfId="6153"/>
    <cellStyle name="Check Cell 12 6" xfId="6154"/>
    <cellStyle name="Check Cell 13" xfId="6155"/>
    <cellStyle name="Check Cell 13 2" xfId="6156"/>
    <cellStyle name="Check Cell 13 3" xfId="6157"/>
    <cellStyle name="Check Cell 13 4" xfId="6158"/>
    <cellStyle name="Check Cell 13 5" xfId="6159"/>
    <cellStyle name="Check Cell 13 6" xfId="6160"/>
    <cellStyle name="Check Cell 14" xfId="6161"/>
    <cellStyle name="Check Cell 14 2" xfId="6162"/>
    <cellStyle name="Check Cell 14 3" xfId="6163"/>
    <cellStyle name="Check Cell 14 4" xfId="6164"/>
    <cellStyle name="Check Cell 14 5" xfId="6165"/>
    <cellStyle name="Check Cell 14 6" xfId="6166"/>
    <cellStyle name="Check Cell 15" xfId="6167"/>
    <cellStyle name="Check Cell 15 2" xfId="6168"/>
    <cellStyle name="Check Cell 15 3" xfId="6169"/>
    <cellStyle name="Check Cell 15 4" xfId="6170"/>
    <cellStyle name="Check Cell 15 5" xfId="6171"/>
    <cellStyle name="Check Cell 15 6" xfId="6172"/>
    <cellStyle name="Check Cell 16" xfId="6173"/>
    <cellStyle name="Check Cell 16 2" xfId="6174"/>
    <cellStyle name="Check Cell 16 3" xfId="6175"/>
    <cellStyle name="Check Cell 16 4" xfId="6176"/>
    <cellStyle name="Check Cell 16 5" xfId="6177"/>
    <cellStyle name="Check Cell 16 6" xfId="6178"/>
    <cellStyle name="Check Cell 17" xfId="6179"/>
    <cellStyle name="Check Cell 17 2" xfId="6180"/>
    <cellStyle name="Check Cell 17 3" xfId="6181"/>
    <cellStyle name="Check Cell 17 4" xfId="6182"/>
    <cellStyle name="Check Cell 17 5" xfId="6183"/>
    <cellStyle name="Check Cell 17 6" xfId="6184"/>
    <cellStyle name="Check Cell 18" xfId="6185"/>
    <cellStyle name="Check Cell 18 2" xfId="6186"/>
    <cellStyle name="Check Cell 18 3" xfId="6187"/>
    <cellStyle name="Check Cell 18 4" xfId="6188"/>
    <cellStyle name="Check Cell 18 5" xfId="6189"/>
    <cellStyle name="Check Cell 18 6" xfId="6190"/>
    <cellStyle name="Check Cell 19" xfId="6191"/>
    <cellStyle name="Check Cell 19 2" xfId="6192"/>
    <cellStyle name="Check Cell 19 3" xfId="6193"/>
    <cellStyle name="Check Cell 19 4" xfId="6194"/>
    <cellStyle name="Check Cell 19 5" xfId="6195"/>
    <cellStyle name="Check Cell 19 6" xfId="6196"/>
    <cellStyle name="Check Cell 2" xfId="6197"/>
    <cellStyle name="Check Cell 2 2" xfId="6198"/>
    <cellStyle name="Check Cell 2 3" xfId="6199"/>
    <cellStyle name="Check Cell 2 4" xfId="6200"/>
    <cellStyle name="Check Cell 2 5" xfId="6201"/>
    <cellStyle name="Check Cell 2 6" xfId="6202"/>
    <cellStyle name="Check Cell 2 7" xfId="6203"/>
    <cellStyle name="Check Cell 20" xfId="6204"/>
    <cellStyle name="Check Cell 20 2" xfId="6205"/>
    <cellStyle name="Check Cell 20 3" xfId="6206"/>
    <cellStyle name="Check Cell 20 4" xfId="6207"/>
    <cellStyle name="Check Cell 20 5" xfId="6208"/>
    <cellStyle name="Check Cell 20 6" xfId="6209"/>
    <cellStyle name="Check Cell 21" xfId="6210"/>
    <cellStyle name="Check Cell 21 2" xfId="6211"/>
    <cellStyle name="Check Cell 21 3" xfId="6212"/>
    <cellStyle name="Check Cell 21 4" xfId="6213"/>
    <cellStyle name="Check Cell 21 5" xfId="6214"/>
    <cellStyle name="Check Cell 21 6" xfId="6215"/>
    <cellStyle name="Check Cell 22" xfId="6216"/>
    <cellStyle name="Check Cell 22 2" xfId="6217"/>
    <cellStyle name="Check Cell 22 3" xfId="6218"/>
    <cellStyle name="Check Cell 22 4" xfId="6219"/>
    <cellStyle name="Check Cell 22 5" xfId="6220"/>
    <cellStyle name="Check Cell 22 6" xfId="6221"/>
    <cellStyle name="Check Cell 23" xfId="6222"/>
    <cellStyle name="Check Cell 23 2" xfId="6223"/>
    <cellStyle name="Check Cell 23 3" xfId="6224"/>
    <cellStyle name="Check Cell 23 4" xfId="6225"/>
    <cellStyle name="Check Cell 23 5" xfId="6226"/>
    <cellStyle name="Check Cell 23 6" xfId="6227"/>
    <cellStyle name="Check Cell 24" xfId="6228"/>
    <cellStyle name="Check Cell 24 2" xfId="6229"/>
    <cellStyle name="Check Cell 24 3" xfId="6230"/>
    <cellStyle name="Check Cell 24 4" xfId="6231"/>
    <cellStyle name="Check Cell 24 5" xfId="6232"/>
    <cellStyle name="Check Cell 24 6" xfId="6233"/>
    <cellStyle name="Check Cell 25" xfId="6234"/>
    <cellStyle name="Check Cell 25 2" xfId="6235"/>
    <cellStyle name="Check Cell 25 3" xfId="6236"/>
    <cellStyle name="Check Cell 25 4" xfId="6237"/>
    <cellStyle name="Check Cell 25 5" xfId="6238"/>
    <cellStyle name="Check Cell 25 6" xfId="6239"/>
    <cellStyle name="Check Cell 26" xfId="6240"/>
    <cellStyle name="Check Cell 26 2" xfId="6241"/>
    <cellStyle name="Check Cell 26 3" xfId="6242"/>
    <cellStyle name="Check Cell 26 4" xfId="6243"/>
    <cellStyle name="Check Cell 26 5" xfId="6244"/>
    <cellStyle name="Check Cell 26 6" xfId="6245"/>
    <cellStyle name="Check Cell 27" xfId="6246"/>
    <cellStyle name="Check Cell 27 2" xfId="6247"/>
    <cellStyle name="Check Cell 27 3" xfId="6248"/>
    <cellStyle name="Check Cell 27 4" xfId="6249"/>
    <cellStyle name="Check Cell 27 5" xfId="6250"/>
    <cellStyle name="Check Cell 27 6" xfId="6251"/>
    <cellStyle name="Check Cell 28" xfId="6252"/>
    <cellStyle name="Check Cell 28 2" xfId="6253"/>
    <cellStyle name="Check Cell 28 3" xfId="6254"/>
    <cellStyle name="Check Cell 28 4" xfId="6255"/>
    <cellStyle name="Check Cell 28 5" xfId="6256"/>
    <cellStyle name="Check Cell 28 6" xfId="6257"/>
    <cellStyle name="Check Cell 29" xfId="6258"/>
    <cellStyle name="Check Cell 29 2" xfId="6259"/>
    <cellStyle name="Check Cell 29 3" xfId="6260"/>
    <cellStyle name="Check Cell 29 4" xfId="6261"/>
    <cellStyle name="Check Cell 29 5" xfId="6262"/>
    <cellStyle name="Check Cell 29 6" xfId="6263"/>
    <cellStyle name="Check Cell 3" xfId="6264"/>
    <cellStyle name="Check Cell 3 2" xfId="6265"/>
    <cellStyle name="Check Cell 3 3" xfId="6266"/>
    <cellStyle name="Check Cell 3 4" xfId="6267"/>
    <cellStyle name="Check Cell 3 5" xfId="6268"/>
    <cellStyle name="Check Cell 3 6" xfId="6269"/>
    <cellStyle name="Check Cell 30" xfId="6270"/>
    <cellStyle name="Check Cell 30 2" xfId="6271"/>
    <cellStyle name="Check Cell 30 3" xfId="6272"/>
    <cellStyle name="Check Cell 30 4" xfId="6273"/>
    <cellStyle name="Check Cell 30 5" xfId="6274"/>
    <cellStyle name="Check Cell 30 6" xfId="6275"/>
    <cellStyle name="Check Cell 31" xfId="6276"/>
    <cellStyle name="Check Cell 31 2" xfId="6277"/>
    <cellStyle name="Check Cell 31 3" xfId="6278"/>
    <cellStyle name="Check Cell 31 4" xfId="6279"/>
    <cellStyle name="Check Cell 31 5" xfId="6280"/>
    <cellStyle name="Check Cell 31 6" xfId="6281"/>
    <cellStyle name="Check Cell 4" xfId="6282"/>
    <cellStyle name="Check Cell 4 2" xfId="6283"/>
    <cellStyle name="Check Cell 4 3" xfId="6284"/>
    <cellStyle name="Check Cell 4 4" xfId="6285"/>
    <cellStyle name="Check Cell 4 5" xfId="6286"/>
    <cellStyle name="Check Cell 4 6" xfId="6287"/>
    <cellStyle name="Check Cell 5" xfId="6288"/>
    <cellStyle name="Check Cell 5 2" xfId="6289"/>
    <cellStyle name="Check Cell 5 3" xfId="6290"/>
    <cellStyle name="Check Cell 5 4" xfId="6291"/>
    <cellStyle name="Check Cell 5 5" xfId="6292"/>
    <cellStyle name="Check Cell 5 6" xfId="6293"/>
    <cellStyle name="Check Cell 6" xfId="6294"/>
    <cellStyle name="Check Cell 6 2" xfId="6295"/>
    <cellStyle name="Check Cell 6 3" xfId="6296"/>
    <cellStyle name="Check Cell 6 4" xfId="6297"/>
    <cellStyle name="Check Cell 6 5" xfId="6298"/>
    <cellStyle name="Check Cell 6 6" xfId="6299"/>
    <cellStyle name="Check Cell 7" xfId="6300"/>
    <cellStyle name="Check Cell 7 2" xfId="6301"/>
    <cellStyle name="Check Cell 7 3" xfId="6302"/>
    <cellStyle name="Check Cell 7 4" xfId="6303"/>
    <cellStyle name="Check Cell 7 5" xfId="6304"/>
    <cellStyle name="Check Cell 7 6" xfId="6305"/>
    <cellStyle name="Check Cell 8" xfId="6306"/>
    <cellStyle name="Check Cell 8 2" xfId="6307"/>
    <cellStyle name="Check Cell 8 3" xfId="6308"/>
    <cellStyle name="Check Cell 8 4" xfId="6309"/>
    <cellStyle name="Check Cell 8 5" xfId="6310"/>
    <cellStyle name="Check Cell 8 6" xfId="6311"/>
    <cellStyle name="Check Cell 9" xfId="6312"/>
    <cellStyle name="Check Cell 9 2" xfId="6313"/>
    <cellStyle name="Check Cell 9 3" xfId="6314"/>
    <cellStyle name="Check Cell 9 4" xfId="6315"/>
    <cellStyle name="Check Cell 9 5" xfId="6316"/>
    <cellStyle name="Check Cell 9 6" xfId="6317"/>
    <cellStyle name="Comma 10" xfId="6318"/>
    <cellStyle name="Comma 10 10" xfId="6319"/>
    <cellStyle name="Comma 10 11" xfId="6320"/>
    <cellStyle name="Comma 10 12" xfId="6321"/>
    <cellStyle name="Comma 10 13" xfId="6322"/>
    <cellStyle name="Comma 10 14" xfId="6323"/>
    <cellStyle name="Comma 10 15" xfId="6324"/>
    <cellStyle name="Comma 10 16" xfId="6325"/>
    <cellStyle name="Comma 10 17" xfId="6326"/>
    <cellStyle name="Comma 10 18" xfId="6327"/>
    <cellStyle name="Comma 10 19" xfId="6328"/>
    <cellStyle name="Comma 10 2" xfId="6329"/>
    <cellStyle name="Comma 10 20" xfId="6330"/>
    <cellStyle name="Comma 10 21" xfId="6331"/>
    <cellStyle name="Comma 10 22" xfId="6332"/>
    <cellStyle name="Comma 10 23" xfId="6333"/>
    <cellStyle name="Comma 10 24" xfId="6334"/>
    <cellStyle name="Comma 10 25" xfId="6335"/>
    <cellStyle name="Comma 10 26" xfId="6336"/>
    <cellStyle name="Comma 10 27" xfId="6337"/>
    <cellStyle name="Comma 10 28" xfId="6338"/>
    <cellStyle name="Comma 10 29" xfId="6339"/>
    <cellStyle name="Comma 10 3" xfId="6340"/>
    <cellStyle name="Comma 10 30" xfId="6341"/>
    <cellStyle name="Comma 10 31" xfId="6342"/>
    <cellStyle name="Comma 10 32" xfId="6343"/>
    <cellStyle name="Comma 10 33" xfId="6344"/>
    <cellStyle name="Comma 10 34" xfId="6345"/>
    <cellStyle name="Comma 10 35" xfId="6346"/>
    <cellStyle name="Comma 10 36" xfId="6347"/>
    <cellStyle name="Comma 10 37" xfId="6348"/>
    <cellStyle name="Comma 10 38" xfId="6349"/>
    <cellStyle name="Comma 10 39" xfId="6350"/>
    <cellStyle name="Comma 10 4" xfId="6351"/>
    <cellStyle name="Comma 10 40" xfId="6352"/>
    <cellStyle name="Comma 10 41" xfId="6353"/>
    <cellStyle name="Comma 10 42" xfId="6354"/>
    <cellStyle name="Comma 10 43" xfId="6355"/>
    <cellStyle name="Comma 10 44" xfId="6356"/>
    <cellStyle name="Comma 10 45" xfId="6357"/>
    <cellStyle name="Comma 10 46" xfId="6358"/>
    <cellStyle name="Comma 10 47" xfId="6359"/>
    <cellStyle name="Comma 10 48" xfId="6360"/>
    <cellStyle name="Comma 10 49" xfId="6361"/>
    <cellStyle name="Comma 10 5" xfId="6362"/>
    <cellStyle name="Comma 10 50" xfId="6363"/>
    <cellStyle name="Comma 10 51" xfId="6364"/>
    <cellStyle name="Comma 10 52" xfId="6365"/>
    <cellStyle name="Comma 10 53" xfId="6366"/>
    <cellStyle name="Comma 10 54" xfId="6367"/>
    <cellStyle name="Comma 10 55" xfId="6368"/>
    <cellStyle name="Comma 10 56" xfId="6369"/>
    <cellStyle name="Comma 10 57" xfId="6370"/>
    <cellStyle name="Comma 10 58" xfId="6371"/>
    <cellStyle name="Comma 10 59" xfId="6372"/>
    <cellStyle name="Comma 10 6" xfId="6373"/>
    <cellStyle name="Comma 10 60" xfId="6374"/>
    <cellStyle name="Comma 10 61" xfId="6375"/>
    <cellStyle name="Comma 10 62" xfId="6376"/>
    <cellStyle name="Comma 10 63" xfId="6377"/>
    <cellStyle name="Comma 10 64" xfId="6378"/>
    <cellStyle name="Comma 10 65" xfId="6379"/>
    <cellStyle name="Comma 10 66" xfId="6380"/>
    <cellStyle name="Comma 10 67" xfId="6381"/>
    <cellStyle name="Comma 10 7" xfId="6382"/>
    <cellStyle name="Comma 10 8" xfId="6383"/>
    <cellStyle name="Comma 10 9" xfId="6384"/>
    <cellStyle name="Comma 11" xfId="6385"/>
    <cellStyle name="Comma 11 10" xfId="6386"/>
    <cellStyle name="Comma 11 11" xfId="6387"/>
    <cellStyle name="Comma 11 12" xfId="6388"/>
    <cellStyle name="Comma 11 13" xfId="6389"/>
    <cellStyle name="Comma 11 14" xfId="6390"/>
    <cellStyle name="Comma 11 15" xfId="6391"/>
    <cellStyle name="Comma 11 16" xfId="6392"/>
    <cellStyle name="Comma 11 17" xfId="6393"/>
    <cellStyle name="Comma 11 18" xfId="6394"/>
    <cellStyle name="Comma 11 19" xfId="6395"/>
    <cellStyle name="Comma 11 2" xfId="6396"/>
    <cellStyle name="Comma 11 20" xfId="6397"/>
    <cellStyle name="Comma 11 21" xfId="6398"/>
    <cellStyle name="Comma 11 22" xfId="6399"/>
    <cellStyle name="Comma 11 23" xfId="6400"/>
    <cellStyle name="Comma 11 24" xfId="6401"/>
    <cellStyle name="Comma 11 25" xfId="6402"/>
    <cellStyle name="Comma 11 26" xfId="6403"/>
    <cellStyle name="Comma 11 27" xfId="6404"/>
    <cellStyle name="Comma 11 28" xfId="6405"/>
    <cellStyle name="Comma 11 29" xfId="6406"/>
    <cellStyle name="Comma 11 3" xfId="6407"/>
    <cellStyle name="Comma 11 30" xfId="6408"/>
    <cellStyle name="Comma 11 31" xfId="6409"/>
    <cellStyle name="Comma 11 32" xfId="6410"/>
    <cellStyle name="Comma 11 33" xfId="6411"/>
    <cellStyle name="Comma 11 34" xfId="6412"/>
    <cellStyle name="Comma 11 35" xfId="6413"/>
    <cellStyle name="Comma 11 36" xfId="6414"/>
    <cellStyle name="Comma 11 37" xfId="6415"/>
    <cellStyle name="Comma 11 38" xfId="6416"/>
    <cellStyle name="Comma 11 39" xfId="6417"/>
    <cellStyle name="Comma 11 4" xfId="6418"/>
    <cellStyle name="Comma 11 40" xfId="6419"/>
    <cellStyle name="Comma 11 41" xfId="6420"/>
    <cellStyle name="Comma 11 42" xfId="6421"/>
    <cellStyle name="Comma 11 43" xfId="6422"/>
    <cellStyle name="Comma 11 44" xfId="6423"/>
    <cellStyle name="Comma 11 45" xfId="6424"/>
    <cellStyle name="Comma 11 46" xfId="6425"/>
    <cellStyle name="Comma 11 47" xfId="6426"/>
    <cellStyle name="Comma 11 48" xfId="6427"/>
    <cellStyle name="Comma 11 49" xfId="6428"/>
    <cellStyle name="Comma 11 5" xfId="6429"/>
    <cellStyle name="Comma 11 50" xfId="6430"/>
    <cellStyle name="Comma 11 51" xfId="6431"/>
    <cellStyle name="Comma 11 52" xfId="6432"/>
    <cellStyle name="Comma 11 53" xfId="6433"/>
    <cellStyle name="Comma 11 54" xfId="6434"/>
    <cellStyle name="Comma 11 55" xfId="6435"/>
    <cellStyle name="Comma 11 56" xfId="6436"/>
    <cellStyle name="Comma 11 57" xfId="6437"/>
    <cellStyle name="Comma 11 58" xfId="6438"/>
    <cellStyle name="Comma 11 59" xfId="6439"/>
    <cellStyle name="Comma 11 6" xfId="6440"/>
    <cellStyle name="Comma 11 60" xfId="6441"/>
    <cellStyle name="Comma 11 61" xfId="6442"/>
    <cellStyle name="Comma 11 62" xfId="6443"/>
    <cellStyle name="Comma 11 63" xfId="6444"/>
    <cellStyle name="Comma 11 64" xfId="6445"/>
    <cellStyle name="Comma 11 65" xfId="6446"/>
    <cellStyle name="Comma 11 66" xfId="6447"/>
    <cellStyle name="Comma 11 67" xfId="6448"/>
    <cellStyle name="Comma 11 7" xfId="6449"/>
    <cellStyle name="Comma 11 8" xfId="6450"/>
    <cellStyle name="Comma 11 9" xfId="6451"/>
    <cellStyle name="Comma 12" xfId="6452"/>
    <cellStyle name="Comma 13" xfId="6453"/>
    <cellStyle name="Comma 13 2" xfId="6454"/>
    <cellStyle name="Comma 14" xfId="6455"/>
    <cellStyle name="Comma 15" xfId="6456"/>
    <cellStyle name="Comma 15 2" xfId="6457"/>
    <cellStyle name="Comma 16" xfId="6458"/>
    <cellStyle name="Comma 17" xfId="6459"/>
    <cellStyle name="Comma 17 2" xfId="6460"/>
    <cellStyle name="Comma 19" xfId="6461"/>
    <cellStyle name="Comma 19 2" xfId="6462"/>
    <cellStyle name="Comma 2" xfId="6463"/>
    <cellStyle name="Comma 2 2" xfId="6464"/>
    <cellStyle name="Comma 2 2 2" xfId="6465"/>
    <cellStyle name="Comma 2 2 2 2" xfId="6466"/>
    <cellStyle name="Comma 2 2 2_Sheet2" xfId="6467"/>
    <cellStyle name="Comma 2 2 3" xfId="6468"/>
    <cellStyle name="Comma 2 2_Sheet2" xfId="6469"/>
    <cellStyle name="Comma 2 3" xfId="6470"/>
    <cellStyle name="Comma 2 3 2" xfId="6471"/>
    <cellStyle name="Comma 2 3_Sheet2" xfId="6472"/>
    <cellStyle name="Comma 2_Sheet2" xfId="6473"/>
    <cellStyle name="Comma 21" xfId="6474"/>
    <cellStyle name="Comma 21 2" xfId="6475"/>
    <cellStyle name="Comma 22" xfId="6476"/>
    <cellStyle name="Comma 22 2" xfId="6477"/>
    <cellStyle name="Comma 25" xfId="6478"/>
    <cellStyle name="Comma 25 2" xfId="6479"/>
    <cellStyle name="Comma 26" xfId="6480"/>
    <cellStyle name="Comma 26 2" xfId="6481"/>
    <cellStyle name="Comma 28" xfId="6482"/>
    <cellStyle name="Comma 28 2" xfId="6483"/>
    <cellStyle name="Comma 3" xfId="6484"/>
    <cellStyle name="Comma 3 2" xfId="6485"/>
    <cellStyle name="Comma 30" xfId="6486"/>
    <cellStyle name="Comma 30 2" xfId="6487"/>
    <cellStyle name="Comma 4" xfId="6488"/>
    <cellStyle name="Comma 4 2" xfId="6489"/>
    <cellStyle name="Comma 4 2 2" xfId="6490"/>
    <cellStyle name="Comma 4 3" xfId="6491"/>
    <cellStyle name="Comma 4 3 2" xfId="6492"/>
    <cellStyle name="Comma 4 3 3" xfId="6493"/>
    <cellStyle name="Comma 5" xfId="6494"/>
    <cellStyle name="Comma 5 2" xfId="6495"/>
    <cellStyle name="Comma 6" xfId="6496"/>
    <cellStyle name="Comma 6 10" xfId="6497"/>
    <cellStyle name="Comma 6 11" xfId="6498"/>
    <cellStyle name="Comma 6 12" xfId="6499"/>
    <cellStyle name="Comma 6 13" xfId="6500"/>
    <cellStyle name="Comma 6 14" xfId="6501"/>
    <cellStyle name="Comma 6 15" xfId="6502"/>
    <cellStyle name="Comma 6 16" xfId="6503"/>
    <cellStyle name="Comma 6 17" xfId="6504"/>
    <cellStyle name="Comma 6 18" xfId="6505"/>
    <cellStyle name="Comma 6 19" xfId="6506"/>
    <cellStyle name="Comma 6 2" xfId="6507"/>
    <cellStyle name="Comma 6 20" xfId="6508"/>
    <cellStyle name="Comma 6 21" xfId="6509"/>
    <cellStyle name="Comma 6 22" xfId="6510"/>
    <cellStyle name="Comma 6 23" xfId="6511"/>
    <cellStyle name="Comma 6 24" xfId="6512"/>
    <cellStyle name="Comma 6 25" xfId="6513"/>
    <cellStyle name="Comma 6 26" xfId="6514"/>
    <cellStyle name="Comma 6 27" xfId="6515"/>
    <cellStyle name="Comma 6 28" xfId="6516"/>
    <cellStyle name="Comma 6 29" xfId="6517"/>
    <cellStyle name="Comma 6 3" xfId="6518"/>
    <cellStyle name="Comma 6 30" xfId="6519"/>
    <cellStyle name="Comma 6 31" xfId="6520"/>
    <cellStyle name="Comma 6 32" xfId="6521"/>
    <cellStyle name="Comma 6 33" xfId="6522"/>
    <cellStyle name="Comma 6 34" xfId="6523"/>
    <cellStyle name="Comma 6 35" xfId="6524"/>
    <cellStyle name="Comma 6 36" xfId="6525"/>
    <cellStyle name="Comma 6 37" xfId="6526"/>
    <cellStyle name="Comma 6 38" xfId="6527"/>
    <cellStyle name="Comma 6 39" xfId="6528"/>
    <cellStyle name="Comma 6 4" xfId="6529"/>
    <cellStyle name="Comma 6 40" xfId="6530"/>
    <cellStyle name="Comma 6 41" xfId="6531"/>
    <cellStyle name="Comma 6 42" xfId="6532"/>
    <cellStyle name="Comma 6 43" xfId="6533"/>
    <cellStyle name="Comma 6 44" xfId="6534"/>
    <cellStyle name="Comma 6 45" xfId="6535"/>
    <cellStyle name="Comma 6 46" xfId="6536"/>
    <cellStyle name="Comma 6 47" xfId="6537"/>
    <cellStyle name="Comma 6 48" xfId="6538"/>
    <cellStyle name="Comma 6 49" xfId="6539"/>
    <cellStyle name="Comma 6 5" xfId="6540"/>
    <cellStyle name="Comma 6 50" xfId="6541"/>
    <cellStyle name="Comma 6 51" xfId="6542"/>
    <cellStyle name="Comma 6 52" xfId="6543"/>
    <cellStyle name="Comma 6 53" xfId="6544"/>
    <cellStyle name="Comma 6 54" xfId="6545"/>
    <cellStyle name="Comma 6 55" xfId="6546"/>
    <cellStyle name="Comma 6 56" xfId="6547"/>
    <cellStyle name="Comma 6 57" xfId="6548"/>
    <cellStyle name="Comma 6 58" xfId="6549"/>
    <cellStyle name="Comma 6 59" xfId="6550"/>
    <cellStyle name="Comma 6 6" xfId="6551"/>
    <cellStyle name="Comma 6 60" xfId="6552"/>
    <cellStyle name="Comma 6 61" xfId="6553"/>
    <cellStyle name="Comma 6 62" xfId="6554"/>
    <cellStyle name="Comma 6 63" xfId="6555"/>
    <cellStyle name="Comma 6 64" xfId="6556"/>
    <cellStyle name="Comma 6 65" xfId="6557"/>
    <cellStyle name="Comma 6 66" xfId="6558"/>
    <cellStyle name="Comma 6 67" xfId="6559"/>
    <cellStyle name="Comma 6 68" xfId="6560"/>
    <cellStyle name="Comma 6 69" xfId="6561"/>
    <cellStyle name="Comma 6 7" xfId="6562"/>
    <cellStyle name="Comma 6 8" xfId="6563"/>
    <cellStyle name="Comma 6 9" xfId="6564"/>
    <cellStyle name="Comma 6_Sheet2" xfId="6565"/>
    <cellStyle name="Comma 7" xfId="6566"/>
    <cellStyle name="Comma 7 2" xfId="6567"/>
    <cellStyle name="Comma 8" xfId="6568"/>
    <cellStyle name="Comma 8 2" xfId="6569"/>
    <cellStyle name="Comma 8 2 2" xfId="6570"/>
    <cellStyle name="Comma 8 2 3" xfId="6571"/>
    <cellStyle name="Comma 8 3" xfId="6572"/>
    <cellStyle name="Comma 8 4" xfId="6573"/>
    <cellStyle name="Comma 9" xfId="6574"/>
    <cellStyle name="Comma 9 10" xfId="6575"/>
    <cellStyle name="Comma 9 11" xfId="6576"/>
    <cellStyle name="Comma 9 12" xfId="6577"/>
    <cellStyle name="Comma 9 13" xfId="6578"/>
    <cellStyle name="Comma 9 14" xfId="6579"/>
    <cellStyle name="Comma 9 15" xfId="6580"/>
    <cellStyle name="Comma 9 16" xfId="6581"/>
    <cellStyle name="Comma 9 17" xfId="6582"/>
    <cellStyle name="Comma 9 18" xfId="6583"/>
    <cellStyle name="Comma 9 19" xfId="6584"/>
    <cellStyle name="Comma 9 2" xfId="6585"/>
    <cellStyle name="Comma 9 20" xfId="6586"/>
    <cellStyle name="Comma 9 21" xfId="6587"/>
    <cellStyle name="Comma 9 22" xfId="6588"/>
    <cellStyle name="Comma 9 23" xfId="6589"/>
    <cellStyle name="Comma 9 24" xfId="6590"/>
    <cellStyle name="Comma 9 25" xfId="6591"/>
    <cellStyle name="Comma 9 26" xfId="6592"/>
    <cellStyle name="Comma 9 27" xfId="6593"/>
    <cellStyle name="Comma 9 28" xfId="6594"/>
    <cellStyle name="Comma 9 29" xfId="6595"/>
    <cellStyle name="Comma 9 3" xfId="6596"/>
    <cellStyle name="Comma 9 30" xfId="6597"/>
    <cellStyle name="Comma 9 31" xfId="6598"/>
    <cellStyle name="Comma 9 32" xfId="6599"/>
    <cellStyle name="Comma 9 33" xfId="6600"/>
    <cellStyle name="Comma 9 34" xfId="6601"/>
    <cellStyle name="Comma 9 35" xfId="6602"/>
    <cellStyle name="Comma 9 36" xfId="6603"/>
    <cellStyle name="Comma 9 37" xfId="6604"/>
    <cellStyle name="Comma 9 38" xfId="6605"/>
    <cellStyle name="Comma 9 39" xfId="6606"/>
    <cellStyle name="Comma 9 4" xfId="6607"/>
    <cellStyle name="Comma 9 40" xfId="6608"/>
    <cellStyle name="Comma 9 41" xfId="6609"/>
    <cellStyle name="Comma 9 42" xfId="6610"/>
    <cellStyle name="Comma 9 43" xfId="6611"/>
    <cellStyle name="Comma 9 44" xfId="6612"/>
    <cellStyle name="Comma 9 45" xfId="6613"/>
    <cellStyle name="Comma 9 46" xfId="6614"/>
    <cellStyle name="Comma 9 47" xfId="6615"/>
    <cellStyle name="Comma 9 48" xfId="6616"/>
    <cellStyle name="Comma 9 49" xfId="6617"/>
    <cellStyle name="Comma 9 5" xfId="6618"/>
    <cellStyle name="Comma 9 50" xfId="6619"/>
    <cellStyle name="Comma 9 51" xfId="6620"/>
    <cellStyle name="Comma 9 52" xfId="6621"/>
    <cellStyle name="Comma 9 53" xfId="6622"/>
    <cellStyle name="Comma 9 54" xfId="6623"/>
    <cellStyle name="Comma 9 55" xfId="6624"/>
    <cellStyle name="Comma 9 56" xfId="6625"/>
    <cellStyle name="Comma 9 57" xfId="6626"/>
    <cellStyle name="Comma 9 58" xfId="6627"/>
    <cellStyle name="Comma 9 59" xfId="6628"/>
    <cellStyle name="Comma 9 6" xfId="6629"/>
    <cellStyle name="Comma 9 60" xfId="6630"/>
    <cellStyle name="Comma 9 61" xfId="6631"/>
    <cellStyle name="Comma 9 62" xfId="6632"/>
    <cellStyle name="Comma 9 63" xfId="6633"/>
    <cellStyle name="Comma 9 64" xfId="6634"/>
    <cellStyle name="Comma 9 65" xfId="6635"/>
    <cellStyle name="Comma 9 66" xfId="6636"/>
    <cellStyle name="Comma 9 67" xfId="6637"/>
    <cellStyle name="Comma 9 7" xfId="6638"/>
    <cellStyle name="Comma 9 8" xfId="6639"/>
    <cellStyle name="Comma 9 9" xfId="6640"/>
    <cellStyle name="Comma0" xfId="6641"/>
    <cellStyle name="Comma0 2" xfId="6642"/>
    <cellStyle name="Comma0 3" xfId="6643"/>
    <cellStyle name="Comma0 4" xfId="6644"/>
    <cellStyle name="Comma0 5" xfId="6645"/>
    <cellStyle name="Comma0 6" xfId="6646"/>
    <cellStyle name="Copied" xfId="6647"/>
    <cellStyle name="Copied 2" xfId="6648"/>
    <cellStyle name="Copied 3" xfId="6649"/>
    <cellStyle name="Copied 4" xfId="6650"/>
    <cellStyle name="Copied 5" xfId="6651"/>
    <cellStyle name="Copied 6" xfId="6652"/>
    <cellStyle name="Currency 2" xfId="6653"/>
    <cellStyle name="Currency 2 2" xfId="6654"/>
    <cellStyle name="Currency 2 3" xfId="6655"/>
    <cellStyle name="Currency 2 4" xfId="6656"/>
    <cellStyle name="Currency 3" xfId="6657"/>
    <cellStyle name="Currency0" xfId="6658"/>
    <cellStyle name="Currency0 2" xfId="6659"/>
    <cellStyle name="Currency0 3" xfId="6660"/>
    <cellStyle name="Currency0 3 2" xfId="6661"/>
    <cellStyle name="Date" xfId="6662"/>
    <cellStyle name="Date 2" xfId="6663"/>
    <cellStyle name="Date 3" xfId="6664"/>
    <cellStyle name="Date 4" xfId="6665"/>
    <cellStyle name="Date 5" xfId="6666"/>
    <cellStyle name="Date 6" xfId="6667"/>
    <cellStyle name="Dezimal [0]_laroux" xfId="6668"/>
    <cellStyle name="Dezimal_laroux" xfId="6669"/>
    <cellStyle name="Entered" xfId="6670"/>
    <cellStyle name="Entered 2" xfId="6671"/>
    <cellStyle name="Entered 3" xfId="6672"/>
    <cellStyle name="Entered 4" xfId="6673"/>
    <cellStyle name="Entered 5" xfId="6674"/>
    <cellStyle name="Entered 6" xfId="6675"/>
    <cellStyle name="Euro" xfId="6676"/>
    <cellStyle name="Euro 2" xfId="6677"/>
    <cellStyle name="Euro 3" xfId="6678"/>
    <cellStyle name="Euro 3 2" xfId="6679"/>
    <cellStyle name="Excel Built-in Normal" xfId="6680"/>
    <cellStyle name="Excel Built-in Normal 2" xfId="6681"/>
    <cellStyle name="Explanatory Text 10" xfId="6682"/>
    <cellStyle name="Explanatory Text 10 2" xfId="6683"/>
    <cellStyle name="Explanatory Text 10 3" xfId="6684"/>
    <cellStyle name="Explanatory Text 10 4" xfId="6685"/>
    <cellStyle name="Explanatory Text 10 5" xfId="6686"/>
    <cellStyle name="Explanatory Text 10 6" xfId="6687"/>
    <cellStyle name="Explanatory Text 11" xfId="6688"/>
    <cellStyle name="Explanatory Text 11 2" xfId="6689"/>
    <cellStyle name="Explanatory Text 11 3" xfId="6690"/>
    <cellStyle name="Explanatory Text 11 4" xfId="6691"/>
    <cellStyle name="Explanatory Text 11 5" xfId="6692"/>
    <cellStyle name="Explanatory Text 11 6" xfId="6693"/>
    <cellStyle name="Explanatory Text 12" xfId="6694"/>
    <cellStyle name="Explanatory Text 12 2" xfId="6695"/>
    <cellStyle name="Explanatory Text 12 3" xfId="6696"/>
    <cellStyle name="Explanatory Text 12 4" xfId="6697"/>
    <cellStyle name="Explanatory Text 12 5" xfId="6698"/>
    <cellStyle name="Explanatory Text 12 6" xfId="6699"/>
    <cellStyle name="Explanatory Text 13" xfId="6700"/>
    <cellStyle name="Explanatory Text 13 2" xfId="6701"/>
    <cellStyle name="Explanatory Text 13 3" xfId="6702"/>
    <cellStyle name="Explanatory Text 13 4" xfId="6703"/>
    <cellStyle name="Explanatory Text 13 5" xfId="6704"/>
    <cellStyle name="Explanatory Text 13 6" xfId="6705"/>
    <cellStyle name="Explanatory Text 14" xfId="6706"/>
    <cellStyle name="Explanatory Text 14 2" xfId="6707"/>
    <cellStyle name="Explanatory Text 14 3" xfId="6708"/>
    <cellStyle name="Explanatory Text 14 4" xfId="6709"/>
    <cellStyle name="Explanatory Text 14 5" xfId="6710"/>
    <cellStyle name="Explanatory Text 14 6" xfId="6711"/>
    <cellStyle name="Explanatory Text 15" xfId="6712"/>
    <cellStyle name="Explanatory Text 15 2" xfId="6713"/>
    <cellStyle name="Explanatory Text 15 3" xfId="6714"/>
    <cellStyle name="Explanatory Text 15 4" xfId="6715"/>
    <cellStyle name="Explanatory Text 15 5" xfId="6716"/>
    <cellStyle name="Explanatory Text 15 6" xfId="6717"/>
    <cellStyle name="Explanatory Text 16" xfId="6718"/>
    <cellStyle name="Explanatory Text 16 2" xfId="6719"/>
    <cellStyle name="Explanatory Text 16 3" xfId="6720"/>
    <cellStyle name="Explanatory Text 16 4" xfId="6721"/>
    <cellStyle name="Explanatory Text 16 5" xfId="6722"/>
    <cellStyle name="Explanatory Text 16 6" xfId="6723"/>
    <cellStyle name="Explanatory Text 17" xfId="6724"/>
    <cellStyle name="Explanatory Text 17 2" xfId="6725"/>
    <cellStyle name="Explanatory Text 17 3" xfId="6726"/>
    <cellStyle name="Explanatory Text 17 4" xfId="6727"/>
    <cellStyle name="Explanatory Text 17 5" xfId="6728"/>
    <cellStyle name="Explanatory Text 17 6" xfId="6729"/>
    <cellStyle name="Explanatory Text 18" xfId="6730"/>
    <cellStyle name="Explanatory Text 18 2" xfId="6731"/>
    <cellStyle name="Explanatory Text 18 3" xfId="6732"/>
    <cellStyle name="Explanatory Text 18 4" xfId="6733"/>
    <cellStyle name="Explanatory Text 18 5" xfId="6734"/>
    <cellStyle name="Explanatory Text 18 6" xfId="6735"/>
    <cellStyle name="Explanatory Text 19" xfId="6736"/>
    <cellStyle name="Explanatory Text 19 2" xfId="6737"/>
    <cellStyle name="Explanatory Text 19 3" xfId="6738"/>
    <cellStyle name="Explanatory Text 19 4" xfId="6739"/>
    <cellStyle name="Explanatory Text 19 5" xfId="6740"/>
    <cellStyle name="Explanatory Text 19 6" xfId="6741"/>
    <cellStyle name="Explanatory Text 2" xfId="6742"/>
    <cellStyle name="Explanatory Text 2 2" xfId="6743"/>
    <cellStyle name="Explanatory Text 2 3" xfId="6744"/>
    <cellStyle name="Explanatory Text 2 4" xfId="6745"/>
    <cellStyle name="Explanatory Text 2 5" xfId="6746"/>
    <cellStyle name="Explanatory Text 2 6" xfId="6747"/>
    <cellStyle name="Explanatory Text 2 7" xfId="6748"/>
    <cellStyle name="Explanatory Text 20" xfId="6749"/>
    <cellStyle name="Explanatory Text 20 2" xfId="6750"/>
    <cellStyle name="Explanatory Text 20 3" xfId="6751"/>
    <cellStyle name="Explanatory Text 20 4" xfId="6752"/>
    <cellStyle name="Explanatory Text 20 5" xfId="6753"/>
    <cellStyle name="Explanatory Text 20 6" xfId="6754"/>
    <cellStyle name="Explanatory Text 21" xfId="6755"/>
    <cellStyle name="Explanatory Text 21 2" xfId="6756"/>
    <cellStyle name="Explanatory Text 21 3" xfId="6757"/>
    <cellStyle name="Explanatory Text 21 4" xfId="6758"/>
    <cellStyle name="Explanatory Text 21 5" xfId="6759"/>
    <cellStyle name="Explanatory Text 21 6" xfId="6760"/>
    <cellStyle name="Explanatory Text 22" xfId="6761"/>
    <cellStyle name="Explanatory Text 22 2" xfId="6762"/>
    <cellStyle name="Explanatory Text 22 3" xfId="6763"/>
    <cellStyle name="Explanatory Text 22 4" xfId="6764"/>
    <cellStyle name="Explanatory Text 22 5" xfId="6765"/>
    <cellStyle name="Explanatory Text 22 6" xfId="6766"/>
    <cellStyle name="Explanatory Text 23" xfId="6767"/>
    <cellStyle name="Explanatory Text 23 2" xfId="6768"/>
    <cellStyle name="Explanatory Text 23 3" xfId="6769"/>
    <cellStyle name="Explanatory Text 23 4" xfId="6770"/>
    <cellStyle name="Explanatory Text 23 5" xfId="6771"/>
    <cellStyle name="Explanatory Text 23 6" xfId="6772"/>
    <cellStyle name="Explanatory Text 24" xfId="6773"/>
    <cellStyle name="Explanatory Text 24 2" xfId="6774"/>
    <cellStyle name="Explanatory Text 24 3" xfId="6775"/>
    <cellStyle name="Explanatory Text 24 4" xfId="6776"/>
    <cellStyle name="Explanatory Text 24 5" xfId="6777"/>
    <cellStyle name="Explanatory Text 24 6" xfId="6778"/>
    <cellStyle name="Explanatory Text 25" xfId="6779"/>
    <cellStyle name="Explanatory Text 25 2" xfId="6780"/>
    <cellStyle name="Explanatory Text 25 3" xfId="6781"/>
    <cellStyle name="Explanatory Text 25 4" xfId="6782"/>
    <cellStyle name="Explanatory Text 25 5" xfId="6783"/>
    <cellStyle name="Explanatory Text 25 6" xfId="6784"/>
    <cellStyle name="Explanatory Text 26" xfId="6785"/>
    <cellStyle name="Explanatory Text 26 2" xfId="6786"/>
    <cellStyle name="Explanatory Text 26 3" xfId="6787"/>
    <cellStyle name="Explanatory Text 26 4" xfId="6788"/>
    <cellStyle name="Explanatory Text 26 5" xfId="6789"/>
    <cellStyle name="Explanatory Text 26 6" xfId="6790"/>
    <cellStyle name="Explanatory Text 27" xfId="6791"/>
    <cellStyle name="Explanatory Text 27 2" xfId="6792"/>
    <cellStyle name="Explanatory Text 27 3" xfId="6793"/>
    <cellStyle name="Explanatory Text 27 4" xfId="6794"/>
    <cellStyle name="Explanatory Text 27 5" xfId="6795"/>
    <cellStyle name="Explanatory Text 27 6" xfId="6796"/>
    <cellStyle name="Explanatory Text 28" xfId="6797"/>
    <cellStyle name="Explanatory Text 28 2" xfId="6798"/>
    <cellStyle name="Explanatory Text 28 3" xfId="6799"/>
    <cellStyle name="Explanatory Text 28 4" xfId="6800"/>
    <cellStyle name="Explanatory Text 28 5" xfId="6801"/>
    <cellStyle name="Explanatory Text 28 6" xfId="6802"/>
    <cellStyle name="Explanatory Text 29" xfId="6803"/>
    <cellStyle name="Explanatory Text 29 2" xfId="6804"/>
    <cellStyle name="Explanatory Text 29 3" xfId="6805"/>
    <cellStyle name="Explanatory Text 29 4" xfId="6806"/>
    <cellStyle name="Explanatory Text 29 5" xfId="6807"/>
    <cellStyle name="Explanatory Text 29 6" xfId="6808"/>
    <cellStyle name="Explanatory Text 3" xfId="6809"/>
    <cellStyle name="Explanatory Text 3 2" xfId="6810"/>
    <cellStyle name="Explanatory Text 3 3" xfId="6811"/>
    <cellStyle name="Explanatory Text 3 4" xfId="6812"/>
    <cellStyle name="Explanatory Text 3 5" xfId="6813"/>
    <cellStyle name="Explanatory Text 3 6" xfId="6814"/>
    <cellStyle name="Explanatory Text 30" xfId="6815"/>
    <cellStyle name="Explanatory Text 30 2" xfId="6816"/>
    <cellStyle name="Explanatory Text 30 3" xfId="6817"/>
    <cellStyle name="Explanatory Text 30 4" xfId="6818"/>
    <cellStyle name="Explanatory Text 30 5" xfId="6819"/>
    <cellStyle name="Explanatory Text 30 6" xfId="6820"/>
    <cellStyle name="Explanatory Text 31" xfId="6821"/>
    <cellStyle name="Explanatory Text 31 2" xfId="6822"/>
    <cellStyle name="Explanatory Text 31 3" xfId="6823"/>
    <cellStyle name="Explanatory Text 31 4" xfId="6824"/>
    <cellStyle name="Explanatory Text 31 5" xfId="6825"/>
    <cellStyle name="Explanatory Text 31 6" xfId="6826"/>
    <cellStyle name="Explanatory Text 4" xfId="6827"/>
    <cellStyle name="Explanatory Text 4 2" xfId="6828"/>
    <cellStyle name="Explanatory Text 4 3" xfId="6829"/>
    <cellStyle name="Explanatory Text 4 4" xfId="6830"/>
    <cellStyle name="Explanatory Text 4 5" xfId="6831"/>
    <cellStyle name="Explanatory Text 4 6" xfId="6832"/>
    <cellStyle name="Explanatory Text 5" xfId="6833"/>
    <cellStyle name="Explanatory Text 5 2" xfId="6834"/>
    <cellStyle name="Explanatory Text 5 3" xfId="6835"/>
    <cellStyle name="Explanatory Text 5 4" xfId="6836"/>
    <cellStyle name="Explanatory Text 5 5" xfId="6837"/>
    <cellStyle name="Explanatory Text 5 6" xfId="6838"/>
    <cellStyle name="Explanatory Text 6" xfId="6839"/>
    <cellStyle name="Explanatory Text 6 2" xfId="6840"/>
    <cellStyle name="Explanatory Text 6 3" xfId="6841"/>
    <cellStyle name="Explanatory Text 6 4" xfId="6842"/>
    <cellStyle name="Explanatory Text 6 5" xfId="6843"/>
    <cellStyle name="Explanatory Text 6 6" xfId="6844"/>
    <cellStyle name="Explanatory Text 7" xfId="6845"/>
    <cellStyle name="Explanatory Text 7 2" xfId="6846"/>
    <cellStyle name="Explanatory Text 7 3" xfId="6847"/>
    <cellStyle name="Explanatory Text 7 4" xfId="6848"/>
    <cellStyle name="Explanatory Text 7 5" xfId="6849"/>
    <cellStyle name="Explanatory Text 7 6" xfId="6850"/>
    <cellStyle name="Explanatory Text 8" xfId="6851"/>
    <cellStyle name="Explanatory Text 8 2" xfId="6852"/>
    <cellStyle name="Explanatory Text 8 3" xfId="6853"/>
    <cellStyle name="Explanatory Text 8 4" xfId="6854"/>
    <cellStyle name="Explanatory Text 8 5" xfId="6855"/>
    <cellStyle name="Explanatory Text 8 6" xfId="6856"/>
    <cellStyle name="Explanatory Text 9" xfId="6857"/>
    <cellStyle name="Explanatory Text 9 2" xfId="6858"/>
    <cellStyle name="Explanatory Text 9 3" xfId="6859"/>
    <cellStyle name="Explanatory Text 9 4" xfId="6860"/>
    <cellStyle name="Explanatory Text 9 5" xfId="6861"/>
    <cellStyle name="Explanatory Text 9 6" xfId="6862"/>
    <cellStyle name="Fixed" xfId="6863"/>
    <cellStyle name="Fixed 2" xfId="6864"/>
    <cellStyle name="Fixed 3" xfId="6865"/>
    <cellStyle name="Fixed 4" xfId="6866"/>
    <cellStyle name="Fixed 5" xfId="6867"/>
    <cellStyle name="Fixed 6" xfId="6868"/>
    <cellStyle name="FootNote" xfId="6869"/>
    <cellStyle name="FootNote 2" xfId="6870"/>
    <cellStyle name="Good 10" xfId="6871"/>
    <cellStyle name="Good 10 2" xfId="6872"/>
    <cellStyle name="Good 10 3" xfId="6873"/>
    <cellStyle name="Good 10 4" xfId="6874"/>
    <cellStyle name="Good 10 5" xfId="6875"/>
    <cellStyle name="Good 10 6" xfId="6876"/>
    <cellStyle name="Good 11" xfId="6877"/>
    <cellStyle name="Good 11 2" xfId="6878"/>
    <cellStyle name="Good 11 3" xfId="6879"/>
    <cellStyle name="Good 11 4" xfId="6880"/>
    <cellStyle name="Good 11 5" xfId="6881"/>
    <cellStyle name="Good 11 6" xfId="6882"/>
    <cellStyle name="Good 12" xfId="6883"/>
    <cellStyle name="Good 12 2" xfId="6884"/>
    <cellStyle name="Good 12 3" xfId="6885"/>
    <cellStyle name="Good 12 4" xfId="6886"/>
    <cellStyle name="Good 12 5" xfId="6887"/>
    <cellStyle name="Good 12 6" xfId="6888"/>
    <cellStyle name="Good 13" xfId="6889"/>
    <cellStyle name="Good 13 2" xfId="6890"/>
    <cellStyle name="Good 13 3" xfId="6891"/>
    <cellStyle name="Good 13 4" xfId="6892"/>
    <cellStyle name="Good 13 5" xfId="6893"/>
    <cellStyle name="Good 13 6" xfId="6894"/>
    <cellStyle name="Good 14" xfId="6895"/>
    <cellStyle name="Good 14 2" xfId="6896"/>
    <cellStyle name="Good 14 3" xfId="6897"/>
    <cellStyle name="Good 14 4" xfId="6898"/>
    <cellStyle name="Good 14 5" xfId="6899"/>
    <cellStyle name="Good 14 6" xfId="6900"/>
    <cellStyle name="Good 15" xfId="6901"/>
    <cellStyle name="Good 15 2" xfId="6902"/>
    <cellStyle name="Good 15 3" xfId="6903"/>
    <cellStyle name="Good 15 4" xfId="6904"/>
    <cellStyle name="Good 15 5" xfId="6905"/>
    <cellStyle name="Good 15 6" xfId="6906"/>
    <cellStyle name="Good 16" xfId="6907"/>
    <cellStyle name="Good 16 2" xfId="6908"/>
    <cellStyle name="Good 16 3" xfId="6909"/>
    <cellStyle name="Good 16 4" xfId="6910"/>
    <cellStyle name="Good 16 5" xfId="6911"/>
    <cellStyle name="Good 16 6" xfId="6912"/>
    <cellStyle name="Good 17" xfId="6913"/>
    <cellStyle name="Good 17 2" xfId="6914"/>
    <cellStyle name="Good 17 3" xfId="6915"/>
    <cellStyle name="Good 17 4" xfId="6916"/>
    <cellStyle name="Good 17 5" xfId="6917"/>
    <cellStyle name="Good 17 6" xfId="6918"/>
    <cellStyle name="Good 18" xfId="6919"/>
    <cellStyle name="Good 18 2" xfId="6920"/>
    <cellStyle name="Good 18 3" xfId="6921"/>
    <cellStyle name="Good 18 4" xfId="6922"/>
    <cellStyle name="Good 18 5" xfId="6923"/>
    <cellStyle name="Good 18 6" xfId="6924"/>
    <cellStyle name="Good 19" xfId="6925"/>
    <cellStyle name="Good 19 2" xfId="6926"/>
    <cellStyle name="Good 19 3" xfId="6927"/>
    <cellStyle name="Good 19 4" xfId="6928"/>
    <cellStyle name="Good 19 5" xfId="6929"/>
    <cellStyle name="Good 19 6" xfId="6930"/>
    <cellStyle name="Good 2" xfId="6931"/>
    <cellStyle name="Good 2 2" xfId="6932"/>
    <cellStyle name="Good 2 3" xfId="6933"/>
    <cellStyle name="Good 2 4" xfId="6934"/>
    <cellStyle name="Good 2 5" xfId="6935"/>
    <cellStyle name="Good 2 6" xfId="6936"/>
    <cellStyle name="Good 2 7" xfId="6937"/>
    <cellStyle name="Good 20" xfId="6938"/>
    <cellStyle name="Good 20 2" xfId="6939"/>
    <cellStyle name="Good 20 3" xfId="6940"/>
    <cellStyle name="Good 20 4" xfId="6941"/>
    <cellStyle name="Good 20 5" xfId="6942"/>
    <cellStyle name="Good 20 6" xfId="6943"/>
    <cellStyle name="Good 21" xfId="6944"/>
    <cellStyle name="Good 21 2" xfId="6945"/>
    <cellStyle name="Good 21 3" xfId="6946"/>
    <cellStyle name="Good 21 4" xfId="6947"/>
    <cellStyle name="Good 21 5" xfId="6948"/>
    <cellStyle name="Good 21 6" xfId="6949"/>
    <cellStyle name="Good 22" xfId="6950"/>
    <cellStyle name="Good 22 2" xfId="6951"/>
    <cellStyle name="Good 22 3" xfId="6952"/>
    <cellStyle name="Good 22 4" xfId="6953"/>
    <cellStyle name="Good 22 5" xfId="6954"/>
    <cellStyle name="Good 22 6" xfId="6955"/>
    <cellStyle name="Good 23" xfId="6956"/>
    <cellStyle name="Good 23 2" xfId="6957"/>
    <cellStyle name="Good 23 3" xfId="6958"/>
    <cellStyle name="Good 23 4" xfId="6959"/>
    <cellStyle name="Good 23 5" xfId="6960"/>
    <cellStyle name="Good 23 6" xfId="6961"/>
    <cellStyle name="Good 24" xfId="6962"/>
    <cellStyle name="Good 24 2" xfId="6963"/>
    <cellStyle name="Good 24 3" xfId="6964"/>
    <cellStyle name="Good 24 4" xfId="6965"/>
    <cellStyle name="Good 24 5" xfId="6966"/>
    <cellStyle name="Good 24 6" xfId="6967"/>
    <cellStyle name="Good 25" xfId="6968"/>
    <cellStyle name="Good 25 2" xfId="6969"/>
    <cellStyle name="Good 25 3" xfId="6970"/>
    <cellStyle name="Good 25 4" xfId="6971"/>
    <cellStyle name="Good 25 5" xfId="6972"/>
    <cellStyle name="Good 25 6" xfId="6973"/>
    <cellStyle name="Good 26" xfId="6974"/>
    <cellStyle name="Good 26 2" xfId="6975"/>
    <cellStyle name="Good 26 3" xfId="6976"/>
    <cellStyle name="Good 26 4" xfId="6977"/>
    <cellStyle name="Good 26 5" xfId="6978"/>
    <cellStyle name="Good 26 6" xfId="6979"/>
    <cellStyle name="Good 27" xfId="6980"/>
    <cellStyle name="Good 27 2" xfId="6981"/>
    <cellStyle name="Good 27 3" xfId="6982"/>
    <cellStyle name="Good 27 4" xfId="6983"/>
    <cellStyle name="Good 27 5" xfId="6984"/>
    <cellStyle name="Good 27 6" xfId="6985"/>
    <cellStyle name="Good 28" xfId="6986"/>
    <cellStyle name="Good 28 2" xfId="6987"/>
    <cellStyle name="Good 28 3" xfId="6988"/>
    <cellStyle name="Good 28 4" xfId="6989"/>
    <cellStyle name="Good 28 5" xfId="6990"/>
    <cellStyle name="Good 28 6" xfId="6991"/>
    <cellStyle name="Good 29" xfId="6992"/>
    <cellStyle name="Good 29 2" xfId="6993"/>
    <cellStyle name="Good 29 3" xfId="6994"/>
    <cellStyle name="Good 29 4" xfId="6995"/>
    <cellStyle name="Good 29 5" xfId="6996"/>
    <cellStyle name="Good 29 6" xfId="6997"/>
    <cellStyle name="Good 3" xfId="6998"/>
    <cellStyle name="Good 3 2" xfId="6999"/>
    <cellStyle name="Good 3 3" xfId="7000"/>
    <cellStyle name="Good 3 4" xfId="7001"/>
    <cellStyle name="Good 3 5" xfId="7002"/>
    <cellStyle name="Good 3 6" xfId="7003"/>
    <cellStyle name="Good 30" xfId="7004"/>
    <cellStyle name="Good 30 2" xfId="7005"/>
    <cellStyle name="Good 30 3" xfId="7006"/>
    <cellStyle name="Good 30 4" xfId="7007"/>
    <cellStyle name="Good 30 5" xfId="7008"/>
    <cellStyle name="Good 30 6" xfId="7009"/>
    <cellStyle name="Good 31" xfId="7010"/>
    <cellStyle name="Good 31 2" xfId="7011"/>
    <cellStyle name="Good 31 3" xfId="7012"/>
    <cellStyle name="Good 31 4" xfId="7013"/>
    <cellStyle name="Good 31 5" xfId="7014"/>
    <cellStyle name="Good 31 6" xfId="7015"/>
    <cellStyle name="Good 4" xfId="7016"/>
    <cellStyle name="Good 4 2" xfId="7017"/>
    <cellStyle name="Good 4 3" xfId="7018"/>
    <cellStyle name="Good 4 4" xfId="7019"/>
    <cellStyle name="Good 4 5" xfId="7020"/>
    <cellStyle name="Good 4 6" xfId="7021"/>
    <cellStyle name="Good 5" xfId="7022"/>
    <cellStyle name="Good 5 2" xfId="7023"/>
    <cellStyle name="Good 5 3" xfId="7024"/>
    <cellStyle name="Good 5 4" xfId="7025"/>
    <cellStyle name="Good 5 5" xfId="7026"/>
    <cellStyle name="Good 5 6" xfId="7027"/>
    <cellStyle name="Good 6" xfId="7028"/>
    <cellStyle name="Good 6 2" xfId="7029"/>
    <cellStyle name="Good 6 3" xfId="7030"/>
    <cellStyle name="Good 6 4" xfId="7031"/>
    <cellStyle name="Good 6 5" xfId="7032"/>
    <cellStyle name="Good 6 6" xfId="7033"/>
    <cellStyle name="Good 7" xfId="7034"/>
    <cellStyle name="Good 7 2" xfId="7035"/>
    <cellStyle name="Good 7 3" xfId="7036"/>
    <cellStyle name="Good 7 4" xfId="7037"/>
    <cellStyle name="Good 7 5" xfId="7038"/>
    <cellStyle name="Good 7 6" xfId="7039"/>
    <cellStyle name="Good 8" xfId="7040"/>
    <cellStyle name="Good 8 2" xfId="7041"/>
    <cellStyle name="Good 8 3" xfId="7042"/>
    <cellStyle name="Good 8 4" xfId="7043"/>
    <cellStyle name="Good 8 5" xfId="7044"/>
    <cellStyle name="Good 8 6" xfId="7045"/>
    <cellStyle name="Good 9" xfId="7046"/>
    <cellStyle name="Good 9 2" xfId="7047"/>
    <cellStyle name="Good 9 3" xfId="7048"/>
    <cellStyle name="Good 9 4" xfId="7049"/>
    <cellStyle name="Good 9 5" xfId="7050"/>
    <cellStyle name="Good 9 6" xfId="7051"/>
    <cellStyle name="Grey" xfId="7052"/>
    <cellStyle name="Grey 2" xfId="7053"/>
    <cellStyle name="Grey 3" xfId="7054"/>
    <cellStyle name="Grey 4" xfId="7055"/>
    <cellStyle name="Grey 5" xfId="7056"/>
    <cellStyle name="Grey 6" xfId="7057"/>
    <cellStyle name="Grey 7" xfId="7058"/>
    <cellStyle name="grey band" xfId="7059"/>
    <cellStyle name="HC_Bold_TL1" xfId="7060"/>
    <cellStyle name="Head 1" xfId="7061"/>
    <cellStyle name="Head 1 2" xfId="7062"/>
    <cellStyle name="Head 1 3" xfId="7063"/>
    <cellStyle name="Head 1 4" xfId="7064"/>
    <cellStyle name="Head 1 5" xfId="7065"/>
    <cellStyle name="Head 1 6" xfId="7066"/>
    <cellStyle name="Header1" xfId="7067"/>
    <cellStyle name="Header1 2" xfId="7068"/>
    <cellStyle name="Header1 3" xfId="7069"/>
    <cellStyle name="Header1 4" xfId="7070"/>
    <cellStyle name="Header1 5" xfId="7071"/>
    <cellStyle name="Header1 6" xfId="7072"/>
    <cellStyle name="Header2" xfId="7073"/>
    <cellStyle name="Header2 2" xfId="7074"/>
    <cellStyle name="Header2 3" xfId="7075"/>
    <cellStyle name="Header2 4" xfId="7076"/>
    <cellStyle name="Header2 5" xfId="7077"/>
    <cellStyle name="Header2 6" xfId="7078"/>
    <cellStyle name="HeaderText" xfId="7079"/>
    <cellStyle name="Heading 1 10" xfId="7080"/>
    <cellStyle name="Heading 1 10 2" xfId="7081"/>
    <cellStyle name="Heading 1 10 3" xfId="7082"/>
    <cellStyle name="Heading 1 10 4" xfId="7083"/>
    <cellStyle name="Heading 1 10 5" xfId="7084"/>
    <cellStyle name="Heading 1 10 6" xfId="7085"/>
    <cellStyle name="Heading 1 10 7" xfId="7086"/>
    <cellStyle name="Heading 1 10 8" xfId="7087"/>
    <cellStyle name="Heading 1 11" xfId="7088"/>
    <cellStyle name="Heading 1 11 2" xfId="7089"/>
    <cellStyle name="Heading 1 11 3" xfId="7090"/>
    <cellStyle name="Heading 1 11 4" xfId="7091"/>
    <cellStyle name="Heading 1 11 5" xfId="7092"/>
    <cellStyle name="Heading 1 11 6" xfId="7093"/>
    <cellStyle name="Heading 1 11 7" xfId="7094"/>
    <cellStyle name="Heading 1 11 8" xfId="7095"/>
    <cellStyle name="Heading 1 12" xfId="7096"/>
    <cellStyle name="Heading 1 12 2" xfId="7097"/>
    <cellStyle name="Heading 1 12 3" xfId="7098"/>
    <cellStyle name="Heading 1 12 4" xfId="7099"/>
    <cellStyle name="Heading 1 12 5" xfId="7100"/>
    <cellStyle name="Heading 1 12 6" xfId="7101"/>
    <cellStyle name="Heading 1 12 7" xfId="7102"/>
    <cellStyle name="Heading 1 12 8" xfId="7103"/>
    <cellStyle name="Heading 1 13" xfId="7104"/>
    <cellStyle name="Heading 1 13 2" xfId="7105"/>
    <cellStyle name="Heading 1 13 3" xfId="7106"/>
    <cellStyle name="Heading 1 13 4" xfId="7107"/>
    <cellStyle name="Heading 1 13 5" xfId="7108"/>
    <cellStyle name="Heading 1 13 6" xfId="7109"/>
    <cellStyle name="Heading 1 13 7" xfId="7110"/>
    <cellStyle name="Heading 1 13 8" xfId="7111"/>
    <cellStyle name="Heading 1 14" xfId="7112"/>
    <cellStyle name="Heading 1 14 2" xfId="7113"/>
    <cellStyle name="Heading 1 14 3" xfId="7114"/>
    <cellStyle name="Heading 1 14 4" xfId="7115"/>
    <cellStyle name="Heading 1 14 5" xfId="7116"/>
    <cellStyle name="Heading 1 14 6" xfId="7117"/>
    <cellStyle name="Heading 1 14 7" xfId="7118"/>
    <cellStyle name="Heading 1 14 8" xfId="7119"/>
    <cellStyle name="Heading 1 15" xfId="7120"/>
    <cellStyle name="Heading 1 15 2" xfId="7121"/>
    <cellStyle name="Heading 1 15 3" xfId="7122"/>
    <cellStyle name="Heading 1 15 4" xfId="7123"/>
    <cellStyle name="Heading 1 15 5" xfId="7124"/>
    <cellStyle name="Heading 1 15 6" xfId="7125"/>
    <cellStyle name="Heading 1 15 7" xfId="7126"/>
    <cellStyle name="Heading 1 15 8" xfId="7127"/>
    <cellStyle name="Heading 1 16" xfId="7128"/>
    <cellStyle name="Heading 1 16 2" xfId="7129"/>
    <cellStyle name="Heading 1 16 3" xfId="7130"/>
    <cellStyle name="Heading 1 16 4" xfId="7131"/>
    <cellStyle name="Heading 1 16 5" xfId="7132"/>
    <cellStyle name="Heading 1 16 6" xfId="7133"/>
    <cellStyle name="Heading 1 16 7" xfId="7134"/>
    <cellStyle name="Heading 1 16 8" xfId="7135"/>
    <cellStyle name="Heading 1 17" xfId="7136"/>
    <cellStyle name="Heading 1 17 2" xfId="7137"/>
    <cellStyle name="Heading 1 17 3" xfId="7138"/>
    <cellStyle name="Heading 1 17 4" xfId="7139"/>
    <cellStyle name="Heading 1 17 5" xfId="7140"/>
    <cellStyle name="Heading 1 17 6" xfId="7141"/>
    <cellStyle name="Heading 1 17 7" xfId="7142"/>
    <cellStyle name="Heading 1 17 8" xfId="7143"/>
    <cellStyle name="Heading 1 18" xfId="7144"/>
    <cellStyle name="Heading 1 18 2" xfId="7145"/>
    <cellStyle name="Heading 1 18 3" xfId="7146"/>
    <cellStyle name="Heading 1 18 4" xfId="7147"/>
    <cellStyle name="Heading 1 18 5" xfId="7148"/>
    <cellStyle name="Heading 1 18 6" xfId="7149"/>
    <cellStyle name="Heading 1 18 7" xfId="7150"/>
    <cellStyle name="Heading 1 18 8" xfId="7151"/>
    <cellStyle name="Heading 1 19" xfId="7152"/>
    <cellStyle name="Heading 1 19 2" xfId="7153"/>
    <cellStyle name="Heading 1 19 3" xfId="7154"/>
    <cellStyle name="Heading 1 19 4" xfId="7155"/>
    <cellStyle name="Heading 1 19 5" xfId="7156"/>
    <cellStyle name="Heading 1 19 6" xfId="7157"/>
    <cellStyle name="Heading 1 19 7" xfId="7158"/>
    <cellStyle name="Heading 1 19 8" xfId="7159"/>
    <cellStyle name="Heading 1 2" xfId="7160"/>
    <cellStyle name="Heading 1 2 2" xfId="7161"/>
    <cellStyle name="Heading 1 2 3" xfId="7162"/>
    <cellStyle name="Heading 1 2 4" xfId="7163"/>
    <cellStyle name="Heading 1 2 5" xfId="7164"/>
    <cellStyle name="Heading 1 2 6" xfId="7165"/>
    <cellStyle name="Heading 1 2 7" xfId="7166"/>
    <cellStyle name="Heading 1 2 8" xfId="7167"/>
    <cellStyle name="Heading 1 20" xfId="7168"/>
    <cellStyle name="Heading 1 20 2" xfId="7169"/>
    <cellStyle name="Heading 1 20 3" xfId="7170"/>
    <cellStyle name="Heading 1 20 4" xfId="7171"/>
    <cellStyle name="Heading 1 20 5" xfId="7172"/>
    <cellStyle name="Heading 1 20 6" xfId="7173"/>
    <cellStyle name="Heading 1 20 7" xfId="7174"/>
    <cellStyle name="Heading 1 20 8" xfId="7175"/>
    <cellStyle name="Heading 1 21" xfId="7176"/>
    <cellStyle name="Heading 1 21 2" xfId="7177"/>
    <cellStyle name="Heading 1 21 3" xfId="7178"/>
    <cellStyle name="Heading 1 21 4" xfId="7179"/>
    <cellStyle name="Heading 1 21 5" xfId="7180"/>
    <cellStyle name="Heading 1 21 6" xfId="7181"/>
    <cellStyle name="Heading 1 21 7" xfId="7182"/>
    <cellStyle name="Heading 1 21 8" xfId="7183"/>
    <cellStyle name="Heading 1 22" xfId="7184"/>
    <cellStyle name="Heading 1 22 2" xfId="7185"/>
    <cellStyle name="Heading 1 22 3" xfId="7186"/>
    <cellStyle name="Heading 1 22 4" xfId="7187"/>
    <cellStyle name="Heading 1 22 5" xfId="7188"/>
    <cellStyle name="Heading 1 22 6" xfId="7189"/>
    <cellStyle name="Heading 1 22 7" xfId="7190"/>
    <cellStyle name="Heading 1 22 8" xfId="7191"/>
    <cellStyle name="Heading 1 23" xfId="7192"/>
    <cellStyle name="Heading 1 23 2" xfId="7193"/>
    <cellStyle name="Heading 1 23 3" xfId="7194"/>
    <cellStyle name="Heading 1 23 4" xfId="7195"/>
    <cellStyle name="Heading 1 23 5" xfId="7196"/>
    <cellStyle name="Heading 1 23 6" xfId="7197"/>
    <cellStyle name="Heading 1 23 7" xfId="7198"/>
    <cellStyle name="Heading 1 23 8" xfId="7199"/>
    <cellStyle name="Heading 1 24" xfId="7200"/>
    <cellStyle name="Heading 1 24 2" xfId="7201"/>
    <cellStyle name="Heading 1 24 3" xfId="7202"/>
    <cellStyle name="Heading 1 24 4" xfId="7203"/>
    <cellStyle name="Heading 1 24 5" xfId="7204"/>
    <cellStyle name="Heading 1 24 6" xfId="7205"/>
    <cellStyle name="Heading 1 24 7" xfId="7206"/>
    <cellStyle name="Heading 1 24 8" xfId="7207"/>
    <cellStyle name="Heading 1 25" xfId="7208"/>
    <cellStyle name="Heading 1 25 2" xfId="7209"/>
    <cellStyle name="Heading 1 25 3" xfId="7210"/>
    <cellStyle name="Heading 1 25 4" xfId="7211"/>
    <cellStyle name="Heading 1 25 5" xfId="7212"/>
    <cellStyle name="Heading 1 25 6" xfId="7213"/>
    <cellStyle name="Heading 1 25 7" xfId="7214"/>
    <cellStyle name="Heading 1 25 8" xfId="7215"/>
    <cellStyle name="Heading 1 26" xfId="7216"/>
    <cellStyle name="Heading 1 26 2" xfId="7217"/>
    <cellStyle name="Heading 1 26 3" xfId="7218"/>
    <cellStyle name="Heading 1 26 4" xfId="7219"/>
    <cellStyle name="Heading 1 26 5" xfId="7220"/>
    <cellStyle name="Heading 1 26 6" xfId="7221"/>
    <cellStyle name="Heading 1 26 7" xfId="7222"/>
    <cellStyle name="Heading 1 26 8" xfId="7223"/>
    <cellStyle name="Heading 1 27" xfId="7224"/>
    <cellStyle name="Heading 1 27 2" xfId="7225"/>
    <cellStyle name="Heading 1 27 3" xfId="7226"/>
    <cellStyle name="Heading 1 27 4" xfId="7227"/>
    <cellStyle name="Heading 1 27 5" xfId="7228"/>
    <cellStyle name="Heading 1 27 6" xfId="7229"/>
    <cellStyle name="Heading 1 27 7" xfId="7230"/>
    <cellStyle name="Heading 1 27 8" xfId="7231"/>
    <cellStyle name="Heading 1 28" xfId="7232"/>
    <cellStyle name="Heading 1 28 2" xfId="7233"/>
    <cellStyle name="Heading 1 28 3" xfId="7234"/>
    <cellStyle name="Heading 1 28 4" xfId="7235"/>
    <cellStyle name="Heading 1 28 5" xfId="7236"/>
    <cellStyle name="Heading 1 28 6" xfId="7237"/>
    <cellStyle name="Heading 1 28 7" xfId="7238"/>
    <cellStyle name="Heading 1 28 8" xfId="7239"/>
    <cellStyle name="Heading 1 29" xfId="7240"/>
    <cellStyle name="Heading 1 29 2" xfId="7241"/>
    <cellStyle name="Heading 1 29 3" xfId="7242"/>
    <cellStyle name="Heading 1 29 4" xfId="7243"/>
    <cellStyle name="Heading 1 29 5" xfId="7244"/>
    <cellStyle name="Heading 1 29 6" xfId="7245"/>
    <cellStyle name="Heading 1 29 7" xfId="7246"/>
    <cellStyle name="Heading 1 29 8" xfId="7247"/>
    <cellStyle name="Heading 1 3" xfId="7248"/>
    <cellStyle name="Heading 1 3 2" xfId="7249"/>
    <cellStyle name="Heading 1 3 3" xfId="7250"/>
    <cellStyle name="Heading 1 3 4" xfId="7251"/>
    <cellStyle name="Heading 1 3 5" xfId="7252"/>
    <cellStyle name="Heading 1 3 6" xfId="7253"/>
    <cellStyle name="Heading 1 3 7" xfId="7254"/>
    <cellStyle name="Heading 1 3 8" xfId="7255"/>
    <cellStyle name="Heading 1 30" xfId="7256"/>
    <cellStyle name="Heading 1 30 2" xfId="7257"/>
    <cellStyle name="Heading 1 30 3" xfId="7258"/>
    <cellStyle name="Heading 1 30 4" xfId="7259"/>
    <cellStyle name="Heading 1 30 5" xfId="7260"/>
    <cellStyle name="Heading 1 30 6" xfId="7261"/>
    <cellStyle name="Heading 1 30 7" xfId="7262"/>
    <cellStyle name="Heading 1 30 8" xfId="7263"/>
    <cellStyle name="Heading 1 31" xfId="7264"/>
    <cellStyle name="Heading 1 31 2" xfId="7265"/>
    <cellStyle name="Heading 1 31 3" xfId="7266"/>
    <cellStyle name="Heading 1 31 4" xfId="7267"/>
    <cellStyle name="Heading 1 31 5" xfId="7268"/>
    <cellStyle name="Heading 1 31 6" xfId="7269"/>
    <cellStyle name="Heading 1 31 7" xfId="7270"/>
    <cellStyle name="Heading 1 31 8" xfId="7271"/>
    <cellStyle name="Heading 1 32" xfId="7272"/>
    <cellStyle name="Heading 1 4" xfId="7273"/>
    <cellStyle name="Heading 1 4 2" xfId="7274"/>
    <cellStyle name="Heading 1 4 3" xfId="7275"/>
    <cellStyle name="Heading 1 4 4" xfId="7276"/>
    <cellStyle name="Heading 1 4 5" xfId="7277"/>
    <cellStyle name="Heading 1 4 6" xfId="7278"/>
    <cellStyle name="Heading 1 4 7" xfId="7279"/>
    <cellStyle name="Heading 1 4 8" xfId="7280"/>
    <cellStyle name="Heading 1 5" xfId="7281"/>
    <cellStyle name="Heading 1 5 2" xfId="7282"/>
    <cellStyle name="Heading 1 5 3" xfId="7283"/>
    <cellStyle name="Heading 1 5 4" xfId="7284"/>
    <cellStyle name="Heading 1 5 5" xfId="7285"/>
    <cellStyle name="Heading 1 5 6" xfId="7286"/>
    <cellStyle name="Heading 1 5 7" xfId="7287"/>
    <cellStyle name="Heading 1 5 8" xfId="7288"/>
    <cellStyle name="Heading 1 6" xfId="7289"/>
    <cellStyle name="Heading 1 6 2" xfId="7290"/>
    <cellStyle name="Heading 1 6 3" xfId="7291"/>
    <cellStyle name="Heading 1 6 4" xfId="7292"/>
    <cellStyle name="Heading 1 6 5" xfId="7293"/>
    <cellStyle name="Heading 1 6 6" xfId="7294"/>
    <cellStyle name="Heading 1 6 7" xfId="7295"/>
    <cellStyle name="Heading 1 6 8" xfId="7296"/>
    <cellStyle name="Heading 1 7" xfId="7297"/>
    <cellStyle name="Heading 1 7 2" xfId="7298"/>
    <cellStyle name="Heading 1 7 3" xfId="7299"/>
    <cellStyle name="Heading 1 7 4" xfId="7300"/>
    <cellStyle name="Heading 1 7 5" xfId="7301"/>
    <cellStyle name="Heading 1 7 6" xfId="7302"/>
    <cellStyle name="Heading 1 7 7" xfId="7303"/>
    <cellStyle name="Heading 1 7 8" xfId="7304"/>
    <cellStyle name="Heading 1 8" xfId="7305"/>
    <cellStyle name="Heading 1 8 2" xfId="7306"/>
    <cellStyle name="Heading 1 8 3" xfId="7307"/>
    <cellStyle name="Heading 1 8 4" xfId="7308"/>
    <cellStyle name="Heading 1 8 5" xfId="7309"/>
    <cellStyle name="Heading 1 8 6" xfId="7310"/>
    <cellStyle name="Heading 1 8 7" xfId="7311"/>
    <cellStyle name="Heading 1 8 8" xfId="7312"/>
    <cellStyle name="Heading 1 9" xfId="7313"/>
    <cellStyle name="Heading 1 9 2" xfId="7314"/>
    <cellStyle name="Heading 1 9 3" xfId="7315"/>
    <cellStyle name="Heading 1 9 4" xfId="7316"/>
    <cellStyle name="Heading 1 9 5" xfId="7317"/>
    <cellStyle name="Heading 1 9 6" xfId="7318"/>
    <cellStyle name="Heading 1 9 7" xfId="7319"/>
    <cellStyle name="Heading 1 9 8" xfId="7320"/>
    <cellStyle name="Heading 2 10" xfId="7321"/>
    <cellStyle name="Heading 2 10 2" xfId="7322"/>
    <cellStyle name="Heading 2 10 3" xfId="7323"/>
    <cellStyle name="Heading 2 10 4" xfId="7324"/>
    <cellStyle name="Heading 2 10 5" xfId="7325"/>
    <cellStyle name="Heading 2 10 6" xfId="7326"/>
    <cellStyle name="Heading 2 10 7" xfId="7327"/>
    <cellStyle name="Heading 2 10 8" xfId="7328"/>
    <cellStyle name="Heading 2 11" xfId="7329"/>
    <cellStyle name="Heading 2 11 2" xfId="7330"/>
    <cellStyle name="Heading 2 11 3" xfId="7331"/>
    <cellStyle name="Heading 2 11 4" xfId="7332"/>
    <cellStyle name="Heading 2 11 5" xfId="7333"/>
    <cellStyle name="Heading 2 11 6" xfId="7334"/>
    <cellStyle name="Heading 2 11 7" xfId="7335"/>
    <cellStyle name="Heading 2 11 8" xfId="7336"/>
    <cellStyle name="Heading 2 12" xfId="7337"/>
    <cellStyle name="Heading 2 12 2" xfId="7338"/>
    <cellStyle name="Heading 2 12 3" xfId="7339"/>
    <cellStyle name="Heading 2 12 4" xfId="7340"/>
    <cellStyle name="Heading 2 12 5" xfId="7341"/>
    <cellStyle name="Heading 2 12 6" xfId="7342"/>
    <cellStyle name="Heading 2 12 7" xfId="7343"/>
    <cellStyle name="Heading 2 12 8" xfId="7344"/>
    <cellStyle name="Heading 2 13" xfId="7345"/>
    <cellStyle name="Heading 2 13 2" xfId="7346"/>
    <cellStyle name="Heading 2 13 3" xfId="7347"/>
    <cellStyle name="Heading 2 13 4" xfId="7348"/>
    <cellStyle name="Heading 2 13 5" xfId="7349"/>
    <cellStyle name="Heading 2 13 6" xfId="7350"/>
    <cellStyle name="Heading 2 13 7" xfId="7351"/>
    <cellStyle name="Heading 2 13 8" xfId="7352"/>
    <cellStyle name="Heading 2 14" xfId="7353"/>
    <cellStyle name="Heading 2 14 2" xfId="7354"/>
    <cellStyle name="Heading 2 14 3" xfId="7355"/>
    <cellStyle name="Heading 2 14 4" xfId="7356"/>
    <cellStyle name="Heading 2 14 5" xfId="7357"/>
    <cellStyle name="Heading 2 14 6" xfId="7358"/>
    <cellStyle name="Heading 2 14 7" xfId="7359"/>
    <cellStyle name="Heading 2 14 8" xfId="7360"/>
    <cellStyle name="Heading 2 15" xfId="7361"/>
    <cellStyle name="Heading 2 15 2" xfId="7362"/>
    <cellStyle name="Heading 2 15 3" xfId="7363"/>
    <cellStyle name="Heading 2 15 4" xfId="7364"/>
    <cellStyle name="Heading 2 15 5" xfId="7365"/>
    <cellStyle name="Heading 2 15 6" xfId="7366"/>
    <cellStyle name="Heading 2 15 7" xfId="7367"/>
    <cellStyle name="Heading 2 15 8" xfId="7368"/>
    <cellStyle name="Heading 2 16" xfId="7369"/>
    <cellStyle name="Heading 2 16 2" xfId="7370"/>
    <cellStyle name="Heading 2 16 3" xfId="7371"/>
    <cellStyle name="Heading 2 16 4" xfId="7372"/>
    <cellStyle name="Heading 2 16 5" xfId="7373"/>
    <cellStyle name="Heading 2 16 6" xfId="7374"/>
    <cellStyle name="Heading 2 16 7" xfId="7375"/>
    <cellStyle name="Heading 2 16 8" xfId="7376"/>
    <cellStyle name="Heading 2 17" xfId="7377"/>
    <cellStyle name="Heading 2 17 2" xfId="7378"/>
    <cellStyle name="Heading 2 17 3" xfId="7379"/>
    <cellStyle name="Heading 2 17 4" xfId="7380"/>
    <cellStyle name="Heading 2 17 5" xfId="7381"/>
    <cellStyle name="Heading 2 17 6" xfId="7382"/>
    <cellStyle name="Heading 2 17 7" xfId="7383"/>
    <cellStyle name="Heading 2 17 8" xfId="7384"/>
    <cellStyle name="Heading 2 18" xfId="7385"/>
    <cellStyle name="Heading 2 18 2" xfId="7386"/>
    <cellStyle name="Heading 2 18 3" xfId="7387"/>
    <cellStyle name="Heading 2 18 4" xfId="7388"/>
    <cellStyle name="Heading 2 18 5" xfId="7389"/>
    <cellStyle name="Heading 2 18 6" xfId="7390"/>
    <cellStyle name="Heading 2 18 7" xfId="7391"/>
    <cellStyle name="Heading 2 18 8" xfId="7392"/>
    <cellStyle name="Heading 2 19" xfId="7393"/>
    <cellStyle name="Heading 2 19 2" xfId="7394"/>
    <cellStyle name="Heading 2 19 3" xfId="7395"/>
    <cellStyle name="Heading 2 19 4" xfId="7396"/>
    <cellStyle name="Heading 2 19 5" xfId="7397"/>
    <cellStyle name="Heading 2 19 6" xfId="7398"/>
    <cellStyle name="Heading 2 19 7" xfId="7399"/>
    <cellStyle name="Heading 2 19 8" xfId="7400"/>
    <cellStyle name="Heading 2 2" xfId="7401"/>
    <cellStyle name="Heading 2 2 2" xfId="7402"/>
    <cellStyle name="Heading 2 2 3" xfId="7403"/>
    <cellStyle name="Heading 2 2 4" xfId="7404"/>
    <cellStyle name="Heading 2 2 5" xfId="7405"/>
    <cellStyle name="Heading 2 2 6" xfId="7406"/>
    <cellStyle name="Heading 2 2 7" xfId="7407"/>
    <cellStyle name="Heading 2 2 8" xfId="7408"/>
    <cellStyle name="Heading 2 20" xfId="7409"/>
    <cellStyle name="Heading 2 20 2" xfId="7410"/>
    <cellStyle name="Heading 2 20 3" xfId="7411"/>
    <cellStyle name="Heading 2 20 4" xfId="7412"/>
    <cellStyle name="Heading 2 20 5" xfId="7413"/>
    <cellStyle name="Heading 2 20 6" xfId="7414"/>
    <cellStyle name="Heading 2 20 7" xfId="7415"/>
    <cellStyle name="Heading 2 20 8" xfId="7416"/>
    <cellStyle name="Heading 2 21" xfId="7417"/>
    <cellStyle name="Heading 2 21 2" xfId="7418"/>
    <cellStyle name="Heading 2 21 3" xfId="7419"/>
    <cellStyle name="Heading 2 21 4" xfId="7420"/>
    <cellStyle name="Heading 2 21 5" xfId="7421"/>
    <cellStyle name="Heading 2 21 6" xfId="7422"/>
    <cellStyle name="Heading 2 21 7" xfId="7423"/>
    <cellStyle name="Heading 2 21 8" xfId="7424"/>
    <cellStyle name="Heading 2 22" xfId="7425"/>
    <cellStyle name="Heading 2 22 2" xfId="7426"/>
    <cellStyle name="Heading 2 22 3" xfId="7427"/>
    <cellStyle name="Heading 2 22 4" xfId="7428"/>
    <cellStyle name="Heading 2 22 5" xfId="7429"/>
    <cellStyle name="Heading 2 22 6" xfId="7430"/>
    <cellStyle name="Heading 2 22 7" xfId="7431"/>
    <cellStyle name="Heading 2 22 8" xfId="7432"/>
    <cellStyle name="Heading 2 23" xfId="7433"/>
    <cellStyle name="Heading 2 23 2" xfId="7434"/>
    <cellStyle name="Heading 2 23 3" xfId="7435"/>
    <cellStyle name="Heading 2 23 4" xfId="7436"/>
    <cellStyle name="Heading 2 23 5" xfId="7437"/>
    <cellStyle name="Heading 2 23 6" xfId="7438"/>
    <cellStyle name="Heading 2 23 7" xfId="7439"/>
    <cellStyle name="Heading 2 23 8" xfId="7440"/>
    <cellStyle name="Heading 2 24" xfId="7441"/>
    <cellStyle name="Heading 2 24 2" xfId="7442"/>
    <cellStyle name="Heading 2 24 3" xfId="7443"/>
    <cellStyle name="Heading 2 24 4" xfId="7444"/>
    <cellStyle name="Heading 2 24 5" xfId="7445"/>
    <cellStyle name="Heading 2 24 6" xfId="7446"/>
    <cellStyle name="Heading 2 24 7" xfId="7447"/>
    <cellStyle name="Heading 2 24 8" xfId="7448"/>
    <cellStyle name="Heading 2 25" xfId="7449"/>
    <cellStyle name="Heading 2 25 2" xfId="7450"/>
    <cellStyle name="Heading 2 25 3" xfId="7451"/>
    <cellStyle name="Heading 2 25 4" xfId="7452"/>
    <cellStyle name="Heading 2 25 5" xfId="7453"/>
    <cellStyle name="Heading 2 25 6" xfId="7454"/>
    <cellStyle name="Heading 2 25 7" xfId="7455"/>
    <cellStyle name="Heading 2 25 8" xfId="7456"/>
    <cellStyle name="Heading 2 26" xfId="7457"/>
    <cellStyle name="Heading 2 26 2" xfId="7458"/>
    <cellStyle name="Heading 2 26 3" xfId="7459"/>
    <cellStyle name="Heading 2 26 4" xfId="7460"/>
    <cellStyle name="Heading 2 26 5" xfId="7461"/>
    <cellStyle name="Heading 2 26 6" xfId="7462"/>
    <cellStyle name="Heading 2 26 7" xfId="7463"/>
    <cellStyle name="Heading 2 26 8" xfId="7464"/>
    <cellStyle name="Heading 2 27" xfId="7465"/>
    <cellStyle name="Heading 2 27 2" xfId="7466"/>
    <cellStyle name="Heading 2 27 3" xfId="7467"/>
    <cellStyle name="Heading 2 27 4" xfId="7468"/>
    <cellStyle name="Heading 2 27 5" xfId="7469"/>
    <cellStyle name="Heading 2 27 6" xfId="7470"/>
    <cellStyle name="Heading 2 27 7" xfId="7471"/>
    <cellStyle name="Heading 2 27 8" xfId="7472"/>
    <cellStyle name="Heading 2 28" xfId="7473"/>
    <cellStyle name="Heading 2 28 2" xfId="7474"/>
    <cellStyle name="Heading 2 28 3" xfId="7475"/>
    <cellStyle name="Heading 2 28 4" xfId="7476"/>
    <cellStyle name="Heading 2 28 5" xfId="7477"/>
    <cellStyle name="Heading 2 28 6" xfId="7478"/>
    <cellStyle name="Heading 2 28 7" xfId="7479"/>
    <cellStyle name="Heading 2 28 8" xfId="7480"/>
    <cellStyle name="Heading 2 29" xfId="7481"/>
    <cellStyle name="Heading 2 29 2" xfId="7482"/>
    <cellStyle name="Heading 2 29 3" xfId="7483"/>
    <cellStyle name="Heading 2 29 4" xfId="7484"/>
    <cellStyle name="Heading 2 29 5" xfId="7485"/>
    <cellStyle name="Heading 2 29 6" xfId="7486"/>
    <cellStyle name="Heading 2 29 7" xfId="7487"/>
    <cellStyle name="Heading 2 29 8" xfId="7488"/>
    <cellStyle name="Heading 2 3" xfId="7489"/>
    <cellStyle name="Heading 2 3 2" xfId="7490"/>
    <cellStyle name="Heading 2 3 3" xfId="7491"/>
    <cellStyle name="Heading 2 3 4" xfId="7492"/>
    <cellStyle name="Heading 2 3 5" xfId="7493"/>
    <cellStyle name="Heading 2 3 6" xfId="7494"/>
    <cellStyle name="Heading 2 3 7" xfId="7495"/>
    <cellStyle name="Heading 2 3 8" xfId="7496"/>
    <cellStyle name="Heading 2 30" xfId="7497"/>
    <cellStyle name="Heading 2 30 2" xfId="7498"/>
    <cellStyle name="Heading 2 30 3" xfId="7499"/>
    <cellStyle name="Heading 2 30 4" xfId="7500"/>
    <cellStyle name="Heading 2 30 5" xfId="7501"/>
    <cellStyle name="Heading 2 30 6" xfId="7502"/>
    <cellStyle name="Heading 2 30 7" xfId="7503"/>
    <cellStyle name="Heading 2 30 8" xfId="7504"/>
    <cellStyle name="Heading 2 31" xfId="7505"/>
    <cellStyle name="Heading 2 31 2" xfId="7506"/>
    <cellStyle name="Heading 2 31 3" xfId="7507"/>
    <cellStyle name="Heading 2 31 4" xfId="7508"/>
    <cellStyle name="Heading 2 31 5" xfId="7509"/>
    <cellStyle name="Heading 2 31 6" xfId="7510"/>
    <cellStyle name="Heading 2 31 7" xfId="7511"/>
    <cellStyle name="Heading 2 31 8" xfId="7512"/>
    <cellStyle name="Heading 2 32" xfId="7513"/>
    <cellStyle name="Heading 2 4" xfId="7514"/>
    <cellStyle name="Heading 2 4 2" xfId="7515"/>
    <cellStyle name="Heading 2 4 3" xfId="7516"/>
    <cellStyle name="Heading 2 4 4" xfId="7517"/>
    <cellStyle name="Heading 2 4 5" xfId="7518"/>
    <cellStyle name="Heading 2 4 6" xfId="7519"/>
    <cellStyle name="Heading 2 4 7" xfId="7520"/>
    <cellStyle name="Heading 2 4 8" xfId="7521"/>
    <cellStyle name="Heading 2 5" xfId="7522"/>
    <cellStyle name="Heading 2 5 2" xfId="7523"/>
    <cellStyle name="Heading 2 5 3" xfId="7524"/>
    <cellStyle name="Heading 2 5 4" xfId="7525"/>
    <cellStyle name="Heading 2 5 5" xfId="7526"/>
    <cellStyle name="Heading 2 5 6" xfId="7527"/>
    <cellStyle name="Heading 2 5 7" xfId="7528"/>
    <cellStyle name="Heading 2 5 8" xfId="7529"/>
    <cellStyle name="Heading 2 6" xfId="7530"/>
    <cellStyle name="Heading 2 6 2" xfId="7531"/>
    <cellStyle name="Heading 2 6 3" xfId="7532"/>
    <cellStyle name="Heading 2 6 4" xfId="7533"/>
    <cellStyle name="Heading 2 6 5" xfId="7534"/>
    <cellStyle name="Heading 2 6 6" xfId="7535"/>
    <cellStyle name="Heading 2 6 7" xfId="7536"/>
    <cellStyle name="Heading 2 6 8" xfId="7537"/>
    <cellStyle name="Heading 2 7" xfId="7538"/>
    <cellStyle name="Heading 2 7 2" xfId="7539"/>
    <cellStyle name="Heading 2 7 3" xfId="7540"/>
    <cellStyle name="Heading 2 7 4" xfId="7541"/>
    <cellStyle name="Heading 2 7 5" xfId="7542"/>
    <cellStyle name="Heading 2 7 6" xfId="7543"/>
    <cellStyle name="Heading 2 7 7" xfId="7544"/>
    <cellStyle name="Heading 2 7 8" xfId="7545"/>
    <cellStyle name="Heading 2 8" xfId="7546"/>
    <cellStyle name="Heading 2 8 2" xfId="7547"/>
    <cellStyle name="Heading 2 8 3" xfId="7548"/>
    <cellStyle name="Heading 2 8 4" xfId="7549"/>
    <cellStyle name="Heading 2 8 5" xfId="7550"/>
    <cellStyle name="Heading 2 8 6" xfId="7551"/>
    <cellStyle name="Heading 2 8 7" xfId="7552"/>
    <cellStyle name="Heading 2 8 8" xfId="7553"/>
    <cellStyle name="Heading 2 9" xfId="7554"/>
    <cellStyle name="Heading 2 9 2" xfId="7555"/>
    <cellStyle name="Heading 2 9 3" xfId="7556"/>
    <cellStyle name="Heading 2 9 4" xfId="7557"/>
    <cellStyle name="Heading 2 9 5" xfId="7558"/>
    <cellStyle name="Heading 2 9 6" xfId="7559"/>
    <cellStyle name="Heading 2 9 7" xfId="7560"/>
    <cellStyle name="Heading 2 9 8" xfId="7561"/>
    <cellStyle name="Heading 3 10" xfId="7562"/>
    <cellStyle name="Heading 3 10 2" xfId="7563"/>
    <cellStyle name="Heading 3 10 3" xfId="7564"/>
    <cellStyle name="Heading 3 10 4" xfId="7565"/>
    <cellStyle name="Heading 3 10 5" xfId="7566"/>
    <cellStyle name="Heading 3 10 6" xfId="7567"/>
    <cellStyle name="Heading 3 10 7" xfId="7568"/>
    <cellStyle name="Heading 3 10 8" xfId="7569"/>
    <cellStyle name="Heading 3 11" xfId="7570"/>
    <cellStyle name="Heading 3 11 2" xfId="7571"/>
    <cellStyle name="Heading 3 11 3" xfId="7572"/>
    <cellStyle name="Heading 3 11 4" xfId="7573"/>
    <cellStyle name="Heading 3 11 5" xfId="7574"/>
    <cellStyle name="Heading 3 11 6" xfId="7575"/>
    <cellStyle name="Heading 3 11 7" xfId="7576"/>
    <cellStyle name="Heading 3 11 8" xfId="7577"/>
    <cellStyle name="Heading 3 12" xfId="7578"/>
    <cellStyle name="Heading 3 12 2" xfId="7579"/>
    <cellStyle name="Heading 3 12 3" xfId="7580"/>
    <cellStyle name="Heading 3 12 4" xfId="7581"/>
    <cellStyle name="Heading 3 12 5" xfId="7582"/>
    <cellStyle name="Heading 3 12 6" xfId="7583"/>
    <cellStyle name="Heading 3 12 7" xfId="7584"/>
    <cellStyle name="Heading 3 12 8" xfId="7585"/>
    <cellStyle name="Heading 3 13" xfId="7586"/>
    <cellStyle name="Heading 3 13 2" xfId="7587"/>
    <cellStyle name="Heading 3 13 3" xfId="7588"/>
    <cellStyle name="Heading 3 13 4" xfId="7589"/>
    <cellStyle name="Heading 3 13 5" xfId="7590"/>
    <cellStyle name="Heading 3 13 6" xfId="7591"/>
    <cellStyle name="Heading 3 13 7" xfId="7592"/>
    <cellStyle name="Heading 3 13 8" xfId="7593"/>
    <cellStyle name="Heading 3 14" xfId="7594"/>
    <cellStyle name="Heading 3 14 2" xfId="7595"/>
    <cellStyle name="Heading 3 14 3" xfId="7596"/>
    <cellStyle name="Heading 3 14 4" xfId="7597"/>
    <cellStyle name="Heading 3 14 5" xfId="7598"/>
    <cellStyle name="Heading 3 14 6" xfId="7599"/>
    <cellStyle name="Heading 3 14 7" xfId="7600"/>
    <cellStyle name="Heading 3 14 8" xfId="7601"/>
    <cellStyle name="Heading 3 15" xfId="7602"/>
    <cellStyle name="Heading 3 15 2" xfId="7603"/>
    <cellStyle name="Heading 3 15 3" xfId="7604"/>
    <cellStyle name="Heading 3 15 4" xfId="7605"/>
    <cellStyle name="Heading 3 15 5" xfId="7606"/>
    <cellStyle name="Heading 3 15 6" xfId="7607"/>
    <cellStyle name="Heading 3 15 7" xfId="7608"/>
    <cellStyle name="Heading 3 15 8" xfId="7609"/>
    <cellStyle name="Heading 3 16" xfId="7610"/>
    <cellStyle name="Heading 3 16 2" xfId="7611"/>
    <cellStyle name="Heading 3 16 3" xfId="7612"/>
    <cellStyle name="Heading 3 16 4" xfId="7613"/>
    <cellStyle name="Heading 3 16 5" xfId="7614"/>
    <cellStyle name="Heading 3 16 6" xfId="7615"/>
    <cellStyle name="Heading 3 16 7" xfId="7616"/>
    <cellStyle name="Heading 3 16 8" xfId="7617"/>
    <cellStyle name="Heading 3 17" xfId="7618"/>
    <cellStyle name="Heading 3 17 2" xfId="7619"/>
    <cellStyle name="Heading 3 17 3" xfId="7620"/>
    <cellStyle name="Heading 3 17 4" xfId="7621"/>
    <cellStyle name="Heading 3 17 5" xfId="7622"/>
    <cellStyle name="Heading 3 17 6" xfId="7623"/>
    <cellStyle name="Heading 3 17 7" xfId="7624"/>
    <cellStyle name="Heading 3 17 8" xfId="7625"/>
    <cellStyle name="Heading 3 18" xfId="7626"/>
    <cellStyle name="Heading 3 18 2" xfId="7627"/>
    <cellStyle name="Heading 3 18 3" xfId="7628"/>
    <cellStyle name="Heading 3 18 4" xfId="7629"/>
    <cellStyle name="Heading 3 18 5" xfId="7630"/>
    <cellStyle name="Heading 3 18 6" xfId="7631"/>
    <cellStyle name="Heading 3 18 7" xfId="7632"/>
    <cellStyle name="Heading 3 18 8" xfId="7633"/>
    <cellStyle name="Heading 3 19" xfId="7634"/>
    <cellStyle name="Heading 3 19 2" xfId="7635"/>
    <cellStyle name="Heading 3 19 3" xfId="7636"/>
    <cellStyle name="Heading 3 19 4" xfId="7637"/>
    <cellStyle name="Heading 3 19 5" xfId="7638"/>
    <cellStyle name="Heading 3 19 6" xfId="7639"/>
    <cellStyle name="Heading 3 19 7" xfId="7640"/>
    <cellStyle name="Heading 3 19 8" xfId="7641"/>
    <cellStyle name="Heading 3 2" xfId="7642"/>
    <cellStyle name="Heading 3 2 2" xfId="7643"/>
    <cellStyle name="Heading 3 2 3" xfId="7644"/>
    <cellStyle name="Heading 3 2 4" xfId="7645"/>
    <cellStyle name="Heading 3 2 5" xfId="7646"/>
    <cellStyle name="Heading 3 2 6" xfId="7647"/>
    <cellStyle name="Heading 3 2 7" xfId="7648"/>
    <cellStyle name="Heading 3 2 8" xfId="7649"/>
    <cellStyle name="Heading 3 20" xfId="7650"/>
    <cellStyle name="Heading 3 20 2" xfId="7651"/>
    <cellStyle name="Heading 3 20 3" xfId="7652"/>
    <cellStyle name="Heading 3 20 4" xfId="7653"/>
    <cellStyle name="Heading 3 20 5" xfId="7654"/>
    <cellStyle name="Heading 3 20 6" xfId="7655"/>
    <cellStyle name="Heading 3 20 7" xfId="7656"/>
    <cellStyle name="Heading 3 20 8" xfId="7657"/>
    <cellStyle name="Heading 3 21" xfId="7658"/>
    <cellStyle name="Heading 3 21 2" xfId="7659"/>
    <cellStyle name="Heading 3 21 3" xfId="7660"/>
    <cellStyle name="Heading 3 21 4" xfId="7661"/>
    <cellStyle name="Heading 3 21 5" xfId="7662"/>
    <cellStyle name="Heading 3 21 6" xfId="7663"/>
    <cellStyle name="Heading 3 21 7" xfId="7664"/>
    <cellStyle name="Heading 3 21 8" xfId="7665"/>
    <cellStyle name="Heading 3 22" xfId="7666"/>
    <cellStyle name="Heading 3 22 2" xfId="7667"/>
    <cellStyle name="Heading 3 22 3" xfId="7668"/>
    <cellStyle name="Heading 3 22 4" xfId="7669"/>
    <cellStyle name="Heading 3 22 5" xfId="7670"/>
    <cellStyle name="Heading 3 22 6" xfId="7671"/>
    <cellStyle name="Heading 3 22 7" xfId="7672"/>
    <cellStyle name="Heading 3 22 8" xfId="7673"/>
    <cellStyle name="Heading 3 23" xfId="7674"/>
    <cellStyle name="Heading 3 23 2" xfId="7675"/>
    <cellStyle name="Heading 3 23 3" xfId="7676"/>
    <cellStyle name="Heading 3 23 4" xfId="7677"/>
    <cellStyle name="Heading 3 23 5" xfId="7678"/>
    <cellStyle name="Heading 3 23 6" xfId="7679"/>
    <cellStyle name="Heading 3 23 7" xfId="7680"/>
    <cellStyle name="Heading 3 23 8" xfId="7681"/>
    <cellStyle name="Heading 3 24" xfId="7682"/>
    <cellStyle name="Heading 3 24 2" xfId="7683"/>
    <cellStyle name="Heading 3 24 3" xfId="7684"/>
    <cellStyle name="Heading 3 24 4" xfId="7685"/>
    <cellStyle name="Heading 3 24 5" xfId="7686"/>
    <cellStyle name="Heading 3 24 6" xfId="7687"/>
    <cellStyle name="Heading 3 24 7" xfId="7688"/>
    <cellStyle name="Heading 3 24 8" xfId="7689"/>
    <cellStyle name="Heading 3 25" xfId="7690"/>
    <cellStyle name="Heading 3 25 2" xfId="7691"/>
    <cellStyle name="Heading 3 25 3" xfId="7692"/>
    <cellStyle name="Heading 3 25 4" xfId="7693"/>
    <cellStyle name="Heading 3 25 5" xfId="7694"/>
    <cellStyle name="Heading 3 25 6" xfId="7695"/>
    <cellStyle name="Heading 3 25 7" xfId="7696"/>
    <cellStyle name="Heading 3 25 8" xfId="7697"/>
    <cellStyle name="Heading 3 26" xfId="7698"/>
    <cellStyle name="Heading 3 26 2" xfId="7699"/>
    <cellStyle name="Heading 3 26 3" xfId="7700"/>
    <cellStyle name="Heading 3 26 4" xfId="7701"/>
    <cellStyle name="Heading 3 26 5" xfId="7702"/>
    <cellStyle name="Heading 3 26 6" xfId="7703"/>
    <cellStyle name="Heading 3 26 7" xfId="7704"/>
    <cellStyle name="Heading 3 26 8" xfId="7705"/>
    <cellStyle name="Heading 3 27" xfId="7706"/>
    <cellStyle name="Heading 3 27 2" xfId="7707"/>
    <cellStyle name="Heading 3 27 3" xfId="7708"/>
    <cellStyle name="Heading 3 27 4" xfId="7709"/>
    <cellStyle name="Heading 3 27 5" xfId="7710"/>
    <cellStyle name="Heading 3 27 6" xfId="7711"/>
    <cellStyle name="Heading 3 27 7" xfId="7712"/>
    <cellStyle name="Heading 3 27 8" xfId="7713"/>
    <cellStyle name="Heading 3 28" xfId="7714"/>
    <cellStyle name="Heading 3 28 2" xfId="7715"/>
    <cellStyle name="Heading 3 28 3" xfId="7716"/>
    <cellStyle name="Heading 3 28 4" xfId="7717"/>
    <cellStyle name="Heading 3 28 5" xfId="7718"/>
    <cellStyle name="Heading 3 28 6" xfId="7719"/>
    <cellStyle name="Heading 3 28 7" xfId="7720"/>
    <cellStyle name="Heading 3 28 8" xfId="7721"/>
    <cellStyle name="Heading 3 29" xfId="7722"/>
    <cellStyle name="Heading 3 29 2" xfId="7723"/>
    <cellStyle name="Heading 3 29 3" xfId="7724"/>
    <cellStyle name="Heading 3 29 4" xfId="7725"/>
    <cellStyle name="Heading 3 29 5" xfId="7726"/>
    <cellStyle name="Heading 3 29 6" xfId="7727"/>
    <cellStyle name="Heading 3 29 7" xfId="7728"/>
    <cellStyle name="Heading 3 29 8" xfId="7729"/>
    <cellStyle name="Heading 3 3" xfId="7730"/>
    <cellStyle name="Heading 3 3 2" xfId="7731"/>
    <cellStyle name="Heading 3 3 3" xfId="7732"/>
    <cellStyle name="Heading 3 3 4" xfId="7733"/>
    <cellStyle name="Heading 3 3 5" xfId="7734"/>
    <cellStyle name="Heading 3 3 6" xfId="7735"/>
    <cellStyle name="Heading 3 3 7" xfId="7736"/>
    <cellStyle name="Heading 3 3 8" xfId="7737"/>
    <cellStyle name="Heading 3 30" xfId="7738"/>
    <cellStyle name="Heading 3 30 2" xfId="7739"/>
    <cellStyle name="Heading 3 30 3" xfId="7740"/>
    <cellStyle name="Heading 3 30 4" xfId="7741"/>
    <cellStyle name="Heading 3 30 5" xfId="7742"/>
    <cellStyle name="Heading 3 30 6" xfId="7743"/>
    <cellStyle name="Heading 3 30 7" xfId="7744"/>
    <cellStyle name="Heading 3 30 8" xfId="7745"/>
    <cellStyle name="Heading 3 31" xfId="7746"/>
    <cellStyle name="Heading 3 31 2" xfId="7747"/>
    <cellStyle name="Heading 3 31 3" xfId="7748"/>
    <cellStyle name="Heading 3 31 4" xfId="7749"/>
    <cellStyle name="Heading 3 31 5" xfId="7750"/>
    <cellStyle name="Heading 3 31 6" xfId="7751"/>
    <cellStyle name="Heading 3 31 7" xfId="7752"/>
    <cellStyle name="Heading 3 31 8" xfId="7753"/>
    <cellStyle name="Heading 3 32" xfId="7754"/>
    <cellStyle name="Heading 3 4" xfId="7755"/>
    <cellStyle name="Heading 3 4 2" xfId="7756"/>
    <cellStyle name="Heading 3 4 3" xfId="7757"/>
    <cellStyle name="Heading 3 4 4" xfId="7758"/>
    <cellStyle name="Heading 3 4 5" xfId="7759"/>
    <cellStyle name="Heading 3 4 6" xfId="7760"/>
    <cellStyle name="Heading 3 4 7" xfId="7761"/>
    <cellStyle name="Heading 3 4 8" xfId="7762"/>
    <cellStyle name="Heading 3 5" xfId="7763"/>
    <cellStyle name="Heading 3 5 2" xfId="7764"/>
    <cellStyle name="Heading 3 5 3" xfId="7765"/>
    <cellStyle name="Heading 3 5 4" xfId="7766"/>
    <cellStyle name="Heading 3 5 5" xfId="7767"/>
    <cellStyle name="Heading 3 5 6" xfId="7768"/>
    <cellStyle name="Heading 3 5 7" xfId="7769"/>
    <cellStyle name="Heading 3 5 8" xfId="7770"/>
    <cellStyle name="Heading 3 6" xfId="7771"/>
    <cellStyle name="Heading 3 6 2" xfId="7772"/>
    <cellStyle name="Heading 3 6 3" xfId="7773"/>
    <cellStyle name="Heading 3 6 4" xfId="7774"/>
    <cellStyle name="Heading 3 6 5" xfId="7775"/>
    <cellStyle name="Heading 3 6 6" xfId="7776"/>
    <cellStyle name="Heading 3 6 7" xfId="7777"/>
    <cellStyle name="Heading 3 6 8" xfId="7778"/>
    <cellStyle name="Heading 3 7" xfId="7779"/>
    <cellStyle name="Heading 3 7 2" xfId="7780"/>
    <cellStyle name="Heading 3 7 3" xfId="7781"/>
    <cellStyle name="Heading 3 7 4" xfId="7782"/>
    <cellStyle name="Heading 3 7 5" xfId="7783"/>
    <cellStyle name="Heading 3 7 6" xfId="7784"/>
    <cellStyle name="Heading 3 7 7" xfId="7785"/>
    <cellStyle name="Heading 3 7 8" xfId="7786"/>
    <cellStyle name="Heading 3 8" xfId="7787"/>
    <cellStyle name="Heading 3 8 2" xfId="7788"/>
    <cellStyle name="Heading 3 8 3" xfId="7789"/>
    <cellStyle name="Heading 3 8 4" xfId="7790"/>
    <cellStyle name="Heading 3 8 5" xfId="7791"/>
    <cellStyle name="Heading 3 8 6" xfId="7792"/>
    <cellStyle name="Heading 3 8 7" xfId="7793"/>
    <cellStyle name="Heading 3 8 8" xfId="7794"/>
    <cellStyle name="Heading 3 9" xfId="7795"/>
    <cellStyle name="Heading 3 9 2" xfId="7796"/>
    <cellStyle name="Heading 3 9 3" xfId="7797"/>
    <cellStyle name="Heading 3 9 4" xfId="7798"/>
    <cellStyle name="Heading 3 9 5" xfId="7799"/>
    <cellStyle name="Heading 3 9 6" xfId="7800"/>
    <cellStyle name="Heading 3 9 7" xfId="7801"/>
    <cellStyle name="Heading 3 9 8" xfId="7802"/>
    <cellStyle name="Heading 4 10" xfId="7803"/>
    <cellStyle name="Heading 4 10 2" xfId="7804"/>
    <cellStyle name="Heading 4 10 3" xfId="7805"/>
    <cellStyle name="Heading 4 10 4" xfId="7806"/>
    <cellStyle name="Heading 4 10 5" xfId="7807"/>
    <cellStyle name="Heading 4 10 6" xfId="7808"/>
    <cellStyle name="Heading 4 10 7" xfId="7809"/>
    <cellStyle name="Heading 4 10 8" xfId="7810"/>
    <cellStyle name="Heading 4 11" xfId="7811"/>
    <cellStyle name="Heading 4 11 2" xfId="7812"/>
    <cellStyle name="Heading 4 11 3" xfId="7813"/>
    <cellStyle name="Heading 4 11 4" xfId="7814"/>
    <cellStyle name="Heading 4 11 5" xfId="7815"/>
    <cellStyle name="Heading 4 11 6" xfId="7816"/>
    <cellStyle name="Heading 4 11 7" xfId="7817"/>
    <cellStyle name="Heading 4 11 8" xfId="7818"/>
    <cellStyle name="Heading 4 12" xfId="7819"/>
    <cellStyle name="Heading 4 12 2" xfId="7820"/>
    <cellStyle name="Heading 4 12 3" xfId="7821"/>
    <cellStyle name="Heading 4 12 4" xfId="7822"/>
    <cellStyle name="Heading 4 12 5" xfId="7823"/>
    <cellStyle name="Heading 4 12 6" xfId="7824"/>
    <cellStyle name="Heading 4 12 7" xfId="7825"/>
    <cellStyle name="Heading 4 12 8" xfId="7826"/>
    <cellStyle name="Heading 4 13" xfId="7827"/>
    <cellStyle name="Heading 4 13 2" xfId="7828"/>
    <cellStyle name="Heading 4 13 3" xfId="7829"/>
    <cellStyle name="Heading 4 13 4" xfId="7830"/>
    <cellStyle name="Heading 4 13 5" xfId="7831"/>
    <cellStyle name="Heading 4 13 6" xfId="7832"/>
    <cellStyle name="Heading 4 13 7" xfId="7833"/>
    <cellStyle name="Heading 4 13 8" xfId="7834"/>
    <cellStyle name="Heading 4 14" xfId="7835"/>
    <cellStyle name="Heading 4 14 2" xfId="7836"/>
    <cellStyle name="Heading 4 14 3" xfId="7837"/>
    <cellStyle name="Heading 4 14 4" xfId="7838"/>
    <cellStyle name="Heading 4 14 5" xfId="7839"/>
    <cellStyle name="Heading 4 14 6" xfId="7840"/>
    <cellStyle name="Heading 4 14 7" xfId="7841"/>
    <cellStyle name="Heading 4 14 8" xfId="7842"/>
    <cellStyle name="Heading 4 15" xfId="7843"/>
    <cellStyle name="Heading 4 15 2" xfId="7844"/>
    <cellStyle name="Heading 4 15 3" xfId="7845"/>
    <cellStyle name="Heading 4 15 4" xfId="7846"/>
    <cellStyle name="Heading 4 15 5" xfId="7847"/>
    <cellStyle name="Heading 4 15 6" xfId="7848"/>
    <cellStyle name="Heading 4 15 7" xfId="7849"/>
    <cellStyle name="Heading 4 15 8" xfId="7850"/>
    <cellStyle name="Heading 4 16" xfId="7851"/>
    <cellStyle name="Heading 4 16 2" xfId="7852"/>
    <cellStyle name="Heading 4 16 3" xfId="7853"/>
    <cellStyle name="Heading 4 16 4" xfId="7854"/>
    <cellStyle name="Heading 4 16 5" xfId="7855"/>
    <cellStyle name="Heading 4 16 6" xfId="7856"/>
    <cellStyle name="Heading 4 16 7" xfId="7857"/>
    <cellStyle name="Heading 4 16 8" xfId="7858"/>
    <cellStyle name="Heading 4 17" xfId="7859"/>
    <cellStyle name="Heading 4 17 2" xfId="7860"/>
    <cellStyle name="Heading 4 17 3" xfId="7861"/>
    <cellStyle name="Heading 4 17 4" xfId="7862"/>
    <cellStyle name="Heading 4 17 5" xfId="7863"/>
    <cellStyle name="Heading 4 17 6" xfId="7864"/>
    <cellStyle name="Heading 4 17 7" xfId="7865"/>
    <cellStyle name="Heading 4 17 8" xfId="7866"/>
    <cellStyle name="Heading 4 18" xfId="7867"/>
    <cellStyle name="Heading 4 18 2" xfId="7868"/>
    <cellStyle name="Heading 4 18 3" xfId="7869"/>
    <cellStyle name="Heading 4 18 4" xfId="7870"/>
    <cellStyle name="Heading 4 18 5" xfId="7871"/>
    <cellStyle name="Heading 4 18 6" xfId="7872"/>
    <cellStyle name="Heading 4 18 7" xfId="7873"/>
    <cellStyle name="Heading 4 18 8" xfId="7874"/>
    <cellStyle name="Heading 4 19" xfId="7875"/>
    <cellStyle name="Heading 4 19 2" xfId="7876"/>
    <cellStyle name="Heading 4 19 3" xfId="7877"/>
    <cellStyle name="Heading 4 19 4" xfId="7878"/>
    <cellStyle name="Heading 4 19 5" xfId="7879"/>
    <cellStyle name="Heading 4 19 6" xfId="7880"/>
    <cellStyle name="Heading 4 19 7" xfId="7881"/>
    <cellStyle name="Heading 4 19 8" xfId="7882"/>
    <cellStyle name="Heading 4 2" xfId="7883"/>
    <cellStyle name="Heading 4 2 2" xfId="7884"/>
    <cellStyle name="Heading 4 2 3" xfId="7885"/>
    <cellStyle name="Heading 4 2 4" xfId="7886"/>
    <cellStyle name="Heading 4 2 5" xfId="7887"/>
    <cellStyle name="Heading 4 2 6" xfId="7888"/>
    <cellStyle name="Heading 4 2 7" xfId="7889"/>
    <cellStyle name="Heading 4 2 8" xfId="7890"/>
    <cellStyle name="Heading 4 20" xfId="7891"/>
    <cellStyle name="Heading 4 20 2" xfId="7892"/>
    <cellStyle name="Heading 4 20 3" xfId="7893"/>
    <cellStyle name="Heading 4 20 4" xfId="7894"/>
    <cellStyle name="Heading 4 20 5" xfId="7895"/>
    <cellStyle name="Heading 4 20 6" xfId="7896"/>
    <cellStyle name="Heading 4 20 7" xfId="7897"/>
    <cellStyle name="Heading 4 20 8" xfId="7898"/>
    <cellStyle name="Heading 4 21" xfId="7899"/>
    <cellStyle name="Heading 4 21 2" xfId="7900"/>
    <cellStyle name="Heading 4 21 3" xfId="7901"/>
    <cellStyle name="Heading 4 21 4" xfId="7902"/>
    <cellStyle name="Heading 4 21 5" xfId="7903"/>
    <cellStyle name="Heading 4 21 6" xfId="7904"/>
    <cellStyle name="Heading 4 21 7" xfId="7905"/>
    <cellStyle name="Heading 4 21 8" xfId="7906"/>
    <cellStyle name="Heading 4 22" xfId="7907"/>
    <cellStyle name="Heading 4 22 2" xfId="7908"/>
    <cellStyle name="Heading 4 22 3" xfId="7909"/>
    <cellStyle name="Heading 4 22 4" xfId="7910"/>
    <cellStyle name="Heading 4 22 5" xfId="7911"/>
    <cellStyle name="Heading 4 22 6" xfId="7912"/>
    <cellStyle name="Heading 4 22 7" xfId="7913"/>
    <cellStyle name="Heading 4 22 8" xfId="7914"/>
    <cellStyle name="Heading 4 23" xfId="7915"/>
    <cellStyle name="Heading 4 23 2" xfId="7916"/>
    <cellStyle name="Heading 4 23 3" xfId="7917"/>
    <cellStyle name="Heading 4 23 4" xfId="7918"/>
    <cellStyle name="Heading 4 23 5" xfId="7919"/>
    <cellStyle name="Heading 4 23 6" xfId="7920"/>
    <cellStyle name="Heading 4 23 7" xfId="7921"/>
    <cellStyle name="Heading 4 23 8" xfId="7922"/>
    <cellStyle name="Heading 4 24" xfId="7923"/>
    <cellStyle name="Heading 4 24 2" xfId="7924"/>
    <cellStyle name="Heading 4 24 3" xfId="7925"/>
    <cellStyle name="Heading 4 24 4" xfId="7926"/>
    <cellStyle name="Heading 4 24 5" xfId="7927"/>
    <cellStyle name="Heading 4 24 6" xfId="7928"/>
    <cellStyle name="Heading 4 24 7" xfId="7929"/>
    <cellStyle name="Heading 4 24 8" xfId="7930"/>
    <cellStyle name="Heading 4 25" xfId="7931"/>
    <cellStyle name="Heading 4 25 2" xfId="7932"/>
    <cellStyle name="Heading 4 25 3" xfId="7933"/>
    <cellStyle name="Heading 4 25 4" xfId="7934"/>
    <cellStyle name="Heading 4 25 5" xfId="7935"/>
    <cellStyle name="Heading 4 25 6" xfId="7936"/>
    <cellStyle name="Heading 4 25 7" xfId="7937"/>
    <cellStyle name="Heading 4 25 8" xfId="7938"/>
    <cellStyle name="Heading 4 26" xfId="7939"/>
    <cellStyle name="Heading 4 26 2" xfId="7940"/>
    <cellStyle name="Heading 4 26 3" xfId="7941"/>
    <cellStyle name="Heading 4 26 4" xfId="7942"/>
    <cellStyle name="Heading 4 26 5" xfId="7943"/>
    <cellStyle name="Heading 4 26 6" xfId="7944"/>
    <cellStyle name="Heading 4 26 7" xfId="7945"/>
    <cellStyle name="Heading 4 26 8" xfId="7946"/>
    <cellStyle name="Heading 4 27" xfId="7947"/>
    <cellStyle name="Heading 4 27 2" xfId="7948"/>
    <cellStyle name="Heading 4 27 3" xfId="7949"/>
    <cellStyle name="Heading 4 27 4" xfId="7950"/>
    <cellStyle name="Heading 4 27 5" xfId="7951"/>
    <cellStyle name="Heading 4 27 6" xfId="7952"/>
    <cellStyle name="Heading 4 27 7" xfId="7953"/>
    <cellStyle name="Heading 4 27 8" xfId="7954"/>
    <cellStyle name="Heading 4 28" xfId="7955"/>
    <cellStyle name="Heading 4 28 2" xfId="7956"/>
    <cellStyle name="Heading 4 28 3" xfId="7957"/>
    <cellStyle name="Heading 4 28 4" xfId="7958"/>
    <cellStyle name="Heading 4 28 5" xfId="7959"/>
    <cellStyle name="Heading 4 28 6" xfId="7960"/>
    <cellStyle name="Heading 4 28 7" xfId="7961"/>
    <cellStyle name="Heading 4 28 8" xfId="7962"/>
    <cellStyle name="Heading 4 29" xfId="7963"/>
    <cellStyle name="Heading 4 29 2" xfId="7964"/>
    <cellStyle name="Heading 4 29 3" xfId="7965"/>
    <cellStyle name="Heading 4 29 4" xfId="7966"/>
    <cellStyle name="Heading 4 29 5" xfId="7967"/>
    <cellStyle name="Heading 4 29 6" xfId="7968"/>
    <cellStyle name="Heading 4 29 7" xfId="7969"/>
    <cellStyle name="Heading 4 29 8" xfId="7970"/>
    <cellStyle name="Heading 4 3" xfId="7971"/>
    <cellStyle name="Heading 4 3 2" xfId="7972"/>
    <cellStyle name="Heading 4 3 3" xfId="7973"/>
    <cellStyle name="Heading 4 3 4" xfId="7974"/>
    <cellStyle name="Heading 4 3 5" xfId="7975"/>
    <cellStyle name="Heading 4 3 6" xfId="7976"/>
    <cellStyle name="Heading 4 3 7" xfId="7977"/>
    <cellStyle name="Heading 4 3 8" xfId="7978"/>
    <cellStyle name="Heading 4 30" xfId="7979"/>
    <cellStyle name="Heading 4 30 2" xfId="7980"/>
    <cellStyle name="Heading 4 30 3" xfId="7981"/>
    <cellStyle name="Heading 4 30 4" xfId="7982"/>
    <cellStyle name="Heading 4 30 5" xfId="7983"/>
    <cellStyle name="Heading 4 30 6" xfId="7984"/>
    <cellStyle name="Heading 4 30 7" xfId="7985"/>
    <cellStyle name="Heading 4 30 8" xfId="7986"/>
    <cellStyle name="Heading 4 31" xfId="7987"/>
    <cellStyle name="Heading 4 31 2" xfId="7988"/>
    <cellStyle name="Heading 4 31 3" xfId="7989"/>
    <cellStyle name="Heading 4 31 4" xfId="7990"/>
    <cellStyle name="Heading 4 31 5" xfId="7991"/>
    <cellStyle name="Heading 4 31 6" xfId="7992"/>
    <cellStyle name="Heading 4 31 7" xfId="7993"/>
    <cellStyle name="Heading 4 31 8" xfId="7994"/>
    <cellStyle name="Heading 4 32" xfId="7995"/>
    <cellStyle name="Heading 4 4" xfId="7996"/>
    <cellStyle name="Heading 4 4 2" xfId="7997"/>
    <cellStyle name="Heading 4 4 3" xfId="7998"/>
    <cellStyle name="Heading 4 4 4" xfId="7999"/>
    <cellStyle name="Heading 4 4 5" xfId="8000"/>
    <cellStyle name="Heading 4 4 6" xfId="8001"/>
    <cellStyle name="Heading 4 4 7" xfId="8002"/>
    <cellStyle name="Heading 4 4 8" xfId="8003"/>
    <cellStyle name="Heading 4 5" xfId="8004"/>
    <cellStyle name="Heading 4 5 2" xfId="8005"/>
    <cellStyle name="Heading 4 5 3" xfId="8006"/>
    <cellStyle name="Heading 4 5 4" xfId="8007"/>
    <cellStyle name="Heading 4 5 5" xfId="8008"/>
    <cellStyle name="Heading 4 5 6" xfId="8009"/>
    <cellStyle name="Heading 4 5 7" xfId="8010"/>
    <cellStyle name="Heading 4 5 8" xfId="8011"/>
    <cellStyle name="Heading 4 6" xfId="8012"/>
    <cellStyle name="Heading 4 6 2" xfId="8013"/>
    <cellStyle name="Heading 4 6 3" xfId="8014"/>
    <cellStyle name="Heading 4 6 4" xfId="8015"/>
    <cellStyle name="Heading 4 6 5" xfId="8016"/>
    <cellStyle name="Heading 4 6 6" xfId="8017"/>
    <cellStyle name="Heading 4 6 7" xfId="8018"/>
    <cellStyle name="Heading 4 6 8" xfId="8019"/>
    <cellStyle name="Heading 4 7" xfId="8020"/>
    <cellStyle name="Heading 4 7 2" xfId="8021"/>
    <cellStyle name="Heading 4 7 3" xfId="8022"/>
    <cellStyle name="Heading 4 7 4" xfId="8023"/>
    <cellStyle name="Heading 4 7 5" xfId="8024"/>
    <cellStyle name="Heading 4 7 6" xfId="8025"/>
    <cellStyle name="Heading 4 7 7" xfId="8026"/>
    <cellStyle name="Heading 4 7 8" xfId="8027"/>
    <cellStyle name="Heading 4 8" xfId="8028"/>
    <cellStyle name="Heading 4 8 2" xfId="8029"/>
    <cellStyle name="Heading 4 8 3" xfId="8030"/>
    <cellStyle name="Heading 4 8 4" xfId="8031"/>
    <cellStyle name="Heading 4 8 5" xfId="8032"/>
    <cellStyle name="Heading 4 8 6" xfId="8033"/>
    <cellStyle name="Heading 4 8 7" xfId="8034"/>
    <cellStyle name="Heading 4 8 8" xfId="8035"/>
    <cellStyle name="Heading 4 9" xfId="8036"/>
    <cellStyle name="Heading 4 9 2" xfId="8037"/>
    <cellStyle name="Heading 4 9 3" xfId="8038"/>
    <cellStyle name="Heading 4 9 4" xfId="8039"/>
    <cellStyle name="Heading 4 9 5" xfId="8040"/>
    <cellStyle name="Heading 4 9 6" xfId="8041"/>
    <cellStyle name="Heading 4 9 7" xfId="8042"/>
    <cellStyle name="Heading 4 9 8" xfId="8043"/>
    <cellStyle name="HT_Bold_TL1" xfId="8044"/>
    <cellStyle name="Hyperlink 2" xfId="8045"/>
    <cellStyle name="Hyperlink 2 2" xfId="8046"/>
    <cellStyle name="Hyperlink 2 3" xfId="8047"/>
    <cellStyle name="Hyperlink 2 4" xfId="8048"/>
    <cellStyle name="Hyperlink 2 5" xfId="8049"/>
    <cellStyle name="Hyperlink 2 6" xfId="8050"/>
    <cellStyle name="Hyperlink 2_State APPENDIX_Planning Tables 2011-12" xfId="8051"/>
    <cellStyle name="Hyperlink 3" xfId="8052"/>
    <cellStyle name="Hyperlink 4" xfId="8053"/>
    <cellStyle name="Input [yellow]" xfId="8054"/>
    <cellStyle name="Input [yellow] 2" xfId="8055"/>
    <cellStyle name="Input [yellow] 3" xfId="8056"/>
    <cellStyle name="Input [yellow] 4" xfId="8057"/>
    <cellStyle name="Input [yellow] 5" xfId="8058"/>
    <cellStyle name="Input [yellow] 6" xfId="8059"/>
    <cellStyle name="Input [yellow] 7" xfId="8060"/>
    <cellStyle name="Input 10" xfId="8061"/>
    <cellStyle name="Input 10 2" xfId="8062"/>
    <cellStyle name="Input 10 3" xfId="8063"/>
    <cellStyle name="Input 10 4" xfId="8064"/>
    <cellStyle name="Input 10 5" xfId="8065"/>
    <cellStyle name="Input 10 6" xfId="8066"/>
    <cellStyle name="Input 11" xfId="8067"/>
    <cellStyle name="Input 11 2" xfId="8068"/>
    <cellStyle name="Input 11 3" xfId="8069"/>
    <cellStyle name="Input 11 4" xfId="8070"/>
    <cellStyle name="Input 11 5" xfId="8071"/>
    <cellStyle name="Input 11 6" xfId="8072"/>
    <cellStyle name="Input 12" xfId="8073"/>
    <cellStyle name="Input 12 2" xfId="8074"/>
    <cellStyle name="Input 12 3" xfId="8075"/>
    <cellStyle name="Input 12 4" xfId="8076"/>
    <cellStyle name="Input 12 5" xfId="8077"/>
    <cellStyle name="Input 12 6" xfId="8078"/>
    <cellStyle name="Input 13" xfId="8079"/>
    <cellStyle name="Input 13 2" xfId="8080"/>
    <cellStyle name="Input 13 3" xfId="8081"/>
    <cellStyle name="Input 13 4" xfId="8082"/>
    <cellStyle name="Input 13 5" xfId="8083"/>
    <cellStyle name="Input 13 6" xfId="8084"/>
    <cellStyle name="Input 14" xfId="8085"/>
    <cellStyle name="Input 14 2" xfId="8086"/>
    <cellStyle name="Input 14 3" xfId="8087"/>
    <cellStyle name="Input 14 4" xfId="8088"/>
    <cellStyle name="Input 14 5" xfId="8089"/>
    <cellStyle name="Input 14 6" xfId="8090"/>
    <cellStyle name="Input 15" xfId="8091"/>
    <cellStyle name="Input 15 2" xfId="8092"/>
    <cellStyle name="Input 15 3" xfId="8093"/>
    <cellStyle name="Input 15 4" xfId="8094"/>
    <cellStyle name="Input 15 5" xfId="8095"/>
    <cellStyle name="Input 15 6" xfId="8096"/>
    <cellStyle name="Input 16" xfId="8097"/>
    <cellStyle name="Input 16 2" xfId="8098"/>
    <cellStyle name="Input 16 3" xfId="8099"/>
    <cellStyle name="Input 16 4" xfId="8100"/>
    <cellStyle name="Input 16 5" xfId="8101"/>
    <cellStyle name="Input 16 6" xfId="8102"/>
    <cellStyle name="Input 17" xfId="8103"/>
    <cellStyle name="Input 17 2" xfId="8104"/>
    <cellStyle name="Input 17 3" xfId="8105"/>
    <cellStyle name="Input 17 4" xfId="8106"/>
    <cellStyle name="Input 17 5" xfId="8107"/>
    <cellStyle name="Input 17 6" xfId="8108"/>
    <cellStyle name="Input 18" xfId="8109"/>
    <cellStyle name="Input 18 2" xfId="8110"/>
    <cellStyle name="Input 18 3" xfId="8111"/>
    <cellStyle name="Input 18 4" xfId="8112"/>
    <cellStyle name="Input 18 5" xfId="8113"/>
    <cellStyle name="Input 18 6" xfId="8114"/>
    <cellStyle name="Input 19" xfId="8115"/>
    <cellStyle name="Input 19 2" xfId="8116"/>
    <cellStyle name="Input 19 3" xfId="8117"/>
    <cellStyle name="Input 19 4" xfId="8118"/>
    <cellStyle name="Input 19 5" xfId="8119"/>
    <cellStyle name="Input 19 6" xfId="8120"/>
    <cellStyle name="Input 2" xfId="8121"/>
    <cellStyle name="Input 2 2" xfId="8122"/>
    <cellStyle name="Input 2 3" xfId="8123"/>
    <cellStyle name="Input 2 4" xfId="8124"/>
    <cellStyle name="Input 2 5" xfId="8125"/>
    <cellStyle name="Input 2 6" xfId="8126"/>
    <cellStyle name="Input 2 7" xfId="8127"/>
    <cellStyle name="Input 20" xfId="8128"/>
    <cellStyle name="Input 20 2" xfId="8129"/>
    <cellStyle name="Input 20 3" xfId="8130"/>
    <cellStyle name="Input 20 4" xfId="8131"/>
    <cellStyle name="Input 20 5" xfId="8132"/>
    <cellStyle name="Input 20 6" xfId="8133"/>
    <cellStyle name="Input 21" xfId="8134"/>
    <cellStyle name="Input 21 2" xfId="8135"/>
    <cellStyle name="Input 21 3" xfId="8136"/>
    <cellStyle name="Input 21 4" xfId="8137"/>
    <cellStyle name="Input 21 5" xfId="8138"/>
    <cellStyle name="Input 21 6" xfId="8139"/>
    <cellStyle name="Input 22" xfId="8140"/>
    <cellStyle name="Input 22 2" xfId="8141"/>
    <cellStyle name="Input 22 3" xfId="8142"/>
    <cellStyle name="Input 22 4" xfId="8143"/>
    <cellStyle name="Input 22 5" xfId="8144"/>
    <cellStyle name="Input 22 6" xfId="8145"/>
    <cellStyle name="Input 23" xfId="8146"/>
    <cellStyle name="Input 23 2" xfId="8147"/>
    <cellStyle name="Input 23 3" xfId="8148"/>
    <cellStyle name="Input 23 4" xfId="8149"/>
    <cellStyle name="Input 23 5" xfId="8150"/>
    <cellStyle name="Input 23 6" xfId="8151"/>
    <cellStyle name="Input 24" xfId="8152"/>
    <cellStyle name="Input 24 2" xfId="8153"/>
    <cellStyle name="Input 24 3" xfId="8154"/>
    <cellStyle name="Input 24 4" xfId="8155"/>
    <cellStyle name="Input 24 5" xfId="8156"/>
    <cellStyle name="Input 24 6" xfId="8157"/>
    <cellStyle name="Input 25" xfId="8158"/>
    <cellStyle name="Input 25 2" xfId="8159"/>
    <cellStyle name="Input 25 3" xfId="8160"/>
    <cellStyle name="Input 25 4" xfId="8161"/>
    <cellStyle name="Input 25 5" xfId="8162"/>
    <cellStyle name="Input 25 6" xfId="8163"/>
    <cellStyle name="Input 26" xfId="8164"/>
    <cellStyle name="Input 26 2" xfId="8165"/>
    <cellStyle name="Input 26 3" xfId="8166"/>
    <cellStyle name="Input 26 4" xfId="8167"/>
    <cellStyle name="Input 26 5" xfId="8168"/>
    <cellStyle name="Input 26 6" xfId="8169"/>
    <cellStyle name="Input 27" xfId="8170"/>
    <cellStyle name="Input 27 2" xfId="8171"/>
    <cellStyle name="Input 27 3" xfId="8172"/>
    <cellStyle name="Input 27 4" xfId="8173"/>
    <cellStyle name="Input 27 5" xfId="8174"/>
    <cellStyle name="Input 27 6" xfId="8175"/>
    <cellStyle name="Input 28" xfId="8176"/>
    <cellStyle name="Input 28 2" xfId="8177"/>
    <cellStyle name="Input 28 3" xfId="8178"/>
    <cellStyle name="Input 28 4" xfId="8179"/>
    <cellStyle name="Input 28 5" xfId="8180"/>
    <cellStyle name="Input 28 6" xfId="8181"/>
    <cellStyle name="Input 29" xfId="8182"/>
    <cellStyle name="Input 29 2" xfId="8183"/>
    <cellStyle name="Input 29 3" xfId="8184"/>
    <cellStyle name="Input 29 4" xfId="8185"/>
    <cellStyle name="Input 29 5" xfId="8186"/>
    <cellStyle name="Input 29 6" xfId="8187"/>
    <cellStyle name="Input 3" xfId="8188"/>
    <cellStyle name="Input 3 2" xfId="8189"/>
    <cellStyle name="Input 3 3" xfId="8190"/>
    <cellStyle name="Input 3 4" xfId="8191"/>
    <cellStyle name="Input 3 5" xfId="8192"/>
    <cellStyle name="Input 3 6" xfId="8193"/>
    <cellStyle name="Input 30" xfId="8194"/>
    <cellStyle name="Input 30 2" xfId="8195"/>
    <cellStyle name="Input 30 3" xfId="8196"/>
    <cellStyle name="Input 30 4" xfId="8197"/>
    <cellStyle name="Input 30 5" xfId="8198"/>
    <cellStyle name="Input 30 6" xfId="8199"/>
    <cellStyle name="Input 31" xfId="8200"/>
    <cellStyle name="Input 31 2" xfId="8201"/>
    <cellStyle name="Input 31 3" xfId="8202"/>
    <cellStyle name="Input 31 4" xfId="8203"/>
    <cellStyle name="Input 31 5" xfId="8204"/>
    <cellStyle name="Input 31 6" xfId="8205"/>
    <cellStyle name="Input 32" xfId="8206"/>
    <cellStyle name="Input 33" xfId="8207"/>
    <cellStyle name="Input 34" xfId="8208"/>
    <cellStyle name="Input 4" xfId="8209"/>
    <cellStyle name="Input 4 2" xfId="8210"/>
    <cellStyle name="Input 4 3" xfId="8211"/>
    <cellStyle name="Input 4 4" xfId="8212"/>
    <cellStyle name="Input 4 5" xfId="8213"/>
    <cellStyle name="Input 4 6" xfId="8214"/>
    <cellStyle name="Input 5" xfId="8215"/>
    <cellStyle name="Input 5 2" xfId="8216"/>
    <cellStyle name="Input 5 3" xfId="8217"/>
    <cellStyle name="Input 5 4" xfId="8218"/>
    <cellStyle name="Input 5 5" xfId="8219"/>
    <cellStyle name="Input 5 6" xfId="8220"/>
    <cellStyle name="Input 6" xfId="8221"/>
    <cellStyle name="Input 6 2" xfId="8222"/>
    <cellStyle name="Input 6 3" xfId="8223"/>
    <cellStyle name="Input 6 4" xfId="8224"/>
    <cellStyle name="Input 6 5" xfId="8225"/>
    <cellStyle name="Input 6 6" xfId="8226"/>
    <cellStyle name="Input 7" xfId="8227"/>
    <cellStyle name="Input 7 2" xfId="8228"/>
    <cellStyle name="Input 7 3" xfId="8229"/>
    <cellStyle name="Input 7 4" xfId="8230"/>
    <cellStyle name="Input 7 5" xfId="8231"/>
    <cellStyle name="Input 7 6" xfId="8232"/>
    <cellStyle name="Input 8" xfId="8233"/>
    <cellStyle name="Input 8 2" xfId="8234"/>
    <cellStyle name="Input 8 3" xfId="8235"/>
    <cellStyle name="Input 8 4" xfId="8236"/>
    <cellStyle name="Input 8 5" xfId="8237"/>
    <cellStyle name="Input 8 6" xfId="8238"/>
    <cellStyle name="Input 9" xfId="8239"/>
    <cellStyle name="Input 9 2" xfId="8240"/>
    <cellStyle name="Input 9 3" xfId="8241"/>
    <cellStyle name="Input 9 4" xfId="8242"/>
    <cellStyle name="Input 9 5" xfId="8243"/>
    <cellStyle name="Input 9 6" xfId="8244"/>
    <cellStyle name="Linked Cell 10" xfId="8245"/>
    <cellStyle name="Linked Cell 10 2" xfId="8246"/>
    <cellStyle name="Linked Cell 10 3" xfId="8247"/>
    <cellStyle name="Linked Cell 10 4" xfId="8248"/>
    <cellStyle name="Linked Cell 10 5" xfId="8249"/>
    <cellStyle name="Linked Cell 10 6" xfId="8250"/>
    <cellStyle name="Linked Cell 11" xfId="8251"/>
    <cellStyle name="Linked Cell 11 2" xfId="8252"/>
    <cellStyle name="Linked Cell 11 3" xfId="8253"/>
    <cellStyle name="Linked Cell 11 4" xfId="8254"/>
    <cellStyle name="Linked Cell 11 5" xfId="8255"/>
    <cellStyle name="Linked Cell 11 6" xfId="8256"/>
    <cellStyle name="Linked Cell 12" xfId="8257"/>
    <cellStyle name="Linked Cell 12 2" xfId="8258"/>
    <cellStyle name="Linked Cell 12 3" xfId="8259"/>
    <cellStyle name="Linked Cell 12 4" xfId="8260"/>
    <cellStyle name="Linked Cell 12 5" xfId="8261"/>
    <cellStyle name="Linked Cell 12 6" xfId="8262"/>
    <cellStyle name="Linked Cell 13" xfId="8263"/>
    <cellStyle name="Linked Cell 13 2" xfId="8264"/>
    <cellStyle name="Linked Cell 13 3" xfId="8265"/>
    <cellStyle name="Linked Cell 13 4" xfId="8266"/>
    <cellStyle name="Linked Cell 13 5" xfId="8267"/>
    <cellStyle name="Linked Cell 13 6" xfId="8268"/>
    <cellStyle name="Linked Cell 14" xfId="8269"/>
    <cellStyle name="Linked Cell 14 2" xfId="8270"/>
    <cellStyle name="Linked Cell 14 3" xfId="8271"/>
    <cellStyle name="Linked Cell 14 4" xfId="8272"/>
    <cellStyle name="Linked Cell 14 5" xfId="8273"/>
    <cellStyle name="Linked Cell 14 6" xfId="8274"/>
    <cellStyle name="Linked Cell 15" xfId="8275"/>
    <cellStyle name="Linked Cell 15 2" xfId="8276"/>
    <cellStyle name="Linked Cell 15 3" xfId="8277"/>
    <cellStyle name="Linked Cell 15 4" xfId="8278"/>
    <cellStyle name="Linked Cell 15 5" xfId="8279"/>
    <cellStyle name="Linked Cell 15 6" xfId="8280"/>
    <cellStyle name="Linked Cell 16" xfId="8281"/>
    <cellStyle name="Linked Cell 16 2" xfId="8282"/>
    <cellStyle name="Linked Cell 16 3" xfId="8283"/>
    <cellStyle name="Linked Cell 16 4" xfId="8284"/>
    <cellStyle name="Linked Cell 16 5" xfId="8285"/>
    <cellStyle name="Linked Cell 16 6" xfId="8286"/>
    <cellStyle name="Linked Cell 17" xfId="8287"/>
    <cellStyle name="Linked Cell 17 2" xfId="8288"/>
    <cellStyle name="Linked Cell 17 3" xfId="8289"/>
    <cellStyle name="Linked Cell 17 4" xfId="8290"/>
    <cellStyle name="Linked Cell 17 5" xfId="8291"/>
    <cellStyle name="Linked Cell 17 6" xfId="8292"/>
    <cellStyle name="Linked Cell 18" xfId="8293"/>
    <cellStyle name="Linked Cell 18 2" xfId="8294"/>
    <cellStyle name="Linked Cell 18 3" xfId="8295"/>
    <cellStyle name="Linked Cell 18 4" xfId="8296"/>
    <cellStyle name="Linked Cell 18 5" xfId="8297"/>
    <cellStyle name="Linked Cell 18 6" xfId="8298"/>
    <cellStyle name="Linked Cell 19" xfId="8299"/>
    <cellStyle name="Linked Cell 19 2" xfId="8300"/>
    <cellStyle name="Linked Cell 19 3" xfId="8301"/>
    <cellStyle name="Linked Cell 19 4" xfId="8302"/>
    <cellStyle name="Linked Cell 19 5" xfId="8303"/>
    <cellStyle name="Linked Cell 19 6" xfId="8304"/>
    <cellStyle name="Linked Cell 2" xfId="8305"/>
    <cellStyle name="Linked Cell 2 2" xfId="8306"/>
    <cellStyle name="Linked Cell 2 3" xfId="8307"/>
    <cellStyle name="Linked Cell 2 4" xfId="8308"/>
    <cellStyle name="Linked Cell 2 5" xfId="8309"/>
    <cellStyle name="Linked Cell 2 6" xfId="8310"/>
    <cellStyle name="Linked Cell 2 7" xfId="8311"/>
    <cellStyle name="Linked Cell 20" xfId="8312"/>
    <cellStyle name="Linked Cell 20 2" xfId="8313"/>
    <cellStyle name="Linked Cell 20 3" xfId="8314"/>
    <cellStyle name="Linked Cell 20 4" xfId="8315"/>
    <cellStyle name="Linked Cell 20 5" xfId="8316"/>
    <cellStyle name="Linked Cell 20 6" xfId="8317"/>
    <cellStyle name="Linked Cell 21" xfId="8318"/>
    <cellStyle name="Linked Cell 21 2" xfId="8319"/>
    <cellStyle name="Linked Cell 21 3" xfId="8320"/>
    <cellStyle name="Linked Cell 21 4" xfId="8321"/>
    <cellStyle name="Linked Cell 21 5" xfId="8322"/>
    <cellStyle name="Linked Cell 21 6" xfId="8323"/>
    <cellStyle name="Linked Cell 22" xfId="8324"/>
    <cellStyle name="Linked Cell 22 2" xfId="8325"/>
    <cellStyle name="Linked Cell 22 3" xfId="8326"/>
    <cellStyle name="Linked Cell 22 4" xfId="8327"/>
    <cellStyle name="Linked Cell 22 5" xfId="8328"/>
    <cellStyle name="Linked Cell 22 6" xfId="8329"/>
    <cellStyle name="Linked Cell 23" xfId="8330"/>
    <cellStyle name="Linked Cell 23 2" xfId="8331"/>
    <cellStyle name="Linked Cell 23 3" xfId="8332"/>
    <cellStyle name="Linked Cell 23 4" xfId="8333"/>
    <cellStyle name="Linked Cell 23 5" xfId="8334"/>
    <cellStyle name="Linked Cell 23 6" xfId="8335"/>
    <cellStyle name="Linked Cell 24" xfId="8336"/>
    <cellStyle name="Linked Cell 24 2" xfId="8337"/>
    <cellStyle name="Linked Cell 24 3" xfId="8338"/>
    <cellStyle name="Linked Cell 24 4" xfId="8339"/>
    <cellStyle name="Linked Cell 24 5" xfId="8340"/>
    <cellStyle name="Linked Cell 24 6" xfId="8341"/>
    <cellStyle name="Linked Cell 25" xfId="8342"/>
    <cellStyle name="Linked Cell 25 2" xfId="8343"/>
    <cellStyle name="Linked Cell 25 3" xfId="8344"/>
    <cellStyle name="Linked Cell 25 4" xfId="8345"/>
    <cellStyle name="Linked Cell 25 5" xfId="8346"/>
    <cellStyle name="Linked Cell 25 6" xfId="8347"/>
    <cellStyle name="Linked Cell 26" xfId="8348"/>
    <cellStyle name="Linked Cell 26 2" xfId="8349"/>
    <cellStyle name="Linked Cell 26 3" xfId="8350"/>
    <cellStyle name="Linked Cell 26 4" xfId="8351"/>
    <cellStyle name="Linked Cell 26 5" xfId="8352"/>
    <cellStyle name="Linked Cell 26 6" xfId="8353"/>
    <cellStyle name="Linked Cell 27" xfId="8354"/>
    <cellStyle name="Linked Cell 27 2" xfId="8355"/>
    <cellStyle name="Linked Cell 27 3" xfId="8356"/>
    <cellStyle name="Linked Cell 27 4" xfId="8357"/>
    <cellStyle name="Linked Cell 27 5" xfId="8358"/>
    <cellStyle name="Linked Cell 27 6" xfId="8359"/>
    <cellStyle name="Linked Cell 28" xfId="8360"/>
    <cellStyle name="Linked Cell 28 2" xfId="8361"/>
    <cellStyle name="Linked Cell 28 3" xfId="8362"/>
    <cellStyle name="Linked Cell 28 4" xfId="8363"/>
    <cellStyle name="Linked Cell 28 5" xfId="8364"/>
    <cellStyle name="Linked Cell 28 6" xfId="8365"/>
    <cellStyle name="Linked Cell 29" xfId="8366"/>
    <cellStyle name="Linked Cell 29 2" xfId="8367"/>
    <cellStyle name="Linked Cell 29 3" xfId="8368"/>
    <cellStyle name="Linked Cell 29 4" xfId="8369"/>
    <cellStyle name="Linked Cell 29 5" xfId="8370"/>
    <cellStyle name="Linked Cell 29 6" xfId="8371"/>
    <cellStyle name="Linked Cell 3" xfId="8372"/>
    <cellStyle name="Linked Cell 3 2" xfId="8373"/>
    <cellStyle name="Linked Cell 3 3" xfId="8374"/>
    <cellStyle name="Linked Cell 3 4" xfId="8375"/>
    <cellStyle name="Linked Cell 3 5" xfId="8376"/>
    <cellStyle name="Linked Cell 3 6" xfId="8377"/>
    <cellStyle name="Linked Cell 30" xfId="8378"/>
    <cellStyle name="Linked Cell 30 2" xfId="8379"/>
    <cellStyle name="Linked Cell 30 3" xfId="8380"/>
    <cellStyle name="Linked Cell 30 4" xfId="8381"/>
    <cellStyle name="Linked Cell 30 5" xfId="8382"/>
    <cellStyle name="Linked Cell 30 6" xfId="8383"/>
    <cellStyle name="Linked Cell 31" xfId="8384"/>
    <cellStyle name="Linked Cell 31 2" xfId="8385"/>
    <cellStyle name="Linked Cell 31 3" xfId="8386"/>
    <cellStyle name="Linked Cell 31 4" xfId="8387"/>
    <cellStyle name="Linked Cell 31 5" xfId="8388"/>
    <cellStyle name="Linked Cell 31 6" xfId="8389"/>
    <cellStyle name="Linked Cell 4" xfId="8390"/>
    <cellStyle name="Linked Cell 4 2" xfId="8391"/>
    <cellStyle name="Linked Cell 4 3" xfId="8392"/>
    <cellStyle name="Linked Cell 4 4" xfId="8393"/>
    <cellStyle name="Linked Cell 4 5" xfId="8394"/>
    <cellStyle name="Linked Cell 4 6" xfId="8395"/>
    <cellStyle name="Linked Cell 5" xfId="8396"/>
    <cellStyle name="Linked Cell 5 2" xfId="8397"/>
    <cellStyle name="Linked Cell 5 3" xfId="8398"/>
    <cellStyle name="Linked Cell 5 4" xfId="8399"/>
    <cellStyle name="Linked Cell 5 5" xfId="8400"/>
    <cellStyle name="Linked Cell 5 6" xfId="8401"/>
    <cellStyle name="Linked Cell 6" xfId="8402"/>
    <cellStyle name="Linked Cell 6 2" xfId="8403"/>
    <cellStyle name="Linked Cell 6 3" xfId="8404"/>
    <cellStyle name="Linked Cell 6 4" xfId="8405"/>
    <cellStyle name="Linked Cell 6 5" xfId="8406"/>
    <cellStyle name="Linked Cell 6 6" xfId="8407"/>
    <cellStyle name="Linked Cell 7" xfId="8408"/>
    <cellStyle name="Linked Cell 7 2" xfId="8409"/>
    <cellStyle name="Linked Cell 7 3" xfId="8410"/>
    <cellStyle name="Linked Cell 7 4" xfId="8411"/>
    <cellStyle name="Linked Cell 7 5" xfId="8412"/>
    <cellStyle name="Linked Cell 7 6" xfId="8413"/>
    <cellStyle name="Linked Cell 8" xfId="8414"/>
    <cellStyle name="Linked Cell 8 2" xfId="8415"/>
    <cellStyle name="Linked Cell 8 3" xfId="8416"/>
    <cellStyle name="Linked Cell 8 4" xfId="8417"/>
    <cellStyle name="Linked Cell 8 5" xfId="8418"/>
    <cellStyle name="Linked Cell 8 6" xfId="8419"/>
    <cellStyle name="Linked Cell 9" xfId="8420"/>
    <cellStyle name="Linked Cell 9 2" xfId="8421"/>
    <cellStyle name="Linked Cell 9 3" xfId="8422"/>
    <cellStyle name="Linked Cell 9 4" xfId="8423"/>
    <cellStyle name="Linked Cell 9 5" xfId="8424"/>
    <cellStyle name="Linked Cell 9 6" xfId="8425"/>
    <cellStyle name="list" xfId="8426"/>
    <cellStyle name="list 2" xfId="8427"/>
    <cellStyle name="list 3" xfId="8428"/>
    <cellStyle name="list 4" xfId="8429"/>
    <cellStyle name="list 5" xfId="8430"/>
    <cellStyle name="list 6" xfId="8431"/>
    <cellStyle name="list1" xfId="8432"/>
    <cellStyle name="list1 2" xfId="8433"/>
    <cellStyle name="list1 3" xfId="8434"/>
    <cellStyle name="list1 4" xfId="8435"/>
    <cellStyle name="list1 5" xfId="8436"/>
    <cellStyle name="list1 6" xfId="8437"/>
    <cellStyle name="Milliers [0]_laroux" xfId="8438"/>
    <cellStyle name="Milliers_laroux" xfId="8439"/>
    <cellStyle name="Neutral 10" xfId="8440"/>
    <cellStyle name="Neutral 10 2" xfId="8441"/>
    <cellStyle name="Neutral 10 3" xfId="8442"/>
    <cellStyle name="Neutral 10 4" xfId="8443"/>
    <cellStyle name="Neutral 10 5" xfId="8444"/>
    <cellStyle name="Neutral 10 6" xfId="8445"/>
    <cellStyle name="Neutral 11" xfId="8446"/>
    <cellStyle name="Neutral 11 2" xfId="8447"/>
    <cellStyle name="Neutral 11 3" xfId="8448"/>
    <cellStyle name="Neutral 11 4" xfId="8449"/>
    <cellStyle name="Neutral 11 5" xfId="8450"/>
    <cellStyle name="Neutral 11 6" xfId="8451"/>
    <cellStyle name="Neutral 12" xfId="8452"/>
    <cellStyle name="Neutral 12 2" xfId="8453"/>
    <cellStyle name="Neutral 12 3" xfId="8454"/>
    <cellStyle name="Neutral 12 4" xfId="8455"/>
    <cellStyle name="Neutral 12 5" xfId="8456"/>
    <cellStyle name="Neutral 12 6" xfId="8457"/>
    <cellStyle name="Neutral 13" xfId="8458"/>
    <cellStyle name="Neutral 13 2" xfId="8459"/>
    <cellStyle name="Neutral 13 3" xfId="8460"/>
    <cellStyle name="Neutral 13 4" xfId="8461"/>
    <cellStyle name="Neutral 13 5" xfId="8462"/>
    <cellStyle name="Neutral 13 6" xfId="8463"/>
    <cellStyle name="Neutral 14" xfId="8464"/>
    <cellStyle name="Neutral 14 2" xfId="8465"/>
    <cellStyle name="Neutral 14 3" xfId="8466"/>
    <cellStyle name="Neutral 14 4" xfId="8467"/>
    <cellStyle name="Neutral 14 5" xfId="8468"/>
    <cellStyle name="Neutral 14 6" xfId="8469"/>
    <cellStyle name="Neutral 15" xfId="8470"/>
    <cellStyle name="Neutral 15 2" xfId="8471"/>
    <cellStyle name="Neutral 15 3" xfId="8472"/>
    <cellStyle name="Neutral 15 4" xfId="8473"/>
    <cellStyle name="Neutral 15 5" xfId="8474"/>
    <cellStyle name="Neutral 15 6" xfId="8475"/>
    <cellStyle name="Neutral 16" xfId="8476"/>
    <cellStyle name="Neutral 16 2" xfId="8477"/>
    <cellStyle name="Neutral 16 3" xfId="8478"/>
    <cellStyle name="Neutral 16 4" xfId="8479"/>
    <cellStyle name="Neutral 16 5" xfId="8480"/>
    <cellStyle name="Neutral 16 6" xfId="8481"/>
    <cellStyle name="Neutral 17" xfId="8482"/>
    <cellStyle name="Neutral 17 2" xfId="8483"/>
    <cellStyle name="Neutral 17 3" xfId="8484"/>
    <cellStyle name="Neutral 17 4" xfId="8485"/>
    <cellStyle name="Neutral 17 5" xfId="8486"/>
    <cellStyle name="Neutral 17 6" xfId="8487"/>
    <cellStyle name="Neutral 18" xfId="8488"/>
    <cellStyle name="Neutral 18 2" xfId="8489"/>
    <cellStyle name="Neutral 18 3" xfId="8490"/>
    <cellStyle name="Neutral 18 4" xfId="8491"/>
    <cellStyle name="Neutral 18 5" xfId="8492"/>
    <cellStyle name="Neutral 18 6" xfId="8493"/>
    <cellStyle name="Neutral 19" xfId="8494"/>
    <cellStyle name="Neutral 19 2" xfId="8495"/>
    <cellStyle name="Neutral 19 3" xfId="8496"/>
    <cellStyle name="Neutral 19 4" xfId="8497"/>
    <cellStyle name="Neutral 19 5" xfId="8498"/>
    <cellStyle name="Neutral 19 6" xfId="8499"/>
    <cellStyle name="Neutral 2" xfId="8500"/>
    <cellStyle name="Neutral 2 2" xfId="8501"/>
    <cellStyle name="Neutral 2 3" xfId="8502"/>
    <cellStyle name="Neutral 2 4" xfId="8503"/>
    <cellStyle name="Neutral 2 5" xfId="8504"/>
    <cellStyle name="Neutral 2 6" xfId="8505"/>
    <cellStyle name="Neutral 2 7" xfId="8506"/>
    <cellStyle name="Neutral 20" xfId="8507"/>
    <cellStyle name="Neutral 20 2" xfId="8508"/>
    <cellStyle name="Neutral 20 3" xfId="8509"/>
    <cellStyle name="Neutral 20 4" xfId="8510"/>
    <cellStyle name="Neutral 20 5" xfId="8511"/>
    <cellStyle name="Neutral 20 6" xfId="8512"/>
    <cellStyle name="Neutral 21" xfId="8513"/>
    <cellStyle name="Neutral 21 2" xfId="8514"/>
    <cellStyle name="Neutral 21 3" xfId="8515"/>
    <cellStyle name="Neutral 21 4" xfId="8516"/>
    <cellStyle name="Neutral 21 5" xfId="8517"/>
    <cellStyle name="Neutral 21 6" xfId="8518"/>
    <cellStyle name="Neutral 22" xfId="8519"/>
    <cellStyle name="Neutral 22 2" xfId="8520"/>
    <cellStyle name="Neutral 22 3" xfId="8521"/>
    <cellStyle name="Neutral 22 4" xfId="8522"/>
    <cellStyle name="Neutral 22 5" xfId="8523"/>
    <cellStyle name="Neutral 22 6" xfId="8524"/>
    <cellStyle name="Neutral 23" xfId="8525"/>
    <cellStyle name="Neutral 23 2" xfId="8526"/>
    <cellStyle name="Neutral 23 3" xfId="8527"/>
    <cellStyle name="Neutral 23 4" xfId="8528"/>
    <cellStyle name="Neutral 23 5" xfId="8529"/>
    <cellStyle name="Neutral 23 6" xfId="8530"/>
    <cellStyle name="Neutral 24" xfId="8531"/>
    <cellStyle name="Neutral 24 2" xfId="8532"/>
    <cellStyle name="Neutral 24 3" xfId="8533"/>
    <cellStyle name="Neutral 24 4" xfId="8534"/>
    <cellStyle name="Neutral 24 5" xfId="8535"/>
    <cellStyle name="Neutral 24 6" xfId="8536"/>
    <cellStyle name="Neutral 25" xfId="8537"/>
    <cellStyle name="Neutral 25 2" xfId="8538"/>
    <cellStyle name="Neutral 25 3" xfId="8539"/>
    <cellStyle name="Neutral 25 4" xfId="8540"/>
    <cellStyle name="Neutral 25 5" xfId="8541"/>
    <cellStyle name="Neutral 25 6" xfId="8542"/>
    <cellStyle name="Neutral 26" xfId="8543"/>
    <cellStyle name="Neutral 26 2" xfId="8544"/>
    <cellStyle name="Neutral 26 3" xfId="8545"/>
    <cellStyle name="Neutral 26 4" xfId="8546"/>
    <cellStyle name="Neutral 26 5" xfId="8547"/>
    <cellStyle name="Neutral 26 6" xfId="8548"/>
    <cellStyle name="Neutral 27" xfId="8549"/>
    <cellStyle name="Neutral 27 2" xfId="8550"/>
    <cellStyle name="Neutral 27 3" xfId="8551"/>
    <cellStyle name="Neutral 27 4" xfId="8552"/>
    <cellStyle name="Neutral 27 5" xfId="8553"/>
    <cellStyle name="Neutral 27 6" xfId="8554"/>
    <cellStyle name="Neutral 28" xfId="8555"/>
    <cellStyle name="Neutral 28 2" xfId="8556"/>
    <cellStyle name="Neutral 28 3" xfId="8557"/>
    <cellStyle name="Neutral 28 4" xfId="8558"/>
    <cellStyle name="Neutral 28 5" xfId="8559"/>
    <cellStyle name="Neutral 28 6" xfId="8560"/>
    <cellStyle name="Neutral 29" xfId="8561"/>
    <cellStyle name="Neutral 29 2" xfId="8562"/>
    <cellStyle name="Neutral 29 3" xfId="8563"/>
    <cellStyle name="Neutral 29 4" xfId="8564"/>
    <cellStyle name="Neutral 29 5" xfId="8565"/>
    <cellStyle name="Neutral 29 6" xfId="8566"/>
    <cellStyle name="Neutral 3" xfId="8567"/>
    <cellStyle name="Neutral 3 2" xfId="8568"/>
    <cellStyle name="Neutral 3 3" xfId="8569"/>
    <cellStyle name="Neutral 3 4" xfId="8570"/>
    <cellStyle name="Neutral 3 5" xfId="8571"/>
    <cellStyle name="Neutral 3 6" xfId="8572"/>
    <cellStyle name="Neutral 30" xfId="8573"/>
    <cellStyle name="Neutral 30 2" xfId="8574"/>
    <cellStyle name="Neutral 30 3" xfId="8575"/>
    <cellStyle name="Neutral 30 4" xfId="8576"/>
    <cellStyle name="Neutral 30 5" xfId="8577"/>
    <cellStyle name="Neutral 30 6" xfId="8578"/>
    <cellStyle name="Neutral 31" xfId="8579"/>
    <cellStyle name="Neutral 31 2" xfId="8580"/>
    <cellStyle name="Neutral 31 3" xfId="8581"/>
    <cellStyle name="Neutral 31 4" xfId="8582"/>
    <cellStyle name="Neutral 31 5" xfId="8583"/>
    <cellStyle name="Neutral 31 6" xfId="8584"/>
    <cellStyle name="Neutral 4" xfId="8585"/>
    <cellStyle name="Neutral 4 2" xfId="8586"/>
    <cellStyle name="Neutral 4 3" xfId="8587"/>
    <cellStyle name="Neutral 4 4" xfId="8588"/>
    <cellStyle name="Neutral 4 5" xfId="8589"/>
    <cellStyle name="Neutral 4 6" xfId="8590"/>
    <cellStyle name="Neutral 5" xfId="8591"/>
    <cellStyle name="Neutral 5 2" xfId="8592"/>
    <cellStyle name="Neutral 5 3" xfId="8593"/>
    <cellStyle name="Neutral 5 4" xfId="8594"/>
    <cellStyle name="Neutral 5 5" xfId="8595"/>
    <cellStyle name="Neutral 5 6" xfId="8596"/>
    <cellStyle name="Neutral 6" xfId="8597"/>
    <cellStyle name="Neutral 6 2" xfId="8598"/>
    <cellStyle name="Neutral 6 3" xfId="8599"/>
    <cellStyle name="Neutral 6 4" xfId="8600"/>
    <cellStyle name="Neutral 6 5" xfId="8601"/>
    <cellStyle name="Neutral 6 6" xfId="8602"/>
    <cellStyle name="Neutral 7" xfId="8603"/>
    <cellStyle name="Neutral 7 2" xfId="8604"/>
    <cellStyle name="Neutral 7 3" xfId="8605"/>
    <cellStyle name="Neutral 7 4" xfId="8606"/>
    <cellStyle name="Neutral 7 5" xfId="8607"/>
    <cellStyle name="Neutral 7 6" xfId="8608"/>
    <cellStyle name="Neutral 8" xfId="8609"/>
    <cellStyle name="Neutral 8 2" xfId="8610"/>
    <cellStyle name="Neutral 8 3" xfId="8611"/>
    <cellStyle name="Neutral 8 4" xfId="8612"/>
    <cellStyle name="Neutral 8 5" xfId="8613"/>
    <cellStyle name="Neutral 8 6" xfId="8614"/>
    <cellStyle name="Neutral 9" xfId="8615"/>
    <cellStyle name="Neutral 9 2" xfId="8616"/>
    <cellStyle name="Neutral 9 3" xfId="8617"/>
    <cellStyle name="Neutral 9 4" xfId="8618"/>
    <cellStyle name="Neutral 9 5" xfId="8619"/>
    <cellStyle name="Neutral 9 6" xfId="8620"/>
    <cellStyle name="no dec" xfId="8621"/>
    <cellStyle name="no dec 2" xfId="8622"/>
    <cellStyle name="no dec 3" xfId="8623"/>
    <cellStyle name="no dec 4" xfId="8624"/>
    <cellStyle name="no dec 5" xfId="8625"/>
    <cellStyle name="no dec 6" xfId="8626"/>
    <cellStyle name="Non défini" xfId="8627"/>
    <cellStyle name="Non défini 2" xfId="8628"/>
    <cellStyle name="Non défini 3" xfId="8629"/>
    <cellStyle name="Non défini 4" xfId="8630"/>
    <cellStyle name="Non défini 5" xfId="8631"/>
    <cellStyle name="Non défini 6" xfId="8632"/>
    <cellStyle name="Normal" xfId="0" builtinId="0"/>
    <cellStyle name="Normal - Style1" xfId="8633"/>
    <cellStyle name="Normal - Style1 10" xfId="8634"/>
    <cellStyle name="Normal - Style1 11" xfId="8635"/>
    <cellStyle name="Normal - Style1 12" xfId="8636"/>
    <cellStyle name="Normal - Style1 2" xfId="8637"/>
    <cellStyle name="Normal - Style1 3" xfId="8638"/>
    <cellStyle name="Normal - Style1 4" xfId="8639"/>
    <cellStyle name="Normal - Style1 5" xfId="8640"/>
    <cellStyle name="Normal - Style1 6" xfId="8641"/>
    <cellStyle name="Normal - Style1 7" xfId="8642"/>
    <cellStyle name="Normal - Style1 8" xfId="8643"/>
    <cellStyle name="Normal - Style1 9" xfId="8644"/>
    <cellStyle name="Normal - Style1_IED 96000" xfId="8645"/>
    <cellStyle name="Normal 10" xfId="8646"/>
    <cellStyle name="Normal 10 10" xfId="8647"/>
    <cellStyle name="Normal 10 11" xfId="8648"/>
    <cellStyle name="Normal 10 2" xfId="8649"/>
    <cellStyle name="Normal 10 2 2" xfId="8650"/>
    <cellStyle name="Normal 10 2 2 2" xfId="8651"/>
    <cellStyle name="Normal 10 2 2 3" xfId="8652"/>
    <cellStyle name="Normal 10 2 2 4" xfId="8653"/>
    <cellStyle name="Normal 10 2 3" xfId="8654"/>
    <cellStyle name="Normal 10 2 4" xfId="8655"/>
    <cellStyle name="Normal 10 2 5" xfId="8656"/>
    <cellStyle name="Normal 10 3" xfId="8657"/>
    <cellStyle name="Normal 10 3 2" xfId="8658"/>
    <cellStyle name="Normal 10 3 2 2" xfId="8659"/>
    <cellStyle name="Normal 10 3 2 3" xfId="8660"/>
    <cellStyle name="Normal 10 3 2 4" xfId="8661"/>
    <cellStyle name="Normal 10 3 2 4 2" xfId="8662"/>
    <cellStyle name="Normal 10 3 3" xfId="8663"/>
    <cellStyle name="Normal 10 3 4" xfId="8664"/>
    <cellStyle name="Normal 10 4" xfId="8665"/>
    <cellStyle name="Normal 10 4 2" xfId="8666"/>
    <cellStyle name="Normal 10 4 3" xfId="8667"/>
    <cellStyle name="Normal 10 5" xfId="8668"/>
    <cellStyle name="Normal 10 5 2" xfId="8669"/>
    <cellStyle name="Normal 10 6" xfId="8670"/>
    <cellStyle name="Normal 10 7" xfId="8671"/>
    <cellStyle name="Normal 10 8" xfId="8672"/>
    <cellStyle name="Normal 10 9" xfId="8673"/>
    <cellStyle name="Normal 10 9 2" xfId="8674"/>
    <cellStyle name="Normal 10 9 3" xfId="8675"/>
    <cellStyle name="Normal 10 9 4" xfId="8676"/>
    <cellStyle name="Normal 10_CALTargets-12-13" xfId="8677"/>
    <cellStyle name="Normal 100" xfId="8678"/>
    <cellStyle name="Normal 101" xfId="8679"/>
    <cellStyle name="Normal 102" xfId="8680"/>
    <cellStyle name="Normal 103" xfId="8681"/>
    <cellStyle name="Normal 104" xfId="8682"/>
    <cellStyle name="Normal 105" xfId="8683"/>
    <cellStyle name="Normal 106" xfId="8684"/>
    <cellStyle name="Normal 107" xfId="8685"/>
    <cellStyle name="Normal 108" xfId="8686"/>
    <cellStyle name="Normal 109" xfId="8687"/>
    <cellStyle name="Normal 11" xfId="8688"/>
    <cellStyle name="Normal 11 2" xfId="8689"/>
    <cellStyle name="Normal 11 3" xfId="8690"/>
    <cellStyle name="Normal 11 4" xfId="8691"/>
    <cellStyle name="Normal 11 5" xfId="8692"/>
    <cellStyle name="Normal 11 6" xfId="8693"/>
    <cellStyle name="Normal 11 7" xfId="8694"/>
    <cellStyle name="Normal 11 8" xfId="8695"/>
    <cellStyle name="Normal 11 9" xfId="8696"/>
    <cellStyle name="Normal 110" xfId="8697"/>
    <cellStyle name="Normal 111" xfId="8698"/>
    <cellStyle name="Normal 112" xfId="8699"/>
    <cellStyle name="Normal 113" xfId="8700"/>
    <cellStyle name="Normal 113 2" xfId="8701"/>
    <cellStyle name="Normal 113 3" xfId="8702"/>
    <cellStyle name="Normal 114" xfId="8703"/>
    <cellStyle name="Normal 114 2" xfId="8704"/>
    <cellStyle name="Normal 114 3" xfId="8705"/>
    <cellStyle name="Normal 115" xfId="8706"/>
    <cellStyle name="Normal 115 2" xfId="8707"/>
    <cellStyle name="Normal 115 3" xfId="8708"/>
    <cellStyle name="Normal 116" xfId="8709"/>
    <cellStyle name="Normal 116 2" xfId="8710"/>
    <cellStyle name="Normal 116 3" xfId="8711"/>
    <cellStyle name="Normal 117" xfId="8712"/>
    <cellStyle name="Normal 117 2" xfId="8713"/>
    <cellStyle name="Normal 12" xfId="8714"/>
    <cellStyle name="Normal 12 2" xfId="8715"/>
    <cellStyle name="Normal 12 2 2" xfId="8716"/>
    <cellStyle name="Normal 12 2 3" xfId="8717"/>
    <cellStyle name="Normal 12 2 4" xfId="8718"/>
    <cellStyle name="Normal 12 2_Book1" xfId="8719"/>
    <cellStyle name="Normal 12 3" xfId="8720"/>
    <cellStyle name="Normal 12 3 2" xfId="8721"/>
    <cellStyle name="Normal 12 4" xfId="8722"/>
    <cellStyle name="Normal 12 5" xfId="8723"/>
    <cellStyle name="Normal 12 6" xfId="8724"/>
    <cellStyle name="Normal 12 7" xfId="8725"/>
    <cellStyle name="Normal 12 8" xfId="8726"/>
    <cellStyle name="Normal 12 9" xfId="8727"/>
    <cellStyle name="Normal 12_Cost_Table__2014-15" xfId="8728"/>
    <cellStyle name="Normal 13" xfId="8729"/>
    <cellStyle name="Normal 13 2" xfId="8730"/>
    <cellStyle name="Normal 13 2 2" xfId="8731"/>
    <cellStyle name="Normal 13 2 2 2" xfId="8732"/>
    <cellStyle name="Normal 13 3" xfId="8733"/>
    <cellStyle name="Normal 13 4" xfId="8734"/>
    <cellStyle name="Normal 13 5" xfId="8735"/>
    <cellStyle name="Normal 13 6" xfId="8736"/>
    <cellStyle name="Normal 13 7" xfId="8737"/>
    <cellStyle name="Normal 13_25% 12-13_2013-14 &amp; 2014-15 Table &amp; Annnexure Shorted" xfId="8738"/>
    <cellStyle name="Normal 14" xfId="8739"/>
    <cellStyle name="Normal 14 2" xfId="8740"/>
    <cellStyle name="Normal 14 2 10" xfId="8741"/>
    <cellStyle name="Normal 14 2 11" xfId="8742"/>
    <cellStyle name="Normal 14 2 12" xfId="8743"/>
    <cellStyle name="Normal 14 2 13" xfId="8744"/>
    <cellStyle name="Normal 14 2 14" xfId="8745"/>
    <cellStyle name="Normal 14 2 15" xfId="8746"/>
    <cellStyle name="Normal 14 2 16" xfId="8747"/>
    <cellStyle name="Normal 14 2 17" xfId="8748"/>
    <cellStyle name="Normal 14 2 18" xfId="8749"/>
    <cellStyle name="Normal 14 2 19" xfId="8750"/>
    <cellStyle name="Normal 14 2 2" xfId="8751"/>
    <cellStyle name="Normal 14 2 3" xfId="8752"/>
    <cellStyle name="Normal 14 2 4" xfId="8753"/>
    <cellStyle name="Normal 14 2 5" xfId="8754"/>
    <cellStyle name="Normal 14 2 6" xfId="8755"/>
    <cellStyle name="Normal 14 2 7" xfId="8756"/>
    <cellStyle name="Normal 14 2 8" xfId="8757"/>
    <cellStyle name="Normal 14 2 9" xfId="8758"/>
    <cellStyle name="Normal 14 3" xfId="8759"/>
    <cellStyle name="Normal 14 4" xfId="8760"/>
    <cellStyle name="Normal 14 5" xfId="8761"/>
    <cellStyle name="Normal 14 6" xfId="8762"/>
    <cellStyle name="Normal 14 7" xfId="8763"/>
    <cellStyle name="Normal 15" xfId="8764"/>
    <cellStyle name="Normal 15 2" xfId="8765"/>
    <cellStyle name="Normal 15 3" xfId="8766"/>
    <cellStyle name="Normal 15 4" xfId="8767"/>
    <cellStyle name="Normal 15 5" xfId="8768"/>
    <cellStyle name="Normal 15 6" xfId="8769"/>
    <cellStyle name="Normal 16" xfId="8770"/>
    <cellStyle name="Normal 16 2" xfId="8771"/>
    <cellStyle name="Normal 16 3" xfId="8772"/>
    <cellStyle name="Normal 16 4" xfId="8773"/>
    <cellStyle name="Normal 16 5" xfId="8774"/>
    <cellStyle name="Normal 16 6" xfId="8775"/>
    <cellStyle name="Normal 16 7" xfId="8776"/>
    <cellStyle name="Normal 17" xfId="8777"/>
    <cellStyle name="Normal 17 2" xfId="8778"/>
    <cellStyle name="Normal 17 3" xfId="8779"/>
    <cellStyle name="Normal 17 4" xfId="8780"/>
    <cellStyle name="Normal 17 5" xfId="8781"/>
    <cellStyle name="Normal 17 6" xfId="8782"/>
    <cellStyle name="Normal 18" xfId="8783"/>
    <cellStyle name="Normal 18 2" xfId="8784"/>
    <cellStyle name="Normal 18 3" xfId="8785"/>
    <cellStyle name="Normal 18 4" xfId="8786"/>
    <cellStyle name="Normal 18 5" xfId="8787"/>
    <cellStyle name="Normal 18 6" xfId="8788"/>
    <cellStyle name="Normal 19" xfId="8789"/>
    <cellStyle name="Normal 19 2" xfId="8790"/>
    <cellStyle name="Normal 19 3" xfId="8791"/>
    <cellStyle name="Normal 19 4" xfId="8792"/>
    <cellStyle name="Normal 19 5" xfId="8793"/>
    <cellStyle name="Normal 19 6" xfId="8794"/>
    <cellStyle name="Normal 2" xfId="8795"/>
    <cellStyle name="Normal 2 10" xfId="8796"/>
    <cellStyle name="Normal 2 10 2" xfId="8797"/>
    <cellStyle name="Normal 2 11" xfId="8798"/>
    <cellStyle name="Normal 2 11 2" xfId="8799"/>
    <cellStyle name="Normal 2 12" xfId="8800"/>
    <cellStyle name="Normal 2 12 2" xfId="8801"/>
    <cellStyle name="Normal 2 13" xfId="8802"/>
    <cellStyle name="Normal 2 14" xfId="8803"/>
    <cellStyle name="Normal 2 14 2" xfId="8804"/>
    <cellStyle name="Normal 2 15" xfId="8805"/>
    <cellStyle name="Normal 2 15 2" xfId="8806"/>
    <cellStyle name="Normal 2 15 3" xfId="8807"/>
    <cellStyle name="Normal 2 16" xfId="8808"/>
    <cellStyle name="Normal 2 16 2" xfId="8809"/>
    <cellStyle name="Normal 2 16 3" xfId="8810"/>
    <cellStyle name="Normal 2 17" xfId="8811"/>
    <cellStyle name="Normal 2 17 2" xfId="8812"/>
    <cellStyle name="Normal 2 17 3" xfId="8813"/>
    <cellStyle name="Normal 2 17 4" xfId="8814"/>
    <cellStyle name="Normal 2 18" xfId="8815"/>
    <cellStyle name="Normal 2 18 2" xfId="8816"/>
    <cellStyle name="Normal 2 18 3" xfId="8817"/>
    <cellStyle name="Normal 2 18 3 2" xfId="8818"/>
    <cellStyle name="Normal 2 18 4" xfId="8819"/>
    <cellStyle name="Normal 2 19" xfId="8820"/>
    <cellStyle name="Normal 2 19 2" xfId="8821"/>
    <cellStyle name="Normal 2 19 3" xfId="8822"/>
    <cellStyle name="Normal 2 2" xfId="8823"/>
    <cellStyle name="Normal 2 2 2" xfId="8824"/>
    <cellStyle name="Normal 2 2 2 2" xfId="8825"/>
    <cellStyle name="Normal 2 2 2 2 2" xfId="8826"/>
    <cellStyle name="Normal 2 2 2 2 2 2" xfId="8827"/>
    <cellStyle name="Normal 2 2 2 2 2 2 2" xfId="8828"/>
    <cellStyle name="Normal 2 2 2 2 2 2 3" xfId="8829"/>
    <cellStyle name="Normal 2 2 2 2 2 2 4" xfId="8830"/>
    <cellStyle name="Normal 2 2 2 2 2 3" xfId="8831"/>
    <cellStyle name="Normal 2 2 2 2 2 4" xfId="8832"/>
    <cellStyle name="Normal 2 2 2 2 2_State APPENDIX_Planning Tables 2011-12" xfId="8833"/>
    <cellStyle name="Normal 2 2 2 2 3" xfId="8834"/>
    <cellStyle name="Normal 2 2 2 2 4" xfId="8835"/>
    <cellStyle name="Normal 2 2 2 3" xfId="8836"/>
    <cellStyle name="Normal 2 2 2 4" xfId="8837"/>
    <cellStyle name="Normal 2 2 2 5" xfId="8838"/>
    <cellStyle name="Normal 2 2 2 6" xfId="8839"/>
    <cellStyle name="Normal 2 2 2 6 2" xfId="8840"/>
    <cellStyle name="Normal 2 2 2 7" xfId="8841"/>
    <cellStyle name="Normal 2 2 2_Book1" xfId="8842"/>
    <cellStyle name="Normal 2 2 3" xfId="8843"/>
    <cellStyle name="Normal 2 2 3 2" xfId="8844"/>
    <cellStyle name="Normal 2 2 3 2 2" xfId="8845"/>
    <cellStyle name="Normal 2 2 3 2 2 2" xfId="8846"/>
    <cellStyle name="Normal 2 2 3 2 2 3" xfId="8847"/>
    <cellStyle name="Normal 2 2 3 2 3" xfId="8848"/>
    <cellStyle name="Normal 2 2 3 3" xfId="8849"/>
    <cellStyle name="Normal 2 2 3_State APPENDIX_Planning Tables 2011-12" xfId="8850"/>
    <cellStyle name="Normal 2 2 4" xfId="8851"/>
    <cellStyle name="Normal 2 2 5" xfId="8852"/>
    <cellStyle name="Normal 2 2 6" xfId="8853"/>
    <cellStyle name="Normal 2 2 7" xfId="8854"/>
    <cellStyle name="Normal 2 2_access_govt_aided" xfId="8855"/>
    <cellStyle name="Normal 2 20" xfId="8856"/>
    <cellStyle name="Normal 2 20 2" xfId="8857"/>
    <cellStyle name="Normal 2 20 3" xfId="8858"/>
    <cellStyle name="Normal 2 21" xfId="8859"/>
    <cellStyle name="Normal 2 21 2" xfId="8860"/>
    <cellStyle name="Normal 2 21 3" xfId="8861"/>
    <cellStyle name="Normal 2 22" xfId="8862"/>
    <cellStyle name="Normal 2 23" xfId="8863"/>
    <cellStyle name="Normal 2 24" xfId="8864"/>
    <cellStyle name="Normal 2 25" xfId="8865"/>
    <cellStyle name="Normal 2 26" xfId="8866"/>
    <cellStyle name="Normal 2 27" xfId="8867"/>
    <cellStyle name="Normal 2 28" xfId="8868"/>
    <cellStyle name="Normal 2 29" xfId="8869"/>
    <cellStyle name="Normal 2 3" xfId="8870"/>
    <cellStyle name="Normal 2 3 10" xfId="8871"/>
    <cellStyle name="Normal 2 3 10 2" xfId="8872"/>
    <cellStyle name="Normal 2 3 10 3" xfId="8873"/>
    <cellStyle name="Normal 2 3 10 4" xfId="8874"/>
    <cellStyle name="Normal 2 3 11" xfId="8875"/>
    <cellStyle name="Normal 2 3 11 2" xfId="8876"/>
    <cellStyle name="Normal 2 3 11 3" xfId="8877"/>
    <cellStyle name="Normal 2 3 11 4" xfId="8878"/>
    <cellStyle name="Normal 2 3 12" xfId="8879"/>
    <cellStyle name="Normal 2 3 12 2" xfId="8880"/>
    <cellStyle name="Normal 2 3 12 3" xfId="8881"/>
    <cellStyle name="Normal 2 3 12 4" xfId="8882"/>
    <cellStyle name="Normal 2 3 13" xfId="8883"/>
    <cellStyle name="Normal 2 3 13 2" xfId="8884"/>
    <cellStyle name="Normal 2 3 13 3" xfId="8885"/>
    <cellStyle name="Normal 2 3 13 4" xfId="8886"/>
    <cellStyle name="Normal 2 3 14" xfId="8887"/>
    <cellStyle name="Normal 2 3 14 2" xfId="8888"/>
    <cellStyle name="Normal 2 3 14 3" xfId="8889"/>
    <cellStyle name="Normal 2 3 14 4" xfId="8890"/>
    <cellStyle name="Normal 2 3 15" xfId="8891"/>
    <cellStyle name="Normal 2 3 15 2" xfId="8892"/>
    <cellStyle name="Normal 2 3 15 3" xfId="8893"/>
    <cellStyle name="Normal 2 3 15 4" xfId="8894"/>
    <cellStyle name="Normal 2 3 16" xfId="8895"/>
    <cellStyle name="Normal 2 3 16 2" xfId="8896"/>
    <cellStyle name="Normal 2 3 16 3" xfId="8897"/>
    <cellStyle name="Normal 2 3 16 4" xfId="8898"/>
    <cellStyle name="Normal 2 3 17" xfId="8899"/>
    <cellStyle name="Normal 2 3 17 2" xfId="8900"/>
    <cellStyle name="Normal 2 3 17 3" xfId="8901"/>
    <cellStyle name="Normal 2 3 17 4" xfId="8902"/>
    <cellStyle name="Normal 2 3 18" xfId="8903"/>
    <cellStyle name="Normal 2 3 18 2" xfId="8904"/>
    <cellStyle name="Normal 2 3 18 3" xfId="8905"/>
    <cellStyle name="Normal 2 3 18 4" xfId="8906"/>
    <cellStyle name="Normal 2 3 19" xfId="8907"/>
    <cellStyle name="Normal 2 3 19 2" xfId="8908"/>
    <cellStyle name="Normal 2 3 19 3" xfId="8909"/>
    <cellStyle name="Normal 2 3 19 4" xfId="8910"/>
    <cellStyle name="Normal 2 3 2" xfId="8911"/>
    <cellStyle name="Normal 2 3 2 2" xfId="8912"/>
    <cellStyle name="Normal 2 3 2 2 2" xfId="8913"/>
    <cellStyle name="Normal 2 3 2 2 2 2" xfId="8914"/>
    <cellStyle name="Normal 2 3 2 2 2 3" xfId="8915"/>
    <cellStyle name="Normal 2 3 2 2 3" xfId="8916"/>
    <cellStyle name="Normal 2 3 2 2 4" xfId="8917"/>
    <cellStyle name="Normal 2 3 2 3" xfId="8918"/>
    <cellStyle name="Normal 2 3 2 3 2" xfId="8919"/>
    <cellStyle name="Normal 2 3 2 3 3" xfId="8920"/>
    <cellStyle name="Normal 2 3 2 3 4" xfId="8921"/>
    <cellStyle name="Normal 2 3 2 4" xfId="8922"/>
    <cellStyle name="Normal 2 3 2 4 2" xfId="8923"/>
    <cellStyle name="Normal 2 3 2 4 3" xfId="8924"/>
    <cellStyle name="Normal 2 3 2 4 4" xfId="8925"/>
    <cellStyle name="Normal 2 3 2 5" xfId="8926"/>
    <cellStyle name="Normal 2 3 2 6" xfId="8927"/>
    <cellStyle name="Normal 2 3 2 7" xfId="8928"/>
    <cellStyle name="Normal 2 3 2 8" xfId="8929"/>
    <cellStyle name="Normal 2 3 2 9" xfId="8930"/>
    <cellStyle name="Normal 2 3 20" xfId="8931"/>
    <cellStyle name="Normal 2 3 20 2" xfId="8932"/>
    <cellStyle name="Normal 2 3 20 3" xfId="8933"/>
    <cellStyle name="Normal 2 3 20 4" xfId="8934"/>
    <cellStyle name="Normal 2 3 21" xfId="8935"/>
    <cellStyle name="Normal 2 3 21 2" xfId="8936"/>
    <cellStyle name="Normal 2 3 21 3" xfId="8937"/>
    <cellStyle name="Normal 2 3 21 4" xfId="8938"/>
    <cellStyle name="Normal 2 3 22" xfId="8939"/>
    <cellStyle name="Normal 2 3 22 2" xfId="8940"/>
    <cellStyle name="Normal 2 3 22 3" xfId="8941"/>
    <cellStyle name="Normal 2 3 22 4" xfId="8942"/>
    <cellStyle name="Normal 2 3 23" xfId="8943"/>
    <cellStyle name="Normal 2 3 23 2" xfId="8944"/>
    <cellStyle name="Normal 2 3 23 3" xfId="8945"/>
    <cellStyle name="Normal 2 3 23 4" xfId="8946"/>
    <cellStyle name="Normal 2 3 24" xfId="8947"/>
    <cellStyle name="Normal 2 3 24 2" xfId="8948"/>
    <cellStyle name="Normal 2 3 24 3" xfId="8949"/>
    <cellStyle name="Normal 2 3 24 4" xfId="8950"/>
    <cellStyle name="Normal 2 3 25" xfId="8951"/>
    <cellStyle name="Normal 2 3 25 2" xfId="8952"/>
    <cellStyle name="Normal 2 3 25 3" xfId="8953"/>
    <cellStyle name="Normal 2 3 25 4" xfId="8954"/>
    <cellStyle name="Normal 2 3 26" xfId="8955"/>
    <cellStyle name="Normal 2 3 26 2" xfId="8956"/>
    <cellStyle name="Normal 2 3 26 3" xfId="8957"/>
    <cellStyle name="Normal 2 3 26 4" xfId="8958"/>
    <cellStyle name="Normal 2 3 27" xfId="8959"/>
    <cellStyle name="Normal 2 3 27 2" xfId="8960"/>
    <cellStyle name="Normal 2 3 27 3" xfId="8961"/>
    <cellStyle name="Normal 2 3 27 4" xfId="8962"/>
    <cellStyle name="Normal 2 3 28" xfId="8963"/>
    <cellStyle name="Normal 2 3 28 2" xfId="8964"/>
    <cellStyle name="Normal 2 3 28 3" xfId="8965"/>
    <cellStyle name="Normal 2 3 28 4" xfId="8966"/>
    <cellStyle name="Normal 2 3 29" xfId="8967"/>
    <cellStyle name="Normal 2 3 29 2" xfId="8968"/>
    <cellStyle name="Normal 2 3 29 3" xfId="8969"/>
    <cellStyle name="Normal 2 3 29 4" xfId="8970"/>
    <cellStyle name="Normal 2 3 3" xfId="8971"/>
    <cellStyle name="Normal 2 3 3 2" xfId="8972"/>
    <cellStyle name="Normal 2 3 3 2 2" xfId="8973"/>
    <cellStyle name="Normal 2 3 3 2 3" xfId="8974"/>
    <cellStyle name="Normal 2 3 3 2 4" xfId="8975"/>
    <cellStyle name="Normal 2 3 3 3" xfId="8976"/>
    <cellStyle name="Normal 2 3 3 3 2" xfId="8977"/>
    <cellStyle name="Normal 2 3 3 3 3" xfId="8978"/>
    <cellStyle name="Normal 2 3 3 3 4" xfId="8979"/>
    <cellStyle name="Normal 2 3 3 4" xfId="8980"/>
    <cellStyle name="Normal 2 3 3 4 2" xfId="8981"/>
    <cellStyle name="Normal 2 3 3 4 3" xfId="8982"/>
    <cellStyle name="Normal 2 3 3 4 4" xfId="8983"/>
    <cellStyle name="Normal 2 3 3 5" xfId="8984"/>
    <cellStyle name="Normal 2 3 3 6" xfId="8985"/>
    <cellStyle name="Normal 2 3 3 7" xfId="8986"/>
    <cellStyle name="Normal 2 3 3 8" xfId="8987"/>
    <cellStyle name="Normal 2 3 3 9" xfId="8988"/>
    <cellStyle name="Normal 2 3 30" xfId="8989"/>
    <cellStyle name="Normal 2 3 30 2" xfId="8990"/>
    <cellStyle name="Normal 2 3 30 3" xfId="8991"/>
    <cellStyle name="Normal 2 3 30 4" xfId="8992"/>
    <cellStyle name="Normal 2 3 31" xfId="8993"/>
    <cellStyle name="Normal 2 3 31 2" xfId="8994"/>
    <cellStyle name="Normal 2 3 31 3" xfId="8995"/>
    <cellStyle name="Normal 2 3 31 4" xfId="8996"/>
    <cellStyle name="Normal 2 3 32" xfId="8997"/>
    <cellStyle name="Normal 2 3 32 2" xfId="8998"/>
    <cellStyle name="Normal 2 3 32 3" xfId="8999"/>
    <cellStyle name="Normal 2 3 32 4" xfId="9000"/>
    <cellStyle name="Normal 2 3 33" xfId="9001"/>
    <cellStyle name="Normal 2 3 33 2" xfId="9002"/>
    <cellStyle name="Normal 2 3 33 3" xfId="9003"/>
    <cellStyle name="Normal 2 3 33 4" xfId="9004"/>
    <cellStyle name="Normal 2 3 34" xfId="9005"/>
    <cellStyle name="Normal 2 3 34 2" xfId="9006"/>
    <cellStyle name="Normal 2 3 34 3" xfId="9007"/>
    <cellStyle name="Normal 2 3 34 4" xfId="9008"/>
    <cellStyle name="Normal 2 3 35" xfId="9009"/>
    <cellStyle name="Normal 2 3 35 2" xfId="9010"/>
    <cellStyle name="Normal 2 3 35 3" xfId="9011"/>
    <cellStyle name="Normal 2 3 35 4" xfId="9012"/>
    <cellStyle name="Normal 2 3 36" xfId="9013"/>
    <cellStyle name="Normal 2 3 36 2" xfId="9014"/>
    <cellStyle name="Normal 2 3 36 3" xfId="9015"/>
    <cellStyle name="Normal 2 3 36 4" xfId="9016"/>
    <cellStyle name="Normal 2 3 37" xfId="9017"/>
    <cellStyle name="Normal 2 3 37 2" xfId="9018"/>
    <cellStyle name="Normal 2 3 37 3" xfId="9019"/>
    <cellStyle name="Normal 2 3 37 4" xfId="9020"/>
    <cellStyle name="Normal 2 3 38" xfId="9021"/>
    <cellStyle name="Normal 2 3 38 2" xfId="9022"/>
    <cellStyle name="Normal 2 3 38 3" xfId="9023"/>
    <cellStyle name="Normal 2 3 38 4" xfId="9024"/>
    <cellStyle name="Normal 2 3 39" xfId="9025"/>
    <cellStyle name="Normal 2 3 39 2" xfId="9026"/>
    <cellStyle name="Normal 2 3 39 3" xfId="9027"/>
    <cellStyle name="Normal 2 3 39 4" xfId="9028"/>
    <cellStyle name="Normal 2 3 4" xfId="9029"/>
    <cellStyle name="Normal 2 3 4 2" xfId="9030"/>
    <cellStyle name="Normal 2 3 4 2 2" xfId="9031"/>
    <cellStyle name="Normal 2 3 4 2 3" xfId="9032"/>
    <cellStyle name="Normal 2 3 4 3" xfId="9033"/>
    <cellStyle name="Normal 2 3 4 3 2" xfId="9034"/>
    <cellStyle name="Normal 2 3 4 3 3" xfId="9035"/>
    <cellStyle name="Normal 2 3 4 4" xfId="9036"/>
    <cellStyle name="Normal 2 3 4 5" xfId="9037"/>
    <cellStyle name="Normal 2 3 40" xfId="9038"/>
    <cellStyle name="Normal 2 3 40 2" xfId="9039"/>
    <cellStyle name="Normal 2 3 40 3" xfId="9040"/>
    <cellStyle name="Normal 2 3 40 4" xfId="9041"/>
    <cellStyle name="Normal 2 3 41" xfId="9042"/>
    <cellStyle name="Normal 2 3 41 2" xfId="9043"/>
    <cellStyle name="Normal 2 3 41 3" xfId="9044"/>
    <cellStyle name="Normal 2 3 41 4" xfId="9045"/>
    <cellStyle name="Normal 2 3 42" xfId="9046"/>
    <cellStyle name="Normal 2 3 42 2" xfId="9047"/>
    <cellStyle name="Normal 2 3 42 3" xfId="9048"/>
    <cellStyle name="Normal 2 3 42 4" xfId="9049"/>
    <cellStyle name="Normal 2 3 43" xfId="9050"/>
    <cellStyle name="Normal 2 3 43 2" xfId="9051"/>
    <cellStyle name="Normal 2 3 43 3" xfId="9052"/>
    <cellStyle name="Normal 2 3 43 4" xfId="9053"/>
    <cellStyle name="Normal 2 3 44" xfId="9054"/>
    <cellStyle name="Normal 2 3 44 2" xfId="9055"/>
    <cellStyle name="Normal 2 3 44 3" xfId="9056"/>
    <cellStyle name="Normal 2 3 44 4" xfId="9057"/>
    <cellStyle name="Normal 2 3 45" xfId="9058"/>
    <cellStyle name="Normal 2 3 46" xfId="9059"/>
    <cellStyle name="Normal 2 3 47" xfId="9060"/>
    <cellStyle name="Normal 2 3 48" xfId="9061"/>
    <cellStyle name="Normal 2 3 49" xfId="9062"/>
    <cellStyle name="Normal 2 3 5" xfId="9063"/>
    <cellStyle name="Normal 2 3 5 2" xfId="9064"/>
    <cellStyle name="Normal 2 3 5 3" xfId="9065"/>
    <cellStyle name="Normal 2 3 5 4" xfId="9066"/>
    <cellStyle name="Normal 2 3 50" xfId="9067"/>
    <cellStyle name="Normal 2 3 51" xfId="9068"/>
    <cellStyle name="Normal 2 3 52" xfId="9069"/>
    <cellStyle name="Normal 2 3 53" xfId="9070"/>
    <cellStyle name="Normal 2 3 54" xfId="9071"/>
    <cellStyle name="Normal 2 3 6" xfId="9072"/>
    <cellStyle name="Normal 2 3 6 2" xfId="9073"/>
    <cellStyle name="Normal 2 3 6 3" xfId="9074"/>
    <cellStyle name="Normal 2 3 6 4" xfId="9075"/>
    <cellStyle name="Normal 2 3 7" xfId="9076"/>
    <cellStyle name="Normal 2 3 7 2" xfId="9077"/>
    <cellStyle name="Normal 2 3 7 3" xfId="9078"/>
    <cellStyle name="Normal 2 3 7 4" xfId="9079"/>
    <cellStyle name="Normal 2 3 8" xfId="9080"/>
    <cellStyle name="Normal 2 3 8 2" xfId="9081"/>
    <cellStyle name="Normal 2 3 8 3" xfId="9082"/>
    <cellStyle name="Normal 2 3 8 4" xfId="9083"/>
    <cellStyle name="Normal 2 3 9" xfId="9084"/>
    <cellStyle name="Normal 2 3 9 2" xfId="9085"/>
    <cellStyle name="Normal 2 3 9 3" xfId="9086"/>
    <cellStyle name="Normal 2 3 9 4" xfId="9087"/>
    <cellStyle name="Normal 2 3_8 B" xfId="9088"/>
    <cellStyle name="Normal 2 30" xfId="9089"/>
    <cellStyle name="Normal 2 31" xfId="9090"/>
    <cellStyle name="Normal 2 32" xfId="9091"/>
    <cellStyle name="Normal 2 33" xfId="9092"/>
    <cellStyle name="Normal 2 34" xfId="9093"/>
    <cellStyle name="Normal 2 35" xfId="9094"/>
    <cellStyle name="Normal 2 36" xfId="9095"/>
    <cellStyle name="Normal 2 37" xfId="9096"/>
    <cellStyle name="Normal 2 38" xfId="9097"/>
    <cellStyle name="Normal 2 39" xfId="9098"/>
    <cellStyle name="Normal 2 39 2" xfId="9099"/>
    <cellStyle name="Normal 2 39 3" xfId="9100"/>
    <cellStyle name="Normal 2 39 4" xfId="9101"/>
    <cellStyle name="Normal 2 4" xfId="9102"/>
    <cellStyle name="Normal 2 4 10" xfId="9103"/>
    <cellStyle name="Normal 2 4 11" xfId="9104"/>
    <cellStyle name="Normal 2 4 12" xfId="9105"/>
    <cellStyle name="Normal 2 4 13" xfId="9106"/>
    <cellStyle name="Normal 2 4 14" xfId="9107"/>
    <cellStyle name="Normal 2 4 15" xfId="9108"/>
    <cellStyle name="Normal 2 4 2" xfId="9109"/>
    <cellStyle name="Normal 2 4 2 2" xfId="9110"/>
    <cellStyle name="Normal 2 4 2 2 2" xfId="9111"/>
    <cellStyle name="Normal 2 4 2 2 3" xfId="9112"/>
    <cellStyle name="Normal 2 4 2 3" xfId="9113"/>
    <cellStyle name="Normal 2 4 2 4" xfId="9114"/>
    <cellStyle name="Normal 2 4 3" xfId="9115"/>
    <cellStyle name="Normal 2 4 3 2" xfId="9116"/>
    <cellStyle name="Normal 2 4 3 3" xfId="9117"/>
    <cellStyle name="Normal 2 4 4" xfId="9118"/>
    <cellStyle name="Normal 2 4 5" xfId="9119"/>
    <cellStyle name="Normal 2 4 6" xfId="9120"/>
    <cellStyle name="Normal 2 4 7" xfId="9121"/>
    <cellStyle name="Normal 2 4 8" xfId="9122"/>
    <cellStyle name="Normal 2 4 9" xfId="9123"/>
    <cellStyle name="Normal 2 4_State APPENDIX_Planning Tables 2011-12" xfId="9124"/>
    <cellStyle name="Normal 2 40" xfId="9125"/>
    <cellStyle name="Normal 2 41" xfId="9126"/>
    <cellStyle name="Normal 2 41 2" xfId="9127"/>
    <cellStyle name="Normal 2 42" xfId="9128"/>
    <cellStyle name="Normal 2 43" xfId="9129"/>
    <cellStyle name="Normal 2 44" xfId="9130"/>
    <cellStyle name="Normal 2 45" xfId="9131"/>
    <cellStyle name="Normal 2 46" xfId="9132"/>
    <cellStyle name="Normal 2 47" xfId="9133"/>
    <cellStyle name="Normal 2 48" xfId="9134"/>
    <cellStyle name="Normal 2 49" xfId="9135"/>
    <cellStyle name="Normal 2 5" xfId="9136"/>
    <cellStyle name="Normal 2 5 2" xfId="9137"/>
    <cellStyle name="Normal 2 5 2 2" xfId="9138"/>
    <cellStyle name="Normal 2 5 3" xfId="9139"/>
    <cellStyle name="Normal 2 5 4" xfId="9140"/>
    <cellStyle name="Normal 2 5 5" xfId="9141"/>
    <cellStyle name="Normal 2 5 6" xfId="9142"/>
    <cellStyle name="Normal 2 5 7" xfId="9143"/>
    <cellStyle name="Normal 2 5 8" xfId="9144"/>
    <cellStyle name="Normal 2 5 9" xfId="9145"/>
    <cellStyle name="Normal 2 6" xfId="9146"/>
    <cellStyle name="Normal 2 6 2" xfId="9147"/>
    <cellStyle name="Normal 2 6 2 2" xfId="9148"/>
    <cellStyle name="Normal 2 6 3" xfId="9149"/>
    <cellStyle name="Normal 2 6 4" xfId="9150"/>
    <cellStyle name="Normal 2 6 5" xfId="9151"/>
    <cellStyle name="Normal 2 7" xfId="9152"/>
    <cellStyle name="Normal 2 7 2" xfId="9153"/>
    <cellStyle name="Normal 2 7 2 2" xfId="9154"/>
    <cellStyle name="Normal 2 7 2 2 2" xfId="9155"/>
    <cellStyle name="Normal 2 7 2 2 2 2" xfId="9156"/>
    <cellStyle name="Normal 2 7 2 2 3" xfId="9157"/>
    <cellStyle name="Normal 2 7 2 3" xfId="9158"/>
    <cellStyle name="Normal 2 7 2 4" xfId="9159"/>
    <cellStyle name="Normal 2 7 2 4 2" xfId="9160"/>
    <cellStyle name="Normal 2 7 3" xfId="9161"/>
    <cellStyle name="Normal 2 7 3 2" xfId="9162"/>
    <cellStyle name="Normal 2 7 3 2 2" xfId="9163"/>
    <cellStyle name="Normal 2 7 3 3" xfId="9164"/>
    <cellStyle name="Normal 2 7 4" xfId="9165"/>
    <cellStyle name="Normal 2 7 4 2" xfId="9166"/>
    <cellStyle name="Normal 2 8" xfId="9167"/>
    <cellStyle name="Normal 2 8 2" xfId="9168"/>
    <cellStyle name="Normal 2 8 3" xfId="9169"/>
    <cellStyle name="Normal 2 8 4" xfId="9170"/>
    <cellStyle name="Normal 2 8 5" xfId="9171"/>
    <cellStyle name="Normal 2 8_Book1" xfId="9172"/>
    <cellStyle name="Normal 2 9" xfId="9173"/>
    <cellStyle name="Normal 2 9 2" xfId="9174"/>
    <cellStyle name="Normal 2 9 2 2" xfId="9175"/>
    <cellStyle name="Normal 2 9 3" xfId="9176"/>
    <cellStyle name="Normal 2 9 4" xfId="9177"/>
    <cellStyle name="Normal 2_2013-14 _Annexure" xfId="9178"/>
    <cellStyle name="Normal 20" xfId="9179"/>
    <cellStyle name="Normal 20 2" xfId="9180"/>
    <cellStyle name="Normal 20 3" xfId="9181"/>
    <cellStyle name="Normal 20 4" xfId="9182"/>
    <cellStyle name="Normal 20 5" xfId="9183"/>
    <cellStyle name="Normal 20 6" xfId="9184"/>
    <cellStyle name="Normal 21" xfId="9185"/>
    <cellStyle name="Normal 21 2" xfId="9186"/>
    <cellStyle name="Normal 21 3" xfId="9187"/>
    <cellStyle name="Normal 21 4" xfId="9188"/>
    <cellStyle name="Normal 21 5" xfId="9189"/>
    <cellStyle name="Normal 21 6" xfId="9190"/>
    <cellStyle name="Normal 22" xfId="9191"/>
    <cellStyle name="Normal 22 2" xfId="9192"/>
    <cellStyle name="Normal 22 3" xfId="9193"/>
    <cellStyle name="Normal 22 4" xfId="9194"/>
    <cellStyle name="Normal 22 5" xfId="9195"/>
    <cellStyle name="Normal 22 6" xfId="9196"/>
    <cellStyle name="Normal 23" xfId="9197"/>
    <cellStyle name="Normal 23 2" xfId="9198"/>
    <cellStyle name="Normal 23 3" xfId="9199"/>
    <cellStyle name="Normal 23 4" xfId="9200"/>
    <cellStyle name="Normal 23 5" xfId="9201"/>
    <cellStyle name="Normal 23 6" xfId="9202"/>
    <cellStyle name="Normal 24" xfId="9203"/>
    <cellStyle name="Normal 24 2" xfId="9204"/>
    <cellStyle name="Normal 24 3" xfId="9205"/>
    <cellStyle name="Normal 24 4" xfId="9206"/>
    <cellStyle name="Normal 24 5" xfId="9207"/>
    <cellStyle name="Normal 24 6" xfId="9208"/>
    <cellStyle name="Normal 25" xfId="9209"/>
    <cellStyle name="Normal 25 2" xfId="9210"/>
    <cellStyle name="Normal 25 3" xfId="9211"/>
    <cellStyle name="Normal 25 4" xfId="9212"/>
    <cellStyle name="Normal 25 5" xfId="9213"/>
    <cellStyle name="Normal 25 6" xfId="9214"/>
    <cellStyle name="Normal 26" xfId="9215"/>
    <cellStyle name="Normal 26 2" xfId="9216"/>
    <cellStyle name="Normal 26 3" xfId="9217"/>
    <cellStyle name="Normal 26 4" xfId="9218"/>
    <cellStyle name="Normal 26 5" xfId="9219"/>
    <cellStyle name="Normal 26 6" xfId="9220"/>
    <cellStyle name="Normal 27" xfId="9221"/>
    <cellStyle name="Normal 27 2" xfId="9222"/>
    <cellStyle name="Normal 27 3" xfId="9223"/>
    <cellStyle name="Normal 27 4" xfId="9224"/>
    <cellStyle name="Normal 27 5" xfId="9225"/>
    <cellStyle name="Normal 27 6" xfId="9226"/>
    <cellStyle name="Normal 28" xfId="9227"/>
    <cellStyle name="Normal 28 2" xfId="9228"/>
    <cellStyle name="Normal 28 3" xfId="9229"/>
    <cellStyle name="Normal 28 4" xfId="9230"/>
    <cellStyle name="Normal 28 5" xfId="9231"/>
    <cellStyle name="Normal 28 6" xfId="9232"/>
    <cellStyle name="Normal 29" xfId="9233"/>
    <cellStyle name="Normal 29 2" xfId="9234"/>
    <cellStyle name="Normal 29 3" xfId="9235"/>
    <cellStyle name="Normal 29 4" xfId="9236"/>
    <cellStyle name="Normal 29 5" xfId="9237"/>
    <cellStyle name="Normal 29 6" xfId="9238"/>
    <cellStyle name="Normal 3" xfId="9239"/>
    <cellStyle name="Normal 3 10" xfId="9240"/>
    <cellStyle name="Normal 3 10 2" xfId="9241"/>
    <cellStyle name="Normal 3 10 2 2" xfId="9242"/>
    <cellStyle name="Normal 3 10 3" xfId="9243"/>
    <cellStyle name="Normal 3 10 4" xfId="9244"/>
    <cellStyle name="Normal 3 11" xfId="9245"/>
    <cellStyle name="Normal 3 11 2" xfId="9246"/>
    <cellStyle name="Normal 3 11 3" xfId="9247"/>
    <cellStyle name="Normal 3 11 4" xfId="9248"/>
    <cellStyle name="Normal 3 12" xfId="9249"/>
    <cellStyle name="Normal 3 12 2" xfId="9250"/>
    <cellStyle name="Normal 3 12 3" xfId="9251"/>
    <cellStyle name="Normal 3 12 4" xfId="9252"/>
    <cellStyle name="Normal 3 13" xfId="9253"/>
    <cellStyle name="Normal 3 13 2" xfId="9254"/>
    <cellStyle name="Normal 3 13 3" xfId="9255"/>
    <cellStyle name="Normal 3 13 4" xfId="9256"/>
    <cellStyle name="Normal 3 14" xfId="9257"/>
    <cellStyle name="Normal 3 14 2" xfId="9258"/>
    <cellStyle name="Normal 3 14 3" xfId="9259"/>
    <cellStyle name="Normal 3 14 4" xfId="9260"/>
    <cellStyle name="Normal 3 15" xfId="9261"/>
    <cellStyle name="Normal 3 15 2" xfId="9262"/>
    <cellStyle name="Normal 3 15 3" xfId="9263"/>
    <cellStyle name="Normal 3 15 4" xfId="9264"/>
    <cellStyle name="Normal 3 16" xfId="9265"/>
    <cellStyle name="Normal 3 16 2" xfId="9266"/>
    <cellStyle name="Normal 3 16 3" xfId="9267"/>
    <cellStyle name="Normal 3 16 4" xfId="9268"/>
    <cellStyle name="Normal 3 17" xfId="9269"/>
    <cellStyle name="Normal 3 17 2" xfId="9270"/>
    <cellStyle name="Normal 3 17 3" xfId="9271"/>
    <cellStyle name="Normal 3 17 4" xfId="9272"/>
    <cellStyle name="Normal 3 18" xfId="9273"/>
    <cellStyle name="Normal 3 18 2" xfId="9274"/>
    <cellStyle name="Normal 3 18 3" xfId="9275"/>
    <cellStyle name="Normal 3 18 4" xfId="9276"/>
    <cellStyle name="Normal 3 19" xfId="9277"/>
    <cellStyle name="Normal 3 19 2" xfId="9278"/>
    <cellStyle name="Normal 3 19 3" xfId="9279"/>
    <cellStyle name="Normal 3 19 4" xfId="9280"/>
    <cellStyle name="Normal 3 2" xfId="9281"/>
    <cellStyle name="Normal 3 2 2" xfId="9282"/>
    <cellStyle name="Normal 3 2 3" xfId="9283"/>
    <cellStyle name="Normal 3 20" xfId="9284"/>
    <cellStyle name="Normal 3 20 2" xfId="9285"/>
    <cellStyle name="Normal 3 20 3" xfId="9286"/>
    <cellStyle name="Normal 3 20 4" xfId="9287"/>
    <cellStyle name="Normal 3 21" xfId="9288"/>
    <cellStyle name="Normal 3 21 2" xfId="9289"/>
    <cellStyle name="Normal 3 21 3" xfId="9290"/>
    <cellStyle name="Normal 3 21 4" xfId="9291"/>
    <cellStyle name="Normal 3 22" xfId="9292"/>
    <cellStyle name="Normal 3 22 2" xfId="9293"/>
    <cellStyle name="Normal 3 22 3" xfId="9294"/>
    <cellStyle name="Normal 3 22 4" xfId="9295"/>
    <cellStyle name="Normal 3 23" xfId="9296"/>
    <cellStyle name="Normal 3 23 2" xfId="9297"/>
    <cellStyle name="Normal 3 23 3" xfId="9298"/>
    <cellStyle name="Normal 3 23 4" xfId="9299"/>
    <cellStyle name="Normal 3 24" xfId="9300"/>
    <cellStyle name="Normal 3 24 2" xfId="9301"/>
    <cellStyle name="Normal 3 24 3" xfId="9302"/>
    <cellStyle name="Normal 3 24 4" xfId="9303"/>
    <cellStyle name="Normal 3 25" xfId="9304"/>
    <cellStyle name="Normal 3 25 2" xfId="9305"/>
    <cellStyle name="Normal 3 25 3" xfId="9306"/>
    <cellStyle name="Normal 3 25 4" xfId="9307"/>
    <cellStyle name="Normal 3 26" xfId="9308"/>
    <cellStyle name="Normal 3 26 2" xfId="9309"/>
    <cellStyle name="Normal 3 26 3" xfId="9310"/>
    <cellStyle name="Normal 3 26 4" xfId="9311"/>
    <cellStyle name="Normal 3 27" xfId="9312"/>
    <cellStyle name="Normal 3 27 2" xfId="9313"/>
    <cellStyle name="Normal 3 27 3" xfId="9314"/>
    <cellStyle name="Normal 3 27 4" xfId="9315"/>
    <cellStyle name="Normal 3 28" xfId="9316"/>
    <cellStyle name="Normal 3 28 2" xfId="9317"/>
    <cellStyle name="Normal 3 28 3" xfId="9318"/>
    <cellStyle name="Normal 3 28 4" xfId="9319"/>
    <cellStyle name="Normal 3 29" xfId="9320"/>
    <cellStyle name="Normal 3 29 2" xfId="9321"/>
    <cellStyle name="Normal 3 29 3" xfId="9322"/>
    <cellStyle name="Normal 3 29 4" xfId="9323"/>
    <cellStyle name="Normal 3 3" xfId="9324"/>
    <cellStyle name="Normal 3 3 2" xfId="9325"/>
    <cellStyle name="Normal 3 3 2 2" xfId="9326"/>
    <cellStyle name="Normal 3 3 2 3" xfId="9327"/>
    <cellStyle name="Normal 3 3 2 4" xfId="9328"/>
    <cellStyle name="Normal 3 3 3" xfId="9329"/>
    <cellStyle name="Normal 3 3 3 2" xfId="9330"/>
    <cellStyle name="Normal 3 3 3 3" xfId="9331"/>
    <cellStyle name="Normal 3 3 3 4" xfId="9332"/>
    <cellStyle name="Normal 3 3 4" xfId="9333"/>
    <cellStyle name="Normal 3 3 4 2" xfId="9334"/>
    <cellStyle name="Normal 3 3 4 3" xfId="9335"/>
    <cellStyle name="Normal 3 3 4 4" xfId="9336"/>
    <cellStyle name="Normal 3 3 5" xfId="9337"/>
    <cellStyle name="Normal 3 3 6" xfId="9338"/>
    <cellStyle name="Normal 3 3 7" xfId="9339"/>
    <cellStyle name="Normal 3 3 8" xfId="9340"/>
    <cellStyle name="Normal 3 3 9" xfId="9341"/>
    <cellStyle name="Normal 3 30" xfId="9342"/>
    <cellStyle name="Normal 3 30 2" xfId="9343"/>
    <cellStyle name="Normal 3 30 3" xfId="9344"/>
    <cellStyle name="Normal 3 30 4" xfId="9345"/>
    <cellStyle name="Normal 3 31" xfId="9346"/>
    <cellStyle name="Normal 3 31 2" xfId="9347"/>
    <cellStyle name="Normal 3 31 3" xfId="9348"/>
    <cellStyle name="Normal 3 31 4" xfId="9349"/>
    <cellStyle name="Normal 3 32" xfId="9350"/>
    <cellStyle name="Normal 3 32 2" xfId="9351"/>
    <cellStyle name="Normal 3 32 3" xfId="9352"/>
    <cellStyle name="Normal 3 32 4" xfId="9353"/>
    <cellStyle name="Normal 3 33" xfId="9354"/>
    <cellStyle name="Normal 3 33 2" xfId="9355"/>
    <cellStyle name="Normal 3 33 3" xfId="9356"/>
    <cellStyle name="Normal 3 33 4" xfId="9357"/>
    <cellStyle name="Normal 3 34" xfId="9358"/>
    <cellStyle name="Normal 3 34 2" xfId="9359"/>
    <cellStyle name="Normal 3 34 3" xfId="9360"/>
    <cellStyle name="Normal 3 34 4" xfId="9361"/>
    <cellStyle name="Normal 3 35" xfId="9362"/>
    <cellStyle name="Normal 3 35 2" xfId="9363"/>
    <cellStyle name="Normal 3 35 3" xfId="9364"/>
    <cellStyle name="Normal 3 35 4" xfId="9365"/>
    <cellStyle name="Normal 3 36" xfId="9366"/>
    <cellStyle name="Normal 3 36 2" xfId="9367"/>
    <cellStyle name="Normal 3 36 3" xfId="9368"/>
    <cellStyle name="Normal 3 36 4" xfId="9369"/>
    <cellStyle name="Normal 3 37" xfId="9370"/>
    <cellStyle name="Normal 3 37 2" xfId="9371"/>
    <cellStyle name="Normal 3 37 3" xfId="9372"/>
    <cellStyle name="Normal 3 37 4" xfId="9373"/>
    <cellStyle name="Normal 3 38" xfId="9374"/>
    <cellStyle name="Normal 3 38 2" xfId="9375"/>
    <cellStyle name="Normal 3 38 3" xfId="9376"/>
    <cellStyle name="Normal 3 38 4" xfId="9377"/>
    <cellStyle name="Normal 3 39" xfId="9378"/>
    <cellStyle name="Normal 3 39 2" xfId="9379"/>
    <cellStyle name="Normal 3 39 3" xfId="9380"/>
    <cellStyle name="Normal 3 39 4" xfId="9381"/>
    <cellStyle name="Normal 3 4" xfId="9382"/>
    <cellStyle name="Normal 3 4 2" xfId="9383"/>
    <cellStyle name="Normal 3 4 3" xfId="9384"/>
    <cellStyle name="Normal 3 4 4" xfId="9385"/>
    <cellStyle name="Normal 3 4 5" xfId="9386"/>
    <cellStyle name="Normal 3 4 6" xfId="9387"/>
    <cellStyle name="Normal 3 40" xfId="9388"/>
    <cellStyle name="Normal 3 40 2" xfId="9389"/>
    <cellStyle name="Normal 3 40 3" xfId="9390"/>
    <cellStyle name="Normal 3 40 4" xfId="9391"/>
    <cellStyle name="Normal 3 41" xfId="9392"/>
    <cellStyle name="Normal 3 41 2" xfId="9393"/>
    <cellStyle name="Normal 3 41 3" xfId="9394"/>
    <cellStyle name="Normal 3 41 4" xfId="9395"/>
    <cellStyle name="Normal 3 42" xfId="9396"/>
    <cellStyle name="Normal 3 42 2" xfId="9397"/>
    <cellStyle name="Normal 3 42 3" xfId="9398"/>
    <cellStyle name="Normal 3 42 4" xfId="9399"/>
    <cellStyle name="Normal 3 43" xfId="9400"/>
    <cellStyle name="Normal 3 43 2" xfId="9401"/>
    <cellStyle name="Normal 3 43 3" xfId="9402"/>
    <cellStyle name="Normal 3 43 4" xfId="9403"/>
    <cellStyle name="Normal 3 44" xfId="9404"/>
    <cellStyle name="Normal 3 44 2" xfId="9405"/>
    <cellStyle name="Normal 3 44 3" xfId="9406"/>
    <cellStyle name="Normal 3 44 4" xfId="9407"/>
    <cellStyle name="Normal 3 45" xfId="9408"/>
    <cellStyle name="Normal 3 46" xfId="9409"/>
    <cellStyle name="Normal 3 47" xfId="9410"/>
    <cellStyle name="Normal 3 48" xfId="9411"/>
    <cellStyle name="Normal 3 49" xfId="9412"/>
    <cellStyle name="Normal 3 5" xfId="9413"/>
    <cellStyle name="Normal 3 5 2" xfId="9414"/>
    <cellStyle name="Normal 3 5 3" xfId="9415"/>
    <cellStyle name="Normal 3 5 4" xfId="9416"/>
    <cellStyle name="Normal 3 50" xfId="9417"/>
    <cellStyle name="Normal 3 51" xfId="9418"/>
    <cellStyle name="Normal 3 52" xfId="9419"/>
    <cellStyle name="Normal 3 53" xfId="9420"/>
    <cellStyle name="Normal 3 54" xfId="9421"/>
    <cellStyle name="Normal 3 55" xfId="9422"/>
    <cellStyle name="Normal 3 56" xfId="9423"/>
    <cellStyle name="Normal 3 57" xfId="9424"/>
    <cellStyle name="Normal 3 58" xfId="9425"/>
    <cellStyle name="Normal 3 59" xfId="9426"/>
    <cellStyle name="Normal 3 6" xfId="9427"/>
    <cellStyle name="Normal 3 6 2" xfId="9428"/>
    <cellStyle name="Normal 3 6 3" xfId="9429"/>
    <cellStyle name="Normal 3 6 4" xfId="9430"/>
    <cellStyle name="Normal 3 60" xfId="9431"/>
    <cellStyle name="Normal 3 61" xfId="9432"/>
    <cellStyle name="Normal 3 62" xfId="9433"/>
    <cellStyle name="Normal 3 63" xfId="9434"/>
    <cellStyle name="Normal 3 64" xfId="9435"/>
    <cellStyle name="Normal 3 65" xfId="9436"/>
    <cellStyle name="Normal 3 66" xfId="9437"/>
    <cellStyle name="Normal 3 67" xfId="9438"/>
    <cellStyle name="Normal 3 68" xfId="9439"/>
    <cellStyle name="Normal 3 69" xfId="9440"/>
    <cellStyle name="Normal 3 7" xfId="9441"/>
    <cellStyle name="Normal 3 7 2" xfId="9442"/>
    <cellStyle name="Normal 3 7 3" xfId="9443"/>
    <cellStyle name="Normal 3 7 4" xfId="9444"/>
    <cellStyle name="Normal 3 70" xfId="9445"/>
    <cellStyle name="Normal 3 71" xfId="9446"/>
    <cellStyle name="Normal 3 72" xfId="9447"/>
    <cellStyle name="Normal 3 8" xfId="9448"/>
    <cellStyle name="Normal 3 8 2" xfId="9449"/>
    <cellStyle name="Normal 3 8 3" xfId="9450"/>
    <cellStyle name="Normal 3 8 4" xfId="9451"/>
    <cellStyle name="Normal 3 9" xfId="9452"/>
    <cellStyle name="Normal 3 9 2" xfId="9453"/>
    <cellStyle name="Normal 3 9 3" xfId="9454"/>
    <cellStyle name="Normal 3 9 4" xfId="9455"/>
    <cellStyle name="Normal 3_8 B" xfId="9456"/>
    <cellStyle name="Normal 30" xfId="9457"/>
    <cellStyle name="Normal 30 2" xfId="9458"/>
    <cellStyle name="Normal 30 3" xfId="9459"/>
    <cellStyle name="Normal 30 4" xfId="9460"/>
    <cellStyle name="Normal 30 5" xfId="9461"/>
    <cellStyle name="Normal 30 6" xfId="9462"/>
    <cellStyle name="Normal 31" xfId="9463"/>
    <cellStyle name="Normal 31 2" xfId="9464"/>
    <cellStyle name="Normal 31 3" xfId="9465"/>
    <cellStyle name="Normal 31 4" xfId="9466"/>
    <cellStyle name="Normal 31 5" xfId="9467"/>
    <cellStyle name="Normal 31 6" xfId="9468"/>
    <cellStyle name="Normal 32" xfId="9469"/>
    <cellStyle name="Normal 32 2" xfId="9470"/>
    <cellStyle name="Normal 32 3" xfId="9471"/>
    <cellStyle name="Normal 32 4" xfId="9472"/>
    <cellStyle name="Normal 32 5" xfId="9473"/>
    <cellStyle name="Normal 32 6" xfId="9474"/>
    <cellStyle name="Normal 33" xfId="9475"/>
    <cellStyle name="Normal 33 2" xfId="9476"/>
    <cellStyle name="Normal 33 3" xfId="9477"/>
    <cellStyle name="Normal 33 4" xfId="9478"/>
    <cellStyle name="Normal 33 5" xfId="9479"/>
    <cellStyle name="Normal 33 6" xfId="9480"/>
    <cellStyle name="Normal 33 7" xfId="9481"/>
    <cellStyle name="Normal 33 8" xfId="9482"/>
    <cellStyle name="Normal 34" xfId="9483"/>
    <cellStyle name="Normal 34 10" xfId="9484"/>
    <cellStyle name="Normal 34 2" xfId="9485"/>
    <cellStyle name="Normal 34 2 2" xfId="9486"/>
    <cellStyle name="Normal 34 3" xfId="9487"/>
    <cellStyle name="Normal 34 4" xfId="9488"/>
    <cellStyle name="Normal 34 4 2" xfId="9489"/>
    <cellStyle name="Normal 34 5" xfId="9490"/>
    <cellStyle name="Normal 34 6" xfId="9491"/>
    <cellStyle name="Normal 34 7" xfId="9492"/>
    <cellStyle name="Normal 34 8" xfId="9493"/>
    <cellStyle name="Normal 34 9" xfId="9494"/>
    <cellStyle name="Normal 34_A" xfId="9495"/>
    <cellStyle name="Normal 35" xfId="9496"/>
    <cellStyle name="Normal 35 2" xfId="9497"/>
    <cellStyle name="Normal 35 3" xfId="9498"/>
    <cellStyle name="Normal 35 4" xfId="9499"/>
    <cellStyle name="Normal 35 5" xfId="9500"/>
    <cellStyle name="Normal 35 6" xfId="9501"/>
    <cellStyle name="Normal 35 7" xfId="9502"/>
    <cellStyle name="Normal 36" xfId="9503"/>
    <cellStyle name="Normal 37" xfId="9504"/>
    <cellStyle name="Normal 38" xfId="9505"/>
    <cellStyle name="Normal 39" xfId="9506"/>
    <cellStyle name="Normal 4" xfId="9507"/>
    <cellStyle name="Normal 4 10" xfId="9508"/>
    <cellStyle name="Normal 4 11" xfId="9509"/>
    <cellStyle name="Normal 4 2" xfId="9510"/>
    <cellStyle name="Normal 4 2 10" xfId="9511"/>
    <cellStyle name="Normal 4 2 10 2" xfId="9512"/>
    <cellStyle name="Normal 4 2 10 2 2" xfId="9513"/>
    <cellStyle name="Normal 4 2 10 2 3" xfId="9514"/>
    <cellStyle name="Normal 4 2 10 2 4" xfId="9515"/>
    <cellStyle name="Normal 4 2 10 2 5" xfId="9516"/>
    <cellStyle name="Normal 4 2 10 2 6" xfId="9517"/>
    <cellStyle name="Normal 4 2 10 3" xfId="9518"/>
    <cellStyle name="Normal 4 2 10 3 2" xfId="9519"/>
    <cellStyle name="Normal 4 2 10 4" xfId="9520"/>
    <cellStyle name="Normal 4 2 11" xfId="9521"/>
    <cellStyle name="Normal 4 2 11 2" xfId="9522"/>
    <cellStyle name="Normal 4 2 11 3" xfId="9523"/>
    <cellStyle name="Normal 4 2 12" xfId="9524"/>
    <cellStyle name="Normal 4 2 12 2" xfId="9525"/>
    <cellStyle name="Normal 4 2 12 3" xfId="9526"/>
    <cellStyle name="Normal 4 2 13" xfId="9527"/>
    <cellStyle name="Normal 4 2 13 2" xfId="9528"/>
    <cellStyle name="Normal 4 2 13 3" xfId="9529"/>
    <cellStyle name="Normal 4 2 14" xfId="9530"/>
    <cellStyle name="Normal 4 2 14 2" xfId="9531"/>
    <cellStyle name="Normal 4 2 14 3" xfId="9532"/>
    <cellStyle name="Normal 4 2 15" xfId="9533"/>
    <cellStyle name="Normal 4 2 15 2" xfId="9534"/>
    <cellStyle name="Normal 4 2 15 3" xfId="9535"/>
    <cellStyle name="Normal 4 2 16" xfId="9536"/>
    <cellStyle name="Normal 4 2 16 2" xfId="9537"/>
    <cellStyle name="Normal 4 2 16 3" xfId="9538"/>
    <cellStyle name="Normal 4 2 17" xfId="9539"/>
    <cellStyle name="Normal 4 2 17 2" xfId="9540"/>
    <cellStyle name="Normal 4 2 17 3" xfId="9541"/>
    <cellStyle name="Normal 4 2 18" xfId="9542"/>
    <cellStyle name="Normal 4 2 18 2" xfId="9543"/>
    <cellStyle name="Normal 4 2 18 3" xfId="9544"/>
    <cellStyle name="Normal 4 2 19" xfId="9545"/>
    <cellStyle name="Normal 4 2 19 2" xfId="9546"/>
    <cellStyle name="Normal 4 2 19 3" xfId="9547"/>
    <cellStyle name="Normal 4 2 2" xfId="9548"/>
    <cellStyle name="Normal 4 2 2 2" xfId="9549"/>
    <cellStyle name="Normal 4 2 2 2 2" xfId="9550"/>
    <cellStyle name="Normal 4 2 2 2 3" xfId="9551"/>
    <cellStyle name="Normal 4 2 2 2 4" xfId="9552"/>
    <cellStyle name="Normal 4 2 2 3" xfId="9553"/>
    <cellStyle name="Normal 4 2 2 4" xfId="9554"/>
    <cellStyle name="Normal 4 2 20" xfId="9555"/>
    <cellStyle name="Normal 4 2 20 2" xfId="9556"/>
    <cellStyle name="Normal 4 2 20 3" xfId="9557"/>
    <cellStyle name="Normal 4 2 21" xfId="9558"/>
    <cellStyle name="Normal 4 2 21 2" xfId="9559"/>
    <cellStyle name="Normal 4 2 21 3" xfId="9560"/>
    <cellStyle name="Normal 4 2 22" xfId="9561"/>
    <cellStyle name="Normal 4 2 22 2" xfId="9562"/>
    <cellStyle name="Normal 4 2 22 3" xfId="9563"/>
    <cellStyle name="Normal 4 2 23" xfId="9564"/>
    <cellStyle name="Normal 4 2 23 2" xfId="9565"/>
    <cellStyle name="Normal 4 2 23 3" xfId="9566"/>
    <cellStyle name="Normal 4 2 24" xfId="9567"/>
    <cellStyle name="Normal 4 2 24 2" xfId="9568"/>
    <cellStyle name="Normal 4 2 24 3" xfId="9569"/>
    <cellStyle name="Normal 4 2 25" xfId="9570"/>
    <cellStyle name="Normal 4 2 25 2" xfId="9571"/>
    <cellStyle name="Normal 4 2 25 3" xfId="9572"/>
    <cellStyle name="Normal 4 2 26" xfId="9573"/>
    <cellStyle name="Normal 4 2 26 2" xfId="9574"/>
    <cellStyle name="Normal 4 2 26 3" xfId="9575"/>
    <cellStyle name="Normal 4 2 27" xfId="9576"/>
    <cellStyle name="Normal 4 2 27 2" xfId="9577"/>
    <cellStyle name="Normal 4 2 27 3" xfId="9578"/>
    <cellStyle name="Normal 4 2 28" xfId="9579"/>
    <cellStyle name="Normal 4 2 28 2" xfId="9580"/>
    <cellStyle name="Normal 4 2 28 3" xfId="9581"/>
    <cellStyle name="Normal 4 2 29" xfId="9582"/>
    <cellStyle name="Normal 4 2 29 2" xfId="9583"/>
    <cellStyle name="Normal 4 2 29 3" xfId="9584"/>
    <cellStyle name="Normal 4 2 3" xfId="9585"/>
    <cellStyle name="Normal 4 2 3 2" xfId="9586"/>
    <cellStyle name="Normal 4 2 3 3" xfId="9587"/>
    <cellStyle name="Normal 4 2 30" xfId="9588"/>
    <cellStyle name="Normal 4 2 30 2" xfId="9589"/>
    <cellStyle name="Normal 4 2 30 3" xfId="9590"/>
    <cellStyle name="Normal 4 2 31" xfId="9591"/>
    <cellStyle name="Normal 4 2 31 2" xfId="9592"/>
    <cellStyle name="Normal 4 2 31 3" xfId="9593"/>
    <cellStyle name="Normal 4 2 32" xfId="9594"/>
    <cellStyle name="Normal 4 2 32 2" xfId="9595"/>
    <cellStyle name="Normal 4 2 32 3" xfId="9596"/>
    <cellStyle name="Normal 4 2 33" xfId="9597"/>
    <cellStyle name="Normal 4 2 33 2" xfId="9598"/>
    <cellStyle name="Normal 4 2 33 3" xfId="9599"/>
    <cellStyle name="Normal 4 2 34" xfId="9600"/>
    <cellStyle name="Normal 4 2 34 2" xfId="9601"/>
    <cellStyle name="Normal 4 2 34 3" xfId="9602"/>
    <cellStyle name="Normal 4 2 35" xfId="9603"/>
    <cellStyle name="Normal 4 2 35 2" xfId="9604"/>
    <cellStyle name="Normal 4 2 35 3" xfId="9605"/>
    <cellStyle name="Normal 4 2 36" xfId="9606"/>
    <cellStyle name="Normal 4 2 36 2" xfId="9607"/>
    <cellStyle name="Normal 4 2 37" xfId="9608"/>
    <cellStyle name="Normal 4 2 38" xfId="9609"/>
    <cellStyle name="Normal 4 2 39" xfId="9610"/>
    <cellStyle name="Normal 4 2 4" xfId="9611"/>
    <cellStyle name="Normal 4 2 4 2" xfId="9612"/>
    <cellStyle name="Normal 4 2 4 3" xfId="9613"/>
    <cellStyle name="Normal 4 2 4 4" xfId="9614"/>
    <cellStyle name="Normal 4 2 4 5" xfId="9615"/>
    <cellStyle name="Normal 4 2 5" xfId="9616"/>
    <cellStyle name="Normal 4 2 5 2" xfId="9617"/>
    <cellStyle name="Normal 4 2 5 3" xfId="9618"/>
    <cellStyle name="Normal 4 2 6" xfId="9619"/>
    <cellStyle name="Normal 4 2 6 2" xfId="9620"/>
    <cellStyle name="Normal 4 2 6 3" xfId="9621"/>
    <cellStyle name="Normal 4 2 7" xfId="9622"/>
    <cellStyle name="Normal 4 2 7 2" xfId="9623"/>
    <cellStyle name="Normal 4 2 7 3" xfId="9624"/>
    <cellStyle name="Normal 4 2 8" xfId="9625"/>
    <cellStyle name="Normal 4 2 8 2" xfId="9626"/>
    <cellStyle name="Normal 4 2 8 3" xfId="9627"/>
    <cellStyle name="Normal 4 2 9" xfId="9628"/>
    <cellStyle name="Normal 4 2 9 2" xfId="9629"/>
    <cellStyle name="Normal 4 2 9 3" xfId="9630"/>
    <cellStyle name="Normal 4 2_Book1" xfId="9631"/>
    <cellStyle name="Normal 4 3" xfId="9632"/>
    <cellStyle name="Normal 4 3 10" xfId="9633"/>
    <cellStyle name="Normal 4 3 10 2" xfId="9634"/>
    <cellStyle name="Normal 4 3 10 3" xfId="9635"/>
    <cellStyle name="Normal 4 3 11" xfId="9636"/>
    <cellStyle name="Normal 4 3 11 2" xfId="9637"/>
    <cellStyle name="Normal 4 3 11 3" xfId="9638"/>
    <cellStyle name="Normal 4 3 12" xfId="9639"/>
    <cellStyle name="Normal 4 3 12 2" xfId="9640"/>
    <cellStyle name="Normal 4 3 12 3" xfId="9641"/>
    <cellStyle name="Normal 4 3 13" xfId="9642"/>
    <cellStyle name="Normal 4 3 13 2" xfId="9643"/>
    <cellStyle name="Normal 4 3 13 3" xfId="9644"/>
    <cellStyle name="Normal 4 3 14" xfId="9645"/>
    <cellStyle name="Normal 4 3 14 2" xfId="9646"/>
    <cellStyle name="Normal 4 3 14 3" xfId="9647"/>
    <cellStyle name="Normal 4 3 15" xfId="9648"/>
    <cellStyle name="Normal 4 3 15 2" xfId="9649"/>
    <cellStyle name="Normal 4 3 15 3" xfId="9650"/>
    <cellStyle name="Normal 4 3 16" xfId="9651"/>
    <cellStyle name="Normal 4 3 16 2" xfId="9652"/>
    <cellStyle name="Normal 4 3 16 3" xfId="9653"/>
    <cellStyle name="Normal 4 3 17" xfId="9654"/>
    <cellStyle name="Normal 4 3 17 2" xfId="9655"/>
    <cellStyle name="Normal 4 3 17 3" xfId="9656"/>
    <cellStyle name="Normal 4 3 18" xfId="9657"/>
    <cellStyle name="Normal 4 3 18 2" xfId="9658"/>
    <cellStyle name="Normal 4 3 18 3" xfId="9659"/>
    <cellStyle name="Normal 4 3 19" xfId="9660"/>
    <cellStyle name="Normal 4 3 19 2" xfId="9661"/>
    <cellStyle name="Normal 4 3 19 3" xfId="9662"/>
    <cellStyle name="Normal 4 3 2" xfId="9663"/>
    <cellStyle name="Normal 4 3 2 2" xfId="9664"/>
    <cellStyle name="Normal 4 3 2 3" xfId="9665"/>
    <cellStyle name="Normal 4 3 20" xfId="9666"/>
    <cellStyle name="Normal 4 3 20 2" xfId="9667"/>
    <cellStyle name="Normal 4 3 20 3" xfId="9668"/>
    <cellStyle name="Normal 4 3 21" xfId="9669"/>
    <cellStyle name="Normal 4 3 21 2" xfId="9670"/>
    <cellStyle name="Normal 4 3 21 3" xfId="9671"/>
    <cellStyle name="Normal 4 3 22" xfId="9672"/>
    <cellStyle name="Normal 4 3 22 2" xfId="9673"/>
    <cellStyle name="Normal 4 3 22 3" xfId="9674"/>
    <cellStyle name="Normal 4 3 23" xfId="9675"/>
    <cellStyle name="Normal 4 3 23 2" xfId="9676"/>
    <cellStyle name="Normal 4 3 23 3" xfId="9677"/>
    <cellStyle name="Normal 4 3 24" xfId="9678"/>
    <cellStyle name="Normal 4 3 24 2" xfId="9679"/>
    <cellStyle name="Normal 4 3 24 3" xfId="9680"/>
    <cellStyle name="Normal 4 3 25" xfId="9681"/>
    <cellStyle name="Normal 4 3 25 2" xfId="9682"/>
    <cellStyle name="Normal 4 3 25 3" xfId="9683"/>
    <cellStyle name="Normal 4 3 26" xfId="9684"/>
    <cellStyle name="Normal 4 3 26 2" xfId="9685"/>
    <cellStyle name="Normal 4 3 26 3" xfId="9686"/>
    <cellStyle name="Normal 4 3 27" xfId="9687"/>
    <cellStyle name="Normal 4 3 27 2" xfId="9688"/>
    <cellStyle name="Normal 4 3 27 3" xfId="9689"/>
    <cellStyle name="Normal 4 3 28" xfId="9690"/>
    <cellStyle name="Normal 4 3 28 2" xfId="9691"/>
    <cellStyle name="Normal 4 3 28 3" xfId="9692"/>
    <cellStyle name="Normal 4 3 29" xfId="9693"/>
    <cellStyle name="Normal 4 3 29 2" xfId="9694"/>
    <cellStyle name="Normal 4 3 29 3" xfId="9695"/>
    <cellStyle name="Normal 4 3 3" xfId="9696"/>
    <cellStyle name="Normal 4 3 3 2" xfId="9697"/>
    <cellStyle name="Normal 4 3 3 3" xfId="9698"/>
    <cellStyle name="Normal 4 3 30" xfId="9699"/>
    <cellStyle name="Normal 4 3 30 2" xfId="9700"/>
    <cellStyle name="Normal 4 3 30 3" xfId="9701"/>
    <cellStyle name="Normal 4 3 31" xfId="9702"/>
    <cellStyle name="Normal 4 3 31 2" xfId="9703"/>
    <cellStyle name="Normal 4 3 31 3" xfId="9704"/>
    <cellStyle name="Normal 4 3 32" xfId="9705"/>
    <cellStyle name="Normal 4 3 32 2" xfId="9706"/>
    <cellStyle name="Normal 4 3 32 3" xfId="9707"/>
    <cellStyle name="Normal 4 3 33" xfId="9708"/>
    <cellStyle name="Normal 4 3 33 2" xfId="9709"/>
    <cellStyle name="Normal 4 3 33 3" xfId="9710"/>
    <cellStyle name="Normal 4 3 34" xfId="9711"/>
    <cellStyle name="Normal 4 3 34 2" xfId="9712"/>
    <cellStyle name="Normal 4 3 34 3" xfId="9713"/>
    <cellStyle name="Normal 4 3 35" xfId="9714"/>
    <cellStyle name="Normal 4 3 35 2" xfId="9715"/>
    <cellStyle name="Normal 4 3 35 3" xfId="9716"/>
    <cellStyle name="Normal 4 3 4" xfId="9717"/>
    <cellStyle name="Normal 4 3 4 2" xfId="9718"/>
    <cellStyle name="Normal 4 3 4 3" xfId="9719"/>
    <cellStyle name="Normal 4 3 5" xfId="9720"/>
    <cellStyle name="Normal 4 3 5 2" xfId="9721"/>
    <cellStyle name="Normal 4 3 5 3" xfId="9722"/>
    <cellStyle name="Normal 4 3 6" xfId="9723"/>
    <cellStyle name="Normal 4 3 6 2" xfId="9724"/>
    <cellStyle name="Normal 4 3 6 3" xfId="9725"/>
    <cellStyle name="Normal 4 3 7" xfId="9726"/>
    <cellStyle name="Normal 4 3 7 2" xfId="9727"/>
    <cellStyle name="Normal 4 3 7 3" xfId="9728"/>
    <cellStyle name="Normal 4 3 8" xfId="9729"/>
    <cellStyle name="Normal 4 3 8 2" xfId="9730"/>
    <cellStyle name="Normal 4 3 8 3" xfId="9731"/>
    <cellStyle name="Normal 4 3 9" xfId="9732"/>
    <cellStyle name="Normal 4 3 9 2" xfId="9733"/>
    <cellStyle name="Normal 4 3 9 3" xfId="9734"/>
    <cellStyle name="Normal 4 4" xfId="9735"/>
    <cellStyle name="Normal 4 5" xfId="9736"/>
    <cellStyle name="Normal 4 6" xfId="9737"/>
    <cellStyle name="Normal 4 7" xfId="9738"/>
    <cellStyle name="Normal 4 8" xfId="9739"/>
    <cellStyle name="Normal 4 9" xfId="9740"/>
    <cellStyle name="Normal 4_25% 12-13_2013-14 &amp; 2014-15 Table &amp; Annnexure Shorted" xfId="9741"/>
    <cellStyle name="Normal 40" xfId="9742"/>
    <cellStyle name="Normal 41" xfId="9743"/>
    <cellStyle name="Normal 42" xfId="9744"/>
    <cellStyle name="Normal 43" xfId="9745"/>
    <cellStyle name="Normal 44" xfId="9746"/>
    <cellStyle name="Normal 45" xfId="9747"/>
    <cellStyle name="Normal 46" xfId="9748"/>
    <cellStyle name="Normal 47" xfId="9749"/>
    <cellStyle name="Normal 48" xfId="9750"/>
    <cellStyle name="Normal 49" xfId="9751"/>
    <cellStyle name="Normal 5" xfId="9752"/>
    <cellStyle name="Normal 5 10" xfId="9753"/>
    <cellStyle name="Normal 5 11" xfId="9754"/>
    <cellStyle name="Normal 5 12" xfId="9755"/>
    <cellStyle name="Normal 5 13" xfId="9756"/>
    <cellStyle name="Normal 5 14" xfId="9757"/>
    <cellStyle name="Normal 5 15" xfId="9758"/>
    <cellStyle name="Normal 5 16" xfId="9759"/>
    <cellStyle name="Normal 5 17" xfId="9760"/>
    <cellStyle name="Normal 5 18" xfId="9761"/>
    <cellStyle name="Normal 5 19" xfId="9762"/>
    <cellStyle name="Normal 5 2" xfId="9763"/>
    <cellStyle name="Normal 5 2 2" xfId="9764"/>
    <cellStyle name="Normal 5 2 2 2" xfId="9765"/>
    <cellStyle name="Normal 5 2 3" xfId="9766"/>
    <cellStyle name="Normal 5 2 4" xfId="9767"/>
    <cellStyle name="Normal 5 2 4 2" xfId="9768"/>
    <cellStyle name="Normal 5 2 4_Sheet2" xfId="9769"/>
    <cellStyle name="Normal 5 2 5" xfId="9770"/>
    <cellStyle name="Normal 5 2_Abstract" xfId="9771"/>
    <cellStyle name="Normal 5 20" xfId="9772"/>
    <cellStyle name="Normal 5 21" xfId="9773"/>
    <cellStyle name="Normal 5 22" xfId="9774"/>
    <cellStyle name="Normal 5 23" xfId="9775"/>
    <cellStyle name="Normal 5 24" xfId="9776"/>
    <cellStyle name="Normal 5 25" xfId="9777"/>
    <cellStyle name="Normal 5 26" xfId="9778"/>
    <cellStyle name="Normal 5 27" xfId="9779"/>
    <cellStyle name="Normal 5 28" xfId="9780"/>
    <cellStyle name="Normal 5 29" xfId="9781"/>
    <cellStyle name="Normal 5 3" xfId="9782"/>
    <cellStyle name="Normal 5 3 2" xfId="9783"/>
    <cellStyle name="Normal 5 3 3" xfId="9784"/>
    <cellStyle name="Normal 5 30" xfId="9785"/>
    <cellStyle name="Normal 5 31" xfId="9786"/>
    <cellStyle name="Normal 5 32" xfId="9787"/>
    <cellStyle name="Normal 5 33" xfId="9788"/>
    <cellStyle name="Normal 5 4" xfId="9789"/>
    <cellStyle name="Normal 5 5" xfId="9790"/>
    <cellStyle name="Normal 5 6" xfId="9791"/>
    <cellStyle name="Normal 5 6 2" xfId="9792"/>
    <cellStyle name="Normal 5 7" xfId="9793"/>
    <cellStyle name="Normal 5 8" xfId="9794"/>
    <cellStyle name="Normal 5 9" xfId="9795"/>
    <cellStyle name="Normal 5 9 2" xfId="9796"/>
    <cellStyle name="Normal 5 9_Sheet2" xfId="9797"/>
    <cellStyle name="Normal 5_2012-13- nagar" xfId="9798"/>
    <cellStyle name="Normal 50" xfId="9799"/>
    <cellStyle name="Normal 51" xfId="9800"/>
    <cellStyle name="Normal 52" xfId="9801"/>
    <cellStyle name="Normal 53" xfId="9802"/>
    <cellStyle name="Normal 54" xfId="9803"/>
    <cellStyle name="Normal 55" xfId="9804"/>
    <cellStyle name="Normal 56" xfId="9805"/>
    <cellStyle name="Normal 57" xfId="9806"/>
    <cellStyle name="Normal 58" xfId="9807"/>
    <cellStyle name="Normal 59" xfId="9808"/>
    <cellStyle name="Normal 6" xfId="9809"/>
    <cellStyle name="Normal 6 10" xfId="9810"/>
    <cellStyle name="Normal 6 14" xfId="9811"/>
    <cellStyle name="Normal 6 15" xfId="9812"/>
    <cellStyle name="Normal 6 2" xfId="9813"/>
    <cellStyle name="Normal 6 2 2" xfId="9814"/>
    <cellStyle name="Normal 6 2 2 2" xfId="9815"/>
    <cellStyle name="Normal 6 2 2 3" xfId="9816"/>
    <cellStyle name="Normal 6 2 3" xfId="9817"/>
    <cellStyle name="Normal 6 2 4" xfId="9818"/>
    <cellStyle name="Normal 6 3" xfId="9819"/>
    <cellStyle name="Normal 6 4" xfId="9820"/>
    <cellStyle name="Normal 6 4 2" xfId="9821"/>
    <cellStyle name="Normal 6 5" xfId="9822"/>
    <cellStyle name="Normal 6 6" xfId="9823"/>
    <cellStyle name="Normal 6 7" xfId="9824"/>
    <cellStyle name="Normal 6 8" xfId="9825"/>
    <cellStyle name="Normal 6 9" xfId="9826"/>
    <cellStyle name="Normal 60" xfId="9827"/>
    <cellStyle name="Normal 61" xfId="9828"/>
    <cellStyle name="Normal 62" xfId="9829"/>
    <cellStyle name="Normal 63" xfId="9830"/>
    <cellStyle name="Normal 64" xfId="9831"/>
    <cellStyle name="Normal 65" xfId="9832"/>
    <cellStyle name="Normal 66" xfId="9833"/>
    <cellStyle name="Normal 67" xfId="9834"/>
    <cellStyle name="Normal 68" xfId="9835"/>
    <cellStyle name="Normal 69" xfId="9836"/>
    <cellStyle name="Normal 7" xfId="9837"/>
    <cellStyle name="Normal 7 10" xfId="9838"/>
    <cellStyle name="Normal 7 11" xfId="9839"/>
    <cellStyle name="Normal 7 12" xfId="9840"/>
    <cellStyle name="Normal 7 2" xfId="9841"/>
    <cellStyle name="Normal 7 2 2" xfId="9842"/>
    <cellStyle name="Normal 7 3" xfId="9843"/>
    <cellStyle name="Normal 7 4" xfId="9844"/>
    <cellStyle name="Normal 7 4 2" xfId="9845"/>
    <cellStyle name="Normal 7 4 2 2" xfId="9846"/>
    <cellStyle name="Normal 7 4 3" xfId="9847"/>
    <cellStyle name="Normal 7 5" xfId="9848"/>
    <cellStyle name="Normal 7 6" xfId="9849"/>
    <cellStyle name="Normal 7 7" xfId="9850"/>
    <cellStyle name="Normal 7 8" xfId="9851"/>
    <cellStyle name="Normal 7 9" xfId="9852"/>
    <cellStyle name="Normal 7_Cost_Table__2014-15" xfId="9853"/>
    <cellStyle name="Normal 70" xfId="9854"/>
    <cellStyle name="Normal 71" xfId="9855"/>
    <cellStyle name="Normal 72" xfId="9856"/>
    <cellStyle name="Normal 73" xfId="9857"/>
    <cellStyle name="Normal 74" xfId="9858"/>
    <cellStyle name="Normal 75" xfId="9859"/>
    <cellStyle name="Normal 76" xfId="9860"/>
    <cellStyle name="Normal 77" xfId="9861"/>
    <cellStyle name="Normal 78" xfId="9862"/>
    <cellStyle name="Normal 79" xfId="9863"/>
    <cellStyle name="Normal 8" xfId="9864"/>
    <cellStyle name="Normal 8 10" xfId="9865"/>
    <cellStyle name="Normal 8 10 2" xfId="9866"/>
    <cellStyle name="Normal 8 10 3" xfId="9867"/>
    <cellStyle name="Normal 8 10 4" xfId="9868"/>
    <cellStyle name="Normal 8 11" xfId="9869"/>
    <cellStyle name="Normal 8 11 2" xfId="9870"/>
    <cellStyle name="Normal 8 11 3" xfId="9871"/>
    <cellStyle name="Normal 8 11 4" xfId="9872"/>
    <cellStyle name="Normal 8 12" xfId="9873"/>
    <cellStyle name="Normal 8 12 2" xfId="9874"/>
    <cellStyle name="Normal 8 12 3" xfId="9875"/>
    <cellStyle name="Normal 8 12 4" xfId="9876"/>
    <cellStyle name="Normal 8 13" xfId="9877"/>
    <cellStyle name="Normal 8 13 2" xfId="9878"/>
    <cellStyle name="Normal 8 13 3" xfId="9879"/>
    <cellStyle name="Normal 8 13 4" xfId="9880"/>
    <cellStyle name="Normal 8 14" xfId="9881"/>
    <cellStyle name="Normal 8 14 2" xfId="9882"/>
    <cellStyle name="Normal 8 14 3" xfId="9883"/>
    <cellStyle name="Normal 8 14 4" xfId="9884"/>
    <cellStyle name="Normal 8 15" xfId="9885"/>
    <cellStyle name="Normal 8 15 2" xfId="9886"/>
    <cellStyle name="Normal 8 15 3" xfId="9887"/>
    <cellStyle name="Normal 8 15 4" xfId="9888"/>
    <cellStyle name="Normal 8 16" xfId="9889"/>
    <cellStyle name="Normal 8 16 2" xfId="9890"/>
    <cellStyle name="Normal 8 16 3" xfId="9891"/>
    <cellStyle name="Normal 8 16 4" xfId="9892"/>
    <cellStyle name="Normal 8 17" xfId="9893"/>
    <cellStyle name="Normal 8 17 2" xfId="9894"/>
    <cellStyle name="Normal 8 17 3" xfId="9895"/>
    <cellStyle name="Normal 8 17 4" xfId="9896"/>
    <cellStyle name="Normal 8 18" xfId="9897"/>
    <cellStyle name="Normal 8 18 2" xfId="9898"/>
    <cellStyle name="Normal 8 18 3" xfId="9899"/>
    <cellStyle name="Normal 8 18 4" xfId="9900"/>
    <cellStyle name="Normal 8 19" xfId="9901"/>
    <cellStyle name="Normal 8 19 2" xfId="9902"/>
    <cellStyle name="Normal 8 19 3" xfId="9903"/>
    <cellStyle name="Normal 8 19 4" xfId="9904"/>
    <cellStyle name="Normal 8 2" xfId="9905"/>
    <cellStyle name="Normal 8 2 2" xfId="9906"/>
    <cellStyle name="Normal 8 2 2 2" xfId="9907"/>
    <cellStyle name="Normal 8 2 2 3" xfId="9908"/>
    <cellStyle name="Normal 8 2 2 4" xfId="9909"/>
    <cellStyle name="Normal 8 2 3" xfId="9910"/>
    <cellStyle name="Normal 8 2 3 2" xfId="9911"/>
    <cellStyle name="Normal 8 2 3 3" xfId="9912"/>
    <cellStyle name="Normal 8 2 3 4" xfId="9913"/>
    <cellStyle name="Normal 8 2 4" xfId="9914"/>
    <cellStyle name="Normal 8 2 4 2" xfId="9915"/>
    <cellStyle name="Normal 8 2 4 3" xfId="9916"/>
    <cellStyle name="Normal 8 2 4 4" xfId="9917"/>
    <cellStyle name="Normal 8 2 5" xfId="9918"/>
    <cellStyle name="Normal 8 2 6" xfId="9919"/>
    <cellStyle name="Normal 8 2 7" xfId="9920"/>
    <cellStyle name="Normal 8 2 8" xfId="9921"/>
    <cellStyle name="Normal 8 2 9" xfId="9922"/>
    <cellStyle name="Normal 8 20" xfId="9923"/>
    <cellStyle name="Normal 8 20 2" xfId="9924"/>
    <cellStyle name="Normal 8 20 3" xfId="9925"/>
    <cellStyle name="Normal 8 20 4" xfId="9926"/>
    <cellStyle name="Normal 8 21" xfId="9927"/>
    <cellStyle name="Normal 8 21 2" xfId="9928"/>
    <cellStyle name="Normal 8 21 3" xfId="9929"/>
    <cellStyle name="Normal 8 21 4" xfId="9930"/>
    <cellStyle name="Normal 8 22" xfId="9931"/>
    <cellStyle name="Normal 8 22 2" xfId="9932"/>
    <cellStyle name="Normal 8 22 3" xfId="9933"/>
    <cellStyle name="Normal 8 22 4" xfId="9934"/>
    <cellStyle name="Normal 8 23" xfId="9935"/>
    <cellStyle name="Normal 8 23 2" xfId="9936"/>
    <cellStyle name="Normal 8 23 3" xfId="9937"/>
    <cellStyle name="Normal 8 23 4" xfId="9938"/>
    <cellStyle name="Normal 8 24" xfId="9939"/>
    <cellStyle name="Normal 8 24 2" xfId="9940"/>
    <cellStyle name="Normal 8 24 3" xfId="9941"/>
    <cellStyle name="Normal 8 24 4" xfId="9942"/>
    <cellStyle name="Normal 8 25" xfId="9943"/>
    <cellStyle name="Normal 8 25 2" xfId="9944"/>
    <cellStyle name="Normal 8 25 3" xfId="9945"/>
    <cellStyle name="Normal 8 25 4" xfId="9946"/>
    <cellStyle name="Normal 8 26" xfId="9947"/>
    <cellStyle name="Normal 8 26 2" xfId="9948"/>
    <cellStyle name="Normal 8 26 3" xfId="9949"/>
    <cellStyle name="Normal 8 26 4" xfId="9950"/>
    <cellStyle name="Normal 8 27" xfId="9951"/>
    <cellStyle name="Normal 8 27 2" xfId="9952"/>
    <cellStyle name="Normal 8 27 3" xfId="9953"/>
    <cellStyle name="Normal 8 27 4" xfId="9954"/>
    <cellStyle name="Normal 8 28" xfId="9955"/>
    <cellStyle name="Normal 8 28 2" xfId="9956"/>
    <cellStyle name="Normal 8 28 3" xfId="9957"/>
    <cellStyle name="Normal 8 28 4" xfId="9958"/>
    <cellStyle name="Normal 8 29" xfId="9959"/>
    <cellStyle name="Normal 8 29 2" xfId="9960"/>
    <cellStyle name="Normal 8 29 3" xfId="9961"/>
    <cellStyle name="Normal 8 29 4" xfId="9962"/>
    <cellStyle name="Normal 8 3" xfId="9963"/>
    <cellStyle name="Normal 8 3 2" xfId="9964"/>
    <cellStyle name="Normal 8 3 3" xfId="9965"/>
    <cellStyle name="Normal 8 3 4" xfId="9966"/>
    <cellStyle name="Normal 8 3 5" xfId="9967"/>
    <cellStyle name="Normal 8 3 6" xfId="9968"/>
    <cellStyle name="Normal 8 30" xfId="9969"/>
    <cellStyle name="Normal 8 30 2" xfId="9970"/>
    <cellStyle name="Normal 8 30 3" xfId="9971"/>
    <cellStyle name="Normal 8 30 4" xfId="9972"/>
    <cellStyle name="Normal 8 31" xfId="9973"/>
    <cellStyle name="Normal 8 31 2" xfId="9974"/>
    <cellStyle name="Normal 8 31 3" xfId="9975"/>
    <cellStyle name="Normal 8 31 4" xfId="9976"/>
    <cellStyle name="Normal 8 32" xfId="9977"/>
    <cellStyle name="Normal 8 32 2" xfId="9978"/>
    <cellStyle name="Normal 8 32 3" xfId="9979"/>
    <cellStyle name="Normal 8 32 4" xfId="9980"/>
    <cellStyle name="Normal 8 33" xfId="9981"/>
    <cellStyle name="Normal 8 33 2" xfId="9982"/>
    <cellStyle name="Normal 8 33 3" xfId="9983"/>
    <cellStyle name="Normal 8 33 4" xfId="9984"/>
    <cellStyle name="Normal 8 34" xfId="9985"/>
    <cellStyle name="Normal 8 34 2" xfId="9986"/>
    <cellStyle name="Normal 8 34 3" xfId="9987"/>
    <cellStyle name="Normal 8 34 4" xfId="9988"/>
    <cellStyle name="Normal 8 35" xfId="9989"/>
    <cellStyle name="Normal 8 35 2" xfId="9990"/>
    <cellStyle name="Normal 8 35 3" xfId="9991"/>
    <cellStyle name="Normal 8 35 4" xfId="9992"/>
    <cellStyle name="Normal 8 36" xfId="9993"/>
    <cellStyle name="Normal 8 36 2" xfId="9994"/>
    <cellStyle name="Normal 8 36 3" xfId="9995"/>
    <cellStyle name="Normal 8 36 4" xfId="9996"/>
    <cellStyle name="Normal 8 37" xfId="9997"/>
    <cellStyle name="Normal 8 37 2" xfId="9998"/>
    <cellStyle name="Normal 8 37 3" xfId="9999"/>
    <cellStyle name="Normal 8 37 4" xfId="10000"/>
    <cellStyle name="Normal 8 38" xfId="10001"/>
    <cellStyle name="Normal 8 38 2" xfId="10002"/>
    <cellStyle name="Normal 8 38 3" xfId="10003"/>
    <cellStyle name="Normal 8 38 4" xfId="10004"/>
    <cellStyle name="Normal 8 39" xfId="10005"/>
    <cellStyle name="Normal 8 39 2" xfId="10006"/>
    <cellStyle name="Normal 8 39 3" xfId="10007"/>
    <cellStyle name="Normal 8 39 4" xfId="10008"/>
    <cellStyle name="Normal 8 4" xfId="10009"/>
    <cellStyle name="Normal 8 4 2" xfId="10010"/>
    <cellStyle name="Normal 8 4 3" xfId="10011"/>
    <cellStyle name="Normal 8 4 4" xfId="10012"/>
    <cellStyle name="Normal 8 40" xfId="10013"/>
    <cellStyle name="Normal 8 40 2" xfId="10014"/>
    <cellStyle name="Normal 8 40 3" xfId="10015"/>
    <cellStyle name="Normal 8 40 4" xfId="10016"/>
    <cellStyle name="Normal 8 41" xfId="10017"/>
    <cellStyle name="Normal 8 41 2" xfId="10018"/>
    <cellStyle name="Normal 8 41 3" xfId="10019"/>
    <cellStyle name="Normal 8 41 4" xfId="10020"/>
    <cellStyle name="Normal 8 42" xfId="10021"/>
    <cellStyle name="Normal 8 42 2" xfId="10022"/>
    <cellStyle name="Normal 8 42 3" xfId="10023"/>
    <cellStyle name="Normal 8 42 4" xfId="10024"/>
    <cellStyle name="Normal 8 43" xfId="10025"/>
    <cellStyle name="Normal 8 43 2" xfId="10026"/>
    <cellStyle name="Normal 8 43 3" xfId="10027"/>
    <cellStyle name="Normal 8 43 4" xfId="10028"/>
    <cellStyle name="Normal 8 44" xfId="10029"/>
    <cellStyle name="Normal 8 45" xfId="10030"/>
    <cellStyle name="Normal 8 46" xfId="10031"/>
    <cellStyle name="Normal 8 47" xfId="10032"/>
    <cellStyle name="Normal 8 48" xfId="10033"/>
    <cellStyle name="Normal 8 49" xfId="10034"/>
    <cellStyle name="Normal 8 5" xfId="10035"/>
    <cellStyle name="Normal 8 5 2" xfId="10036"/>
    <cellStyle name="Normal 8 5 3" xfId="10037"/>
    <cellStyle name="Normal 8 5 4" xfId="10038"/>
    <cellStyle name="Normal 8 50" xfId="10039"/>
    <cellStyle name="Normal 8 51" xfId="10040"/>
    <cellStyle name="Normal 8 52" xfId="10041"/>
    <cellStyle name="Normal 8 53" xfId="10042"/>
    <cellStyle name="Normal 8 6" xfId="10043"/>
    <cellStyle name="Normal 8 6 2" xfId="10044"/>
    <cellStyle name="Normal 8 6 3" xfId="10045"/>
    <cellStyle name="Normal 8 6 4" xfId="10046"/>
    <cellStyle name="Normal 8 7" xfId="10047"/>
    <cellStyle name="Normal 8 7 2" xfId="10048"/>
    <cellStyle name="Normal 8 7 3" xfId="10049"/>
    <cellStyle name="Normal 8 7 4" xfId="10050"/>
    <cellStyle name="Normal 8 8" xfId="10051"/>
    <cellStyle name="Normal 8 8 2" xfId="10052"/>
    <cellStyle name="Normal 8 8 3" xfId="10053"/>
    <cellStyle name="Normal 8 8 4" xfId="10054"/>
    <cellStyle name="Normal 8 9" xfId="10055"/>
    <cellStyle name="Normal 8 9 2" xfId="10056"/>
    <cellStyle name="Normal 8 9 3" xfId="10057"/>
    <cellStyle name="Normal 8 9 4" xfId="10058"/>
    <cellStyle name="Normal 8_Cost_Table__2014-15" xfId="10059"/>
    <cellStyle name="Normal 80" xfId="10060"/>
    <cellStyle name="Normal 81" xfId="10061"/>
    <cellStyle name="Normal 82" xfId="10062"/>
    <cellStyle name="Normal 83" xfId="10063"/>
    <cellStyle name="Normal 83 2" xfId="10064"/>
    <cellStyle name="Normal 83 2 2" xfId="10065"/>
    <cellStyle name="Normal 83 2 3" xfId="10066"/>
    <cellStyle name="Normal 83 3" xfId="10067"/>
    <cellStyle name="Normal 83 3 2" xfId="10068"/>
    <cellStyle name="Normal 83 3 3" xfId="10069"/>
    <cellStyle name="Normal 83 3 3 10" xfId="10070"/>
    <cellStyle name="Normal 83 3 3 11" xfId="10071"/>
    <cellStyle name="Normal 83 3 3 12" xfId="10072"/>
    <cellStyle name="Normal 83 3 3 13" xfId="10073"/>
    <cellStyle name="Normal 83 3 3 14" xfId="10074"/>
    <cellStyle name="Normal 83 3 3 15" xfId="10075"/>
    <cellStyle name="Normal 83 3 3 16" xfId="10076"/>
    <cellStyle name="Normal 83 3 3 17" xfId="10077"/>
    <cellStyle name="Normal 83 3 3 18" xfId="10078"/>
    <cellStyle name="Normal 83 3 3 19" xfId="10079"/>
    <cellStyle name="Normal 83 3 3 2" xfId="10080"/>
    <cellStyle name="Normal 83 3 3 20" xfId="10081"/>
    <cellStyle name="Normal 83 3 3 21" xfId="10082"/>
    <cellStyle name="Normal 83 3 3 22" xfId="10083"/>
    <cellStyle name="Normal 83 3 3 23" xfId="10084"/>
    <cellStyle name="Normal 83 3 3 24" xfId="10085"/>
    <cellStyle name="Normal 83 3 3 25" xfId="10086"/>
    <cellStyle name="Normal 83 3 3 26" xfId="10087"/>
    <cellStyle name="Normal 83 3 3 27" xfId="10088"/>
    <cellStyle name="Normal 83 3 3 28" xfId="10089"/>
    <cellStyle name="Normal 83 3 3 29" xfId="10090"/>
    <cellStyle name="Normal 83 3 3 3" xfId="10091"/>
    <cellStyle name="Normal 83 3 3 30" xfId="10092"/>
    <cellStyle name="Normal 83 3 3 31" xfId="10093"/>
    <cellStyle name="Normal 83 3 3 32" xfId="10094"/>
    <cellStyle name="Normal 83 3 3 33" xfId="10095"/>
    <cellStyle name="Normal 83 3 3 34" xfId="10096"/>
    <cellStyle name="Normal 83 3 3 35" xfId="10097"/>
    <cellStyle name="Normal 83 3 3 36" xfId="10098"/>
    <cellStyle name="Normal 83 3 3 37" xfId="10099"/>
    <cellStyle name="Normal 83 3 3 38" xfId="10100"/>
    <cellStyle name="Normal 83 3 3 39" xfId="10101"/>
    <cellStyle name="Normal 83 3 3 4" xfId="10102"/>
    <cellStyle name="Normal 83 3 3 40" xfId="10103"/>
    <cellStyle name="Normal 83 3 3 41" xfId="10104"/>
    <cellStyle name="Normal 83 3 3 42" xfId="10105"/>
    <cellStyle name="Normal 83 3 3 43" xfId="10106"/>
    <cellStyle name="Normal 83 3 3 44" xfId="10107"/>
    <cellStyle name="Normal 83 3 3 45" xfId="10108"/>
    <cellStyle name="Normal 83 3 3 46" xfId="10109"/>
    <cellStyle name="Normal 83 3 3 47" xfId="10110"/>
    <cellStyle name="Normal 83 3 3 48" xfId="10111"/>
    <cellStyle name="Normal 83 3 3 49" xfId="10112"/>
    <cellStyle name="Normal 83 3 3 5" xfId="10113"/>
    <cellStyle name="Normal 83 3 3 50" xfId="10114"/>
    <cellStyle name="Normal 83 3 3 51" xfId="10115"/>
    <cellStyle name="Normal 83 3 3 52" xfId="10116"/>
    <cellStyle name="Normal 83 3 3 53" xfId="10117"/>
    <cellStyle name="Normal 83 3 3 54" xfId="10118"/>
    <cellStyle name="Normal 83 3 3 55" xfId="10119"/>
    <cellStyle name="Normal 83 3 3 56" xfId="10120"/>
    <cellStyle name="Normal 83 3 3 57" xfId="10121"/>
    <cellStyle name="Normal 83 3 3 58" xfId="10122"/>
    <cellStyle name="Normal 83 3 3 59" xfId="10123"/>
    <cellStyle name="Normal 83 3 3 6" xfId="10124"/>
    <cellStyle name="Normal 83 3 3 60" xfId="10125"/>
    <cellStyle name="Normal 83 3 3 61" xfId="10126"/>
    <cellStyle name="Normal 83 3 3 62" xfId="10127"/>
    <cellStyle name="Normal 83 3 3 7" xfId="10128"/>
    <cellStyle name="Normal 83 3 3 8" xfId="10129"/>
    <cellStyle name="Normal 83 3 3 9" xfId="10130"/>
    <cellStyle name="Normal 83 4" xfId="10131"/>
    <cellStyle name="Normal 83 4 10" xfId="10132"/>
    <cellStyle name="Normal 83 4 11" xfId="10133"/>
    <cellStyle name="Normal 83 4 12" xfId="10134"/>
    <cellStyle name="Normal 83 4 13" xfId="10135"/>
    <cellStyle name="Normal 83 4 14" xfId="10136"/>
    <cellStyle name="Normal 83 4 15" xfId="10137"/>
    <cellStyle name="Normal 83 4 16" xfId="10138"/>
    <cellStyle name="Normal 83 4 17" xfId="10139"/>
    <cellStyle name="Normal 83 4 18" xfId="10140"/>
    <cellStyle name="Normal 83 4 19" xfId="10141"/>
    <cellStyle name="Normal 83 4 2" xfId="10142"/>
    <cellStyle name="Normal 83 4 20" xfId="10143"/>
    <cellStyle name="Normal 83 4 21" xfId="10144"/>
    <cellStyle name="Normal 83 4 22" xfId="10145"/>
    <cellStyle name="Normal 83 4 23" xfId="10146"/>
    <cellStyle name="Normal 83 4 24" xfId="10147"/>
    <cellStyle name="Normal 83 4 25" xfId="10148"/>
    <cellStyle name="Normal 83 4 26" xfId="10149"/>
    <cellStyle name="Normal 83 4 27" xfId="10150"/>
    <cellStyle name="Normal 83 4 28" xfId="10151"/>
    <cellStyle name="Normal 83 4 29" xfId="10152"/>
    <cellStyle name="Normal 83 4 3" xfId="10153"/>
    <cellStyle name="Normal 83 4 30" xfId="10154"/>
    <cellStyle name="Normal 83 4 31" xfId="10155"/>
    <cellStyle name="Normal 83 4 32" xfId="10156"/>
    <cellStyle name="Normal 83 4 33" xfId="10157"/>
    <cellStyle name="Normal 83 4 34" xfId="10158"/>
    <cellStyle name="Normal 83 4 35" xfId="10159"/>
    <cellStyle name="Normal 83 4 36" xfId="10160"/>
    <cellStyle name="Normal 83 4 37" xfId="10161"/>
    <cellStyle name="Normal 83 4 38" xfId="10162"/>
    <cellStyle name="Normal 83 4 39" xfId="10163"/>
    <cellStyle name="Normal 83 4 4" xfId="10164"/>
    <cellStyle name="Normal 83 4 40" xfId="10165"/>
    <cellStyle name="Normal 83 4 41" xfId="10166"/>
    <cellStyle name="Normal 83 4 42" xfId="10167"/>
    <cellStyle name="Normal 83 4 43" xfId="10168"/>
    <cellStyle name="Normal 83 4 44" xfId="10169"/>
    <cellStyle name="Normal 83 4 45" xfId="10170"/>
    <cellStyle name="Normal 83 4 46" xfId="10171"/>
    <cellStyle name="Normal 83 4 47" xfId="10172"/>
    <cellStyle name="Normal 83 4 48" xfId="10173"/>
    <cellStyle name="Normal 83 4 49" xfId="10174"/>
    <cellStyle name="Normal 83 4 5" xfId="10175"/>
    <cellStyle name="Normal 83 4 50" xfId="10176"/>
    <cellStyle name="Normal 83 4 51" xfId="10177"/>
    <cellStyle name="Normal 83 4 52" xfId="10178"/>
    <cellStyle name="Normal 83 4 53" xfId="10179"/>
    <cellStyle name="Normal 83 4 54" xfId="10180"/>
    <cellStyle name="Normal 83 4 55" xfId="10181"/>
    <cellStyle name="Normal 83 4 56" xfId="10182"/>
    <cellStyle name="Normal 83 4 57" xfId="10183"/>
    <cellStyle name="Normal 83 4 58" xfId="10184"/>
    <cellStyle name="Normal 83 4 59" xfId="10185"/>
    <cellStyle name="Normal 83 4 6" xfId="10186"/>
    <cellStyle name="Normal 83 4 60" xfId="10187"/>
    <cellStyle name="Normal 83 4 61" xfId="10188"/>
    <cellStyle name="Normal 83 4 62" xfId="10189"/>
    <cellStyle name="Normal 83 4 63" xfId="10190"/>
    <cellStyle name="Normal 83 4 64" xfId="10191"/>
    <cellStyle name="Normal 83 4 65" xfId="10192"/>
    <cellStyle name="Normal 83 4 66" xfId="10193"/>
    <cellStyle name="Normal 83 4 67" xfId="10194"/>
    <cellStyle name="Normal 83 4 7" xfId="10195"/>
    <cellStyle name="Normal 83 4 8" xfId="10196"/>
    <cellStyle name="Normal 83 4 9" xfId="10197"/>
    <cellStyle name="Normal 84" xfId="10198"/>
    <cellStyle name="Normal 84 10" xfId="10199"/>
    <cellStyle name="Normal 84 11" xfId="10200"/>
    <cellStyle name="Normal 84 12" xfId="10201"/>
    <cellStyle name="Normal 84 13" xfId="10202"/>
    <cellStyle name="Normal 84 14" xfId="10203"/>
    <cellStyle name="Normal 84 15" xfId="10204"/>
    <cellStyle name="Normal 84 16" xfId="10205"/>
    <cellStyle name="Normal 84 17" xfId="10206"/>
    <cellStyle name="Normal 84 18" xfId="10207"/>
    <cellStyle name="Normal 84 19" xfId="10208"/>
    <cellStyle name="Normal 84 2" xfId="10209"/>
    <cellStyle name="Normal 84 2 10" xfId="10210"/>
    <cellStyle name="Normal 84 2 11" xfId="10211"/>
    <cellStyle name="Normal 84 2 12" xfId="10212"/>
    <cellStyle name="Normal 84 2 13" xfId="10213"/>
    <cellStyle name="Normal 84 2 14" xfId="10214"/>
    <cellStyle name="Normal 84 2 15" xfId="10215"/>
    <cellStyle name="Normal 84 2 16" xfId="10216"/>
    <cellStyle name="Normal 84 2 17" xfId="10217"/>
    <cellStyle name="Normal 84 2 18" xfId="10218"/>
    <cellStyle name="Normal 84 2 19" xfId="10219"/>
    <cellStyle name="Normal 84 2 2" xfId="10220"/>
    <cellStyle name="Normal 84 2 2 10" xfId="10221"/>
    <cellStyle name="Normal 84 2 2 11" xfId="10222"/>
    <cellStyle name="Normal 84 2 2 12" xfId="10223"/>
    <cellStyle name="Normal 84 2 2 13" xfId="10224"/>
    <cellStyle name="Normal 84 2 2 14" xfId="10225"/>
    <cellStyle name="Normal 84 2 2 15" xfId="10226"/>
    <cellStyle name="Normal 84 2 2 16" xfId="10227"/>
    <cellStyle name="Normal 84 2 2 17" xfId="10228"/>
    <cellStyle name="Normal 84 2 2 18" xfId="10229"/>
    <cellStyle name="Normal 84 2 2 19" xfId="10230"/>
    <cellStyle name="Normal 84 2 2 2" xfId="10231"/>
    <cellStyle name="Normal 84 2 2 20" xfId="10232"/>
    <cellStyle name="Normal 84 2 2 21" xfId="10233"/>
    <cellStyle name="Normal 84 2 2 22" xfId="10234"/>
    <cellStyle name="Normal 84 2 2 23" xfId="10235"/>
    <cellStyle name="Normal 84 2 2 24" xfId="10236"/>
    <cellStyle name="Normal 84 2 2 25" xfId="10237"/>
    <cellStyle name="Normal 84 2 2 26" xfId="10238"/>
    <cellStyle name="Normal 84 2 2 27" xfId="10239"/>
    <cellStyle name="Normal 84 2 2 28" xfId="10240"/>
    <cellStyle name="Normal 84 2 2 29" xfId="10241"/>
    <cellStyle name="Normal 84 2 2 3" xfId="10242"/>
    <cellStyle name="Normal 84 2 2 30" xfId="10243"/>
    <cellStyle name="Normal 84 2 2 31" xfId="10244"/>
    <cellStyle name="Normal 84 2 2 32" xfId="10245"/>
    <cellStyle name="Normal 84 2 2 33" xfId="10246"/>
    <cellStyle name="Normal 84 2 2 34" xfId="10247"/>
    <cellStyle name="Normal 84 2 2 35" xfId="10248"/>
    <cellStyle name="Normal 84 2 2 36" xfId="10249"/>
    <cellStyle name="Normal 84 2 2 37" xfId="10250"/>
    <cellStyle name="Normal 84 2 2 38" xfId="10251"/>
    <cellStyle name="Normal 84 2 2 39" xfId="10252"/>
    <cellStyle name="Normal 84 2 2 4" xfId="10253"/>
    <cellStyle name="Normal 84 2 2 40" xfId="10254"/>
    <cellStyle name="Normal 84 2 2 41" xfId="10255"/>
    <cellStyle name="Normal 84 2 2 42" xfId="10256"/>
    <cellStyle name="Normal 84 2 2 43" xfId="10257"/>
    <cellStyle name="Normal 84 2 2 44" xfId="10258"/>
    <cellStyle name="Normal 84 2 2 45" xfId="10259"/>
    <cellStyle name="Normal 84 2 2 46" xfId="10260"/>
    <cellStyle name="Normal 84 2 2 47" xfId="10261"/>
    <cellStyle name="Normal 84 2 2 48" xfId="10262"/>
    <cellStyle name="Normal 84 2 2 49" xfId="10263"/>
    <cellStyle name="Normal 84 2 2 5" xfId="10264"/>
    <cellStyle name="Normal 84 2 2 50" xfId="10265"/>
    <cellStyle name="Normal 84 2 2 51" xfId="10266"/>
    <cellStyle name="Normal 84 2 2 52" xfId="10267"/>
    <cellStyle name="Normal 84 2 2 53" xfId="10268"/>
    <cellStyle name="Normal 84 2 2 54" xfId="10269"/>
    <cellStyle name="Normal 84 2 2 55" xfId="10270"/>
    <cellStyle name="Normal 84 2 2 56" xfId="10271"/>
    <cellStyle name="Normal 84 2 2 57" xfId="10272"/>
    <cellStyle name="Normal 84 2 2 58" xfId="10273"/>
    <cellStyle name="Normal 84 2 2 59" xfId="10274"/>
    <cellStyle name="Normal 84 2 2 6" xfId="10275"/>
    <cellStyle name="Normal 84 2 2 60" xfId="10276"/>
    <cellStyle name="Normal 84 2 2 61" xfId="10277"/>
    <cellStyle name="Normal 84 2 2 62" xfId="10278"/>
    <cellStyle name="Normal 84 2 2 7" xfId="10279"/>
    <cellStyle name="Normal 84 2 2 8" xfId="10280"/>
    <cellStyle name="Normal 84 2 2 9" xfId="10281"/>
    <cellStyle name="Normal 84 2 20" xfId="10282"/>
    <cellStyle name="Normal 84 2 21" xfId="10283"/>
    <cellStyle name="Normal 84 2 22" xfId="10284"/>
    <cellStyle name="Normal 84 2 23" xfId="10285"/>
    <cellStyle name="Normal 84 2 24" xfId="10286"/>
    <cellStyle name="Normal 84 2 25" xfId="10287"/>
    <cellStyle name="Normal 84 2 26" xfId="10288"/>
    <cellStyle name="Normal 84 2 27" xfId="10289"/>
    <cellStyle name="Normal 84 2 28" xfId="10290"/>
    <cellStyle name="Normal 84 2 29" xfId="10291"/>
    <cellStyle name="Normal 84 2 3" xfId="10292"/>
    <cellStyle name="Normal 84 2 3 10" xfId="10293"/>
    <cellStyle name="Normal 84 2 3 11" xfId="10294"/>
    <cellStyle name="Normal 84 2 3 12" xfId="10295"/>
    <cellStyle name="Normal 84 2 3 13" xfId="10296"/>
    <cellStyle name="Normal 84 2 3 14" xfId="10297"/>
    <cellStyle name="Normal 84 2 3 15" xfId="10298"/>
    <cellStyle name="Normal 84 2 3 16" xfId="10299"/>
    <cellStyle name="Normal 84 2 3 17" xfId="10300"/>
    <cellStyle name="Normal 84 2 3 18" xfId="10301"/>
    <cellStyle name="Normal 84 2 3 19" xfId="10302"/>
    <cellStyle name="Normal 84 2 3 2" xfId="10303"/>
    <cellStyle name="Normal 84 2 3 20" xfId="10304"/>
    <cellStyle name="Normal 84 2 3 21" xfId="10305"/>
    <cellStyle name="Normal 84 2 3 22" xfId="10306"/>
    <cellStyle name="Normal 84 2 3 23" xfId="10307"/>
    <cellStyle name="Normal 84 2 3 24" xfId="10308"/>
    <cellStyle name="Normal 84 2 3 25" xfId="10309"/>
    <cellStyle name="Normal 84 2 3 26" xfId="10310"/>
    <cellStyle name="Normal 84 2 3 27" xfId="10311"/>
    <cellStyle name="Normal 84 2 3 28" xfId="10312"/>
    <cellStyle name="Normal 84 2 3 29" xfId="10313"/>
    <cellStyle name="Normal 84 2 3 3" xfId="10314"/>
    <cellStyle name="Normal 84 2 3 30" xfId="10315"/>
    <cellStyle name="Normal 84 2 3 31" xfId="10316"/>
    <cellStyle name="Normal 84 2 3 32" xfId="10317"/>
    <cellStyle name="Normal 84 2 3 33" xfId="10318"/>
    <cellStyle name="Normal 84 2 3 34" xfId="10319"/>
    <cellStyle name="Normal 84 2 3 35" xfId="10320"/>
    <cellStyle name="Normal 84 2 3 36" xfId="10321"/>
    <cellStyle name="Normal 84 2 3 37" xfId="10322"/>
    <cellStyle name="Normal 84 2 3 38" xfId="10323"/>
    <cellStyle name="Normal 84 2 3 39" xfId="10324"/>
    <cellStyle name="Normal 84 2 3 4" xfId="10325"/>
    <cellStyle name="Normal 84 2 3 40" xfId="10326"/>
    <cellStyle name="Normal 84 2 3 41" xfId="10327"/>
    <cellStyle name="Normal 84 2 3 42" xfId="10328"/>
    <cellStyle name="Normal 84 2 3 43" xfId="10329"/>
    <cellStyle name="Normal 84 2 3 44" xfId="10330"/>
    <cellStyle name="Normal 84 2 3 45" xfId="10331"/>
    <cellStyle name="Normal 84 2 3 46" xfId="10332"/>
    <cellStyle name="Normal 84 2 3 47" xfId="10333"/>
    <cellStyle name="Normal 84 2 3 48" xfId="10334"/>
    <cellStyle name="Normal 84 2 3 49" xfId="10335"/>
    <cellStyle name="Normal 84 2 3 5" xfId="10336"/>
    <cellStyle name="Normal 84 2 3 50" xfId="10337"/>
    <cellStyle name="Normal 84 2 3 51" xfId="10338"/>
    <cellStyle name="Normal 84 2 3 52" xfId="10339"/>
    <cellStyle name="Normal 84 2 3 53" xfId="10340"/>
    <cellStyle name="Normal 84 2 3 54" xfId="10341"/>
    <cellStyle name="Normal 84 2 3 55" xfId="10342"/>
    <cellStyle name="Normal 84 2 3 56" xfId="10343"/>
    <cellStyle name="Normal 84 2 3 57" xfId="10344"/>
    <cellStyle name="Normal 84 2 3 58" xfId="10345"/>
    <cellStyle name="Normal 84 2 3 59" xfId="10346"/>
    <cellStyle name="Normal 84 2 3 6" xfId="10347"/>
    <cellStyle name="Normal 84 2 3 60" xfId="10348"/>
    <cellStyle name="Normal 84 2 3 61" xfId="10349"/>
    <cellStyle name="Normal 84 2 3 62" xfId="10350"/>
    <cellStyle name="Normal 84 2 3 7" xfId="10351"/>
    <cellStyle name="Normal 84 2 3 8" xfId="10352"/>
    <cellStyle name="Normal 84 2 3 9" xfId="10353"/>
    <cellStyle name="Normal 84 2 30" xfId="10354"/>
    <cellStyle name="Normal 84 2 31" xfId="10355"/>
    <cellStyle name="Normal 84 2 32" xfId="10356"/>
    <cellStyle name="Normal 84 2 33" xfId="10357"/>
    <cellStyle name="Normal 84 2 34" xfId="10358"/>
    <cellStyle name="Normal 84 2 35" xfId="10359"/>
    <cellStyle name="Normal 84 2 36" xfId="10360"/>
    <cellStyle name="Normal 84 2 37" xfId="10361"/>
    <cellStyle name="Normal 84 2 38" xfId="10362"/>
    <cellStyle name="Normal 84 2 39" xfId="10363"/>
    <cellStyle name="Normal 84 2 4" xfId="10364"/>
    <cellStyle name="Normal 84 2 40" xfId="10365"/>
    <cellStyle name="Normal 84 2 41" xfId="10366"/>
    <cellStyle name="Normal 84 2 42" xfId="10367"/>
    <cellStyle name="Normal 84 2 43" xfId="10368"/>
    <cellStyle name="Normal 84 2 44" xfId="10369"/>
    <cellStyle name="Normal 84 2 45" xfId="10370"/>
    <cellStyle name="Normal 84 2 46" xfId="10371"/>
    <cellStyle name="Normal 84 2 47" xfId="10372"/>
    <cellStyle name="Normal 84 2 48" xfId="10373"/>
    <cellStyle name="Normal 84 2 49" xfId="10374"/>
    <cellStyle name="Normal 84 2 5" xfId="10375"/>
    <cellStyle name="Normal 84 2 50" xfId="10376"/>
    <cellStyle name="Normal 84 2 51" xfId="10377"/>
    <cellStyle name="Normal 84 2 52" xfId="10378"/>
    <cellStyle name="Normal 84 2 53" xfId="10379"/>
    <cellStyle name="Normal 84 2 54" xfId="10380"/>
    <cellStyle name="Normal 84 2 55" xfId="10381"/>
    <cellStyle name="Normal 84 2 56" xfId="10382"/>
    <cellStyle name="Normal 84 2 57" xfId="10383"/>
    <cellStyle name="Normal 84 2 58" xfId="10384"/>
    <cellStyle name="Normal 84 2 59" xfId="10385"/>
    <cellStyle name="Normal 84 2 6" xfId="10386"/>
    <cellStyle name="Normal 84 2 60" xfId="10387"/>
    <cellStyle name="Normal 84 2 61" xfId="10388"/>
    <cellStyle name="Normal 84 2 62" xfId="10389"/>
    <cellStyle name="Normal 84 2 63" xfId="10390"/>
    <cellStyle name="Normal 84 2 64" xfId="10391"/>
    <cellStyle name="Normal 84 2 7" xfId="10392"/>
    <cellStyle name="Normal 84 2 8" xfId="10393"/>
    <cellStyle name="Normal 84 2 9" xfId="10394"/>
    <cellStyle name="Normal 84 20" xfId="10395"/>
    <cellStyle name="Normal 84 21" xfId="10396"/>
    <cellStyle name="Normal 84 22" xfId="10397"/>
    <cellStyle name="Normal 84 23" xfId="10398"/>
    <cellStyle name="Normal 84 24" xfId="10399"/>
    <cellStyle name="Normal 84 25" xfId="10400"/>
    <cellStyle name="Normal 84 26" xfId="10401"/>
    <cellStyle name="Normal 84 27" xfId="10402"/>
    <cellStyle name="Normal 84 28" xfId="10403"/>
    <cellStyle name="Normal 84 29" xfId="10404"/>
    <cellStyle name="Normal 84 3" xfId="10405"/>
    <cellStyle name="Normal 84 3 10" xfId="10406"/>
    <cellStyle name="Normal 84 3 11" xfId="10407"/>
    <cellStyle name="Normal 84 3 12" xfId="10408"/>
    <cellStyle name="Normal 84 3 13" xfId="10409"/>
    <cellStyle name="Normal 84 3 14" xfId="10410"/>
    <cellStyle name="Normal 84 3 15" xfId="10411"/>
    <cellStyle name="Normal 84 3 16" xfId="10412"/>
    <cellStyle name="Normal 84 3 17" xfId="10413"/>
    <cellStyle name="Normal 84 3 18" xfId="10414"/>
    <cellStyle name="Normal 84 3 19" xfId="10415"/>
    <cellStyle name="Normal 84 3 2" xfId="10416"/>
    <cellStyle name="Normal 84 3 20" xfId="10417"/>
    <cellStyle name="Normal 84 3 21" xfId="10418"/>
    <cellStyle name="Normal 84 3 22" xfId="10419"/>
    <cellStyle name="Normal 84 3 23" xfId="10420"/>
    <cellStyle name="Normal 84 3 24" xfId="10421"/>
    <cellStyle name="Normal 84 3 25" xfId="10422"/>
    <cellStyle name="Normal 84 3 26" xfId="10423"/>
    <cellStyle name="Normal 84 3 27" xfId="10424"/>
    <cellStyle name="Normal 84 3 28" xfId="10425"/>
    <cellStyle name="Normal 84 3 29" xfId="10426"/>
    <cellStyle name="Normal 84 3 3" xfId="10427"/>
    <cellStyle name="Normal 84 3 30" xfId="10428"/>
    <cellStyle name="Normal 84 3 31" xfId="10429"/>
    <cellStyle name="Normal 84 3 32" xfId="10430"/>
    <cellStyle name="Normal 84 3 33" xfId="10431"/>
    <cellStyle name="Normal 84 3 34" xfId="10432"/>
    <cellStyle name="Normal 84 3 35" xfId="10433"/>
    <cellStyle name="Normal 84 3 36" xfId="10434"/>
    <cellStyle name="Normal 84 3 37" xfId="10435"/>
    <cellStyle name="Normal 84 3 38" xfId="10436"/>
    <cellStyle name="Normal 84 3 39" xfId="10437"/>
    <cellStyle name="Normal 84 3 4" xfId="10438"/>
    <cellStyle name="Normal 84 3 40" xfId="10439"/>
    <cellStyle name="Normal 84 3 41" xfId="10440"/>
    <cellStyle name="Normal 84 3 42" xfId="10441"/>
    <cellStyle name="Normal 84 3 43" xfId="10442"/>
    <cellStyle name="Normal 84 3 44" xfId="10443"/>
    <cellStyle name="Normal 84 3 45" xfId="10444"/>
    <cellStyle name="Normal 84 3 46" xfId="10445"/>
    <cellStyle name="Normal 84 3 47" xfId="10446"/>
    <cellStyle name="Normal 84 3 48" xfId="10447"/>
    <cellStyle name="Normal 84 3 49" xfId="10448"/>
    <cellStyle name="Normal 84 3 5" xfId="10449"/>
    <cellStyle name="Normal 84 3 50" xfId="10450"/>
    <cellStyle name="Normal 84 3 51" xfId="10451"/>
    <cellStyle name="Normal 84 3 52" xfId="10452"/>
    <cellStyle name="Normal 84 3 53" xfId="10453"/>
    <cellStyle name="Normal 84 3 54" xfId="10454"/>
    <cellStyle name="Normal 84 3 55" xfId="10455"/>
    <cellStyle name="Normal 84 3 56" xfId="10456"/>
    <cellStyle name="Normal 84 3 57" xfId="10457"/>
    <cellStyle name="Normal 84 3 58" xfId="10458"/>
    <cellStyle name="Normal 84 3 59" xfId="10459"/>
    <cellStyle name="Normal 84 3 6" xfId="10460"/>
    <cellStyle name="Normal 84 3 60" xfId="10461"/>
    <cellStyle name="Normal 84 3 61" xfId="10462"/>
    <cellStyle name="Normal 84 3 62" xfId="10463"/>
    <cellStyle name="Normal 84 3 63" xfId="10464"/>
    <cellStyle name="Normal 84 3 64" xfId="10465"/>
    <cellStyle name="Normal 84 3 65" xfId="10466"/>
    <cellStyle name="Normal 84 3 66" xfId="10467"/>
    <cellStyle name="Normal 84 3 67" xfId="10468"/>
    <cellStyle name="Normal 84 3 7" xfId="10469"/>
    <cellStyle name="Normal 84 3 8" xfId="10470"/>
    <cellStyle name="Normal 84 3 9" xfId="10471"/>
    <cellStyle name="Normal 84 30" xfId="10472"/>
    <cellStyle name="Normal 84 31" xfId="10473"/>
    <cellStyle name="Normal 84 32" xfId="10474"/>
    <cellStyle name="Normal 84 33" xfId="10475"/>
    <cellStyle name="Normal 84 34" xfId="10476"/>
    <cellStyle name="Normal 84 35" xfId="10477"/>
    <cellStyle name="Normal 84 36" xfId="10478"/>
    <cellStyle name="Normal 84 37" xfId="10479"/>
    <cellStyle name="Normal 84 38" xfId="10480"/>
    <cellStyle name="Normal 84 39" xfId="10481"/>
    <cellStyle name="Normal 84 4" xfId="10482"/>
    <cellStyle name="Normal 84 4 10" xfId="10483"/>
    <cellStyle name="Normal 84 4 11" xfId="10484"/>
    <cellStyle name="Normal 84 4 12" xfId="10485"/>
    <cellStyle name="Normal 84 4 13" xfId="10486"/>
    <cellStyle name="Normal 84 4 14" xfId="10487"/>
    <cellStyle name="Normal 84 4 15" xfId="10488"/>
    <cellStyle name="Normal 84 4 16" xfId="10489"/>
    <cellStyle name="Normal 84 4 17" xfId="10490"/>
    <cellStyle name="Normal 84 4 18" xfId="10491"/>
    <cellStyle name="Normal 84 4 19" xfId="10492"/>
    <cellStyle name="Normal 84 4 2" xfId="10493"/>
    <cellStyle name="Normal 84 4 20" xfId="10494"/>
    <cellStyle name="Normal 84 4 21" xfId="10495"/>
    <cellStyle name="Normal 84 4 22" xfId="10496"/>
    <cellStyle name="Normal 84 4 23" xfId="10497"/>
    <cellStyle name="Normal 84 4 24" xfId="10498"/>
    <cellStyle name="Normal 84 4 25" xfId="10499"/>
    <cellStyle name="Normal 84 4 26" xfId="10500"/>
    <cellStyle name="Normal 84 4 27" xfId="10501"/>
    <cellStyle name="Normal 84 4 28" xfId="10502"/>
    <cellStyle name="Normal 84 4 29" xfId="10503"/>
    <cellStyle name="Normal 84 4 3" xfId="10504"/>
    <cellStyle name="Normal 84 4 30" xfId="10505"/>
    <cellStyle name="Normal 84 4 31" xfId="10506"/>
    <cellStyle name="Normal 84 4 32" xfId="10507"/>
    <cellStyle name="Normal 84 4 33" xfId="10508"/>
    <cellStyle name="Normal 84 4 34" xfId="10509"/>
    <cellStyle name="Normal 84 4 35" xfId="10510"/>
    <cellStyle name="Normal 84 4 36" xfId="10511"/>
    <cellStyle name="Normal 84 4 37" xfId="10512"/>
    <cellStyle name="Normal 84 4 38" xfId="10513"/>
    <cellStyle name="Normal 84 4 39" xfId="10514"/>
    <cellStyle name="Normal 84 4 4" xfId="10515"/>
    <cellStyle name="Normal 84 4 40" xfId="10516"/>
    <cellStyle name="Normal 84 4 41" xfId="10517"/>
    <cellStyle name="Normal 84 4 42" xfId="10518"/>
    <cellStyle name="Normal 84 4 43" xfId="10519"/>
    <cellStyle name="Normal 84 4 44" xfId="10520"/>
    <cellStyle name="Normal 84 4 45" xfId="10521"/>
    <cellStyle name="Normal 84 4 46" xfId="10522"/>
    <cellStyle name="Normal 84 4 47" xfId="10523"/>
    <cellStyle name="Normal 84 4 48" xfId="10524"/>
    <cellStyle name="Normal 84 4 49" xfId="10525"/>
    <cellStyle name="Normal 84 4 5" xfId="10526"/>
    <cellStyle name="Normal 84 4 50" xfId="10527"/>
    <cellStyle name="Normal 84 4 51" xfId="10528"/>
    <cellStyle name="Normal 84 4 52" xfId="10529"/>
    <cellStyle name="Normal 84 4 53" xfId="10530"/>
    <cellStyle name="Normal 84 4 54" xfId="10531"/>
    <cellStyle name="Normal 84 4 55" xfId="10532"/>
    <cellStyle name="Normal 84 4 56" xfId="10533"/>
    <cellStyle name="Normal 84 4 57" xfId="10534"/>
    <cellStyle name="Normal 84 4 58" xfId="10535"/>
    <cellStyle name="Normal 84 4 59" xfId="10536"/>
    <cellStyle name="Normal 84 4 6" xfId="10537"/>
    <cellStyle name="Normal 84 4 60" xfId="10538"/>
    <cellStyle name="Normal 84 4 61" xfId="10539"/>
    <cellStyle name="Normal 84 4 62" xfId="10540"/>
    <cellStyle name="Normal 84 4 63" xfId="10541"/>
    <cellStyle name="Normal 84 4 64" xfId="10542"/>
    <cellStyle name="Normal 84 4 65" xfId="10543"/>
    <cellStyle name="Normal 84 4 66" xfId="10544"/>
    <cellStyle name="Normal 84 4 67" xfId="10545"/>
    <cellStyle name="Normal 84 4 7" xfId="10546"/>
    <cellStyle name="Normal 84 4 8" xfId="10547"/>
    <cellStyle name="Normal 84 4 9" xfId="10548"/>
    <cellStyle name="Normal 84 40" xfId="10549"/>
    <cellStyle name="Normal 84 41" xfId="10550"/>
    <cellStyle name="Normal 84 42" xfId="10551"/>
    <cellStyle name="Normal 84 43" xfId="10552"/>
    <cellStyle name="Normal 84 44" xfId="10553"/>
    <cellStyle name="Normal 84 45" xfId="10554"/>
    <cellStyle name="Normal 84 46" xfId="10555"/>
    <cellStyle name="Normal 84 47" xfId="10556"/>
    <cellStyle name="Normal 84 48" xfId="10557"/>
    <cellStyle name="Normal 84 49" xfId="10558"/>
    <cellStyle name="Normal 84 5" xfId="10559"/>
    <cellStyle name="Normal 84 5 10" xfId="10560"/>
    <cellStyle name="Normal 84 5 11" xfId="10561"/>
    <cellStyle name="Normal 84 5 12" xfId="10562"/>
    <cellStyle name="Normal 84 5 13" xfId="10563"/>
    <cellStyle name="Normal 84 5 14" xfId="10564"/>
    <cellStyle name="Normal 84 5 15" xfId="10565"/>
    <cellStyle name="Normal 84 5 16" xfId="10566"/>
    <cellStyle name="Normal 84 5 17" xfId="10567"/>
    <cellStyle name="Normal 84 5 18" xfId="10568"/>
    <cellStyle name="Normal 84 5 19" xfId="10569"/>
    <cellStyle name="Normal 84 5 2" xfId="10570"/>
    <cellStyle name="Normal 84 5 20" xfId="10571"/>
    <cellStyle name="Normal 84 5 21" xfId="10572"/>
    <cellStyle name="Normal 84 5 22" xfId="10573"/>
    <cellStyle name="Normal 84 5 23" xfId="10574"/>
    <cellStyle name="Normal 84 5 24" xfId="10575"/>
    <cellStyle name="Normal 84 5 25" xfId="10576"/>
    <cellStyle name="Normal 84 5 26" xfId="10577"/>
    <cellStyle name="Normal 84 5 27" xfId="10578"/>
    <cellStyle name="Normal 84 5 28" xfId="10579"/>
    <cellStyle name="Normal 84 5 29" xfId="10580"/>
    <cellStyle name="Normal 84 5 3" xfId="10581"/>
    <cellStyle name="Normal 84 5 30" xfId="10582"/>
    <cellStyle name="Normal 84 5 31" xfId="10583"/>
    <cellStyle name="Normal 84 5 32" xfId="10584"/>
    <cellStyle name="Normal 84 5 33" xfId="10585"/>
    <cellStyle name="Normal 84 5 34" xfId="10586"/>
    <cellStyle name="Normal 84 5 35" xfId="10587"/>
    <cellStyle name="Normal 84 5 36" xfId="10588"/>
    <cellStyle name="Normal 84 5 37" xfId="10589"/>
    <cellStyle name="Normal 84 5 38" xfId="10590"/>
    <cellStyle name="Normal 84 5 39" xfId="10591"/>
    <cellStyle name="Normal 84 5 4" xfId="10592"/>
    <cellStyle name="Normal 84 5 40" xfId="10593"/>
    <cellStyle name="Normal 84 5 41" xfId="10594"/>
    <cellStyle name="Normal 84 5 42" xfId="10595"/>
    <cellStyle name="Normal 84 5 43" xfId="10596"/>
    <cellStyle name="Normal 84 5 44" xfId="10597"/>
    <cellStyle name="Normal 84 5 45" xfId="10598"/>
    <cellStyle name="Normal 84 5 46" xfId="10599"/>
    <cellStyle name="Normal 84 5 47" xfId="10600"/>
    <cellStyle name="Normal 84 5 48" xfId="10601"/>
    <cellStyle name="Normal 84 5 49" xfId="10602"/>
    <cellStyle name="Normal 84 5 5" xfId="10603"/>
    <cellStyle name="Normal 84 5 50" xfId="10604"/>
    <cellStyle name="Normal 84 5 51" xfId="10605"/>
    <cellStyle name="Normal 84 5 52" xfId="10606"/>
    <cellStyle name="Normal 84 5 53" xfId="10607"/>
    <cellStyle name="Normal 84 5 54" xfId="10608"/>
    <cellStyle name="Normal 84 5 55" xfId="10609"/>
    <cellStyle name="Normal 84 5 56" xfId="10610"/>
    <cellStyle name="Normal 84 5 57" xfId="10611"/>
    <cellStyle name="Normal 84 5 58" xfId="10612"/>
    <cellStyle name="Normal 84 5 59" xfId="10613"/>
    <cellStyle name="Normal 84 5 6" xfId="10614"/>
    <cellStyle name="Normal 84 5 60" xfId="10615"/>
    <cellStyle name="Normal 84 5 61" xfId="10616"/>
    <cellStyle name="Normal 84 5 62" xfId="10617"/>
    <cellStyle name="Normal 84 5 63" xfId="10618"/>
    <cellStyle name="Normal 84 5 64" xfId="10619"/>
    <cellStyle name="Normal 84 5 65" xfId="10620"/>
    <cellStyle name="Normal 84 5 66" xfId="10621"/>
    <cellStyle name="Normal 84 5 67" xfId="10622"/>
    <cellStyle name="Normal 84 5 7" xfId="10623"/>
    <cellStyle name="Normal 84 5 8" xfId="10624"/>
    <cellStyle name="Normal 84 5 9" xfId="10625"/>
    <cellStyle name="Normal 84 50" xfId="10626"/>
    <cellStyle name="Normal 84 51" xfId="10627"/>
    <cellStyle name="Normal 84 52" xfId="10628"/>
    <cellStyle name="Normal 84 53" xfId="10629"/>
    <cellStyle name="Normal 84 54" xfId="10630"/>
    <cellStyle name="Normal 84 55" xfId="10631"/>
    <cellStyle name="Normal 84 56" xfId="10632"/>
    <cellStyle name="Normal 84 57" xfId="10633"/>
    <cellStyle name="Normal 84 58" xfId="10634"/>
    <cellStyle name="Normal 84 59" xfId="10635"/>
    <cellStyle name="Normal 84 6" xfId="10636"/>
    <cellStyle name="Normal 84 60" xfId="10637"/>
    <cellStyle name="Normal 84 61" xfId="10638"/>
    <cellStyle name="Normal 84 62" xfId="10639"/>
    <cellStyle name="Normal 84 63" xfId="10640"/>
    <cellStyle name="Normal 84 64" xfId="10641"/>
    <cellStyle name="Normal 84 65" xfId="10642"/>
    <cellStyle name="Normal 84 66" xfId="10643"/>
    <cellStyle name="Normal 84 67" xfId="10644"/>
    <cellStyle name="Normal 84 68" xfId="10645"/>
    <cellStyle name="Normal 84 69" xfId="10646"/>
    <cellStyle name="Normal 84 7" xfId="10647"/>
    <cellStyle name="Normal 84 70" xfId="10648"/>
    <cellStyle name="Normal 84 71" xfId="10649"/>
    <cellStyle name="Normal 84 8" xfId="10650"/>
    <cellStyle name="Normal 84 9" xfId="10651"/>
    <cellStyle name="Normal 85" xfId="10652"/>
    <cellStyle name="Normal 85 10" xfId="10653"/>
    <cellStyle name="Normal 85 11" xfId="10654"/>
    <cellStyle name="Normal 85 12" xfId="10655"/>
    <cellStyle name="Normal 85 13" xfId="10656"/>
    <cellStyle name="Normal 85 14" xfId="10657"/>
    <cellStyle name="Normal 85 15" xfId="10658"/>
    <cellStyle name="Normal 85 16" xfId="10659"/>
    <cellStyle name="Normal 85 17" xfId="10660"/>
    <cellStyle name="Normal 85 18" xfId="10661"/>
    <cellStyle name="Normal 85 19" xfId="10662"/>
    <cellStyle name="Normal 85 2" xfId="10663"/>
    <cellStyle name="Normal 85 2 10" xfId="10664"/>
    <cellStyle name="Normal 85 2 11" xfId="10665"/>
    <cellStyle name="Normal 85 2 12" xfId="10666"/>
    <cellStyle name="Normal 85 2 13" xfId="10667"/>
    <cellStyle name="Normal 85 2 14" xfId="10668"/>
    <cellStyle name="Normal 85 2 15" xfId="10669"/>
    <cellStyle name="Normal 85 2 16" xfId="10670"/>
    <cellStyle name="Normal 85 2 17" xfId="10671"/>
    <cellStyle name="Normal 85 2 18" xfId="10672"/>
    <cellStyle name="Normal 85 2 19" xfId="10673"/>
    <cellStyle name="Normal 85 2 2" xfId="10674"/>
    <cellStyle name="Normal 85 2 20" xfId="10675"/>
    <cellStyle name="Normal 85 2 21" xfId="10676"/>
    <cellStyle name="Normal 85 2 22" xfId="10677"/>
    <cellStyle name="Normal 85 2 23" xfId="10678"/>
    <cellStyle name="Normal 85 2 24" xfId="10679"/>
    <cellStyle name="Normal 85 2 25" xfId="10680"/>
    <cellStyle name="Normal 85 2 26" xfId="10681"/>
    <cellStyle name="Normal 85 2 27" xfId="10682"/>
    <cellStyle name="Normal 85 2 28" xfId="10683"/>
    <cellStyle name="Normal 85 2 29" xfId="10684"/>
    <cellStyle name="Normal 85 2 3" xfId="10685"/>
    <cellStyle name="Normal 85 2 30" xfId="10686"/>
    <cellStyle name="Normal 85 2 31" xfId="10687"/>
    <cellStyle name="Normal 85 2 32" xfId="10688"/>
    <cellStyle name="Normal 85 2 33" xfId="10689"/>
    <cellStyle name="Normal 85 2 34" xfId="10690"/>
    <cellStyle name="Normal 85 2 35" xfId="10691"/>
    <cellStyle name="Normal 85 2 36" xfId="10692"/>
    <cellStyle name="Normal 85 2 37" xfId="10693"/>
    <cellStyle name="Normal 85 2 38" xfId="10694"/>
    <cellStyle name="Normal 85 2 39" xfId="10695"/>
    <cellStyle name="Normal 85 2 4" xfId="10696"/>
    <cellStyle name="Normal 85 2 40" xfId="10697"/>
    <cellStyle name="Normal 85 2 41" xfId="10698"/>
    <cellStyle name="Normal 85 2 42" xfId="10699"/>
    <cellStyle name="Normal 85 2 43" xfId="10700"/>
    <cellStyle name="Normal 85 2 44" xfId="10701"/>
    <cellStyle name="Normal 85 2 45" xfId="10702"/>
    <cellStyle name="Normal 85 2 46" xfId="10703"/>
    <cellStyle name="Normal 85 2 47" xfId="10704"/>
    <cellStyle name="Normal 85 2 48" xfId="10705"/>
    <cellStyle name="Normal 85 2 49" xfId="10706"/>
    <cellStyle name="Normal 85 2 5" xfId="10707"/>
    <cellStyle name="Normal 85 2 50" xfId="10708"/>
    <cellStyle name="Normal 85 2 51" xfId="10709"/>
    <cellStyle name="Normal 85 2 52" xfId="10710"/>
    <cellStyle name="Normal 85 2 53" xfId="10711"/>
    <cellStyle name="Normal 85 2 54" xfId="10712"/>
    <cellStyle name="Normal 85 2 55" xfId="10713"/>
    <cellStyle name="Normal 85 2 56" xfId="10714"/>
    <cellStyle name="Normal 85 2 57" xfId="10715"/>
    <cellStyle name="Normal 85 2 58" xfId="10716"/>
    <cellStyle name="Normal 85 2 59" xfId="10717"/>
    <cellStyle name="Normal 85 2 6" xfId="10718"/>
    <cellStyle name="Normal 85 2 60" xfId="10719"/>
    <cellStyle name="Normal 85 2 61" xfId="10720"/>
    <cellStyle name="Normal 85 2 62" xfId="10721"/>
    <cellStyle name="Normal 85 2 63" xfId="10722"/>
    <cellStyle name="Normal 85 2 64" xfId="10723"/>
    <cellStyle name="Normal 85 2 65" xfId="10724"/>
    <cellStyle name="Normal 85 2 66" xfId="10725"/>
    <cellStyle name="Normal 85 2 67" xfId="10726"/>
    <cellStyle name="Normal 85 2 7" xfId="10727"/>
    <cellStyle name="Normal 85 2 8" xfId="10728"/>
    <cellStyle name="Normal 85 2 9" xfId="10729"/>
    <cellStyle name="Normal 85 20" xfId="10730"/>
    <cellStyle name="Normal 85 21" xfId="10731"/>
    <cellStyle name="Normal 85 22" xfId="10732"/>
    <cellStyle name="Normal 85 23" xfId="10733"/>
    <cellStyle name="Normal 85 24" xfId="10734"/>
    <cellStyle name="Normal 85 25" xfId="10735"/>
    <cellStyle name="Normal 85 26" xfId="10736"/>
    <cellStyle name="Normal 85 27" xfId="10737"/>
    <cellStyle name="Normal 85 28" xfId="10738"/>
    <cellStyle name="Normal 85 29" xfId="10739"/>
    <cellStyle name="Normal 85 3" xfId="10740"/>
    <cellStyle name="Normal 85 3 10" xfId="10741"/>
    <cellStyle name="Normal 85 3 11" xfId="10742"/>
    <cellStyle name="Normal 85 3 12" xfId="10743"/>
    <cellStyle name="Normal 85 3 13" xfId="10744"/>
    <cellStyle name="Normal 85 3 14" xfId="10745"/>
    <cellStyle name="Normal 85 3 15" xfId="10746"/>
    <cellStyle name="Normal 85 3 16" xfId="10747"/>
    <cellStyle name="Normal 85 3 17" xfId="10748"/>
    <cellStyle name="Normal 85 3 18" xfId="10749"/>
    <cellStyle name="Normal 85 3 19" xfId="10750"/>
    <cellStyle name="Normal 85 3 2" xfId="10751"/>
    <cellStyle name="Normal 85 3 20" xfId="10752"/>
    <cellStyle name="Normal 85 3 21" xfId="10753"/>
    <cellStyle name="Normal 85 3 22" xfId="10754"/>
    <cellStyle name="Normal 85 3 23" xfId="10755"/>
    <cellStyle name="Normal 85 3 24" xfId="10756"/>
    <cellStyle name="Normal 85 3 25" xfId="10757"/>
    <cellStyle name="Normal 85 3 26" xfId="10758"/>
    <cellStyle name="Normal 85 3 27" xfId="10759"/>
    <cellStyle name="Normal 85 3 28" xfId="10760"/>
    <cellStyle name="Normal 85 3 29" xfId="10761"/>
    <cellStyle name="Normal 85 3 3" xfId="10762"/>
    <cellStyle name="Normal 85 3 30" xfId="10763"/>
    <cellStyle name="Normal 85 3 31" xfId="10764"/>
    <cellStyle name="Normal 85 3 32" xfId="10765"/>
    <cellStyle name="Normal 85 3 33" xfId="10766"/>
    <cellStyle name="Normal 85 3 34" xfId="10767"/>
    <cellStyle name="Normal 85 3 35" xfId="10768"/>
    <cellStyle name="Normal 85 3 36" xfId="10769"/>
    <cellStyle name="Normal 85 3 37" xfId="10770"/>
    <cellStyle name="Normal 85 3 38" xfId="10771"/>
    <cellStyle name="Normal 85 3 39" xfId="10772"/>
    <cellStyle name="Normal 85 3 4" xfId="10773"/>
    <cellStyle name="Normal 85 3 40" xfId="10774"/>
    <cellStyle name="Normal 85 3 41" xfId="10775"/>
    <cellStyle name="Normal 85 3 42" xfId="10776"/>
    <cellStyle name="Normal 85 3 43" xfId="10777"/>
    <cellStyle name="Normal 85 3 44" xfId="10778"/>
    <cellStyle name="Normal 85 3 45" xfId="10779"/>
    <cellStyle name="Normal 85 3 46" xfId="10780"/>
    <cellStyle name="Normal 85 3 47" xfId="10781"/>
    <cellStyle name="Normal 85 3 48" xfId="10782"/>
    <cellStyle name="Normal 85 3 49" xfId="10783"/>
    <cellStyle name="Normal 85 3 5" xfId="10784"/>
    <cellStyle name="Normal 85 3 50" xfId="10785"/>
    <cellStyle name="Normal 85 3 51" xfId="10786"/>
    <cellStyle name="Normal 85 3 52" xfId="10787"/>
    <cellStyle name="Normal 85 3 53" xfId="10788"/>
    <cellStyle name="Normal 85 3 54" xfId="10789"/>
    <cellStyle name="Normal 85 3 55" xfId="10790"/>
    <cellStyle name="Normal 85 3 56" xfId="10791"/>
    <cellStyle name="Normal 85 3 57" xfId="10792"/>
    <cellStyle name="Normal 85 3 58" xfId="10793"/>
    <cellStyle name="Normal 85 3 59" xfId="10794"/>
    <cellStyle name="Normal 85 3 6" xfId="10795"/>
    <cellStyle name="Normal 85 3 60" xfId="10796"/>
    <cellStyle name="Normal 85 3 61" xfId="10797"/>
    <cellStyle name="Normal 85 3 62" xfId="10798"/>
    <cellStyle name="Normal 85 3 63" xfId="10799"/>
    <cellStyle name="Normal 85 3 64" xfId="10800"/>
    <cellStyle name="Normal 85 3 65" xfId="10801"/>
    <cellStyle name="Normal 85 3 66" xfId="10802"/>
    <cellStyle name="Normal 85 3 67" xfId="10803"/>
    <cellStyle name="Normal 85 3 7" xfId="10804"/>
    <cellStyle name="Normal 85 3 8" xfId="10805"/>
    <cellStyle name="Normal 85 3 9" xfId="10806"/>
    <cellStyle name="Normal 85 30" xfId="10807"/>
    <cellStyle name="Normal 85 31" xfId="10808"/>
    <cellStyle name="Normal 85 32" xfId="10809"/>
    <cellStyle name="Normal 85 33" xfId="10810"/>
    <cellStyle name="Normal 85 34" xfId="10811"/>
    <cellStyle name="Normal 85 35" xfId="10812"/>
    <cellStyle name="Normal 85 36" xfId="10813"/>
    <cellStyle name="Normal 85 37" xfId="10814"/>
    <cellStyle name="Normal 85 38" xfId="10815"/>
    <cellStyle name="Normal 85 39" xfId="10816"/>
    <cellStyle name="Normal 85 4" xfId="10817"/>
    <cellStyle name="Normal 85 4 10" xfId="10818"/>
    <cellStyle name="Normal 85 4 11" xfId="10819"/>
    <cellStyle name="Normal 85 4 12" xfId="10820"/>
    <cellStyle name="Normal 85 4 13" xfId="10821"/>
    <cellStyle name="Normal 85 4 14" xfId="10822"/>
    <cellStyle name="Normal 85 4 15" xfId="10823"/>
    <cellStyle name="Normal 85 4 16" xfId="10824"/>
    <cellStyle name="Normal 85 4 17" xfId="10825"/>
    <cellStyle name="Normal 85 4 18" xfId="10826"/>
    <cellStyle name="Normal 85 4 19" xfId="10827"/>
    <cellStyle name="Normal 85 4 2" xfId="10828"/>
    <cellStyle name="Normal 85 4 20" xfId="10829"/>
    <cellStyle name="Normal 85 4 21" xfId="10830"/>
    <cellStyle name="Normal 85 4 22" xfId="10831"/>
    <cellStyle name="Normal 85 4 23" xfId="10832"/>
    <cellStyle name="Normal 85 4 24" xfId="10833"/>
    <cellStyle name="Normal 85 4 25" xfId="10834"/>
    <cellStyle name="Normal 85 4 26" xfId="10835"/>
    <cellStyle name="Normal 85 4 27" xfId="10836"/>
    <cellStyle name="Normal 85 4 28" xfId="10837"/>
    <cellStyle name="Normal 85 4 29" xfId="10838"/>
    <cellStyle name="Normal 85 4 3" xfId="10839"/>
    <cellStyle name="Normal 85 4 30" xfId="10840"/>
    <cellStyle name="Normal 85 4 31" xfId="10841"/>
    <cellStyle name="Normal 85 4 32" xfId="10842"/>
    <cellStyle name="Normal 85 4 33" xfId="10843"/>
    <cellStyle name="Normal 85 4 34" xfId="10844"/>
    <cellStyle name="Normal 85 4 35" xfId="10845"/>
    <cellStyle name="Normal 85 4 36" xfId="10846"/>
    <cellStyle name="Normal 85 4 37" xfId="10847"/>
    <cellStyle name="Normal 85 4 38" xfId="10848"/>
    <cellStyle name="Normal 85 4 39" xfId="10849"/>
    <cellStyle name="Normal 85 4 4" xfId="10850"/>
    <cellStyle name="Normal 85 4 40" xfId="10851"/>
    <cellStyle name="Normal 85 4 41" xfId="10852"/>
    <cellStyle name="Normal 85 4 42" xfId="10853"/>
    <cellStyle name="Normal 85 4 43" xfId="10854"/>
    <cellStyle name="Normal 85 4 44" xfId="10855"/>
    <cellStyle name="Normal 85 4 45" xfId="10856"/>
    <cellStyle name="Normal 85 4 46" xfId="10857"/>
    <cellStyle name="Normal 85 4 47" xfId="10858"/>
    <cellStyle name="Normal 85 4 48" xfId="10859"/>
    <cellStyle name="Normal 85 4 49" xfId="10860"/>
    <cellStyle name="Normal 85 4 5" xfId="10861"/>
    <cellStyle name="Normal 85 4 50" xfId="10862"/>
    <cellStyle name="Normal 85 4 51" xfId="10863"/>
    <cellStyle name="Normal 85 4 52" xfId="10864"/>
    <cellStyle name="Normal 85 4 53" xfId="10865"/>
    <cellStyle name="Normal 85 4 54" xfId="10866"/>
    <cellStyle name="Normal 85 4 55" xfId="10867"/>
    <cellStyle name="Normal 85 4 56" xfId="10868"/>
    <cellStyle name="Normal 85 4 57" xfId="10869"/>
    <cellStyle name="Normal 85 4 58" xfId="10870"/>
    <cellStyle name="Normal 85 4 59" xfId="10871"/>
    <cellStyle name="Normal 85 4 6" xfId="10872"/>
    <cellStyle name="Normal 85 4 60" xfId="10873"/>
    <cellStyle name="Normal 85 4 61" xfId="10874"/>
    <cellStyle name="Normal 85 4 62" xfId="10875"/>
    <cellStyle name="Normal 85 4 63" xfId="10876"/>
    <cellStyle name="Normal 85 4 64" xfId="10877"/>
    <cellStyle name="Normal 85 4 65" xfId="10878"/>
    <cellStyle name="Normal 85 4 66" xfId="10879"/>
    <cellStyle name="Normal 85 4 67" xfId="10880"/>
    <cellStyle name="Normal 85 4 7" xfId="10881"/>
    <cellStyle name="Normal 85 4 8" xfId="10882"/>
    <cellStyle name="Normal 85 4 9" xfId="10883"/>
    <cellStyle name="Normal 85 40" xfId="10884"/>
    <cellStyle name="Normal 85 41" xfId="10885"/>
    <cellStyle name="Normal 85 42" xfId="10886"/>
    <cellStyle name="Normal 85 43" xfId="10887"/>
    <cellStyle name="Normal 85 44" xfId="10888"/>
    <cellStyle name="Normal 85 45" xfId="10889"/>
    <cellStyle name="Normal 85 46" xfId="10890"/>
    <cellStyle name="Normal 85 47" xfId="10891"/>
    <cellStyle name="Normal 85 48" xfId="10892"/>
    <cellStyle name="Normal 85 49" xfId="10893"/>
    <cellStyle name="Normal 85 5" xfId="10894"/>
    <cellStyle name="Normal 85 50" xfId="10895"/>
    <cellStyle name="Normal 85 51" xfId="10896"/>
    <cellStyle name="Normal 85 52" xfId="10897"/>
    <cellStyle name="Normal 85 53" xfId="10898"/>
    <cellStyle name="Normal 85 54" xfId="10899"/>
    <cellStyle name="Normal 85 55" xfId="10900"/>
    <cellStyle name="Normal 85 56" xfId="10901"/>
    <cellStyle name="Normal 85 57" xfId="10902"/>
    <cellStyle name="Normal 85 58" xfId="10903"/>
    <cellStyle name="Normal 85 59" xfId="10904"/>
    <cellStyle name="Normal 85 6" xfId="10905"/>
    <cellStyle name="Normal 85 60" xfId="10906"/>
    <cellStyle name="Normal 85 61" xfId="10907"/>
    <cellStyle name="Normal 85 62" xfId="10908"/>
    <cellStyle name="Normal 85 63" xfId="10909"/>
    <cellStyle name="Normal 85 64" xfId="10910"/>
    <cellStyle name="Normal 85 65" xfId="10911"/>
    <cellStyle name="Normal 85 66" xfId="10912"/>
    <cellStyle name="Normal 85 67" xfId="10913"/>
    <cellStyle name="Normal 85 68" xfId="10914"/>
    <cellStyle name="Normal 85 69" xfId="10915"/>
    <cellStyle name="Normal 85 7" xfId="10916"/>
    <cellStyle name="Normal 85 70" xfId="10917"/>
    <cellStyle name="Normal 85 8" xfId="10918"/>
    <cellStyle name="Normal 85 9" xfId="10919"/>
    <cellStyle name="Normal 86" xfId="10920"/>
    <cellStyle name="Normal 86 10" xfId="10921"/>
    <cellStyle name="Normal 86 11" xfId="10922"/>
    <cellStyle name="Normal 86 12" xfId="10923"/>
    <cellStyle name="Normal 86 13" xfId="10924"/>
    <cellStyle name="Normal 86 14" xfId="10925"/>
    <cellStyle name="Normal 86 15" xfId="10926"/>
    <cellStyle name="Normal 86 16" xfId="10927"/>
    <cellStyle name="Normal 86 17" xfId="10928"/>
    <cellStyle name="Normal 86 18" xfId="10929"/>
    <cellStyle name="Normal 86 19" xfId="10930"/>
    <cellStyle name="Normal 86 2" xfId="10931"/>
    <cellStyle name="Normal 86 2 10" xfId="10932"/>
    <cellStyle name="Normal 86 2 11" xfId="10933"/>
    <cellStyle name="Normal 86 2 12" xfId="10934"/>
    <cellStyle name="Normal 86 2 13" xfId="10935"/>
    <cellStyle name="Normal 86 2 14" xfId="10936"/>
    <cellStyle name="Normal 86 2 15" xfId="10937"/>
    <cellStyle name="Normal 86 2 16" xfId="10938"/>
    <cellStyle name="Normal 86 2 17" xfId="10939"/>
    <cellStyle name="Normal 86 2 18" xfId="10940"/>
    <cellStyle name="Normal 86 2 19" xfId="10941"/>
    <cellStyle name="Normal 86 2 2" xfId="10942"/>
    <cellStyle name="Normal 86 2 20" xfId="10943"/>
    <cellStyle name="Normal 86 2 21" xfId="10944"/>
    <cellStyle name="Normal 86 2 22" xfId="10945"/>
    <cellStyle name="Normal 86 2 23" xfId="10946"/>
    <cellStyle name="Normal 86 2 24" xfId="10947"/>
    <cellStyle name="Normal 86 2 25" xfId="10948"/>
    <cellStyle name="Normal 86 2 26" xfId="10949"/>
    <cellStyle name="Normal 86 2 27" xfId="10950"/>
    <cellStyle name="Normal 86 2 28" xfId="10951"/>
    <cellStyle name="Normal 86 2 29" xfId="10952"/>
    <cellStyle name="Normal 86 2 3" xfId="10953"/>
    <cellStyle name="Normal 86 2 30" xfId="10954"/>
    <cellStyle name="Normal 86 2 31" xfId="10955"/>
    <cellStyle name="Normal 86 2 32" xfId="10956"/>
    <cellStyle name="Normal 86 2 33" xfId="10957"/>
    <cellStyle name="Normal 86 2 34" xfId="10958"/>
    <cellStyle name="Normal 86 2 35" xfId="10959"/>
    <cellStyle name="Normal 86 2 36" xfId="10960"/>
    <cellStyle name="Normal 86 2 37" xfId="10961"/>
    <cellStyle name="Normal 86 2 38" xfId="10962"/>
    <cellStyle name="Normal 86 2 39" xfId="10963"/>
    <cellStyle name="Normal 86 2 4" xfId="10964"/>
    <cellStyle name="Normal 86 2 40" xfId="10965"/>
    <cellStyle name="Normal 86 2 41" xfId="10966"/>
    <cellStyle name="Normal 86 2 42" xfId="10967"/>
    <cellStyle name="Normal 86 2 43" xfId="10968"/>
    <cellStyle name="Normal 86 2 44" xfId="10969"/>
    <cellStyle name="Normal 86 2 45" xfId="10970"/>
    <cellStyle name="Normal 86 2 46" xfId="10971"/>
    <cellStyle name="Normal 86 2 47" xfId="10972"/>
    <cellStyle name="Normal 86 2 48" xfId="10973"/>
    <cellStyle name="Normal 86 2 49" xfId="10974"/>
    <cellStyle name="Normal 86 2 5" xfId="10975"/>
    <cellStyle name="Normal 86 2 50" xfId="10976"/>
    <cellStyle name="Normal 86 2 51" xfId="10977"/>
    <cellStyle name="Normal 86 2 52" xfId="10978"/>
    <cellStyle name="Normal 86 2 53" xfId="10979"/>
    <cellStyle name="Normal 86 2 54" xfId="10980"/>
    <cellStyle name="Normal 86 2 55" xfId="10981"/>
    <cellStyle name="Normal 86 2 56" xfId="10982"/>
    <cellStyle name="Normal 86 2 57" xfId="10983"/>
    <cellStyle name="Normal 86 2 58" xfId="10984"/>
    <cellStyle name="Normal 86 2 59" xfId="10985"/>
    <cellStyle name="Normal 86 2 6" xfId="10986"/>
    <cellStyle name="Normal 86 2 60" xfId="10987"/>
    <cellStyle name="Normal 86 2 61" xfId="10988"/>
    <cellStyle name="Normal 86 2 62" xfId="10989"/>
    <cellStyle name="Normal 86 2 7" xfId="10990"/>
    <cellStyle name="Normal 86 2 8" xfId="10991"/>
    <cellStyle name="Normal 86 2 9" xfId="10992"/>
    <cellStyle name="Normal 86 20" xfId="10993"/>
    <cellStyle name="Normal 86 21" xfId="10994"/>
    <cellStyle name="Normal 86 22" xfId="10995"/>
    <cellStyle name="Normal 86 23" xfId="10996"/>
    <cellStyle name="Normal 86 24" xfId="10997"/>
    <cellStyle name="Normal 86 25" xfId="10998"/>
    <cellStyle name="Normal 86 26" xfId="10999"/>
    <cellStyle name="Normal 86 27" xfId="11000"/>
    <cellStyle name="Normal 86 28" xfId="11001"/>
    <cellStyle name="Normal 86 29" xfId="11002"/>
    <cellStyle name="Normal 86 3" xfId="11003"/>
    <cellStyle name="Normal 86 3 10" xfId="11004"/>
    <cellStyle name="Normal 86 3 11" xfId="11005"/>
    <cellStyle name="Normal 86 3 12" xfId="11006"/>
    <cellStyle name="Normal 86 3 13" xfId="11007"/>
    <cellStyle name="Normal 86 3 14" xfId="11008"/>
    <cellStyle name="Normal 86 3 15" xfId="11009"/>
    <cellStyle name="Normal 86 3 16" xfId="11010"/>
    <cellStyle name="Normal 86 3 17" xfId="11011"/>
    <cellStyle name="Normal 86 3 18" xfId="11012"/>
    <cellStyle name="Normal 86 3 19" xfId="11013"/>
    <cellStyle name="Normal 86 3 2" xfId="11014"/>
    <cellStyle name="Normal 86 3 20" xfId="11015"/>
    <cellStyle name="Normal 86 3 21" xfId="11016"/>
    <cellStyle name="Normal 86 3 22" xfId="11017"/>
    <cellStyle name="Normal 86 3 23" xfId="11018"/>
    <cellStyle name="Normal 86 3 24" xfId="11019"/>
    <cellStyle name="Normal 86 3 25" xfId="11020"/>
    <cellStyle name="Normal 86 3 26" xfId="11021"/>
    <cellStyle name="Normal 86 3 27" xfId="11022"/>
    <cellStyle name="Normal 86 3 28" xfId="11023"/>
    <cellStyle name="Normal 86 3 29" xfId="11024"/>
    <cellStyle name="Normal 86 3 3" xfId="11025"/>
    <cellStyle name="Normal 86 3 30" xfId="11026"/>
    <cellStyle name="Normal 86 3 31" xfId="11027"/>
    <cellStyle name="Normal 86 3 32" xfId="11028"/>
    <cellStyle name="Normal 86 3 33" xfId="11029"/>
    <cellStyle name="Normal 86 3 34" xfId="11030"/>
    <cellStyle name="Normal 86 3 35" xfId="11031"/>
    <cellStyle name="Normal 86 3 36" xfId="11032"/>
    <cellStyle name="Normal 86 3 37" xfId="11033"/>
    <cellStyle name="Normal 86 3 38" xfId="11034"/>
    <cellStyle name="Normal 86 3 39" xfId="11035"/>
    <cellStyle name="Normal 86 3 4" xfId="11036"/>
    <cellStyle name="Normal 86 3 40" xfId="11037"/>
    <cellStyle name="Normal 86 3 41" xfId="11038"/>
    <cellStyle name="Normal 86 3 42" xfId="11039"/>
    <cellStyle name="Normal 86 3 43" xfId="11040"/>
    <cellStyle name="Normal 86 3 44" xfId="11041"/>
    <cellStyle name="Normal 86 3 45" xfId="11042"/>
    <cellStyle name="Normal 86 3 46" xfId="11043"/>
    <cellStyle name="Normal 86 3 47" xfId="11044"/>
    <cellStyle name="Normal 86 3 48" xfId="11045"/>
    <cellStyle name="Normal 86 3 49" xfId="11046"/>
    <cellStyle name="Normal 86 3 5" xfId="11047"/>
    <cellStyle name="Normal 86 3 50" xfId="11048"/>
    <cellStyle name="Normal 86 3 51" xfId="11049"/>
    <cellStyle name="Normal 86 3 52" xfId="11050"/>
    <cellStyle name="Normal 86 3 53" xfId="11051"/>
    <cellStyle name="Normal 86 3 54" xfId="11052"/>
    <cellStyle name="Normal 86 3 55" xfId="11053"/>
    <cellStyle name="Normal 86 3 56" xfId="11054"/>
    <cellStyle name="Normal 86 3 57" xfId="11055"/>
    <cellStyle name="Normal 86 3 58" xfId="11056"/>
    <cellStyle name="Normal 86 3 59" xfId="11057"/>
    <cellStyle name="Normal 86 3 6" xfId="11058"/>
    <cellStyle name="Normal 86 3 60" xfId="11059"/>
    <cellStyle name="Normal 86 3 61" xfId="11060"/>
    <cellStyle name="Normal 86 3 62" xfId="11061"/>
    <cellStyle name="Normal 86 3 7" xfId="11062"/>
    <cellStyle name="Normal 86 3 8" xfId="11063"/>
    <cellStyle name="Normal 86 3 9" xfId="11064"/>
    <cellStyle name="Normal 86 30" xfId="11065"/>
    <cellStyle name="Normal 86 31" xfId="11066"/>
    <cellStyle name="Normal 86 32" xfId="11067"/>
    <cellStyle name="Normal 86 33" xfId="11068"/>
    <cellStyle name="Normal 86 34" xfId="11069"/>
    <cellStyle name="Normal 86 35" xfId="11070"/>
    <cellStyle name="Normal 86 36" xfId="11071"/>
    <cellStyle name="Normal 86 37" xfId="11072"/>
    <cellStyle name="Normal 86 38" xfId="11073"/>
    <cellStyle name="Normal 86 39" xfId="11074"/>
    <cellStyle name="Normal 86 4" xfId="11075"/>
    <cellStyle name="Normal 86 40" xfId="11076"/>
    <cellStyle name="Normal 86 41" xfId="11077"/>
    <cellStyle name="Normal 86 42" xfId="11078"/>
    <cellStyle name="Normal 86 43" xfId="11079"/>
    <cellStyle name="Normal 86 44" xfId="11080"/>
    <cellStyle name="Normal 86 45" xfId="11081"/>
    <cellStyle name="Normal 86 46" xfId="11082"/>
    <cellStyle name="Normal 86 47" xfId="11083"/>
    <cellStyle name="Normal 86 48" xfId="11084"/>
    <cellStyle name="Normal 86 49" xfId="11085"/>
    <cellStyle name="Normal 86 5" xfId="11086"/>
    <cellStyle name="Normal 86 50" xfId="11087"/>
    <cellStyle name="Normal 86 51" xfId="11088"/>
    <cellStyle name="Normal 86 52" xfId="11089"/>
    <cellStyle name="Normal 86 53" xfId="11090"/>
    <cellStyle name="Normal 86 54" xfId="11091"/>
    <cellStyle name="Normal 86 55" xfId="11092"/>
    <cellStyle name="Normal 86 56" xfId="11093"/>
    <cellStyle name="Normal 86 57" xfId="11094"/>
    <cellStyle name="Normal 86 58" xfId="11095"/>
    <cellStyle name="Normal 86 59" xfId="11096"/>
    <cellStyle name="Normal 86 6" xfId="11097"/>
    <cellStyle name="Normal 86 60" xfId="11098"/>
    <cellStyle name="Normal 86 61" xfId="11099"/>
    <cellStyle name="Normal 86 62" xfId="11100"/>
    <cellStyle name="Normal 86 63" xfId="11101"/>
    <cellStyle name="Normal 86 64" xfId="11102"/>
    <cellStyle name="Normal 86 7" xfId="11103"/>
    <cellStyle name="Normal 86 8" xfId="11104"/>
    <cellStyle name="Normal 86 9" xfId="11105"/>
    <cellStyle name="Normal 87" xfId="11106"/>
    <cellStyle name="Normal 87 10" xfId="11107"/>
    <cellStyle name="Normal 87 11" xfId="11108"/>
    <cellStyle name="Normal 87 12" xfId="11109"/>
    <cellStyle name="Normal 87 13" xfId="11110"/>
    <cellStyle name="Normal 87 14" xfId="11111"/>
    <cellStyle name="Normal 87 15" xfId="11112"/>
    <cellStyle name="Normal 87 16" xfId="11113"/>
    <cellStyle name="Normal 87 17" xfId="11114"/>
    <cellStyle name="Normal 87 18" xfId="11115"/>
    <cellStyle name="Normal 87 19" xfId="11116"/>
    <cellStyle name="Normal 87 2" xfId="11117"/>
    <cellStyle name="Normal 87 2 10" xfId="11118"/>
    <cellStyle name="Normal 87 2 11" xfId="11119"/>
    <cellStyle name="Normal 87 2 12" xfId="11120"/>
    <cellStyle name="Normal 87 2 13" xfId="11121"/>
    <cellStyle name="Normal 87 2 14" xfId="11122"/>
    <cellStyle name="Normal 87 2 15" xfId="11123"/>
    <cellStyle name="Normal 87 2 16" xfId="11124"/>
    <cellStyle name="Normal 87 2 17" xfId="11125"/>
    <cellStyle name="Normal 87 2 18" xfId="11126"/>
    <cellStyle name="Normal 87 2 19" xfId="11127"/>
    <cellStyle name="Normal 87 2 2" xfId="11128"/>
    <cellStyle name="Normal 87 2 20" xfId="11129"/>
    <cellStyle name="Normal 87 2 21" xfId="11130"/>
    <cellStyle name="Normal 87 2 22" xfId="11131"/>
    <cellStyle name="Normal 87 2 23" xfId="11132"/>
    <cellStyle name="Normal 87 2 24" xfId="11133"/>
    <cellStyle name="Normal 87 2 25" xfId="11134"/>
    <cellStyle name="Normal 87 2 26" xfId="11135"/>
    <cellStyle name="Normal 87 2 27" xfId="11136"/>
    <cellStyle name="Normal 87 2 28" xfId="11137"/>
    <cellStyle name="Normal 87 2 29" xfId="11138"/>
    <cellStyle name="Normal 87 2 3" xfId="11139"/>
    <cellStyle name="Normal 87 2 30" xfId="11140"/>
    <cellStyle name="Normal 87 2 31" xfId="11141"/>
    <cellStyle name="Normal 87 2 32" xfId="11142"/>
    <cellStyle name="Normal 87 2 33" xfId="11143"/>
    <cellStyle name="Normal 87 2 34" xfId="11144"/>
    <cellStyle name="Normal 87 2 35" xfId="11145"/>
    <cellStyle name="Normal 87 2 36" xfId="11146"/>
    <cellStyle name="Normal 87 2 37" xfId="11147"/>
    <cellStyle name="Normal 87 2 38" xfId="11148"/>
    <cellStyle name="Normal 87 2 39" xfId="11149"/>
    <cellStyle name="Normal 87 2 4" xfId="11150"/>
    <cellStyle name="Normal 87 2 40" xfId="11151"/>
    <cellStyle name="Normal 87 2 41" xfId="11152"/>
    <cellStyle name="Normal 87 2 42" xfId="11153"/>
    <cellStyle name="Normal 87 2 43" xfId="11154"/>
    <cellStyle name="Normal 87 2 44" xfId="11155"/>
    <cellStyle name="Normal 87 2 45" xfId="11156"/>
    <cellStyle name="Normal 87 2 46" xfId="11157"/>
    <cellStyle name="Normal 87 2 47" xfId="11158"/>
    <cellStyle name="Normal 87 2 48" xfId="11159"/>
    <cellStyle name="Normal 87 2 49" xfId="11160"/>
    <cellStyle name="Normal 87 2 5" xfId="11161"/>
    <cellStyle name="Normal 87 2 50" xfId="11162"/>
    <cellStyle name="Normal 87 2 51" xfId="11163"/>
    <cellStyle name="Normal 87 2 52" xfId="11164"/>
    <cellStyle name="Normal 87 2 53" xfId="11165"/>
    <cellStyle name="Normal 87 2 54" xfId="11166"/>
    <cellStyle name="Normal 87 2 55" xfId="11167"/>
    <cellStyle name="Normal 87 2 56" xfId="11168"/>
    <cellStyle name="Normal 87 2 57" xfId="11169"/>
    <cellStyle name="Normal 87 2 58" xfId="11170"/>
    <cellStyle name="Normal 87 2 59" xfId="11171"/>
    <cellStyle name="Normal 87 2 6" xfId="11172"/>
    <cellStyle name="Normal 87 2 60" xfId="11173"/>
    <cellStyle name="Normal 87 2 61" xfId="11174"/>
    <cellStyle name="Normal 87 2 62" xfId="11175"/>
    <cellStyle name="Normal 87 2 7" xfId="11176"/>
    <cellStyle name="Normal 87 2 8" xfId="11177"/>
    <cellStyle name="Normal 87 2 9" xfId="11178"/>
    <cellStyle name="Normal 87 20" xfId="11179"/>
    <cellStyle name="Normal 87 21" xfId="11180"/>
    <cellStyle name="Normal 87 22" xfId="11181"/>
    <cellStyle name="Normal 87 23" xfId="11182"/>
    <cellStyle name="Normal 87 24" xfId="11183"/>
    <cellStyle name="Normal 87 25" xfId="11184"/>
    <cellStyle name="Normal 87 26" xfId="11185"/>
    <cellStyle name="Normal 87 27" xfId="11186"/>
    <cellStyle name="Normal 87 28" xfId="11187"/>
    <cellStyle name="Normal 87 29" xfId="11188"/>
    <cellStyle name="Normal 87 3" xfId="11189"/>
    <cellStyle name="Normal 87 3 10" xfId="11190"/>
    <cellStyle name="Normal 87 3 11" xfId="11191"/>
    <cellStyle name="Normal 87 3 12" xfId="11192"/>
    <cellStyle name="Normal 87 3 13" xfId="11193"/>
    <cellStyle name="Normal 87 3 14" xfId="11194"/>
    <cellStyle name="Normal 87 3 15" xfId="11195"/>
    <cellStyle name="Normal 87 3 16" xfId="11196"/>
    <cellStyle name="Normal 87 3 17" xfId="11197"/>
    <cellStyle name="Normal 87 3 18" xfId="11198"/>
    <cellStyle name="Normal 87 3 19" xfId="11199"/>
    <cellStyle name="Normal 87 3 2" xfId="11200"/>
    <cellStyle name="Normal 87 3 20" xfId="11201"/>
    <cellStyle name="Normal 87 3 21" xfId="11202"/>
    <cellStyle name="Normal 87 3 22" xfId="11203"/>
    <cellStyle name="Normal 87 3 23" xfId="11204"/>
    <cellStyle name="Normal 87 3 24" xfId="11205"/>
    <cellStyle name="Normal 87 3 25" xfId="11206"/>
    <cellStyle name="Normal 87 3 26" xfId="11207"/>
    <cellStyle name="Normal 87 3 27" xfId="11208"/>
    <cellStyle name="Normal 87 3 28" xfId="11209"/>
    <cellStyle name="Normal 87 3 29" xfId="11210"/>
    <cellStyle name="Normal 87 3 3" xfId="11211"/>
    <cellStyle name="Normal 87 3 30" xfId="11212"/>
    <cellStyle name="Normal 87 3 31" xfId="11213"/>
    <cellStyle name="Normal 87 3 32" xfId="11214"/>
    <cellStyle name="Normal 87 3 33" xfId="11215"/>
    <cellStyle name="Normal 87 3 34" xfId="11216"/>
    <cellStyle name="Normal 87 3 35" xfId="11217"/>
    <cellStyle name="Normal 87 3 36" xfId="11218"/>
    <cellStyle name="Normal 87 3 37" xfId="11219"/>
    <cellStyle name="Normal 87 3 38" xfId="11220"/>
    <cellStyle name="Normal 87 3 39" xfId="11221"/>
    <cellStyle name="Normal 87 3 4" xfId="11222"/>
    <cellStyle name="Normal 87 3 40" xfId="11223"/>
    <cellStyle name="Normal 87 3 41" xfId="11224"/>
    <cellStyle name="Normal 87 3 42" xfId="11225"/>
    <cellStyle name="Normal 87 3 43" xfId="11226"/>
    <cellStyle name="Normal 87 3 44" xfId="11227"/>
    <cellStyle name="Normal 87 3 45" xfId="11228"/>
    <cellStyle name="Normal 87 3 46" xfId="11229"/>
    <cellStyle name="Normal 87 3 47" xfId="11230"/>
    <cellStyle name="Normal 87 3 48" xfId="11231"/>
    <cellStyle name="Normal 87 3 49" xfId="11232"/>
    <cellStyle name="Normal 87 3 5" xfId="11233"/>
    <cellStyle name="Normal 87 3 50" xfId="11234"/>
    <cellStyle name="Normal 87 3 51" xfId="11235"/>
    <cellStyle name="Normal 87 3 52" xfId="11236"/>
    <cellStyle name="Normal 87 3 53" xfId="11237"/>
    <cellStyle name="Normal 87 3 54" xfId="11238"/>
    <cellStyle name="Normal 87 3 55" xfId="11239"/>
    <cellStyle name="Normal 87 3 56" xfId="11240"/>
    <cellStyle name="Normal 87 3 57" xfId="11241"/>
    <cellStyle name="Normal 87 3 58" xfId="11242"/>
    <cellStyle name="Normal 87 3 59" xfId="11243"/>
    <cellStyle name="Normal 87 3 6" xfId="11244"/>
    <cellStyle name="Normal 87 3 60" xfId="11245"/>
    <cellStyle name="Normal 87 3 61" xfId="11246"/>
    <cellStyle name="Normal 87 3 62" xfId="11247"/>
    <cellStyle name="Normal 87 3 7" xfId="11248"/>
    <cellStyle name="Normal 87 3 8" xfId="11249"/>
    <cellStyle name="Normal 87 3 9" xfId="11250"/>
    <cellStyle name="Normal 87 30" xfId="11251"/>
    <cellStyle name="Normal 87 31" xfId="11252"/>
    <cellStyle name="Normal 87 32" xfId="11253"/>
    <cellStyle name="Normal 87 33" xfId="11254"/>
    <cellStyle name="Normal 87 34" xfId="11255"/>
    <cellStyle name="Normal 87 35" xfId="11256"/>
    <cellStyle name="Normal 87 36" xfId="11257"/>
    <cellStyle name="Normal 87 37" xfId="11258"/>
    <cellStyle name="Normal 87 38" xfId="11259"/>
    <cellStyle name="Normal 87 39" xfId="11260"/>
    <cellStyle name="Normal 87 4" xfId="11261"/>
    <cellStyle name="Normal 87 40" xfId="11262"/>
    <cellStyle name="Normal 87 41" xfId="11263"/>
    <cellStyle name="Normal 87 42" xfId="11264"/>
    <cellStyle name="Normal 87 43" xfId="11265"/>
    <cellStyle name="Normal 87 44" xfId="11266"/>
    <cellStyle name="Normal 87 45" xfId="11267"/>
    <cellStyle name="Normal 87 46" xfId="11268"/>
    <cellStyle name="Normal 87 47" xfId="11269"/>
    <cellStyle name="Normal 87 48" xfId="11270"/>
    <cellStyle name="Normal 87 49" xfId="11271"/>
    <cellStyle name="Normal 87 5" xfId="11272"/>
    <cellStyle name="Normal 87 50" xfId="11273"/>
    <cellStyle name="Normal 87 51" xfId="11274"/>
    <cellStyle name="Normal 87 52" xfId="11275"/>
    <cellStyle name="Normal 87 53" xfId="11276"/>
    <cellStyle name="Normal 87 54" xfId="11277"/>
    <cellStyle name="Normal 87 55" xfId="11278"/>
    <cellStyle name="Normal 87 56" xfId="11279"/>
    <cellStyle name="Normal 87 57" xfId="11280"/>
    <cellStyle name="Normal 87 58" xfId="11281"/>
    <cellStyle name="Normal 87 59" xfId="11282"/>
    <cellStyle name="Normal 87 6" xfId="11283"/>
    <cellStyle name="Normal 87 60" xfId="11284"/>
    <cellStyle name="Normal 87 61" xfId="11285"/>
    <cellStyle name="Normal 87 62" xfId="11286"/>
    <cellStyle name="Normal 87 63" xfId="11287"/>
    <cellStyle name="Normal 87 64" xfId="11288"/>
    <cellStyle name="Normal 87 7" xfId="11289"/>
    <cellStyle name="Normal 87 8" xfId="11290"/>
    <cellStyle name="Normal 87 9" xfId="11291"/>
    <cellStyle name="Normal 88" xfId="11292"/>
    <cellStyle name="Normal 88 10" xfId="11293"/>
    <cellStyle name="Normal 88 11" xfId="11294"/>
    <cellStyle name="Normal 88 12" xfId="11295"/>
    <cellStyle name="Normal 88 13" xfId="11296"/>
    <cellStyle name="Normal 88 14" xfId="11297"/>
    <cellStyle name="Normal 88 15" xfId="11298"/>
    <cellStyle name="Normal 88 16" xfId="11299"/>
    <cellStyle name="Normal 88 17" xfId="11300"/>
    <cellStyle name="Normal 88 18" xfId="11301"/>
    <cellStyle name="Normal 88 19" xfId="11302"/>
    <cellStyle name="Normal 88 2" xfId="11303"/>
    <cellStyle name="Normal 88 2 10" xfId="11304"/>
    <cellStyle name="Normal 88 2 11" xfId="11305"/>
    <cellStyle name="Normal 88 2 12" xfId="11306"/>
    <cellStyle name="Normal 88 2 13" xfId="11307"/>
    <cellStyle name="Normal 88 2 14" xfId="11308"/>
    <cellStyle name="Normal 88 2 15" xfId="11309"/>
    <cellStyle name="Normal 88 2 16" xfId="11310"/>
    <cellStyle name="Normal 88 2 17" xfId="11311"/>
    <cellStyle name="Normal 88 2 18" xfId="11312"/>
    <cellStyle name="Normal 88 2 19" xfId="11313"/>
    <cellStyle name="Normal 88 2 2" xfId="11314"/>
    <cellStyle name="Normal 88 2 20" xfId="11315"/>
    <cellStyle name="Normal 88 2 21" xfId="11316"/>
    <cellStyle name="Normal 88 2 22" xfId="11317"/>
    <cellStyle name="Normal 88 2 23" xfId="11318"/>
    <cellStyle name="Normal 88 2 24" xfId="11319"/>
    <cellStyle name="Normal 88 2 25" xfId="11320"/>
    <cellStyle name="Normal 88 2 26" xfId="11321"/>
    <cellStyle name="Normal 88 2 27" xfId="11322"/>
    <cellStyle name="Normal 88 2 28" xfId="11323"/>
    <cellStyle name="Normal 88 2 29" xfId="11324"/>
    <cellStyle name="Normal 88 2 3" xfId="11325"/>
    <cellStyle name="Normal 88 2 30" xfId="11326"/>
    <cellStyle name="Normal 88 2 31" xfId="11327"/>
    <cellStyle name="Normal 88 2 32" xfId="11328"/>
    <cellStyle name="Normal 88 2 33" xfId="11329"/>
    <cellStyle name="Normal 88 2 34" xfId="11330"/>
    <cellStyle name="Normal 88 2 35" xfId="11331"/>
    <cellStyle name="Normal 88 2 36" xfId="11332"/>
    <cellStyle name="Normal 88 2 37" xfId="11333"/>
    <cellStyle name="Normal 88 2 38" xfId="11334"/>
    <cellStyle name="Normal 88 2 39" xfId="11335"/>
    <cellStyle name="Normal 88 2 4" xfId="11336"/>
    <cellStyle name="Normal 88 2 40" xfId="11337"/>
    <cellStyle name="Normal 88 2 41" xfId="11338"/>
    <cellStyle name="Normal 88 2 42" xfId="11339"/>
    <cellStyle name="Normal 88 2 43" xfId="11340"/>
    <cellStyle name="Normal 88 2 44" xfId="11341"/>
    <cellStyle name="Normal 88 2 45" xfId="11342"/>
    <cellStyle name="Normal 88 2 46" xfId="11343"/>
    <cellStyle name="Normal 88 2 47" xfId="11344"/>
    <cellStyle name="Normal 88 2 48" xfId="11345"/>
    <cellStyle name="Normal 88 2 49" xfId="11346"/>
    <cellStyle name="Normal 88 2 5" xfId="11347"/>
    <cellStyle name="Normal 88 2 50" xfId="11348"/>
    <cellStyle name="Normal 88 2 51" xfId="11349"/>
    <cellStyle name="Normal 88 2 52" xfId="11350"/>
    <cellStyle name="Normal 88 2 53" xfId="11351"/>
    <cellStyle name="Normal 88 2 54" xfId="11352"/>
    <cellStyle name="Normal 88 2 55" xfId="11353"/>
    <cellStyle name="Normal 88 2 56" xfId="11354"/>
    <cellStyle name="Normal 88 2 57" xfId="11355"/>
    <cellStyle name="Normal 88 2 58" xfId="11356"/>
    <cellStyle name="Normal 88 2 59" xfId="11357"/>
    <cellStyle name="Normal 88 2 6" xfId="11358"/>
    <cellStyle name="Normal 88 2 60" xfId="11359"/>
    <cellStyle name="Normal 88 2 61" xfId="11360"/>
    <cellStyle name="Normal 88 2 62" xfId="11361"/>
    <cellStyle name="Normal 88 2 7" xfId="11362"/>
    <cellStyle name="Normal 88 2 8" xfId="11363"/>
    <cellStyle name="Normal 88 2 9" xfId="11364"/>
    <cellStyle name="Normal 88 20" xfId="11365"/>
    <cellStyle name="Normal 88 21" xfId="11366"/>
    <cellStyle name="Normal 88 22" xfId="11367"/>
    <cellStyle name="Normal 88 23" xfId="11368"/>
    <cellStyle name="Normal 88 24" xfId="11369"/>
    <cellStyle name="Normal 88 25" xfId="11370"/>
    <cellStyle name="Normal 88 26" xfId="11371"/>
    <cellStyle name="Normal 88 27" xfId="11372"/>
    <cellStyle name="Normal 88 28" xfId="11373"/>
    <cellStyle name="Normal 88 29" xfId="11374"/>
    <cellStyle name="Normal 88 3" xfId="11375"/>
    <cellStyle name="Normal 88 3 10" xfId="11376"/>
    <cellStyle name="Normal 88 3 11" xfId="11377"/>
    <cellStyle name="Normal 88 3 12" xfId="11378"/>
    <cellStyle name="Normal 88 3 13" xfId="11379"/>
    <cellStyle name="Normal 88 3 14" xfId="11380"/>
    <cellStyle name="Normal 88 3 15" xfId="11381"/>
    <cellStyle name="Normal 88 3 16" xfId="11382"/>
    <cellStyle name="Normal 88 3 17" xfId="11383"/>
    <cellStyle name="Normal 88 3 18" xfId="11384"/>
    <cellStyle name="Normal 88 3 19" xfId="11385"/>
    <cellStyle name="Normal 88 3 2" xfId="11386"/>
    <cellStyle name="Normal 88 3 20" xfId="11387"/>
    <cellStyle name="Normal 88 3 21" xfId="11388"/>
    <cellStyle name="Normal 88 3 22" xfId="11389"/>
    <cellStyle name="Normal 88 3 23" xfId="11390"/>
    <cellStyle name="Normal 88 3 24" xfId="11391"/>
    <cellStyle name="Normal 88 3 25" xfId="11392"/>
    <cellStyle name="Normal 88 3 26" xfId="11393"/>
    <cellStyle name="Normal 88 3 27" xfId="11394"/>
    <cellStyle name="Normal 88 3 28" xfId="11395"/>
    <cellStyle name="Normal 88 3 29" xfId="11396"/>
    <cellStyle name="Normal 88 3 3" xfId="11397"/>
    <cellStyle name="Normal 88 3 30" xfId="11398"/>
    <cellStyle name="Normal 88 3 31" xfId="11399"/>
    <cellStyle name="Normal 88 3 32" xfId="11400"/>
    <cellStyle name="Normal 88 3 33" xfId="11401"/>
    <cellStyle name="Normal 88 3 34" xfId="11402"/>
    <cellStyle name="Normal 88 3 35" xfId="11403"/>
    <cellStyle name="Normal 88 3 36" xfId="11404"/>
    <cellStyle name="Normal 88 3 37" xfId="11405"/>
    <cellStyle name="Normal 88 3 38" xfId="11406"/>
    <cellStyle name="Normal 88 3 39" xfId="11407"/>
    <cellStyle name="Normal 88 3 4" xfId="11408"/>
    <cellStyle name="Normal 88 3 40" xfId="11409"/>
    <cellStyle name="Normal 88 3 41" xfId="11410"/>
    <cellStyle name="Normal 88 3 42" xfId="11411"/>
    <cellStyle name="Normal 88 3 43" xfId="11412"/>
    <cellStyle name="Normal 88 3 44" xfId="11413"/>
    <cellStyle name="Normal 88 3 45" xfId="11414"/>
    <cellStyle name="Normal 88 3 46" xfId="11415"/>
    <cellStyle name="Normal 88 3 47" xfId="11416"/>
    <cellStyle name="Normal 88 3 48" xfId="11417"/>
    <cellStyle name="Normal 88 3 49" xfId="11418"/>
    <cellStyle name="Normal 88 3 5" xfId="11419"/>
    <cellStyle name="Normal 88 3 50" xfId="11420"/>
    <cellStyle name="Normal 88 3 51" xfId="11421"/>
    <cellStyle name="Normal 88 3 52" xfId="11422"/>
    <cellStyle name="Normal 88 3 53" xfId="11423"/>
    <cellStyle name="Normal 88 3 54" xfId="11424"/>
    <cellStyle name="Normal 88 3 55" xfId="11425"/>
    <cellStyle name="Normal 88 3 56" xfId="11426"/>
    <cellStyle name="Normal 88 3 57" xfId="11427"/>
    <cellStyle name="Normal 88 3 58" xfId="11428"/>
    <cellStyle name="Normal 88 3 59" xfId="11429"/>
    <cellStyle name="Normal 88 3 6" xfId="11430"/>
    <cellStyle name="Normal 88 3 60" xfId="11431"/>
    <cellStyle name="Normal 88 3 61" xfId="11432"/>
    <cellStyle name="Normal 88 3 62" xfId="11433"/>
    <cellStyle name="Normal 88 3 7" xfId="11434"/>
    <cellStyle name="Normal 88 3 8" xfId="11435"/>
    <cellStyle name="Normal 88 3 9" xfId="11436"/>
    <cellStyle name="Normal 88 30" xfId="11437"/>
    <cellStyle name="Normal 88 31" xfId="11438"/>
    <cellStyle name="Normal 88 32" xfId="11439"/>
    <cellStyle name="Normal 88 33" xfId="11440"/>
    <cellStyle name="Normal 88 34" xfId="11441"/>
    <cellStyle name="Normal 88 35" xfId="11442"/>
    <cellStyle name="Normal 88 36" xfId="11443"/>
    <cellStyle name="Normal 88 37" xfId="11444"/>
    <cellStyle name="Normal 88 38" xfId="11445"/>
    <cellStyle name="Normal 88 39" xfId="11446"/>
    <cellStyle name="Normal 88 4" xfId="11447"/>
    <cellStyle name="Normal 88 40" xfId="11448"/>
    <cellStyle name="Normal 88 41" xfId="11449"/>
    <cellStyle name="Normal 88 42" xfId="11450"/>
    <cellStyle name="Normal 88 43" xfId="11451"/>
    <cellStyle name="Normal 88 44" xfId="11452"/>
    <cellStyle name="Normal 88 45" xfId="11453"/>
    <cellStyle name="Normal 88 46" xfId="11454"/>
    <cellStyle name="Normal 88 47" xfId="11455"/>
    <cellStyle name="Normal 88 48" xfId="11456"/>
    <cellStyle name="Normal 88 49" xfId="11457"/>
    <cellStyle name="Normal 88 5" xfId="11458"/>
    <cellStyle name="Normal 88 50" xfId="11459"/>
    <cellStyle name="Normal 88 51" xfId="11460"/>
    <cellStyle name="Normal 88 52" xfId="11461"/>
    <cellStyle name="Normal 88 53" xfId="11462"/>
    <cellStyle name="Normal 88 54" xfId="11463"/>
    <cellStyle name="Normal 88 55" xfId="11464"/>
    <cellStyle name="Normal 88 56" xfId="11465"/>
    <cellStyle name="Normal 88 57" xfId="11466"/>
    <cellStyle name="Normal 88 58" xfId="11467"/>
    <cellStyle name="Normal 88 59" xfId="11468"/>
    <cellStyle name="Normal 88 6" xfId="11469"/>
    <cellStyle name="Normal 88 60" xfId="11470"/>
    <cellStyle name="Normal 88 61" xfId="11471"/>
    <cellStyle name="Normal 88 62" xfId="11472"/>
    <cellStyle name="Normal 88 63" xfId="11473"/>
    <cellStyle name="Normal 88 64" xfId="11474"/>
    <cellStyle name="Normal 88 65" xfId="11475"/>
    <cellStyle name="Normal 88 66" xfId="11476"/>
    <cellStyle name="Normal 88 67" xfId="11477"/>
    <cellStyle name="Normal 88 68" xfId="11478"/>
    <cellStyle name="Normal 88 69" xfId="11479"/>
    <cellStyle name="Normal 88 7" xfId="11480"/>
    <cellStyle name="Normal 88 8" xfId="11481"/>
    <cellStyle name="Normal 88 9" xfId="11482"/>
    <cellStyle name="Normal 89" xfId="11483"/>
    <cellStyle name="Normal 89 10" xfId="11484"/>
    <cellStyle name="Normal 89 11" xfId="11485"/>
    <cellStyle name="Normal 89 12" xfId="11486"/>
    <cellStyle name="Normal 89 13" xfId="11487"/>
    <cellStyle name="Normal 89 14" xfId="11488"/>
    <cellStyle name="Normal 89 15" xfId="11489"/>
    <cellStyle name="Normal 89 16" xfId="11490"/>
    <cellStyle name="Normal 89 17" xfId="11491"/>
    <cellStyle name="Normal 89 18" xfId="11492"/>
    <cellStyle name="Normal 89 19" xfId="11493"/>
    <cellStyle name="Normal 89 2" xfId="11494"/>
    <cellStyle name="Normal 89 20" xfId="11495"/>
    <cellStyle name="Normal 89 21" xfId="11496"/>
    <cellStyle name="Normal 89 22" xfId="11497"/>
    <cellStyle name="Normal 89 23" xfId="11498"/>
    <cellStyle name="Normal 89 24" xfId="11499"/>
    <cellStyle name="Normal 89 25" xfId="11500"/>
    <cellStyle name="Normal 89 26" xfId="11501"/>
    <cellStyle name="Normal 89 27" xfId="11502"/>
    <cellStyle name="Normal 89 28" xfId="11503"/>
    <cellStyle name="Normal 89 29" xfId="11504"/>
    <cellStyle name="Normal 89 3" xfId="11505"/>
    <cellStyle name="Normal 89 30" xfId="11506"/>
    <cellStyle name="Normal 89 31" xfId="11507"/>
    <cellStyle name="Normal 89 32" xfId="11508"/>
    <cellStyle name="Normal 89 33" xfId="11509"/>
    <cellStyle name="Normal 89 34" xfId="11510"/>
    <cellStyle name="Normal 89 35" xfId="11511"/>
    <cellStyle name="Normal 89 36" xfId="11512"/>
    <cellStyle name="Normal 89 37" xfId="11513"/>
    <cellStyle name="Normal 89 38" xfId="11514"/>
    <cellStyle name="Normal 89 39" xfId="11515"/>
    <cellStyle name="Normal 89 4" xfId="11516"/>
    <cellStyle name="Normal 89 40" xfId="11517"/>
    <cellStyle name="Normal 89 41" xfId="11518"/>
    <cellStyle name="Normal 89 42" xfId="11519"/>
    <cellStyle name="Normal 89 43" xfId="11520"/>
    <cellStyle name="Normal 89 44" xfId="11521"/>
    <cellStyle name="Normal 89 45" xfId="11522"/>
    <cellStyle name="Normal 89 46" xfId="11523"/>
    <cellStyle name="Normal 89 47" xfId="11524"/>
    <cellStyle name="Normal 89 48" xfId="11525"/>
    <cellStyle name="Normal 89 49" xfId="11526"/>
    <cellStyle name="Normal 89 5" xfId="11527"/>
    <cellStyle name="Normal 89 50" xfId="11528"/>
    <cellStyle name="Normal 89 51" xfId="11529"/>
    <cellStyle name="Normal 89 52" xfId="11530"/>
    <cellStyle name="Normal 89 53" xfId="11531"/>
    <cellStyle name="Normal 89 54" xfId="11532"/>
    <cellStyle name="Normal 89 55" xfId="11533"/>
    <cellStyle name="Normal 89 56" xfId="11534"/>
    <cellStyle name="Normal 89 57" xfId="11535"/>
    <cellStyle name="Normal 89 58" xfId="11536"/>
    <cellStyle name="Normal 89 59" xfId="11537"/>
    <cellStyle name="Normal 89 6" xfId="11538"/>
    <cellStyle name="Normal 89 60" xfId="11539"/>
    <cellStyle name="Normal 89 61" xfId="11540"/>
    <cellStyle name="Normal 89 62" xfId="11541"/>
    <cellStyle name="Normal 89 63" xfId="11542"/>
    <cellStyle name="Normal 89 64" xfId="11543"/>
    <cellStyle name="Normal 89 65" xfId="11544"/>
    <cellStyle name="Normal 89 66" xfId="11545"/>
    <cellStyle name="Normal 89 67" xfId="11546"/>
    <cellStyle name="Normal 89 7" xfId="11547"/>
    <cellStyle name="Normal 89 8" xfId="11548"/>
    <cellStyle name="Normal 89 9" xfId="11549"/>
    <cellStyle name="Normal 9" xfId="11550"/>
    <cellStyle name="Normal 9 10" xfId="11551"/>
    <cellStyle name="Normal 9 11" xfId="11552"/>
    <cellStyle name="Normal 9 12" xfId="11553"/>
    <cellStyle name="Normal 9 13" xfId="11554"/>
    <cellStyle name="Normal 9 14" xfId="11555"/>
    <cellStyle name="Normal 9 15" xfId="11556"/>
    <cellStyle name="Normal 9 16" xfId="11557"/>
    <cellStyle name="Normal 9 17" xfId="11558"/>
    <cellStyle name="Normal 9 18" xfId="11559"/>
    <cellStyle name="Normal 9 19" xfId="11560"/>
    <cellStyle name="Normal 9 2" xfId="11561"/>
    <cellStyle name="Normal 9 2 10" xfId="11562"/>
    <cellStyle name="Normal 9 2 10 10" xfId="11563"/>
    <cellStyle name="Normal 9 2 10 11" xfId="11564"/>
    <cellStyle name="Normal 9 2 10 12" xfId="11565"/>
    <cellStyle name="Normal 9 2 10 13" xfId="11566"/>
    <cellStyle name="Normal 9 2 10 14" xfId="11567"/>
    <cellStyle name="Normal 9 2 10 15" xfId="11568"/>
    <cellStyle name="Normal 9 2 10 16" xfId="11569"/>
    <cellStyle name="Normal 9 2 10 17" xfId="11570"/>
    <cellStyle name="Normal 9 2 10 18" xfId="11571"/>
    <cellStyle name="Normal 9 2 10 19" xfId="11572"/>
    <cellStyle name="Normal 9 2 10 2" xfId="11573"/>
    <cellStyle name="Normal 9 2 10 2 10" xfId="11574"/>
    <cellStyle name="Normal 9 2 10 2 11" xfId="11575"/>
    <cellStyle name="Normal 9 2 10 2 12" xfId="11576"/>
    <cellStyle name="Normal 9 2 10 2 13" xfId="11577"/>
    <cellStyle name="Normal 9 2 10 2 14" xfId="11578"/>
    <cellStyle name="Normal 9 2 10 2 15" xfId="11579"/>
    <cellStyle name="Normal 9 2 10 2 16" xfId="11580"/>
    <cellStyle name="Normal 9 2 10 2 17" xfId="11581"/>
    <cellStyle name="Normal 9 2 10 2 18" xfId="11582"/>
    <cellStyle name="Normal 9 2 10 2 19" xfId="11583"/>
    <cellStyle name="Normal 9 2 10 2 2" xfId="11584"/>
    <cellStyle name="Normal 9 2 10 2 20" xfId="11585"/>
    <cellStyle name="Normal 9 2 10 2 21" xfId="11586"/>
    <cellStyle name="Normal 9 2 10 2 22" xfId="11587"/>
    <cellStyle name="Normal 9 2 10 2 23" xfId="11588"/>
    <cellStyle name="Normal 9 2 10 2 24" xfId="11589"/>
    <cellStyle name="Normal 9 2 10 2 25" xfId="11590"/>
    <cellStyle name="Normal 9 2 10 2 26" xfId="11591"/>
    <cellStyle name="Normal 9 2 10 2 27" xfId="11592"/>
    <cellStyle name="Normal 9 2 10 2 28" xfId="11593"/>
    <cellStyle name="Normal 9 2 10 2 29" xfId="11594"/>
    <cellStyle name="Normal 9 2 10 2 3" xfId="11595"/>
    <cellStyle name="Normal 9 2 10 2 30" xfId="11596"/>
    <cellStyle name="Normal 9 2 10 2 31" xfId="11597"/>
    <cellStyle name="Normal 9 2 10 2 32" xfId="11598"/>
    <cellStyle name="Normal 9 2 10 2 33" xfId="11599"/>
    <cellStyle name="Normal 9 2 10 2 34" xfId="11600"/>
    <cellStyle name="Normal 9 2 10 2 35" xfId="11601"/>
    <cellStyle name="Normal 9 2 10 2 36" xfId="11602"/>
    <cellStyle name="Normal 9 2 10 2 37" xfId="11603"/>
    <cellStyle name="Normal 9 2 10 2 38" xfId="11604"/>
    <cellStyle name="Normal 9 2 10 2 39" xfId="11605"/>
    <cellStyle name="Normal 9 2 10 2 4" xfId="11606"/>
    <cellStyle name="Normal 9 2 10 2 40" xfId="11607"/>
    <cellStyle name="Normal 9 2 10 2 41" xfId="11608"/>
    <cellStyle name="Normal 9 2 10 2 42" xfId="11609"/>
    <cellStyle name="Normal 9 2 10 2 43" xfId="11610"/>
    <cellStyle name="Normal 9 2 10 2 44" xfId="11611"/>
    <cellStyle name="Normal 9 2 10 2 45" xfId="11612"/>
    <cellStyle name="Normal 9 2 10 2 46" xfId="11613"/>
    <cellStyle name="Normal 9 2 10 2 47" xfId="11614"/>
    <cellStyle name="Normal 9 2 10 2 48" xfId="11615"/>
    <cellStyle name="Normal 9 2 10 2 49" xfId="11616"/>
    <cellStyle name="Normal 9 2 10 2 5" xfId="11617"/>
    <cellStyle name="Normal 9 2 10 2 50" xfId="11618"/>
    <cellStyle name="Normal 9 2 10 2 51" xfId="11619"/>
    <cellStyle name="Normal 9 2 10 2 52" xfId="11620"/>
    <cellStyle name="Normal 9 2 10 2 53" xfId="11621"/>
    <cellStyle name="Normal 9 2 10 2 54" xfId="11622"/>
    <cellStyle name="Normal 9 2 10 2 55" xfId="11623"/>
    <cellStyle name="Normal 9 2 10 2 56" xfId="11624"/>
    <cellStyle name="Normal 9 2 10 2 57" xfId="11625"/>
    <cellStyle name="Normal 9 2 10 2 58" xfId="11626"/>
    <cellStyle name="Normal 9 2 10 2 59" xfId="11627"/>
    <cellStyle name="Normal 9 2 10 2 6" xfId="11628"/>
    <cellStyle name="Normal 9 2 10 2 60" xfId="11629"/>
    <cellStyle name="Normal 9 2 10 2 61" xfId="11630"/>
    <cellStyle name="Normal 9 2 10 2 62" xfId="11631"/>
    <cellStyle name="Normal 9 2 10 2 7" xfId="11632"/>
    <cellStyle name="Normal 9 2 10 2 8" xfId="11633"/>
    <cellStyle name="Normal 9 2 10 2 9" xfId="11634"/>
    <cellStyle name="Normal 9 2 10 20" xfId="11635"/>
    <cellStyle name="Normal 9 2 10 21" xfId="11636"/>
    <cellStyle name="Normal 9 2 10 22" xfId="11637"/>
    <cellStyle name="Normal 9 2 10 23" xfId="11638"/>
    <cellStyle name="Normal 9 2 10 24" xfId="11639"/>
    <cellStyle name="Normal 9 2 10 25" xfId="11640"/>
    <cellStyle name="Normal 9 2 10 26" xfId="11641"/>
    <cellStyle name="Normal 9 2 10 27" xfId="11642"/>
    <cellStyle name="Normal 9 2 10 28" xfId="11643"/>
    <cellStyle name="Normal 9 2 10 29" xfId="11644"/>
    <cellStyle name="Normal 9 2 10 3" xfId="11645"/>
    <cellStyle name="Normal 9 2 10 3 10" xfId="11646"/>
    <cellStyle name="Normal 9 2 10 3 11" xfId="11647"/>
    <cellStyle name="Normal 9 2 10 3 12" xfId="11648"/>
    <cellStyle name="Normal 9 2 10 3 13" xfId="11649"/>
    <cellStyle name="Normal 9 2 10 3 14" xfId="11650"/>
    <cellStyle name="Normal 9 2 10 3 15" xfId="11651"/>
    <cellStyle name="Normal 9 2 10 3 16" xfId="11652"/>
    <cellStyle name="Normal 9 2 10 3 17" xfId="11653"/>
    <cellStyle name="Normal 9 2 10 3 18" xfId="11654"/>
    <cellStyle name="Normal 9 2 10 3 19" xfId="11655"/>
    <cellStyle name="Normal 9 2 10 3 2" xfId="11656"/>
    <cellStyle name="Normal 9 2 10 3 20" xfId="11657"/>
    <cellStyle name="Normal 9 2 10 3 21" xfId="11658"/>
    <cellStyle name="Normal 9 2 10 3 22" xfId="11659"/>
    <cellStyle name="Normal 9 2 10 3 23" xfId="11660"/>
    <cellStyle name="Normal 9 2 10 3 24" xfId="11661"/>
    <cellStyle name="Normal 9 2 10 3 25" xfId="11662"/>
    <cellStyle name="Normal 9 2 10 3 26" xfId="11663"/>
    <cellStyle name="Normal 9 2 10 3 27" xfId="11664"/>
    <cellStyle name="Normal 9 2 10 3 28" xfId="11665"/>
    <cellStyle name="Normal 9 2 10 3 29" xfId="11666"/>
    <cellStyle name="Normal 9 2 10 3 3" xfId="11667"/>
    <cellStyle name="Normal 9 2 10 3 30" xfId="11668"/>
    <cellStyle name="Normal 9 2 10 3 31" xfId="11669"/>
    <cellStyle name="Normal 9 2 10 3 32" xfId="11670"/>
    <cellStyle name="Normal 9 2 10 3 33" xfId="11671"/>
    <cellStyle name="Normal 9 2 10 3 34" xfId="11672"/>
    <cellStyle name="Normal 9 2 10 3 35" xfId="11673"/>
    <cellStyle name="Normal 9 2 10 3 36" xfId="11674"/>
    <cellStyle name="Normal 9 2 10 3 37" xfId="11675"/>
    <cellStyle name="Normal 9 2 10 3 38" xfId="11676"/>
    <cellStyle name="Normal 9 2 10 3 39" xfId="11677"/>
    <cellStyle name="Normal 9 2 10 3 4" xfId="11678"/>
    <cellStyle name="Normal 9 2 10 3 40" xfId="11679"/>
    <cellStyle name="Normal 9 2 10 3 41" xfId="11680"/>
    <cellStyle name="Normal 9 2 10 3 42" xfId="11681"/>
    <cellStyle name="Normal 9 2 10 3 43" xfId="11682"/>
    <cellStyle name="Normal 9 2 10 3 44" xfId="11683"/>
    <cellStyle name="Normal 9 2 10 3 45" xfId="11684"/>
    <cellStyle name="Normal 9 2 10 3 46" xfId="11685"/>
    <cellStyle name="Normal 9 2 10 3 47" xfId="11686"/>
    <cellStyle name="Normal 9 2 10 3 48" xfId="11687"/>
    <cellStyle name="Normal 9 2 10 3 49" xfId="11688"/>
    <cellStyle name="Normal 9 2 10 3 5" xfId="11689"/>
    <cellStyle name="Normal 9 2 10 3 50" xfId="11690"/>
    <cellStyle name="Normal 9 2 10 3 51" xfId="11691"/>
    <cellStyle name="Normal 9 2 10 3 52" xfId="11692"/>
    <cellStyle name="Normal 9 2 10 3 53" xfId="11693"/>
    <cellStyle name="Normal 9 2 10 3 54" xfId="11694"/>
    <cellStyle name="Normal 9 2 10 3 55" xfId="11695"/>
    <cellStyle name="Normal 9 2 10 3 56" xfId="11696"/>
    <cellStyle name="Normal 9 2 10 3 57" xfId="11697"/>
    <cellStyle name="Normal 9 2 10 3 58" xfId="11698"/>
    <cellStyle name="Normal 9 2 10 3 59" xfId="11699"/>
    <cellStyle name="Normal 9 2 10 3 6" xfId="11700"/>
    <cellStyle name="Normal 9 2 10 3 60" xfId="11701"/>
    <cellStyle name="Normal 9 2 10 3 61" xfId="11702"/>
    <cellStyle name="Normal 9 2 10 3 62" xfId="11703"/>
    <cellStyle name="Normal 9 2 10 3 7" xfId="11704"/>
    <cellStyle name="Normal 9 2 10 3 8" xfId="11705"/>
    <cellStyle name="Normal 9 2 10 3 9" xfId="11706"/>
    <cellStyle name="Normal 9 2 10 30" xfId="11707"/>
    <cellStyle name="Normal 9 2 10 31" xfId="11708"/>
    <cellStyle name="Normal 9 2 10 32" xfId="11709"/>
    <cellStyle name="Normal 9 2 10 33" xfId="11710"/>
    <cellStyle name="Normal 9 2 10 34" xfId="11711"/>
    <cellStyle name="Normal 9 2 10 35" xfId="11712"/>
    <cellStyle name="Normal 9 2 10 36" xfId="11713"/>
    <cellStyle name="Normal 9 2 10 37" xfId="11714"/>
    <cellStyle name="Normal 9 2 10 38" xfId="11715"/>
    <cellStyle name="Normal 9 2 10 39" xfId="11716"/>
    <cellStyle name="Normal 9 2 10 4" xfId="11717"/>
    <cellStyle name="Normal 9 2 10 40" xfId="11718"/>
    <cellStyle name="Normal 9 2 10 41" xfId="11719"/>
    <cellStyle name="Normal 9 2 10 42" xfId="11720"/>
    <cellStyle name="Normal 9 2 10 43" xfId="11721"/>
    <cellStyle name="Normal 9 2 10 44" xfId="11722"/>
    <cellStyle name="Normal 9 2 10 45" xfId="11723"/>
    <cellStyle name="Normal 9 2 10 46" xfId="11724"/>
    <cellStyle name="Normal 9 2 10 47" xfId="11725"/>
    <cellStyle name="Normal 9 2 10 48" xfId="11726"/>
    <cellStyle name="Normal 9 2 10 49" xfId="11727"/>
    <cellStyle name="Normal 9 2 10 5" xfId="11728"/>
    <cellStyle name="Normal 9 2 10 50" xfId="11729"/>
    <cellStyle name="Normal 9 2 10 51" xfId="11730"/>
    <cellStyle name="Normal 9 2 10 52" xfId="11731"/>
    <cellStyle name="Normal 9 2 10 53" xfId="11732"/>
    <cellStyle name="Normal 9 2 10 54" xfId="11733"/>
    <cellStyle name="Normal 9 2 10 55" xfId="11734"/>
    <cellStyle name="Normal 9 2 10 56" xfId="11735"/>
    <cellStyle name="Normal 9 2 10 57" xfId="11736"/>
    <cellStyle name="Normal 9 2 10 58" xfId="11737"/>
    <cellStyle name="Normal 9 2 10 59" xfId="11738"/>
    <cellStyle name="Normal 9 2 10 6" xfId="11739"/>
    <cellStyle name="Normal 9 2 10 60" xfId="11740"/>
    <cellStyle name="Normal 9 2 10 61" xfId="11741"/>
    <cellStyle name="Normal 9 2 10 62" xfId="11742"/>
    <cellStyle name="Normal 9 2 10 63" xfId="11743"/>
    <cellStyle name="Normal 9 2 10 64" xfId="11744"/>
    <cellStyle name="Normal 9 2 10 7" xfId="11745"/>
    <cellStyle name="Normal 9 2 10 8" xfId="11746"/>
    <cellStyle name="Normal 9 2 10 9" xfId="11747"/>
    <cellStyle name="Normal 9 2 100" xfId="11748"/>
    <cellStyle name="Normal 9 2 101" xfId="11749"/>
    <cellStyle name="Normal 9 2 102" xfId="11750"/>
    <cellStyle name="Normal 9 2 103" xfId="11751"/>
    <cellStyle name="Normal 9 2 11" xfId="11752"/>
    <cellStyle name="Normal 9 2 11 10" xfId="11753"/>
    <cellStyle name="Normal 9 2 11 11" xfId="11754"/>
    <cellStyle name="Normal 9 2 11 12" xfId="11755"/>
    <cellStyle name="Normal 9 2 11 13" xfId="11756"/>
    <cellStyle name="Normal 9 2 11 14" xfId="11757"/>
    <cellStyle name="Normal 9 2 11 15" xfId="11758"/>
    <cellStyle name="Normal 9 2 11 16" xfId="11759"/>
    <cellStyle name="Normal 9 2 11 17" xfId="11760"/>
    <cellStyle name="Normal 9 2 11 18" xfId="11761"/>
    <cellStyle name="Normal 9 2 11 19" xfId="11762"/>
    <cellStyle name="Normal 9 2 11 2" xfId="11763"/>
    <cellStyle name="Normal 9 2 11 2 10" xfId="11764"/>
    <cellStyle name="Normal 9 2 11 2 11" xfId="11765"/>
    <cellStyle name="Normal 9 2 11 2 12" xfId="11766"/>
    <cellStyle name="Normal 9 2 11 2 13" xfId="11767"/>
    <cellStyle name="Normal 9 2 11 2 14" xfId="11768"/>
    <cellStyle name="Normal 9 2 11 2 15" xfId="11769"/>
    <cellStyle name="Normal 9 2 11 2 16" xfId="11770"/>
    <cellStyle name="Normal 9 2 11 2 17" xfId="11771"/>
    <cellStyle name="Normal 9 2 11 2 18" xfId="11772"/>
    <cellStyle name="Normal 9 2 11 2 19" xfId="11773"/>
    <cellStyle name="Normal 9 2 11 2 2" xfId="11774"/>
    <cellStyle name="Normal 9 2 11 2 20" xfId="11775"/>
    <cellStyle name="Normal 9 2 11 2 21" xfId="11776"/>
    <cellStyle name="Normal 9 2 11 2 22" xfId="11777"/>
    <cellStyle name="Normal 9 2 11 2 23" xfId="11778"/>
    <cellStyle name="Normal 9 2 11 2 24" xfId="11779"/>
    <cellStyle name="Normal 9 2 11 2 25" xfId="11780"/>
    <cellStyle name="Normal 9 2 11 2 26" xfId="11781"/>
    <cellStyle name="Normal 9 2 11 2 27" xfId="11782"/>
    <cellStyle name="Normal 9 2 11 2 28" xfId="11783"/>
    <cellStyle name="Normal 9 2 11 2 29" xfId="11784"/>
    <cellStyle name="Normal 9 2 11 2 3" xfId="11785"/>
    <cellStyle name="Normal 9 2 11 2 30" xfId="11786"/>
    <cellStyle name="Normal 9 2 11 2 31" xfId="11787"/>
    <cellStyle name="Normal 9 2 11 2 32" xfId="11788"/>
    <cellStyle name="Normal 9 2 11 2 33" xfId="11789"/>
    <cellStyle name="Normal 9 2 11 2 34" xfId="11790"/>
    <cellStyle name="Normal 9 2 11 2 35" xfId="11791"/>
    <cellStyle name="Normal 9 2 11 2 36" xfId="11792"/>
    <cellStyle name="Normal 9 2 11 2 37" xfId="11793"/>
    <cellStyle name="Normal 9 2 11 2 38" xfId="11794"/>
    <cellStyle name="Normal 9 2 11 2 39" xfId="11795"/>
    <cellStyle name="Normal 9 2 11 2 4" xfId="11796"/>
    <cellStyle name="Normal 9 2 11 2 40" xfId="11797"/>
    <cellStyle name="Normal 9 2 11 2 41" xfId="11798"/>
    <cellStyle name="Normal 9 2 11 2 42" xfId="11799"/>
    <cellStyle name="Normal 9 2 11 2 43" xfId="11800"/>
    <cellStyle name="Normal 9 2 11 2 44" xfId="11801"/>
    <cellStyle name="Normal 9 2 11 2 45" xfId="11802"/>
    <cellStyle name="Normal 9 2 11 2 46" xfId="11803"/>
    <cellStyle name="Normal 9 2 11 2 47" xfId="11804"/>
    <cellStyle name="Normal 9 2 11 2 48" xfId="11805"/>
    <cellStyle name="Normal 9 2 11 2 49" xfId="11806"/>
    <cellStyle name="Normal 9 2 11 2 5" xfId="11807"/>
    <cellStyle name="Normal 9 2 11 2 50" xfId="11808"/>
    <cellStyle name="Normal 9 2 11 2 51" xfId="11809"/>
    <cellStyle name="Normal 9 2 11 2 52" xfId="11810"/>
    <cellStyle name="Normal 9 2 11 2 53" xfId="11811"/>
    <cellStyle name="Normal 9 2 11 2 54" xfId="11812"/>
    <cellStyle name="Normal 9 2 11 2 55" xfId="11813"/>
    <cellStyle name="Normal 9 2 11 2 56" xfId="11814"/>
    <cellStyle name="Normal 9 2 11 2 57" xfId="11815"/>
    <cellStyle name="Normal 9 2 11 2 58" xfId="11816"/>
    <cellStyle name="Normal 9 2 11 2 59" xfId="11817"/>
    <cellStyle name="Normal 9 2 11 2 6" xfId="11818"/>
    <cellStyle name="Normal 9 2 11 2 60" xfId="11819"/>
    <cellStyle name="Normal 9 2 11 2 61" xfId="11820"/>
    <cellStyle name="Normal 9 2 11 2 62" xfId="11821"/>
    <cellStyle name="Normal 9 2 11 2 7" xfId="11822"/>
    <cellStyle name="Normal 9 2 11 2 8" xfId="11823"/>
    <cellStyle name="Normal 9 2 11 2 9" xfId="11824"/>
    <cellStyle name="Normal 9 2 11 20" xfId="11825"/>
    <cellStyle name="Normal 9 2 11 21" xfId="11826"/>
    <cellStyle name="Normal 9 2 11 22" xfId="11827"/>
    <cellStyle name="Normal 9 2 11 23" xfId="11828"/>
    <cellStyle name="Normal 9 2 11 24" xfId="11829"/>
    <cellStyle name="Normal 9 2 11 25" xfId="11830"/>
    <cellStyle name="Normal 9 2 11 26" xfId="11831"/>
    <cellStyle name="Normal 9 2 11 27" xfId="11832"/>
    <cellStyle name="Normal 9 2 11 28" xfId="11833"/>
    <cellStyle name="Normal 9 2 11 29" xfId="11834"/>
    <cellStyle name="Normal 9 2 11 3" xfId="11835"/>
    <cellStyle name="Normal 9 2 11 3 10" xfId="11836"/>
    <cellStyle name="Normal 9 2 11 3 11" xfId="11837"/>
    <cellStyle name="Normal 9 2 11 3 12" xfId="11838"/>
    <cellStyle name="Normal 9 2 11 3 13" xfId="11839"/>
    <cellStyle name="Normal 9 2 11 3 14" xfId="11840"/>
    <cellStyle name="Normal 9 2 11 3 15" xfId="11841"/>
    <cellStyle name="Normal 9 2 11 3 16" xfId="11842"/>
    <cellStyle name="Normal 9 2 11 3 17" xfId="11843"/>
    <cellStyle name="Normal 9 2 11 3 18" xfId="11844"/>
    <cellStyle name="Normal 9 2 11 3 19" xfId="11845"/>
    <cellStyle name="Normal 9 2 11 3 2" xfId="11846"/>
    <cellStyle name="Normal 9 2 11 3 20" xfId="11847"/>
    <cellStyle name="Normal 9 2 11 3 21" xfId="11848"/>
    <cellStyle name="Normal 9 2 11 3 22" xfId="11849"/>
    <cellStyle name="Normal 9 2 11 3 23" xfId="11850"/>
    <cellStyle name="Normal 9 2 11 3 24" xfId="11851"/>
    <cellStyle name="Normal 9 2 11 3 25" xfId="11852"/>
    <cellStyle name="Normal 9 2 11 3 26" xfId="11853"/>
    <cellStyle name="Normal 9 2 11 3 27" xfId="11854"/>
    <cellStyle name="Normal 9 2 11 3 28" xfId="11855"/>
    <cellStyle name="Normal 9 2 11 3 29" xfId="11856"/>
    <cellStyle name="Normal 9 2 11 3 3" xfId="11857"/>
    <cellStyle name="Normal 9 2 11 3 30" xfId="11858"/>
    <cellStyle name="Normal 9 2 11 3 31" xfId="11859"/>
    <cellStyle name="Normal 9 2 11 3 32" xfId="11860"/>
    <cellStyle name="Normal 9 2 11 3 33" xfId="11861"/>
    <cellStyle name="Normal 9 2 11 3 34" xfId="11862"/>
    <cellStyle name="Normal 9 2 11 3 35" xfId="11863"/>
    <cellStyle name="Normal 9 2 11 3 36" xfId="11864"/>
    <cellStyle name="Normal 9 2 11 3 37" xfId="11865"/>
    <cellStyle name="Normal 9 2 11 3 38" xfId="11866"/>
    <cellStyle name="Normal 9 2 11 3 39" xfId="11867"/>
    <cellStyle name="Normal 9 2 11 3 4" xfId="11868"/>
    <cellStyle name="Normal 9 2 11 3 40" xfId="11869"/>
    <cellStyle name="Normal 9 2 11 3 41" xfId="11870"/>
    <cellStyle name="Normal 9 2 11 3 42" xfId="11871"/>
    <cellStyle name="Normal 9 2 11 3 43" xfId="11872"/>
    <cellStyle name="Normal 9 2 11 3 44" xfId="11873"/>
    <cellStyle name="Normal 9 2 11 3 45" xfId="11874"/>
    <cellStyle name="Normal 9 2 11 3 46" xfId="11875"/>
    <cellStyle name="Normal 9 2 11 3 47" xfId="11876"/>
    <cellStyle name="Normal 9 2 11 3 48" xfId="11877"/>
    <cellStyle name="Normal 9 2 11 3 49" xfId="11878"/>
    <cellStyle name="Normal 9 2 11 3 5" xfId="11879"/>
    <cellStyle name="Normal 9 2 11 3 50" xfId="11880"/>
    <cellStyle name="Normal 9 2 11 3 51" xfId="11881"/>
    <cellStyle name="Normal 9 2 11 3 52" xfId="11882"/>
    <cellStyle name="Normal 9 2 11 3 53" xfId="11883"/>
    <cellStyle name="Normal 9 2 11 3 54" xfId="11884"/>
    <cellStyle name="Normal 9 2 11 3 55" xfId="11885"/>
    <cellStyle name="Normal 9 2 11 3 56" xfId="11886"/>
    <cellStyle name="Normal 9 2 11 3 57" xfId="11887"/>
    <cellStyle name="Normal 9 2 11 3 58" xfId="11888"/>
    <cellStyle name="Normal 9 2 11 3 59" xfId="11889"/>
    <cellStyle name="Normal 9 2 11 3 6" xfId="11890"/>
    <cellStyle name="Normal 9 2 11 3 60" xfId="11891"/>
    <cellStyle name="Normal 9 2 11 3 61" xfId="11892"/>
    <cellStyle name="Normal 9 2 11 3 62" xfId="11893"/>
    <cellStyle name="Normal 9 2 11 3 7" xfId="11894"/>
    <cellStyle name="Normal 9 2 11 3 8" xfId="11895"/>
    <cellStyle name="Normal 9 2 11 3 9" xfId="11896"/>
    <cellStyle name="Normal 9 2 11 30" xfId="11897"/>
    <cellStyle name="Normal 9 2 11 31" xfId="11898"/>
    <cellStyle name="Normal 9 2 11 32" xfId="11899"/>
    <cellStyle name="Normal 9 2 11 33" xfId="11900"/>
    <cellStyle name="Normal 9 2 11 34" xfId="11901"/>
    <cellStyle name="Normal 9 2 11 35" xfId="11902"/>
    <cellStyle name="Normal 9 2 11 36" xfId="11903"/>
    <cellStyle name="Normal 9 2 11 37" xfId="11904"/>
    <cellStyle name="Normal 9 2 11 38" xfId="11905"/>
    <cellStyle name="Normal 9 2 11 39" xfId="11906"/>
    <cellStyle name="Normal 9 2 11 4" xfId="11907"/>
    <cellStyle name="Normal 9 2 11 40" xfId="11908"/>
    <cellStyle name="Normal 9 2 11 41" xfId="11909"/>
    <cellStyle name="Normal 9 2 11 42" xfId="11910"/>
    <cellStyle name="Normal 9 2 11 43" xfId="11911"/>
    <cellStyle name="Normal 9 2 11 44" xfId="11912"/>
    <cellStyle name="Normal 9 2 11 45" xfId="11913"/>
    <cellStyle name="Normal 9 2 11 46" xfId="11914"/>
    <cellStyle name="Normal 9 2 11 47" xfId="11915"/>
    <cellStyle name="Normal 9 2 11 48" xfId="11916"/>
    <cellStyle name="Normal 9 2 11 49" xfId="11917"/>
    <cellStyle name="Normal 9 2 11 5" xfId="11918"/>
    <cellStyle name="Normal 9 2 11 50" xfId="11919"/>
    <cellStyle name="Normal 9 2 11 51" xfId="11920"/>
    <cellStyle name="Normal 9 2 11 52" xfId="11921"/>
    <cellStyle name="Normal 9 2 11 53" xfId="11922"/>
    <cellStyle name="Normal 9 2 11 54" xfId="11923"/>
    <cellStyle name="Normal 9 2 11 55" xfId="11924"/>
    <cellStyle name="Normal 9 2 11 56" xfId="11925"/>
    <cellStyle name="Normal 9 2 11 57" xfId="11926"/>
    <cellStyle name="Normal 9 2 11 58" xfId="11927"/>
    <cellStyle name="Normal 9 2 11 59" xfId="11928"/>
    <cellStyle name="Normal 9 2 11 6" xfId="11929"/>
    <cellStyle name="Normal 9 2 11 60" xfId="11930"/>
    <cellStyle name="Normal 9 2 11 61" xfId="11931"/>
    <cellStyle name="Normal 9 2 11 62" xfId="11932"/>
    <cellStyle name="Normal 9 2 11 63" xfId="11933"/>
    <cellStyle name="Normal 9 2 11 64" xfId="11934"/>
    <cellStyle name="Normal 9 2 11 7" xfId="11935"/>
    <cellStyle name="Normal 9 2 11 8" xfId="11936"/>
    <cellStyle name="Normal 9 2 11 9" xfId="11937"/>
    <cellStyle name="Normal 9 2 12" xfId="11938"/>
    <cellStyle name="Normal 9 2 12 10" xfId="11939"/>
    <cellStyle name="Normal 9 2 12 11" xfId="11940"/>
    <cellStyle name="Normal 9 2 12 12" xfId="11941"/>
    <cellStyle name="Normal 9 2 12 13" xfId="11942"/>
    <cellStyle name="Normal 9 2 12 14" xfId="11943"/>
    <cellStyle name="Normal 9 2 12 15" xfId="11944"/>
    <cellStyle name="Normal 9 2 12 16" xfId="11945"/>
    <cellStyle name="Normal 9 2 12 17" xfId="11946"/>
    <cellStyle name="Normal 9 2 12 18" xfId="11947"/>
    <cellStyle name="Normal 9 2 12 19" xfId="11948"/>
    <cellStyle name="Normal 9 2 12 2" xfId="11949"/>
    <cellStyle name="Normal 9 2 12 2 10" xfId="11950"/>
    <cellStyle name="Normal 9 2 12 2 11" xfId="11951"/>
    <cellStyle name="Normal 9 2 12 2 12" xfId="11952"/>
    <cellStyle name="Normal 9 2 12 2 13" xfId="11953"/>
    <cellStyle name="Normal 9 2 12 2 14" xfId="11954"/>
    <cellStyle name="Normal 9 2 12 2 15" xfId="11955"/>
    <cellStyle name="Normal 9 2 12 2 16" xfId="11956"/>
    <cellStyle name="Normal 9 2 12 2 17" xfId="11957"/>
    <cellStyle name="Normal 9 2 12 2 18" xfId="11958"/>
    <cellStyle name="Normal 9 2 12 2 19" xfId="11959"/>
    <cellStyle name="Normal 9 2 12 2 2" xfId="11960"/>
    <cellStyle name="Normal 9 2 12 2 20" xfId="11961"/>
    <cellStyle name="Normal 9 2 12 2 21" xfId="11962"/>
    <cellStyle name="Normal 9 2 12 2 22" xfId="11963"/>
    <cellStyle name="Normal 9 2 12 2 23" xfId="11964"/>
    <cellStyle name="Normal 9 2 12 2 24" xfId="11965"/>
    <cellStyle name="Normal 9 2 12 2 25" xfId="11966"/>
    <cellStyle name="Normal 9 2 12 2 26" xfId="11967"/>
    <cellStyle name="Normal 9 2 12 2 27" xfId="11968"/>
    <cellStyle name="Normal 9 2 12 2 28" xfId="11969"/>
    <cellStyle name="Normal 9 2 12 2 29" xfId="11970"/>
    <cellStyle name="Normal 9 2 12 2 3" xfId="11971"/>
    <cellStyle name="Normal 9 2 12 2 30" xfId="11972"/>
    <cellStyle name="Normal 9 2 12 2 31" xfId="11973"/>
    <cellStyle name="Normal 9 2 12 2 32" xfId="11974"/>
    <cellStyle name="Normal 9 2 12 2 33" xfId="11975"/>
    <cellStyle name="Normal 9 2 12 2 34" xfId="11976"/>
    <cellStyle name="Normal 9 2 12 2 35" xfId="11977"/>
    <cellStyle name="Normal 9 2 12 2 36" xfId="11978"/>
    <cellStyle name="Normal 9 2 12 2 37" xfId="11979"/>
    <cellStyle name="Normal 9 2 12 2 38" xfId="11980"/>
    <cellStyle name="Normal 9 2 12 2 39" xfId="11981"/>
    <cellStyle name="Normal 9 2 12 2 4" xfId="11982"/>
    <cellStyle name="Normal 9 2 12 2 40" xfId="11983"/>
    <cellStyle name="Normal 9 2 12 2 41" xfId="11984"/>
    <cellStyle name="Normal 9 2 12 2 42" xfId="11985"/>
    <cellStyle name="Normal 9 2 12 2 43" xfId="11986"/>
    <cellStyle name="Normal 9 2 12 2 44" xfId="11987"/>
    <cellStyle name="Normal 9 2 12 2 45" xfId="11988"/>
    <cellStyle name="Normal 9 2 12 2 46" xfId="11989"/>
    <cellStyle name="Normal 9 2 12 2 47" xfId="11990"/>
    <cellStyle name="Normal 9 2 12 2 48" xfId="11991"/>
    <cellStyle name="Normal 9 2 12 2 49" xfId="11992"/>
    <cellStyle name="Normal 9 2 12 2 5" xfId="11993"/>
    <cellStyle name="Normal 9 2 12 2 50" xfId="11994"/>
    <cellStyle name="Normal 9 2 12 2 51" xfId="11995"/>
    <cellStyle name="Normal 9 2 12 2 52" xfId="11996"/>
    <cellStyle name="Normal 9 2 12 2 53" xfId="11997"/>
    <cellStyle name="Normal 9 2 12 2 54" xfId="11998"/>
    <cellStyle name="Normal 9 2 12 2 55" xfId="11999"/>
    <cellStyle name="Normal 9 2 12 2 56" xfId="12000"/>
    <cellStyle name="Normal 9 2 12 2 57" xfId="12001"/>
    <cellStyle name="Normal 9 2 12 2 58" xfId="12002"/>
    <cellStyle name="Normal 9 2 12 2 59" xfId="12003"/>
    <cellStyle name="Normal 9 2 12 2 6" xfId="12004"/>
    <cellStyle name="Normal 9 2 12 2 60" xfId="12005"/>
    <cellStyle name="Normal 9 2 12 2 61" xfId="12006"/>
    <cellStyle name="Normal 9 2 12 2 62" xfId="12007"/>
    <cellStyle name="Normal 9 2 12 2 7" xfId="12008"/>
    <cellStyle name="Normal 9 2 12 2 8" xfId="12009"/>
    <cellStyle name="Normal 9 2 12 2 9" xfId="12010"/>
    <cellStyle name="Normal 9 2 12 20" xfId="12011"/>
    <cellStyle name="Normal 9 2 12 21" xfId="12012"/>
    <cellStyle name="Normal 9 2 12 22" xfId="12013"/>
    <cellStyle name="Normal 9 2 12 23" xfId="12014"/>
    <cellStyle name="Normal 9 2 12 24" xfId="12015"/>
    <cellStyle name="Normal 9 2 12 25" xfId="12016"/>
    <cellStyle name="Normal 9 2 12 26" xfId="12017"/>
    <cellStyle name="Normal 9 2 12 27" xfId="12018"/>
    <cellStyle name="Normal 9 2 12 28" xfId="12019"/>
    <cellStyle name="Normal 9 2 12 29" xfId="12020"/>
    <cellStyle name="Normal 9 2 12 3" xfId="12021"/>
    <cellStyle name="Normal 9 2 12 3 10" xfId="12022"/>
    <cellStyle name="Normal 9 2 12 3 11" xfId="12023"/>
    <cellStyle name="Normal 9 2 12 3 12" xfId="12024"/>
    <cellStyle name="Normal 9 2 12 3 13" xfId="12025"/>
    <cellStyle name="Normal 9 2 12 3 14" xfId="12026"/>
    <cellStyle name="Normal 9 2 12 3 15" xfId="12027"/>
    <cellStyle name="Normal 9 2 12 3 16" xfId="12028"/>
    <cellStyle name="Normal 9 2 12 3 17" xfId="12029"/>
    <cellStyle name="Normal 9 2 12 3 18" xfId="12030"/>
    <cellStyle name="Normal 9 2 12 3 19" xfId="12031"/>
    <cellStyle name="Normal 9 2 12 3 2" xfId="12032"/>
    <cellStyle name="Normal 9 2 12 3 20" xfId="12033"/>
    <cellStyle name="Normal 9 2 12 3 21" xfId="12034"/>
    <cellStyle name="Normal 9 2 12 3 22" xfId="12035"/>
    <cellStyle name="Normal 9 2 12 3 23" xfId="12036"/>
    <cellStyle name="Normal 9 2 12 3 24" xfId="12037"/>
    <cellStyle name="Normal 9 2 12 3 25" xfId="12038"/>
    <cellStyle name="Normal 9 2 12 3 26" xfId="12039"/>
    <cellStyle name="Normal 9 2 12 3 27" xfId="12040"/>
    <cellStyle name="Normal 9 2 12 3 28" xfId="12041"/>
    <cellStyle name="Normal 9 2 12 3 29" xfId="12042"/>
    <cellStyle name="Normal 9 2 12 3 3" xfId="12043"/>
    <cellStyle name="Normal 9 2 12 3 30" xfId="12044"/>
    <cellStyle name="Normal 9 2 12 3 31" xfId="12045"/>
    <cellStyle name="Normal 9 2 12 3 32" xfId="12046"/>
    <cellStyle name="Normal 9 2 12 3 33" xfId="12047"/>
    <cellStyle name="Normal 9 2 12 3 34" xfId="12048"/>
    <cellStyle name="Normal 9 2 12 3 35" xfId="12049"/>
    <cellStyle name="Normal 9 2 12 3 36" xfId="12050"/>
    <cellStyle name="Normal 9 2 12 3 37" xfId="12051"/>
    <cellStyle name="Normal 9 2 12 3 38" xfId="12052"/>
    <cellStyle name="Normal 9 2 12 3 39" xfId="12053"/>
    <cellStyle name="Normal 9 2 12 3 4" xfId="12054"/>
    <cellStyle name="Normal 9 2 12 3 40" xfId="12055"/>
    <cellStyle name="Normal 9 2 12 3 41" xfId="12056"/>
    <cellStyle name="Normal 9 2 12 3 42" xfId="12057"/>
    <cellStyle name="Normal 9 2 12 3 43" xfId="12058"/>
    <cellStyle name="Normal 9 2 12 3 44" xfId="12059"/>
    <cellStyle name="Normal 9 2 12 3 45" xfId="12060"/>
    <cellStyle name="Normal 9 2 12 3 46" xfId="12061"/>
    <cellStyle name="Normal 9 2 12 3 47" xfId="12062"/>
    <cellStyle name="Normal 9 2 12 3 48" xfId="12063"/>
    <cellStyle name="Normal 9 2 12 3 49" xfId="12064"/>
    <cellStyle name="Normal 9 2 12 3 5" xfId="12065"/>
    <cellStyle name="Normal 9 2 12 3 50" xfId="12066"/>
    <cellStyle name="Normal 9 2 12 3 51" xfId="12067"/>
    <cellStyle name="Normal 9 2 12 3 52" xfId="12068"/>
    <cellStyle name="Normal 9 2 12 3 53" xfId="12069"/>
    <cellStyle name="Normal 9 2 12 3 54" xfId="12070"/>
    <cellStyle name="Normal 9 2 12 3 55" xfId="12071"/>
    <cellStyle name="Normal 9 2 12 3 56" xfId="12072"/>
    <cellStyle name="Normal 9 2 12 3 57" xfId="12073"/>
    <cellStyle name="Normal 9 2 12 3 58" xfId="12074"/>
    <cellStyle name="Normal 9 2 12 3 59" xfId="12075"/>
    <cellStyle name="Normal 9 2 12 3 6" xfId="12076"/>
    <cellStyle name="Normal 9 2 12 3 60" xfId="12077"/>
    <cellStyle name="Normal 9 2 12 3 61" xfId="12078"/>
    <cellStyle name="Normal 9 2 12 3 62" xfId="12079"/>
    <cellStyle name="Normal 9 2 12 3 7" xfId="12080"/>
    <cellStyle name="Normal 9 2 12 3 8" xfId="12081"/>
    <cellStyle name="Normal 9 2 12 3 9" xfId="12082"/>
    <cellStyle name="Normal 9 2 12 30" xfId="12083"/>
    <cellStyle name="Normal 9 2 12 31" xfId="12084"/>
    <cellStyle name="Normal 9 2 12 32" xfId="12085"/>
    <cellStyle name="Normal 9 2 12 33" xfId="12086"/>
    <cellStyle name="Normal 9 2 12 34" xfId="12087"/>
    <cellStyle name="Normal 9 2 12 35" xfId="12088"/>
    <cellStyle name="Normal 9 2 12 36" xfId="12089"/>
    <cellStyle name="Normal 9 2 12 37" xfId="12090"/>
    <cellStyle name="Normal 9 2 12 38" xfId="12091"/>
    <cellStyle name="Normal 9 2 12 39" xfId="12092"/>
    <cellStyle name="Normal 9 2 12 4" xfId="12093"/>
    <cellStyle name="Normal 9 2 12 40" xfId="12094"/>
    <cellStyle name="Normal 9 2 12 41" xfId="12095"/>
    <cellStyle name="Normal 9 2 12 42" xfId="12096"/>
    <cellStyle name="Normal 9 2 12 43" xfId="12097"/>
    <cellStyle name="Normal 9 2 12 44" xfId="12098"/>
    <cellStyle name="Normal 9 2 12 45" xfId="12099"/>
    <cellStyle name="Normal 9 2 12 46" xfId="12100"/>
    <cellStyle name="Normal 9 2 12 47" xfId="12101"/>
    <cellStyle name="Normal 9 2 12 48" xfId="12102"/>
    <cellStyle name="Normal 9 2 12 49" xfId="12103"/>
    <cellStyle name="Normal 9 2 12 5" xfId="12104"/>
    <cellStyle name="Normal 9 2 12 50" xfId="12105"/>
    <cellStyle name="Normal 9 2 12 51" xfId="12106"/>
    <cellStyle name="Normal 9 2 12 52" xfId="12107"/>
    <cellStyle name="Normal 9 2 12 53" xfId="12108"/>
    <cellStyle name="Normal 9 2 12 54" xfId="12109"/>
    <cellStyle name="Normal 9 2 12 55" xfId="12110"/>
    <cellStyle name="Normal 9 2 12 56" xfId="12111"/>
    <cellStyle name="Normal 9 2 12 57" xfId="12112"/>
    <cellStyle name="Normal 9 2 12 58" xfId="12113"/>
    <cellStyle name="Normal 9 2 12 59" xfId="12114"/>
    <cellStyle name="Normal 9 2 12 6" xfId="12115"/>
    <cellStyle name="Normal 9 2 12 60" xfId="12116"/>
    <cellStyle name="Normal 9 2 12 61" xfId="12117"/>
    <cellStyle name="Normal 9 2 12 62" xfId="12118"/>
    <cellStyle name="Normal 9 2 12 63" xfId="12119"/>
    <cellStyle name="Normal 9 2 12 64" xfId="12120"/>
    <cellStyle name="Normal 9 2 12 7" xfId="12121"/>
    <cellStyle name="Normal 9 2 12 8" xfId="12122"/>
    <cellStyle name="Normal 9 2 12 9" xfId="12123"/>
    <cellStyle name="Normal 9 2 13" xfId="12124"/>
    <cellStyle name="Normal 9 2 13 10" xfId="12125"/>
    <cellStyle name="Normal 9 2 13 11" xfId="12126"/>
    <cellStyle name="Normal 9 2 13 12" xfId="12127"/>
    <cellStyle name="Normal 9 2 13 13" xfId="12128"/>
    <cellStyle name="Normal 9 2 13 14" xfId="12129"/>
    <cellStyle name="Normal 9 2 13 15" xfId="12130"/>
    <cellStyle name="Normal 9 2 13 16" xfId="12131"/>
    <cellStyle name="Normal 9 2 13 17" xfId="12132"/>
    <cellStyle name="Normal 9 2 13 18" xfId="12133"/>
    <cellStyle name="Normal 9 2 13 19" xfId="12134"/>
    <cellStyle name="Normal 9 2 13 2" xfId="12135"/>
    <cellStyle name="Normal 9 2 13 2 10" xfId="12136"/>
    <cellStyle name="Normal 9 2 13 2 11" xfId="12137"/>
    <cellStyle name="Normal 9 2 13 2 12" xfId="12138"/>
    <cellStyle name="Normal 9 2 13 2 13" xfId="12139"/>
    <cellStyle name="Normal 9 2 13 2 14" xfId="12140"/>
    <cellStyle name="Normal 9 2 13 2 15" xfId="12141"/>
    <cellStyle name="Normal 9 2 13 2 16" xfId="12142"/>
    <cellStyle name="Normal 9 2 13 2 17" xfId="12143"/>
    <cellStyle name="Normal 9 2 13 2 18" xfId="12144"/>
    <cellStyle name="Normal 9 2 13 2 19" xfId="12145"/>
    <cellStyle name="Normal 9 2 13 2 2" xfId="12146"/>
    <cellStyle name="Normal 9 2 13 2 20" xfId="12147"/>
    <cellStyle name="Normal 9 2 13 2 21" xfId="12148"/>
    <cellStyle name="Normal 9 2 13 2 22" xfId="12149"/>
    <cellStyle name="Normal 9 2 13 2 23" xfId="12150"/>
    <cellStyle name="Normal 9 2 13 2 24" xfId="12151"/>
    <cellStyle name="Normal 9 2 13 2 25" xfId="12152"/>
    <cellStyle name="Normal 9 2 13 2 26" xfId="12153"/>
    <cellStyle name="Normal 9 2 13 2 27" xfId="12154"/>
    <cellStyle name="Normal 9 2 13 2 28" xfId="12155"/>
    <cellStyle name="Normal 9 2 13 2 29" xfId="12156"/>
    <cellStyle name="Normal 9 2 13 2 3" xfId="12157"/>
    <cellStyle name="Normal 9 2 13 2 30" xfId="12158"/>
    <cellStyle name="Normal 9 2 13 2 31" xfId="12159"/>
    <cellStyle name="Normal 9 2 13 2 32" xfId="12160"/>
    <cellStyle name="Normal 9 2 13 2 33" xfId="12161"/>
    <cellStyle name="Normal 9 2 13 2 34" xfId="12162"/>
    <cellStyle name="Normal 9 2 13 2 35" xfId="12163"/>
    <cellStyle name="Normal 9 2 13 2 36" xfId="12164"/>
    <cellStyle name="Normal 9 2 13 2 37" xfId="12165"/>
    <cellStyle name="Normal 9 2 13 2 38" xfId="12166"/>
    <cellStyle name="Normal 9 2 13 2 39" xfId="12167"/>
    <cellStyle name="Normal 9 2 13 2 4" xfId="12168"/>
    <cellStyle name="Normal 9 2 13 2 40" xfId="12169"/>
    <cellStyle name="Normal 9 2 13 2 41" xfId="12170"/>
    <cellStyle name="Normal 9 2 13 2 42" xfId="12171"/>
    <cellStyle name="Normal 9 2 13 2 43" xfId="12172"/>
    <cellStyle name="Normal 9 2 13 2 44" xfId="12173"/>
    <cellStyle name="Normal 9 2 13 2 45" xfId="12174"/>
    <cellStyle name="Normal 9 2 13 2 46" xfId="12175"/>
    <cellStyle name="Normal 9 2 13 2 47" xfId="12176"/>
    <cellStyle name="Normal 9 2 13 2 48" xfId="12177"/>
    <cellStyle name="Normal 9 2 13 2 49" xfId="12178"/>
    <cellStyle name="Normal 9 2 13 2 5" xfId="12179"/>
    <cellStyle name="Normal 9 2 13 2 50" xfId="12180"/>
    <cellStyle name="Normal 9 2 13 2 51" xfId="12181"/>
    <cellStyle name="Normal 9 2 13 2 52" xfId="12182"/>
    <cellStyle name="Normal 9 2 13 2 53" xfId="12183"/>
    <cellStyle name="Normal 9 2 13 2 54" xfId="12184"/>
    <cellStyle name="Normal 9 2 13 2 55" xfId="12185"/>
    <cellStyle name="Normal 9 2 13 2 56" xfId="12186"/>
    <cellStyle name="Normal 9 2 13 2 57" xfId="12187"/>
    <cellStyle name="Normal 9 2 13 2 58" xfId="12188"/>
    <cellStyle name="Normal 9 2 13 2 59" xfId="12189"/>
    <cellStyle name="Normal 9 2 13 2 6" xfId="12190"/>
    <cellStyle name="Normal 9 2 13 2 60" xfId="12191"/>
    <cellStyle name="Normal 9 2 13 2 61" xfId="12192"/>
    <cellStyle name="Normal 9 2 13 2 62" xfId="12193"/>
    <cellStyle name="Normal 9 2 13 2 7" xfId="12194"/>
    <cellStyle name="Normal 9 2 13 2 8" xfId="12195"/>
    <cellStyle name="Normal 9 2 13 2 9" xfId="12196"/>
    <cellStyle name="Normal 9 2 13 20" xfId="12197"/>
    <cellStyle name="Normal 9 2 13 21" xfId="12198"/>
    <cellStyle name="Normal 9 2 13 22" xfId="12199"/>
    <cellStyle name="Normal 9 2 13 23" xfId="12200"/>
    <cellStyle name="Normal 9 2 13 24" xfId="12201"/>
    <cellStyle name="Normal 9 2 13 25" xfId="12202"/>
    <cellStyle name="Normal 9 2 13 26" xfId="12203"/>
    <cellStyle name="Normal 9 2 13 27" xfId="12204"/>
    <cellStyle name="Normal 9 2 13 28" xfId="12205"/>
    <cellStyle name="Normal 9 2 13 29" xfId="12206"/>
    <cellStyle name="Normal 9 2 13 3" xfId="12207"/>
    <cellStyle name="Normal 9 2 13 3 10" xfId="12208"/>
    <cellStyle name="Normal 9 2 13 3 11" xfId="12209"/>
    <cellStyle name="Normal 9 2 13 3 12" xfId="12210"/>
    <cellStyle name="Normal 9 2 13 3 13" xfId="12211"/>
    <cellStyle name="Normal 9 2 13 3 14" xfId="12212"/>
    <cellStyle name="Normal 9 2 13 3 15" xfId="12213"/>
    <cellStyle name="Normal 9 2 13 3 16" xfId="12214"/>
    <cellStyle name="Normal 9 2 13 3 17" xfId="12215"/>
    <cellStyle name="Normal 9 2 13 3 18" xfId="12216"/>
    <cellStyle name="Normal 9 2 13 3 19" xfId="12217"/>
    <cellStyle name="Normal 9 2 13 3 2" xfId="12218"/>
    <cellStyle name="Normal 9 2 13 3 20" xfId="12219"/>
    <cellStyle name="Normal 9 2 13 3 21" xfId="12220"/>
    <cellStyle name="Normal 9 2 13 3 22" xfId="12221"/>
    <cellStyle name="Normal 9 2 13 3 23" xfId="12222"/>
    <cellStyle name="Normal 9 2 13 3 24" xfId="12223"/>
    <cellStyle name="Normal 9 2 13 3 25" xfId="12224"/>
    <cellStyle name="Normal 9 2 13 3 26" xfId="12225"/>
    <cellStyle name="Normal 9 2 13 3 27" xfId="12226"/>
    <cellStyle name="Normal 9 2 13 3 28" xfId="12227"/>
    <cellStyle name="Normal 9 2 13 3 29" xfId="12228"/>
    <cellStyle name="Normal 9 2 13 3 3" xfId="12229"/>
    <cellStyle name="Normal 9 2 13 3 30" xfId="12230"/>
    <cellStyle name="Normal 9 2 13 3 31" xfId="12231"/>
    <cellStyle name="Normal 9 2 13 3 32" xfId="12232"/>
    <cellStyle name="Normal 9 2 13 3 33" xfId="12233"/>
    <cellStyle name="Normal 9 2 13 3 34" xfId="12234"/>
    <cellStyle name="Normal 9 2 13 3 35" xfId="12235"/>
    <cellStyle name="Normal 9 2 13 3 36" xfId="12236"/>
    <cellStyle name="Normal 9 2 13 3 37" xfId="12237"/>
    <cellStyle name="Normal 9 2 13 3 38" xfId="12238"/>
    <cellStyle name="Normal 9 2 13 3 39" xfId="12239"/>
    <cellStyle name="Normal 9 2 13 3 4" xfId="12240"/>
    <cellStyle name="Normal 9 2 13 3 40" xfId="12241"/>
    <cellStyle name="Normal 9 2 13 3 41" xfId="12242"/>
    <cellStyle name="Normal 9 2 13 3 42" xfId="12243"/>
    <cellStyle name="Normal 9 2 13 3 43" xfId="12244"/>
    <cellStyle name="Normal 9 2 13 3 44" xfId="12245"/>
    <cellStyle name="Normal 9 2 13 3 45" xfId="12246"/>
    <cellStyle name="Normal 9 2 13 3 46" xfId="12247"/>
    <cellStyle name="Normal 9 2 13 3 47" xfId="12248"/>
    <cellStyle name="Normal 9 2 13 3 48" xfId="12249"/>
    <cellStyle name="Normal 9 2 13 3 49" xfId="12250"/>
    <cellStyle name="Normal 9 2 13 3 5" xfId="12251"/>
    <cellStyle name="Normal 9 2 13 3 50" xfId="12252"/>
    <cellStyle name="Normal 9 2 13 3 51" xfId="12253"/>
    <cellStyle name="Normal 9 2 13 3 52" xfId="12254"/>
    <cellStyle name="Normal 9 2 13 3 53" xfId="12255"/>
    <cellStyle name="Normal 9 2 13 3 54" xfId="12256"/>
    <cellStyle name="Normal 9 2 13 3 55" xfId="12257"/>
    <cellStyle name="Normal 9 2 13 3 56" xfId="12258"/>
    <cellStyle name="Normal 9 2 13 3 57" xfId="12259"/>
    <cellStyle name="Normal 9 2 13 3 58" xfId="12260"/>
    <cellStyle name="Normal 9 2 13 3 59" xfId="12261"/>
    <cellStyle name="Normal 9 2 13 3 6" xfId="12262"/>
    <cellStyle name="Normal 9 2 13 3 60" xfId="12263"/>
    <cellStyle name="Normal 9 2 13 3 61" xfId="12264"/>
    <cellStyle name="Normal 9 2 13 3 62" xfId="12265"/>
    <cellStyle name="Normal 9 2 13 3 7" xfId="12266"/>
    <cellStyle name="Normal 9 2 13 3 8" xfId="12267"/>
    <cellStyle name="Normal 9 2 13 3 9" xfId="12268"/>
    <cellStyle name="Normal 9 2 13 30" xfId="12269"/>
    <cellStyle name="Normal 9 2 13 31" xfId="12270"/>
    <cellStyle name="Normal 9 2 13 32" xfId="12271"/>
    <cellStyle name="Normal 9 2 13 33" xfId="12272"/>
    <cellStyle name="Normal 9 2 13 34" xfId="12273"/>
    <cellStyle name="Normal 9 2 13 35" xfId="12274"/>
    <cellStyle name="Normal 9 2 13 36" xfId="12275"/>
    <cellStyle name="Normal 9 2 13 37" xfId="12276"/>
    <cellStyle name="Normal 9 2 13 38" xfId="12277"/>
    <cellStyle name="Normal 9 2 13 39" xfId="12278"/>
    <cellStyle name="Normal 9 2 13 4" xfId="12279"/>
    <cellStyle name="Normal 9 2 13 40" xfId="12280"/>
    <cellStyle name="Normal 9 2 13 41" xfId="12281"/>
    <cellStyle name="Normal 9 2 13 42" xfId="12282"/>
    <cellStyle name="Normal 9 2 13 43" xfId="12283"/>
    <cellStyle name="Normal 9 2 13 44" xfId="12284"/>
    <cellStyle name="Normal 9 2 13 45" xfId="12285"/>
    <cellStyle name="Normal 9 2 13 46" xfId="12286"/>
    <cellStyle name="Normal 9 2 13 47" xfId="12287"/>
    <cellStyle name="Normal 9 2 13 48" xfId="12288"/>
    <cellStyle name="Normal 9 2 13 49" xfId="12289"/>
    <cellStyle name="Normal 9 2 13 5" xfId="12290"/>
    <cellStyle name="Normal 9 2 13 50" xfId="12291"/>
    <cellStyle name="Normal 9 2 13 51" xfId="12292"/>
    <cellStyle name="Normal 9 2 13 52" xfId="12293"/>
    <cellStyle name="Normal 9 2 13 53" xfId="12294"/>
    <cellStyle name="Normal 9 2 13 54" xfId="12295"/>
    <cellStyle name="Normal 9 2 13 55" xfId="12296"/>
    <cellStyle name="Normal 9 2 13 56" xfId="12297"/>
    <cellStyle name="Normal 9 2 13 57" xfId="12298"/>
    <cellStyle name="Normal 9 2 13 58" xfId="12299"/>
    <cellStyle name="Normal 9 2 13 59" xfId="12300"/>
    <cellStyle name="Normal 9 2 13 6" xfId="12301"/>
    <cellStyle name="Normal 9 2 13 60" xfId="12302"/>
    <cellStyle name="Normal 9 2 13 61" xfId="12303"/>
    <cellStyle name="Normal 9 2 13 62" xfId="12304"/>
    <cellStyle name="Normal 9 2 13 63" xfId="12305"/>
    <cellStyle name="Normal 9 2 13 64" xfId="12306"/>
    <cellStyle name="Normal 9 2 13 7" xfId="12307"/>
    <cellStyle name="Normal 9 2 13 8" xfId="12308"/>
    <cellStyle name="Normal 9 2 13 9" xfId="12309"/>
    <cellStyle name="Normal 9 2 14" xfId="12310"/>
    <cellStyle name="Normal 9 2 14 10" xfId="12311"/>
    <cellStyle name="Normal 9 2 14 11" xfId="12312"/>
    <cellStyle name="Normal 9 2 14 12" xfId="12313"/>
    <cellStyle name="Normal 9 2 14 13" xfId="12314"/>
    <cellStyle name="Normal 9 2 14 14" xfId="12315"/>
    <cellStyle name="Normal 9 2 14 15" xfId="12316"/>
    <cellStyle name="Normal 9 2 14 16" xfId="12317"/>
    <cellStyle name="Normal 9 2 14 17" xfId="12318"/>
    <cellStyle name="Normal 9 2 14 18" xfId="12319"/>
    <cellStyle name="Normal 9 2 14 19" xfId="12320"/>
    <cellStyle name="Normal 9 2 14 2" xfId="12321"/>
    <cellStyle name="Normal 9 2 14 2 10" xfId="12322"/>
    <cellStyle name="Normal 9 2 14 2 11" xfId="12323"/>
    <cellStyle name="Normal 9 2 14 2 12" xfId="12324"/>
    <cellStyle name="Normal 9 2 14 2 13" xfId="12325"/>
    <cellStyle name="Normal 9 2 14 2 14" xfId="12326"/>
    <cellStyle name="Normal 9 2 14 2 15" xfId="12327"/>
    <cellStyle name="Normal 9 2 14 2 16" xfId="12328"/>
    <cellStyle name="Normal 9 2 14 2 17" xfId="12329"/>
    <cellStyle name="Normal 9 2 14 2 18" xfId="12330"/>
    <cellStyle name="Normal 9 2 14 2 19" xfId="12331"/>
    <cellStyle name="Normal 9 2 14 2 2" xfId="12332"/>
    <cellStyle name="Normal 9 2 14 2 20" xfId="12333"/>
    <cellStyle name="Normal 9 2 14 2 21" xfId="12334"/>
    <cellStyle name="Normal 9 2 14 2 22" xfId="12335"/>
    <cellStyle name="Normal 9 2 14 2 23" xfId="12336"/>
    <cellStyle name="Normal 9 2 14 2 24" xfId="12337"/>
    <cellStyle name="Normal 9 2 14 2 25" xfId="12338"/>
    <cellStyle name="Normal 9 2 14 2 26" xfId="12339"/>
    <cellStyle name="Normal 9 2 14 2 27" xfId="12340"/>
    <cellStyle name="Normal 9 2 14 2 28" xfId="12341"/>
    <cellStyle name="Normal 9 2 14 2 29" xfId="12342"/>
    <cellStyle name="Normal 9 2 14 2 3" xfId="12343"/>
    <cellStyle name="Normal 9 2 14 2 30" xfId="12344"/>
    <cellStyle name="Normal 9 2 14 2 31" xfId="12345"/>
    <cellStyle name="Normal 9 2 14 2 32" xfId="12346"/>
    <cellStyle name="Normal 9 2 14 2 33" xfId="12347"/>
    <cellStyle name="Normal 9 2 14 2 34" xfId="12348"/>
    <cellStyle name="Normal 9 2 14 2 35" xfId="12349"/>
    <cellStyle name="Normal 9 2 14 2 36" xfId="12350"/>
    <cellStyle name="Normal 9 2 14 2 37" xfId="12351"/>
    <cellStyle name="Normal 9 2 14 2 38" xfId="12352"/>
    <cellStyle name="Normal 9 2 14 2 39" xfId="12353"/>
    <cellStyle name="Normal 9 2 14 2 4" xfId="12354"/>
    <cellStyle name="Normal 9 2 14 2 40" xfId="12355"/>
    <cellStyle name="Normal 9 2 14 2 41" xfId="12356"/>
    <cellStyle name="Normal 9 2 14 2 42" xfId="12357"/>
    <cellStyle name="Normal 9 2 14 2 43" xfId="12358"/>
    <cellStyle name="Normal 9 2 14 2 44" xfId="12359"/>
    <cellStyle name="Normal 9 2 14 2 45" xfId="12360"/>
    <cellStyle name="Normal 9 2 14 2 46" xfId="12361"/>
    <cellStyle name="Normal 9 2 14 2 47" xfId="12362"/>
    <cellStyle name="Normal 9 2 14 2 48" xfId="12363"/>
    <cellStyle name="Normal 9 2 14 2 49" xfId="12364"/>
    <cellStyle name="Normal 9 2 14 2 5" xfId="12365"/>
    <cellStyle name="Normal 9 2 14 2 50" xfId="12366"/>
    <cellStyle name="Normal 9 2 14 2 51" xfId="12367"/>
    <cellStyle name="Normal 9 2 14 2 52" xfId="12368"/>
    <cellStyle name="Normal 9 2 14 2 53" xfId="12369"/>
    <cellStyle name="Normal 9 2 14 2 54" xfId="12370"/>
    <cellStyle name="Normal 9 2 14 2 55" xfId="12371"/>
    <cellStyle name="Normal 9 2 14 2 56" xfId="12372"/>
    <cellStyle name="Normal 9 2 14 2 57" xfId="12373"/>
    <cellStyle name="Normal 9 2 14 2 58" xfId="12374"/>
    <cellStyle name="Normal 9 2 14 2 59" xfId="12375"/>
    <cellStyle name="Normal 9 2 14 2 6" xfId="12376"/>
    <cellStyle name="Normal 9 2 14 2 60" xfId="12377"/>
    <cellStyle name="Normal 9 2 14 2 61" xfId="12378"/>
    <cellStyle name="Normal 9 2 14 2 62" xfId="12379"/>
    <cellStyle name="Normal 9 2 14 2 7" xfId="12380"/>
    <cellStyle name="Normal 9 2 14 2 8" xfId="12381"/>
    <cellStyle name="Normal 9 2 14 2 9" xfId="12382"/>
    <cellStyle name="Normal 9 2 14 20" xfId="12383"/>
    <cellStyle name="Normal 9 2 14 21" xfId="12384"/>
    <cellStyle name="Normal 9 2 14 22" xfId="12385"/>
    <cellStyle name="Normal 9 2 14 23" xfId="12386"/>
    <cellStyle name="Normal 9 2 14 24" xfId="12387"/>
    <cellStyle name="Normal 9 2 14 25" xfId="12388"/>
    <cellStyle name="Normal 9 2 14 26" xfId="12389"/>
    <cellStyle name="Normal 9 2 14 27" xfId="12390"/>
    <cellStyle name="Normal 9 2 14 28" xfId="12391"/>
    <cellStyle name="Normal 9 2 14 29" xfId="12392"/>
    <cellStyle name="Normal 9 2 14 3" xfId="12393"/>
    <cellStyle name="Normal 9 2 14 3 10" xfId="12394"/>
    <cellStyle name="Normal 9 2 14 3 11" xfId="12395"/>
    <cellStyle name="Normal 9 2 14 3 12" xfId="12396"/>
    <cellStyle name="Normal 9 2 14 3 13" xfId="12397"/>
    <cellStyle name="Normal 9 2 14 3 14" xfId="12398"/>
    <cellStyle name="Normal 9 2 14 3 15" xfId="12399"/>
    <cellStyle name="Normal 9 2 14 3 16" xfId="12400"/>
    <cellStyle name="Normal 9 2 14 3 17" xfId="12401"/>
    <cellStyle name="Normal 9 2 14 3 18" xfId="12402"/>
    <cellStyle name="Normal 9 2 14 3 19" xfId="12403"/>
    <cellStyle name="Normal 9 2 14 3 2" xfId="12404"/>
    <cellStyle name="Normal 9 2 14 3 20" xfId="12405"/>
    <cellStyle name="Normal 9 2 14 3 21" xfId="12406"/>
    <cellStyle name="Normal 9 2 14 3 22" xfId="12407"/>
    <cellStyle name="Normal 9 2 14 3 23" xfId="12408"/>
    <cellStyle name="Normal 9 2 14 3 24" xfId="12409"/>
    <cellStyle name="Normal 9 2 14 3 25" xfId="12410"/>
    <cellStyle name="Normal 9 2 14 3 26" xfId="12411"/>
    <cellStyle name="Normal 9 2 14 3 27" xfId="12412"/>
    <cellStyle name="Normal 9 2 14 3 28" xfId="12413"/>
    <cellStyle name="Normal 9 2 14 3 29" xfId="12414"/>
    <cellStyle name="Normal 9 2 14 3 3" xfId="12415"/>
    <cellStyle name="Normal 9 2 14 3 30" xfId="12416"/>
    <cellStyle name="Normal 9 2 14 3 31" xfId="12417"/>
    <cellStyle name="Normal 9 2 14 3 32" xfId="12418"/>
    <cellStyle name="Normal 9 2 14 3 33" xfId="12419"/>
    <cellStyle name="Normal 9 2 14 3 34" xfId="12420"/>
    <cellStyle name="Normal 9 2 14 3 35" xfId="12421"/>
    <cellStyle name="Normal 9 2 14 3 36" xfId="12422"/>
    <cellStyle name="Normal 9 2 14 3 37" xfId="12423"/>
    <cellStyle name="Normal 9 2 14 3 38" xfId="12424"/>
    <cellStyle name="Normal 9 2 14 3 39" xfId="12425"/>
    <cellStyle name="Normal 9 2 14 3 4" xfId="12426"/>
    <cellStyle name="Normal 9 2 14 3 40" xfId="12427"/>
    <cellStyle name="Normal 9 2 14 3 41" xfId="12428"/>
    <cellStyle name="Normal 9 2 14 3 42" xfId="12429"/>
    <cellStyle name="Normal 9 2 14 3 43" xfId="12430"/>
    <cellStyle name="Normal 9 2 14 3 44" xfId="12431"/>
    <cellStyle name="Normal 9 2 14 3 45" xfId="12432"/>
    <cellStyle name="Normal 9 2 14 3 46" xfId="12433"/>
    <cellStyle name="Normal 9 2 14 3 47" xfId="12434"/>
    <cellStyle name="Normal 9 2 14 3 48" xfId="12435"/>
    <cellStyle name="Normal 9 2 14 3 49" xfId="12436"/>
    <cellStyle name="Normal 9 2 14 3 5" xfId="12437"/>
    <cellStyle name="Normal 9 2 14 3 50" xfId="12438"/>
    <cellStyle name="Normal 9 2 14 3 51" xfId="12439"/>
    <cellStyle name="Normal 9 2 14 3 52" xfId="12440"/>
    <cellStyle name="Normal 9 2 14 3 53" xfId="12441"/>
    <cellStyle name="Normal 9 2 14 3 54" xfId="12442"/>
    <cellStyle name="Normal 9 2 14 3 55" xfId="12443"/>
    <cellStyle name="Normal 9 2 14 3 56" xfId="12444"/>
    <cellStyle name="Normal 9 2 14 3 57" xfId="12445"/>
    <cellStyle name="Normal 9 2 14 3 58" xfId="12446"/>
    <cellStyle name="Normal 9 2 14 3 59" xfId="12447"/>
    <cellStyle name="Normal 9 2 14 3 6" xfId="12448"/>
    <cellStyle name="Normal 9 2 14 3 60" xfId="12449"/>
    <cellStyle name="Normal 9 2 14 3 61" xfId="12450"/>
    <cellStyle name="Normal 9 2 14 3 62" xfId="12451"/>
    <cellStyle name="Normal 9 2 14 3 7" xfId="12452"/>
    <cellStyle name="Normal 9 2 14 3 8" xfId="12453"/>
    <cellStyle name="Normal 9 2 14 3 9" xfId="12454"/>
    <cellStyle name="Normal 9 2 14 30" xfId="12455"/>
    <cellStyle name="Normal 9 2 14 31" xfId="12456"/>
    <cellStyle name="Normal 9 2 14 32" xfId="12457"/>
    <cellStyle name="Normal 9 2 14 33" xfId="12458"/>
    <cellStyle name="Normal 9 2 14 34" xfId="12459"/>
    <cellStyle name="Normal 9 2 14 35" xfId="12460"/>
    <cellStyle name="Normal 9 2 14 36" xfId="12461"/>
    <cellStyle name="Normal 9 2 14 37" xfId="12462"/>
    <cellStyle name="Normal 9 2 14 38" xfId="12463"/>
    <cellStyle name="Normal 9 2 14 39" xfId="12464"/>
    <cellStyle name="Normal 9 2 14 4" xfId="12465"/>
    <cellStyle name="Normal 9 2 14 40" xfId="12466"/>
    <cellStyle name="Normal 9 2 14 41" xfId="12467"/>
    <cellStyle name="Normal 9 2 14 42" xfId="12468"/>
    <cellStyle name="Normal 9 2 14 43" xfId="12469"/>
    <cellStyle name="Normal 9 2 14 44" xfId="12470"/>
    <cellStyle name="Normal 9 2 14 45" xfId="12471"/>
    <cellStyle name="Normal 9 2 14 46" xfId="12472"/>
    <cellStyle name="Normal 9 2 14 47" xfId="12473"/>
    <cellStyle name="Normal 9 2 14 48" xfId="12474"/>
    <cellStyle name="Normal 9 2 14 49" xfId="12475"/>
    <cellStyle name="Normal 9 2 14 5" xfId="12476"/>
    <cellStyle name="Normal 9 2 14 50" xfId="12477"/>
    <cellStyle name="Normal 9 2 14 51" xfId="12478"/>
    <cellStyle name="Normal 9 2 14 52" xfId="12479"/>
    <cellStyle name="Normal 9 2 14 53" xfId="12480"/>
    <cellStyle name="Normal 9 2 14 54" xfId="12481"/>
    <cellStyle name="Normal 9 2 14 55" xfId="12482"/>
    <cellStyle name="Normal 9 2 14 56" xfId="12483"/>
    <cellStyle name="Normal 9 2 14 57" xfId="12484"/>
    <cellStyle name="Normal 9 2 14 58" xfId="12485"/>
    <cellStyle name="Normal 9 2 14 59" xfId="12486"/>
    <cellStyle name="Normal 9 2 14 6" xfId="12487"/>
    <cellStyle name="Normal 9 2 14 60" xfId="12488"/>
    <cellStyle name="Normal 9 2 14 61" xfId="12489"/>
    <cellStyle name="Normal 9 2 14 62" xfId="12490"/>
    <cellStyle name="Normal 9 2 14 63" xfId="12491"/>
    <cellStyle name="Normal 9 2 14 64" xfId="12492"/>
    <cellStyle name="Normal 9 2 14 7" xfId="12493"/>
    <cellStyle name="Normal 9 2 14 8" xfId="12494"/>
    <cellStyle name="Normal 9 2 14 9" xfId="12495"/>
    <cellStyle name="Normal 9 2 15" xfId="12496"/>
    <cellStyle name="Normal 9 2 15 10" xfId="12497"/>
    <cellStyle name="Normal 9 2 15 11" xfId="12498"/>
    <cellStyle name="Normal 9 2 15 12" xfId="12499"/>
    <cellStyle name="Normal 9 2 15 13" xfId="12500"/>
    <cellStyle name="Normal 9 2 15 14" xfId="12501"/>
    <cellStyle name="Normal 9 2 15 15" xfId="12502"/>
    <cellStyle name="Normal 9 2 15 16" xfId="12503"/>
    <cellStyle name="Normal 9 2 15 17" xfId="12504"/>
    <cellStyle name="Normal 9 2 15 18" xfId="12505"/>
    <cellStyle name="Normal 9 2 15 19" xfId="12506"/>
    <cellStyle name="Normal 9 2 15 2" xfId="12507"/>
    <cellStyle name="Normal 9 2 15 2 10" xfId="12508"/>
    <cellStyle name="Normal 9 2 15 2 11" xfId="12509"/>
    <cellStyle name="Normal 9 2 15 2 12" xfId="12510"/>
    <cellStyle name="Normal 9 2 15 2 13" xfId="12511"/>
    <cellStyle name="Normal 9 2 15 2 14" xfId="12512"/>
    <cellStyle name="Normal 9 2 15 2 15" xfId="12513"/>
    <cellStyle name="Normal 9 2 15 2 16" xfId="12514"/>
    <cellStyle name="Normal 9 2 15 2 17" xfId="12515"/>
    <cellStyle name="Normal 9 2 15 2 18" xfId="12516"/>
    <cellStyle name="Normal 9 2 15 2 19" xfId="12517"/>
    <cellStyle name="Normal 9 2 15 2 2" xfId="12518"/>
    <cellStyle name="Normal 9 2 15 2 20" xfId="12519"/>
    <cellStyle name="Normal 9 2 15 2 21" xfId="12520"/>
    <cellStyle name="Normal 9 2 15 2 22" xfId="12521"/>
    <cellStyle name="Normal 9 2 15 2 23" xfId="12522"/>
    <cellStyle name="Normal 9 2 15 2 24" xfId="12523"/>
    <cellStyle name="Normal 9 2 15 2 25" xfId="12524"/>
    <cellStyle name="Normal 9 2 15 2 26" xfId="12525"/>
    <cellStyle name="Normal 9 2 15 2 27" xfId="12526"/>
    <cellStyle name="Normal 9 2 15 2 28" xfId="12527"/>
    <cellStyle name="Normal 9 2 15 2 29" xfId="12528"/>
    <cellStyle name="Normal 9 2 15 2 3" xfId="12529"/>
    <cellStyle name="Normal 9 2 15 2 30" xfId="12530"/>
    <cellStyle name="Normal 9 2 15 2 31" xfId="12531"/>
    <cellStyle name="Normal 9 2 15 2 32" xfId="12532"/>
    <cellStyle name="Normal 9 2 15 2 33" xfId="12533"/>
    <cellStyle name="Normal 9 2 15 2 34" xfId="12534"/>
    <cellStyle name="Normal 9 2 15 2 35" xfId="12535"/>
    <cellStyle name="Normal 9 2 15 2 36" xfId="12536"/>
    <cellStyle name="Normal 9 2 15 2 37" xfId="12537"/>
    <cellStyle name="Normal 9 2 15 2 38" xfId="12538"/>
    <cellStyle name="Normal 9 2 15 2 39" xfId="12539"/>
    <cellStyle name="Normal 9 2 15 2 4" xfId="12540"/>
    <cellStyle name="Normal 9 2 15 2 40" xfId="12541"/>
    <cellStyle name="Normal 9 2 15 2 41" xfId="12542"/>
    <cellStyle name="Normal 9 2 15 2 42" xfId="12543"/>
    <cellStyle name="Normal 9 2 15 2 43" xfId="12544"/>
    <cellStyle name="Normal 9 2 15 2 44" xfId="12545"/>
    <cellStyle name="Normal 9 2 15 2 45" xfId="12546"/>
    <cellStyle name="Normal 9 2 15 2 46" xfId="12547"/>
    <cellStyle name="Normal 9 2 15 2 47" xfId="12548"/>
    <cellStyle name="Normal 9 2 15 2 48" xfId="12549"/>
    <cellStyle name="Normal 9 2 15 2 49" xfId="12550"/>
    <cellStyle name="Normal 9 2 15 2 5" xfId="12551"/>
    <cellStyle name="Normal 9 2 15 2 50" xfId="12552"/>
    <cellStyle name="Normal 9 2 15 2 51" xfId="12553"/>
    <cellStyle name="Normal 9 2 15 2 52" xfId="12554"/>
    <cellStyle name="Normal 9 2 15 2 53" xfId="12555"/>
    <cellStyle name="Normal 9 2 15 2 54" xfId="12556"/>
    <cellStyle name="Normal 9 2 15 2 55" xfId="12557"/>
    <cellStyle name="Normal 9 2 15 2 56" xfId="12558"/>
    <cellStyle name="Normal 9 2 15 2 57" xfId="12559"/>
    <cellStyle name="Normal 9 2 15 2 58" xfId="12560"/>
    <cellStyle name="Normal 9 2 15 2 59" xfId="12561"/>
    <cellStyle name="Normal 9 2 15 2 6" xfId="12562"/>
    <cellStyle name="Normal 9 2 15 2 60" xfId="12563"/>
    <cellStyle name="Normal 9 2 15 2 61" xfId="12564"/>
    <cellStyle name="Normal 9 2 15 2 62" xfId="12565"/>
    <cellStyle name="Normal 9 2 15 2 7" xfId="12566"/>
    <cellStyle name="Normal 9 2 15 2 8" xfId="12567"/>
    <cellStyle name="Normal 9 2 15 2 9" xfId="12568"/>
    <cellStyle name="Normal 9 2 15 20" xfId="12569"/>
    <cellStyle name="Normal 9 2 15 21" xfId="12570"/>
    <cellStyle name="Normal 9 2 15 22" xfId="12571"/>
    <cellStyle name="Normal 9 2 15 23" xfId="12572"/>
    <cellStyle name="Normal 9 2 15 24" xfId="12573"/>
    <cellStyle name="Normal 9 2 15 25" xfId="12574"/>
    <cellStyle name="Normal 9 2 15 26" xfId="12575"/>
    <cellStyle name="Normal 9 2 15 27" xfId="12576"/>
    <cellStyle name="Normal 9 2 15 28" xfId="12577"/>
    <cellStyle name="Normal 9 2 15 29" xfId="12578"/>
    <cellStyle name="Normal 9 2 15 3" xfId="12579"/>
    <cellStyle name="Normal 9 2 15 3 10" xfId="12580"/>
    <cellStyle name="Normal 9 2 15 3 11" xfId="12581"/>
    <cellStyle name="Normal 9 2 15 3 12" xfId="12582"/>
    <cellStyle name="Normal 9 2 15 3 13" xfId="12583"/>
    <cellStyle name="Normal 9 2 15 3 14" xfId="12584"/>
    <cellStyle name="Normal 9 2 15 3 15" xfId="12585"/>
    <cellStyle name="Normal 9 2 15 3 16" xfId="12586"/>
    <cellStyle name="Normal 9 2 15 3 17" xfId="12587"/>
    <cellStyle name="Normal 9 2 15 3 18" xfId="12588"/>
    <cellStyle name="Normal 9 2 15 3 19" xfId="12589"/>
    <cellStyle name="Normal 9 2 15 3 2" xfId="12590"/>
    <cellStyle name="Normal 9 2 15 3 20" xfId="12591"/>
    <cellStyle name="Normal 9 2 15 3 21" xfId="12592"/>
    <cellStyle name="Normal 9 2 15 3 22" xfId="12593"/>
    <cellStyle name="Normal 9 2 15 3 23" xfId="12594"/>
    <cellStyle name="Normal 9 2 15 3 24" xfId="12595"/>
    <cellStyle name="Normal 9 2 15 3 25" xfId="12596"/>
    <cellStyle name="Normal 9 2 15 3 26" xfId="12597"/>
    <cellStyle name="Normal 9 2 15 3 27" xfId="12598"/>
    <cellStyle name="Normal 9 2 15 3 28" xfId="12599"/>
    <cellStyle name="Normal 9 2 15 3 29" xfId="12600"/>
    <cellStyle name="Normal 9 2 15 3 3" xfId="12601"/>
    <cellStyle name="Normal 9 2 15 3 30" xfId="12602"/>
    <cellStyle name="Normal 9 2 15 3 31" xfId="12603"/>
    <cellStyle name="Normal 9 2 15 3 32" xfId="12604"/>
    <cellStyle name="Normal 9 2 15 3 33" xfId="12605"/>
    <cellStyle name="Normal 9 2 15 3 34" xfId="12606"/>
    <cellStyle name="Normal 9 2 15 3 35" xfId="12607"/>
    <cellStyle name="Normal 9 2 15 3 36" xfId="12608"/>
    <cellStyle name="Normal 9 2 15 3 37" xfId="12609"/>
    <cellStyle name="Normal 9 2 15 3 38" xfId="12610"/>
    <cellStyle name="Normal 9 2 15 3 39" xfId="12611"/>
    <cellStyle name="Normal 9 2 15 3 4" xfId="12612"/>
    <cellStyle name="Normal 9 2 15 3 40" xfId="12613"/>
    <cellStyle name="Normal 9 2 15 3 41" xfId="12614"/>
    <cellStyle name="Normal 9 2 15 3 42" xfId="12615"/>
    <cellStyle name="Normal 9 2 15 3 43" xfId="12616"/>
    <cellStyle name="Normal 9 2 15 3 44" xfId="12617"/>
    <cellStyle name="Normal 9 2 15 3 45" xfId="12618"/>
    <cellStyle name="Normal 9 2 15 3 46" xfId="12619"/>
    <cellStyle name="Normal 9 2 15 3 47" xfId="12620"/>
    <cellStyle name="Normal 9 2 15 3 48" xfId="12621"/>
    <cellStyle name="Normal 9 2 15 3 49" xfId="12622"/>
    <cellStyle name="Normal 9 2 15 3 5" xfId="12623"/>
    <cellStyle name="Normal 9 2 15 3 50" xfId="12624"/>
    <cellStyle name="Normal 9 2 15 3 51" xfId="12625"/>
    <cellStyle name="Normal 9 2 15 3 52" xfId="12626"/>
    <cellStyle name="Normal 9 2 15 3 53" xfId="12627"/>
    <cellStyle name="Normal 9 2 15 3 54" xfId="12628"/>
    <cellStyle name="Normal 9 2 15 3 55" xfId="12629"/>
    <cellStyle name="Normal 9 2 15 3 56" xfId="12630"/>
    <cellStyle name="Normal 9 2 15 3 57" xfId="12631"/>
    <cellStyle name="Normal 9 2 15 3 58" xfId="12632"/>
    <cellStyle name="Normal 9 2 15 3 59" xfId="12633"/>
    <cellStyle name="Normal 9 2 15 3 6" xfId="12634"/>
    <cellStyle name="Normal 9 2 15 3 60" xfId="12635"/>
    <cellStyle name="Normal 9 2 15 3 61" xfId="12636"/>
    <cellStyle name="Normal 9 2 15 3 62" xfId="12637"/>
    <cellStyle name="Normal 9 2 15 3 7" xfId="12638"/>
    <cellStyle name="Normal 9 2 15 3 8" xfId="12639"/>
    <cellStyle name="Normal 9 2 15 3 9" xfId="12640"/>
    <cellStyle name="Normal 9 2 15 30" xfId="12641"/>
    <cellStyle name="Normal 9 2 15 31" xfId="12642"/>
    <cellStyle name="Normal 9 2 15 32" xfId="12643"/>
    <cellStyle name="Normal 9 2 15 33" xfId="12644"/>
    <cellStyle name="Normal 9 2 15 34" xfId="12645"/>
    <cellStyle name="Normal 9 2 15 35" xfId="12646"/>
    <cellStyle name="Normal 9 2 15 36" xfId="12647"/>
    <cellStyle name="Normal 9 2 15 37" xfId="12648"/>
    <cellStyle name="Normal 9 2 15 38" xfId="12649"/>
    <cellStyle name="Normal 9 2 15 39" xfId="12650"/>
    <cellStyle name="Normal 9 2 15 4" xfId="12651"/>
    <cellStyle name="Normal 9 2 15 40" xfId="12652"/>
    <cellStyle name="Normal 9 2 15 41" xfId="12653"/>
    <cellStyle name="Normal 9 2 15 42" xfId="12654"/>
    <cellStyle name="Normal 9 2 15 43" xfId="12655"/>
    <cellStyle name="Normal 9 2 15 44" xfId="12656"/>
    <cellStyle name="Normal 9 2 15 45" xfId="12657"/>
    <cellStyle name="Normal 9 2 15 46" xfId="12658"/>
    <cellStyle name="Normal 9 2 15 47" xfId="12659"/>
    <cellStyle name="Normal 9 2 15 48" xfId="12660"/>
    <cellStyle name="Normal 9 2 15 49" xfId="12661"/>
    <cellStyle name="Normal 9 2 15 5" xfId="12662"/>
    <cellStyle name="Normal 9 2 15 50" xfId="12663"/>
    <cellStyle name="Normal 9 2 15 51" xfId="12664"/>
    <cellStyle name="Normal 9 2 15 52" xfId="12665"/>
    <cellStyle name="Normal 9 2 15 53" xfId="12666"/>
    <cellStyle name="Normal 9 2 15 54" xfId="12667"/>
    <cellStyle name="Normal 9 2 15 55" xfId="12668"/>
    <cellStyle name="Normal 9 2 15 56" xfId="12669"/>
    <cellStyle name="Normal 9 2 15 57" xfId="12670"/>
    <cellStyle name="Normal 9 2 15 58" xfId="12671"/>
    <cellStyle name="Normal 9 2 15 59" xfId="12672"/>
    <cellStyle name="Normal 9 2 15 6" xfId="12673"/>
    <cellStyle name="Normal 9 2 15 60" xfId="12674"/>
    <cellStyle name="Normal 9 2 15 61" xfId="12675"/>
    <cellStyle name="Normal 9 2 15 62" xfId="12676"/>
    <cellStyle name="Normal 9 2 15 63" xfId="12677"/>
    <cellStyle name="Normal 9 2 15 64" xfId="12678"/>
    <cellStyle name="Normal 9 2 15 7" xfId="12679"/>
    <cellStyle name="Normal 9 2 15 8" xfId="12680"/>
    <cellStyle name="Normal 9 2 15 9" xfId="12681"/>
    <cellStyle name="Normal 9 2 16" xfId="12682"/>
    <cellStyle name="Normal 9 2 16 10" xfId="12683"/>
    <cellStyle name="Normal 9 2 16 11" xfId="12684"/>
    <cellStyle name="Normal 9 2 16 12" xfId="12685"/>
    <cellStyle name="Normal 9 2 16 13" xfId="12686"/>
    <cellStyle name="Normal 9 2 16 14" xfId="12687"/>
    <cellStyle name="Normal 9 2 16 15" xfId="12688"/>
    <cellStyle name="Normal 9 2 16 16" xfId="12689"/>
    <cellStyle name="Normal 9 2 16 17" xfId="12690"/>
    <cellStyle name="Normal 9 2 16 18" xfId="12691"/>
    <cellStyle name="Normal 9 2 16 19" xfId="12692"/>
    <cellStyle name="Normal 9 2 16 2" xfId="12693"/>
    <cellStyle name="Normal 9 2 16 2 10" xfId="12694"/>
    <cellStyle name="Normal 9 2 16 2 11" xfId="12695"/>
    <cellStyle name="Normal 9 2 16 2 12" xfId="12696"/>
    <cellStyle name="Normal 9 2 16 2 13" xfId="12697"/>
    <cellStyle name="Normal 9 2 16 2 14" xfId="12698"/>
    <cellStyle name="Normal 9 2 16 2 15" xfId="12699"/>
    <cellStyle name="Normal 9 2 16 2 16" xfId="12700"/>
    <cellStyle name="Normal 9 2 16 2 17" xfId="12701"/>
    <cellStyle name="Normal 9 2 16 2 18" xfId="12702"/>
    <cellStyle name="Normal 9 2 16 2 19" xfId="12703"/>
    <cellStyle name="Normal 9 2 16 2 2" xfId="12704"/>
    <cellStyle name="Normal 9 2 16 2 20" xfId="12705"/>
    <cellStyle name="Normal 9 2 16 2 21" xfId="12706"/>
    <cellStyle name="Normal 9 2 16 2 22" xfId="12707"/>
    <cellStyle name="Normal 9 2 16 2 23" xfId="12708"/>
    <cellStyle name="Normal 9 2 16 2 24" xfId="12709"/>
    <cellStyle name="Normal 9 2 16 2 25" xfId="12710"/>
    <cellStyle name="Normal 9 2 16 2 26" xfId="12711"/>
    <cellStyle name="Normal 9 2 16 2 27" xfId="12712"/>
    <cellStyle name="Normal 9 2 16 2 28" xfId="12713"/>
    <cellStyle name="Normal 9 2 16 2 29" xfId="12714"/>
    <cellStyle name="Normal 9 2 16 2 3" xfId="12715"/>
    <cellStyle name="Normal 9 2 16 2 30" xfId="12716"/>
    <cellStyle name="Normal 9 2 16 2 31" xfId="12717"/>
    <cellStyle name="Normal 9 2 16 2 32" xfId="12718"/>
    <cellStyle name="Normal 9 2 16 2 33" xfId="12719"/>
    <cellStyle name="Normal 9 2 16 2 34" xfId="12720"/>
    <cellStyle name="Normal 9 2 16 2 35" xfId="12721"/>
    <cellStyle name="Normal 9 2 16 2 36" xfId="12722"/>
    <cellStyle name="Normal 9 2 16 2 37" xfId="12723"/>
    <cellStyle name="Normal 9 2 16 2 38" xfId="12724"/>
    <cellStyle name="Normal 9 2 16 2 39" xfId="12725"/>
    <cellStyle name="Normal 9 2 16 2 4" xfId="12726"/>
    <cellStyle name="Normal 9 2 16 2 40" xfId="12727"/>
    <cellStyle name="Normal 9 2 16 2 41" xfId="12728"/>
    <cellStyle name="Normal 9 2 16 2 42" xfId="12729"/>
    <cellStyle name="Normal 9 2 16 2 43" xfId="12730"/>
    <cellStyle name="Normal 9 2 16 2 44" xfId="12731"/>
    <cellStyle name="Normal 9 2 16 2 45" xfId="12732"/>
    <cellStyle name="Normal 9 2 16 2 46" xfId="12733"/>
    <cellStyle name="Normal 9 2 16 2 47" xfId="12734"/>
    <cellStyle name="Normal 9 2 16 2 48" xfId="12735"/>
    <cellStyle name="Normal 9 2 16 2 49" xfId="12736"/>
    <cellStyle name="Normal 9 2 16 2 5" xfId="12737"/>
    <cellStyle name="Normal 9 2 16 2 50" xfId="12738"/>
    <cellStyle name="Normal 9 2 16 2 51" xfId="12739"/>
    <cellStyle name="Normal 9 2 16 2 52" xfId="12740"/>
    <cellStyle name="Normal 9 2 16 2 53" xfId="12741"/>
    <cellStyle name="Normal 9 2 16 2 54" xfId="12742"/>
    <cellStyle name="Normal 9 2 16 2 55" xfId="12743"/>
    <cellStyle name="Normal 9 2 16 2 56" xfId="12744"/>
    <cellStyle name="Normal 9 2 16 2 57" xfId="12745"/>
    <cellStyle name="Normal 9 2 16 2 58" xfId="12746"/>
    <cellStyle name="Normal 9 2 16 2 59" xfId="12747"/>
    <cellStyle name="Normal 9 2 16 2 6" xfId="12748"/>
    <cellStyle name="Normal 9 2 16 2 60" xfId="12749"/>
    <cellStyle name="Normal 9 2 16 2 61" xfId="12750"/>
    <cellStyle name="Normal 9 2 16 2 62" xfId="12751"/>
    <cellStyle name="Normal 9 2 16 2 7" xfId="12752"/>
    <cellStyle name="Normal 9 2 16 2 8" xfId="12753"/>
    <cellStyle name="Normal 9 2 16 2 9" xfId="12754"/>
    <cellStyle name="Normal 9 2 16 20" xfId="12755"/>
    <cellStyle name="Normal 9 2 16 21" xfId="12756"/>
    <cellStyle name="Normal 9 2 16 22" xfId="12757"/>
    <cellStyle name="Normal 9 2 16 23" xfId="12758"/>
    <cellStyle name="Normal 9 2 16 24" xfId="12759"/>
    <cellStyle name="Normal 9 2 16 25" xfId="12760"/>
    <cellStyle name="Normal 9 2 16 26" xfId="12761"/>
    <cellStyle name="Normal 9 2 16 27" xfId="12762"/>
    <cellStyle name="Normal 9 2 16 28" xfId="12763"/>
    <cellStyle name="Normal 9 2 16 29" xfId="12764"/>
    <cellStyle name="Normal 9 2 16 3" xfId="12765"/>
    <cellStyle name="Normal 9 2 16 3 10" xfId="12766"/>
    <cellStyle name="Normal 9 2 16 3 11" xfId="12767"/>
    <cellStyle name="Normal 9 2 16 3 12" xfId="12768"/>
    <cellStyle name="Normal 9 2 16 3 13" xfId="12769"/>
    <cellStyle name="Normal 9 2 16 3 14" xfId="12770"/>
    <cellStyle name="Normal 9 2 16 3 15" xfId="12771"/>
    <cellStyle name="Normal 9 2 16 3 16" xfId="12772"/>
    <cellStyle name="Normal 9 2 16 3 17" xfId="12773"/>
    <cellStyle name="Normal 9 2 16 3 18" xfId="12774"/>
    <cellStyle name="Normal 9 2 16 3 19" xfId="12775"/>
    <cellStyle name="Normal 9 2 16 3 2" xfId="12776"/>
    <cellStyle name="Normal 9 2 16 3 20" xfId="12777"/>
    <cellStyle name="Normal 9 2 16 3 21" xfId="12778"/>
    <cellStyle name="Normal 9 2 16 3 22" xfId="12779"/>
    <cellStyle name="Normal 9 2 16 3 23" xfId="12780"/>
    <cellStyle name="Normal 9 2 16 3 24" xfId="12781"/>
    <cellStyle name="Normal 9 2 16 3 25" xfId="12782"/>
    <cellStyle name="Normal 9 2 16 3 26" xfId="12783"/>
    <cellStyle name="Normal 9 2 16 3 27" xfId="12784"/>
    <cellStyle name="Normal 9 2 16 3 28" xfId="12785"/>
    <cellStyle name="Normal 9 2 16 3 29" xfId="12786"/>
    <cellStyle name="Normal 9 2 16 3 3" xfId="12787"/>
    <cellStyle name="Normal 9 2 16 3 30" xfId="12788"/>
    <cellStyle name="Normal 9 2 16 3 31" xfId="12789"/>
    <cellStyle name="Normal 9 2 16 3 32" xfId="12790"/>
    <cellStyle name="Normal 9 2 16 3 33" xfId="12791"/>
    <cellStyle name="Normal 9 2 16 3 34" xfId="12792"/>
    <cellStyle name="Normal 9 2 16 3 35" xfId="12793"/>
    <cellStyle name="Normal 9 2 16 3 36" xfId="12794"/>
    <cellStyle name="Normal 9 2 16 3 37" xfId="12795"/>
    <cellStyle name="Normal 9 2 16 3 38" xfId="12796"/>
    <cellStyle name="Normal 9 2 16 3 39" xfId="12797"/>
    <cellStyle name="Normal 9 2 16 3 4" xfId="12798"/>
    <cellStyle name="Normal 9 2 16 3 40" xfId="12799"/>
    <cellStyle name="Normal 9 2 16 3 41" xfId="12800"/>
    <cellStyle name="Normal 9 2 16 3 42" xfId="12801"/>
    <cellStyle name="Normal 9 2 16 3 43" xfId="12802"/>
    <cellStyle name="Normal 9 2 16 3 44" xfId="12803"/>
    <cellStyle name="Normal 9 2 16 3 45" xfId="12804"/>
    <cellStyle name="Normal 9 2 16 3 46" xfId="12805"/>
    <cellStyle name="Normal 9 2 16 3 47" xfId="12806"/>
    <cellStyle name="Normal 9 2 16 3 48" xfId="12807"/>
    <cellStyle name="Normal 9 2 16 3 49" xfId="12808"/>
    <cellStyle name="Normal 9 2 16 3 5" xfId="12809"/>
    <cellStyle name="Normal 9 2 16 3 50" xfId="12810"/>
    <cellStyle name="Normal 9 2 16 3 51" xfId="12811"/>
    <cellStyle name="Normal 9 2 16 3 52" xfId="12812"/>
    <cellStyle name="Normal 9 2 16 3 53" xfId="12813"/>
    <cellStyle name="Normal 9 2 16 3 54" xfId="12814"/>
    <cellStyle name="Normal 9 2 16 3 55" xfId="12815"/>
    <cellStyle name="Normal 9 2 16 3 56" xfId="12816"/>
    <cellStyle name="Normal 9 2 16 3 57" xfId="12817"/>
    <cellStyle name="Normal 9 2 16 3 58" xfId="12818"/>
    <cellStyle name="Normal 9 2 16 3 59" xfId="12819"/>
    <cellStyle name="Normal 9 2 16 3 6" xfId="12820"/>
    <cellStyle name="Normal 9 2 16 3 60" xfId="12821"/>
    <cellStyle name="Normal 9 2 16 3 61" xfId="12822"/>
    <cellStyle name="Normal 9 2 16 3 62" xfId="12823"/>
    <cellStyle name="Normal 9 2 16 3 7" xfId="12824"/>
    <cellStyle name="Normal 9 2 16 3 8" xfId="12825"/>
    <cellStyle name="Normal 9 2 16 3 9" xfId="12826"/>
    <cellStyle name="Normal 9 2 16 30" xfId="12827"/>
    <cellStyle name="Normal 9 2 16 31" xfId="12828"/>
    <cellStyle name="Normal 9 2 16 32" xfId="12829"/>
    <cellStyle name="Normal 9 2 16 33" xfId="12830"/>
    <cellStyle name="Normal 9 2 16 34" xfId="12831"/>
    <cellStyle name="Normal 9 2 16 35" xfId="12832"/>
    <cellStyle name="Normal 9 2 16 36" xfId="12833"/>
    <cellStyle name="Normal 9 2 16 37" xfId="12834"/>
    <cellStyle name="Normal 9 2 16 38" xfId="12835"/>
    <cellStyle name="Normal 9 2 16 39" xfId="12836"/>
    <cellStyle name="Normal 9 2 16 4" xfId="12837"/>
    <cellStyle name="Normal 9 2 16 40" xfId="12838"/>
    <cellStyle name="Normal 9 2 16 41" xfId="12839"/>
    <cellStyle name="Normal 9 2 16 42" xfId="12840"/>
    <cellStyle name="Normal 9 2 16 43" xfId="12841"/>
    <cellStyle name="Normal 9 2 16 44" xfId="12842"/>
    <cellStyle name="Normal 9 2 16 45" xfId="12843"/>
    <cellStyle name="Normal 9 2 16 46" xfId="12844"/>
    <cellStyle name="Normal 9 2 16 47" xfId="12845"/>
    <cellStyle name="Normal 9 2 16 48" xfId="12846"/>
    <cellStyle name="Normal 9 2 16 49" xfId="12847"/>
    <cellStyle name="Normal 9 2 16 5" xfId="12848"/>
    <cellStyle name="Normal 9 2 16 50" xfId="12849"/>
    <cellStyle name="Normal 9 2 16 51" xfId="12850"/>
    <cellStyle name="Normal 9 2 16 52" xfId="12851"/>
    <cellStyle name="Normal 9 2 16 53" xfId="12852"/>
    <cellStyle name="Normal 9 2 16 54" xfId="12853"/>
    <cellStyle name="Normal 9 2 16 55" xfId="12854"/>
    <cellStyle name="Normal 9 2 16 56" xfId="12855"/>
    <cellStyle name="Normal 9 2 16 57" xfId="12856"/>
    <cellStyle name="Normal 9 2 16 58" xfId="12857"/>
    <cellStyle name="Normal 9 2 16 59" xfId="12858"/>
    <cellStyle name="Normal 9 2 16 6" xfId="12859"/>
    <cellStyle name="Normal 9 2 16 60" xfId="12860"/>
    <cellStyle name="Normal 9 2 16 61" xfId="12861"/>
    <cellStyle name="Normal 9 2 16 62" xfId="12862"/>
    <cellStyle name="Normal 9 2 16 63" xfId="12863"/>
    <cellStyle name="Normal 9 2 16 64" xfId="12864"/>
    <cellStyle name="Normal 9 2 16 7" xfId="12865"/>
    <cellStyle name="Normal 9 2 16 8" xfId="12866"/>
    <cellStyle name="Normal 9 2 16 9" xfId="12867"/>
    <cellStyle name="Normal 9 2 17" xfId="12868"/>
    <cellStyle name="Normal 9 2 17 10" xfId="12869"/>
    <cellStyle name="Normal 9 2 17 11" xfId="12870"/>
    <cellStyle name="Normal 9 2 17 12" xfId="12871"/>
    <cellStyle name="Normal 9 2 17 13" xfId="12872"/>
    <cellStyle name="Normal 9 2 17 14" xfId="12873"/>
    <cellStyle name="Normal 9 2 17 15" xfId="12874"/>
    <cellStyle name="Normal 9 2 17 16" xfId="12875"/>
    <cellStyle name="Normal 9 2 17 17" xfId="12876"/>
    <cellStyle name="Normal 9 2 17 18" xfId="12877"/>
    <cellStyle name="Normal 9 2 17 19" xfId="12878"/>
    <cellStyle name="Normal 9 2 17 2" xfId="12879"/>
    <cellStyle name="Normal 9 2 17 2 10" xfId="12880"/>
    <cellStyle name="Normal 9 2 17 2 11" xfId="12881"/>
    <cellStyle name="Normal 9 2 17 2 12" xfId="12882"/>
    <cellStyle name="Normal 9 2 17 2 13" xfId="12883"/>
    <cellStyle name="Normal 9 2 17 2 14" xfId="12884"/>
    <cellStyle name="Normal 9 2 17 2 15" xfId="12885"/>
    <cellStyle name="Normal 9 2 17 2 16" xfId="12886"/>
    <cellStyle name="Normal 9 2 17 2 17" xfId="12887"/>
    <cellStyle name="Normal 9 2 17 2 18" xfId="12888"/>
    <cellStyle name="Normal 9 2 17 2 19" xfId="12889"/>
    <cellStyle name="Normal 9 2 17 2 2" xfId="12890"/>
    <cellStyle name="Normal 9 2 17 2 20" xfId="12891"/>
    <cellStyle name="Normal 9 2 17 2 21" xfId="12892"/>
    <cellStyle name="Normal 9 2 17 2 22" xfId="12893"/>
    <cellStyle name="Normal 9 2 17 2 23" xfId="12894"/>
    <cellStyle name="Normal 9 2 17 2 24" xfId="12895"/>
    <cellStyle name="Normal 9 2 17 2 25" xfId="12896"/>
    <cellStyle name="Normal 9 2 17 2 26" xfId="12897"/>
    <cellStyle name="Normal 9 2 17 2 27" xfId="12898"/>
    <cellStyle name="Normal 9 2 17 2 28" xfId="12899"/>
    <cellStyle name="Normal 9 2 17 2 29" xfId="12900"/>
    <cellStyle name="Normal 9 2 17 2 3" xfId="12901"/>
    <cellStyle name="Normal 9 2 17 2 30" xfId="12902"/>
    <cellStyle name="Normal 9 2 17 2 31" xfId="12903"/>
    <cellStyle name="Normal 9 2 17 2 32" xfId="12904"/>
    <cellStyle name="Normal 9 2 17 2 33" xfId="12905"/>
    <cellStyle name="Normal 9 2 17 2 34" xfId="12906"/>
    <cellStyle name="Normal 9 2 17 2 35" xfId="12907"/>
    <cellStyle name="Normal 9 2 17 2 36" xfId="12908"/>
    <cellStyle name="Normal 9 2 17 2 37" xfId="12909"/>
    <cellStyle name="Normal 9 2 17 2 38" xfId="12910"/>
    <cellStyle name="Normal 9 2 17 2 39" xfId="12911"/>
    <cellStyle name="Normal 9 2 17 2 4" xfId="12912"/>
    <cellStyle name="Normal 9 2 17 2 40" xfId="12913"/>
    <cellStyle name="Normal 9 2 17 2 41" xfId="12914"/>
    <cellStyle name="Normal 9 2 17 2 42" xfId="12915"/>
    <cellStyle name="Normal 9 2 17 2 43" xfId="12916"/>
    <cellStyle name="Normal 9 2 17 2 44" xfId="12917"/>
    <cellStyle name="Normal 9 2 17 2 45" xfId="12918"/>
    <cellStyle name="Normal 9 2 17 2 46" xfId="12919"/>
    <cellStyle name="Normal 9 2 17 2 47" xfId="12920"/>
    <cellStyle name="Normal 9 2 17 2 48" xfId="12921"/>
    <cellStyle name="Normal 9 2 17 2 49" xfId="12922"/>
    <cellStyle name="Normal 9 2 17 2 5" xfId="12923"/>
    <cellStyle name="Normal 9 2 17 2 50" xfId="12924"/>
    <cellStyle name="Normal 9 2 17 2 51" xfId="12925"/>
    <cellStyle name="Normal 9 2 17 2 52" xfId="12926"/>
    <cellStyle name="Normal 9 2 17 2 53" xfId="12927"/>
    <cellStyle name="Normal 9 2 17 2 54" xfId="12928"/>
    <cellStyle name="Normal 9 2 17 2 55" xfId="12929"/>
    <cellStyle name="Normal 9 2 17 2 56" xfId="12930"/>
    <cellStyle name="Normal 9 2 17 2 57" xfId="12931"/>
    <cellStyle name="Normal 9 2 17 2 58" xfId="12932"/>
    <cellStyle name="Normal 9 2 17 2 59" xfId="12933"/>
    <cellStyle name="Normal 9 2 17 2 6" xfId="12934"/>
    <cellStyle name="Normal 9 2 17 2 60" xfId="12935"/>
    <cellStyle name="Normal 9 2 17 2 61" xfId="12936"/>
    <cellStyle name="Normal 9 2 17 2 62" xfId="12937"/>
    <cellStyle name="Normal 9 2 17 2 7" xfId="12938"/>
    <cellStyle name="Normal 9 2 17 2 8" xfId="12939"/>
    <cellStyle name="Normal 9 2 17 2 9" xfId="12940"/>
    <cellStyle name="Normal 9 2 17 20" xfId="12941"/>
    <cellStyle name="Normal 9 2 17 21" xfId="12942"/>
    <cellStyle name="Normal 9 2 17 22" xfId="12943"/>
    <cellStyle name="Normal 9 2 17 23" xfId="12944"/>
    <cellStyle name="Normal 9 2 17 24" xfId="12945"/>
    <cellStyle name="Normal 9 2 17 25" xfId="12946"/>
    <cellStyle name="Normal 9 2 17 26" xfId="12947"/>
    <cellStyle name="Normal 9 2 17 27" xfId="12948"/>
    <cellStyle name="Normal 9 2 17 28" xfId="12949"/>
    <cellStyle name="Normal 9 2 17 29" xfId="12950"/>
    <cellStyle name="Normal 9 2 17 3" xfId="12951"/>
    <cellStyle name="Normal 9 2 17 3 10" xfId="12952"/>
    <cellStyle name="Normal 9 2 17 3 11" xfId="12953"/>
    <cellStyle name="Normal 9 2 17 3 12" xfId="12954"/>
    <cellStyle name="Normal 9 2 17 3 13" xfId="12955"/>
    <cellStyle name="Normal 9 2 17 3 14" xfId="12956"/>
    <cellStyle name="Normal 9 2 17 3 15" xfId="12957"/>
    <cellStyle name="Normal 9 2 17 3 16" xfId="12958"/>
    <cellStyle name="Normal 9 2 17 3 17" xfId="12959"/>
    <cellStyle name="Normal 9 2 17 3 18" xfId="12960"/>
    <cellStyle name="Normal 9 2 17 3 19" xfId="12961"/>
    <cellStyle name="Normal 9 2 17 3 2" xfId="12962"/>
    <cellStyle name="Normal 9 2 17 3 20" xfId="12963"/>
    <cellStyle name="Normal 9 2 17 3 21" xfId="12964"/>
    <cellStyle name="Normal 9 2 17 3 22" xfId="12965"/>
    <cellStyle name="Normal 9 2 17 3 23" xfId="12966"/>
    <cellStyle name="Normal 9 2 17 3 24" xfId="12967"/>
    <cellStyle name="Normal 9 2 17 3 25" xfId="12968"/>
    <cellStyle name="Normal 9 2 17 3 26" xfId="12969"/>
    <cellStyle name="Normal 9 2 17 3 27" xfId="12970"/>
    <cellStyle name="Normal 9 2 17 3 28" xfId="12971"/>
    <cellStyle name="Normal 9 2 17 3 29" xfId="12972"/>
    <cellStyle name="Normal 9 2 17 3 3" xfId="12973"/>
    <cellStyle name="Normal 9 2 17 3 30" xfId="12974"/>
    <cellStyle name="Normal 9 2 17 3 31" xfId="12975"/>
    <cellStyle name="Normal 9 2 17 3 32" xfId="12976"/>
    <cellStyle name="Normal 9 2 17 3 33" xfId="12977"/>
    <cellStyle name="Normal 9 2 17 3 34" xfId="12978"/>
    <cellStyle name="Normal 9 2 17 3 35" xfId="12979"/>
    <cellStyle name="Normal 9 2 17 3 36" xfId="12980"/>
    <cellStyle name="Normal 9 2 17 3 37" xfId="12981"/>
    <cellStyle name="Normal 9 2 17 3 38" xfId="12982"/>
    <cellStyle name="Normal 9 2 17 3 39" xfId="12983"/>
    <cellStyle name="Normal 9 2 17 3 4" xfId="12984"/>
    <cellStyle name="Normal 9 2 17 3 40" xfId="12985"/>
    <cellStyle name="Normal 9 2 17 3 41" xfId="12986"/>
    <cellStyle name="Normal 9 2 17 3 42" xfId="12987"/>
    <cellStyle name="Normal 9 2 17 3 43" xfId="12988"/>
    <cellStyle name="Normal 9 2 17 3 44" xfId="12989"/>
    <cellStyle name="Normal 9 2 17 3 45" xfId="12990"/>
    <cellStyle name="Normal 9 2 17 3 46" xfId="12991"/>
    <cellStyle name="Normal 9 2 17 3 47" xfId="12992"/>
    <cellStyle name="Normal 9 2 17 3 48" xfId="12993"/>
    <cellStyle name="Normal 9 2 17 3 49" xfId="12994"/>
    <cellStyle name="Normal 9 2 17 3 5" xfId="12995"/>
    <cellStyle name="Normal 9 2 17 3 50" xfId="12996"/>
    <cellStyle name="Normal 9 2 17 3 51" xfId="12997"/>
    <cellStyle name="Normal 9 2 17 3 52" xfId="12998"/>
    <cellStyle name="Normal 9 2 17 3 53" xfId="12999"/>
    <cellStyle name="Normal 9 2 17 3 54" xfId="13000"/>
    <cellStyle name="Normal 9 2 17 3 55" xfId="13001"/>
    <cellStyle name="Normal 9 2 17 3 56" xfId="13002"/>
    <cellStyle name="Normal 9 2 17 3 57" xfId="13003"/>
    <cellStyle name="Normal 9 2 17 3 58" xfId="13004"/>
    <cellStyle name="Normal 9 2 17 3 59" xfId="13005"/>
    <cellStyle name="Normal 9 2 17 3 6" xfId="13006"/>
    <cellStyle name="Normal 9 2 17 3 60" xfId="13007"/>
    <cellStyle name="Normal 9 2 17 3 61" xfId="13008"/>
    <cellStyle name="Normal 9 2 17 3 62" xfId="13009"/>
    <cellStyle name="Normal 9 2 17 3 7" xfId="13010"/>
    <cellStyle name="Normal 9 2 17 3 8" xfId="13011"/>
    <cellStyle name="Normal 9 2 17 3 9" xfId="13012"/>
    <cellStyle name="Normal 9 2 17 30" xfId="13013"/>
    <cellStyle name="Normal 9 2 17 31" xfId="13014"/>
    <cellStyle name="Normal 9 2 17 32" xfId="13015"/>
    <cellStyle name="Normal 9 2 17 33" xfId="13016"/>
    <cellStyle name="Normal 9 2 17 34" xfId="13017"/>
    <cellStyle name="Normal 9 2 17 35" xfId="13018"/>
    <cellStyle name="Normal 9 2 17 36" xfId="13019"/>
    <cellStyle name="Normal 9 2 17 37" xfId="13020"/>
    <cellStyle name="Normal 9 2 17 38" xfId="13021"/>
    <cellStyle name="Normal 9 2 17 39" xfId="13022"/>
    <cellStyle name="Normal 9 2 17 4" xfId="13023"/>
    <cellStyle name="Normal 9 2 17 40" xfId="13024"/>
    <cellStyle name="Normal 9 2 17 41" xfId="13025"/>
    <cellStyle name="Normal 9 2 17 42" xfId="13026"/>
    <cellStyle name="Normal 9 2 17 43" xfId="13027"/>
    <cellStyle name="Normal 9 2 17 44" xfId="13028"/>
    <cellStyle name="Normal 9 2 17 45" xfId="13029"/>
    <cellStyle name="Normal 9 2 17 46" xfId="13030"/>
    <cellStyle name="Normal 9 2 17 47" xfId="13031"/>
    <cellStyle name="Normal 9 2 17 48" xfId="13032"/>
    <cellStyle name="Normal 9 2 17 49" xfId="13033"/>
    <cellStyle name="Normal 9 2 17 5" xfId="13034"/>
    <cellStyle name="Normal 9 2 17 50" xfId="13035"/>
    <cellStyle name="Normal 9 2 17 51" xfId="13036"/>
    <cellStyle name="Normal 9 2 17 52" xfId="13037"/>
    <cellStyle name="Normal 9 2 17 53" xfId="13038"/>
    <cellStyle name="Normal 9 2 17 54" xfId="13039"/>
    <cellStyle name="Normal 9 2 17 55" xfId="13040"/>
    <cellStyle name="Normal 9 2 17 56" xfId="13041"/>
    <cellStyle name="Normal 9 2 17 57" xfId="13042"/>
    <cellStyle name="Normal 9 2 17 58" xfId="13043"/>
    <cellStyle name="Normal 9 2 17 59" xfId="13044"/>
    <cellStyle name="Normal 9 2 17 6" xfId="13045"/>
    <cellStyle name="Normal 9 2 17 60" xfId="13046"/>
    <cellStyle name="Normal 9 2 17 61" xfId="13047"/>
    <cellStyle name="Normal 9 2 17 62" xfId="13048"/>
    <cellStyle name="Normal 9 2 17 63" xfId="13049"/>
    <cellStyle name="Normal 9 2 17 64" xfId="13050"/>
    <cellStyle name="Normal 9 2 17 7" xfId="13051"/>
    <cellStyle name="Normal 9 2 17 8" xfId="13052"/>
    <cellStyle name="Normal 9 2 17 9" xfId="13053"/>
    <cellStyle name="Normal 9 2 18" xfId="13054"/>
    <cellStyle name="Normal 9 2 18 10" xfId="13055"/>
    <cellStyle name="Normal 9 2 18 11" xfId="13056"/>
    <cellStyle name="Normal 9 2 18 12" xfId="13057"/>
    <cellStyle name="Normal 9 2 18 13" xfId="13058"/>
    <cellStyle name="Normal 9 2 18 14" xfId="13059"/>
    <cellStyle name="Normal 9 2 18 15" xfId="13060"/>
    <cellStyle name="Normal 9 2 18 16" xfId="13061"/>
    <cellStyle name="Normal 9 2 18 17" xfId="13062"/>
    <cellStyle name="Normal 9 2 18 18" xfId="13063"/>
    <cellStyle name="Normal 9 2 18 19" xfId="13064"/>
    <cellStyle name="Normal 9 2 18 2" xfId="13065"/>
    <cellStyle name="Normal 9 2 18 2 10" xfId="13066"/>
    <cellStyle name="Normal 9 2 18 2 11" xfId="13067"/>
    <cellStyle name="Normal 9 2 18 2 12" xfId="13068"/>
    <cellStyle name="Normal 9 2 18 2 13" xfId="13069"/>
    <cellStyle name="Normal 9 2 18 2 14" xfId="13070"/>
    <cellStyle name="Normal 9 2 18 2 15" xfId="13071"/>
    <cellStyle name="Normal 9 2 18 2 16" xfId="13072"/>
    <cellStyle name="Normal 9 2 18 2 17" xfId="13073"/>
    <cellStyle name="Normal 9 2 18 2 18" xfId="13074"/>
    <cellStyle name="Normal 9 2 18 2 19" xfId="13075"/>
    <cellStyle name="Normal 9 2 18 2 2" xfId="13076"/>
    <cellStyle name="Normal 9 2 18 2 20" xfId="13077"/>
    <cellStyle name="Normal 9 2 18 2 21" xfId="13078"/>
    <cellStyle name="Normal 9 2 18 2 22" xfId="13079"/>
    <cellStyle name="Normal 9 2 18 2 23" xfId="13080"/>
    <cellStyle name="Normal 9 2 18 2 24" xfId="13081"/>
    <cellStyle name="Normal 9 2 18 2 25" xfId="13082"/>
    <cellStyle name="Normal 9 2 18 2 26" xfId="13083"/>
    <cellStyle name="Normal 9 2 18 2 27" xfId="13084"/>
    <cellStyle name="Normal 9 2 18 2 28" xfId="13085"/>
    <cellStyle name="Normal 9 2 18 2 29" xfId="13086"/>
    <cellStyle name="Normal 9 2 18 2 3" xfId="13087"/>
    <cellStyle name="Normal 9 2 18 2 30" xfId="13088"/>
    <cellStyle name="Normal 9 2 18 2 31" xfId="13089"/>
    <cellStyle name="Normal 9 2 18 2 32" xfId="13090"/>
    <cellStyle name="Normal 9 2 18 2 33" xfId="13091"/>
    <cellStyle name="Normal 9 2 18 2 34" xfId="13092"/>
    <cellStyle name="Normal 9 2 18 2 35" xfId="13093"/>
    <cellStyle name="Normal 9 2 18 2 36" xfId="13094"/>
    <cellStyle name="Normal 9 2 18 2 37" xfId="13095"/>
    <cellStyle name="Normal 9 2 18 2 38" xfId="13096"/>
    <cellStyle name="Normal 9 2 18 2 39" xfId="13097"/>
    <cellStyle name="Normal 9 2 18 2 4" xfId="13098"/>
    <cellStyle name="Normal 9 2 18 2 40" xfId="13099"/>
    <cellStyle name="Normal 9 2 18 2 41" xfId="13100"/>
    <cellStyle name="Normal 9 2 18 2 42" xfId="13101"/>
    <cellStyle name="Normal 9 2 18 2 43" xfId="13102"/>
    <cellStyle name="Normal 9 2 18 2 44" xfId="13103"/>
    <cellStyle name="Normal 9 2 18 2 45" xfId="13104"/>
    <cellStyle name="Normal 9 2 18 2 46" xfId="13105"/>
    <cellStyle name="Normal 9 2 18 2 47" xfId="13106"/>
    <cellStyle name="Normal 9 2 18 2 48" xfId="13107"/>
    <cellStyle name="Normal 9 2 18 2 49" xfId="13108"/>
    <cellStyle name="Normal 9 2 18 2 5" xfId="13109"/>
    <cellStyle name="Normal 9 2 18 2 50" xfId="13110"/>
    <cellStyle name="Normal 9 2 18 2 51" xfId="13111"/>
    <cellStyle name="Normal 9 2 18 2 52" xfId="13112"/>
    <cellStyle name="Normal 9 2 18 2 53" xfId="13113"/>
    <cellStyle name="Normal 9 2 18 2 54" xfId="13114"/>
    <cellStyle name="Normal 9 2 18 2 55" xfId="13115"/>
    <cellStyle name="Normal 9 2 18 2 56" xfId="13116"/>
    <cellStyle name="Normal 9 2 18 2 57" xfId="13117"/>
    <cellStyle name="Normal 9 2 18 2 58" xfId="13118"/>
    <cellStyle name="Normal 9 2 18 2 59" xfId="13119"/>
    <cellStyle name="Normal 9 2 18 2 6" xfId="13120"/>
    <cellStyle name="Normal 9 2 18 2 60" xfId="13121"/>
    <cellStyle name="Normal 9 2 18 2 61" xfId="13122"/>
    <cellStyle name="Normal 9 2 18 2 62" xfId="13123"/>
    <cellStyle name="Normal 9 2 18 2 7" xfId="13124"/>
    <cellStyle name="Normal 9 2 18 2 8" xfId="13125"/>
    <cellStyle name="Normal 9 2 18 2 9" xfId="13126"/>
    <cellStyle name="Normal 9 2 18 20" xfId="13127"/>
    <cellStyle name="Normal 9 2 18 21" xfId="13128"/>
    <cellStyle name="Normal 9 2 18 22" xfId="13129"/>
    <cellStyle name="Normal 9 2 18 23" xfId="13130"/>
    <cellStyle name="Normal 9 2 18 24" xfId="13131"/>
    <cellStyle name="Normal 9 2 18 25" xfId="13132"/>
    <cellStyle name="Normal 9 2 18 26" xfId="13133"/>
    <cellStyle name="Normal 9 2 18 27" xfId="13134"/>
    <cellStyle name="Normal 9 2 18 28" xfId="13135"/>
    <cellStyle name="Normal 9 2 18 29" xfId="13136"/>
    <cellStyle name="Normal 9 2 18 3" xfId="13137"/>
    <cellStyle name="Normal 9 2 18 3 10" xfId="13138"/>
    <cellStyle name="Normal 9 2 18 3 11" xfId="13139"/>
    <cellStyle name="Normal 9 2 18 3 12" xfId="13140"/>
    <cellStyle name="Normal 9 2 18 3 13" xfId="13141"/>
    <cellStyle name="Normal 9 2 18 3 14" xfId="13142"/>
    <cellStyle name="Normal 9 2 18 3 15" xfId="13143"/>
    <cellStyle name="Normal 9 2 18 3 16" xfId="13144"/>
    <cellStyle name="Normal 9 2 18 3 17" xfId="13145"/>
    <cellStyle name="Normal 9 2 18 3 18" xfId="13146"/>
    <cellStyle name="Normal 9 2 18 3 19" xfId="13147"/>
    <cellStyle name="Normal 9 2 18 3 2" xfId="13148"/>
    <cellStyle name="Normal 9 2 18 3 20" xfId="13149"/>
    <cellStyle name="Normal 9 2 18 3 21" xfId="13150"/>
    <cellStyle name="Normal 9 2 18 3 22" xfId="13151"/>
    <cellStyle name="Normal 9 2 18 3 23" xfId="13152"/>
    <cellStyle name="Normal 9 2 18 3 24" xfId="13153"/>
    <cellStyle name="Normal 9 2 18 3 25" xfId="13154"/>
    <cellStyle name="Normal 9 2 18 3 26" xfId="13155"/>
    <cellStyle name="Normal 9 2 18 3 27" xfId="13156"/>
    <cellStyle name="Normal 9 2 18 3 28" xfId="13157"/>
    <cellStyle name="Normal 9 2 18 3 29" xfId="13158"/>
    <cellStyle name="Normal 9 2 18 3 3" xfId="13159"/>
    <cellStyle name="Normal 9 2 18 3 30" xfId="13160"/>
    <cellStyle name="Normal 9 2 18 3 31" xfId="13161"/>
    <cellStyle name="Normal 9 2 18 3 32" xfId="13162"/>
    <cellStyle name="Normal 9 2 18 3 33" xfId="13163"/>
    <cellStyle name="Normal 9 2 18 3 34" xfId="13164"/>
    <cellStyle name="Normal 9 2 18 3 35" xfId="13165"/>
    <cellStyle name="Normal 9 2 18 3 36" xfId="13166"/>
    <cellStyle name="Normal 9 2 18 3 37" xfId="13167"/>
    <cellStyle name="Normal 9 2 18 3 38" xfId="13168"/>
    <cellStyle name="Normal 9 2 18 3 39" xfId="13169"/>
    <cellStyle name="Normal 9 2 18 3 4" xfId="13170"/>
    <cellStyle name="Normal 9 2 18 3 40" xfId="13171"/>
    <cellStyle name="Normal 9 2 18 3 41" xfId="13172"/>
    <cellStyle name="Normal 9 2 18 3 42" xfId="13173"/>
    <cellStyle name="Normal 9 2 18 3 43" xfId="13174"/>
    <cellStyle name="Normal 9 2 18 3 44" xfId="13175"/>
    <cellStyle name="Normal 9 2 18 3 45" xfId="13176"/>
    <cellStyle name="Normal 9 2 18 3 46" xfId="13177"/>
    <cellStyle name="Normal 9 2 18 3 47" xfId="13178"/>
    <cellStyle name="Normal 9 2 18 3 48" xfId="13179"/>
    <cellStyle name="Normal 9 2 18 3 49" xfId="13180"/>
    <cellStyle name="Normal 9 2 18 3 5" xfId="13181"/>
    <cellStyle name="Normal 9 2 18 3 50" xfId="13182"/>
    <cellStyle name="Normal 9 2 18 3 51" xfId="13183"/>
    <cellStyle name="Normal 9 2 18 3 52" xfId="13184"/>
    <cellStyle name="Normal 9 2 18 3 53" xfId="13185"/>
    <cellStyle name="Normal 9 2 18 3 54" xfId="13186"/>
    <cellStyle name="Normal 9 2 18 3 55" xfId="13187"/>
    <cellStyle name="Normal 9 2 18 3 56" xfId="13188"/>
    <cellStyle name="Normal 9 2 18 3 57" xfId="13189"/>
    <cellStyle name="Normal 9 2 18 3 58" xfId="13190"/>
    <cellStyle name="Normal 9 2 18 3 59" xfId="13191"/>
    <cellStyle name="Normal 9 2 18 3 6" xfId="13192"/>
    <cellStyle name="Normal 9 2 18 3 60" xfId="13193"/>
    <cellStyle name="Normal 9 2 18 3 61" xfId="13194"/>
    <cellStyle name="Normal 9 2 18 3 62" xfId="13195"/>
    <cellStyle name="Normal 9 2 18 3 7" xfId="13196"/>
    <cellStyle name="Normal 9 2 18 3 8" xfId="13197"/>
    <cellStyle name="Normal 9 2 18 3 9" xfId="13198"/>
    <cellStyle name="Normal 9 2 18 30" xfId="13199"/>
    <cellStyle name="Normal 9 2 18 31" xfId="13200"/>
    <cellStyle name="Normal 9 2 18 32" xfId="13201"/>
    <cellStyle name="Normal 9 2 18 33" xfId="13202"/>
    <cellStyle name="Normal 9 2 18 34" xfId="13203"/>
    <cellStyle name="Normal 9 2 18 35" xfId="13204"/>
    <cellStyle name="Normal 9 2 18 36" xfId="13205"/>
    <cellStyle name="Normal 9 2 18 37" xfId="13206"/>
    <cellStyle name="Normal 9 2 18 38" xfId="13207"/>
    <cellStyle name="Normal 9 2 18 39" xfId="13208"/>
    <cellStyle name="Normal 9 2 18 4" xfId="13209"/>
    <cellStyle name="Normal 9 2 18 40" xfId="13210"/>
    <cellStyle name="Normal 9 2 18 41" xfId="13211"/>
    <cellStyle name="Normal 9 2 18 42" xfId="13212"/>
    <cellStyle name="Normal 9 2 18 43" xfId="13213"/>
    <cellStyle name="Normal 9 2 18 44" xfId="13214"/>
    <cellStyle name="Normal 9 2 18 45" xfId="13215"/>
    <cellStyle name="Normal 9 2 18 46" xfId="13216"/>
    <cellStyle name="Normal 9 2 18 47" xfId="13217"/>
    <cellStyle name="Normal 9 2 18 48" xfId="13218"/>
    <cellStyle name="Normal 9 2 18 49" xfId="13219"/>
    <cellStyle name="Normal 9 2 18 5" xfId="13220"/>
    <cellStyle name="Normal 9 2 18 50" xfId="13221"/>
    <cellStyle name="Normal 9 2 18 51" xfId="13222"/>
    <cellStyle name="Normal 9 2 18 52" xfId="13223"/>
    <cellStyle name="Normal 9 2 18 53" xfId="13224"/>
    <cellStyle name="Normal 9 2 18 54" xfId="13225"/>
    <cellStyle name="Normal 9 2 18 55" xfId="13226"/>
    <cellStyle name="Normal 9 2 18 56" xfId="13227"/>
    <cellStyle name="Normal 9 2 18 57" xfId="13228"/>
    <cellStyle name="Normal 9 2 18 58" xfId="13229"/>
    <cellStyle name="Normal 9 2 18 59" xfId="13230"/>
    <cellStyle name="Normal 9 2 18 6" xfId="13231"/>
    <cellStyle name="Normal 9 2 18 60" xfId="13232"/>
    <cellStyle name="Normal 9 2 18 61" xfId="13233"/>
    <cellStyle name="Normal 9 2 18 62" xfId="13234"/>
    <cellStyle name="Normal 9 2 18 63" xfId="13235"/>
    <cellStyle name="Normal 9 2 18 64" xfId="13236"/>
    <cellStyle name="Normal 9 2 18 7" xfId="13237"/>
    <cellStyle name="Normal 9 2 18 8" xfId="13238"/>
    <cellStyle name="Normal 9 2 18 9" xfId="13239"/>
    <cellStyle name="Normal 9 2 19" xfId="13240"/>
    <cellStyle name="Normal 9 2 19 10" xfId="13241"/>
    <cellStyle name="Normal 9 2 19 11" xfId="13242"/>
    <cellStyle name="Normal 9 2 19 12" xfId="13243"/>
    <cellStyle name="Normal 9 2 19 13" xfId="13244"/>
    <cellStyle name="Normal 9 2 19 14" xfId="13245"/>
    <cellStyle name="Normal 9 2 19 15" xfId="13246"/>
    <cellStyle name="Normal 9 2 19 16" xfId="13247"/>
    <cellStyle name="Normal 9 2 19 17" xfId="13248"/>
    <cellStyle name="Normal 9 2 19 18" xfId="13249"/>
    <cellStyle name="Normal 9 2 19 19" xfId="13250"/>
    <cellStyle name="Normal 9 2 19 2" xfId="13251"/>
    <cellStyle name="Normal 9 2 19 2 10" xfId="13252"/>
    <cellStyle name="Normal 9 2 19 2 11" xfId="13253"/>
    <cellStyle name="Normal 9 2 19 2 12" xfId="13254"/>
    <cellStyle name="Normal 9 2 19 2 13" xfId="13255"/>
    <cellStyle name="Normal 9 2 19 2 14" xfId="13256"/>
    <cellStyle name="Normal 9 2 19 2 15" xfId="13257"/>
    <cellStyle name="Normal 9 2 19 2 16" xfId="13258"/>
    <cellStyle name="Normal 9 2 19 2 17" xfId="13259"/>
    <cellStyle name="Normal 9 2 19 2 18" xfId="13260"/>
    <cellStyle name="Normal 9 2 19 2 19" xfId="13261"/>
    <cellStyle name="Normal 9 2 19 2 2" xfId="13262"/>
    <cellStyle name="Normal 9 2 19 2 20" xfId="13263"/>
    <cellStyle name="Normal 9 2 19 2 21" xfId="13264"/>
    <cellStyle name="Normal 9 2 19 2 22" xfId="13265"/>
    <cellStyle name="Normal 9 2 19 2 23" xfId="13266"/>
    <cellStyle name="Normal 9 2 19 2 24" xfId="13267"/>
    <cellStyle name="Normal 9 2 19 2 25" xfId="13268"/>
    <cellStyle name="Normal 9 2 19 2 26" xfId="13269"/>
    <cellStyle name="Normal 9 2 19 2 27" xfId="13270"/>
    <cellStyle name="Normal 9 2 19 2 28" xfId="13271"/>
    <cellStyle name="Normal 9 2 19 2 29" xfId="13272"/>
    <cellStyle name="Normal 9 2 19 2 3" xfId="13273"/>
    <cellStyle name="Normal 9 2 19 2 30" xfId="13274"/>
    <cellStyle name="Normal 9 2 19 2 31" xfId="13275"/>
    <cellStyle name="Normal 9 2 19 2 32" xfId="13276"/>
    <cellStyle name="Normal 9 2 19 2 33" xfId="13277"/>
    <cellStyle name="Normal 9 2 19 2 34" xfId="13278"/>
    <cellStyle name="Normal 9 2 19 2 35" xfId="13279"/>
    <cellStyle name="Normal 9 2 19 2 36" xfId="13280"/>
    <cellStyle name="Normal 9 2 19 2 37" xfId="13281"/>
    <cellStyle name="Normal 9 2 19 2 38" xfId="13282"/>
    <cellStyle name="Normal 9 2 19 2 39" xfId="13283"/>
    <cellStyle name="Normal 9 2 19 2 4" xfId="13284"/>
    <cellStyle name="Normal 9 2 19 2 40" xfId="13285"/>
    <cellStyle name="Normal 9 2 19 2 41" xfId="13286"/>
    <cellStyle name="Normal 9 2 19 2 42" xfId="13287"/>
    <cellStyle name="Normal 9 2 19 2 43" xfId="13288"/>
    <cellStyle name="Normal 9 2 19 2 44" xfId="13289"/>
    <cellStyle name="Normal 9 2 19 2 45" xfId="13290"/>
    <cellStyle name="Normal 9 2 19 2 46" xfId="13291"/>
    <cellStyle name="Normal 9 2 19 2 47" xfId="13292"/>
    <cellStyle name="Normal 9 2 19 2 48" xfId="13293"/>
    <cellStyle name="Normal 9 2 19 2 49" xfId="13294"/>
    <cellStyle name="Normal 9 2 19 2 5" xfId="13295"/>
    <cellStyle name="Normal 9 2 19 2 50" xfId="13296"/>
    <cellStyle name="Normal 9 2 19 2 51" xfId="13297"/>
    <cellStyle name="Normal 9 2 19 2 52" xfId="13298"/>
    <cellStyle name="Normal 9 2 19 2 53" xfId="13299"/>
    <cellStyle name="Normal 9 2 19 2 54" xfId="13300"/>
    <cellStyle name="Normal 9 2 19 2 55" xfId="13301"/>
    <cellStyle name="Normal 9 2 19 2 56" xfId="13302"/>
    <cellStyle name="Normal 9 2 19 2 57" xfId="13303"/>
    <cellStyle name="Normal 9 2 19 2 58" xfId="13304"/>
    <cellStyle name="Normal 9 2 19 2 59" xfId="13305"/>
    <cellStyle name="Normal 9 2 19 2 6" xfId="13306"/>
    <cellStyle name="Normal 9 2 19 2 60" xfId="13307"/>
    <cellStyle name="Normal 9 2 19 2 61" xfId="13308"/>
    <cellStyle name="Normal 9 2 19 2 62" xfId="13309"/>
    <cellStyle name="Normal 9 2 19 2 7" xfId="13310"/>
    <cellStyle name="Normal 9 2 19 2 8" xfId="13311"/>
    <cellStyle name="Normal 9 2 19 2 9" xfId="13312"/>
    <cellStyle name="Normal 9 2 19 20" xfId="13313"/>
    <cellStyle name="Normal 9 2 19 21" xfId="13314"/>
    <cellStyle name="Normal 9 2 19 22" xfId="13315"/>
    <cellStyle name="Normal 9 2 19 23" xfId="13316"/>
    <cellStyle name="Normal 9 2 19 24" xfId="13317"/>
    <cellStyle name="Normal 9 2 19 25" xfId="13318"/>
    <cellStyle name="Normal 9 2 19 26" xfId="13319"/>
    <cellStyle name="Normal 9 2 19 27" xfId="13320"/>
    <cellStyle name="Normal 9 2 19 28" xfId="13321"/>
    <cellStyle name="Normal 9 2 19 29" xfId="13322"/>
    <cellStyle name="Normal 9 2 19 3" xfId="13323"/>
    <cellStyle name="Normal 9 2 19 3 10" xfId="13324"/>
    <cellStyle name="Normal 9 2 19 3 11" xfId="13325"/>
    <cellStyle name="Normal 9 2 19 3 12" xfId="13326"/>
    <cellStyle name="Normal 9 2 19 3 13" xfId="13327"/>
    <cellStyle name="Normal 9 2 19 3 14" xfId="13328"/>
    <cellStyle name="Normal 9 2 19 3 15" xfId="13329"/>
    <cellStyle name="Normal 9 2 19 3 16" xfId="13330"/>
    <cellStyle name="Normal 9 2 19 3 17" xfId="13331"/>
    <cellStyle name="Normal 9 2 19 3 18" xfId="13332"/>
    <cellStyle name="Normal 9 2 19 3 19" xfId="13333"/>
    <cellStyle name="Normal 9 2 19 3 2" xfId="13334"/>
    <cellStyle name="Normal 9 2 19 3 20" xfId="13335"/>
    <cellStyle name="Normal 9 2 19 3 21" xfId="13336"/>
    <cellStyle name="Normal 9 2 19 3 22" xfId="13337"/>
    <cellStyle name="Normal 9 2 19 3 23" xfId="13338"/>
    <cellStyle name="Normal 9 2 19 3 24" xfId="13339"/>
    <cellStyle name="Normal 9 2 19 3 25" xfId="13340"/>
    <cellStyle name="Normal 9 2 19 3 26" xfId="13341"/>
    <cellStyle name="Normal 9 2 19 3 27" xfId="13342"/>
    <cellStyle name="Normal 9 2 19 3 28" xfId="13343"/>
    <cellStyle name="Normal 9 2 19 3 29" xfId="13344"/>
    <cellStyle name="Normal 9 2 19 3 3" xfId="13345"/>
    <cellStyle name="Normal 9 2 19 3 30" xfId="13346"/>
    <cellStyle name="Normal 9 2 19 3 31" xfId="13347"/>
    <cellStyle name="Normal 9 2 19 3 32" xfId="13348"/>
    <cellStyle name="Normal 9 2 19 3 33" xfId="13349"/>
    <cellStyle name="Normal 9 2 19 3 34" xfId="13350"/>
    <cellStyle name="Normal 9 2 19 3 35" xfId="13351"/>
    <cellStyle name="Normal 9 2 19 3 36" xfId="13352"/>
    <cellStyle name="Normal 9 2 19 3 37" xfId="13353"/>
    <cellStyle name="Normal 9 2 19 3 38" xfId="13354"/>
    <cellStyle name="Normal 9 2 19 3 39" xfId="13355"/>
    <cellStyle name="Normal 9 2 19 3 4" xfId="13356"/>
    <cellStyle name="Normal 9 2 19 3 40" xfId="13357"/>
    <cellStyle name="Normal 9 2 19 3 41" xfId="13358"/>
    <cellStyle name="Normal 9 2 19 3 42" xfId="13359"/>
    <cellStyle name="Normal 9 2 19 3 43" xfId="13360"/>
    <cellStyle name="Normal 9 2 19 3 44" xfId="13361"/>
    <cellStyle name="Normal 9 2 19 3 45" xfId="13362"/>
    <cellStyle name="Normal 9 2 19 3 46" xfId="13363"/>
    <cellStyle name="Normal 9 2 19 3 47" xfId="13364"/>
    <cellStyle name="Normal 9 2 19 3 48" xfId="13365"/>
    <cellStyle name="Normal 9 2 19 3 49" xfId="13366"/>
    <cellStyle name="Normal 9 2 19 3 5" xfId="13367"/>
    <cellStyle name="Normal 9 2 19 3 50" xfId="13368"/>
    <cellStyle name="Normal 9 2 19 3 51" xfId="13369"/>
    <cellStyle name="Normal 9 2 19 3 52" xfId="13370"/>
    <cellStyle name="Normal 9 2 19 3 53" xfId="13371"/>
    <cellStyle name="Normal 9 2 19 3 54" xfId="13372"/>
    <cellStyle name="Normal 9 2 19 3 55" xfId="13373"/>
    <cellStyle name="Normal 9 2 19 3 56" xfId="13374"/>
    <cellStyle name="Normal 9 2 19 3 57" xfId="13375"/>
    <cellStyle name="Normal 9 2 19 3 58" xfId="13376"/>
    <cellStyle name="Normal 9 2 19 3 59" xfId="13377"/>
    <cellStyle name="Normal 9 2 19 3 6" xfId="13378"/>
    <cellStyle name="Normal 9 2 19 3 60" xfId="13379"/>
    <cellStyle name="Normal 9 2 19 3 61" xfId="13380"/>
    <cellStyle name="Normal 9 2 19 3 62" xfId="13381"/>
    <cellStyle name="Normal 9 2 19 3 7" xfId="13382"/>
    <cellStyle name="Normal 9 2 19 3 8" xfId="13383"/>
    <cellStyle name="Normal 9 2 19 3 9" xfId="13384"/>
    <cellStyle name="Normal 9 2 19 30" xfId="13385"/>
    <cellStyle name="Normal 9 2 19 31" xfId="13386"/>
    <cellStyle name="Normal 9 2 19 32" xfId="13387"/>
    <cellStyle name="Normal 9 2 19 33" xfId="13388"/>
    <cellStyle name="Normal 9 2 19 34" xfId="13389"/>
    <cellStyle name="Normal 9 2 19 35" xfId="13390"/>
    <cellStyle name="Normal 9 2 19 36" xfId="13391"/>
    <cellStyle name="Normal 9 2 19 37" xfId="13392"/>
    <cellStyle name="Normal 9 2 19 38" xfId="13393"/>
    <cellStyle name="Normal 9 2 19 39" xfId="13394"/>
    <cellStyle name="Normal 9 2 19 4" xfId="13395"/>
    <cellStyle name="Normal 9 2 19 40" xfId="13396"/>
    <cellStyle name="Normal 9 2 19 41" xfId="13397"/>
    <cellStyle name="Normal 9 2 19 42" xfId="13398"/>
    <cellStyle name="Normal 9 2 19 43" xfId="13399"/>
    <cellStyle name="Normal 9 2 19 44" xfId="13400"/>
    <cellStyle name="Normal 9 2 19 45" xfId="13401"/>
    <cellStyle name="Normal 9 2 19 46" xfId="13402"/>
    <cellStyle name="Normal 9 2 19 47" xfId="13403"/>
    <cellStyle name="Normal 9 2 19 48" xfId="13404"/>
    <cellStyle name="Normal 9 2 19 49" xfId="13405"/>
    <cellStyle name="Normal 9 2 19 5" xfId="13406"/>
    <cellStyle name="Normal 9 2 19 50" xfId="13407"/>
    <cellStyle name="Normal 9 2 19 51" xfId="13408"/>
    <cellStyle name="Normal 9 2 19 52" xfId="13409"/>
    <cellStyle name="Normal 9 2 19 53" xfId="13410"/>
    <cellStyle name="Normal 9 2 19 54" xfId="13411"/>
    <cellStyle name="Normal 9 2 19 55" xfId="13412"/>
    <cellStyle name="Normal 9 2 19 56" xfId="13413"/>
    <cellStyle name="Normal 9 2 19 57" xfId="13414"/>
    <cellStyle name="Normal 9 2 19 58" xfId="13415"/>
    <cellStyle name="Normal 9 2 19 59" xfId="13416"/>
    <cellStyle name="Normal 9 2 19 6" xfId="13417"/>
    <cellStyle name="Normal 9 2 19 60" xfId="13418"/>
    <cellStyle name="Normal 9 2 19 61" xfId="13419"/>
    <cellStyle name="Normal 9 2 19 62" xfId="13420"/>
    <cellStyle name="Normal 9 2 19 63" xfId="13421"/>
    <cellStyle name="Normal 9 2 19 64" xfId="13422"/>
    <cellStyle name="Normal 9 2 19 7" xfId="13423"/>
    <cellStyle name="Normal 9 2 19 8" xfId="13424"/>
    <cellStyle name="Normal 9 2 19 9" xfId="13425"/>
    <cellStyle name="Normal 9 2 2" xfId="13426"/>
    <cellStyle name="Normal 9 2 2 10" xfId="13427"/>
    <cellStyle name="Normal 9 2 2 11" xfId="13428"/>
    <cellStyle name="Normal 9 2 2 12" xfId="13429"/>
    <cellStyle name="Normal 9 2 2 13" xfId="13430"/>
    <cellStyle name="Normal 9 2 2 14" xfId="13431"/>
    <cellStyle name="Normal 9 2 2 15" xfId="13432"/>
    <cellStyle name="Normal 9 2 2 16" xfId="13433"/>
    <cellStyle name="Normal 9 2 2 17" xfId="13434"/>
    <cellStyle name="Normal 9 2 2 18" xfId="13435"/>
    <cellStyle name="Normal 9 2 2 19" xfId="13436"/>
    <cellStyle name="Normal 9 2 2 2" xfId="13437"/>
    <cellStyle name="Normal 9 2 2 2 10" xfId="13438"/>
    <cellStyle name="Normal 9 2 2 2 11" xfId="13439"/>
    <cellStyle name="Normal 9 2 2 2 12" xfId="13440"/>
    <cellStyle name="Normal 9 2 2 2 13" xfId="13441"/>
    <cellStyle name="Normal 9 2 2 2 14" xfId="13442"/>
    <cellStyle name="Normal 9 2 2 2 15" xfId="13443"/>
    <cellStyle name="Normal 9 2 2 2 16" xfId="13444"/>
    <cellStyle name="Normal 9 2 2 2 17" xfId="13445"/>
    <cellStyle name="Normal 9 2 2 2 18" xfId="13446"/>
    <cellStyle name="Normal 9 2 2 2 19" xfId="13447"/>
    <cellStyle name="Normal 9 2 2 2 2" xfId="13448"/>
    <cellStyle name="Normal 9 2 2 2 20" xfId="13449"/>
    <cellStyle name="Normal 9 2 2 2 21" xfId="13450"/>
    <cellStyle name="Normal 9 2 2 2 22" xfId="13451"/>
    <cellStyle name="Normal 9 2 2 2 23" xfId="13452"/>
    <cellStyle name="Normal 9 2 2 2 24" xfId="13453"/>
    <cellStyle name="Normal 9 2 2 2 25" xfId="13454"/>
    <cellStyle name="Normal 9 2 2 2 26" xfId="13455"/>
    <cellStyle name="Normal 9 2 2 2 27" xfId="13456"/>
    <cellStyle name="Normal 9 2 2 2 28" xfId="13457"/>
    <cellStyle name="Normal 9 2 2 2 29" xfId="13458"/>
    <cellStyle name="Normal 9 2 2 2 3" xfId="13459"/>
    <cellStyle name="Normal 9 2 2 2 30" xfId="13460"/>
    <cellStyle name="Normal 9 2 2 2 31" xfId="13461"/>
    <cellStyle name="Normal 9 2 2 2 32" xfId="13462"/>
    <cellStyle name="Normal 9 2 2 2 33" xfId="13463"/>
    <cellStyle name="Normal 9 2 2 2 34" xfId="13464"/>
    <cellStyle name="Normal 9 2 2 2 35" xfId="13465"/>
    <cellStyle name="Normal 9 2 2 2 36" xfId="13466"/>
    <cellStyle name="Normal 9 2 2 2 37" xfId="13467"/>
    <cellStyle name="Normal 9 2 2 2 38" xfId="13468"/>
    <cellStyle name="Normal 9 2 2 2 39" xfId="13469"/>
    <cellStyle name="Normal 9 2 2 2 4" xfId="13470"/>
    <cellStyle name="Normal 9 2 2 2 40" xfId="13471"/>
    <cellStyle name="Normal 9 2 2 2 41" xfId="13472"/>
    <cellStyle name="Normal 9 2 2 2 42" xfId="13473"/>
    <cellStyle name="Normal 9 2 2 2 43" xfId="13474"/>
    <cellStyle name="Normal 9 2 2 2 44" xfId="13475"/>
    <cellStyle name="Normal 9 2 2 2 45" xfId="13476"/>
    <cellStyle name="Normal 9 2 2 2 46" xfId="13477"/>
    <cellStyle name="Normal 9 2 2 2 47" xfId="13478"/>
    <cellStyle name="Normal 9 2 2 2 48" xfId="13479"/>
    <cellStyle name="Normal 9 2 2 2 49" xfId="13480"/>
    <cellStyle name="Normal 9 2 2 2 5" xfId="13481"/>
    <cellStyle name="Normal 9 2 2 2 50" xfId="13482"/>
    <cellStyle name="Normal 9 2 2 2 51" xfId="13483"/>
    <cellStyle name="Normal 9 2 2 2 52" xfId="13484"/>
    <cellStyle name="Normal 9 2 2 2 53" xfId="13485"/>
    <cellStyle name="Normal 9 2 2 2 54" xfId="13486"/>
    <cellStyle name="Normal 9 2 2 2 55" xfId="13487"/>
    <cellStyle name="Normal 9 2 2 2 56" xfId="13488"/>
    <cellStyle name="Normal 9 2 2 2 57" xfId="13489"/>
    <cellStyle name="Normal 9 2 2 2 58" xfId="13490"/>
    <cellStyle name="Normal 9 2 2 2 59" xfId="13491"/>
    <cellStyle name="Normal 9 2 2 2 6" xfId="13492"/>
    <cellStyle name="Normal 9 2 2 2 60" xfId="13493"/>
    <cellStyle name="Normal 9 2 2 2 61" xfId="13494"/>
    <cellStyle name="Normal 9 2 2 2 62" xfId="13495"/>
    <cellStyle name="Normal 9 2 2 2 7" xfId="13496"/>
    <cellStyle name="Normal 9 2 2 2 8" xfId="13497"/>
    <cellStyle name="Normal 9 2 2 2 9" xfId="13498"/>
    <cellStyle name="Normal 9 2 2 20" xfId="13499"/>
    <cellStyle name="Normal 9 2 2 21" xfId="13500"/>
    <cellStyle name="Normal 9 2 2 22" xfId="13501"/>
    <cellStyle name="Normal 9 2 2 23" xfId="13502"/>
    <cellStyle name="Normal 9 2 2 24" xfId="13503"/>
    <cellStyle name="Normal 9 2 2 25" xfId="13504"/>
    <cellStyle name="Normal 9 2 2 26" xfId="13505"/>
    <cellStyle name="Normal 9 2 2 27" xfId="13506"/>
    <cellStyle name="Normal 9 2 2 28" xfId="13507"/>
    <cellStyle name="Normal 9 2 2 29" xfId="13508"/>
    <cellStyle name="Normal 9 2 2 3" xfId="13509"/>
    <cellStyle name="Normal 9 2 2 3 10" xfId="13510"/>
    <cellStyle name="Normal 9 2 2 3 11" xfId="13511"/>
    <cellStyle name="Normal 9 2 2 3 12" xfId="13512"/>
    <cellStyle name="Normal 9 2 2 3 13" xfId="13513"/>
    <cellStyle name="Normal 9 2 2 3 14" xfId="13514"/>
    <cellStyle name="Normal 9 2 2 3 15" xfId="13515"/>
    <cellStyle name="Normal 9 2 2 3 16" xfId="13516"/>
    <cellStyle name="Normal 9 2 2 3 17" xfId="13517"/>
    <cellStyle name="Normal 9 2 2 3 18" xfId="13518"/>
    <cellStyle name="Normal 9 2 2 3 19" xfId="13519"/>
    <cellStyle name="Normal 9 2 2 3 2" xfId="13520"/>
    <cellStyle name="Normal 9 2 2 3 20" xfId="13521"/>
    <cellStyle name="Normal 9 2 2 3 21" xfId="13522"/>
    <cellStyle name="Normal 9 2 2 3 22" xfId="13523"/>
    <cellStyle name="Normal 9 2 2 3 23" xfId="13524"/>
    <cellStyle name="Normal 9 2 2 3 24" xfId="13525"/>
    <cellStyle name="Normal 9 2 2 3 25" xfId="13526"/>
    <cellStyle name="Normal 9 2 2 3 26" xfId="13527"/>
    <cellStyle name="Normal 9 2 2 3 27" xfId="13528"/>
    <cellStyle name="Normal 9 2 2 3 28" xfId="13529"/>
    <cellStyle name="Normal 9 2 2 3 29" xfId="13530"/>
    <cellStyle name="Normal 9 2 2 3 3" xfId="13531"/>
    <cellStyle name="Normal 9 2 2 3 30" xfId="13532"/>
    <cellStyle name="Normal 9 2 2 3 31" xfId="13533"/>
    <cellStyle name="Normal 9 2 2 3 32" xfId="13534"/>
    <cellStyle name="Normal 9 2 2 3 33" xfId="13535"/>
    <cellStyle name="Normal 9 2 2 3 34" xfId="13536"/>
    <cellStyle name="Normal 9 2 2 3 35" xfId="13537"/>
    <cellStyle name="Normal 9 2 2 3 36" xfId="13538"/>
    <cellStyle name="Normal 9 2 2 3 37" xfId="13539"/>
    <cellStyle name="Normal 9 2 2 3 38" xfId="13540"/>
    <cellStyle name="Normal 9 2 2 3 39" xfId="13541"/>
    <cellStyle name="Normal 9 2 2 3 4" xfId="13542"/>
    <cellStyle name="Normal 9 2 2 3 40" xfId="13543"/>
    <cellStyle name="Normal 9 2 2 3 41" xfId="13544"/>
    <cellStyle name="Normal 9 2 2 3 42" xfId="13545"/>
    <cellStyle name="Normal 9 2 2 3 43" xfId="13546"/>
    <cellStyle name="Normal 9 2 2 3 44" xfId="13547"/>
    <cellStyle name="Normal 9 2 2 3 45" xfId="13548"/>
    <cellStyle name="Normal 9 2 2 3 46" xfId="13549"/>
    <cellStyle name="Normal 9 2 2 3 47" xfId="13550"/>
    <cellStyle name="Normal 9 2 2 3 48" xfId="13551"/>
    <cellStyle name="Normal 9 2 2 3 49" xfId="13552"/>
    <cellStyle name="Normal 9 2 2 3 5" xfId="13553"/>
    <cellStyle name="Normal 9 2 2 3 50" xfId="13554"/>
    <cellStyle name="Normal 9 2 2 3 51" xfId="13555"/>
    <cellStyle name="Normal 9 2 2 3 52" xfId="13556"/>
    <cellStyle name="Normal 9 2 2 3 53" xfId="13557"/>
    <cellStyle name="Normal 9 2 2 3 54" xfId="13558"/>
    <cellStyle name="Normal 9 2 2 3 55" xfId="13559"/>
    <cellStyle name="Normal 9 2 2 3 56" xfId="13560"/>
    <cellStyle name="Normal 9 2 2 3 57" xfId="13561"/>
    <cellStyle name="Normal 9 2 2 3 58" xfId="13562"/>
    <cellStyle name="Normal 9 2 2 3 59" xfId="13563"/>
    <cellStyle name="Normal 9 2 2 3 6" xfId="13564"/>
    <cellStyle name="Normal 9 2 2 3 60" xfId="13565"/>
    <cellStyle name="Normal 9 2 2 3 61" xfId="13566"/>
    <cellStyle name="Normal 9 2 2 3 62" xfId="13567"/>
    <cellStyle name="Normal 9 2 2 3 7" xfId="13568"/>
    <cellStyle name="Normal 9 2 2 3 8" xfId="13569"/>
    <cellStyle name="Normal 9 2 2 3 9" xfId="13570"/>
    <cellStyle name="Normal 9 2 2 30" xfId="13571"/>
    <cellStyle name="Normal 9 2 2 31" xfId="13572"/>
    <cellStyle name="Normal 9 2 2 32" xfId="13573"/>
    <cellStyle name="Normal 9 2 2 33" xfId="13574"/>
    <cellStyle name="Normal 9 2 2 34" xfId="13575"/>
    <cellStyle name="Normal 9 2 2 35" xfId="13576"/>
    <cellStyle name="Normal 9 2 2 36" xfId="13577"/>
    <cellStyle name="Normal 9 2 2 37" xfId="13578"/>
    <cellStyle name="Normal 9 2 2 38" xfId="13579"/>
    <cellStyle name="Normal 9 2 2 39" xfId="13580"/>
    <cellStyle name="Normal 9 2 2 4" xfId="13581"/>
    <cellStyle name="Normal 9 2 2 40" xfId="13582"/>
    <cellStyle name="Normal 9 2 2 41" xfId="13583"/>
    <cellStyle name="Normal 9 2 2 42" xfId="13584"/>
    <cellStyle name="Normal 9 2 2 43" xfId="13585"/>
    <cellStyle name="Normal 9 2 2 44" xfId="13586"/>
    <cellStyle name="Normal 9 2 2 45" xfId="13587"/>
    <cellStyle name="Normal 9 2 2 46" xfId="13588"/>
    <cellStyle name="Normal 9 2 2 47" xfId="13589"/>
    <cellStyle name="Normal 9 2 2 48" xfId="13590"/>
    <cellStyle name="Normal 9 2 2 49" xfId="13591"/>
    <cellStyle name="Normal 9 2 2 5" xfId="13592"/>
    <cellStyle name="Normal 9 2 2 50" xfId="13593"/>
    <cellStyle name="Normal 9 2 2 51" xfId="13594"/>
    <cellStyle name="Normal 9 2 2 52" xfId="13595"/>
    <cellStyle name="Normal 9 2 2 53" xfId="13596"/>
    <cellStyle name="Normal 9 2 2 54" xfId="13597"/>
    <cellStyle name="Normal 9 2 2 55" xfId="13598"/>
    <cellStyle name="Normal 9 2 2 56" xfId="13599"/>
    <cellStyle name="Normal 9 2 2 57" xfId="13600"/>
    <cellStyle name="Normal 9 2 2 58" xfId="13601"/>
    <cellStyle name="Normal 9 2 2 59" xfId="13602"/>
    <cellStyle name="Normal 9 2 2 6" xfId="13603"/>
    <cellStyle name="Normal 9 2 2 60" xfId="13604"/>
    <cellStyle name="Normal 9 2 2 61" xfId="13605"/>
    <cellStyle name="Normal 9 2 2 62" xfId="13606"/>
    <cellStyle name="Normal 9 2 2 63" xfId="13607"/>
    <cellStyle name="Normal 9 2 2 64" xfId="13608"/>
    <cellStyle name="Normal 9 2 2 7" xfId="13609"/>
    <cellStyle name="Normal 9 2 2 8" xfId="13610"/>
    <cellStyle name="Normal 9 2 2 9" xfId="13611"/>
    <cellStyle name="Normal 9 2 20" xfId="13612"/>
    <cellStyle name="Normal 9 2 20 10" xfId="13613"/>
    <cellStyle name="Normal 9 2 20 11" xfId="13614"/>
    <cellStyle name="Normal 9 2 20 12" xfId="13615"/>
    <cellStyle name="Normal 9 2 20 13" xfId="13616"/>
    <cellStyle name="Normal 9 2 20 14" xfId="13617"/>
    <cellStyle name="Normal 9 2 20 15" xfId="13618"/>
    <cellStyle name="Normal 9 2 20 16" xfId="13619"/>
    <cellStyle name="Normal 9 2 20 17" xfId="13620"/>
    <cellStyle name="Normal 9 2 20 18" xfId="13621"/>
    <cellStyle name="Normal 9 2 20 19" xfId="13622"/>
    <cellStyle name="Normal 9 2 20 2" xfId="13623"/>
    <cellStyle name="Normal 9 2 20 2 10" xfId="13624"/>
    <cellStyle name="Normal 9 2 20 2 11" xfId="13625"/>
    <cellStyle name="Normal 9 2 20 2 12" xfId="13626"/>
    <cellStyle name="Normal 9 2 20 2 13" xfId="13627"/>
    <cellStyle name="Normal 9 2 20 2 14" xfId="13628"/>
    <cellStyle name="Normal 9 2 20 2 15" xfId="13629"/>
    <cellStyle name="Normal 9 2 20 2 16" xfId="13630"/>
    <cellStyle name="Normal 9 2 20 2 17" xfId="13631"/>
    <cellStyle name="Normal 9 2 20 2 18" xfId="13632"/>
    <cellStyle name="Normal 9 2 20 2 19" xfId="13633"/>
    <cellStyle name="Normal 9 2 20 2 2" xfId="13634"/>
    <cellStyle name="Normal 9 2 20 2 20" xfId="13635"/>
    <cellStyle name="Normal 9 2 20 2 21" xfId="13636"/>
    <cellStyle name="Normal 9 2 20 2 22" xfId="13637"/>
    <cellStyle name="Normal 9 2 20 2 23" xfId="13638"/>
    <cellStyle name="Normal 9 2 20 2 24" xfId="13639"/>
    <cellStyle name="Normal 9 2 20 2 25" xfId="13640"/>
    <cellStyle name="Normal 9 2 20 2 26" xfId="13641"/>
    <cellStyle name="Normal 9 2 20 2 27" xfId="13642"/>
    <cellStyle name="Normal 9 2 20 2 28" xfId="13643"/>
    <cellStyle name="Normal 9 2 20 2 29" xfId="13644"/>
    <cellStyle name="Normal 9 2 20 2 3" xfId="13645"/>
    <cellStyle name="Normal 9 2 20 2 30" xfId="13646"/>
    <cellStyle name="Normal 9 2 20 2 31" xfId="13647"/>
    <cellStyle name="Normal 9 2 20 2 32" xfId="13648"/>
    <cellStyle name="Normal 9 2 20 2 33" xfId="13649"/>
    <cellStyle name="Normal 9 2 20 2 34" xfId="13650"/>
    <cellStyle name="Normal 9 2 20 2 35" xfId="13651"/>
    <cellStyle name="Normal 9 2 20 2 36" xfId="13652"/>
    <cellStyle name="Normal 9 2 20 2 37" xfId="13653"/>
    <cellStyle name="Normal 9 2 20 2 38" xfId="13654"/>
    <cellStyle name="Normal 9 2 20 2 39" xfId="13655"/>
    <cellStyle name="Normal 9 2 20 2 4" xfId="13656"/>
    <cellStyle name="Normal 9 2 20 2 40" xfId="13657"/>
    <cellStyle name="Normal 9 2 20 2 41" xfId="13658"/>
    <cellStyle name="Normal 9 2 20 2 42" xfId="13659"/>
    <cellStyle name="Normal 9 2 20 2 43" xfId="13660"/>
    <cellStyle name="Normal 9 2 20 2 44" xfId="13661"/>
    <cellStyle name="Normal 9 2 20 2 45" xfId="13662"/>
    <cellStyle name="Normal 9 2 20 2 46" xfId="13663"/>
    <cellStyle name="Normal 9 2 20 2 47" xfId="13664"/>
    <cellStyle name="Normal 9 2 20 2 48" xfId="13665"/>
    <cellStyle name="Normal 9 2 20 2 49" xfId="13666"/>
    <cellStyle name="Normal 9 2 20 2 5" xfId="13667"/>
    <cellStyle name="Normal 9 2 20 2 50" xfId="13668"/>
    <cellStyle name="Normal 9 2 20 2 51" xfId="13669"/>
    <cellStyle name="Normal 9 2 20 2 52" xfId="13670"/>
    <cellStyle name="Normal 9 2 20 2 53" xfId="13671"/>
    <cellStyle name="Normal 9 2 20 2 54" xfId="13672"/>
    <cellStyle name="Normal 9 2 20 2 55" xfId="13673"/>
    <cellStyle name="Normal 9 2 20 2 56" xfId="13674"/>
    <cellStyle name="Normal 9 2 20 2 57" xfId="13675"/>
    <cellStyle name="Normal 9 2 20 2 58" xfId="13676"/>
    <cellStyle name="Normal 9 2 20 2 59" xfId="13677"/>
    <cellStyle name="Normal 9 2 20 2 6" xfId="13678"/>
    <cellStyle name="Normal 9 2 20 2 60" xfId="13679"/>
    <cellStyle name="Normal 9 2 20 2 61" xfId="13680"/>
    <cellStyle name="Normal 9 2 20 2 62" xfId="13681"/>
    <cellStyle name="Normal 9 2 20 2 7" xfId="13682"/>
    <cellStyle name="Normal 9 2 20 2 8" xfId="13683"/>
    <cellStyle name="Normal 9 2 20 2 9" xfId="13684"/>
    <cellStyle name="Normal 9 2 20 20" xfId="13685"/>
    <cellStyle name="Normal 9 2 20 21" xfId="13686"/>
    <cellStyle name="Normal 9 2 20 22" xfId="13687"/>
    <cellStyle name="Normal 9 2 20 23" xfId="13688"/>
    <cellStyle name="Normal 9 2 20 24" xfId="13689"/>
    <cellStyle name="Normal 9 2 20 25" xfId="13690"/>
    <cellStyle name="Normal 9 2 20 26" xfId="13691"/>
    <cellStyle name="Normal 9 2 20 27" xfId="13692"/>
    <cellStyle name="Normal 9 2 20 28" xfId="13693"/>
    <cellStyle name="Normal 9 2 20 29" xfId="13694"/>
    <cellStyle name="Normal 9 2 20 3" xfId="13695"/>
    <cellStyle name="Normal 9 2 20 3 10" xfId="13696"/>
    <cellStyle name="Normal 9 2 20 3 11" xfId="13697"/>
    <cellStyle name="Normal 9 2 20 3 12" xfId="13698"/>
    <cellStyle name="Normal 9 2 20 3 13" xfId="13699"/>
    <cellStyle name="Normal 9 2 20 3 14" xfId="13700"/>
    <cellStyle name="Normal 9 2 20 3 15" xfId="13701"/>
    <cellStyle name="Normal 9 2 20 3 16" xfId="13702"/>
    <cellStyle name="Normal 9 2 20 3 17" xfId="13703"/>
    <cellStyle name="Normal 9 2 20 3 18" xfId="13704"/>
    <cellStyle name="Normal 9 2 20 3 19" xfId="13705"/>
    <cellStyle name="Normal 9 2 20 3 2" xfId="13706"/>
    <cellStyle name="Normal 9 2 20 3 20" xfId="13707"/>
    <cellStyle name="Normal 9 2 20 3 21" xfId="13708"/>
    <cellStyle name="Normal 9 2 20 3 22" xfId="13709"/>
    <cellStyle name="Normal 9 2 20 3 23" xfId="13710"/>
    <cellStyle name="Normal 9 2 20 3 24" xfId="13711"/>
    <cellStyle name="Normal 9 2 20 3 25" xfId="13712"/>
    <cellStyle name="Normal 9 2 20 3 26" xfId="13713"/>
    <cellStyle name="Normal 9 2 20 3 27" xfId="13714"/>
    <cellStyle name="Normal 9 2 20 3 28" xfId="13715"/>
    <cellStyle name="Normal 9 2 20 3 29" xfId="13716"/>
    <cellStyle name="Normal 9 2 20 3 3" xfId="13717"/>
    <cellStyle name="Normal 9 2 20 3 30" xfId="13718"/>
    <cellStyle name="Normal 9 2 20 3 31" xfId="13719"/>
    <cellStyle name="Normal 9 2 20 3 32" xfId="13720"/>
    <cellStyle name="Normal 9 2 20 3 33" xfId="13721"/>
    <cellStyle name="Normal 9 2 20 3 34" xfId="13722"/>
    <cellStyle name="Normal 9 2 20 3 35" xfId="13723"/>
    <cellStyle name="Normal 9 2 20 3 36" xfId="13724"/>
    <cellStyle name="Normal 9 2 20 3 37" xfId="13725"/>
    <cellStyle name="Normal 9 2 20 3 38" xfId="13726"/>
    <cellStyle name="Normal 9 2 20 3 39" xfId="13727"/>
    <cellStyle name="Normal 9 2 20 3 4" xfId="13728"/>
    <cellStyle name="Normal 9 2 20 3 40" xfId="13729"/>
    <cellStyle name="Normal 9 2 20 3 41" xfId="13730"/>
    <cellStyle name="Normal 9 2 20 3 42" xfId="13731"/>
    <cellStyle name="Normal 9 2 20 3 43" xfId="13732"/>
    <cellStyle name="Normal 9 2 20 3 44" xfId="13733"/>
    <cellStyle name="Normal 9 2 20 3 45" xfId="13734"/>
    <cellStyle name="Normal 9 2 20 3 46" xfId="13735"/>
    <cellStyle name="Normal 9 2 20 3 47" xfId="13736"/>
    <cellStyle name="Normal 9 2 20 3 48" xfId="13737"/>
    <cellStyle name="Normal 9 2 20 3 49" xfId="13738"/>
    <cellStyle name="Normal 9 2 20 3 5" xfId="13739"/>
    <cellStyle name="Normal 9 2 20 3 50" xfId="13740"/>
    <cellStyle name="Normal 9 2 20 3 51" xfId="13741"/>
    <cellStyle name="Normal 9 2 20 3 52" xfId="13742"/>
    <cellStyle name="Normal 9 2 20 3 53" xfId="13743"/>
    <cellStyle name="Normal 9 2 20 3 54" xfId="13744"/>
    <cellStyle name="Normal 9 2 20 3 55" xfId="13745"/>
    <cellStyle name="Normal 9 2 20 3 56" xfId="13746"/>
    <cellStyle name="Normal 9 2 20 3 57" xfId="13747"/>
    <cellStyle name="Normal 9 2 20 3 58" xfId="13748"/>
    <cellStyle name="Normal 9 2 20 3 59" xfId="13749"/>
    <cellStyle name="Normal 9 2 20 3 6" xfId="13750"/>
    <cellStyle name="Normal 9 2 20 3 60" xfId="13751"/>
    <cellStyle name="Normal 9 2 20 3 61" xfId="13752"/>
    <cellStyle name="Normal 9 2 20 3 62" xfId="13753"/>
    <cellStyle name="Normal 9 2 20 3 7" xfId="13754"/>
    <cellStyle name="Normal 9 2 20 3 8" xfId="13755"/>
    <cellStyle name="Normal 9 2 20 3 9" xfId="13756"/>
    <cellStyle name="Normal 9 2 20 30" xfId="13757"/>
    <cellStyle name="Normal 9 2 20 31" xfId="13758"/>
    <cellStyle name="Normal 9 2 20 32" xfId="13759"/>
    <cellStyle name="Normal 9 2 20 33" xfId="13760"/>
    <cellStyle name="Normal 9 2 20 34" xfId="13761"/>
    <cellStyle name="Normal 9 2 20 35" xfId="13762"/>
    <cellStyle name="Normal 9 2 20 36" xfId="13763"/>
    <cellStyle name="Normal 9 2 20 37" xfId="13764"/>
    <cellStyle name="Normal 9 2 20 38" xfId="13765"/>
    <cellStyle name="Normal 9 2 20 39" xfId="13766"/>
    <cellStyle name="Normal 9 2 20 4" xfId="13767"/>
    <cellStyle name="Normal 9 2 20 40" xfId="13768"/>
    <cellStyle name="Normal 9 2 20 41" xfId="13769"/>
    <cellStyle name="Normal 9 2 20 42" xfId="13770"/>
    <cellStyle name="Normal 9 2 20 43" xfId="13771"/>
    <cellStyle name="Normal 9 2 20 44" xfId="13772"/>
    <cellStyle name="Normal 9 2 20 45" xfId="13773"/>
    <cellStyle name="Normal 9 2 20 46" xfId="13774"/>
    <cellStyle name="Normal 9 2 20 47" xfId="13775"/>
    <cellStyle name="Normal 9 2 20 48" xfId="13776"/>
    <cellStyle name="Normal 9 2 20 49" xfId="13777"/>
    <cellStyle name="Normal 9 2 20 5" xfId="13778"/>
    <cellStyle name="Normal 9 2 20 50" xfId="13779"/>
    <cellStyle name="Normal 9 2 20 51" xfId="13780"/>
    <cellStyle name="Normal 9 2 20 52" xfId="13781"/>
    <cellStyle name="Normal 9 2 20 53" xfId="13782"/>
    <cellStyle name="Normal 9 2 20 54" xfId="13783"/>
    <cellStyle name="Normal 9 2 20 55" xfId="13784"/>
    <cellStyle name="Normal 9 2 20 56" xfId="13785"/>
    <cellStyle name="Normal 9 2 20 57" xfId="13786"/>
    <cellStyle name="Normal 9 2 20 58" xfId="13787"/>
    <cellStyle name="Normal 9 2 20 59" xfId="13788"/>
    <cellStyle name="Normal 9 2 20 6" xfId="13789"/>
    <cellStyle name="Normal 9 2 20 60" xfId="13790"/>
    <cellStyle name="Normal 9 2 20 61" xfId="13791"/>
    <cellStyle name="Normal 9 2 20 62" xfId="13792"/>
    <cellStyle name="Normal 9 2 20 63" xfId="13793"/>
    <cellStyle name="Normal 9 2 20 64" xfId="13794"/>
    <cellStyle name="Normal 9 2 20 7" xfId="13795"/>
    <cellStyle name="Normal 9 2 20 8" xfId="13796"/>
    <cellStyle name="Normal 9 2 20 9" xfId="13797"/>
    <cellStyle name="Normal 9 2 21" xfId="13798"/>
    <cellStyle name="Normal 9 2 21 10" xfId="13799"/>
    <cellStyle name="Normal 9 2 21 11" xfId="13800"/>
    <cellStyle name="Normal 9 2 21 12" xfId="13801"/>
    <cellStyle name="Normal 9 2 21 13" xfId="13802"/>
    <cellStyle name="Normal 9 2 21 14" xfId="13803"/>
    <cellStyle name="Normal 9 2 21 15" xfId="13804"/>
    <cellStyle name="Normal 9 2 21 16" xfId="13805"/>
    <cellStyle name="Normal 9 2 21 17" xfId="13806"/>
    <cellStyle name="Normal 9 2 21 18" xfId="13807"/>
    <cellStyle name="Normal 9 2 21 19" xfId="13808"/>
    <cellStyle name="Normal 9 2 21 2" xfId="13809"/>
    <cellStyle name="Normal 9 2 21 2 10" xfId="13810"/>
    <cellStyle name="Normal 9 2 21 2 11" xfId="13811"/>
    <cellStyle name="Normal 9 2 21 2 12" xfId="13812"/>
    <cellStyle name="Normal 9 2 21 2 13" xfId="13813"/>
    <cellStyle name="Normal 9 2 21 2 14" xfId="13814"/>
    <cellStyle name="Normal 9 2 21 2 15" xfId="13815"/>
    <cellStyle name="Normal 9 2 21 2 16" xfId="13816"/>
    <cellStyle name="Normal 9 2 21 2 17" xfId="13817"/>
    <cellStyle name="Normal 9 2 21 2 18" xfId="13818"/>
    <cellStyle name="Normal 9 2 21 2 19" xfId="13819"/>
    <cellStyle name="Normal 9 2 21 2 2" xfId="13820"/>
    <cellStyle name="Normal 9 2 21 2 20" xfId="13821"/>
    <cellStyle name="Normal 9 2 21 2 21" xfId="13822"/>
    <cellStyle name="Normal 9 2 21 2 22" xfId="13823"/>
    <cellStyle name="Normal 9 2 21 2 23" xfId="13824"/>
    <cellStyle name="Normal 9 2 21 2 24" xfId="13825"/>
    <cellStyle name="Normal 9 2 21 2 25" xfId="13826"/>
    <cellStyle name="Normal 9 2 21 2 26" xfId="13827"/>
    <cellStyle name="Normal 9 2 21 2 27" xfId="13828"/>
    <cellStyle name="Normal 9 2 21 2 28" xfId="13829"/>
    <cellStyle name="Normal 9 2 21 2 29" xfId="13830"/>
    <cellStyle name="Normal 9 2 21 2 3" xfId="13831"/>
    <cellStyle name="Normal 9 2 21 2 30" xfId="13832"/>
    <cellStyle name="Normal 9 2 21 2 31" xfId="13833"/>
    <cellStyle name="Normal 9 2 21 2 32" xfId="13834"/>
    <cellStyle name="Normal 9 2 21 2 33" xfId="13835"/>
    <cellStyle name="Normal 9 2 21 2 34" xfId="13836"/>
    <cellStyle name="Normal 9 2 21 2 35" xfId="13837"/>
    <cellStyle name="Normal 9 2 21 2 36" xfId="13838"/>
    <cellStyle name="Normal 9 2 21 2 37" xfId="13839"/>
    <cellStyle name="Normal 9 2 21 2 38" xfId="13840"/>
    <cellStyle name="Normal 9 2 21 2 39" xfId="13841"/>
    <cellStyle name="Normal 9 2 21 2 4" xfId="13842"/>
    <cellStyle name="Normal 9 2 21 2 40" xfId="13843"/>
    <cellStyle name="Normal 9 2 21 2 41" xfId="13844"/>
    <cellStyle name="Normal 9 2 21 2 42" xfId="13845"/>
    <cellStyle name="Normal 9 2 21 2 43" xfId="13846"/>
    <cellStyle name="Normal 9 2 21 2 44" xfId="13847"/>
    <cellStyle name="Normal 9 2 21 2 45" xfId="13848"/>
    <cellStyle name="Normal 9 2 21 2 46" xfId="13849"/>
    <cellStyle name="Normal 9 2 21 2 47" xfId="13850"/>
    <cellStyle name="Normal 9 2 21 2 48" xfId="13851"/>
    <cellStyle name="Normal 9 2 21 2 49" xfId="13852"/>
    <cellStyle name="Normal 9 2 21 2 5" xfId="13853"/>
    <cellStyle name="Normal 9 2 21 2 50" xfId="13854"/>
    <cellStyle name="Normal 9 2 21 2 51" xfId="13855"/>
    <cellStyle name="Normal 9 2 21 2 52" xfId="13856"/>
    <cellStyle name="Normal 9 2 21 2 53" xfId="13857"/>
    <cellStyle name="Normal 9 2 21 2 54" xfId="13858"/>
    <cellStyle name="Normal 9 2 21 2 55" xfId="13859"/>
    <cellStyle name="Normal 9 2 21 2 56" xfId="13860"/>
    <cellStyle name="Normal 9 2 21 2 57" xfId="13861"/>
    <cellStyle name="Normal 9 2 21 2 58" xfId="13862"/>
    <cellStyle name="Normal 9 2 21 2 59" xfId="13863"/>
    <cellStyle name="Normal 9 2 21 2 6" xfId="13864"/>
    <cellStyle name="Normal 9 2 21 2 60" xfId="13865"/>
    <cellStyle name="Normal 9 2 21 2 61" xfId="13866"/>
    <cellStyle name="Normal 9 2 21 2 62" xfId="13867"/>
    <cellStyle name="Normal 9 2 21 2 7" xfId="13868"/>
    <cellStyle name="Normal 9 2 21 2 8" xfId="13869"/>
    <cellStyle name="Normal 9 2 21 2 9" xfId="13870"/>
    <cellStyle name="Normal 9 2 21 20" xfId="13871"/>
    <cellStyle name="Normal 9 2 21 21" xfId="13872"/>
    <cellStyle name="Normal 9 2 21 22" xfId="13873"/>
    <cellStyle name="Normal 9 2 21 23" xfId="13874"/>
    <cellStyle name="Normal 9 2 21 24" xfId="13875"/>
    <cellStyle name="Normal 9 2 21 25" xfId="13876"/>
    <cellStyle name="Normal 9 2 21 26" xfId="13877"/>
    <cellStyle name="Normal 9 2 21 27" xfId="13878"/>
    <cellStyle name="Normal 9 2 21 28" xfId="13879"/>
    <cellStyle name="Normal 9 2 21 29" xfId="13880"/>
    <cellStyle name="Normal 9 2 21 3" xfId="13881"/>
    <cellStyle name="Normal 9 2 21 3 10" xfId="13882"/>
    <cellStyle name="Normal 9 2 21 3 11" xfId="13883"/>
    <cellStyle name="Normal 9 2 21 3 12" xfId="13884"/>
    <cellStyle name="Normal 9 2 21 3 13" xfId="13885"/>
    <cellStyle name="Normal 9 2 21 3 14" xfId="13886"/>
    <cellStyle name="Normal 9 2 21 3 15" xfId="13887"/>
    <cellStyle name="Normal 9 2 21 3 16" xfId="13888"/>
    <cellStyle name="Normal 9 2 21 3 17" xfId="13889"/>
    <cellStyle name="Normal 9 2 21 3 18" xfId="13890"/>
    <cellStyle name="Normal 9 2 21 3 19" xfId="13891"/>
    <cellStyle name="Normal 9 2 21 3 2" xfId="13892"/>
    <cellStyle name="Normal 9 2 21 3 20" xfId="13893"/>
    <cellStyle name="Normal 9 2 21 3 21" xfId="13894"/>
    <cellStyle name="Normal 9 2 21 3 22" xfId="13895"/>
    <cellStyle name="Normal 9 2 21 3 23" xfId="13896"/>
    <cellStyle name="Normal 9 2 21 3 24" xfId="13897"/>
    <cellStyle name="Normal 9 2 21 3 25" xfId="13898"/>
    <cellStyle name="Normal 9 2 21 3 26" xfId="13899"/>
    <cellStyle name="Normal 9 2 21 3 27" xfId="13900"/>
    <cellStyle name="Normal 9 2 21 3 28" xfId="13901"/>
    <cellStyle name="Normal 9 2 21 3 29" xfId="13902"/>
    <cellStyle name="Normal 9 2 21 3 3" xfId="13903"/>
    <cellStyle name="Normal 9 2 21 3 30" xfId="13904"/>
    <cellStyle name="Normal 9 2 21 3 31" xfId="13905"/>
    <cellStyle name="Normal 9 2 21 3 32" xfId="13906"/>
    <cellStyle name="Normal 9 2 21 3 33" xfId="13907"/>
    <cellStyle name="Normal 9 2 21 3 34" xfId="13908"/>
    <cellStyle name="Normal 9 2 21 3 35" xfId="13909"/>
    <cellStyle name="Normal 9 2 21 3 36" xfId="13910"/>
    <cellStyle name="Normal 9 2 21 3 37" xfId="13911"/>
    <cellStyle name="Normal 9 2 21 3 38" xfId="13912"/>
    <cellStyle name="Normal 9 2 21 3 39" xfId="13913"/>
    <cellStyle name="Normal 9 2 21 3 4" xfId="13914"/>
    <cellStyle name="Normal 9 2 21 3 40" xfId="13915"/>
    <cellStyle name="Normal 9 2 21 3 41" xfId="13916"/>
    <cellStyle name="Normal 9 2 21 3 42" xfId="13917"/>
    <cellStyle name="Normal 9 2 21 3 43" xfId="13918"/>
    <cellStyle name="Normal 9 2 21 3 44" xfId="13919"/>
    <cellStyle name="Normal 9 2 21 3 45" xfId="13920"/>
    <cellStyle name="Normal 9 2 21 3 46" xfId="13921"/>
    <cellStyle name="Normal 9 2 21 3 47" xfId="13922"/>
    <cellStyle name="Normal 9 2 21 3 48" xfId="13923"/>
    <cellStyle name="Normal 9 2 21 3 49" xfId="13924"/>
    <cellStyle name="Normal 9 2 21 3 5" xfId="13925"/>
    <cellStyle name="Normal 9 2 21 3 50" xfId="13926"/>
    <cellStyle name="Normal 9 2 21 3 51" xfId="13927"/>
    <cellStyle name="Normal 9 2 21 3 52" xfId="13928"/>
    <cellStyle name="Normal 9 2 21 3 53" xfId="13929"/>
    <cellStyle name="Normal 9 2 21 3 54" xfId="13930"/>
    <cellStyle name="Normal 9 2 21 3 55" xfId="13931"/>
    <cellStyle name="Normal 9 2 21 3 56" xfId="13932"/>
    <cellStyle name="Normal 9 2 21 3 57" xfId="13933"/>
    <cellStyle name="Normal 9 2 21 3 58" xfId="13934"/>
    <cellStyle name="Normal 9 2 21 3 59" xfId="13935"/>
    <cellStyle name="Normal 9 2 21 3 6" xfId="13936"/>
    <cellStyle name="Normal 9 2 21 3 60" xfId="13937"/>
    <cellStyle name="Normal 9 2 21 3 61" xfId="13938"/>
    <cellStyle name="Normal 9 2 21 3 62" xfId="13939"/>
    <cellStyle name="Normal 9 2 21 3 7" xfId="13940"/>
    <cellStyle name="Normal 9 2 21 3 8" xfId="13941"/>
    <cellStyle name="Normal 9 2 21 3 9" xfId="13942"/>
    <cellStyle name="Normal 9 2 21 30" xfId="13943"/>
    <cellStyle name="Normal 9 2 21 31" xfId="13944"/>
    <cellStyle name="Normal 9 2 21 32" xfId="13945"/>
    <cellStyle name="Normal 9 2 21 33" xfId="13946"/>
    <cellStyle name="Normal 9 2 21 34" xfId="13947"/>
    <cellStyle name="Normal 9 2 21 35" xfId="13948"/>
    <cellStyle name="Normal 9 2 21 36" xfId="13949"/>
    <cellStyle name="Normal 9 2 21 37" xfId="13950"/>
    <cellStyle name="Normal 9 2 21 38" xfId="13951"/>
    <cellStyle name="Normal 9 2 21 39" xfId="13952"/>
    <cellStyle name="Normal 9 2 21 4" xfId="13953"/>
    <cellStyle name="Normal 9 2 21 40" xfId="13954"/>
    <cellStyle name="Normal 9 2 21 41" xfId="13955"/>
    <cellStyle name="Normal 9 2 21 42" xfId="13956"/>
    <cellStyle name="Normal 9 2 21 43" xfId="13957"/>
    <cellStyle name="Normal 9 2 21 44" xfId="13958"/>
    <cellStyle name="Normal 9 2 21 45" xfId="13959"/>
    <cellStyle name="Normal 9 2 21 46" xfId="13960"/>
    <cellStyle name="Normal 9 2 21 47" xfId="13961"/>
    <cellStyle name="Normal 9 2 21 48" xfId="13962"/>
    <cellStyle name="Normal 9 2 21 49" xfId="13963"/>
    <cellStyle name="Normal 9 2 21 5" xfId="13964"/>
    <cellStyle name="Normal 9 2 21 50" xfId="13965"/>
    <cellStyle name="Normal 9 2 21 51" xfId="13966"/>
    <cellStyle name="Normal 9 2 21 52" xfId="13967"/>
    <cellStyle name="Normal 9 2 21 53" xfId="13968"/>
    <cellStyle name="Normal 9 2 21 54" xfId="13969"/>
    <cellStyle name="Normal 9 2 21 55" xfId="13970"/>
    <cellStyle name="Normal 9 2 21 56" xfId="13971"/>
    <cellStyle name="Normal 9 2 21 57" xfId="13972"/>
    <cellStyle name="Normal 9 2 21 58" xfId="13973"/>
    <cellStyle name="Normal 9 2 21 59" xfId="13974"/>
    <cellStyle name="Normal 9 2 21 6" xfId="13975"/>
    <cellStyle name="Normal 9 2 21 60" xfId="13976"/>
    <cellStyle name="Normal 9 2 21 61" xfId="13977"/>
    <cellStyle name="Normal 9 2 21 62" xfId="13978"/>
    <cellStyle name="Normal 9 2 21 63" xfId="13979"/>
    <cellStyle name="Normal 9 2 21 64" xfId="13980"/>
    <cellStyle name="Normal 9 2 21 7" xfId="13981"/>
    <cellStyle name="Normal 9 2 21 8" xfId="13982"/>
    <cellStyle name="Normal 9 2 21 9" xfId="13983"/>
    <cellStyle name="Normal 9 2 22" xfId="13984"/>
    <cellStyle name="Normal 9 2 22 10" xfId="13985"/>
    <cellStyle name="Normal 9 2 22 11" xfId="13986"/>
    <cellStyle name="Normal 9 2 22 12" xfId="13987"/>
    <cellStyle name="Normal 9 2 22 13" xfId="13988"/>
    <cellStyle name="Normal 9 2 22 14" xfId="13989"/>
    <cellStyle name="Normal 9 2 22 15" xfId="13990"/>
    <cellStyle name="Normal 9 2 22 16" xfId="13991"/>
    <cellStyle name="Normal 9 2 22 17" xfId="13992"/>
    <cellStyle name="Normal 9 2 22 18" xfId="13993"/>
    <cellStyle name="Normal 9 2 22 19" xfId="13994"/>
    <cellStyle name="Normal 9 2 22 2" xfId="13995"/>
    <cellStyle name="Normal 9 2 22 2 10" xfId="13996"/>
    <cellStyle name="Normal 9 2 22 2 11" xfId="13997"/>
    <cellStyle name="Normal 9 2 22 2 12" xfId="13998"/>
    <cellStyle name="Normal 9 2 22 2 13" xfId="13999"/>
    <cellStyle name="Normal 9 2 22 2 14" xfId="14000"/>
    <cellStyle name="Normal 9 2 22 2 15" xfId="14001"/>
    <cellStyle name="Normal 9 2 22 2 16" xfId="14002"/>
    <cellStyle name="Normal 9 2 22 2 17" xfId="14003"/>
    <cellStyle name="Normal 9 2 22 2 18" xfId="14004"/>
    <cellStyle name="Normal 9 2 22 2 19" xfId="14005"/>
    <cellStyle name="Normal 9 2 22 2 2" xfId="14006"/>
    <cellStyle name="Normal 9 2 22 2 20" xfId="14007"/>
    <cellStyle name="Normal 9 2 22 2 21" xfId="14008"/>
    <cellStyle name="Normal 9 2 22 2 22" xfId="14009"/>
    <cellStyle name="Normal 9 2 22 2 23" xfId="14010"/>
    <cellStyle name="Normal 9 2 22 2 24" xfId="14011"/>
    <cellStyle name="Normal 9 2 22 2 25" xfId="14012"/>
    <cellStyle name="Normal 9 2 22 2 26" xfId="14013"/>
    <cellStyle name="Normal 9 2 22 2 27" xfId="14014"/>
    <cellStyle name="Normal 9 2 22 2 28" xfId="14015"/>
    <cellStyle name="Normal 9 2 22 2 29" xfId="14016"/>
    <cellStyle name="Normal 9 2 22 2 3" xfId="14017"/>
    <cellStyle name="Normal 9 2 22 2 30" xfId="14018"/>
    <cellStyle name="Normal 9 2 22 2 31" xfId="14019"/>
    <cellStyle name="Normal 9 2 22 2 32" xfId="14020"/>
    <cellStyle name="Normal 9 2 22 2 33" xfId="14021"/>
    <cellStyle name="Normal 9 2 22 2 34" xfId="14022"/>
    <cellStyle name="Normal 9 2 22 2 35" xfId="14023"/>
    <cellStyle name="Normal 9 2 22 2 36" xfId="14024"/>
    <cellStyle name="Normal 9 2 22 2 37" xfId="14025"/>
    <cellStyle name="Normal 9 2 22 2 38" xfId="14026"/>
    <cellStyle name="Normal 9 2 22 2 39" xfId="14027"/>
    <cellStyle name="Normal 9 2 22 2 4" xfId="14028"/>
    <cellStyle name="Normal 9 2 22 2 40" xfId="14029"/>
    <cellStyle name="Normal 9 2 22 2 41" xfId="14030"/>
    <cellStyle name="Normal 9 2 22 2 42" xfId="14031"/>
    <cellStyle name="Normal 9 2 22 2 43" xfId="14032"/>
    <cellStyle name="Normal 9 2 22 2 44" xfId="14033"/>
    <cellStyle name="Normal 9 2 22 2 45" xfId="14034"/>
    <cellStyle name="Normal 9 2 22 2 46" xfId="14035"/>
    <cellStyle name="Normal 9 2 22 2 47" xfId="14036"/>
    <cellStyle name="Normal 9 2 22 2 48" xfId="14037"/>
    <cellStyle name="Normal 9 2 22 2 49" xfId="14038"/>
    <cellStyle name="Normal 9 2 22 2 5" xfId="14039"/>
    <cellStyle name="Normal 9 2 22 2 50" xfId="14040"/>
    <cellStyle name="Normal 9 2 22 2 51" xfId="14041"/>
    <cellStyle name="Normal 9 2 22 2 52" xfId="14042"/>
    <cellStyle name="Normal 9 2 22 2 53" xfId="14043"/>
    <cellStyle name="Normal 9 2 22 2 54" xfId="14044"/>
    <cellStyle name="Normal 9 2 22 2 55" xfId="14045"/>
    <cellStyle name="Normal 9 2 22 2 56" xfId="14046"/>
    <cellStyle name="Normal 9 2 22 2 57" xfId="14047"/>
    <cellStyle name="Normal 9 2 22 2 58" xfId="14048"/>
    <cellStyle name="Normal 9 2 22 2 59" xfId="14049"/>
    <cellStyle name="Normal 9 2 22 2 6" xfId="14050"/>
    <cellStyle name="Normal 9 2 22 2 60" xfId="14051"/>
    <cellStyle name="Normal 9 2 22 2 61" xfId="14052"/>
    <cellStyle name="Normal 9 2 22 2 62" xfId="14053"/>
    <cellStyle name="Normal 9 2 22 2 7" xfId="14054"/>
    <cellStyle name="Normal 9 2 22 2 8" xfId="14055"/>
    <cellStyle name="Normal 9 2 22 2 9" xfId="14056"/>
    <cellStyle name="Normal 9 2 22 20" xfId="14057"/>
    <cellStyle name="Normal 9 2 22 21" xfId="14058"/>
    <cellStyle name="Normal 9 2 22 22" xfId="14059"/>
    <cellStyle name="Normal 9 2 22 23" xfId="14060"/>
    <cellStyle name="Normal 9 2 22 24" xfId="14061"/>
    <cellStyle name="Normal 9 2 22 25" xfId="14062"/>
    <cellStyle name="Normal 9 2 22 26" xfId="14063"/>
    <cellStyle name="Normal 9 2 22 27" xfId="14064"/>
    <cellStyle name="Normal 9 2 22 28" xfId="14065"/>
    <cellStyle name="Normal 9 2 22 29" xfId="14066"/>
    <cellStyle name="Normal 9 2 22 3" xfId="14067"/>
    <cellStyle name="Normal 9 2 22 3 10" xfId="14068"/>
    <cellStyle name="Normal 9 2 22 3 11" xfId="14069"/>
    <cellStyle name="Normal 9 2 22 3 12" xfId="14070"/>
    <cellStyle name="Normal 9 2 22 3 13" xfId="14071"/>
    <cellStyle name="Normal 9 2 22 3 14" xfId="14072"/>
    <cellStyle name="Normal 9 2 22 3 15" xfId="14073"/>
    <cellStyle name="Normal 9 2 22 3 16" xfId="14074"/>
    <cellStyle name="Normal 9 2 22 3 17" xfId="14075"/>
    <cellStyle name="Normal 9 2 22 3 18" xfId="14076"/>
    <cellStyle name="Normal 9 2 22 3 19" xfId="14077"/>
    <cellStyle name="Normal 9 2 22 3 2" xfId="14078"/>
    <cellStyle name="Normal 9 2 22 3 20" xfId="14079"/>
    <cellStyle name="Normal 9 2 22 3 21" xfId="14080"/>
    <cellStyle name="Normal 9 2 22 3 22" xfId="14081"/>
    <cellStyle name="Normal 9 2 22 3 23" xfId="14082"/>
    <cellStyle name="Normal 9 2 22 3 24" xfId="14083"/>
    <cellStyle name="Normal 9 2 22 3 25" xfId="14084"/>
    <cellStyle name="Normal 9 2 22 3 26" xfId="14085"/>
    <cellStyle name="Normal 9 2 22 3 27" xfId="14086"/>
    <cellStyle name="Normal 9 2 22 3 28" xfId="14087"/>
    <cellStyle name="Normal 9 2 22 3 29" xfId="14088"/>
    <cellStyle name="Normal 9 2 22 3 3" xfId="14089"/>
    <cellStyle name="Normal 9 2 22 3 30" xfId="14090"/>
    <cellStyle name="Normal 9 2 22 3 31" xfId="14091"/>
    <cellStyle name="Normal 9 2 22 3 32" xfId="14092"/>
    <cellStyle name="Normal 9 2 22 3 33" xfId="14093"/>
    <cellStyle name="Normal 9 2 22 3 34" xfId="14094"/>
    <cellStyle name="Normal 9 2 22 3 35" xfId="14095"/>
    <cellStyle name="Normal 9 2 22 3 36" xfId="14096"/>
    <cellStyle name="Normal 9 2 22 3 37" xfId="14097"/>
    <cellStyle name="Normal 9 2 22 3 38" xfId="14098"/>
    <cellStyle name="Normal 9 2 22 3 39" xfId="14099"/>
    <cellStyle name="Normal 9 2 22 3 4" xfId="14100"/>
    <cellStyle name="Normal 9 2 22 3 40" xfId="14101"/>
    <cellStyle name="Normal 9 2 22 3 41" xfId="14102"/>
    <cellStyle name="Normal 9 2 22 3 42" xfId="14103"/>
    <cellStyle name="Normal 9 2 22 3 43" xfId="14104"/>
    <cellStyle name="Normal 9 2 22 3 44" xfId="14105"/>
    <cellStyle name="Normal 9 2 22 3 45" xfId="14106"/>
    <cellStyle name="Normal 9 2 22 3 46" xfId="14107"/>
    <cellStyle name="Normal 9 2 22 3 47" xfId="14108"/>
    <cellStyle name="Normal 9 2 22 3 48" xfId="14109"/>
    <cellStyle name="Normal 9 2 22 3 49" xfId="14110"/>
    <cellStyle name="Normal 9 2 22 3 5" xfId="14111"/>
    <cellStyle name="Normal 9 2 22 3 50" xfId="14112"/>
    <cellStyle name="Normal 9 2 22 3 51" xfId="14113"/>
    <cellStyle name="Normal 9 2 22 3 52" xfId="14114"/>
    <cellStyle name="Normal 9 2 22 3 53" xfId="14115"/>
    <cellStyle name="Normal 9 2 22 3 54" xfId="14116"/>
    <cellStyle name="Normal 9 2 22 3 55" xfId="14117"/>
    <cellStyle name="Normal 9 2 22 3 56" xfId="14118"/>
    <cellStyle name="Normal 9 2 22 3 57" xfId="14119"/>
    <cellStyle name="Normal 9 2 22 3 58" xfId="14120"/>
    <cellStyle name="Normal 9 2 22 3 59" xfId="14121"/>
    <cellStyle name="Normal 9 2 22 3 6" xfId="14122"/>
    <cellStyle name="Normal 9 2 22 3 60" xfId="14123"/>
    <cellStyle name="Normal 9 2 22 3 61" xfId="14124"/>
    <cellStyle name="Normal 9 2 22 3 62" xfId="14125"/>
    <cellStyle name="Normal 9 2 22 3 7" xfId="14126"/>
    <cellStyle name="Normal 9 2 22 3 8" xfId="14127"/>
    <cellStyle name="Normal 9 2 22 3 9" xfId="14128"/>
    <cellStyle name="Normal 9 2 22 30" xfId="14129"/>
    <cellStyle name="Normal 9 2 22 31" xfId="14130"/>
    <cellStyle name="Normal 9 2 22 32" xfId="14131"/>
    <cellStyle name="Normal 9 2 22 33" xfId="14132"/>
    <cellStyle name="Normal 9 2 22 34" xfId="14133"/>
    <cellStyle name="Normal 9 2 22 35" xfId="14134"/>
    <cellStyle name="Normal 9 2 22 36" xfId="14135"/>
    <cellStyle name="Normal 9 2 22 37" xfId="14136"/>
    <cellStyle name="Normal 9 2 22 38" xfId="14137"/>
    <cellStyle name="Normal 9 2 22 39" xfId="14138"/>
    <cellStyle name="Normal 9 2 22 4" xfId="14139"/>
    <cellStyle name="Normal 9 2 22 40" xfId="14140"/>
    <cellStyle name="Normal 9 2 22 41" xfId="14141"/>
    <cellStyle name="Normal 9 2 22 42" xfId="14142"/>
    <cellStyle name="Normal 9 2 22 43" xfId="14143"/>
    <cellStyle name="Normal 9 2 22 44" xfId="14144"/>
    <cellStyle name="Normal 9 2 22 45" xfId="14145"/>
    <cellStyle name="Normal 9 2 22 46" xfId="14146"/>
    <cellStyle name="Normal 9 2 22 47" xfId="14147"/>
    <cellStyle name="Normal 9 2 22 48" xfId="14148"/>
    <cellStyle name="Normal 9 2 22 49" xfId="14149"/>
    <cellStyle name="Normal 9 2 22 5" xfId="14150"/>
    <cellStyle name="Normal 9 2 22 50" xfId="14151"/>
    <cellStyle name="Normal 9 2 22 51" xfId="14152"/>
    <cellStyle name="Normal 9 2 22 52" xfId="14153"/>
    <cellStyle name="Normal 9 2 22 53" xfId="14154"/>
    <cellStyle name="Normal 9 2 22 54" xfId="14155"/>
    <cellStyle name="Normal 9 2 22 55" xfId="14156"/>
    <cellStyle name="Normal 9 2 22 56" xfId="14157"/>
    <cellStyle name="Normal 9 2 22 57" xfId="14158"/>
    <cellStyle name="Normal 9 2 22 58" xfId="14159"/>
    <cellStyle name="Normal 9 2 22 59" xfId="14160"/>
    <cellStyle name="Normal 9 2 22 6" xfId="14161"/>
    <cellStyle name="Normal 9 2 22 60" xfId="14162"/>
    <cellStyle name="Normal 9 2 22 61" xfId="14163"/>
    <cellStyle name="Normal 9 2 22 62" xfId="14164"/>
    <cellStyle name="Normal 9 2 22 63" xfId="14165"/>
    <cellStyle name="Normal 9 2 22 64" xfId="14166"/>
    <cellStyle name="Normal 9 2 22 7" xfId="14167"/>
    <cellStyle name="Normal 9 2 22 8" xfId="14168"/>
    <cellStyle name="Normal 9 2 22 9" xfId="14169"/>
    <cellStyle name="Normal 9 2 23" xfId="14170"/>
    <cellStyle name="Normal 9 2 23 10" xfId="14171"/>
    <cellStyle name="Normal 9 2 23 11" xfId="14172"/>
    <cellStyle name="Normal 9 2 23 12" xfId="14173"/>
    <cellStyle name="Normal 9 2 23 13" xfId="14174"/>
    <cellStyle name="Normal 9 2 23 14" xfId="14175"/>
    <cellStyle name="Normal 9 2 23 15" xfId="14176"/>
    <cellStyle name="Normal 9 2 23 16" xfId="14177"/>
    <cellStyle name="Normal 9 2 23 17" xfId="14178"/>
    <cellStyle name="Normal 9 2 23 18" xfId="14179"/>
    <cellStyle name="Normal 9 2 23 19" xfId="14180"/>
    <cellStyle name="Normal 9 2 23 2" xfId="14181"/>
    <cellStyle name="Normal 9 2 23 2 10" xfId="14182"/>
    <cellStyle name="Normal 9 2 23 2 11" xfId="14183"/>
    <cellStyle name="Normal 9 2 23 2 12" xfId="14184"/>
    <cellStyle name="Normal 9 2 23 2 13" xfId="14185"/>
    <cellStyle name="Normal 9 2 23 2 14" xfId="14186"/>
    <cellStyle name="Normal 9 2 23 2 15" xfId="14187"/>
    <cellStyle name="Normal 9 2 23 2 16" xfId="14188"/>
    <cellStyle name="Normal 9 2 23 2 17" xfId="14189"/>
    <cellStyle name="Normal 9 2 23 2 18" xfId="14190"/>
    <cellStyle name="Normal 9 2 23 2 19" xfId="14191"/>
    <cellStyle name="Normal 9 2 23 2 2" xfId="14192"/>
    <cellStyle name="Normal 9 2 23 2 20" xfId="14193"/>
    <cellStyle name="Normal 9 2 23 2 21" xfId="14194"/>
    <cellStyle name="Normal 9 2 23 2 22" xfId="14195"/>
    <cellStyle name="Normal 9 2 23 2 23" xfId="14196"/>
    <cellStyle name="Normal 9 2 23 2 24" xfId="14197"/>
    <cellStyle name="Normal 9 2 23 2 25" xfId="14198"/>
    <cellStyle name="Normal 9 2 23 2 26" xfId="14199"/>
    <cellStyle name="Normal 9 2 23 2 27" xfId="14200"/>
    <cellStyle name="Normal 9 2 23 2 28" xfId="14201"/>
    <cellStyle name="Normal 9 2 23 2 29" xfId="14202"/>
    <cellStyle name="Normal 9 2 23 2 3" xfId="14203"/>
    <cellStyle name="Normal 9 2 23 2 30" xfId="14204"/>
    <cellStyle name="Normal 9 2 23 2 31" xfId="14205"/>
    <cellStyle name="Normal 9 2 23 2 32" xfId="14206"/>
    <cellStyle name="Normal 9 2 23 2 33" xfId="14207"/>
    <cellStyle name="Normal 9 2 23 2 34" xfId="14208"/>
    <cellStyle name="Normal 9 2 23 2 35" xfId="14209"/>
    <cellStyle name="Normal 9 2 23 2 36" xfId="14210"/>
    <cellStyle name="Normal 9 2 23 2 37" xfId="14211"/>
    <cellStyle name="Normal 9 2 23 2 38" xfId="14212"/>
    <cellStyle name="Normal 9 2 23 2 39" xfId="14213"/>
    <cellStyle name="Normal 9 2 23 2 4" xfId="14214"/>
    <cellStyle name="Normal 9 2 23 2 40" xfId="14215"/>
    <cellStyle name="Normal 9 2 23 2 41" xfId="14216"/>
    <cellStyle name="Normal 9 2 23 2 42" xfId="14217"/>
    <cellStyle name="Normal 9 2 23 2 43" xfId="14218"/>
    <cellStyle name="Normal 9 2 23 2 44" xfId="14219"/>
    <cellStyle name="Normal 9 2 23 2 45" xfId="14220"/>
    <cellStyle name="Normal 9 2 23 2 46" xfId="14221"/>
    <cellStyle name="Normal 9 2 23 2 47" xfId="14222"/>
    <cellStyle name="Normal 9 2 23 2 48" xfId="14223"/>
    <cellStyle name="Normal 9 2 23 2 49" xfId="14224"/>
    <cellStyle name="Normal 9 2 23 2 5" xfId="14225"/>
    <cellStyle name="Normal 9 2 23 2 50" xfId="14226"/>
    <cellStyle name="Normal 9 2 23 2 51" xfId="14227"/>
    <cellStyle name="Normal 9 2 23 2 52" xfId="14228"/>
    <cellStyle name="Normal 9 2 23 2 53" xfId="14229"/>
    <cellStyle name="Normal 9 2 23 2 54" xfId="14230"/>
    <cellStyle name="Normal 9 2 23 2 55" xfId="14231"/>
    <cellStyle name="Normal 9 2 23 2 56" xfId="14232"/>
    <cellStyle name="Normal 9 2 23 2 57" xfId="14233"/>
    <cellStyle name="Normal 9 2 23 2 58" xfId="14234"/>
    <cellStyle name="Normal 9 2 23 2 59" xfId="14235"/>
    <cellStyle name="Normal 9 2 23 2 6" xfId="14236"/>
    <cellStyle name="Normal 9 2 23 2 60" xfId="14237"/>
    <cellStyle name="Normal 9 2 23 2 61" xfId="14238"/>
    <cellStyle name="Normal 9 2 23 2 62" xfId="14239"/>
    <cellStyle name="Normal 9 2 23 2 7" xfId="14240"/>
    <cellStyle name="Normal 9 2 23 2 8" xfId="14241"/>
    <cellStyle name="Normal 9 2 23 2 9" xfId="14242"/>
    <cellStyle name="Normal 9 2 23 20" xfId="14243"/>
    <cellStyle name="Normal 9 2 23 21" xfId="14244"/>
    <cellStyle name="Normal 9 2 23 22" xfId="14245"/>
    <cellStyle name="Normal 9 2 23 23" xfId="14246"/>
    <cellStyle name="Normal 9 2 23 24" xfId="14247"/>
    <cellStyle name="Normal 9 2 23 25" xfId="14248"/>
    <cellStyle name="Normal 9 2 23 26" xfId="14249"/>
    <cellStyle name="Normal 9 2 23 27" xfId="14250"/>
    <cellStyle name="Normal 9 2 23 28" xfId="14251"/>
    <cellStyle name="Normal 9 2 23 29" xfId="14252"/>
    <cellStyle name="Normal 9 2 23 3" xfId="14253"/>
    <cellStyle name="Normal 9 2 23 3 10" xfId="14254"/>
    <cellStyle name="Normal 9 2 23 3 11" xfId="14255"/>
    <cellStyle name="Normal 9 2 23 3 12" xfId="14256"/>
    <cellStyle name="Normal 9 2 23 3 13" xfId="14257"/>
    <cellStyle name="Normal 9 2 23 3 14" xfId="14258"/>
    <cellStyle name="Normal 9 2 23 3 15" xfId="14259"/>
    <cellStyle name="Normal 9 2 23 3 16" xfId="14260"/>
    <cellStyle name="Normal 9 2 23 3 17" xfId="14261"/>
    <cellStyle name="Normal 9 2 23 3 18" xfId="14262"/>
    <cellStyle name="Normal 9 2 23 3 19" xfId="14263"/>
    <cellStyle name="Normal 9 2 23 3 2" xfId="14264"/>
    <cellStyle name="Normal 9 2 23 3 20" xfId="14265"/>
    <cellStyle name="Normal 9 2 23 3 21" xfId="14266"/>
    <cellStyle name="Normal 9 2 23 3 22" xfId="14267"/>
    <cellStyle name="Normal 9 2 23 3 23" xfId="14268"/>
    <cellStyle name="Normal 9 2 23 3 24" xfId="14269"/>
    <cellStyle name="Normal 9 2 23 3 25" xfId="14270"/>
    <cellStyle name="Normal 9 2 23 3 26" xfId="14271"/>
    <cellStyle name="Normal 9 2 23 3 27" xfId="14272"/>
    <cellStyle name="Normal 9 2 23 3 28" xfId="14273"/>
    <cellStyle name="Normal 9 2 23 3 29" xfId="14274"/>
    <cellStyle name="Normal 9 2 23 3 3" xfId="14275"/>
    <cellStyle name="Normal 9 2 23 3 30" xfId="14276"/>
    <cellStyle name="Normal 9 2 23 3 31" xfId="14277"/>
    <cellStyle name="Normal 9 2 23 3 32" xfId="14278"/>
    <cellStyle name="Normal 9 2 23 3 33" xfId="14279"/>
    <cellStyle name="Normal 9 2 23 3 34" xfId="14280"/>
    <cellStyle name="Normal 9 2 23 3 35" xfId="14281"/>
    <cellStyle name="Normal 9 2 23 3 36" xfId="14282"/>
    <cellStyle name="Normal 9 2 23 3 37" xfId="14283"/>
    <cellStyle name="Normal 9 2 23 3 38" xfId="14284"/>
    <cellStyle name="Normal 9 2 23 3 39" xfId="14285"/>
    <cellStyle name="Normal 9 2 23 3 4" xfId="14286"/>
    <cellStyle name="Normal 9 2 23 3 40" xfId="14287"/>
    <cellStyle name="Normal 9 2 23 3 41" xfId="14288"/>
    <cellStyle name="Normal 9 2 23 3 42" xfId="14289"/>
    <cellStyle name="Normal 9 2 23 3 43" xfId="14290"/>
    <cellStyle name="Normal 9 2 23 3 44" xfId="14291"/>
    <cellStyle name="Normal 9 2 23 3 45" xfId="14292"/>
    <cellStyle name="Normal 9 2 23 3 46" xfId="14293"/>
    <cellStyle name="Normal 9 2 23 3 47" xfId="14294"/>
    <cellStyle name="Normal 9 2 23 3 48" xfId="14295"/>
    <cellStyle name="Normal 9 2 23 3 49" xfId="14296"/>
    <cellStyle name="Normal 9 2 23 3 5" xfId="14297"/>
    <cellStyle name="Normal 9 2 23 3 50" xfId="14298"/>
    <cellStyle name="Normal 9 2 23 3 51" xfId="14299"/>
    <cellStyle name="Normal 9 2 23 3 52" xfId="14300"/>
    <cellStyle name="Normal 9 2 23 3 53" xfId="14301"/>
    <cellStyle name="Normal 9 2 23 3 54" xfId="14302"/>
    <cellStyle name="Normal 9 2 23 3 55" xfId="14303"/>
    <cellStyle name="Normal 9 2 23 3 56" xfId="14304"/>
    <cellStyle name="Normal 9 2 23 3 57" xfId="14305"/>
    <cellStyle name="Normal 9 2 23 3 58" xfId="14306"/>
    <cellStyle name="Normal 9 2 23 3 59" xfId="14307"/>
    <cellStyle name="Normal 9 2 23 3 6" xfId="14308"/>
    <cellStyle name="Normal 9 2 23 3 60" xfId="14309"/>
    <cellStyle name="Normal 9 2 23 3 61" xfId="14310"/>
    <cellStyle name="Normal 9 2 23 3 62" xfId="14311"/>
    <cellStyle name="Normal 9 2 23 3 7" xfId="14312"/>
    <cellStyle name="Normal 9 2 23 3 8" xfId="14313"/>
    <cellStyle name="Normal 9 2 23 3 9" xfId="14314"/>
    <cellStyle name="Normal 9 2 23 30" xfId="14315"/>
    <cellStyle name="Normal 9 2 23 31" xfId="14316"/>
    <cellStyle name="Normal 9 2 23 32" xfId="14317"/>
    <cellStyle name="Normal 9 2 23 33" xfId="14318"/>
    <cellStyle name="Normal 9 2 23 34" xfId="14319"/>
    <cellStyle name="Normal 9 2 23 35" xfId="14320"/>
    <cellStyle name="Normal 9 2 23 36" xfId="14321"/>
    <cellStyle name="Normal 9 2 23 37" xfId="14322"/>
    <cellStyle name="Normal 9 2 23 38" xfId="14323"/>
    <cellStyle name="Normal 9 2 23 39" xfId="14324"/>
    <cellStyle name="Normal 9 2 23 4" xfId="14325"/>
    <cellStyle name="Normal 9 2 23 40" xfId="14326"/>
    <cellStyle name="Normal 9 2 23 41" xfId="14327"/>
    <cellStyle name="Normal 9 2 23 42" xfId="14328"/>
    <cellStyle name="Normal 9 2 23 43" xfId="14329"/>
    <cellStyle name="Normal 9 2 23 44" xfId="14330"/>
    <cellStyle name="Normal 9 2 23 45" xfId="14331"/>
    <cellStyle name="Normal 9 2 23 46" xfId="14332"/>
    <cellStyle name="Normal 9 2 23 47" xfId="14333"/>
    <cellStyle name="Normal 9 2 23 48" xfId="14334"/>
    <cellStyle name="Normal 9 2 23 49" xfId="14335"/>
    <cellStyle name="Normal 9 2 23 5" xfId="14336"/>
    <cellStyle name="Normal 9 2 23 50" xfId="14337"/>
    <cellStyle name="Normal 9 2 23 51" xfId="14338"/>
    <cellStyle name="Normal 9 2 23 52" xfId="14339"/>
    <cellStyle name="Normal 9 2 23 53" xfId="14340"/>
    <cellStyle name="Normal 9 2 23 54" xfId="14341"/>
    <cellStyle name="Normal 9 2 23 55" xfId="14342"/>
    <cellStyle name="Normal 9 2 23 56" xfId="14343"/>
    <cellStyle name="Normal 9 2 23 57" xfId="14344"/>
    <cellStyle name="Normal 9 2 23 58" xfId="14345"/>
    <cellStyle name="Normal 9 2 23 59" xfId="14346"/>
    <cellStyle name="Normal 9 2 23 6" xfId="14347"/>
    <cellStyle name="Normal 9 2 23 60" xfId="14348"/>
    <cellStyle name="Normal 9 2 23 61" xfId="14349"/>
    <cellStyle name="Normal 9 2 23 62" xfId="14350"/>
    <cellStyle name="Normal 9 2 23 63" xfId="14351"/>
    <cellStyle name="Normal 9 2 23 64" xfId="14352"/>
    <cellStyle name="Normal 9 2 23 7" xfId="14353"/>
    <cellStyle name="Normal 9 2 23 8" xfId="14354"/>
    <cellStyle name="Normal 9 2 23 9" xfId="14355"/>
    <cellStyle name="Normal 9 2 24" xfId="14356"/>
    <cellStyle name="Normal 9 2 24 10" xfId="14357"/>
    <cellStyle name="Normal 9 2 24 11" xfId="14358"/>
    <cellStyle name="Normal 9 2 24 12" xfId="14359"/>
    <cellStyle name="Normal 9 2 24 13" xfId="14360"/>
    <cellStyle name="Normal 9 2 24 14" xfId="14361"/>
    <cellStyle name="Normal 9 2 24 15" xfId="14362"/>
    <cellStyle name="Normal 9 2 24 16" xfId="14363"/>
    <cellStyle name="Normal 9 2 24 17" xfId="14364"/>
    <cellStyle name="Normal 9 2 24 18" xfId="14365"/>
    <cellStyle name="Normal 9 2 24 19" xfId="14366"/>
    <cellStyle name="Normal 9 2 24 2" xfId="14367"/>
    <cellStyle name="Normal 9 2 24 2 10" xfId="14368"/>
    <cellStyle name="Normal 9 2 24 2 11" xfId="14369"/>
    <cellStyle name="Normal 9 2 24 2 12" xfId="14370"/>
    <cellStyle name="Normal 9 2 24 2 13" xfId="14371"/>
    <cellStyle name="Normal 9 2 24 2 14" xfId="14372"/>
    <cellStyle name="Normal 9 2 24 2 15" xfId="14373"/>
    <cellStyle name="Normal 9 2 24 2 16" xfId="14374"/>
    <cellStyle name="Normal 9 2 24 2 17" xfId="14375"/>
    <cellStyle name="Normal 9 2 24 2 18" xfId="14376"/>
    <cellStyle name="Normal 9 2 24 2 19" xfId="14377"/>
    <cellStyle name="Normal 9 2 24 2 2" xfId="14378"/>
    <cellStyle name="Normal 9 2 24 2 20" xfId="14379"/>
    <cellStyle name="Normal 9 2 24 2 21" xfId="14380"/>
    <cellStyle name="Normal 9 2 24 2 22" xfId="14381"/>
    <cellStyle name="Normal 9 2 24 2 23" xfId="14382"/>
    <cellStyle name="Normal 9 2 24 2 24" xfId="14383"/>
    <cellStyle name="Normal 9 2 24 2 25" xfId="14384"/>
    <cellStyle name="Normal 9 2 24 2 26" xfId="14385"/>
    <cellStyle name="Normal 9 2 24 2 27" xfId="14386"/>
    <cellStyle name="Normal 9 2 24 2 28" xfId="14387"/>
    <cellStyle name="Normal 9 2 24 2 29" xfId="14388"/>
    <cellStyle name="Normal 9 2 24 2 3" xfId="14389"/>
    <cellStyle name="Normal 9 2 24 2 30" xfId="14390"/>
    <cellStyle name="Normal 9 2 24 2 31" xfId="14391"/>
    <cellStyle name="Normal 9 2 24 2 32" xfId="14392"/>
    <cellStyle name="Normal 9 2 24 2 33" xfId="14393"/>
    <cellStyle name="Normal 9 2 24 2 34" xfId="14394"/>
    <cellStyle name="Normal 9 2 24 2 35" xfId="14395"/>
    <cellStyle name="Normal 9 2 24 2 36" xfId="14396"/>
    <cellStyle name="Normal 9 2 24 2 37" xfId="14397"/>
    <cellStyle name="Normal 9 2 24 2 38" xfId="14398"/>
    <cellStyle name="Normal 9 2 24 2 39" xfId="14399"/>
    <cellStyle name="Normal 9 2 24 2 4" xfId="14400"/>
    <cellStyle name="Normal 9 2 24 2 40" xfId="14401"/>
    <cellStyle name="Normal 9 2 24 2 41" xfId="14402"/>
    <cellStyle name="Normal 9 2 24 2 42" xfId="14403"/>
    <cellStyle name="Normal 9 2 24 2 43" xfId="14404"/>
    <cellStyle name="Normal 9 2 24 2 44" xfId="14405"/>
    <cellStyle name="Normal 9 2 24 2 45" xfId="14406"/>
    <cellStyle name="Normal 9 2 24 2 46" xfId="14407"/>
    <cellStyle name="Normal 9 2 24 2 47" xfId="14408"/>
    <cellStyle name="Normal 9 2 24 2 48" xfId="14409"/>
    <cellStyle name="Normal 9 2 24 2 49" xfId="14410"/>
    <cellStyle name="Normal 9 2 24 2 5" xfId="14411"/>
    <cellStyle name="Normal 9 2 24 2 50" xfId="14412"/>
    <cellStyle name="Normal 9 2 24 2 51" xfId="14413"/>
    <cellStyle name="Normal 9 2 24 2 52" xfId="14414"/>
    <cellStyle name="Normal 9 2 24 2 53" xfId="14415"/>
    <cellStyle name="Normal 9 2 24 2 54" xfId="14416"/>
    <cellStyle name="Normal 9 2 24 2 55" xfId="14417"/>
    <cellStyle name="Normal 9 2 24 2 56" xfId="14418"/>
    <cellStyle name="Normal 9 2 24 2 57" xfId="14419"/>
    <cellStyle name="Normal 9 2 24 2 58" xfId="14420"/>
    <cellStyle name="Normal 9 2 24 2 59" xfId="14421"/>
    <cellStyle name="Normal 9 2 24 2 6" xfId="14422"/>
    <cellStyle name="Normal 9 2 24 2 60" xfId="14423"/>
    <cellStyle name="Normal 9 2 24 2 61" xfId="14424"/>
    <cellStyle name="Normal 9 2 24 2 62" xfId="14425"/>
    <cellStyle name="Normal 9 2 24 2 7" xfId="14426"/>
    <cellStyle name="Normal 9 2 24 2 8" xfId="14427"/>
    <cellStyle name="Normal 9 2 24 2 9" xfId="14428"/>
    <cellStyle name="Normal 9 2 24 20" xfId="14429"/>
    <cellStyle name="Normal 9 2 24 21" xfId="14430"/>
    <cellStyle name="Normal 9 2 24 22" xfId="14431"/>
    <cellStyle name="Normal 9 2 24 23" xfId="14432"/>
    <cellStyle name="Normal 9 2 24 24" xfId="14433"/>
    <cellStyle name="Normal 9 2 24 25" xfId="14434"/>
    <cellStyle name="Normal 9 2 24 26" xfId="14435"/>
    <cellStyle name="Normal 9 2 24 27" xfId="14436"/>
    <cellStyle name="Normal 9 2 24 28" xfId="14437"/>
    <cellStyle name="Normal 9 2 24 29" xfId="14438"/>
    <cellStyle name="Normal 9 2 24 3" xfId="14439"/>
    <cellStyle name="Normal 9 2 24 3 10" xfId="14440"/>
    <cellStyle name="Normal 9 2 24 3 11" xfId="14441"/>
    <cellStyle name="Normal 9 2 24 3 12" xfId="14442"/>
    <cellStyle name="Normal 9 2 24 3 13" xfId="14443"/>
    <cellStyle name="Normal 9 2 24 3 14" xfId="14444"/>
    <cellStyle name="Normal 9 2 24 3 15" xfId="14445"/>
    <cellStyle name="Normal 9 2 24 3 16" xfId="14446"/>
    <cellStyle name="Normal 9 2 24 3 17" xfId="14447"/>
    <cellStyle name="Normal 9 2 24 3 18" xfId="14448"/>
    <cellStyle name="Normal 9 2 24 3 19" xfId="14449"/>
    <cellStyle name="Normal 9 2 24 3 2" xfId="14450"/>
    <cellStyle name="Normal 9 2 24 3 20" xfId="14451"/>
    <cellStyle name="Normal 9 2 24 3 21" xfId="14452"/>
    <cellStyle name="Normal 9 2 24 3 22" xfId="14453"/>
    <cellStyle name="Normal 9 2 24 3 23" xfId="14454"/>
    <cellStyle name="Normal 9 2 24 3 24" xfId="14455"/>
    <cellStyle name="Normal 9 2 24 3 25" xfId="14456"/>
    <cellStyle name="Normal 9 2 24 3 26" xfId="14457"/>
    <cellStyle name="Normal 9 2 24 3 27" xfId="14458"/>
    <cellStyle name="Normal 9 2 24 3 28" xfId="14459"/>
    <cellStyle name="Normal 9 2 24 3 29" xfId="14460"/>
    <cellStyle name="Normal 9 2 24 3 3" xfId="14461"/>
    <cellStyle name="Normal 9 2 24 3 30" xfId="14462"/>
    <cellStyle name="Normal 9 2 24 3 31" xfId="14463"/>
    <cellStyle name="Normal 9 2 24 3 32" xfId="14464"/>
    <cellStyle name="Normal 9 2 24 3 33" xfId="14465"/>
    <cellStyle name="Normal 9 2 24 3 34" xfId="14466"/>
    <cellStyle name="Normal 9 2 24 3 35" xfId="14467"/>
    <cellStyle name="Normal 9 2 24 3 36" xfId="14468"/>
    <cellStyle name="Normal 9 2 24 3 37" xfId="14469"/>
    <cellStyle name="Normal 9 2 24 3 38" xfId="14470"/>
    <cellStyle name="Normal 9 2 24 3 39" xfId="14471"/>
    <cellStyle name="Normal 9 2 24 3 4" xfId="14472"/>
    <cellStyle name="Normal 9 2 24 3 40" xfId="14473"/>
    <cellStyle name="Normal 9 2 24 3 41" xfId="14474"/>
    <cellStyle name="Normal 9 2 24 3 42" xfId="14475"/>
    <cellStyle name="Normal 9 2 24 3 43" xfId="14476"/>
    <cellStyle name="Normal 9 2 24 3 44" xfId="14477"/>
    <cellStyle name="Normal 9 2 24 3 45" xfId="14478"/>
    <cellStyle name="Normal 9 2 24 3 46" xfId="14479"/>
    <cellStyle name="Normal 9 2 24 3 47" xfId="14480"/>
    <cellStyle name="Normal 9 2 24 3 48" xfId="14481"/>
    <cellStyle name="Normal 9 2 24 3 49" xfId="14482"/>
    <cellStyle name="Normal 9 2 24 3 5" xfId="14483"/>
    <cellStyle name="Normal 9 2 24 3 50" xfId="14484"/>
    <cellStyle name="Normal 9 2 24 3 51" xfId="14485"/>
    <cellStyle name="Normal 9 2 24 3 52" xfId="14486"/>
    <cellStyle name="Normal 9 2 24 3 53" xfId="14487"/>
    <cellStyle name="Normal 9 2 24 3 54" xfId="14488"/>
    <cellStyle name="Normal 9 2 24 3 55" xfId="14489"/>
    <cellStyle name="Normal 9 2 24 3 56" xfId="14490"/>
    <cellStyle name="Normal 9 2 24 3 57" xfId="14491"/>
    <cellStyle name="Normal 9 2 24 3 58" xfId="14492"/>
    <cellStyle name="Normal 9 2 24 3 59" xfId="14493"/>
    <cellStyle name="Normal 9 2 24 3 6" xfId="14494"/>
    <cellStyle name="Normal 9 2 24 3 60" xfId="14495"/>
    <cellStyle name="Normal 9 2 24 3 61" xfId="14496"/>
    <cellStyle name="Normal 9 2 24 3 62" xfId="14497"/>
    <cellStyle name="Normal 9 2 24 3 7" xfId="14498"/>
    <cellStyle name="Normal 9 2 24 3 8" xfId="14499"/>
    <cellStyle name="Normal 9 2 24 3 9" xfId="14500"/>
    <cellStyle name="Normal 9 2 24 30" xfId="14501"/>
    <cellStyle name="Normal 9 2 24 31" xfId="14502"/>
    <cellStyle name="Normal 9 2 24 32" xfId="14503"/>
    <cellStyle name="Normal 9 2 24 33" xfId="14504"/>
    <cellStyle name="Normal 9 2 24 34" xfId="14505"/>
    <cellStyle name="Normal 9 2 24 35" xfId="14506"/>
    <cellStyle name="Normal 9 2 24 36" xfId="14507"/>
    <cellStyle name="Normal 9 2 24 37" xfId="14508"/>
    <cellStyle name="Normal 9 2 24 38" xfId="14509"/>
    <cellStyle name="Normal 9 2 24 39" xfId="14510"/>
    <cellStyle name="Normal 9 2 24 4" xfId="14511"/>
    <cellStyle name="Normal 9 2 24 40" xfId="14512"/>
    <cellStyle name="Normal 9 2 24 41" xfId="14513"/>
    <cellStyle name="Normal 9 2 24 42" xfId="14514"/>
    <cellStyle name="Normal 9 2 24 43" xfId="14515"/>
    <cellStyle name="Normal 9 2 24 44" xfId="14516"/>
    <cellStyle name="Normal 9 2 24 45" xfId="14517"/>
    <cellStyle name="Normal 9 2 24 46" xfId="14518"/>
    <cellStyle name="Normal 9 2 24 47" xfId="14519"/>
    <cellStyle name="Normal 9 2 24 48" xfId="14520"/>
    <cellStyle name="Normal 9 2 24 49" xfId="14521"/>
    <cellStyle name="Normal 9 2 24 5" xfId="14522"/>
    <cellStyle name="Normal 9 2 24 50" xfId="14523"/>
    <cellStyle name="Normal 9 2 24 51" xfId="14524"/>
    <cellStyle name="Normal 9 2 24 52" xfId="14525"/>
    <cellStyle name="Normal 9 2 24 53" xfId="14526"/>
    <cellStyle name="Normal 9 2 24 54" xfId="14527"/>
    <cellStyle name="Normal 9 2 24 55" xfId="14528"/>
    <cellStyle name="Normal 9 2 24 56" xfId="14529"/>
    <cellStyle name="Normal 9 2 24 57" xfId="14530"/>
    <cellStyle name="Normal 9 2 24 58" xfId="14531"/>
    <cellStyle name="Normal 9 2 24 59" xfId="14532"/>
    <cellStyle name="Normal 9 2 24 6" xfId="14533"/>
    <cellStyle name="Normal 9 2 24 60" xfId="14534"/>
    <cellStyle name="Normal 9 2 24 61" xfId="14535"/>
    <cellStyle name="Normal 9 2 24 62" xfId="14536"/>
    <cellStyle name="Normal 9 2 24 63" xfId="14537"/>
    <cellStyle name="Normal 9 2 24 64" xfId="14538"/>
    <cellStyle name="Normal 9 2 24 7" xfId="14539"/>
    <cellStyle name="Normal 9 2 24 8" xfId="14540"/>
    <cellStyle name="Normal 9 2 24 9" xfId="14541"/>
    <cellStyle name="Normal 9 2 25" xfId="14542"/>
    <cellStyle name="Normal 9 2 25 10" xfId="14543"/>
    <cellStyle name="Normal 9 2 25 11" xfId="14544"/>
    <cellStyle name="Normal 9 2 25 12" xfId="14545"/>
    <cellStyle name="Normal 9 2 25 13" xfId="14546"/>
    <cellStyle name="Normal 9 2 25 14" xfId="14547"/>
    <cellStyle name="Normal 9 2 25 15" xfId="14548"/>
    <cellStyle name="Normal 9 2 25 16" xfId="14549"/>
    <cellStyle name="Normal 9 2 25 17" xfId="14550"/>
    <cellStyle name="Normal 9 2 25 18" xfId="14551"/>
    <cellStyle name="Normal 9 2 25 19" xfId="14552"/>
    <cellStyle name="Normal 9 2 25 2" xfId="14553"/>
    <cellStyle name="Normal 9 2 25 2 10" xfId="14554"/>
    <cellStyle name="Normal 9 2 25 2 11" xfId="14555"/>
    <cellStyle name="Normal 9 2 25 2 12" xfId="14556"/>
    <cellStyle name="Normal 9 2 25 2 13" xfId="14557"/>
    <cellStyle name="Normal 9 2 25 2 14" xfId="14558"/>
    <cellStyle name="Normal 9 2 25 2 15" xfId="14559"/>
    <cellStyle name="Normal 9 2 25 2 16" xfId="14560"/>
    <cellStyle name="Normal 9 2 25 2 17" xfId="14561"/>
    <cellStyle name="Normal 9 2 25 2 18" xfId="14562"/>
    <cellStyle name="Normal 9 2 25 2 19" xfId="14563"/>
    <cellStyle name="Normal 9 2 25 2 2" xfId="14564"/>
    <cellStyle name="Normal 9 2 25 2 20" xfId="14565"/>
    <cellStyle name="Normal 9 2 25 2 21" xfId="14566"/>
    <cellStyle name="Normal 9 2 25 2 22" xfId="14567"/>
    <cellStyle name="Normal 9 2 25 2 23" xfId="14568"/>
    <cellStyle name="Normal 9 2 25 2 24" xfId="14569"/>
    <cellStyle name="Normal 9 2 25 2 25" xfId="14570"/>
    <cellStyle name="Normal 9 2 25 2 26" xfId="14571"/>
    <cellStyle name="Normal 9 2 25 2 27" xfId="14572"/>
    <cellStyle name="Normal 9 2 25 2 28" xfId="14573"/>
    <cellStyle name="Normal 9 2 25 2 29" xfId="14574"/>
    <cellStyle name="Normal 9 2 25 2 3" xfId="14575"/>
    <cellStyle name="Normal 9 2 25 2 30" xfId="14576"/>
    <cellStyle name="Normal 9 2 25 2 31" xfId="14577"/>
    <cellStyle name="Normal 9 2 25 2 32" xfId="14578"/>
    <cellStyle name="Normal 9 2 25 2 33" xfId="14579"/>
    <cellStyle name="Normal 9 2 25 2 34" xfId="14580"/>
    <cellStyle name="Normal 9 2 25 2 35" xfId="14581"/>
    <cellStyle name="Normal 9 2 25 2 36" xfId="14582"/>
    <cellStyle name="Normal 9 2 25 2 37" xfId="14583"/>
    <cellStyle name="Normal 9 2 25 2 38" xfId="14584"/>
    <cellStyle name="Normal 9 2 25 2 39" xfId="14585"/>
    <cellStyle name="Normal 9 2 25 2 4" xfId="14586"/>
    <cellStyle name="Normal 9 2 25 2 40" xfId="14587"/>
    <cellStyle name="Normal 9 2 25 2 41" xfId="14588"/>
    <cellStyle name="Normal 9 2 25 2 42" xfId="14589"/>
    <cellStyle name="Normal 9 2 25 2 43" xfId="14590"/>
    <cellStyle name="Normal 9 2 25 2 44" xfId="14591"/>
    <cellStyle name="Normal 9 2 25 2 45" xfId="14592"/>
    <cellStyle name="Normal 9 2 25 2 46" xfId="14593"/>
    <cellStyle name="Normal 9 2 25 2 47" xfId="14594"/>
    <cellStyle name="Normal 9 2 25 2 48" xfId="14595"/>
    <cellStyle name="Normal 9 2 25 2 49" xfId="14596"/>
    <cellStyle name="Normal 9 2 25 2 5" xfId="14597"/>
    <cellStyle name="Normal 9 2 25 2 50" xfId="14598"/>
    <cellStyle name="Normal 9 2 25 2 51" xfId="14599"/>
    <cellStyle name="Normal 9 2 25 2 52" xfId="14600"/>
    <cellStyle name="Normal 9 2 25 2 53" xfId="14601"/>
    <cellStyle name="Normal 9 2 25 2 54" xfId="14602"/>
    <cellStyle name="Normal 9 2 25 2 55" xfId="14603"/>
    <cellStyle name="Normal 9 2 25 2 56" xfId="14604"/>
    <cellStyle name="Normal 9 2 25 2 57" xfId="14605"/>
    <cellStyle name="Normal 9 2 25 2 58" xfId="14606"/>
    <cellStyle name="Normal 9 2 25 2 59" xfId="14607"/>
    <cellStyle name="Normal 9 2 25 2 6" xfId="14608"/>
    <cellStyle name="Normal 9 2 25 2 60" xfId="14609"/>
    <cellStyle name="Normal 9 2 25 2 61" xfId="14610"/>
    <cellStyle name="Normal 9 2 25 2 62" xfId="14611"/>
    <cellStyle name="Normal 9 2 25 2 7" xfId="14612"/>
    <cellStyle name="Normal 9 2 25 2 8" xfId="14613"/>
    <cellStyle name="Normal 9 2 25 2 9" xfId="14614"/>
    <cellStyle name="Normal 9 2 25 20" xfId="14615"/>
    <cellStyle name="Normal 9 2 25 21" xfId="14616"/>
    <cellStyle name="Normal 9 2 25 22" xfId="14617"/>
    <cellStyle name="Normal 9 2 25 23" xfId="14618"/>
    <cellStyle name="Normal 9 2 25 24" xfId="14619"/>
    <cellStyle name="Normal 9 2 25 25" xfId="14620"/>
    <cellStyle name="Normal 9 2 25 26" xfId="14621"/>
    <cellStyle name="Normal 9 2 25 27" xfId="14622"/>
    <cellStyle name="Normal 9 2 25 28" xfId="14623"/>
    <cellStyle name="Normal 9 2 25 29" xfId="14624"/>
    <cellStyle name="Normal 9 2 25 3" xfId="14625"/>
    <cellStyle name="Normal 9 2 25 3 10" xfId="14626"/>
    <cellStyle name="Normal 9 2 25 3 11" xfId="14627"/>
    <cellStyle name="Normal 9 2 25 3 12" xfId="14628"/>
    <cellStyle name="Normal 9 2 25 3 13" xfId="14629"/>
    <cellStyle name="Normal 9 2 25 3 14" xfId="14630"/>
    <cellStyle name="Normal 9 2 25 3 15" xfId="14631"/>
    <cellStyle name="Normal 9 2 25 3 16" xfId="14632"/>
    <cellStyle name="Normal 9 2 25 3 17" xfId="14633"/>
    <cellStyle name="Normal 9 2 25 3 18" xfId="14634"/>
    <cellStyle name="Normal 9 2 25 3 19" xfId="14635"/>
    <cellStyle name="Normal 9 2 25 3 2" xfId="14636"/>
    <cellStyle name="Normal 9 2 25 3 20" xfId="14637"/>
    <cellStyle name="Normal 9 2 25 3 21" xfId="14638"/>
    <cellStyle name="Normal 9 2 25 3 22" xfId="14639"/>
    <cellStyle name="Normal 9 2 25 3 23" xfId="14640"/>
    <cellStyle name="Normal 9 2 25 3 24" xfId="14641"/>
    <cellStyle name="Normal 9 2 25 3 25" xfId="14642"/>
    <cellStyle name="Normal 9 2 25 3 26" xfId="14643"/>
    <cellStyle name="Normal 9 2 25 3 27" xfId="14644"/>
    <cellStyle name="Normal 9 2 25 3 28" xfId="14645"/>
    <cellStyle name="Normal 9 2 25 3 29" xfId="14646"/>
    <cellStyle name="Normal 9 2 25 3 3" xfId="14647"/>
    <cellStyle name="Normal 9 2 25 3 30" xfId="14648"/>
    <cellStyle name="Normal 9 2 25 3 31" xfId="14649"/>
    <cellStyle name="Normal 9 2 25 3 32" xfId="14650"/>
    <cellStyle name="Normal 9 2 25 3 33" xfId="14651"/>
    <cellStyle name="Normal 9 2 25 3 34" xfId="14652"/>
    <cellStyle name="Normal 9 2 25 3 35" xfId="14653"/>
    <cellStyle name="Normal 9 2 25 3 36" xfId="14654"/>
    <cellStyle name="Normal 9 2 25 3 37" xfId="14655"/>
    <cellStyle name="Normal 9 2 25 3 38" xfId="14656"/>
    <cellStyle name="Normal 9 2 25 3 39" xfId="14657"/>
    <cellStyle name="Normal 9 2 25 3 4" xfId="14658"/>
    <cellStyle name="Normal 9 2 25 3 40" xfId="14659"/>
    <cellStyle name="Normal 9 2 25 3 41" xfId="14660"/>
    <cellStyle name="Normal 9 2 25 3 42" xfId="14661"/>
    <cellStyle name="Normal 9 2 25 3 43" xfId="14662"/>
    <cellStyle name="Normal 9 2 25 3 44" xfId="14663"/>
    <cellStyle name="Normal 9 2 25 3 45" xfId="14664"/>
    <cellStyle name="Normal 9 2 25 3 46" xfId="14665"/>
    <cellStyle name="Normal 9 2 25 3 47" xfId="14666"/>
    <cellStyle name="Normal 9 2 25 3 48" xfId="14667"/>
    <cellStyle name="Normal 9 2 25 3 49" xfId="14668"/>
    <cellStyle name="Normal 9 2 25 3 5" xfId="14669"/>
    <cellStyle name="Normal 9 2 25 3 50" xfId="14670"/>
    <cellStyle name="Normal 9 2 25 3 51" xfId="14671"/>
    <cellStyle name="Normal 9 2 25 3 52" xfId="14672"/>
    <cellStyle name="Normal 9 2 25 3 53" xfId="14673"/>
    <cellStyle name="Normal 9 2 25 3 54" xfId="14674"/>
    <cellStyle name="Normal 9 2 25 3 55" xfId="14675"/>
    <cellStyle name="Normal 9 2 25 3 56" xfId="14676"/>
    <cellStyle name="Normal 9 2 25 3 57" xfId="14677"/>
    <cellStyle name="Normal 9 2 25 3 58" xfId="14678"/>
    <cellStyle name="Normal 9 2 25 3 59" xfId="14679"/>
    <cellStyle name="Normal 9 2 25 3 6" xfId="14680"/>
    <cellStyle name="Normal 9 2 25 3 60" xfId="14681"/>
    <cellStyle name="Normal 9 2 25 3 61" xfId="14682"/>
    <cellStyle name="Normal 9 2 25 3 62" xfId="14683"/>
    <cellStyle name="Normal 9 2 25 3 7" xfId="14684"/>
    <cellStyle name="Normal 9 2 25 3 8" xfId="14685"/>
    <cellStyle name="Normal 9 2 25 3 9" xfId="14686"/>
    <cellStyle name="Normal 9 2 25 30" xfId="14687"/>
    <cellStyle name="Normal 9 2 25 31" xfId="14688"/>
    <cellStyle name="Normal 9 2 25 32" xfId="14689"/>
    <cellStyle name="Normal 9 2 25 33" xfId="14690"/>
    <cellStyle name="Normal 9 2 25 34" xfId="14691"/>
    <cellStyle name="Normal 9 2 25 35" xfId="14692"/>
    <cellStyle name="Normal 9 2 25 36" xfId="14693"/>
    <cellStyle name="Normal 9 2 25 37" xfId="14694"/>
    <cellStyle name="Normal 9 2 25 38" xfId="14695"/>
    <cellStyle name="Normal 9 2 25 39" xfId="14696"/>
    <cellStyle name="Normal 9 2 25 4" xfId="14697"/>
    <cellStyle name="Normal 9 2 25 40" xfId="14698"/>
    <cellStyle name="Normal 9 2 25 41" xfId="14699"/>
    <cellStyle name="Normal 9 2 25 42" xfId="14700"/>
    <cellStyle name="Normal 9 2 25 43" xfId="14701"/>
    <cellStyle name="Normal 9 2 25 44" xfId="14702"/>
    <cellStyle name="Normal 9 2 25 45" xfId="14703"/>
    <cellStyle name="Normal 9 2 25 46" xfId="14704"/>
    <cellStyle name="Normal 9 2 25 47" xfId="14705"/>
    <cellStyle name="Normal 9 2 25 48" xfId="14706"/>
    <cellStyle name="Normal 9 2 25 49" xfId="14707"/>
    <cellStyle name="Normal 9 2 25 5" xfId="14708"/>
    <cellStyle name="Normal 9 2 25 50" xfId="14709"/>
    <cellStyle name="Normal 9 2 25 51" xfId="14710"/>
    <cellStyle name="Normal 9 2 25 52" xfId="14711"/>
    <cellStyle name="Normal 9 2 25 53" xfId="14712"/>
    <cellStyle name="Normal 9 2 25 54" xfId="14713"/>
    <cellStyle name="Normal 9 2 25 55" xfId="14714"/>
    <cellStyle name="Normal 9 2 25 56" xfId="14715"/>
    <cellStyle name="Normal 9 2 25 57" xfId="14716"/>
    <cellStyle name="Normal 9 2 25 58" xfId="14717"/>
    <cellStyle name="Normal 9 2 25 59" xfId="14718"/>
    <cellStyle name="Normal 9 2 25 6" xfId="14719"/>
    <cellStyle name="Normal 9 2 25 60" xfId="14720"/>
    <cellStyle name="Normal 9 2 25 61" xfId="14721"/>
    <cellStyle name="Normal 9 2 25 62" xfId="14722"/>
    <cellStyle name="Normal 9 2 25 63" xfId="14723"/>
    <cellStyle name="Normal 9 2 25 64" xfId="14724"/>
    <cellStyle name="Normal 9 2 25 7" xfId="14725"/>
    <cellStyle name="Normal 9 2 25 8" xfId="14726"/>
    <cellStyle name="Normal 9 2 25 9" xfId="14727"/>
    <cellStyle name="Normal 9 2 26" xfId="14728"/>
    <cellStyle name="Normal 9 2 26 10" xfId="14729"/>
    <cellStyle name="Normal 9 2 26 11" xfId="14730"/>
    <cellStyle name="Normal 9 2 26 12" xfId="14731"/>
    <cellStyle name="Normal 9 2 26 13" xfId="14732"/>
    <cellStyle name="Normal 9 2 26 14" xfId="14733"/>
    <cellStyle name="Normal 9 2 26 15" xfId="14734"/>
    <cellStyle name="Normal 9 2 26 16" xfId="14735"/>
    <cellStyle name="Normal 9 2 26 17" xfId="14736"/>
    <cellStyle name="Normal 9 2 26 18" xfId="14737"/>
    <cellStyle name="Normal 9 2 26 19" xfId="14738"/>
    <cellStyle name="Normal 9 2 26 2" xfId="14739"/>
    <cellStyle name="Normal 9 2 26 2 10" xfId="14740"/>
    <cellStyle name="Normal 9 2 26 2 11" xfId="14741"/>
    <cellStyle name="Normal 9 2 26 2 12" xfId="14742"/>
    <cellStyle name="Normal 9 2 26 2 13" xfId="14743"/>
    <cellStyle name="Normal 9 2 26 2 14" xfId="14744"/>
    <cellStyle name="Normal 9 2 26 2 15" xfId="14745"/>
    <cellStyle name="Normal 9 2 26 2 16" xfId="14746"/>
    <cellStyle name="Normal 9 2 26 2 17" xfId="14747"/>
    <cellStyle name="Normal 9 2 26 2 18" xfId="14748"/>
    <cellStyle name="Normal 9 2 26 2 19" xfId="14749"/>
    <cellStyle name="Normal 9 2 26 2 2" xfId="14750"/>
    <cellStyle name="Normal 9 2 26 2 20" xfId="14751"/>
    <cellStyle name="Normal 9 2 26 2 21" xfId="14752"/>
    <cellStyle name="Normal 9 2 26 2 22" xfId="14753"/>
    <cellStyle name="Normal 9 2 26 2 23" xfId="14754"/>
    <cellStyle name="Normal 9 2 26 2 24" xfId="14755"/>
    <cellStyle name="Normal 9 2 26 2 25" xfId="14756"/>
    <cellStyle name="Normal 9 2 26 2 26" xfId="14757"/>
    <cellStyle name="Normal 9 2 26 2 27" xfId="14758"/>
    <cellStyle name="Normal 9 2 26 2 28" xfId="14759"/>
    <cellStyle name="Normal 9 2 26 2 29" xfId="14760"/>
    <cellStyle name="Normal 9 2 26 2 3" xfId="14761"/>
    <cellStyle name="Normal 9 2 26 2 30" xfId="14762"/>
    <cellStyle name="Normal 9 2 26 2 31" xfId="14763"/>
    <cellStyle name="Normal 9 2 26 2 32" xfId="14764"/>
    <cellStyle name="Normal 9 2 26 2 33" xfId="14765"/>
    <cellStyle name="Normal 9 2 26 2 34" xfId="14766"/>
    <cellStyle name="Normal 9 2 26 2 35" xfId="14767"/>
    <cellStyle name="Normal 9 2 26 2 36" xfId="14768"/>
    <cellStyle name="Normal 9 2 26 2 37" xfId="14769"/>
    <cellStyle name="Normal 9 2 26 2 38" xfId="14770"/>
    <cellStyle name="Normal 9 2 26 2 39" xfId="14771"/>
    <cellStyle name="Normal 9 2 26 2 4" xfId="14772"/>
    <cellStyle name="Normal 9 2 26 2 40" xfId="14773"/>
    <cellStyle name="Normal 9 2 26 2 41" xfId="14774"/>
    <cellStyle name="Normal 9 2 26 2 42" xfId="14775"/>
    <cellStyle name="Normal 9 2 26 2 43" xfId="14776"/>
    <cellStyle name="Normal 9 2 26 2 44" xfId="14777"/>
    <cellStyle name="Normal 9 2 26 2 45" xfId="14778"/>
    <cellStyle name="Normal 9 2 26 2 46" xfId="14779"/>
    <cellStyle name="Normal 9 2 26 2 47" xfId="14780"/>
    <cellStyle name="Normal 9 2 26 2 48" xfId="14781"/>
    <cellStyle name="Normal 9 2 26 2 49" xfId="14782"/>
    <cellStyle name="Normal 9 2 26 2 5" xfId="14783"/>
    <cellStyle name="Normal 9 2 26 2 50" xfId="14784"/>
    <cellStyle name="Normal 9 2 26 2 51" xfId="14785"/>
    <cellStyle name="Normal 9 2 26 2 52" xfId="14786"/>
    <cellStyle name="Normal 9 2 26 2 53" xfId="14787"/>
    <cellStyle name="Normal 9 2 26 2 54" xfId="14788"/>
    <cellStyle name="Normal 9 2 26 2 55" xfId="14789"/>
    <cellStyle name="Normal 9 2 26 2 56" xfId="14790"/>
    <cellStyle name="Normal 9 2 26 2 57" xfId="14791"/>
    <cellStyle name="Normal 9 2 26 2 58" xfId="14792"/>
    <cellStyle name="Normal 9 2 26 2 59" xfId="14793"/>
    <cellStyle name="Normal 9 2 26 2 6" xfId="14794"/>
    <cellStyle name="Normal 9 2 26 2 60" xfId="14795"/>
    <cellStyle name="Normal 9 2 26 2 61" xfId="14796"/>
    <cellStyle name="Normal 9 2 26 2 62" xfId="14797"/>
    <cellStyle name="Normal 9 2 26 2 7" xfId="14798"/>
    <cellStyle name="Normal 9 2 26 2 8" xfId="14799"/>
    <cellStyle name="Normal 9 2 26 2 9" xfId="14800"/>
    <cellStyle name="Normal 9 2 26 20" xfId="14801"/>
    <cellStyle name="Normal 9 2 26 21" xfId="14802"/>
    <cellStyle name="Normal 9 2 26 22" xfId="14803"/>
    <cellStyle name="Normal 9 2 26 23" xfId="14804"/>
    <cellStyle name="Normal 9 2 26 24" xfId="14805"/>
    <cellStyle name="Normal 9 2 26 25" xfId="14806"/>
    <cellStyle name="Normal 9 2 26 26" xfId="14807"/>
    <cellStyle name="Normal 9 2 26 27" xfId="14808"/>
    <cellStyle name="Normal 9 2 26 28" xfId="14809"/>
    <cellStyle name="Normal 9 2 26 29" xfId="14810"/>
    <cellStyle name="Normal 9 2 26 3" xfId="14811"/>
    <cellStyle name="Normal 9 2 26 3 10" xfId="14812"/>
    <cellStyle name="Normal 9 2 26 3 11" xfId="14813"/>
    <cellStyle name="Normal 9 2 26 3 12" xfId="14814"/>
    <cellStyle name="Normal 9 2 26 3 13" xfId="14815"/>
    <cellStyle name="Normal 9 2 26 3 14" xfId="14816"/>
    <cellStyle name="Normal 9 2 26 3 15" xfId="14817"/>
    <cellStyle name="Normal 9 2 26 3 16" xfId="14818"/>
    <cellStyle name="Normal 9 2 26 3 17" xfId="14819"/>
    <cellStyle name="Normal 9 2 26 3 18" xfId="14820"/>
    <cellStyle name="Normal 9 2 26 3 19" xfId="14821"/>
    <cellStyle name="Normal 9 2 26 3 2" xfId="14822"/>
    <cellStyle name="Normal 9 2 26 3 20" xfId="14823"/>
    <cellStyle name="Normal 9 2 26 3 21" xfId="14824"/>
    <cellStyle name="Normal 9 2 26 3 22" xfId="14825"/>
    <cellStyle name="Normal 9 2 26 3 23" xfId="14826"/>
    <cellStyle name="Normal 9 2 26 3 24" xfId="14827"/>
    <cellStyle name="Normal 9 2 26 3 25" xfId="14828"/>
    <cellStyle name="Normal 9 2 26 3 26" xfId="14829"/>
    <cellStyle name="Normal 9 2 26 3 27" xfId="14830"/>
    <cellStyle name="Normal 9 2 26 3 28" xfId="14831"/>
    <cellStyle name="Normal 9 2 26 3 29" xfId="14832"/>
    <cellStyle name="Normal 9 2 26 3 3" xfId="14833"/>
    <cellStyle name="Normal 9 2 26 3 30" xfId="14834"/>
    <cellStyle name="Normal 9 2 26 3 31" xfId="14835"/>
    <cellStyle name="Normal 9 2 26 3 32" xfId="14836"/>
    <cellStyle name="Normal 9 2 26 3 33" xfId="14837"/>
    <cellStyle name="Normal 9 2 26 3 34" xfId="14838"/>
    <cellStyle name="Normal 9 2 26 3 35" xfId="14839"/>
    <cellStyle name="Normal 9 2 26 3 36" xfId="14840"/>
    <cellStyle name="Normal 9 2 26 3 37" xfId="14841"/>
    <cellStyle name="Normal 9 2 26 3 38" xfId="14842"/>
    <cellStyle name="Normal 9 2 26 3 39" xfId="14843"/>
    <cellStyle name="Normal 9 2 26 3 4" xfId="14844"/>
    <cellStyle name="Normal 9 2 26 3 40" xfId="14845"/>
    <cellStyle name="Normal 9 2 26 3 41" xfId="14846"/>
    <cellStyle name="Normal 9 2 26 3 42" xfId="14847"/>
    <cellStyle name="Normal 9 2 26 3 43" xfId="14848"/>
    <cellStyle name="Normal 9 2 26 3 44" xfId="14849"/>
    <cellStyle name="Normal 9 2 26 3 45" xfId="14850"/>
    <cellStyle name="Normal 9 2 26 3 46" xfId="14851"/>
    <cellStyle name="Normal 9 2 26 3 47" xfId="14852"/>
    <cellStyle name="Normal 9 2 26 3 48" xfId="14853"/>
    <cellStyle name="Normal 9 2 26 3 49" xfId="14854"/>
    <cellStyle name="Normal 9 2 26 3 5" xfId="14855"/>
    <cellStyle name="Normal 9 2 26 3 50" xfId="14856"/>
    <cellStyle name="Normal 9 2 26 3 51" xfId="14857"/>
    <cellStyle name="Normal 9 2 26 3 52" xfId="14858"/>
    <cellStyle name="Normal 9 2 26 3 53" xfId="14859"/>
    <cellStyle name="Normal 9 2 26 3 54" xfId="14860"/>
    <cellStyle name="Normal 9 2 26 3 55" xfId="14861"/>
    <cellStyle name="Normal 9 2 26 3 56" xfId="14862"/>
    <cellStyle name="Normal 9 2 26 3 57" xfId="14863"/>
    <cellStyle name="Normal 9 2 26 3 58" xfId="14864"/>
    <cellStyle name="Normal 9 2 26 3 59" xfId="14865"/>
    <cellStyle name="Normal 9 2 26 3 6" xfId="14866"/>
    <cellStyle name="Normal 9 2 26 3 60" xfId="14867"/>
    <cellStyle name="Normal 9 2 26 3 61" xfId="14868"/>
    <cellStyle name="Normal 9 2 26 3 62" xfId="14869"/>
    <cellStyle name="Normal 9 2 26 3 7" xfId="14870"/>
    <cellStyle name="Normal 9 2 26 3 8" xfId="14871"/>
    <cellStyle name="Normal 9 2 26 3 9" xfId="14872"/>
    <cellStyle name="Normal 9 2 26 30" xfId="14873"/>
    <cellStyle name="Normal 9 2 26 31" xfId="14874"/>
    <cellStyle name="Normal 9 2 26 32" xfId="14875"/>
    <cellStyle name="Normal 9 2 26 33" xfId="14876"/>
    <cellStyle name="Normal 9 2 26 34" xfId="14877"/>
    <cellStyle name="Normal 9 2 26 35" xfId="14878"/>
    <cellStyle name="Normal 9 2 26 36" xfId="14879"/>
    <cellStyle name="Normal 9 2 26 37" xfId="14880"/>
    <cellStyle name="Normal 9 2 26 38" xfId="14881"/>
    <cellStyle name="Normal 9 2 26 39" xfId="14882"/>
    <cellStyle name="Normal 9 2 26 4" xfId="14883"/>
    <cellStyle name="Normal 9 2 26 40" xfId="14884"/>
    <cellStyle name="Normal 9 2 26 41" xfId="14885"/>
    <cellStyle name="Normal 9 2 26 42" xfId="14886"/>
    <cellStyle name="Normal 9 2 26 43" xfId="14887"/>
    <cellStyle name="Normal 9 2 26 44" xfId="14888"/>
    <cellStyle name="Normal 9 2 26 45" xfId="14889"/>
    <cellStyle name="Normal 9 2 26 46" xfId="14890"/>
    <cellStyle name="Normal 9 2 26 47" xfId="14891"/>
    <cellStyle name="Normal 9 2 26 48" xfId="14892"/>
    <cellStyle name="Normal 9 2 26 49" xfId="14893"/>
    <cellStyle name="Normal 9 2 26 5" xfId="14894"/>
    <cellStyle name="Normal 9 2 26 50" xfId="14895"/>
    <cellStyle name="Normal 9 2 26 51" xfId="14896"/>
    <cellStyle name="Normal 9 2 26 52" xfId="14897"/>
    <cellStyle name="Normal 9 2 26 53" xfId="14898"/>
    <cellStyle name="Normal 9 2 26 54" xfId="14899"/>
    <cellStyle name="Normal 9 2 26 55" xfId="14900"/>
    <cellStyle name="Normal 9 2 26 56" xfId="14901"/>
    <cellStyle name="Normal 9 2 26 57" xfId="14902"/>
    <cellStyle name="Normal 9 2 26 58" xfId="14903"/>
    <cellStyle name="Normal 9 2 26 59" xfId="14904"/>
    <cellStyle name="Normal 9 2 26 6" xfId="14905"/>
    <cellStyle name="Normal 9 2 26 60" xfId="14906"/>
    <cellStyle name="Normal 9 2 26 61" xfId="14907"/>
    <cellStyle name="Normal 9 2 26 62" xfId="14908"/>
    <cellStyle name="Normal 9 2 26 63" xfId="14909"/>
    <cellStyle name="Normal 9 2 26 64" xfId="14910"/>
    <cellStyle name="Normal 9 2 26 7" xfId="14911"/>
    <cellStyle name="Normal 9 2 26 8" xfId="14912"/>
    <cellStyle name="Normal 9 2 26 9" xfId="14913"/>
    <cellStyle name="Normal 9 2 27" xfId="14914"/>
    <cellStyle name="Normal 9 2 27 10" xfId="14915"/>
    <cellStyle name="Normal 9 2 27 11" xfId="14916"/>
    <cellStyle name="Normal 9 2 27 12" xfId="14917"/>
    <cellStyle name="Normal 9 2 27 13" xfId="14918"/>
    <cellStyle name="Normal 9 2 27 14" xfId="14919"/>
    <cellStyle name="Normal 9 2 27 15" xfId="14920"/>
    <cellStyle name="Normal 9 2 27 16" xfId="14921"/>
    <cellStyle name="Normal 9 2 27 17" xfId="14922"/>
    <cellStyle name="Normal 9 2 27 18" xfId="14923"/>
    <cellStyle name="Normal 9 2 27 19" xfId="14924"/>
    <cellStyle name="Normal 9 2 27 2" xfId="14925"/>
    <cellStyle name="Normal 9 2 27 2 10" xfId="14926"/>
    <cellStyle name="Normal 9 2 27 2 11" xfId="14927"/>
    <cellStyle name="Normal 9 2 27 2 12" xfId="14928"/>
    <cellStyle name="Normal 9 2 27 2 13" xfId="14929"/>
    <cellStyle name="Normal 9 2 27 2 14" xfId="14930"/>
    <cellStyle name="Normal 9 2 27 2 15" xfId="14931"/>
    <cellStyle name="Normal 9 2 27 2 16" xfId="14932"/>
    <cellStyle name="Normal 9 2 27 2 17" xfId="14933"/>
    <cellStyle name="Normal 9 2 27 2 18" xfId="14934"/>
    <cellStyle name="Normal 9 2 27 2 19" xfId="14935"/>
    <cellStyle name="Normal 9 2 27 2 2" xfId="14936"/>
    <cellStyle name="Normal 9 2 27 2 20" xfId="14937"/>
    <cellStyle name="Normal 9 2 27 2 21" xfId="14938"/>
    <cellStyle name="Normal 9 2 27 2 22" xfId="14939"/>
    <cellStyle name="Normal 9 2 27 2 23" xfId="14940"/>
    <cellStyle name="Normal 9 2 27 2 24" xfId="14941"/>
    <cellStyle name="Normal 9 2 27 2 25" xfId="14942"/>
    <cellStyle name="Normal 9 2 27 2 26" xfId="14943"/>
    <cellStyle name="Normal 9 2 27 2 27" xfId="14944"/>
    <cellStyle name="Normal 9 2 27 2 28" xfId="14945"/>
    <cellStyle name="Normal 9 2 27 2 29" xfId="14946"/>
    <cellStyle name="Normal 9 2 27 2 3" xfId="14947"/>
    <cellStyle name="Normal 9 2 27 2 30" xfId="14948"/>
    <cellStyle name="Normal 9 2 27 2 31" xfId="14949"/>
    <cellStyle name="Normal 9 2 27 2 32" xfId="14950"/>
    <cellStyle name="Normal 9 2 27 2 33" xfId="14951"/>
    <cellStyle name="Normal 9 2 27 2 34" xfId="14952"/>
    <cellStyle name="Normal 9 2 27 2 35" xfId="14953"/>
    <cellStyle name="Normal 9 2 27 2 36" xfId="14954"/>
    <cellStyle name="Normal 9 2 27 2 37" xfId="14955"/>
    <cellStyle name="Normal 9 2 27 2 38" xfId="14956"/>
    <cellStyle name="Normal 9 2 27 2 39" xfId="14957"/>
    <cellStyle name="Normal 9 2 27 2 4" xfId="14958"/>
    <cellStyle name="Normal 9 2 27 2 40" xfId="14959"/>
    <cellStyle name="Normal 9 2 27 2 41" xfId="14960"/>
    <cellStyle name="Normal 9 2 27 2 42" xfId="14961"/>
    <cellStyle name="Normal 9 2 27 2 43" xfId="14962"/>
    <cellStyle name="Normal 9 2 27 2 44" xfId="14963"/>
    <cellStyle name="Normal 9 2 27 2 45" xfId="14964"/>
    <cellStyle name="Normal 9 2 27 2 46" xfId="14965"/>
    <cellStyle name="Normal 9 2 27 2 47" xfId="14966"/>
    <cellStyle name="Normal 9 2 27 2 48" xfId="14967"/>
    <cellStyle name="Normal 9 2 27 2 49" xfId="14968"/>
    <cellStyle name="Normal 9 2 27 2 5" xfId="14969"/>
    <cellStyle name="Normal 9 2 27 2 50" xfId="14970"/>
    <cellStyle name="Normal 9 2 27 2 51" xfId="14971"/>
    <cellStyle name="Normal 9 2 27 2 52" xfId="14972"/>
    <cellStyle name="Normal 9 2 27 2 53" xfId="14973"/>
    <cellStyle name="Normal 9 2 27 2 54" xfId="14974"/>
    <cellStyle name="Normal 9 2 27 2 55" xfId="14975"/>
    <cellStyle name="Normal 9 2 27 2 56" xfId="14976"/>
    <cellStyle name="Normal 9 2 27 2 57" xfId="14977"/>
    <cellStyle name="Normal 9 2 27 2 58" xfId="14978"/>
    <cellStyle name="Normal 9 2 27 2 59" xfId="14979"/>
    <cellStyle name="Normal 9 2 27 2 6" xfId="14980"/>
    <cellStyle name="Normal 9 2 27 2 60" xfId="14981"/>
    <cellStyle name="Normal 9 2 27 2 61" xfId="14982"/>
    <cellStyle name="Normal 9 2 27 2 62" xfId="14983"/>
    <cellStyle name="Normal 9 2 27 2 7" xfId="14984"/>
    <cellStyle name="Normal 9 2 27 2 8" xfId="14985"/>
    <cellStyle name="Normal 9 2 27 2 9" xfId="14986"/>
    <cellStyle name="Normal 9 2 27 20" xfId="14987"/>
    <cellStyle name="Normal 9 2 27 21" xfId="14988"/>
    <cellStyle name="Normal 9 2 27 22" xfId="14989"/>
    <cellStyle name="Normal 9 2 27 23" xfId="14990"/>
    <cellStyle name="Normal 9 2 27 24" xfId="14991"/>
    <cellStyle name="Normal 9 2 27 25" xfId="14992"/>
    <cellStyle name="Normal 9 2 27 26" xfId="14993"/>
    <cellStyle name="Normal 9 2 27 27" xfId="14994"/>
    <cellStyle name="Normal 9 2 27 28" xfId="14995"/>
    <cellStyle name="Normal 9 2 27 29" xfId="14996"/>
    <cellStyle name="Normal 9 2 27 3" xfId="14997"/>
    <cellStyle name="Normal 9 2 27 3 10" xfId="14998"/>
    <cellStyle name="Normal 9 2 27 3 11" xfId="14999"/>
    <cellStyle name="Normal 9 2 27 3 12" xfId="15000"/>
    <cellStyle name="Normal 9 2 27 3 13" xfId="15001"/>
    <cellStyle name="Normal 9 2 27 3 14" xfId="15002"/>
    <cellStyle name="Normal 9 2 27 3 15" xfId="15003"/>
    <cellStyle name="Normal 9 2 27 3 16" xfId="15004"/>
    <cellStyle name="Normal 9 2 27 3 17" xfId="15005"/>
    <cellStyle name="Normal 9 2 27 3 18" xfId="15006"/>
    <cellStyle name="Normal 9 2 27 3 19" xfId="15007"/>
    <cellStyle name="Normal 9 2 27 3 2" xfId="15008"/>
    <cellStyle name="Normal 9 2 27 3 20" xfId="15009"/>
    <cellStyle name="Normal 9 2 27 3 21" xfId="15010"/>
    <cellStyle name="Normal 9 2 27 3 22" xfId="15011"/>
    <cellStyle name="Normal 9 2 27 3 23" xfId="15012"/>
    <cellStyle name="Normal 9 2 27 3 24" xfId="15013"/>
    <cellStyle name="Normal 9 2 27 3 25" xfId="15014"/>
    <cellStyle name="Normal 9 2 27 3 26" xfId="15015"/>
    <cellStyle name="Normal 9 2 27 3 27" xfId="15016"/>
    <cellStyle name="Normal 9 2 27 3 28" xfId="15017"/>
    <cellStyle name="Normal 9 2 27 3 29" xfId="15018"/>
    <cellStyle name="Normal 9 2 27 3 3" xfId="15019"/>
    <cellStyle name="Normal 9 2 27 3 30" xfId="15020"/>
    <cellStyle name="Normal 9 2 27 3 31" xfId="15021"/>
    <cellStyle name="Normal 9 2 27 3 32" xfId="15022"/>
    <cellStyle name="Normal 9 2 27 3 33" xfId="15023"/>
    <cellStyle name="Normal 9 2 27 3 34" xfId="15024"/>
    <cellStyle name="Normal 9 2 27 3 35" xfId="15025"/>
    <cellStyle name="Normal 9 2 27 3 36" xfId="15026"/>
    <cellStyle name="Normal 9 2 27 3 37" xfId="15027"/>
    <cellStyle name="Normal 9 2 27 3 38" xfId="15028"/>
    <cellStyle name="Normal 9 2 27 3 39" xfId="15029"/>
    <cellStyle name="Normal 9 2 27 3 4" xfId="15030"/>
    <cellStyle name="Normal 9 2 27 3 40" xfId="15031"/>
    <cellStyle name="Normal 9 2 27 3 41" xfId="15032"/>
    <cellStyle name="Normal 9 2 27 3 42" xfId="15033"/>
    <cellStyle name="Normal 9 2 27 3 43" xfId="15034"/>
    <cellStyle name="Normal 9 2 27 3 44" xfId="15035"/>
    <cellStyle name="Normal 9 2 27 3 45" xfId="15036"/>
    <cellStyle name="Normal 9 2 27 3 46" xfId="15037"/>
    <cellStyle name="Normal 9 2 27 3 47" xfId="15038"/>
    <cellStyle name="Normal 9 2 27 3 48" xfId="15039"/>
    <cellStyle name="Normal 9 2 27 3 49" xfId="15040"/>
    <cellStyle name="Normal 9 2 27 3 5" xfId="15041"/>
    <cellStyle name="Normal 9 2 27 3 50" xfId="15042"/>
    <cellStyle name="Normal 9 2 27 3 51" xfId="15043"/>
    <cellStyle name="Normal 9 2 27 3 52" xfId="15044"/>
    <cellStyle name="Normal 9 2 27 3 53" xfId="15045"/>
    <cellStyle name="Normal 9 2 27 3 54" xfId="15046"/>
    <cellStyle name="Normal 9 2 27 3 55" xfId="15047"/>
    <cellStyle name="Normal 9 2 27 3 56" xfId="15048"/>
    <cellStyle name="Normal 9 2 27 3 57" xfId="15049"/>
    <cellStyle name="Normal 9 2 27 3 58" xfId="15050"/>
    <cellStyle name="Normal 9 2 27 3 59" xfId="15051"/>
    <cellStyle name="Normal 9 2 27 3 6" xfId="15052"/>
    <cellStyle name="Normal 9 2 27 3 60" xfId="15053"/>
    <cellStyle name="Normal 9 2 27 3 61" xfId="15054"/>
    <cellStyle name="Normal 9 2 27 3 62" xfId="15055"/>
    <cellStyle name="Normal 9 2 27 3 7" xfId="15056"/>
    <cellStyle name="Normal 9 2 27 3 8" xfId="15057"/>
    <cellStyle name="Normal 9 2 27 3 9" xfId="15058"/>
    <cellStyle name="Normal 9 2 27 30" xfId="15059"/>
    <cellStyle name="Normal 9 2 27 31" xfId="15060"/>
    <cellStyle name="Normal 9 2 27 32" xfId="15061"/>
    <cellStyle name="Normal 9 2 27 33" xfId="15062"/>
    <cellStyle name="Normal 9 2 27 34" xfId="15063"/>
    <cellStyle name="Normal 9 2 27 35" xfId="15064"/>
    <cellStyle name="Normal 9 2 27 36" xfId="15065"/>
    <cellStyle name="Normal 9 2 27 37" xfId="15066"/>
    <cellStyle name="Normal 9 2 27 38" xfId="15067"/>
    <cellStyle name="Normal 9 2 27 39" xfId="15068"/>
    <cellStyle name="Normal 9 2 27 4" xfId="15069"/>
    <cellStyle name="Normal 9 2 27 40" xfId="15070"/>
    <cellStyle name="Normal 9 2 27 41" xfId="15071"/>
    <cellStyle name="Normal 9 2 27 42" xfId="15072"/>
    <cellStyle name="Normal 9 2 27 43" xfId="15073"/>
    <cellStyle name="Normal 9 2 27 44" xfId="15074"/>
    <cellStyle name="Normal 9 2 27 45" xfId="15075"/>
    <cellStyle name="Normal 9 2 27 46" xfId="15076"/>
    <cellStyle name="Normal 9 2 27 47" xfId="15077"/>
    <cellStyle name="Normal 9 2 27 48" xfId="15078"/>
    <cellStyle name="Normal 9 2 27 49" xfId="15079"/>
    <cellStyle name="Normal 9 2 27 5" xfId="15080"/>
    <cellStyle name="Normal 9 2 27 50" xfId="15081"/>
    <cellStyle name="Normal 9 2 27 51" xfId="15082"/>
    <cellStyle name="Normal 9 2 27 52" xfId="15083"/>
    <cellStyle name="Normal 9 2 27 53" xfId="15084"/>
    <cellStyle name="Normal 9 2 27 54" xfId="15085"/>
    <cellStyle name="Normal 9 2 27 55" xfId="15086"/>
    <cellStyle name="Normal 9 2 27 56" xfId="15087"/>
    <cellStyle name="Normal 9 2 27 57" xfId="15088"/>
    <cellStyle name="Normal 9 2 27 58" xfId="15089"/>
    <cellStyle name="Normal 9 2 27 59" xfId="15090"/>
    <cellStyle name="Normal 9 2 27 6" xfId="15091"/>
    <cellStyle name="Normal 9 2 27 60" xfId="15092"/>
    <cellStyle name="Normal 9 2 27 61" xfId="15093"/>
    <cellStyle name="Normal 9 2 27 62" xfId="15094"/>
    <cellStyle name="Normal 9 2 27 63" xfId="15095"/>
    <cellStyle name="Normal 9 2 27 64" xfId="15096"/>
    <cellStyle name="Normal 9 2 27 7" xfId="15097"/>
    <cellStyle name="Normal 9 2 27 8" xfId="15098"/>
    <cellStyle name="Normal 9 2 27 9" xfId="15099"/>
    <cellStyle name="Normal 9 2 28" xfId="15100"/>
    <cellStyle name="Normal 9 2 28 10" xfId="15101"/>
    <cellStyle name="Normal 9 2 28 11" xfId="15102"/>
    <cellStyle name="Normal 9 2 28 12" xfId="15103"/>
    <cellStyle name="Normal 9 2 28 13" xfId="15104"/>
    <cellStyle name="Normal 9 2 28 14" xfId="15105"/>
    <cellStyle name="Normal 9 2 28 15" xfId="15106"/>
    <cellStyle name="Normal 9 2 28 16" xfId="15107"/>
    <cellStyle name="Normal 9 2 28 17" xfId="15108"/>
    <cellStyle name="Normal 9 2 28 18" xfId="15109"/>
    <cellStyle name="Normal 9 2 28 19" xfId="15110"/>
    <cellStyle name="Normal 9 2 28 2" xfId="15111"/>
    <cellStyle name="Normal 9 2 28 2 10" xfId="15112"/>
    <cellStyle name="Normal 9 2 28 2 11" xfId="15113"/>
    <cellStyle name="Normal 9 2 28 2 12" xfId="15114"/>
    <cellStyle name="Normal 9 2 28 2 13" xfId="15115"/>
    <cellStyle name="Normal 9 2 28 2 14" xfId="15116"/>
    <cellStyle name="Normal 9 2 28 2 15" xfId="15117"/>
    <cellStyle name="Normal 9 2 28 2 16" xfId="15118"/>
    <cellStyle name="Normal 9 2 28 2 17" xfId="15119"/>
    <cellStyle name="Normal 9 2 28 2 18" xfId="15120"/>
    <cellStyle name="Normal 9 2 28 2 19" xfId="15121"/>
    <cellStyle name="Normal 9 2 28 2 2" xfId="15122"/>
    <cellStyle name="Normal 9 2 28 2 20" xfId="15123"/>
    <cellStyle name="Normal 9 2 28 2 21" xfId="15124"/>
    <cellStyle name="Normal 9 2 28 2 22" xfId="15125"/>
    <cellStyle name="Normal 9 2 28 2 23" xfId="15126"/>
    <cellStyle name="Normal 9 2 28 2 24" xfId="15127"/>
    <cellStyle name="Normal 9 2 28 2 25" xfId="15128"/>
    <cellStyle name="Normal 9 2 28 2 26" xfId="15129"/>
    <cellStyle name="Normal 9 2 28 2 27" xfId="15130"/>
    <cellStyle name="Normal 9 2 28 2 28" xfId="15131"/>
    <cellStyle name="Normal 9 2 28 2 29" xfId="15132"/>
    <cellStyle name="Normal 9 2 28 2 3" xfId="15133"/>
    <cellStyle name="Normal 9 2 28 2 30" xfId="15134"/>
    <cellStyle name="Normal 9 2 28 2 31" xfId="15135"/>
    <cellStyle name="Normal 9 2 28 2 32" xfId="15136"/>
    <cellStyle name="Normal 9 2 28 2 33" xfId="15137"/>
    <cellStyle name="Normal 9 2 28 2 34" xfId="15138"/>
    <cellStyle name="Normal 9 2 28 2 35" xfId="15139"/>
    <cellStyle name="Normal 9 2 28 2 36" xfId="15140"/>
    <cellStyle name="Normal 9 2 28 2 37" xfId="15141"/>
    <cellStyle name="Normal 9 2 28 2 38" xfId="15142"/>
    <cellStyle name="Normal 9 2 28 2 39" xfId="15143"/>
    <cellStyle name="Normal 9 2 28 2 4" xfId="15144"/>
    <cellStyle name="Normal 9 2 28 2 40" xfId="15145"/>
    <cellStyle name="Normal 9 2 28 2 41" xfId="15146"/>
    <cellStyle name="Normal 9 2 28 2 42" xfId="15147"/>
    <cellStyle name="Normal 9 2 28 2 43" xfId="15148"/>
    <cellStyle name="Normal 9 2 28 2 44" xfId="15149"/>
    <cellStyle name="Normal 9 2 28 2 45" xfId="15150"/>
    <cellStyle name="Normal 9 2 28 2 46" xfId="15151"/>
    <cellStyle name="Normal 9 2 28 2 47" xfId="15152"/>
    <cellStyle name="Normal 9 2 28 2 48" xfId="15153"/>
    <cellStyle name="Normal 9 2 28 2 49" xfId="15154"/>
    <cellStyle name="Normal 9 2 28 2 5" xfId="15155"/>
    <cellStyle name="Normal 9 2 28 2 50" xfId="15156"/>
    <cellStyle name="Normal 9 2 28 2 51" xfId="15157"/>
    <cellStyle name="Normal 9 2 28 2 52" xfId="15158"/>
    <cellStyle name="Normal 9 2 28 2 53" xfId="15159"/>
    <cellStyle name="Normal 9 2 28 2 54" xfId="15160"/>
    <cellStyle name="Normal 9 2 28 2 55" xfId="15161"/>
    <cellStyle name="Normal 9 2 28 2 56" xfId="15162"/>
    <cellStyle name="Normal 9 2 28 2 57" xfId="15163"/>
    <cellStyle name="Normal 9 2 28 2 58" xfId="15164"/>
    <cellStyle name="Normal 9 2 28 2 59" xfId="15165"/>
    <cellStyle name="Normal 9 2 28 2 6" xfId="15166"/>
    <cellStyle name="Normal 9 2 28 2 60" xfId="15167"/>
    <cellStyle name="Normal 9 2 28 2 61" xfId="15168"/>
    <cellStyle name="Normal 9 2 28 2 62" xfId="15169"/>
    <cellStyle name="Normal 9 2 28 2 7" xfId="15170"/>
    <cellStyle name="Normal 9 2 28 2 8" xfId="15171"/>
    <cellStyle name="Normal 9 2 28 2 9" xfId="15172"/>
    <cellStyle name="Normal 9 2 28 20" xfId="15173"/>
    <cellStyle name="Normal 9 2 28 21" xfId="15174"/>
    <cellStyle name="Normal 9 2 28 22" xfId="15175"/>
    <cellStyle name="Normal 9 2 28 23" xfId="15176"/>
    <cellStyle name="Normal 9 2 28 24" xfId="15177"/>
    <cellStyle name="Normal 9 2 28 25" xfId="15178"/>
    <cellStyle name="Normal 9 2 28 26" xfId="15179"/>
    <cellStyle name="Normal 9 2 28 27" xfId="15180"/>
    <cellStyle name="Normal 9 2 28 28" xfId="15181"/>
    <cellStyle name="Normal 9 2 28 29" xfId="15182"/>
    <cellStyle name="Normal 9 2 28 3" xfId="15183"/>
    <cellStyle name="Normal 9 2 28 3 10" xfId="15184"/>
    <cellStyle name="Normal 9 2 28 3 11" xfId="15185"/>
    <cellStyle name="Normal 9 2 28 3 12" xfId="15186"/>
    <cellStyle name="Normal 9 2 28 3 13" xfId="15187"/>
    <cellStyle name="Normal 9 2 28 3 14" xfId="15188"/>
    <cellStyle name="Normal 9 2 28 3 15" xfId="15189"/>
    <cellStyle name="Normal 9 2 28 3 16" xfId="15190"/>
    <cellStyle name="Normal 9 2 28 3 17" xfId="15191"/>
    <cellStyle name="Normal 9 2 28 3 18" xfId="15192"/>
    <cellStyle name="Normal 9 2 28 3 19" xfId="15193"/>
    <cellStyle name="Normal 9 2 28 3 2" xfId="15194"/>
    <cellStyle name="Normal 9 2 28 3 20" xfId="15195"/>
    <cellStyle name="Normal 9 2 28 3 21" xfId="15196"/>
    <cellStyle name="Normal 9 2 28 3 22" xfId="15197"/>
    <cellStyle name="Normal 9 2 28 3 23" xfId="15198"/>
    <cellStyle name="Normal 9 2 28 3 24" xfId="15199"/>
    <cellStyle name="Normal 9 2 28 3 25" xfId="15200"/>
    <cellStyle name="Normal 9 2 28 3 26" xfId="15201"/>
    <cellStyle name="Normal 9 2 28 3 27" xfId="15202"/>
    <cellStyle name="Normal 9 2 28 3 28" xfId="15203"/>
    <cellStyle name="Normal 9 2 28 3 29" xfId="15204"/>
    <cellStyle name="Normal 9 2 28 3 3" xfId="15205"/>
    <cellStyle name="Normal 9 2 28 3 30" xfId="15206"/>
    <cellStyle name="Normal 9 2 28 3 31" xfId="15207"/>
    <cellStyle name="Normal 9 2 28 3 32" xfId="15208"/>
    <cellStyle name="Normal 9 2 28 3 33" xfId="15209"/>
    <cellStyle name="Normal 9 2 28 3 34" xfId="15210"/>
    <cellStyle name="Normal 9 2 28 3 35" xfId="15211"/>
    <cellStyle name="Normal 9 2 28 3 36" xfId="15212"/>
    <cellStyle name="Normal 9 2 28 3 37" xfId="15213"/>
    <cellStyle name="Normal 9 2 28 3 38" xfId="15214"/>
    <cellStyle name="Normal 9 2 28 3 39" xfId="15215"/>
    <cellStyle name="Normal 9 2 28 3 4" xfId="15216"/>
    <cellStyle name="Normal 9 2 28 3 40" xfId="15217"/>
    <cellStyle name="Normal 9 2 28 3 41" xfId="15218"/>
    <cellStyle name="Normal 9 2 28 3 42" xfId="15219"/>
    <cellStyle name="Normal 9 2 28 3 43" xfId="15220"/>
    <cellStyle name="Normal 9 2 28 3 44" xfId="15221"/>
    <cellStyle name="Normal 9 2 28 3 45" xfId="15222"/>
    <cellStyle name="Normal 9 2 28 3 46" xfId="15223"/>
    <cellStyle name="Normal 9 2 28 3 47" xfId="15224"/>
    <cellStyle name="Normal 9 2 28 3 48" xfId="15225"/>
    <cellStyle name="Normal 9 2 28 3 49" xfId="15226"/>
    <cellStyle name="Normal 9 2 28 3 5" xfId="15227"/>
    <cellStyle name="Normal 9 2 28 3 50" xfId="15228"/>
    <cellStyle name="Normal 9 2 28 3 51" xfId="15229"/>
    <cellStyle name="Normal 9 2 28 3 52" xfId="15230"/>
    <cellStyle name="Normal 9 2 28 3 53" xfId="15231"/>
    <cellStyle name="Normal 9 2 28 3 54" xfId="15232"/>
    <cellStyle name="Normal 9 2 28 3 55" xfId="15233"/>
    <cellStyle name="Normal 9 2 28 3 56" xfId="15234"/>
    <cellStyle name="Normal 9 2 28 3 57" xfId="15235"/>
    <cellStyle name="Normal 9 2 28 3 58" xfId="15236"/>
    <cellStyle name="Normal 9 2 28 3 59" xfId="15237"/>
    <cellStyle name="Normal 9 2 28 3 6" xfId="15238"/>
    <cellStyle name="Normal 9 2 28 3 60" xfId="15239"/>
    <cellStyle name="Normal 9 2 28 3 61" xfId="15240"/>
    <cellStyle name="Normal 9 2 28 3 62" xfId="15241"/>
    <cellStyle name="Normal 9 2 28 3 7" xfId="15242"/>
    <cellStyle name="Normal 9 2 28 3 8" xfId="15243"/>
    <cellStyle name="Normal 9 2 28 3 9" xfId="15244"/>
    <cellStyle name="Normal 9 2 28 30" xfId="15245"/>
    <cellStyle name="Normal 9 2 28 31" xfId="15246"/>
    <cellStyle name="Normal 9 2 28 32" xfId="15247"/>
    <cellStyle name="Normal 9 2 28 33" xfId="15248"/>
    <cellStyle name="Normal 9 2 28 34" xfId="15249"/>
    <cellStyle name="Normal 9 2 28 35" xfId="15250"/>
    <cellStyle name="Normal 9 2 28 36" xfId="15251"/>
    <cellStyle name="Normal 9 2 28 37" xfId="15252"/>
    <cellStyle name="Normal 9 2 28 38" xfId="15253"/>
    <cellStyle name="Normal 9 2 28 39" xfId="15254"/>
    <cellStyle name="Normal 9 2 28 4" xfId="15255"/>
    <cellStyle name="Normal 9 2 28 40" xfId="15256"/>
    <cellStyle name="Normal 9 2 28 41" xfId="15257"/>
    <cellStyle name="Normal 9 2 28 42" xfId="15258"/>
    <cellStyle name="Normal 9 2 28 43" xfId="15259"/>
    <cellStyle name="Normal 9 2 28 44" xfId="15260"/>
    <cellStyle name="Normal 9 2 28 45" xfId="15261"/>
    <cellStyle name="Normal 9 2 28 46" xfId="15262"/>
    <cellStyle name="Normal 9 2 28 47" xfId="15263"/>
    <cellStyle name="Normal 9 2 28 48" xfId="15264"/>
    <cellStyle name="Normal 9 2 28 49" xfId="15265"/>
    <cellStyle name="Normal 9 2 28 5" xfId="15266"/>
    <cellStyle name="Normal 9 2 28 50" xfId="15267"/>
    <cellStyle name="Normal 9 2 28 51" xfId="15268"/>
    <cellStyle name="Normal 9 2 28 52" xfId="15269"/>
    <cellStyle name="Normal 9 2 28 53" xfId="15270"/>
    <cellStyle name="Normal 9 2 28 54" xfId="15271"/>
    <cellStyle name="Normal 9 2 28 55" xfId="15272"/>
    <cellStyle name="Normal 9 2 28 56" xfId="15273"/>
    <cellStyle name="Normal 9 2 28 57" xfId="15274"/>
    <cellStyle name="Normal 9 2 28 58" xfId="15275"/>
    <cellStyle name="Normal 9 2 28 59" xfId="15276"/>
    <cellStyle name="Normal 9 2 28 6" xfId="15277"/>
    <cellStyle name="Normal 9 2 28 60" xfId="15278"/>
    <cellStyle name="Normal 9 2 28 61" xfId="15279"/>
    <cellStyle name="Normal 9 2 28 62" xfId="15280"/>
    <cellStyle name="Normal 9 2 28 63" xfId="15281"/>
    <cellStyle name="Normal 9 2 28 64" xfId="15282"/>
    <cellStyle name="Normal 9 2 28 7" xfId="15283"/>
    <cellStyle name="Normal 9 2 28 8" xfId="15284"/>
    <cellStyle name="Normal 9 2 28 9" xfId="15285"/>
    <cellStyle name="Normal 9 2 29" xfId="15286"/>
    <cellStyle name="Normal 9 2 29 10" xfId="15287"/>
    <cellStyle name="Normal 9 2 29 11" xfId="15288"/>
    <cellStyle name="Normal 9 2 29 12" xfId="15289"/>
    <cellStyle name="Normal 9 2 29 13" xfId="15290"/>
    <cellStyle name="Normal 9 2 29 14" xfId="15291"/>
    <cellStyle name="Normal 9 2 29 15" xfId="15292"/>
    <cellStyle name="Normal 9 2 29 16" xfId="15293"/>
    <cellStyle name="Normal 9 2 29 17" xfId="15294"/>
    <cellStyle name="Normal 9 2 29 18" xfId="15295"/>
    <cellStyle name="Normal 9 2 29 19" xfId="15296"/>
    <cellStyle name="Normal 9 2 29 2" xfId="15297"/>
    <cellStyle name="Normal 9 2 29 2 10" xfId="15298"/>
    <cellStyle name="Normal 9 2 29 2 11" xfId="15299"/>
    <cellStyle name="Normal 9 2 29 2 12" xfId="15300"/>
    <cellStyle name="Normal 9 2 29 2 13" xfId="15301"/>
    <cellStyle name="Normal 9 2 29 2 14" xfId="15302"/>
    <cellStyle name="Normal 9 2 29 2 15" xfId="15303"/>
    <cellStyle name="Normal 9 2 29 2 16" xfId="15304"/>
    <cellStyle name="Normal 9 2 29 2 17" xfId="15305"/>
    <cellStyle name="Normal 9 2 29 2 18" xfId="15306"/>
    <cellStyle name="Normal 9 2 29 2 19" xfId="15307"/>
    <cellStyle name="Normal 9 2 29 2 2" xfId="15308"/>
    <cellStyle name="Normal 9 2 29 2 20" xfId="15309"/>
    <cellStyle name="Normal 9 2 29 2 21" xfId="15310"/>
    <cellStyle name="Normal 9 2 29 2 22" xfId="15311"/>
    <cellStyle name="Normal 9 2 29 2 23" xfId="15312"/>
    <cellStyle name="Normal 9 2 29 2 24" xfId="15313"/>
    <cellStyle name="Normal 9 2 29 2 25" xfId="15314"/>
    <cellStyle name="Normal 9 2 29 2 26" xfId="15315"/>
    <cellStyle name="Normal 9 2 29 2 27" xfId="15316"/>
    <cellStyle name="Normal 9 2 29 2 28" xfId="15317"/>
    <cellStyle name="Normal 9 2 29 2 29" xfId="15318"/>
    <cellStyle name="Normal 9 2 29 2 3" xfId="15319"/>
    <cellStyle name="Normal 9 2 29 2 30" xfId="15320"/>
    <cellStyle name="Normal 9 2 29 2 31" xfId="15321"/>
    <cellStyle name="Normal 9 2 29 2 32" xfId="15322"/>
    <cellStyle name="Normal 9 2 29 2 33" xfId="15323"/>
    <cellStyle name="Normal 9 2 29 2 34" xfId="15324"/>
    <cellStyle name="Normal 9 2 29 2 35" xfId="15325"/>
    <cellStyle name="Normal 9 2 29 2 36" xfId="15326"/>
    <cellStyle name="Normal 9 2 29 2 37" xfId="15327"/>
    <cellStyle name="Normal 9 2 29 2 38" xfId="15328"/>
    <cellStyle name="Normal 9 2 29 2 39" xfId="15329"/>
    <cellStyle name="Normal 9 2 29 2 4" xfId="15330"/>
    <cellStyle name="Normal 9 2 29 2 40" xfId="15331"/>
    <cellStyle name="Normal 9 2 29 2 41" xfId="15332"/>
    <cellStyle name="Normal 9 2 29 2 42" xfId="15333"/>
    <cellStyle name="Normal 9 2 29 2 43" xfId="15334"/>
    <cellStyle name="Normal 9 2 29 2 44" xfId="15335"/>
    <cellStyle name="Normal 9 2 29 2 45" xfId="15336"/>
    <cellStyle name="Normal 9 2 29 2 46" xfId="15337"/>
    <cellStyle name="Normal 9 2 29 2 47" xfId="15338"/>
    <cellStyle name="Normal 9 2 29 2 48" xfId="15339"/>
    <cellStyle name="Normal 9 2 29 2 49" xfId="15340"/>
    <cellStyle name="Normal 9 2 29 2 5" xfId="15341"/>
    <cellStyle name="Normal 9 2 29 2 50" xfId="15342"/>
    <cellStyle name="Normal 9 2 29 2 51" xfId="15343"/>
    <cellStyle name="Normal 9 2 29 2 52" xfId="15344"/>
    <cellStyle name="Normal 9 2 29 2 53" xfId="15345"/>
    <cellStyle name="Normal 9 2 29 2 54" xfId="15346"/>
    <cellStyle name="Normal 9 2 29 2 55" xfId="15347"/>
    <cellStyle name="Normal 9 2 29 2 56" xfId="15348"/>
    <cellStyle name="Normal 9 2 29 2 57" xfId="15349"/>
    <cellStyle name="Normal 9 2 29 2 58" xfId="15350"/>
    <cellStyle name="Normal 9 2 29 2 59" xfId="15351"/>
    <cellStyle name="Normal 9 2 29 2 6" xfId="15352"/>
    <cellStyle name="Normal 9 2 29 2 60" xfId="15353"/>
    <cellStyle name="Normal 9 2 29 2 61" xfId="15354"/>
    <cellStyle name="Normal 9 2 29 2 62" xfId="15355"/>
    <cellStyle name="Normal 9 2 29 2 7" xfId="15356"/>
    <cellStyle name="Normal 9 2 29 2 8" xfId="15357"/>
    <cellStyle name="Normal 9 2 29 2 9" xfId="15358"/>
    <cellStyle name="Normal 9 2 29 20" xfId="15359"/>
    <cellStyle name="Normal 9 2 29 21" xfId="15360"/>
    <cellStyle name="Normal 9 2 29 22" xfId="15361"/>
    <cellStyle name="Normal 9 2 29 23" xfId="15362"/>
    <cellStyle name="Normal 9 2 29 24" xfId="15363"/>
    <cellStyle name="Normal 9 2 29 25" xfId="15364"/>
    <cellStyle name="Normal 9 2 29 26" xfId="15365"/>
    <cellStyle name="Normal 9 2 29 27" xfId="15366"/>
    <cellStyle name="Normal 9 2 29 28" xfId="15367"/>
    <cellStyle name="Normal 9 2 29 29" xfId="15368"/>
    <cellStyle name="Normal 9 2 29 3" xfId="15369"/>
    <cellStyle name="Normal 9 2 29 3 10" xfId="15370"/>
    <cellStyle name="Normal 9 2 29 3 11" xfId="15371"/>
    <cellStyle name="Normal 9 2 29 3 12" xfId="15372"/>
    <cellStyle name="Normal 9 2 29 3 13" xfId="15373"/>
    <cellStyle name="Normal 9 2 29 3 14" xfId="15374"/>
    <cellStyle name="Normal 9 2 29 3 15" xfId="15375"/>
    <cellStyle name="Normal 9 2 29 3 16" xfId="15376"/>
    <cellStyle name="Normal 9 2 29 3 17" xfId="15377"/>
    <cellStyle name="Normal 9 2 29 3 18" xfId="15378"/>
    <cellStyle name="Normal 9 2 29 3 19" xfId="15379"/>
    <cellStyle name="Normal 9 2 29 3 2" xfId="15380"/>
    <cellStyle name="Normal 9 2 29 3 20" xfId="15381"/>
    <cellStyle name="Normal 9 2 29 3 21" xfId="15382"/>
    <cellStyle name="Normal 9 2 29 3 22" xfId="15383"/>
    <cellStyle name="Normal 9 2 29 3 23" xfId="15384"/>
    <cellStyle name="Normal 9 2 29 3 24" xfId="15385"/>
    <cellStyle name="Normal 9 2 29 3 25" xfId="15386"/>
    <cellStyle name="Normal 9 2 29 3 26" xfId="15387"/>
    <cellStyle name="Normal 9 2 29 3 27" xfId="15388"/>
    <cellStyle name="Normal 9 2 29 3 28" xfId="15389"/>
    <cellStyle name="Normal 9 2 29 3 29" xfId="15390"/>
    <cellStyle name="Normal 9 2 29 3 3" xfId="15391"/>
    <cellStyle name="Normal 9 2 29 3 30" xfId="15392"/>
    <cellStyle name="Normal 9 2 29 3 31" xfId="15393"/>
    <cellStyle name="Normal 9 2 29 3 32" xfId="15394"/>
    <cellStyle name="Normal 9 2 29 3 33" xfId="15395"/>
    <cellStyle name="Normal 9 2 29 3 34" xfId="15396"/>
    <cellStyle name="Normal 9 2 29 3 35" xfId="15397"/>
    <cellStyle name="Normal 9 2 29 3 36" xfId="15398"/>
    <cellStyle name="Normal 9 2 29 3 37" xfId="15399"/>
    <cellStyle name="Normal 9 2 29 3 38" xfId="15400"/>
    <cellStyle name="Normal 9 2 29 3 39" xfId="15401"/>
    <cellStyle name="Normal 9 2 29 3 4" xfId="15402"/>
    <cellStyle name="Normal 9 2 29 3 40" xfId="15403"/>
    <cellStyle name="Normal 9 2 29 3 41" xfId="15404"/>
    <cellStyle name="Normal 9 2 29 3 42" xfId="15405"/>
    <cellStyle name="Normal 9 2 29 3 43" xfId="15406"/>
    <cellStyle name="Normal 9 2 29 3 44" xfId="15407"/>
    <cellStyle name="Normal 9 2 29 3 45" xfId="15408"/>
    <cellStyle name="Normal 9 2 29 3 46" xfId="15409"/>
    <cellStyle name="Normal 9 2 29 3 47" xfId="15410"/>
    <cellStyle name="Normal 9 2 29 3 48" xfId="15411"/>
    <cellStyle name="Normal 9 2 29 3 49" xfId="15412"/>
    <cellStyle name="Normal 9 2 29 3 5" xfId="15413"/>
    <cellStyle name="Normal 9 2 29 3 50" xfId="15414"/>
    <cellStyle name="Normal 9 2 29 3 51" xfId="15415"/>
    <cellStyle name="Normal 9 2 29 3 52" xfId="15416"/>
    <cellStyle name="Normal 9 2 29 3 53" xfId="15417"/>
    <cellStyle name="Normal 9 2 29 3 54" xfId="15418"/>
    <cellStyle name="Normal 9 2 29 3 55" xfId="15419"/>
    <cellStyle name="Normal 9 2 29 3 56" xfId="15420"/>
    <cellStyle name="Normal 9 2 29 3 57" xfId="15421"/>
    <cellStyle name="Normal 9 2 29 3 58" xfId="15422"/>
    <cellStyle name="Normal 9 2 29 3 59" xfId="15423"/>
    <cellStyle name="Normal 9 2 29 3 6" xfId="15424"/>
    <cellStyle name="Normal 9 2 29 3 60" xfId="15425"/>
    <cellStyle name="Normal 9 2 29 3 61" xfId="15426"/>
    <cellStyle name="Normal 9 2 29 3 62" xfId="15427"/>
    <cellStyle name="Normal 9 2 29 3 7" xfId="15428"/>
    <cellStyle name="Normal 9 2 29 3 8" xfId="15429"/>
    <cellStyle name="Normal 9 2 29 3 9" xfId="15430"/>
    <cellStyle name="Normal 9 2 29 30" xfId="15431"/>
    <cellStyle name="Normal 9 2 29 31" xfId="15432"/>
    <cellStyle name="Normal 9 2 29 32" xfId="15433"/>
    <cellStyle name="Normal 9 2 29 33" xfId="15434"/>
    <cellStyle name="Normal 9 2 29 34" xfId="15435"/>
    <cellStyle name="Normal 9 2 29 35" xfId="15436"/>
    <cellStyle name="Normal 9 2 29 36" xfId="15437"/>
    <cellStyle name="Normal 9 2 29 37" xfId="15438"/>
    <cellStyle name="Normal 9 2 29 38" xfId="15439"/>
    <cellStyle name="Normal 9 2 29 39" xfId="15440"/>
    <cellStyle name="Normal 9 2 29 4" xfId="15441"/>
    <cellStyle name="Normal 9 2 29 40" xfId="15442"/>
    <cellStyle name="Normal 9 2 29 41" xfId="15443"/>
    <cellStyle name="Normal 9 2 29 42" xfId="15444"/>
    <cellStyle name="Normal 9 2 29 43" xfId="15445"/>
    <cellStyle name="Normal 9 2 29 44" xfId="15446"/>
    <cellStyle name="Normal 9 2 29 45" xfId="15447"/>
    <cellStyle name="Normal 9 2 29 46" xfId="15448"/>
    <cellStyle name="Normal 9 2 29 47" xfId="15449"/>
    <cellStyle name="Normal 9 2 29 48" xfId="15450"/>
    <cellStyle name="Normal 9 2 29 49" xfId="15451"/>
    <cellStyle name="Normal 9 2 29 5" xfId="15452"/>
    <cellStyle name="Normal 9 2 29 50" xfId="15453"/>
    <cellStyle name="Normal 9 2 29 51" xfId="15454"/>
    <cellStyle name="Normal 9 2 29 52" xfId="15455"/>
    <cellStyle name="Normal 9 2 29 53" xfId="15456"/>
    <cellStyle name="Normal 9 2 29 54" xfId="15457"/>
    <cellStyle name="Normal 9 2 29 55" xfId="15458"/>
    <cellStyle name="Normal 9 2 29 56" xfId="15459"/>
    <cellStyle name="Normal 9 2 29 57" xfId="15460"/>
    <cellStyle name="Normal 9 2 29 58" xfId="15461"/>
    <cellStyle name="Normal 9 2 29 59" xfId="15462"/>
    <cellStyle name="Normal 9 2 29 6" xfId="15463"/>
    <cellStyle name="Normal 9 2 29 60" xfId="15464"/>
    <cellStyle name="Normal 9 2 29 61" xfId="15465"/>
    <cellStyle name="Normal 9 2 29 62" xfId="15466"/>
    <cellStyle name="Normal 9 2 29 63" xfId="15467"/>
    <cellStyle name="Normal 9 2 29 64" xfId="15468"/>
    <cellStyle name="Normal 9 2 29 7" xfId="15469"/>
    <cellStyle name="Normal 9 2 29 8" xfId="15470"/>
    <cellStyle name="Normal 9 2 29 9" xfId="15471"/>
    <cellStyle name="Normal 9 2 3" xfId="15472"/>
    <cellStyle name="Normal 9 2 3 10" xfId="15473"/>
    <cellStyle name="Normal 9 2 3 11" xfId="15474"/>
    <cellStyle name="Normal 9 2 3 12" xfId="15475"/>
    <cellStyle name="Normal 9 2 3 13" xfId="15476"/>
    <cellStyle name="Normal 9 2 3 14" xfId="15477"/>
    <cellStyle name="Normal 9 2 3 15" xfId="15478"/>
    <cellStyle name="Normal 9 2 3 16" xfId="15479"/>
    <cellStyle name="Normal 9 2 3 17" xfId="15480"/>
    <cellStyle name="Normal 9 2 3 18" xfId="15481"/>
    <cellStyle name="Normal 9 2 3 19" xfId="15482"/>
    <cellStyle name="Normal 9 2 3 2" xfId="15483"/>
    <cellStyle name="Normal 9 2 3 2 10" xfId="15484"/>
    <cellStyle name="Normal 9 2 3 2 11" xfId="15485"/>
    <cellStyle name="Normal 9 2 3 2 12" xfId="15486"/>
    <cellStyle name="Normal 9 2 3 2 13" xfId="15487"/>
    <cellStyle name="Normal 9 2 3 2 14" xfId="15488"/>
    <cellStyle name="Normal 9 2 3 2 15" xfId="15489"/>
    <cellStyle name="Normal 9 2 3 2 16" xfId="15490"/>
    <cellStyle name="Normal 9 2 3 2 17" xfId="15491"/>
    <cellStyle name="Normal 9 2 3 2 18" xfId="15492"/>
    <cellStyle name="Normal 9 2 3 2 19" xfId="15493"/>
    <cellStyle name="Normal 9 2 3 2 2" xfId="15494"/>
    <cellStyle name="Normal 9 2 3 2 20" xfId="15495"/>
    <cellStyle name="Normal 9 2 3 2 21" xfId="15496"/>
    <cellStyle name="Normal 9 2 3 2 22" xfId="15497"/>
    <cellStyle name="Normal 9 2 3 2 23" xfId="15498"/>
    <cellStyle name="Normal 9 2 3 2 24" xfId="15499"/>
    <cellStyle name="Normal 9 2 3 2 25" xfId="15500"/>
    <cellStyle name="Normal 9 2 3 2 26" xfId="15501"/>
    <cellStyle name="Normal 9 2 3 2 27" xfId="15502"/>
    <cellStyle name="Normal 9 2 3 2 28" xfId="15503"/>
    <cellStyle name="Normal 9 2 3 2 29" xfId="15504"/>
    <cellStyle name="Normal 9 2 3 2 3" xfId="15505"/>
    <cellStyle name="Normal 9 2 3 2 30" xfId="15506"/>
    <cellStyle name="Normal 9 2 3 2 31" xfId="15507"/>
    <cellStyle name="Normal 9 2 3 2 32" xfId="15508"/>
    <cellStyle name="Normal 9 2 3 2 33" xfId="15509"/>
    <cellStyle name="Normal 9 2 3 2 34" xfId="15510"/>
    <cellStyle name="Normal 9 2 3 2 35" xfId="15511"/>
    <cellStyle name="Normal 9 2 3 2 36" xfId="15512"/>
    <cellStyle name="Normal 9 2 3 2 37" xfId="15513"/>
    <cellStyle name="Normal 9 2 3 2 38" xfId="15514"/>
    <cellStyle name="Normal 9 2 3 2 39" xfId="15515"/>
    <cellStyle name="Normal 9 2 3 2 4" xfId="15516"/>
    <cellStyle name="Normal 9 2 3 2 40" xfId="15517"/>
    <cellStyle name="Normal 9 2 3 2 41" xfId="15518"/>
    <cellStyle name="Normal 9 2 3 2 42" xfId="15519"/>
    <cellStyle name="Normal 9 2 3 2 43" xfId="15520"/>
    <cellStyle name="Normal 9 2 3 2 44" xfId="15521"/>
    <cellStyle name="Normal 9 2 3 2 45" xfId="15522"/>
    <cellStyle name="Normal 9 2 3 2 46" xfId="15523"/>
    <cellStyle name="Normal 9 2 3 2 47" xfId="15524"/>
    <cellStyle name="Normal 9 2 3 2 48" xfId="15525"/>
    <cellStyle name="Normal 9 2 3 2 49" xfId="15526"/>
    <cellStyle name="Normal 9 2 3 2 5" xfId="15527"/>
    <cellStyle name="Normal 9 2 3 2 50" xfId="15528"/>
    <cellStyle name="Normal 9 2 3 2 51" xfId="15529"/>
    <cellStyle name="Normal 9 2 3 2 52" xfId="15530"/>
    <cellStyle name="Normal 9 2 3 2 53" xfId="15531"/>
    <cellStyle name="Normal 9 2 3 2 54" xfId="15532"/>
    <cellStyle name="Normal 9 2 3 2 55" xfId="15533"/>
    <cellStyle name="Normal 9 2 3 2 56" xfId="15534"/>
    <cellStyle name="Normal 9 2 3 2 57" xfId="15535"/>
    <cellStyle name="Normal 9 2 3 2 58" xfId="15536"/>
    <cellStyle name="Normal 9 2 3 2 59" xfId="15537"/>
    <cellStyle name="Normal 9 2 3 2 6" xfId="15538"/>
    <cellStyle name="Normal 9 2 3 2 60" xfId="15539"/>
    <cellStyle name="Normal 9 2 3 2 61" xfId="15540"/>
    <cellStyle name="Normal 9 2 3 2 62" xfId="15541"/>
    <cellStyle name="Normal 9 2 3 2 7" xfId="15542"/>
    <cellStyle name="Normal 9 2 3 2 8" xfId="15543"/>
    <cellStyle name="Normal 9 2 3 2 9" xfId="15544"/>
    <cellStyle name="Normal 9 2 3 20" xfId="15545"/>
    <cellStyle name="Normal 9 2 3 21" xfId="15546"/>
    <cellStyle name="Normal 9 2 3 22" xfId="15547"/>
    <cellStyle name="Normal 9 2 3 23" xfId="15548"/>
    <cellStyle name="Normal 9 2 3 24" xfId="15549"/>
    <cellStyle name="Normal 9 2 3 25" xfId="15550"/>
    <cellStyle name="Normal 9 2 3 26" xfId="15551"/>
    <cellStyle name="Normal 9 2 3 27" xfId="15552"/>
    <cellStyle name="Normal 9 2 3 28" xfId="15553"/>
    <cellStyle name="Normal 9 2 3 29" xfId="15554"/>
    <cellStyle name="Normal 9 2 3 3" xfId="15555"/>
    <cellStyle name="Normal 9 2 3 3 10" xfId="15556"/>
    <cellStyle name="Normal 9 2 3 3 11" xfId="15557"/>
    <cellStyle name="Normal 9 2 3 3 12" xfId="15558"/>
    <cellStyle name="Normal 9 2 3 3 13" xfId="15559"/>
    <cellStyle name="Normal 9 2 3 3 14" xfId="15560"/>
    <cellStyle name="Normal 9 2 3 3 15" xfId="15561"/>
    <cellStyle name="Normal 9 2 3 3 16" xfId="15562"/>
    <cellStyle name="Normal 9 2 3 3 17" xfId="15563"/>
    <cellStyle name="Normal 9 2 3 3 18" xfId="15564"/>
    <cellStyle name="Normal 9 2 3 3 19" xfId="15565"/>
    <cellStyle name="Normal 9 2 3 3 2" xfId="15566"/>
    <cellStyle name="Normal 9 2 3 3 20" xfId="15567"/>
    <cellStyle name="Normal 9 2 3 3 21" xfId="15568"/>
    <cellStyle name="Normal 9 2 3 3 22" xfId="15569"/>
    <cellStyle name="Normal 9 2 3 3 23" xfId="15570"/>
    <cellStyle name="Normal 9 2 3 3 24" xfId="15571"/>
    <cellStyle name="Normal 9 2 3 3 25" xfId="15572"/>
    <cellStyle name="Normal 9 2 3 3 26" xfId="15573"/>
    <cellStyle name="Normal 9 2 3 3 27" xfId="15574"/>
    <cellStyle name="Normal 9 2 3 3 28" xfId="15575"/>
    <cellStyle name="Normal 9 2 3 3 29" xfId="15576"/>
    <cellStyle name="Normal 9 2 3 3 3" xfId="15577"/>
    <cellStyle name="Normal 9 2 3 3 30" xfId="15578"/>
    <cellStyle name="Normal 9 2 3 3 31" xfId="15579"/>
    <cellStyle name="Normal 9 2 3 3 32" xfId="15580"/>
    <cellStyle name="Normal 9 2 3 3 33" xfId="15581"/>
    <cellStyle name="Normal 9 2 3 3 34" xfId="15582"/>
    <cellStyle name="Normal 9 2 3 3 35" xfId="15583"/>
    <cellStyle name="Normal 9 2 3 3 36" xfId="15584"/>
    <cellStyle name="Normal 9 2 3 3 37" xfId="15585"/>
    <cellStyle name="Normal 9 2 3 3 38" xfId="15586"/>
    <cellStyle name="Normal 9 2 3 3 39" xfId="15587"/>
    <cellStyle name="Normal 9 2 3 3 4" xfId="15588"/>
    <cellStyle name="Normal 9 2 3 3 40" xfId="15589"/>
    <cellStyle name="Normal 9 2 3 3 41" xfId="15590"/>
    <cellStyle name="Normal 9 2 3 3 42" xfId="15591"/>
    <cellStyle name="Normal 9 2 3 3 43" xfId="15592"/>
    <cellStyle name="Normal 9 2 3 3 44" xfId="15593"/>
    <cellStyle name="Normal 9 2 3 3 45" xfId="15594"/>
    <cellStyle name="Normal 9 2 3 3 46" xfId="15595"/>
    <cellStyle name="Normal 9 2 3 3 47" xfId="15596"/>
    <cellStyle name="Normal 9 2 3 3 48" xfId="15597"/>
    <cellStyle name="Normal 9 2 3 3 49" xfId="15598"/>
    <cellStyle name="Normal 9 2 3 3 5" xfId="15599"/>
    <cellStyle name="Normal 9 2 3 3 50" xfId="15600"/>
    <cellStyle name="Normal 9 2 3 3 51" xfId="15601"/>
    <cellStyle name="Normal 9 2 3 3 52" xfId="15602"/>
    <cellStyle name="Normal 9 2 3 3 53" xfId="15603"/>
    <cellStyle name="Normal 9 2 3 3 54" xfId="15604"/>
    <cellStyle name="Normal 9 2 3 3 55" xfId="15605"/>
    <cellStyle name="Normal 9 2 3 3 56" xfId="15606"/>
    <cellStyle name="Normal 9 2 3 3 57" xfId="15607"/>
    <cellStyle name="Normal 9 2 3 3 58" xfId="15608"/>
    <cellStyle name="Normal 9 2 3 3 59" xfId="15609"/>
    <cellStyle name="Normal 9 2 3 3 6" xfId="15610"/>
    <cellStyle name="Normal 9 2 3 3 60" xfId="15611"/>
    <cellStyle name="Normal 9 2 3 3 61" xfId="15612"/>
    <cellStyle name="Normal 9 2 3 3 62" xfId="15613"/>
    <cellStyle name="Normal 9 2 3 3 7" xfId="15614"/>
    <cellStyle name="Normal 9 2 3 3 8" xfId="15615"/>
    <cellStyle name="Normal 9 2 3 3 9" xfId="15616"/>
    <cellStyle name="Normal 9 2 3 30" xfId="15617"/>
    <cellStyle name="Normal 9 2 3 31" xfId="15618"/>
    <cellStyle name="Normal 9 2 3 32" xfId="15619"/>
    <cellStyle name="Normal 9 2 3 33" xfId="15620"/>
    <cellStyle name="Normal 9 2 3 34" xfId="15621"/>
    <cellStyle name="Normal 9 2 3 35" xfId="15622"/>
    <cellStyle name="Normal 9 2 3 36" xfId="15623"/>
    <cellStyle name="Normal 9 2 3 37" xfId="15624"/>
    <cellStyle name="Normal 9 2 3 38" xfId="15625"/>
    <cellStyle name="Normal 9 2 3 39" xfId="15626"/>
    <cellStyle name="Normal 9 2 3 4" xfId="15627"/>
    <cellStyle name="Normal 9 2 3 40" xfId="15628"/>
    <cellStyle name="Normal 9 2 3 41" xfId="15629"/>
    <cellStyle name="Normal 9 2 3 42" xfId="15630"/>
    <cellStyle name="Normal 9 2 3 43" xfId="15631"/>
    <cellStyle name="Normal 9 2 3 44" xfId="15632"/>
    <cellStyle name="Normal 9 2 3 45" xfId="15633"/>
    <cellStyle name="Normal 9 2 3 46" xfId="15634"/>
    <cellStyle name="Normal 9 2 3 47" xfId="15635"/>
    <cellStyle name="Normal 9 2 3 48" xfId="15636"/>
    <cellStyle name="Normal 9 2 3 49" xfId="15637"/>
    <cellStyle name="Normal 9 2 3 5" xfId="15638"/>
    <cellStyle name="Normal 9 2 3 50" xfId="15639"/>
    <cellStyle name="Normal 9 2 3 51" xfId="15640"/>
    <cellStyle name="Normal 9 2 3 52" xfId="15641"/>
    <cellStyle name="Normal 9 2 3 53" xfId="15642"/>
    <cellStyle name="Normal 9 2 3 54" xfId="15643"/>
    <cellStyle name="Normal 9 2 3 55" xfId="15644"/>
    <cellStyle name="Normal 9 2 3 56" xfId="15645"/>
    <cellStyle name="Normal 9 2 3 57" xfId="15646"/>
    <cellStyle name="Normal 9 2 3 58" xfId="15647"/>
    <cellStyle name="Normal 9 2 3 59" xfId="15648"/>
    <cellStyle name="Normal 9 2 3 6" xfId="15649"/>
    <cellStyle name="Normal 9 2 3 60" xfId="15650"/>
    <cellStyle name="Normal 9 2 3 61" xfId="15651"/>
    <cellStyle name="Normal 9 2 3 62" xfId="15652"/>
    <cellStyle name="Normal 9 2 3 63" xfId="15653"/>
    <cellStyle name="Normal 9 2 3 64" xfId="15654"/>
    <cellStyle name="Normal 9 2 3 7" xfId="15655"/>
    <cellStyle name="Normal 9 2 3 8" xfId="15656"/>
    <cellStyle name="Normal 9 2 3 9" xfId="15657"/>
    <cellStyle name="Normal 9 2 30" xfId="15658"/>
    <cellStyle name="Normal 9 2 30 10" xfId="15659"/>
    <cellStyle name="Normal 9 2 30 11" xfId="15660"/>
    <cellStyle name="Normal 9 2 30 12" xfId="15661"/>
    <cellStyle name="Normal 9 2 30 13" xfId="15662"/>
    <cellStyle name="Normal 9 2 30 14" xfId="15663"/>
    <cellStyle name="Normal 9 2 30 15" xfId="15664"/>
    <cellStyle name="Normal 9 2 30 16" xfId="15665"/>
    <cellStyle name="Normal 9 2 30 17" xfId="15666"/>
    <cellStyle name="Normal 9 2 30 18" xfId="15667"/>
    <cellStyle name="Normal 9 2 30 19" xfId="15668"/>
    <cellStyle name="Normal 9 2 30 2" xfId="15669"/>
    <cellStyle name="Normal 9 2 30 2 10" xfId="15670"/>
    <cellStyle name="Normal 9 2 30 2 11" xfId="15671"/>
    <cellStyle name="Normal 9 2 30 2 12" xfId="15672"/>
    <cellStyle name="Normal 9 2 30 2 13" xfId="15673"/>
    <cellStyle name="Normal 9 2 30 2 14" xfId="15674"/>
    <cellStyle name="Normal 9 2 30 2 15" xfId="15675"/>
    <cellStyle name="Normal 9 2 30 2 16" xfId="15676"/>
    <cellStyle name="Normal 9 2 30 2 17" xfId="15677"/>
    <cellStyle name="Normal 9 2 30 2 18" xfId="15678"/>
    <cellStyle name="Normal 9 2 30 2 19" xfId="15679"/>
    <cellStyle name="Normal 9 2 30 2 2" xfId="15680"/>
    <cellStyle name="Normal 9 2 30 2 20" xfId="15681"/>
    <cellStyle name="Normal 9 2 30 2 21" xfId="15682"/>
    <cellStyle name="Normal 9 2 30 2 22" xfId="15683"/>
    <cellStyle name="Normal 9 2 30 2 23" xfId="15684"/>
    <cellStyle name="Normal 9 2 30 2 24" xfId="15685"/>
    <cellStyle name="Normal 9 2 30 2 25" xfId="15686"/>
    <cellStyle name="Normal 9 2 30 2 26" xfId="15687"/>
    <cellStyle name="Normal 9 2 30 2 27" xfId="15688"/>
    <cellStyle name="Normal 9 2 30 2 28" xfId="15689"/>
    <cellStyle name="Normal 9 2 30 2 29" xfId="15690"/>
    <cellStyle name="Normal 9 2 30 2 3" xfId="15691"/>
    <cellStyle name="Normal 9 2 30 2 30" xfId="15692"/>
    <cellStyle name="Normal 9 2 30 2 31" xfId="15693"/>
    <cellStyle name="Normal 9 2 30 2 32" xfId="15694"/>
    <cellStyle name="Normal 9 2 30 2 33" xfId="15695"/>
    <cellStyle name="Normal 9 2 30 2 34" xfId="15696"/>
    <cellStyle name="Normal 9 2 30 2 35" xfId="15697"/>
    <cellStyle name="Normal 9 2 30 2 36" xfId="15698"/>
    <cellStyle name="Normal 9 2 30 2 37" xfId="15699"/>
    <cellStyle name="Normal 9 2 30 2 38" xfId="15700"/>
    <cellStyle name="Normal 9 2 30 2 39" xfId="15701"/>
    <cellStyle name="Normal 9 2 30 2 4" xfId="15702"/>
    <cellStyle name="Normal 9 2 30 2 40" xfId="15703"/>
    <cellStyle name="Normal 9 2 30 2 41" xfId="15704"/>
    <cellStyle name="Normal 9 2 30 2 42" xfId="15705"/>
    <cellStyle name="Normal 9 2 30 2 43" xfId="15706"/>
    <cellStyle name="Normal 9 2 30 2 44" xfId="15707"/>
    <cellStyle name="Normal 9 2 30 2 45" xfId="15708"/>
    <cellStyle name="Normal 9 2 30 2 46" xfId="15709"/>
    <cellStyle name="Normal 9 2 30 2 47" xfId="15710"/>
    <cellStyle name="Normal 9 2 30 2 48" xfId="15711"/>
    <cellStyle name="Normal 9 2 30 2 49" xfId="15712"/>
    <cellStyle name="Normal 9 2 30 2 5" xfId="15713"/>
    <cellStyle name="Normal 9 2 30 2 50" xfId="15714"/>
    <cellStyle name="Normal 9 2 30 2 51" xfId="15715"/>
    <cellStyle name="Normal 9 2 30 2 52" xfId="15716"/>
    <cellStyle name="Normal 9 2 30 2 53" xfId="15717"/>
    <cellStyle name="Normal 9 2 30 2 54" xfId="15718"/>
    <cellStyle name="Normal 9 2 30 2 55" xfId="15719"/>
    <cellStyle name="Normal 9 2 30 2 56" xfId="15720"/>
    <cellStyle name="Normal 9 2 30 2 57" xfId="15721"/>
    <cellStyle name="Normal 9 2 30 2 58" xfId="15722"/>
    <cellStyle name="Normal 9 2 30 2 59" xfId="15723"/>
    <cellStyle name="Normal 9 2 30 2 6" xfId="15724"/>
    <cellStyle name="Normal 9 2 30 2 60" xfId="15725"/>
    <cellStyle name="Normal 9 2 30 2 61" xfId="15726"/>
    <cellStyle name="Normal 9 2 30 2 62" xfId="15727"/>
    <cellStyle name="Normal 9 2 30 2 7" xfId="15728"/>
    <cellStyle name="Normal 9 2 30 2 8" xfId="15729"/>
    <cellStyle name="Normal 9 2 30 2 9" xfId="15730"/>
    <cellStyle name="Normal 9 2 30 20" xfId="15731"/>
    <cellStyle name="Normal 9 2 30 21" xfId="15732"/>
    <cellStyle name="Normal 9 2 30 22" xfId="15733"/>
    <cellStyle name="Normal 9 2 30 23" xfId="15734"/>
    <cellStyle name="Normal 9 2 30 24" xfId="15735"/>
    <cellStyle name="Normal 9 2 30 25" xfId="15736"/>
    <cellStyle name="Normal 9 2 30 26" xfId="15737"/>
    <cellStyle name="Normal 9 2 30 27" xfId="15738"/>
    <cellStyle name="Normal 9 2 30 28" xfId="15739"/>
    <cellStyle name="Normal 9 2 30 29" xfId="15740"/>
    <cellStyle name="Normal 9 2 30 3" xfId="15741"/>
    <cellStyle name="Normal 9 2 30 3 10" xfId="15742"/>
    <cellStyle name="Normal 9 2 30 3 11" xfId="15743"/>
    <cellStyle name="Normal 9 2 30 3 12" xfId="15744"/>
    <cellStyle name="Normal 9 2 30 3 13" xfId="15745"/>
    <cellStyle name="Normal 9 2 30 3 14" xfId="15746"/>
    <cellStyle name="Normal 9 2 30 3 15" xfId="15747"/>
    <cellStyle name="Normal 9 2 30 3 16" xfId="15748"/>
    <cellStyle name="Normal 9 2 30 3 17" xfId="15749"/>
    <cellStyle name="Normal 9 2 30 3 18" xfId="15750"/>
    <cellStyle name="Normal 9 2 30 3 19" xfId="15751"/>
    <cellStyle name="Normal 9 2 30 3 2" xfId="15752"/>
    <cellStyle name="Normal 9 2 30 3 20" xfId="15753"/>
    <cellStyle name="Normal 9 2 30 3 21" xfId="15754"/>
    <cellStyle name="Normal 9 2 30 3 22" xfId="15755"/>
    <cellStyle name="Normal 9 2 30 3 23" xfId="15756"/>
    <cellStyle name="Normal 9 2 30 3 24" xfId="15757"/>
    <cellStyle name="Normal 9 2 30 3 25" xfId="15758"/>
    <cellStyle name="Normal 9 2 30 3 26" xfId="15759"/>
    <cellStyle name="Normal 9 2 30 3 27" xfId="15760"/>
    <cellStyle name="Normal 9 2 30 3 28" xfId="15761"/>
    <cellStyle name="Normal 9 2 30 3 29" xfId="15762"/>
    <cellStyle name="Normal 9 2 30 3 3" xfId="15763"/>
    <cellStyle name="Normal 9 2 30 3 30" xfId="15764"/>
    <cellStyle name="Normal 9 2 30 3 31" xfId="15765"/>
    <cellStyle name="Normal 9 2 30 3 32" xfId="15766"/>
    <cellStyle name="Normal 9 2 30 3 33" xfId="15767"/>
    <cellStyle name="Normal 9 2 30 3 34" xfId="15768"/>
    <cellStyle name="Normal 9 2 30 3 35" xfId="15769"/>
    <cellStyle name="Normal 9 2 30 3 36" xfId="15770"/>
    <cellStyle name="Normal 9 2 30 3 37" xfId="15771"/>
    <cellStyle name="Normal 9 2 30 3 38" xfId="15772"/>
    <cellStyle name="Normal 9 2 30 3 39" xfId="15773"/>
    <cellStyle name="Normal 9 2 30 3 4" xfId="15774"/>
    <cellStyle name="Normal 9 2 30 3 40" xfId="15775"/>
    <cellStyle name="Normal 9 2 30 3 41" xfId="15776"/>
    <cellStyle name="Normal 9 2 30 3 42" xfId="15777"/>
    <cellStyle name="Normal 9 2 30 3 43" xfId="15778"/>
    <cellStyle name="Normal 9 2 30 3 44" xfId="15779"/>
    <cellStyle name="Normal 9 2 30 3 45" xfId="15780"/>
    <cellStyle name="Normal 9 2 30 3 46" xfId="15781"/>
    <cellStyle name="Normal 9 2 30 3 47" xfId="15782"/>
    <cellStyle name="Normal 9 2 30 3 48" xfId="15783"/>
    <cellStyle name="Normal 9 2 30 3 49" xfId="15784"/>
    <cellStyle name="Normal 9 2 30 3 5" xfId="15785"/>
    <cellStyle name="Normal 9 2 30 3 50" xfId="15786"/>
    <cellStyle name="Normal 9 2 30 3 51" xfId="15787"/>
    <cellStyle name="Normal 9 2 30 3 52" xfId="15788"/>
    <cellStyle name="Normal 9 2 30 3 53" xfId="15789"/>
    <cellStyle name="Normal 9 2 30 3 54" xfId="15790"/>
    <cellStyle name="Normal 9 2 30 3 55" xfId="15791"/>
    <cellStyle name="Normal 9 2 30 3 56" xfId="15792"/>
    <cellStyle name="Normal 9 2 30 3 57" xfId="15793"/>
    <cellStyle name="Normal 9 2 30 3 58" xfId="15794"/>
    <cellStyle name="Normal 9 2 30 3 59" xfId="15795"/>
    <cellStyle name="Normal 9 2 30 3 6" xfId="15796"/>
    <cellStyle name="Normal 9 2 30 3 60" xfId="15797"/>
    <cellStyle name="Normal 9 2 30 3 61" xfId="15798"/>
    <cellStyle name="Normal 9 2 30 3 62" xfId="15799"/>
    <cellStyle name="Normal 9 2 30 3 7" xfId="15800"/>
    <cellStyle name="Normal 9 2 30 3 8" xfId="15801"/>
    <cellStyle name="Normal 9 2 30 3 9" xfId="15802"/>
    <cellStyle name="Normal 9 2 30 30" xfId="15803"/>
    <cellStyle name="Normal 9 2 30 31" xfId="15804"/>
    <cellStyle name="Normal 9 2 30 32" xfId="15805"/>
    <cellStyle name="Normal 9 2 30 33" xfId="15806"/>
    <cellStyle name="Normal 9 2 30 34" xfId="15807"/>
    <cellStyle name="Normal 9 2 30 35" xfId="15808"/>
    <cellStyle name="Normal 9 2 30 36" xfId="15809"/>
    <cellStyle name="Normal 9 2 30 37" xfId="15810"/>
    <cellStyle name="Normal 9 2 30 38" xfId="15811"/>
    <cellStyle name="Normal 9 2 30 39" xfId="15812"/>
    <cellStyle name="Normal 9 2 30 4" xfId="15813"/>
    <cellStyle name="Normal 9 2 30 40" xfId="15814"/>
    <cellStyle name="Normal 9 2 30 41" xfId="15815"/>
    <cellStyle name="Normal 9 2 30 42" xfId="15816"/>
    <cellStyle name="Normal 9 2 30 43" xfId="15817"/>
    <cellStyle name="Normal 9 2 30 44" xfId="15818"/>
    <cellStyle name="Normal 9 2 30 45" xfId="15819"/>
    <cellStyle name="Normal 9 2 30 46" xfId="15820"/>
    <cellStyle name="Normal 9 2 30 47" xfId="15821"/>
    <cellStyle name="Normal 9 2 30 48" xfId="15822"/>
    <cellStyle name="Normal 9 2 30 49" xfId="15823"/>
    <cellStyle name="Normal 9 2 30 5" xfId="15824"/>
    <cellStyle name="Normal 9 2 30 50" xfId="15825"/>
    <cellStyle name="Normal 9 2 30 51" xfId="15826"/>
    <cellStyle name="Normal 9 2 30 52" xfId="15827"/>
    <cellStyle name="Normal 9 2 30 53" xfId="15828"/>
    <cellStyle name="Normal 9 2 30 54" xfId="15829"/>
    <cellStyle name="Normal 9 2 30 55" xfId="15830"/>
    <cellStyle name="Normal 9 2 30 56" xfId="15831"/>
    <cellStyle name="Normal 9 2 30 57" xfId="15832"/>
    <cellStyle name="Normal 9 2 30 58" xfId="15833"/>
    <cellStyle name="Normal 9 2 30 59" xfId="15834"/>
    <cellStyle name="Normal 9 2 30 6" xfId="15835"/>
    <cellStyle name="Normal 9 2 30 60" xfId="15836"/>
    <cellStyle name="Normal 9 2 30 61" xfId="15837"/>
    <cellStyle name="Normal 9 2 30 62" xfId="15838"/>
    <cellStyle name="Normal 9 2 30 63" xfId="15839"/>
    <cellStyle name="Normal 9 2 30 64" xfId="15840"/>
    <cellStyle name="Normal 9 2 30 7" xfId="15841"/>
    <cellStyle name="Normal 9 2 30 8" xfId="15842"/>
    <cellStyle name="Normal 9 2 30 9" xfId="15843"/>
    <cellStyle name="Normal 9 2 31" xfId="15844"/>
    <cellStyle name="Normal 9 2 31 10" xfId="15845"/>
    <cellStyle name="Normal 9 2 31 11" xfId="15846"/>
    <cellStyle name="Normal 9 2 31 12" xfId="15847"/>
    <cellStyle name="Normal 9 2 31 13" xfId="15848"/>
    <cellStyle name="Normal 9 2 31 14" xfId="15849"/>
    <cellStyle name="Normal 9 2 31 15" xfId="15850"/>
    <cellStyle name="Normal 9 2 31 16" xfId="15851"/>
    <cellStyle name="Normal 9 2 31 17" xfId="15852"/>
    <cellStyle name="Normal 9 2 31 18" xfId="15853"/>
    <cellStyle name="Normal 9 2 31 19" xfId="15854"/>
    <cellStyle name="Normal 9 2 31 2" xfId="15855"/>
    <cellStyle name="Normal 9 2 31 2 10" xfId="15856"/>
    <cellStyle name="Normal 9 2 31 2 11" xfId="15857"/>
    <cellStyle name="Normal 9 2 31 2 12" xfId="15858"/>
    <cellStyle name="Normal 9 2 31 2 13" xfId="15859"/>
    <cellStyle name="Normal 9 2 31 2 14" xfId="15860"/>
    <cellStyle name="Normal 9 2 31 2 15" xfId="15861"/>
    <cellStyle name="Normal 9 2 31 2 16" xfId="15862"/>
    <cellStyle name="Normal 9 2 31 2 17" xfId="15863"/>
    <cellStyle name="Normal 9 2 31 2 18" xfId="15864"/>
    <cellStyle name="Normal 9 2 31 2 19" xfId="15865"/>
    <cellStyle name="Normal 9 2 31 2 2" xfId="15866"/>
    <cellStyle name="Normal 9 2 31 2 20" xfId="15867"/>
    <cellStyle name="Normal 9 2 31 2 21" xfId="15868"/>
    <cellStyle name="Normal 9 2 31 2 22" xfId="15869"/>
    <cellStyle name="Normal 9 2 31 2 23" xfId="15870"/>
    <cellStyle name="Normal 9 2 31 2 24" xfId="15871"/>
    <cellStyle name="Normal 9 2 31 2 25" xfId="15872"/>
    <cellStyle name="Normal 9 2 31 2 26" xfId="15873"/>
    <cellStyle name="Normal 9 2 31 2 27" xfId="15874"/>
    <cellStyle name="Normal 9 2 31 2 28" xfId="15875"/>
    <cellStyle name="Normal 9 2 31 2 29" xfId="15876"/>
    <cellStyle name="Normal 9 2 31 2 3" xfId="15877"/>
    <cellStyle name="Normal 9 2 31 2 30" xfId="15878"/>
    <cellStyle name="Normal 9 2 31 2 31" xfId="15879"/>
    <cellStyle name="Normal 9 2 31 2 32" xfId="15880"/>
    <cellStyle name="Normal 9 2 31 2 33" xfId="15881"/>
    <cellStyle name="Normal 9 2 31 2 34" xfId="15882"/>
    <cellStyle name="Normal 9 2 31 2 35" xfId="15883"/>
    <cellStyle name="Normal 9 2 31 2 36" xfId="15884"/>
    <cellStyle name="Normal 9 2 31 2 37" xfId="15885"/>
    <cellStyle name="Normal 9 2 31 2 38" xfId="15886"/>
    <cellStyle name="Normal 9 2 31 2 39" xfId="15887"/>
    <cellStyle name="Normal 9 2 31 2 4" xfId="15888"/>
    <cellStyle name="Normal 9 2 31 2 40" xfId="15889"/>
    <cellStyle name="Normal 9 2 31 2 41" xfId="15890"/>
    <cellStyle name="Normal 9 2 31 2 42" xfId="15891"/>
    <cellStyle name="Normal 9 2 31 2 43" xfId="15892"/>
    <cellStyle name="Normal 9 2 31 2 44" xfId="15893"/>
    <cellStyle name="Normal 9 2 31 2 45" xfId="15894"/>
    <cellStyle name="Normal 9 2 31 2 46" xfId="15895"/>
    <cellStyle name="Normal 9 2 31 2 47" xfId="15896"/>
    <cellStyle name="Normal 9 2 31 2 48" xfId="15897"/>
    <cellStyle name="Normal 9 2 31 2 49" xfId="15898"/>
    <cellStyle name="Normal 9 2 31 2 5" xfId="15899"/>
    <cellStyle name="Normal 9 2 31 2 50" xfId="15900"/>
    <cellStyle name="Normal 9 2 31 2 51" xfId="15901"/>
    <cellStyle name="Normal 9 2 31 2 52" xfId="15902"/>
    <cellStyle name="Normal 9 2 31 2 53" xfId="15903"/>
    <cellStyle name="Normal 9 2 31 2 54" xfId="15904"/>
    <cellStyle name="Normal 9 2 31 2 55" xfId="15905"/>
    <cellStyle name="Normal 9 2 31 2 56" xfId="15906"/>
    <cellStyle name="Normal 9 2 31 2 57" xfId="15907"/>
    <cellStyle name="Normal 9 2 31 2 58" xfId="15908"/>
    <cellStyle name="Normal 9 2 31 2 59" xfId="15909"/>
    <cellStyle name="Normal 9 2 31 2 6" xfId="15910"/>
    <cellStyle name="Normal 9 2 31 2 60" xfId="15911"/>
    <cellStyle name="Normal 9 2 31 2 61" xfId="15912"/>
    <cellStyle name="Normal 9 2 31 2 62" xfId="15913"/>
    <cellStyle name="Normal 9 2 31 2 7" xfId="15914"/>
    <cellStyle name="Normal 9 2 31 2 8" xfId="15915"/>
    <cellStyle name="Normal 9 2 31 2 9" xfId="15916"/>
    <cellStyle name="Normal 9 2 31 20" xfId="15917"/>
    <cellStyle name="Normal 9 2 31 21" xfId="15918"/>
    <cellStyle name="Normal 9 2 31 22" xfId="15919"/>
    <cellStyle name="Normal 9 2 31 23" xfId="15920"/>
    <cellStyle name="Normal 9 2 31 24" xfId="15921"/>
    <cellStyle name="Normal 9 2 31 25" xfId="15922"/>
    <cellStyle name="Normal 9 2 31 26" xfId="15923"/>
    <cellStyle name="Normal 9 2 31 27" xfId="15924"/>
    <cellStyle name="Normal 9 2 31 28" xfId="15925"/>
    <cellStyle name="Normal 9 2 31 29" xfId="15926"/>
    <cellStyle name="Normal 9 2 31 3" xfId="15927"/>
    <cellStyle name="Normal 9 2 31 3 10" xfId="15928"/>
    <cellStyle name="Normal 9 2 31 3 11" xfId="15929"/>
    <cellStyle name="Normal 9 2 31 3 12" xfId="15930"/>
    <cellStyle name="Normal 9 2 31 3 13" xfId="15931"/>
    <cellStyle name="Normal 9 2 31 3 14" xfId="15932"/>
    <cellStyle name="Normal 9 2 31 3 15" xfId="15933"/>
    <cellStyle name="Normal 9 2 31 3 16" xfId="15934"/>
    <cellStyle name="Normal 9 2 31 3 17" xfId="15935"/>
    <cellStyle name="Normal 9 2 31 3 18" xfId="15936"/>
    <cellStyle name="Normal 9 2 31 3 19" xfId="15937"/>
    <cellStyle name="Normal 9 2 31 3 2" xfId="15938"/>
    <cellStyle name="Normal 9 2 31 3 20" xfId="15939"/>
    <cellStyle name="Normal 9 2 31 3 21" xfId="15940"/>
    <cellStyle name="Normal 9 2 31 3 22" xfId="15941"/>
    <cellStyle name="Normal 9 2 31 3 23" xfId="15942"/>
    <cellStyle name="Normal 9 2 31 3 24" xfId="15943"/>
    <cellStyle name="Normal 9 2 31 3 25" xfId="15944"/>
    <cellStyle name="Normal 9 2 31 3 26" xfId="15945"/>
    <cellStyle name="Normal 9 2 31 3 27" xfId="15946"/>
    <cellStyle name="Normal 9 2 31 3 28" xfId="15947"/>
    <cellStyle name="Normal 9 2 31 3 29" xfId="15948"/>
    <cellStyle name="Normal 9 2 31 3 3" xfId="15949"/>
    <cellStyle name="Normal 9 2 31 3 30" xfId="15950"/>
    <cellStyle name="Normal 9 2 31 3 31" xfId="15951"/>
    <cellStyle name="Normal 9 2 31 3 32" xfId="15952"/>
    <cellStyle name="Normal 9 2 31 3 33" xfId="15953"/>
    <cellStyle name="Normal 9 2 31 3 34" xfId="15954"/>
    <cellStyle name="Normal 9 2 31 3 35" xfId="15955"/>
    <cellStyle name="Normal 9 2 31 3 36" xfId="15956"/>
    <cellStyle name="Normal 9 2 31 3 37" xfId="15957"/>
    <cellStyle name="Normal 9 2 31 3 38" xfId="15958"/>
    <cellStyle name="Normal 9 2 31 3 39" xfId="15959"/>
    <cellStyle name="Normal 9 2 31 3 4" xfId="15960"/>
    <cellStyle name="Normal 9 2 31 3 40" xfId="15961"/>
    <cellStyle name="Normal 9 2 31 3 41" xfId="15962"/>
    <cellStyle name="Normal 9 2 31 3 42" xfId="15963"/>
    <cellStyle name="Normal 9 2 31 3 43" xfId="15964"/>
    <cellStyle name="Normal 9 2 31 3 44" xfId="15965"/>
    <cellStyle name="Normal 9 2 31 3 45" xfId="15966"/>
    <cellStyle name="Normal 9 2 31 3 46" xfId="15967"/>
    <cellStyle name="Normal 9 2 31 3 47" xfId="15968"/>
    <cellStyle name="Normal 9 2 31 3 48" xfId="15969"/>
    <cellStyle name="Normal 9 2 31 3 49" xfId="15970"/>
    <cellStyle name="Normal 9 2 31 3 5" xfId="15971"/>
    <cellStyle name="Normal 9 2 31 3 50" xfId="15972"/>
    <cellStyle name="Normal 9 2 31 3 51" xfId="15973"/>
    <cellStyle name="Normal 9 2 31 3 52" xfId="15974"/>
    <cellStyle name="Normal 9 2 31 3 53" xfId="15975"/>
    <cellStyle name="Normal 9 2 31 3 54" xfId="15976"/>
    <cellStyle name="Normal 9 2 31 3 55" xfId="15977"/>
    <cellStyle name="Normal 9 2 31 3 56" xfId="15978"/>
    <cellStyle name="Normal 9 2 31 3 57" xfId="15979"/>
    <cellStyle name="Normal 9 2 31 3 58" xfId="15980"/>
    <cellStyle name="Normal 9 2 31 3 59" xfId="15981"/>
    <cellStyle name="Normal 9 2 31 3 6" xfId="15982"/>
    <cellStyle name="Normal 9 2 31 3 60" xfId="15983"/>
    <cellStyle name="Normal 9 2 31 3 61" xfId="15984"/>
    <cellStyle name="Normal 9 2 31 3 62" xfId="15985"/>
    <cellStyle name="Normal 9 2 31 3 7" xfId="15986"/>
    <cellStyle name="Normal 9 2 31 3 8" xfId="15987"/>
    <cellStyle name="Normal 9 2 31 3 9" xfId="15988"/>
    <cellStyle name="Normal 9 2 31 30" xfId="15989"/>
    <cellStyle name="Normal 9 2 31 31" xfId="15990"/>
    <cellStyle name="Normal 9 2 31 32" xfId="15991"/>
    <cellStyle name="Normal 9 2 31 33" xfId="15992"/>
    <cellStyle name="Normal 9 2 31 34" xfId="15993"/>
    <cellStyle name="Normal 9 2 31 35" xfId="15994"/>
    <cellStyle name="Normal 9 2 31 36" xfId="15995"/>
    <cellStyle name="Normal 9 2 31 37" xfId="15996"/>
    <cellStyle name="Normal 9 2 31 38" xfId="15997"/>
    <cellStyle name="Normal 9 2 31 39" xfId="15998"/>
    <cellStyle name="Normal 9 2 31 4" xfId="15999"/>
    <cellStyle name="Normal 9 2 31 40" xfId="16000"/>
    <cellStyle name="Normal 9 2 31 41" xfId="16001"/>
    <cellStyle name="Normal 9 2 31 42" xfId="16002"/>
    <cellStyle name="Normal 9 2 31 43" xfId="16003"/>
    <cellStyle name="Normal 9 2 31 44" xfId="16004"/>
    <cellStyle name="Normal 9 2 31 45" xfId="16005"/>
    <cellStyle name="Normal 9 2 31 46" xfId="16006"/>
    <cellStyle name="Normal 9 2 31 47" xfId="16007"/>
    <cellStyle name="Normal 9 2 31 48" xfId="16008"/>
    <cellStyle name="Normal 9 2 31 49" xfId="16009"/>
    <cellStyle name="Normal 9 2 31 5" xfId="16010"/>
    <cellStyle name="Normal 9 2 31 50" xfId="16011"/>
    <cellStyle name="Normal 9 2 31 51" xfId="16012"/>
    <cellStyle name="Normal 9 2 31 52" xfId="16013"/>
    <cellStyle name="Normal 9 2 31 53" xfId="16014"/>
    <cellStyle name="Normal 9 2 31 54" xfId="16015"/>
    <cellStyle name="Normal 9 2 31 55" xfId="16016"/>
    <cellStyle name="Normal 9 2 31 56" xfId="16017"/>
    <cellStyle name="Normal 9 2 31 57" xfId="16018"/>
    <cellStyle name="Normal 9 2 31 58" xfId="16019"/>
    <cellStyle name="Normal 9 2 31 59" xfId="16020"/>
    <cellStyle name="Normal 9 2 31 6" xfId="16021"/>
    <cellStyle name="Normal 9 2 31 60" xfId="16022"/>
    <cellStyle name="Normal 9 2 31 61" xfId="16023"/>
    <cellStyle name="Normal 9 2 31 62" xfId="16024"/>
    <cellStyle name="Normal 9 2 31 63" xfId="16025"/>
    <cellStyle name="Normal 9 2 31 64" xfId="16026"/>
    <cellStyle name="Normal 9 2 31 7" xfId="16027"/>
    <cellStyle name="Normal 9 2 31 8" xfId="16028"/>
    <cellStyle name="Normal 9 2 31 9" xfId="16029"/>
    <cellStyle name="Normal 9 2 32" xfId="16030"/>
    <cellStyle name="Normal 9 2 32 10" xfId="16031"/>
    <cellStyle name="Normal 9 2 32 11" xfId="16032"/>
    <cellStyle name="Normal 9 2 32 12" xfId="16033"/>
    <cellStyle name="Normal 9 2 32 13" xfId="16034"/>
    <cellStyle name="Normal 9 2 32 14" xfId="16035"/>
    <cellStyle name="Normal 9 2 32 15" xfId="16036"/>
    <cellStyle name="Normal 9 2 32 16" xfId="16037"/>
    <cellStyle name="Normal 9 2 32 17" xfId="16038"/>
    <cellStyle name="Normal 9 2 32 18" xfId="16039"/>
    <cellStyle name="Normal 9 2 32 19" xfId="16040"/>
    <cellStyle name="Normal 9 2 32 2" xfId="16041"/>
    <cellStyle name="Normal 9 2 32 2 10" xfId="16042"/>
    <cellStyle name="Normal 9 2 32 2 11" xfId="16043"/>
    <cellStyle name="Normal 9 2 32 2 12" xfId="16044"/>
    <cellStyle name="Normal 9 2 32 2 13" xfId="16045"/>
    <cellStyle name="Normal 9 2 32 2 14" xfId="16046"/>
    <cellStyle name="Normal 9 2 32 2 15" xfId="16047"/>
    <cellStyle name="Normal 9 2 32 2 16" xfId="16048"/>
    <cellStyle name="Normal 9 2 32 2 17" xfId="16049"/>
    <cellStyle name="Normal 9 2 32 2 18" xfId="16050"/>
    <cellStyle name="Normal 9 2 32 2 19" xfId="16051"/>
    <cellStyle name="Normal 9 2 32 2 2" xfId="16052"/>
    <cellStyle name="Normal 9 2 32 2 20" xfId="16053"/>
    <cellStyle name="Normal 9 2 32 2 21" xfId="16054"/>
    <cellStyle name="Normal 9 2 32 2 22" xfId="16055"/>
    <cellStyle name="Normal 9 2 32 2 23" xfId="16056"/>
    <cellStyle name="Normal 9 2 32 2 24" xfId="16057"/>
    <cellStyle name="Normal 9 2 32 2 25" xfId="16058"/>
    <cellStyle name="Normal 9 2 32 2 26" xfId="16059"/>
    <cellStyle name="Normal 9 2 32 2 27" xfId="16060"/>
    <cellStyle name="Normal 9 2 32 2 28" xfId="16061"/>
    <cellStyle name="Normal 9 2 32 2 29" xfId="16062"/>
    <cellStyle name="Normal 9 2 32 2 3" xfId="16063"/>
    <cellStyle name="Normal 9 2 32 2 30" xfId="16064"/>
    <cellStyle name="Normal 9 2 32 2 31" xfId="16065"/>
    <cellStyle name="Normal 9 2 32 2 32" xfId="16066"/>
    <cellStyle name="Normal 9 2 32 2 33" xfId="16067"/>
    <cellStyle name="Normal 9 2 32 2 34" xfId="16068"/>
    <cellStyle name="Normal 9 2 32 2 35" xfId="16069"/>
    <cellStyle name="Normal 9 2 32 2 36" xfId="16070"/>
    <cellStyle name="Normal 9 2 32 2 37" xfId="16071"/>
    <cellStyle name="Normal 9 2 32 2 38" xfId="16072"/>
    <cellStyle name="Normal 9 2 32 2 39" xfId="16073"/>
    <cellStyle name="Normal 9 2 32 2 4" xfId="16074"/>
    <cellStyle name="Normal 9 2 32 2 40" xfId="16075"/>
    <cellStyle name="Normal 9 2 32 2 41" xfId="16076"/>
    <cellStyle name="Normal 9 2 32 2 42" xfId="16077"/>
    <cellStyle name="Normal 9 2 32 2 43" xfId="16078"/>
    <cellStyle name="Normal 9 2 32 2 44" xfId="16079"/>
    <cellStyle name="Normal 9 2 32 2 45" xfId="16080"/>
    <cellStyle name="Normal 9 2 32 2 46" xfId="16081"/>
    <cellStyle name="Normal 9 2 32 2 47" xfId="16082"/>
    <cellStyle name="Normal 9 2 32 2 48" xfId="16083"/>
    <cellStyle name="Normal 9 2 32 2 49" xfId="16084"/>
    <cellStyle name="Normal 9 2 32 2 5" xfId="16085"/>
    <cellStyle name="Normal 9 2 32 2 50" xfId="16086"/>
    <cellStyle name="Normal 9 2 32 2 51" xfId="16087"/>
    <cellStyle name="Normal 9 2 32 2 52" xfId="16088"/>
    <cellStyle name="Normal 9 2 32 2 53" xfId="16089"/>
    <cellStyle name="Normal 9 2 32 2 54" xfId="16090"/>
    <cellStyle name="Normal 9 2 32 2 55" xfId="16091"/>
    <cellStyle name="Normal 9 2 32 2 56" xfId="16092"/>
    <cellStyle name="Normal 9 2 32 2 57" xfId="16093"/>
    <cellStyle name="Normal 9 2 32 2 58" xfId="16094"/>
    <cellStyle name="Normal 9 2 32 2 59" xfId="16095"/>
    <cellStyle name="Normal 9 2 32 2 6" xfId="16096"/>
    <cellStyle name="Normal 9 2 32 2 60" xfId="16097"/>
    <cellStyle name="Normal 9 2 32 2 61" xfId="16098"/>
    <cellStyle name="Normal 9 2 32 2 62" xfId="16099"/>
    <cellStyle name="Normal 9 2 32 2 7" xfId="16100"/>
    <cellStyle name="Normal 9 2 32 2 8" xfId="16101"/>
    <cellStyle name="Normal 9 2 32 2 9" xfId="16102"/>
    <cellStyle name="Normal 9 2 32 20" xfId="16103"/>
    <cellStyle name="Normal 9 2 32 21" xfId="16104"/>
    <cellStyle name="Normal 9 2 32 22" xfId="16105"/>
    <cellStyle name="Normal 9 2 32 23" xfId="16106"/>
    <cellStyle name="Normal 9 2 32 24" xfId="16107"/>
    <cellStyle name="Normal 9 2 32 25" xfId="16108"/>
    <cellStyle name="Normal 9 2 32 26" xfId="16109"/>
    <cellStyle name="Normal 9 2 32 27" xfId="16110"/>
    <cellStyle name="Normal 9 2 32 28" xfId="16111"/>
    <cellStyle name="Normal 9 2 32 29" xfId="16112"/>
    <cellStyle name="Normal 9 2 32 3" xfId="16113"/>
    <cellStyle name="Normal 9 2 32 3 10" xfId="16114"/>
    <cellStyle name="Normal 9 2 32 3 11" xfId="16115"/>
    <cellStyle name="Normal 9 2 32 3 12" xfId="16116"/>
    <cellStyle name="Normal 9 2 32 3 13" xfId="16117"/>
    <cellStyle name="Normal 9 2 32 3 14" xfId="16118"/>
    <cellStyle name="Normal 9 2 32 3 15" xfId="16119"/>
    <cellStyle name="Normal 9 2 32 3 16" xfId="16120"/>
    <cellStyle name="Normal 9 2 32 3 17" xfId="16121"/>
    <cellStyle name="Normal 9 2 32 3 18" xfId="16122"/>
    <cellStyle name="Normal 9 2 32 3 19" xfId="16123"/>
    <cellStyle name="Normal 9 2 32 3 2" xfId="16124"/>
    <cellStyle name="Normal 9 2 32 3 20" xfId="16125"/>
    <cellStyle name="Normal 9 2 32 3 21" xfId="16126"/>
    <cellStyle name="Normal 9 2 32 3 22" xfId="16127"/>
    <cellStyle name="Normal 9 2 32 3 23" xfId="16128"/>
    <cellStyle name="Normal 9 2 32 3 24" xfId="16129"/>
    <cellStyle name="Normal 9 2 32 3 25" xfId="16130"/>
    <cellStyle name="Normal 9 2 32 3 26" xfId="16131"/>
    <cellStyle name="Normal 9 2 32 3 27" xfId="16132"/>
    <cellStyle name="Normal 9 2 32 3 28" xfId="16133"/>
    <cellStyle name="Normal 9 2 32 3 29" xfId="16134"/>
    <cellStyle name="Normal 9 2 32 3 3" xfId="16135"/>
    <cellStyle name="Normal 9 2 32 3 30" xfId="16136"/>
    <cellStyle name="Normal 9 2 32 3 31" xfId="16137"/>
    <cellStyle name="Normal 9 2 32 3 32" xfId="16138"/>
    <cellStyle name="Normal 9 2 32 3 33" xfId="16139"/>
    <cellStyle name="Normal 9 2 32 3 34" xfId="16140"/>
    <cellStyle name="Normal 9 2 32 3 35" xfId="16141"/>
    <cellStyle name="Normal 9 2 32 3 36" xfId="16142"/>
    <cellStyle name="Normal 9 2 32 3 37" xfId="16143"/>
    <cellStyle name="Normal 9 2 32 3 38" xfId="16144"/>
    <cellStyle name="Normal 9 2 32 3 39" xfId="16145"/>
    <cellStyle name="Normal 9 2 32 3 4" xfId="16146"/>
    <cellStyle name="Normal 9 2 32 3 40" xfId="16147"/>
    <cellStyle name="Normal 9 2 32 3 41" xfId="16148"/>
    <cellStyle name="Normal 9 2 32 3 42" xfId="16149"/>
    <cellStyle name="Normal 9 2 32 3 43" xfId="16150"/>
    <cellStyle name="Normal 9 2 32 3 44" xfId="16151"/>
    <cellStyle name="Normal 9 2 32 3 45" xfId="16152"/>
    <cellStyle name="Normal 9 2 32 3 46" xfId="16153"/>
    <cellStyle name="Normal 9 2 32 3 47" xfId="16154"/>
    <cellStyle name="Normal 9 2 32 3 48" xfId="16155"/>
    <cellStyle name="Normal 9 2 32 3 49" xfId="16156"/>
    <cellStyle name="Normal 9 2 32 3 5" xfId="16157"/>
    <cellStyle name="Normal 9 2 32 3 50" xfId="16158"/>
    <cellStyle name="Normal 9 2 32 3 51" xfId="16159"/>
    <cellStyle name="Normal 9 2 32 3 52" xfId="16160"/>
    <cellStyle name="Normal 9 2 32 3 53" xfId="16161"/>
    <cellStyle name="Normal 9 2 32 3 54" xfId="16162"/>
    <cellStyle name="Normal 9 2 32 3 55" xfId="16163"/>
    <cellStyle name="Normal 9 2 32 3 56" xfId="16164"/>
    <cellStyle name="Normal 9 2 32 3 57" xfId="16165"/>
    <cellStyle name="Normal 9 2 32 3 58" xfId="16166"/>
    <cellStyle name="Normal 9 2 32 3 59" xfId="16167"/>
    <cellStyle name="Normal 9 2 32 3 6" xfId="16168"/>
    <cellStyle name="Normal 9 2 32 3 60" xfId="16169"/>
    <cellStyle name="Normal 9 2 32 3 61" xfId="16170"/>
    <cellStyle name="Normal 9 2 32 3 62" xfId="16171"/>
    <cellStyle name="Normal 9 2 32 3 7" xfId="16172"/>
    <cellStyle name="Normal 9 2 32 3 8" xfId="16173"/>
    <cellStyle name="Normal 9 2 32 3 9" xfId="16174"/>
    <cellStyle name="Normal 9 2 32 30" xfId="16175"/>
    <cellStyle name="Normal 9 2 32 31" xfId="16176"/>
    <cellStyle name="Normal 9 2 32 32" xfId="16177"/>
    <cellStyle name="Normal 9 2 32 33" xfId="16178"/>
    <cellStyle name="Normal 9 2 32 34" xfId="16179"/>
    <cellStyle name="Normal 9 2 32 35" xfId="16180"/>
    <cellStyle name="Normal 9 2 32 36" xfId="16181"/>
    <cellStyle name="Normal 9 2 32 37" xfId="16182"/>
    <cellStyle name="Normal 9 2 32 38" xfId="16183"/>
    <cellStyle name="Normal 9 2 32 39" xfId="16184"/>
    <cellStyle name="Normal 9 2 32 4" xfId="16185"/>
    <cellStyle name="Normal 9 2 32 40" xfId="16186"/>
    <cellStyle name="Normal 9 2 32 41" xfId="16187"/>
    <cellStyle name="Normal 9 2 32 42" xfId="16188"/>
    <cellStyle name="Normal 9 2 32 43" xfId="16189"/>
    <cellStyle name="Normal 9 2 32 44" xfId="16190"/>
    <cellStyle name="Normal 9 2 32 45" xfId="16191"/>
    <cellStyle name="Normal 9 2 32 46" xfId="16192"/>
    <cellStyle name="Normal 9 2 32 47" xfId="16193"/>
    <cellStyle name="Normal 9 2 32 48" xfId="16194"/>
    <cellStyle name="Normal 9 2 32 49" xfId="16195"/>
    <cellStyle name="Normal 9 2 32 5" xfId="16196"/>
    <cellStyle name="Normal 9 2 32 50" xfId="16197"/>
    <cellStyle name="Normal 9 2 32 51" xfId="16198"/>
    <cellStyle name="Normal 9 2 32 52" xfId="16199"/>
    <cellStyle name="Normal 9 2 32 53" xfId="16200"/>
    <cellStyle name="Normal 9 2 32 54" xfId="16201"/>
    <cellStyle name="Normal 9 2 32 55" xfId="16202"/>
    <cellStyle name="Normal 9 2 32 56" xfId="16203"/>
    <cellStyle name="Normal 9 2 32 57" xfId="16204"/>
    <cellStyle name="Normal 9 2 32 58" xfId="16205"/>
    <cellStyle name="Normal 9 2 32 59" xfId="16206"/>
    <cellStyle name="Normal 9 2 32 6" xfId="16207"/>
    <cellStyle name="Normal 9 2 32 60" xfId="16208"/>
    <cellStyle name="Normal 9 2 32 61" xfId="16209"/>
    <cellStyle name="Normal 9 2 32 62" xfId="16210"/>
    <cellStyle name="Normal 9 2 32 63" xfId="16211"/>
    <cellStyle name="Normal 9 2 32 64" xfId="16212"/>
    <cellStyle name="Normal 9 2 32 7" xfId="16213"/>
    <cellStyle name="Normal 9 2 32 8" xfId="16214"/>
    <cellStyle name="Normal 9 2 32 9" xfId="16215"/>
    <cellStyle name="Normal 9 2 33" xfId="16216"/>
    <cellStyle name="Normal 9 2 33 10" xfId="16217"/>
    <cellStyle name="Normal 9 2 33 11" xfId="16218"/>
    <cellStyle name="Normal 9 2 33 12" xfId="16219"/>
    <cellStyle name="Normal 9 2 33 13" xfId="16220"/>
    <cellStyle name="Normal 9 2 33 14" xfId="16221"/>
    <cellStyle name="Normal 9 2 33 15" xfId="16222"/>
    <cellStyle name="Normal 9 2 33 16" xfId="16223"/>
    <cellStyle name="Normal 9 2 33 17" xfId="16224"/>
    <cellStyle name="Normal 9 2 33 18" xfId="16225"/>
    <cellStyle name="Normal 9 2 33 19" xfId="16226"/>
    <cellStyle name="Normal 9 2 33 2" xfId="16227"/>
    <cellStyle name="Normal 9 2 33 2 10" xfId="16228"/>
    <cellStyle name="Normal 9 2 33 2 11" xfId="16229"/>
    <cellStyle name="Normal 9 2 33 2 12" xfId="16230"/>
    <cellStyle name="Normal 9 2 33 2 13" xfId="16231"/>
    <cellStyle name="Normal 9 2 33 2 14" xfId="16232"/>
    <cellStyle name="Normal 9 2 33 2 15" xfId="16233"/>
    <cellStyle name="Normal 9 2 33 2 16" xfId="16234"/>
    <cellStyle name="Normal 9 2 33 2 17" xfId="16235"/>
    <cellStyle name="Normal 9 2 33 2 18" xfId="16236"/>
    <cellStyle name="Normal 9 2 33 2 19" xfId="16237"/>
    <cellStyle name="Normal 9 2 33 2 2" xfId="16238"/>
    <cellStyle name="Normal 9 2 33 2 20" xfId="16239"/>
    <cellStyle name="Normal 9 2 33 2 21" xfId="16240"/>
    <cellStyle name="Normal 9 2 33 2 22" xfId="16241"/>
    <cellStyle name="Normal 9 2 33 2 23" xfId="16242"/>
    <cellStyle name="Normal 9 2 33 2 24" xfId="16243"/>
    <cellStyle name="Normal 9 2 33 2 25" xfId="16244"/>
    <cellStyle name="Normal 9 2 33 2 26" xfId="16245"/>
    <cellStyle name="Normal 9 2 33 2 27" xfId="16246"/>
    <cellStyle name="Normal 9 2 33 2 28" xfId="16247"/>
    <cellStyle name="Normal 9 2 33 2 29" xfId="16248"/>
    <cellStyle name="Normal 9 2 33 2 3" xfId="16249"/>
    <cellStyle name="Normal 9 2 33 2 30" xfId="16250"/>
    <cellStyle name="Normal 9 2 33 2 31" xfId="16251"/>
    <cellStyle name="Normal 9 2 33 2 32" xfId="16252"/>
    <cellStyle name="Normal 9 2 33 2 33" xfId="16253"/>
    <cellStyle name="Normal 9 2 33 2 34" xfId="16254"/>
    <cellStyle name="Normal 9 2 33 2 35" xfId="16255"/>
    <cellStyle name="Normal 9 2 33 2 36" xfId="16256"/>
    <cellStyle name="Normal 9 2 33 2 37" xfId="16257"/>
    <cellStyle name="Normal 9 2 33 2 38" xfId="16258"/>
    <cellStyle name="Normal 9 2 33 2 39" xfId="16259"/>
    <cellStyle name="Normal 9 2 33 2 4" xfId="16260"/>
    <cellStyle name="Normal 9 2 33 2 40" xfId="16261"/>
    <cellStyle name="Normal 9 2 33 2 41" xfId="16262"/>
    <cellStyle name="Normal 9 2 33 2 42" xfId="16263"/>
    <cellStyle name="Normal 9 2 33 2 43" xfId="16264"/>
    <cellStyle name="Normal 9 2 33 2 44" xfId="16265"/>
    <cellStyle name="Normal 9 2 33 2 45" xfId="16266"/>
    <cellStyle name="Normal 9 2 33 2 46" xfId="16267"/>
    <cellStyle name="Normal 9 2 33 2 47" xfId="16268"/>
    <cellStyle name="Normal 9 2 33 2 48" xfId="16269"/>
    <cellStyle name="Normal 9 2 33 2 49" xfId="16270"/>
    <cellStyle name="Normal 9 2 33 2 5" xfId="16271"/>
    <cellStyle name="Normal 9 2 33 2 50" xfId="16272"/>
    <cellStyle name="Normal 9 2 33 2 51" xfId="16273"/>
    <cellStyle name="Normal 9 2 33 2 52" xfId="16274"/>
    <cellStyle name="Normal 9 2 33 2 53" xfId="16275"/>
    <cellStyle name="Normal 9 2 33 2 54" xfId="16276"/>
    <cellStyle name="Normal 9 2 33 2 55" xfId="16277"/>
    <cellStyle name="Normal 9 2 33 2 56" xfId="16278"/>
    <cellStyle name="Normal 9 2 33 2 57" xfId="16279"/>
    <cellStyle name="Normal 9 2 33 2 58" xfId="16280"/>
    <cellStyle name="Normal 9 2 33 2 59" xfId="16281"/>
    <cellStyle name="Normal 9 2 33 2 6" xfId="16282"/>
    <cellStyle name="Normal 9 2 33 2 60" xfId="16283"/>
    <cellStyle name="Normal 9 2 33 2 61" xfId="16284"/>
    <cellStyle name="Normal 9 2 33 2 62" xfId="16285"/>
    <cellStyle name="Normal 9 2 33 2 7" xfId="16286"/>
    <cellStyle name="Normal 9 2 33 2 8" xfId="16287"/>
    <cellStyle name="Normal 9 2 33 2 9" xfId="16288"/>
    <cellStyle name="Normal 9 2 33 20" xfId="16289"/>
    <cellStyle name="Normal 9 2 33 21" xfId="16290"/>
    <cellStyle name="Normal 9 2 33 22" xfId="16291"/>
    <cellStyle name="Normal 9 2 33 23" xfId="16292"/>
    <cellStyle name="Normal 9 2 33 24" xfId="16293"/>
    <cellStyle name="Normal 9 2 33 25" xfId="16294"/>
    <cellStyle name="Normal 9 2 33 26" xfId="16295"/>
    <cellStyle name="Normal 9 2 33 27" xfId="16296"/>
    <cellStyle name="Normal 9 2 33 28" xfId="16297"/>
    <cellStyle name="Normal 9 2 33 29" xfId="16298"/>
    <cellStyle name="Normal 9 2 33 3" xfId="16299"/>
    <cellStyle name="Normal 9 2 33 3 10" xfId="16300"/>
    <cellStyle name="Normal 9 2 33 3 11" xfId="16301"/>
    <cellStyle name="Normal 9 2 33 3 12" xfId="16302"/>
    <cellStyle name="Normal 9 2 33 3 13" xfId="16303"/>
    <cellStyle name="Normal 9 2 33 3 14" xfId="16304"/>
    <cellStyle name="Normal 9 2 33 3 15" xfId="16305"/>
    <cellStyle name="Normal 9 2 33 3 16" xfId="16306"/>
    <cellStyle name="Normal 9 2 33 3 17" xfId="16307"/>
    <cellStyle name="Normal 9 2 33 3 18" xfId="16308"/>
    <cellStyle name="Normal 9 2 33 3 19" xfId="16309"/>
    <cellStyle name="Normal 9 2 33 3 2" xfId="16310"/>
    <cellStyle name="Normal 9 2 33 3 20" xfId="16311"/>
    <cellStyle name="Normal 9 2 33 3 21" xfId="16312"/>
    <cellStyle name="Normal 9 2 33 3 22" xfId="16313"/>
    <cellStyle name="Normal 9 2 33 3 23" xfId="16314"/>
    <cellStyle name="Normal 9 2 33 3 24" xfId="16315"/>
    <cellStyle name="Normal 9 2 33 3 25" xfId="16316"/>
    <cellStyle name="Normal 9 2 33 3 26" xfId="16317"/>
    <cellStyle name="Normal 9 2 33 3 27" xfId="16318"/>
    <cellStyle name="Normal 9 2 33 3 28" xfId="16319"/>
    <cellStyle name="Normal 9 2 33 3 29" xfId="16320"/>
    <cellStyle name="Normal 9 2 33 3 3" xfId="16321"/>
    <cellStyle name="Normal 9 2 33 3 30" xfId="16322"/>
    <cellStyle name="Normal 9 2 33 3 31" xfId="16323"/>
    <cellStyle name="Normal 9 2 33 3 32" xfId="16324"/>
    <cellStyle name="Normal 9 2 33 3 33" xfId="16325"/>
    <cellStyle name="Normal 9 2 33 3 34" xfId="16326"/>
    <cellStyle name="Normal 9 2 33 3 35" xfId="16327"/>
    <cellStyle name="Normal 9 2 33 3 36" xfId="16328"/>
    <cellStyle name="Normal 9 2 33 3 37" xfId="16329"/>
    <cellStyle name="Normal 9 2 33 3 38" xfId="16330"/>
    <cellStyle name="Normal 9 2 33 3 39" xfId="16331"/>
    <cellStyle name="Normal 9 2 33 3 4" xfId="16332"/>
    <cellStyle name="Normal 9 2 33 3 40" xfId="16333"/>
    <cellStyle name="Normal 9 2 33 3 41" xfId="16334"/>
    <cellStyle name="Normal 9 2 33 3 42" xfId="16335"/>
    <cellStyle name="Normal 9 2 33 3 43" xfId="16336"/>
    <cellStyle name="Normal 9 2 33 3 44" xfId="16337"/>
    <cellStyle name="Normal 9 2 33 3 45" xfId="16338"/>
    <cellStyle name="Normal 9 2 33 3 46" xfId="16339"/>
    <cellStyle name="Normal 9 2 33 3 47" xfId="16340"/>
    <cellStyle name="Normal 9 2 33 3 48" xfId="16341"/>
    <cellStyle name="Normal 9 2 33 3 49" xfId="16342"/>
    <cellStyle name="Normal 9 2 33 3 5" xfId="16343"/>
    <cellStyle name="Normal 9 2 33 3 50" xfId="16344"/>
    <cellStyle name="Normal 9 2 33 3 51" xfId="16345"/>
    <cellStyle name="Normal 9 2 33 3 52" xfId="16346"/>
    <cellStyle name="Normal 9 2 33 3 53" xfId="16347"/>
    <cellStyle name="Normal 9 2 33 3 54" xfId="16348"/>
    <cellStyle name="Normal 9 2 33 3 55" xfId="16349"/>
    <cellStyle name="Normal 9 2 33 3 56" xfId="16350"/>
    <cellStyle name="Normal 9 2 33 3 57" xfId="16351"/>
    <cellStyle name="Normal 9 2 33 3 58" xfId="16352"/>
    <cellStyle name="Normal 9 2 33 3 59" xfId="16353"/>
    <cellStyle name="Normal 9 2 33 3 6" xfId="16354"/>
    <cellStyle name="Normal 9 2 33 3 60" xfId="16355"/>
    <cellStyle name="Normal 9 2 33 3 61" xfId="16356"/>
    <cellStyle name="Normal 9 2 33 3 62" xfId="16357"/>
    <cellStyle name="Normal 9 2 33 3 7" xfId="16358"/>
    <cellStyle name="Normal 9 2 33 3 8" xfId="16359"/>
    <cellStyle name="Normal 9 2 33 3 9" xfId="16360"/>
    <cellStyle name="Normal 9 2 33 30" xfId="16361"/>
    <cellStyle name="Normal 9 2 33 31" xfId="16362"/>
    <cellStyle name="Normal 9 2 33 32" xfId="16363"/>
    <cellStyle name="Normal 9 2 33 33" xfId="16364"/>
    <cellStyle name="Normal 9 2 33 34" xfId="16365"/>
    <cellStyle name="Normal 9 2 33 35" xfId="16366"/>
    <cellStyle name="Normal 9 2 33 36" xfId="16367"/>
    <cellStyle name="Normal 9 2 33 37" xfId="16368"/>
    <cellStyle name="Normal 9 2 33 38" xfId="16369"/>
    <cellStyle name="Normal 9 2 33 39" xfId="16370"/>
    <cellStyle name="Normal 9 2 33 4" xfId="16371"/>
    <cellStyle name="Normal 9 2 33 40" xfId="16372"/>
    <cellStyle name="Normal 9 2 33 41" xfId="16373"/>
    <cellStyle name="Normal 9 2 33 42" xfId="16374"/>
    <cellStyle name="Normal 9 2 33 43" xfId="16375"/>
    <cellStyle name="Normal 9 2 33 44" xfId="16376"/>
    <cellStyle name="Normal 9 2 33 45" xfId="16377"/>
    <cellStyle name="Normal 9 2 33 46" xfId="16378"/>
    <cellStyle name="Normal 9 2 33 47" xfId="16379"/>
    <cellStyle name="Normal 9 2 33 48" xfId="16380"/>
    <cellStyle name="Normal 9 2 33 49" xfId="16381"/>
    <cellStyle name="Normal 9 2 33 5" xfId="16382"/>
    <cellStyle name="Normal 9 2 33 50" xfId="16383"/>
    <cellStyle name="Normal 9 2 33 51" xfId="16384"/>
    <cellStyle name="Normal 9 2 33 52" xfId="16385"/>
    <cellStyle name="Normal 9 2 33 53" xfId="16386"/>
    <cellStyle name="Normal 9 2 33 54" xfId="16387"/>
    <cellStyle name="Normal 9 2 33 55" xfId="16388"/>
    <cellStyle name="Normal 9 2 33 56" xfId="16389"/>
    <cellStyle name="Normal 9 2 33 57" xfId="16390"/>
    <cellStyle name="Normal 9 2 33 58" xfId="16391"/>
    <cellStyle name="Normal 9 2 33 59" xfId="16392"/>
    <cellStyle name="Normal 9 2 33 6" xfId="16393"/>
    <cellStyle name="Normal 9 2 33 60" xfId="16394"/>
    <cellStyle name="Normal 9 2 33 61" xfId="16395"/>
    <cellStyle name="Normal 9 2 33 62" xfId="16396"/>
    <cellStyle name="Normal 9 2 33 63" xfId="16397"/>
    <cellStyle name="Normal 9 2 33 64" xfId="16398"/>
    <cellStyle name="Normal 9 2 33 7" xfId="16399"/>
    <cellStyle name="Normal 9 2 33 8" xfId="16400"/>
    <cellStyle name="Normal 9 2 33 9" xfId="16401"/>
    <cellStyle name="Normal 9 2 34" xfId="16402"/>
    <cellStyle name="Normal 9 2 34 10" xfId="16403"/>
    <cellStyle name="Normal 9 2 34 11" xfId="16404"/>
    <cellStyle name="Normal 9 2 34 12" xfId="16405"/>
    <cellStyle name="Normal 9 2 34 13" xfId="16406"/>
    <cellStyle name="Normal 9 2 34 14" xfId="16407"/>
    <cellStyle name="Normal 9 2 34 15" xfId="16408"/>
    <cellStyle name="Normal 9 2 34 16" xfId="16409"/>
    <cellStyle name="Normal 9 2 34 17" xfId="16410"/>
    <cellStyle name="Normal 9 2 34 18" xfId="16411"/>
    <cellStyle name="Normal 9 2 34 19" xfId="16412"/>
    <cellStyle name="Normal 9 2 34 2" xfId="16413"/>
    <cellStyle name="Normal 9 2 34 2 10" xfId="16414"/>
    <cellStyle name="Normal 9 2 34 2 11" xfId="16415"/>
    <cellStyle name="Normal 9 2 34 2 12" xfId="16416"/>
    <cellStyle name="Normal 9 2 34 2 13" xfId="16417"/>
    <cellStyle name="Normal 9 2 34 2 14" xfId="16418"/>
    <cellStyle name="Normal 9 2 34 2 15" xfId="16419"/>
    <cellStyle name="Normal 9 2 34 2 16" xfId="16420"/>
    <cellStyle name="Normal 9 2 34 2 17" xfId="16421"/>
    <cellStyle name="Normal 9 2 34 2 18" xfId="16422"/>
    <cellStyle name="Normal 9 2 34 2 19" xfId="16423"/>
    <cellStyle name="Normal 9 2 34 2 2" xfId="16424"/>
    <cellStyle name="Normal 9 2 34 2 20" xfId="16425"/>
    <cellStyle name="Normal 9 2 34 2 21" xfId="16426"/>
    <cellStyle name="Normal 9 2 34 2 22" xfId="16427"/>
    <cellStyle name="Normal 9 2 34 2 23" xfId="16428"/>
    <cellStyle name="Normal 9 2 34 2 24" xfId="16429"/>
    <cellStyle name="Normal 9 2 34 2 25" xfId="16430"/>
    <cellStyle name="Normal 9 2 34 2 26" xfId="16431"/>
    <cellStyle name="Normal 9 2 34 2 27" xfId="16432"/>
    <cellStyle name="Normal 9 2 34 2 28" xfId="16433"/>
    <cellStyle name="Normal 9 2 34 2 29" xfId="16434"/>
    <cellStyle name="Normal 9 2 34 2 3" xfId="16435"/>
    <cellStyle name="Normal 9 2 34 2 30" xfId="16436"/>
    <cellStyle name="Normal 9 2 34 2 31" xfId="16437"/>
    <cellStyle name="Normal 9 2 34 2 32" xfId="16438"/>
    <cellStyle name="Normal 9 2 34 2 33" xfId="16439"/>
    <cellStyle name="Normal 9 2 34 2 34" xfId="16440"/>
    <cellStyle name="Normal 9 2 34 2 35" xfId="16441"/>
    <cellStyle name="Normal 9 2 34 2 36" xfId="16442"/>
    <cellStyle name="Normal 9 2 34 2 37" xfId="16443"/>
    <cellStyle name="Normal 9 2 34 2 38" xfId="16444"/>
    <cellStyle name="Normal 9 2 34 2 39" xfId="16445"/>
    <cellStyle name="Normal 9 2 34 2 4" xfId="16446"/>
    <cellStyle name="Normal 9 2 34 2 40" xfId="16447"/>
    <cellStyle name="Normal 9 2 34 2 41" xfId="16448"/>
    <cellStyle name="Normal 9 2 34 2 42" xfId="16449"/>
    <cellStyle name="Normal 9 2 34 2 43" xfId="16450"/>
    <cellStyle name="Normal 9 2 34 2 44" xfId="16451"/>
    <cellStyle name="Normal 9 2 34 2 45" xfId="16452"/>
    <cellStyle name="Normal 9 2 34 2 46" xfId="16453"/>
    <cellStyle name="Normal 9 2 34 2 47" xfId="16454"/>
    <cellStyle name="Normal 9 2 34 2 48" xfId="16455"/>
    <cellStyle name="Normal 9 2 34 2 49" xfId="16456"/>
    <cellStyle name="Normal 9 2 34 2 5" xfId="16457"/>
    <cellStyle name="Normal 9 2 34 2 50" xfId="16458"/>
    <cellStyle name="Normal 9 2 34 2 51" xfId="16459"/>
    <cellStyle name="Normal 9 2 34 2 52" xfId="16460"/>
    <cellStyle name="Normal 9 2 34 2 53" xfId="16461"/>
    <cellStyle name="Normal 9 2 34 2 54" xfId="16462"/>
    <cellStyle name="Normal 9 2 34 2 55" xfId="16463"/>
    <cellStyle name="Normal 9 2 34 2 56" xfId="16464"/>
    <cellStyle name="Normal 9 2 34 2 57" xfId="16465"/>
    <cellStyle name="Normal 9 2 34 2 58" xfId="16466"/>
    <cellStyle name="Normal 9 2 34 2 59" xfId="16467"/>
    <cellStyle name="Normal 9 2 34 2 6" xfId="16468"/>
    <cellStyle name="Normal 9 2 34 2 60" xfId="16469"/>
    <cellStyle name="Normal 9 2 34 2 61" xfId="16470"/>
    <cellStyle name="Normal 9 2 34 2 62" xfId="16471"/>
    <cellStyle name="Normal 9 2 34 2 7" xfId="16472"/>
    <cellStyle name="Normal 9 2 34 2 8" xfId="16473"/>
    <cellStyle name="Normal 9 2 34 2 9" xfId="16474"/>
    <cellStyle name="Normal 9 2 34 20" xfId="16475"/>
    <cellStyle name="Normal 9 2 34 21" xfId="16476"/>
    <cellStyle name="Normal 9 2 34 22" xfId="16477"/>
    <cellStyle name="Normal 9 2 34 23" xfId="16478"/>
    <cellStyle name="Normal 9 2 34 24" xfId="16479"/>
    <cellStyle name="Normal 9 2 34 25" xfId="16480"/>
    <cellStyle name="Normal 9 2 34 26" xfId="16481"/>
    <cellStyle name="Normal 9 2 34 27" xfId="16482"/>
    <cellStyle name="Normal 9 2 34 28" xfId="16483"/>
    <cellStyle name="Normal 9 2 34 29" xfId="16484"/>
    <cellStyle name="Normal 9 2 34 3" xfId="16485"/>
    <cellStyle name="Normal 9 2 34 3 10" xfId="16486"/>
    <cellStyle name="Normal 9 2 34 3 11" xfId="16487"/>
    <cellStyle name="Normal 9 2 34 3 12" xfId="16488"/>
    <cellStyle name="Normal 9 2 34 3 13" xfId="16489"/>
    <cellStyle name="Normal 9 2 34 3 14" xfId="16490"/>
    <cellStyle name="Normal 9 2 34 3 15" xfId="16491"/>
    <cellStyle name="Normal 9 2 34 3 16" xfId="16492"/>
    <cellStyle name="Normal 9 2 34 3 17" xfId="16493"/>
    <cellStyle name="Normal 9 2 34 3 18" xfId="16494"/>
    <cellStyle name="Normal 9 2 34 3 19" xfId="16495"/>
    <cellStyle name="Normal 9 2 34 3 2" xfId="16496"/>
    <cellStyle name="Normal 9 2 34 3 20" xfId="16497"/>
    <cellStyle name="Normal 9 2 34 3 21" xfId="16498"/>
    <cellStyle name="Normal 9 2 34 3 22" xfId="16499"/>
    <cellStyle name="Normal 9 2 34 3 23" xfId="16500"/>
    <cellStyle name="Normal 9 2 34 3 24" xfId="16501"/>
    <cellStyle name="Normal 9 2 34 3 25" xfId="16502"/>
    <cellStyle name="Normal 9 2 34 3 26" xfId="16503"/>
    <cellStyle name="Normal 9 2 34 3 27" xfId="16504"/>
    <cellStyle name="Normal 9 2 34 3 28" xfId="16505"/>
    <cellStyle name="Normal 9 2 34 3 29" xfId="16506"/>
    <cellStyle name="Normal 9 2 34 3 3" xfId="16507"/>
    <cellStyle name="Normal 9 2 34 3 30" xfId="16508"/>
    <cellStyle name="Normal 9 2 34 3 31" xfId="16509"/>
    <cellStyle name="Normal 9 2 34 3 32" xfId="16510"/>
    <cellStyle name="Normal 9 2 34 3 33" xfId="16511"/>
    <cellStyle name="Normal 9 2 34 3 34" xfId="16512"/>
    <cellStyle name="Normal 9 2 34 3 35" xfId="16513"/>
    <cellStyle name="Normal 9 2 34 3 36" xfId="16514"/>
    <cellStyle name="Normal 9 2 34 3 37" xfId="16515"/>
    <cellStyle name="Normal 9 2 34 3 38" xfId="16516"/>
    <cellStyle name="Normal 9 2 34 3 39" xfId="16517"/>
    <cellStyle name="Normal 9 2 34 3 4" xfId="16518"/>
    <cellStyle name="Normal 9 2 34 3 40" xfId="16519"/>
    <cellStyle name="Normal 9 2 34 3 41" xfId="16520"/>
    <cellStyle name="Normal 9 2 34 3 42" xfId="16521"/>
    <cellStyle name="Normal 9 2 34 3 43" xfId="16522"/>
    <cellStyle name="Normal 9 2 34 3 44" xfId="16523"/>
    <cellStyle name="Normal 9 2 34 3 45" xfId="16524"/>
    <cellStyle name="Normal 9 2 34 3 46" xfId="16525"/>
    <cellStyle name="Normal 9 2 34 3 47" xfId="16526"/>
    <cellStyle name="Normal 9 2 34 3 48" xfId="16527"/>
    <cellStyle name="Normal 9 2 34 3 49" xfId="16528"/>
    <cellStyle name="Normal 9 2 34 3 5" xfId="16529"/>
    <cellStyle name="Normal 9 2 34 3 50" xfId="16530"/>
    <cellStyle name="Normal 9 2 34 3 51" xfId="16531"/>
    <cellStyle name="Normal 9 2 34 3 52" xfId="16532"/>
    <cellStyle name="Normal 9 2 34 3 53" xfId="16533"/>
    <cellStyle name="Normal 9 2 34 3 54" xfId="16534"/>
    <cellStyle name="Normal 9 2 34 3 55" xfId="16535"/>
    <cellStyle name="Normal 9 2 34 3 56" xfId="16536"/>
    <cellStyle name="Normal 9 2 34 3 57" xfId="16537"/>
    <cellStyle name="Normal 9 2 34 3 58" xfId="16538"/>
    <cellStyle name="Normal 9 2 34 3 59" xfId="16539"/>
    <cellStyle name="Normal 9 2 34 3 6" xfId="16540"/>
    <cellStyle name="Normal 9 2 34 3 60" xfId="16541"/>
    <cellStyle name="Normal 9 2 34 3 61" xfId="16542"/>
    <cellStyle name="Normal 9 2 34 3 62" xfId="16543"/>
    <cellStyle name="Normal 9 2 34 3 7" xfId="16544"/>
    <cellStyle name="Normal 9 2 34 3 8" xfId="16545"/>
    <cellStyle name="Normal 9 2 34 3 9" xfId="16546"/>
    <cellStyle name="Normal 9 2 34 30" xfId="16547"/>
    <cellStyle name="Normal 9 2 34 31" xfId="16548"/>
    <cellStyle name="Normal 9 2 34 32" xfId="16549"/>
    <cellStyle name="Normal 9 2 34 33" xfId="16550"/>
    <cellStyle name="Normal 9 2 34 34" xfId="16551"/>
    <cellStyle name="Normal 9 2 34 35" xfId="16552"/>
    <cellStyle name="Normal 9 2 34 36" xfId="16553"/>
    <cellStyle name="Normal 9 2 34 37" xfId="16554"/>
    <cellStyle name="Normal 9 2 34 38" xfId="16555"/>
    <cellStyle name="Normal 9 2 34 39" xfId="16556"/>
    <cellStyle name="Normal 9 2 34 4" xfId="16557"/>
    <cellStyle name="Normal 9 2 34 40" xfId="16558"/>
    <cellStyle name="Normal 9 2 34 41" xfId="16559"/>
    <cellStyle name="Normal 9 2 34 42" xfId="16560"/>
    <cellStyle name="Normal 9 2 34 43" xfId="16561"/>
    <cellStyle name="Normal 9 2 34 44" xfId="16562"/>
    <cellStyle name="Normal 9 2 34 45" xfId="16563"/>
    <cellStyle name="Normal 9 2 34 46" xfId="16564"/>
    <cellStyle name="Normal 9 2 34 47" xfId="16565"/>
    <cellStyle name="Normal 9 2 34 48" xfId="16566"/>
    <cellStyle name="Normal 9 2 34 49" xfId="16567"/>
    <cellStyle name="Normal 9 2 34 5" xfId="16568"/>
    <cellStyle name="Normal 9 2 34 50" xfId="16569"/>
    <cellStyle name="Normal 9 2 34 51" xfId="16570"/>
    <cellStyle name="Normal 9 2 34 52" xfId="16571"/>
    <cellStyle name="Normal 9 2 34 53" xfId="16572"/>
    <cellStyle name="Normal 9 2 34 54" xfId="16573"/>
    <cellStyle name="Normal 9 2 34 55" xfId="16574"/>
    <cellStyle name="Normal 9 2 34 56" xfId="16575"/>
    <cellStyle name="Normal 9 2 34 57" xfId="16576"/>
    <cellStyle name="Normal 9 2 34 58" xfId="16577"/>
    <cellStyle name="Normal 9 2 34 59" xfId="16578"/>
    <cellStyle name="Normal 9 2 34 6" xfId="16579"/>
    <cellStyle name="Normal 9 2 34 60" xfId="16580"/>
    <cellStyle name="Normal 9 2 34 61" xfId="16581"/>
    <cellStyle name="Normal 9 2 34 62" xfId="16582"/>
    <cellStyle name="Normal 9 2 34 63" xfId="16583"/>
    <cellStyle name="Normal 9 2 34 64" xfId="16584"/>
    <cellStyle name="Normal 9 2 34 7" xfId="16585"/>
    <cellStyle name="Normal 9 2 34 8" xfId="16586"/>
    <cellStyle name="Normal 9 2 34 9" xfId="16587"/>
    <cellStyle name="Normal 9 2 35" xfId="16588"/>
    <cellStyle name="Normal 9 2 35 10" xfId="16589"/>
    <cellStyle name="Normal 9 2 35 11" xfId="16590"/>
    <cellStyle name="Normal 9 2 35 12" xfId="16591"/>
    <cellStyle name="Normal 9 2 35 13" xfId="16592"/>
    <cellStyle name="Normal 9 2 35 14" xfId="16593"/>
    <cellStyle name="Normal 9 2 35 15" xfId="16594"/>
    <cellStyle name="Normal 9 2 35 16" xfId="16595"/>
    <cellStyle name="Normal 9 2 35 17" xfId="16596"/>
    <cellStyle name="Normal 9 2 35 18" xfId="16597"/>
    <cellStyle name="Normal 9 2 35 19" xfId="16598"/>
    <cellStyle name="Normal 9 2 35 2" xfId="16599"/>
    <cellStyle name="Normal 9 2 35 2 10" xfId="16600"/>
    <cellStyle name="Normal 9 2 35 2 11" xfId="16601"/>
    <cellStyle name="Normal 9 2 35 2 12" xfId="16602"/>
    <cellStyle name="Normal 9 2 35 2 13" xfId="16603"/>
    <cellStyle name="Normal 9 2 35 2 14" xfId="16604"/>
    <cellStyle name="Normal 9 2 35 2 15" xfId="16605"/>
    <cellStyle name="Normal 9 2 35 2 16" xfId="16606"/>
    <cellStyle name="Normal 9 2 35 2 17" xfId="16607"/>
    <cellStyle name="Normal 9 2 35 2 18" xfId="16608"/>
    <cellStyle name="Normal 9 2 35 2 19" xfId="16609"/>
    <cellStyle name="Normal 9 2 35 2 2" xfId="16610"/>
    <cellStyle name="Normal 9 2 35 2 20" xfId="16611"/>
    <cellStyle name="Normal 9 2 35 2 21" xfId="16612"/>
    <cellStyle name="Normal 9 2 35 2 22" xfId="16613"/>
    <cellStyle name="Normal 9 2 35 2 23" xfId="16614"/>
    <cellStyle name="Normal 9 2 35 2 24" xfId="16615"/>
    <cellStyle name="Normal 9 2 35 2 25" xfId="16616"/>
    <cellStyle name="Normal 9 2 35 2 26" xfId="16617"/>
    <cellStyle name="Normal 9 2 35 2 27" xfId="16618"/>
    <cellStyle name="Normal 9 2 35 2 28" xfId="16619"/>
    <cellStyle name="Normal 9 2 35 2 29" xfId="16620"/>
    <cellStyle name="Normal 9 2 35 2 3" xfId="16621"/>
    <cellStyle name="Normal 9 2 35 2 30" xfId="16622"/>
    <cellStyle name="Normal 9 2 35 2 31" xfId="16623"/>
    <cellStyle name="Normal 9 2 35 2 32" xfId="16624"/>
    <cellStyle name="Normal 9 2 35 2 33" xfId="16625"/>
    <cellStyle name="Normal 9 2 35 2 34" xfId="16626"/>
    <cellStyle name="Normal 9 2 35 2 35" xfId="16627"/>
    <cellStyle name="Normal 9 2 35 2 36" xfId="16628"/>
    <cellStyle name="Normal 9 2 35 2 37" xfId="16629"/>
    <cellStyle name="Normal 9 2 35 2 38" xfId="16630"/>
    <cellStyle name="Normal 9 2 35 2 39" xfId="16631"/>
    <cellStyle name="Normal 9 2 35 2 4" xfId="16632"/>
    <cellStyle name="Normal 9 2 35 2 40" xfId="16633"/>
    <cellStyle name="Normal 9 2 35 2 41" xfId="16634"/>
    <cellStyle name="Normal 9 2 35 2 42" xfId="16635"/>
    <cellStyle name="Normal 9 2 35 2 43" xfId="16636"/>
    <cellStyle name="Normal 9 2 35 2 44" xfId="16637"/>
    <cellStyle name="Normal 9 2 35 2 45" xfId="16638"/>
    <cellStyle name="Normal 9 2 35 2 46" xfId="16639"/>
    <cellStyle name="Normal 9 2 35 2 47" xfId="16640"/>
    <cellStyle name="Normal 9 2 35 2 48" xfId="16641"/>
    <cellStyle name="Normal 9 2 35 2 49" xfId="16642"/>
    <cellStyle name="Normal 9 2 35 2 5" xfId="16643"/>
    <cellStyle name="Normal 9 2 35 2 50" xfId="16644"/>
    <cellStyle name="Normal 9 2 35 2 51" xfId="16645"/>
    <cellStyle name="Normal 9 2 35 2 52" xfId="16646"/>
    <cellStyle name="Normal 9 2 35 2 53" xfId="16647"/>
    <cellStyle name="Normal 9 2 35 2 54" xfId="16648"/>
    <cellStyle name="Normal 9 2 35 2 55" xfId="16649"/>
    <cellStyle name="Normal 9 2 35 2 56" xfId="16650"/>
    <cellStyle name="Normal 9 2 35 2 57" xfId="16651"/>
    <cellStyle name="Normal 9 2 35 2 58" xfId="16652"/>
    <cellStyle name="Normal 9 2 35 2 59" xfId="16653"/>
    <cellStyle name="Normal 9 2 35 2 6" xfId="16654"/>
    <cellStyle name="Normal 9 2 35 2 60" xfId="16655"/>
    <cellStyle name="Normal 9 2 35 2 61" xfId="16656"/>
    <cellStyle name="Normal 9 2 35 2 62" xfId="16657"/>
    <cellStyle name="Normal 9 2 35 2 7" xfId="16658"/>
    <cellStyle name="Normal 9 2 35 2 8" xfId="16659"/>
    <cellStyle name="Normal 9 2 35 2 9" xfId="16660"/>
    <cellStyle name="Normal 9 2 35 20" xfId="16661"/>
    <cellStyle name="Normal 9 2 35 21" xfId="16662"/>
    <cellStyle name="Normal 9 2 35 22" xfId="16663"/>
    <cellStyle name="Normal 9 2 35 23" xfId="16664"/>
    <cellStyle name="Normal 9 2 35 24" xfId="16665"/>
    <cellStyle name="Normal 9 2 35 25" xfId="16666"/>
    <cellStyle name="Normal 9 2 35 26" xfId="16667"/>
    <cellStyle name="Normal 9 2 35 27" xfId="16668"/>
    <cellStyle name="Normal 9 2 35 28" xfId="16669"/>
    <cellStyle name="Normal 9 2 35 29" xfId="16670"/>
    <cellStyle name="Normal 9 2 35 3" xfId="16671"/>
    <cellStyle name="Normal 9 2 35 3 10" xfId="16672"/>
    <cellStyle name="Normal 9 2 35 3 11" xfId="16673"/>
    <cellStyle name="Normal 9 2 35 3 12" xfId="16674"/>
    <cellStyle name="Normal 9 2 35 3 13" xfId="16675"/>
    <cellStyle name="Normal 9 2 35 3 14" xfId="16676"/>
    <cellStyle name="Normal 9 2 35 3 15" xfId="16677"/>
    <cellStyle name="Normal 9 2 35 3 16" xfId="16678"/>
    <cellStyle name="Normal 9 2 35 3 17" xfId="16679"/>
    <cellStyle name="Normal 9 2 35 3 18" xfId="16680"/>
    <cellStyle name="Normal 9 2 35 3 19" xfId="16681"/>
    <cellStyle name="Normal 9 2 35 3 2" xfId="16682"/>
    <cellStyle name="Normal 9 2 35 3 20" xfId="16683"/>
    <cellStyle name="Normal 9 2 35 3 21" xfId="16684"/>
    <cellStyle name="Normal 9 2 35 3 22" xfId="16685"/>
    <cellStyle name="Normal 9 2 35 3 23" xfId="16686"/>
    <cellStyle name="Normal 9 2 35 3 24" xfId="16687"/>
    <cellStyle name="Normal 9 2 35 3 25" xfId="16688"/>
    <cellStyle name="Normal 9 2 35 3 26" xfId="16689"/>
    <cellStyle name="Normal 9 2 35 3 27" xfId="16690"/>
    <cellStyle name="Normal 9 2 35 3 28" xfId="16691"/>
    <cellStyle name="Normal 9 2 35 3 29" xfId="16692"/>
    <cellStyle name="Normal 9 2 35 3 3" xfId="16693"/>
    <cellStyle name="Normal 9 2 35 3 30" xfId="16694"/>
    <cellStyle name="Normal 9 2 35 3 31" xfId="16695"/>
    <cellStyle name="Normal 9 2 35 3 32" xfId="16696"/>
    <cellStyle name="Normal 9 2 35 3 33" xfId="16697"/>
    <cellStyle name="Normal 9 2 35 3 34" xfId="16698"/>
    <cellStyle name="Normal 9 2 35 3 35" xfId="16699"/>
    <cellStyle name="Normal 9 2 35 3 36" xfId="16700"/>
    <cellStyle name="Normal 9 2 35 3 37" xfId="16701"/>
    <cellStyle name="Normal 9 2 35 3 38" xfId="16702"/>
    <cellStyle name="Normal 9 2 35 3 39" xfId="16703"/>
    <cellStyle name="Normal 9 2 35 3 4" xfId="16704"/>
    <cellStyle name="Normal 9 2 35 3 40" xfId="16705"/>
    <cellStyle name="Normal 9 2 35 3 41" xfId="16706"/>
    <cellStyle name="Normal 9 2 35 3 42" xfId="16707"/>
    <cellStyle name="Normal 9 2 35 3 43" xfId="16708"/>
    <cellStyle name="Normal 9 2 35 3 44" xfId="16709"/>
    <cellStyle name="Normal 9 2 35 3 45" xfId="16710"/>
    <cellStyle name="Normal 9 2 35 3 46" xfId="16711"/>
    <cellStyle name="Normal 9 2 35 3 47" xfId="16712"/>
    <cellStyle name="Normal 9 2 35 3 48" xfId="16713"/>
    <cellStyle name="Normal 9 2 35 3 49" xfId="16714"/>
    <cellStyle name="Normal 9 2 35 3 5" xfId="16715"/>
    <cellStyle name="Normal 9 2 35 3 50" xfId="16716"/>
    <cellStyle name="Normal 9 2 35 3 51" xfId="16717"/>
    <cellStyle name="Normal 9 2 35 3 52" xfId="16718"/>
    <cellStyle name="Normal 9 2 35 3 53" xfId="16719"/>
    <cellStyle name="Normal 9 2 35 3 54" xfId="16720"/>
    <cellStyle name="Normal 9 2 35 3 55" xfId="16721"/>
    <cellStyle name="Normal 9 2 35 3 56" xfId="16722"/>
    <cellStyle name="Normal 9 2 35 3 57" xfId="16723"/>
    <cellStyle name="Normal 9 2 35 3 58" xfId="16724"/>
    <cellStyle name="Normal 9 2 35 3 59" xfId="16725"/>
    <cellStyle name="Normal 9 2 35 3 6" xfId="16726"/>
    <cellStyle name="Normal 9 2 35 3 60" xfId="16727"/>
    <cellStyle name="Normal 9 2 35 3 61" xfId="16728"/>
    <cellStyle name="Normal 9 2 35 3 62" xfId="16729"/>
    <cellStyle name="Normal 9 2 35 3 7" xfId="16730"/>
    <cellStyle name="Normal 9 2 35 3 8" xfId="16731"/>
    <cellStyle name="Normal 9 2 35 3 9" xfId="16732"/>
    <cellStyle name="Normal 9 2 35 30" xfId="16733"/>
    <cellStyle name="Normal 9 2 35 31" xfId="16734"/>
    <cellStyle name="Normal 9 2 35 32" xfId="16735"/>
    <cellStyle name="Normal 9 2 35 33" xfId="16736"/>
    <cellStyle name="Normal 9 2 35 34" xfId="16737"/>
    <cellStyle name="Normal 9 2 35 35" xfId="16738"/>
    <cellStyle name="Normal 9 2 35 36" xfId="16739"/>
    <cellStyle name="Normal 9 2 35 37" xfId="16740"/>
    <cellStyle name="Normal 9 2 35 38" xfId="16741"/>
    <cellStyle name="Normal 9 2 35 39" xfId="16742"/>
    <cellStyle name="Normal 9 2 35 4" xfId="16743"/>
    <cellStyle name="Normal 9 2 35 40" xfId="16744"/>
    <cellStyle name="Normal 9 2 35 41" xfId="16745"/>
    <cellStyle name="Normal 9 2 35 42" xfId="16746"/>
    <cellStyle name="Normal 9 2 35 43" xfId="16747"/>
    <cellStyle name="Normal 9 2 35 44" xfId="16748"/>
    <cellStyle name="Normal 9 2 35 45" xfId="16749"/>
    <cellStyle name="Normal 9 2 35 46" xfId="16750"/>
    <cellStyle name="Normal 9 2 35 47" xfId="16751"/>
    <cellStyle name="Normal 9 2 35 48" xfId="16752"/>
    <cellStyle name="Normal 9 2 35 49" xfId="16753"/>
    <cellStyle name="Normal 9 2 35 5" xfId="16754"/>
    <cellStyle name="Normal 9 2 35 50" xfId="16755"/>
    <cellStyle name="Normal 9 2 35 51" xfId="16756"/>
    <cellStyle name="Normal 9 2 35 52" xfId="16757"/>
    <cellStyle name="Normal 9 2 35 53" xfId="16758"/>
    <cellStyle name="Normal 9 2 35 54" xfId="16759"/>
    <cellStyle name="Normal 9 2 35 55" xfId="16760"/>
    <cellStyle name="Normal 9 2 35 56" xfId="16761"/>
    <cellStyle name="Normal 9 2 35 57" xfId="16762"/>
    <cellStyle name="Normal 9 2 35 58" xfId="16763"/>
    <cellStyle name="Normal 9 2 35 59" xfId="16764"/>
    <cellStyle name="Normal 9 2 35 6" xfId="16765"/>
    <cellStyle name="Normal 9 2 35 60" xfId="16766"/>
    <cellStyle name="Normal 9 2 35 61" xfId="16767"/>
    <cellStyle name="Normal 9 2 35 62" xfId="16768"/>
    <cellStyle name="Normal 9 2 35 63" xfId="16769"/>
    <cellStyle name="Normal 9 2 35 64" xfId="16770"/>
    <cellStyle name="Normal 9 2 35 7" xfId="16771"/>
    <cellStyle name="Normal 9 2 35 8" xfId="16772"/>
    <cellStyle name="Normal 9 2 35 9" xfId="16773"/>
    <cellStyle name="Normal 9 2 36" xfId="16774"/>
    <cellStyle name="Normal 9 2 36 10" xfId="16775"/>
    <cellStyle name="Normal 9 2 36 11" xfId="16776"/>
    <cellStyle name="Normal 9 2 36 12" xfId="16777"/>
    <cellStyle name="Normal 9 2 36 13" xfId="16778"/>
    <cellStyle name="Normal 9 2 36 14" xfId="16779"/>
    <cellStyle name="Normal 9 2 36 15" xfId="16780"/>
    <cellStyle name="Normal 9 2 36 16" xfId="16781"/>
    <cellStyle name="Normal 9 2 36 17" xfId="16782"/>
    <cellStyle name="Normal 9 2 36 18" xfId="16783"/>
    <cellStyle name="Normal 9 2 36 19" xfId="16784"/>
    <cellStyle name="Normal 9 2 36 2" xfId="16785"/>
    <cellStyle name="Normal 9 2 36 20" xfId="16786"/>
    <cellStyle name="Normal 9 2 36 21" xfId="16787"/>
    <cellStyle name="Normal 9 2 36 22" xfId="16788"/>
    <cellStyle name="Normal 9 2 36 23" xfId="16789"/>
    <cellStyle name="Normal 9 2 36 24" xfId="16790"/>
    <cellStyle name="Normal 9 2 36 25" xfId="16791"/>
    <cellStyle name="Normal 9 2 36 26" xfId="16792"/>
    <cellStyle name="Normal 9 2 36 27" xfId="16793"/>
    <cellStyle name="Normal 9 2 36 28" xfId="16794"/>
    <cellStyle name="Normal 9 2 36 29" xfId="16795"/>
    <cellStyle name="Normal 9 2 36 3" xfId="16796"/>
    <cellStyle name="Normal 9 2 36 30" xfId="16797"/>
    <cellStyle name="Normal 9 2 36 31" xfId="16798"/>
    <cellStyle name="Normal 9 2 36 32" xfId="16799"/>
    <cellStyle name="Normal 9 2 36 33" xfId="16800"/>
    <cellStyle name="Normal 9 2 36 34" xfId="16801"/>
    <cellStyle name="Normal 9 2 36 35" xfId="16802"/>
    <cellStyle name="Normal 9 2 36 36" xfId="16803"/>
    <cellStyle name="Normal 9 2 36 37" xfId="16804"/>
    <cellStyle name="Normal 9 2 36 38" xfId="16805"/>
    <cellStyle name="Normal 9 2 36 39" xfId="16806"/>
    <cellStyle name="Normal 9 2 36 4" xfId="16807"/>
    <cellStyle name="Normal 9 2 36 40" xfId="16808"/>
    <cellStyle name="Normal 9 2 36 41" xfId="16809"/>
    <cellStyle name="Normal 9 2 36 42" xfId="16810"/>
    <cellStyle name="Normal 9 2 36 43" xfId="16811"/>
    <cellStyle name="Normal 9 2 36 44" xfId="16812"/>
    <cellStyle name="Normal 9 2 36 45" xfId="16813"/>
    <cellStyle name="Normal 9 2 36 46" xfId="16814"/>
    <cellStyle name="Normal 9 2 36 47" xfId="16815"/>
    <cellStyle name="Normal 9 2 36 48" xfId="16816"/>
    <cellStyle name="Normal 9 2 36 49" xfId="16817"/>
    <cellStyle name="Normal 9 2 36 5" xfId="16818"/>
    <cellStyle name="Normal 9 2 36 50" xfId="16819"/>
    <cellStyle name="Normal 9 2 36 51" xfId="16820"/>
    <cellStyle name="Normal 9 2 36 52" xfId="16821"/>
    <cellStyle name="Normal 9 2 36 53" xfId="16822"/>
    <cellStyle name="Normal 9 2 36 54" xfId="16823"/>
    <cellStyle name="Normal 9 2 36 55" xfId="16824"/>
    <cellStyle name="Normal 9 2 36 56" xfId="16825"/>
    <cellStyle name="Normal 9 2 36 57" xfId="16826"/>
    <cellStyle name="Normal 9 2 36 58" xfId="16827"/>
    <cellStyle name="Normal 9 2 36 59" xfId="16828"/>
    <cellStyle name="Normal 9 2 36 6" xfId="16829"/>
    <cellStyle name="Normal 9 2 36 60" xfId="16830"/>
    <cellStyle name="Normal 9 2 36 61" xfId="16831"/>
    <cellStyle name="Normal 9 2 36 62" xfId="16832"/>
    <cellStyle name="Normal 9 2 36 7" xfId="16833"/>
    <cellStyle name="Normal 9 2 36 8" xfId="16834"/>
    <cellStyle name="Normal 9 2 36 9" xfId="16835"/>
    <cellStyle name="Normal 9 2 37" xfId="16836"/>
    <cellStyle name="Normal 9 2 37 10" xfId="16837"/>
    <cellStyle name="Normal 9 2 37 11" xfId="16838"/>
    <cellStyle name="Normal 9 2 37 12" xfId="16839"/>
    <cellStyle name="Normal 9 2 37 13" xfId="16840"/>
    <cellStyle name="Normal 9 2 37 14" xfId="16841"/>
    <cellStyle name="Normal 9 2 37 15" xfId="16842"/>
    <cellStyle name="Normal 9 2 37 16" xfId="16843"/>
    <cellStyle name="Normal 9 2 37 17" xfId="16844"/>
    <cellStyle name="Normal 9 2 37 18" xfId="16845"/>
    <cellStyle name="Normal 9 2 37 19" xfId="16846"/>
    <cellStyle name="Normal 9 2 37 2" xfId="16847"/>
    <cellStyle name="Normal 9 2 37 20" xfId="16848"/>
    <cellStyle name="Normal 9 2 37 21" xfId="16849"/>
    <cellStyle name="Normal 9 2 37 22" xfId="16850"/>
    <cellStyle name="Normal 9 2 37 23" xfId="16851"/>
    <cellStyle name="Normal 9 2 37 24" xfId="16852"/>
    <cellStyle name="Normal 9 2 37 25" xfId="16853"/>
    <cellStyle name="Normal 9 2 37 26" xfId="16854"/>
    <cellStyle name="Normal 9 2 37 27" xfId="16855"/>
    <cellStyle name="Normal 9 2 37 28" xfId="16856"/>
    <cellStyle name="Normal 9 2 37 29" xfId="16857"/>
    <cellStyle name="Normal 9 2 37 3" xfId="16858"/>
    <cellStyle name="Normal 9 2 37 30" xfId="16859"/>
    <cellStyle name="Normal 9 2 37 31" xfId="16860"/>
    <cellStyle name="Normal 9 2 37 32" xfId="16861"/>
    <cellStyle name="Normal 9 2 37 33" xfId="16862"/>
    <cellStyle name="Normal 9 2 37 34" xfId="16863"/>
    <cellStyle name="Normal 9 2 37 35" xfId="16864"/>
    <cellStyle name="Normal 9 2 37 36" xfId="16865"/>
    <cellStyle name="Normal 9 2 37 37" xfId="16866"/>
    <cellStyle name="Normal 9 2 37 38" xfId="16867"/>
    <cellStyle name="Normal 9 2 37 39" xfId="16868"/>
    <cellStyle name="Normal 9 2 37 4" xfId="16869"/>
    <cellStyle name="Normal 9 2 37 40" xfId="16870"/>
    <cellStyle name="Normal 9 2 37 41" xfId="16871"/>
    <cellStyle name="Normal 9 2 37 42" xfId="16872"/>
    <cellStyle name="Normal 9 2 37 43" xfId="16873"/>
    <cellStyle name="Normal 9 2 37 44" xfId="16874"/>
    <cellStyle name="Normal 9 2 37 45" xfId="16875"/>
    <cellStyle name="Normal 9 2 37 46" xfId="16876"/>
    <cellStyle name="Normal 9 2 37 47" xfId="16877"/>
    <cellStyle name="Normal 9 2 37 48" xfId="16878"/>
    <cellStyle name="Normal 9 2 37 49" xfId="16879"/>
    <cellStyle name="Normal 9 2 37 5" xfId="16880"/>
    <cellStyle name="Normal 9 2 37 50" xfId="16881"/>
    <cellStyle name="Normal 9 2 37 51" xfId="16882"/>
    <cellStyle name="Normal 9 2 37 52" xfId="16883"/>
    <cellStyle name="Normal 9 2 37 53" xfId="16884"/>
    <cellStyle name="Normal 9 2 37 54" xfId="16885"/>
    <cellStyle name="Normal 9 2 37 55" xfId="16886"/>
    <cellStyle name="Normal 9 2 37 56" xfId="16887"/>
    <cellStyle name="Normal 9 2 37 57" xfId="16888"/>
    <cellStyle name="Normal 9 2 37 58" xfId="16889"/>
    <cellStyle name="Normal 9 2 37 59" xfId="16890"/>
    <cellStyle name="Normal 9 2 37 6" xfId="16891"/>
    <cellStyle name="Normal 9 2 37 60" xfId="16892"/>
    <cellStyle name="Normal 9 2 37 61" xfId="16893"/>
    <cellStyle name="Normal 9 2 37 62" xfId="16894"/>
    <cellStyle name="Normal 9 2 37 7" xfId="16895"/>
    <cellStyle name="Normal 9 2 37 8" xfId="16896"/>
    <cellStyle name="Normal 9 2 37 9" xfId="16897"/>
    <cellStyle name="Normal 9 2 38" xfId="16898"/>
    <cellStyle name="Normal 9 2 39" xfId="16899"/>
    <cellStyle name="Normal 9 2 4" xfId="16900"/>
    <cellStyle name="Normal 9 2 4 10" xfId="16901"/>
    <cellStyle name="Normal 9 2 4 11" xfId="16902"/>
    <cellStyle name="Normal 9 2 4 12" xfId="16903"/>
    <cellStyle name="Normal 9 2 4 13" xfId="16904"/>
    <cellStyle name="Normal 9 2 4 14" xfId="16905"/>
    <cellStyle name="Normal 9 2 4 15" xfId="16906"/>
    <cellStyle name="Normal 9 2 4 16" xfId="16907"/>
    <cellStyle name="Normal 9 2 4 17" xfId="16908"/>
    <cellStyle name="Normal 9 2 4 18" xfId="16909"/>
    <cellStyle name="Normal 9 2 4 19" xfId="16910"/>
    <cellStyle name="Normal 9 2 4 2" xfId="16911"/>
    <cellStyle name="Normal 9 2 4 2 10" xfId="16912"/>
    <cellStyle name="Normal 9 2 4 2 11" xfId="16913"/>
    <cellStyle name="Normal 9 2 4 2 12" xfId="16914"/>
    <cellStyle name="Normal 9 2 4 2 13" xfId="16915"/>
    <cellStyle name="Normal 9 2 4 2 14" xfId="16916"/>
    <cellStyle name="Normal 9 2 4 2 15" xfId="16917"/>
    <cellStyle name="Normal 9 2 4 2 16" xfId="16918"/>
    <cellStyle name="Normal 9 2 4 2 17" xfId="16919"/>
    <cellStyle name="Normal 9 2 4 2 18" xfId="16920"/>
    <cellStyle name="Normal 9 2 4 2 19" xfId="16921"/>
    <cellStyle name="Normal 9 2 4 2 2" xfId="16922"/>
    <cellStyle name="Normal 9 2 4 2 20" xfId="16923"/>
    <cellStyle name="Normal 9 2 4 2 21" xfId="16924"/>
    <cellStyle name="Normal 9 2 4 2 22" xfId="16925"/>
    <cellStyle name="Normal 9 2 4 2 23" xfId="16926"/>
    <cellStyle name="Normal 9 2 4 2 24" xfId="16927"/>
    <cellStyle name="Normal 9 2 4 2 25" xfId="16928"/>
    <cellStyle name="Normal 9 2 4 2 26" xfId="16929"/>
    <cellStyle name="Normal 9 2 4 2 27" xfId="16930"/>
    <cellStyle name="Normal 9 2 4 2 28" xfId="16931"/>
    <cellStyle name="Normal 9 2 4 2 29" xfId="16932"/>
    <cellStyle name="Normal 9 2 4 2 3" xfId="16933"/>
    <cellStyle name="Normal 9 2 4 2 30" xfId="16934"/>
    <cellStyle name="Normal 9 2 4 2 31" xfId="16935"/>
    <cellStyle name="Normal 9 2 4 2 32" xfId="16936"/>
    <cellStyle name="Normal 9 2 4 2 33" xfId="16937"/>
    <cellStyle name="Normal 9 2 4 2 34" xfId="16938"/>
    <cellStyle name="Normal 9 2 4 2 35" xfId="16939"/>
    <cellStyle name="Normal 9 2 4 2 36" xfId="16940"/>
    <cellStyle name="Normal 9 2 4 2 37" xfId="16941"/>
    <cellStyle name="Normal 9 2 4 2 38" xfId="16942"/>
    <cellStyle name="Normal 9 2 4 2 39" xfId="16943"/>
    <cellStyle name="Normal 9 2 4 2 4" xfId="16944"/>
    <cellStyle name="Normal 9 2 4 2 40" xfId="16945"/>
    <cellStyle name="Normal 9 2 4 2 41" xfId="16946"/>
    <cellStyle name="Normal 9 2 4 2 42" xfId="16947"/>
    <cellStyle name="Normal 9 2 4 2 43" xfId="16948"/>
    <cellStyle name="Normal 9 2 4 2 44" xfId="16949"/>
    <cellStyle name="Normal 9 2 4 2 45" xfId="16950"/>
    <cellStyle name="Normal 9 2 4 2 46" xfId="16951"/>
    <cellStyle name="Normal 9 2 4 2 47" xfId="16952"/>
    <cellStyle name="Normal 9 2 4 2 48" xfId="16953"/>
    <cellStyle name="Normal 9 2 4 2 49" xfId="16954"/>
    <cellStyle name="Normal 9 2 4 2 5" xfId="16955"/>
    <cellStyle name="Normal 9 2 4 2 50" xfId="16956"/>
    <cellStyle name="Normal 9 2 4 2 51" xfId="16957"/>
    <cellStyle name="Normal 9 2 4 2 52" xfId="16958"/>
    <cellStyle name="Normal 9 2 4 2 53" xfId="16959"/>
    <cellStyle name="Normal 9 2 4 2 54" xfId="16960"/>
    <cellStyle name="Normal 9 2 4 2 55" xfId="16961"/>
    <cellStyle name="Normal 9 2 4 2 56" xfId="16962"/>
    <cellStyle name="Normal 9 2 4 2 57" xfId="16963"/>
    <cellStyle name="Normal 9 2 4 2 58" xfId="16964"/>
    <cellStyle name="Normal 9 2 4 2 59" xfId="16965"/>
    <cellStyle name="Normal 9 2 4 2 6" xfId="16966"/>
    <cellStyle name="Normal 9 2 4 2 60" xfId="16967"/>
    <cellStyle name="Normal 9 2 4 2 61" xfId="16968"/>
    <cellStyle name="Normal 9 2 4 2 62" xfId="16969"/>
    <cellStyle name="Normal 9 2 4 2 7" xfId="16970"/>
    <cellStyle name="Normal 9 2 4 2 8" xfId="16971"/>
    <cellStyle name="Normal 9 2 4 2 9" xfId="16972"/>
    <cellStyle name="Normal 9 2 4 20" xfId="16973"/>
    <cellStyle name="Normal 9 2 4 21" xfId="16974"/>
    <cellStyle name="Normal 9 2 4 22" xfId="16975"/>
    <cellStyle name="Normal 9 2 4 23" xfId="16976"/>
    <cellStyle name="Normal 9 2 4 24" xfId="16977"/>
    <cellStyle name="Normal 9 2 4 25" xfId="16978"/>
    <cellStyle name="Normal 9 2 4 26" xfId="16979"/>
    <cellStyle name="Normal 9 2 4 27" xfId="16980"/>
    <cellStyle name="Normal 9 2 4 28" xfId="16981"/>
    <cellStyle name="Normal 9 2 4 29" xfId="16982"/>
    <cellStyle name="Normal 9 2 4 3" xfId="16983"/>
    <cellStyle name="Normal 9 2 4 3 10" xfId="16984"/>
    <cellStyle name="Normal 9 2 4 3 11" xfId="16985"/>
    <cellStyle name="Normal 9 2 4 3 12" xfId="16986"/>
    <cellStyle name="Normal 9 2 4 3 13" xfId="16987"/>
    <cellStyle name="Normal 9 2 4 3 14" xfId="16988"/>
    <cellStyle name="Normal 9 2 4 3 15" xfId="16989"/>
    <cellStyle name="Normal 9 2 4 3 16" xfId="16990"/>
    <cellStyle name="Normal 9 2 4 3 17" xfId="16991"/>
    <cellStyle name="Normal 9 2 4 3 18" xfId="16992"/>
    <cellStyle name="Normal 9 2 4 3 19" xfId="16993"/>
    <cellStyle name="Normal 9 2 4 3 2" xfId="16994"/>
    <cellStyle name="Normal 9 2 4 3 20" xfId="16995"/>
    <cellStyle name="Normal 9 2 4 3 21" xfId="16996"/>
    <cellStyle name="Normal 9 2 4 3 22" xfId="16997"/>
    <cellStyle name="Normal 9 2 4 3 23" xfId="16998"/>
    <cellStyle name="Normal 9 2 4 3 24" xfId="16999"/>
    <cellStyle name="Normal 9 2 4 3 25" xfId="17000"/>
    <cellStyle name="Normal 9 2 4 3 26" xfId="17001"/>
    <cellStyle name="Normal 9 2 4 3 27" xfId="17002"/>
    <cellStyle name="Normal 9 2 4 3 28" xfId="17003"/>
    <cellStyle name="Normal 9 2 4 3 29" xfId="17004"/>
    <cellStyle name="Normal 9 2 4 3 3" xfId="17005"/>
    <cellStyle name="Normal 9 2 4 3 30" xfId="17006"/>
    <cellStyle name="Normal 9 2 4 3 31" xfId="17007"/>
    <cellStyle name="Normal 9 2 4 3 32" xfId="17008"/>
    <cellStyle name="Normal 9 2 4 3 33" xfId="17009"/>
    <cellStyle name="Normal 9 2 4 3 34" xfId="17010"/>
    <cellStyle name="Normal 9 2 4 3 35" xfId="17011"/>
    <cellStyle name="Normal 9 2 4 3 36" xfId="17012"/>
    <cellStyle name="Normal 9 2 4 3 37" xfId="17013"/>
    <cellStyle name="Normal 9 2 4 3 38" xfId="17014"/>
    <cellStyle name="Normal 9 2 4 3 39" xfId="17015"/>
    <cellStyle name="Normal 9 2 4 3 4" xfId="17016"/>
    <cellStyle name="Normal 9 2 4 3 40" xfId="17017"/>
    <cellStyle name="Normal 9 2 4 3 41" xfId="17018"/>
    <cellStyle name="Normal 9 2 4 3 42" xfId="17019"/>
    <cellStyle name="Normal 9 2 4 3 43" xfId="17020"/>
    <cellStyle name="Normal 9 2 4 3 44" xfId="17021"/>
    <cellStyle name="Normal 9 2 4 3 45" xfId="17022"/>
    <cellStyle name="Normal 9 2 4 3 46" xfId="17023"/>
    <cellStyle name="Normal 9 2 4 3 47" xfId="17024"/>
    <cellStyle name="Normal 9 2 4 3 48" xfId="17025"/>
    <cellStyle name="Normal 9 2 4 3 49" xfId="17026"/>
    <cellStyle name="Normal 9 2 4 3 5" xfId="17027"/>
    <cellStyle name="Normal 9 2 4 3 50" xfId="17028"/>
    <cellStyle name="Normal 9 2 4 3 51" xfId="17029"/>
    <cellStyle name="Normal 9 2 4 3 52" xfId="17030"/>
    <cellStyle name="Normal 9 2 4 3 53" xfId="17031"/>
    <cellStyle name="Normal 9 2 4 3 54" xfId="17032"/>
    <cellStyle name="Normal 9 2 4 3 55" xfId="17033"/>
    <cellStyle name="Normal 9 2 4 3 56" xfId="17034"/>
    <cellStyle name="Normal 9 2 4 3 57" xfId="17035"/>
    <cellStyle name="Normal 9 2 4 3 58" xfId="17036"/>
    <cellStyle name="Normal 9 2 4 3 59" xfId="17037"/>
    <cellStyle name="Normal 9 2 4 3 6" xfId="17038"/>
    <cellStyle name="Normal 9 2 4 3 60" xfId="17039"/>
    <cellStyle name="Normal 9 2 4 3 61" xfId="17040"/>
    <cellStyle name="Normal 9 2 4 3 62" xfId="17041"/>
    <cellStyle name="Normal 9 2 4 3 7" xfId="17042"/>
    <cellStyle name="Normal 9 2 4 3 8" xfId="17043"/>
    <cellStyle name="Normal 9 2 4 3 9" xfId="17044"/>
    <cellStyle name="Normal 9 2 4 30" xfId="17045"/>
    <cellStyle name="Normal 9 2 4 31" xfId="17046"/>
    <cellStyle name="Normal 9 2 4 32" xfId="17047"/>
    <cellStyle name="Normal 9 2 4 33" xfId="17048"/>
    <cellStyle name="Normal 9 2 4 34" xfId="17049"/>
    <cellStyle name="Normal 9 2 4 35" xfId="17050"/>
    <cellStyle name="Normal 9 2 4 36" xfId="17051"/>
    <cellStyle name="Normal 9 2 4 37" xfId="17052"/>
    <cellStyle name="Normal 9 2 4 38" xfId="17053"/>
    <cellStyle name="Normal 9 2 4 39" xfId="17054"/>
    <cellStyle name="Normal 9 2 4 4" xfId="17055"/>
    <cellStyle name="Normal 9 2 4 40" xfId="17056"/>
    <cellStyle name="Normal 9 2 4 41" xfId="17057"/>
    <cellStyle name="Normal 9 2 4 42" xfId="17058"/>
    <cellStyle name="Normal 9 2 4 43" xfId="17059"/>
    <cellStyle name="Normal 9 2 4 44" xfId="17060"/>
    <cellStyle name="Normal 9 2 4 45" xfId="17061"/>
    <cellStyle name="Normal 9 2 4 46" xfId="17062"/>
    <cellStyle name="Normal 9 2 4 47" xfId="17063"/>
    <cellStyle name="Normal 9 2 4 48" xfId="17064"/>
    <cellStyle name="Normal 9 2 4 49" xfId="17065"/>
    <cellStyle name="Normal 9 2 4 5" xfId="17066"/>
    <cellStyle name="Normal 9 2 4 50" xfId="17067"/>
    <cellStyle name="Normal 9 2 4 51" xfId="17068"/>
    <cellStyle name="Normal 9 2 4 52" xfId="17069"/>
    <cellStyle name="Normal 9 2 4 53" xfId="17070"/>
    <cellStyle name="Normal 9 2 4 54" xfId="17071"/>
    <cellStyle name="Normal 9 2 4 55" xfId="17072"/>
    <cellStyle name="Normal 9 2 4 56" xfId="17073"/>
    <cellStyle name="Normal 9 2 4 57" xfId="17074"/>
    <cellStyle name="Normal 9 2 4 58" xfId="17075"/>
    <cellStyle name="Normal 9 2 4 59" xfId="17076"/>
    <cellStyle name="Normal 9 2 4 6" xfId="17077"/>
    <cellStyle name="Normal 9 2 4 60" xfId="17078"/>
    <cellStyle name="Normal 9 2 4 61" xfId="17079"/>
    <cellStyle name="Normal 9 2 4 62" xfId="17080"/>
    <cellStyle name="Normal 9 2 4 63" xfId="17081"/>
    <cellStyle name="Normal 9 2 4 64" xfId="17082"/>
    <cellStyle name="Normal 9 2 4 7" xfId="17083"/>
    <cellStyle name="Normal 9 2 4 8" xfId="17084"/>
    <cellStyle name="Normal 9 2 4 9" xfId="17085"/>
    <cellStyle name="Normal 9 2 40" xfId="17086"/>
    <cellStyle name="Normal 9 2 41" xfId="17087"/>
    <cellStyle name="Normal 9 2 42" xfId="17088"/>
    <cellStyle name="Normal 9 2 43" xfId="17089"/>
    <cellStyle name="Normal 9 2 44" xfId="17090"/>
    <cellStyle name="Normal 9 2 45" xfId="17091"/>
    <cellStyle name="Normal 9 2 46" xfId="17092"/>
    <cellStyle name="Normal 9 2 47" xfId="17093"/>
    <cellStyle name="Normal 9 2 48" xfId="17094"/>
    <cellStyle name="Normal 9 2 49" xfId="17095"/>
    <cellStyle name="Normal 9 2 5" xfId="17096"/>
    <cellStyle name="Normal 9 2 5 10" xfId="17097"/>
    <cellStyle name="Normal 9 2 5 11" xfId="17098"/>
    <cellStyle name="Normal 9 2 5 12" xfId="17099"/>
    <cellStyle name="Normal 9 2 5 13" xfId="17100"/>
    <cellStyle name="Normal 9 2 5 14" xfId="17101"/>
    <cellStyle name="Normal 9 2 5 15" xfId="17102"/>
    <cellStyle name="Normal 9 2 5 16" xfId="17103"/>
    <cellStyle name="Normal 9 2 5 17" xfId="17104"/>
    <cellStyle name="Normal 9 2 5 18" xfId="17105"/>
    <cellStyle name="Normal 9 2 5 19" xfId="17106"/>
    <cellStyle name="Normal 9 2 5 2" xfId="17107"/>
    <cellStyle name="Normal 9 2 5 2 10" xfId="17108"/>
    <cellStyle name="Normal 9 2 5 2 11" xfId="17109"/>
    <cellStyle name="Normal 9 2 5 2 12" xfId="17110"/>
    <cellStyle name="Normal 9 2 5 2 13" xfId="17111"/>
    <cellStyle name="Normal 9 2 5 2 14" xfId="17112"/>
    <cellStyle name="Normal 9 2 5 2 15" xfId="17113"/>
    <cellStyle name="Normal 9 2 5 2 16" xfId="17114"/>
    <cellStyle name="Normal 9 2 5 2 17" xfId="17115"/>
    <cellStyle name="Normal 9 2 5 2 18" xfId="17116"/>
    <cellStyle name="Normal 9 2 5 2 19" xfId="17117"/>
    <cellStyle name="Normal 9 2 5 2 2" xfId="17118"/>
    <cellStyle name="Normal 9 2 5 2 20" xfId="17119"/>
    <cellStyle name="Normal 9 2 5 2 21" xfId="17120"/>
    <cellStyle name="Normal 9 2 5 2 22" xfId="17121"/>
    <cellStyle name="Normal 9 2 5 2 23" xfId="17122"/>
    <cellStyle name="Normal 9 2 5 2 24" xfId="17123"/>
    <cellStyle name="Normal 9 2 5 2 25" xfId="17124"/>
    <cellStyle name="Normal 9 2 5 2 26" xfId="17125"/>
    <cellStyle name="Normal 9 2 5 2 27" xfId="17126"/>
    <cellStyle name="Normal 9 2 5 2 28" xfId="17127"/>
    <cellStyle name="Normal 9 2 5 2 29" xfId="17128"/>
    <cellStyle name="Normal 9 2 5 2 3" xfId="17129"/>
    <cellStyle name="Normal 9 2 5 2 30" xfId="17130"/>
    <cellStyle name="Normal 9 2 5 2 31" xfId="17131"/>
    <cellStyle name="Normal 9 2 5 2 32" xfId="17132"/>
    <cellStyle name="Normal 9 2 5 2 33" xfId="17133"/>
    <cellStyle name="Normal 9 2 5 2 34" xfId="17134"/>
    <cellStyle name="Normal 9 2 5 2 35" xfId="17135"/>
    <cellStyle name="Normal 9 2 5 2 36" xfId="17136"/>
    <cellStyle name="Normal 9 2 5 2 37" xfId="17137"/>
    <cellStyle name="Normal 9 2 5 2 38" xfId="17138"/>
    <cellStyle name="Normal 9 2 5 2 39" xfId="17139"/>
    <cellStyle name="Normal 9 2 5 2 4" xfId="17140"/>
    <cellStyle name="Normal 9 2 5 2 40" xfId="17141"/>
    <cellStyle name="Normal 9 2 5 2 41" xfId="17142"/>
    <cellStyle name="Normal 9 2 5 2 42" xfId="17143"/>
    <cellStyle name="Normal 9 2 5 2 43" xfId="17144"/>
    <cellStyle name="Normal 9 2 5 2 44" xfId="17145"/>
    <cellStyle name="Normal 9 2 5 2 45" xfId="17146"/>
    <cellStyle name="Normal 9 2 5 2 46" xfId="17147"/>
    <cellStyle name="Normal 9 2 5 2 47" xfId="17148"/>
    <cellStyle name="Normal 9 2 5 2 48" xfId="17149"/>
    <cellStyle name="Normal 9 2 5 2 49" xfId="17150"/>
    <cellStyle name="Normal 9 2 5 2 5" xfId="17151"/>
    <cellStyle name="Normal 9 2 5 2 50" xfId="17152"/>
    <cellStyle name="Normal 9 2 5 2 51" xfId="17153"/>
    <cellStyle name="Normal 9 2 5 2 52" xfId="17154"/>
    <cellStyle name="Normal 9 2 5 2 53" xfId="17155"/>
    <cellStyle name="Normal 9 2 5 2 54" xfId="17156"/>
    <cellStyle name="Normal 9 2 5 2 55" xfId="17157"/>
    <cellStyle name="Normal 9 2 5 2 56" xfId="17158"/>
    <cellStyle name="Normal 9 2 5 2 57" xfId="17159"/>
    <cellStyle name="Normal 9 2 5 2 58" xfId="17160"/>
    <cellStyle name="Normal 9 2 5 2 59" xfId="17161"/>
    <cellStyle name="Normal 9 2 5 2 6" xfId="17162"/>
    <cellStyle name="Normal 9 2 5 2 60" xfId="17163"/>
    <cellStyle name="Normal 9 2 5 2 61" xfId="17164"/>
    <cellStyle name="Normal 9 2 5 2 62" xfId="17165"/>
    <cellStyle name="Normal 9 2 5 2 7" xfId="17166"/>
    <cellStyle name="Normal 9 2 5 2 8" xfId="17167"/>
    <cellStyle name="Normal 9 2 5 2 9" xfId="17168"/>
    <cellStyle name="Normal 9 2 5 20" xfId="17169"/>
    <cellStyle name="Normal 9 2 5 21" xfId="17170"/>
    <cellStyle name="Normal 9 2 5 22" xfId="17171"/>
    <cellStyle name="Normal 9 2 5 23" xfId="17172"/>
    <cellStyle name="Normal 9 2 5 24" xfId="17173"/>
    <cellStyle name="Normal 9 2 5 25" xfId="17174"/>
    <cellStyle name="Normal 9 2 5 26" xfId="17175"/>
    <cellStyle name="Normal 9 2 5 27" xfId="17176"/>
    <cellStyle name="Normal 9 2 5 28" xfId="17177"/>
    <cellStyle name="Normal 9 2 5 29" xfId="17178"/>
    <cellStyle name="Normal 9 2 5 3" xfId="17179"/>
    <cellStyle name="Normal 9 2 5 3 10" xfId="17180"/>
    <cellStyle name="Normal 9 2 5 3 11" xfId="17181"/>
    <cellStyle name="Normal 9 2 5 3 12" xfId="17182"/>
    <cellStyle name="Normal 9 2 5 3 13" xfId="17183"/>
    <cellStyle name="Normal 9 2 5 3 14" xfId="17184"/>
    <cellStyle name="Normal 9 2 5 3 15" xfId="17185"/>
    <cellStyle name="Normal 9 2 5 3 16" xfId="17186"/>
    <cellStyle name="Normal 9 2 5 3 17" xfId="17187"/>
    <cellStyle name="Normal 9 2 5 3 18" xfId="17188"/>
    <cellStyle name="Normal 9 2 5 3 19" xfId="17189"/>
    <cellStyle name="Normal 9 2 5 3 2" xfId="17190"/>
    <cellStyle name="Normal 9 2 5 3 20" xfId="17191"/>
    <cellStyle name="Normal 9 2 5 3 21" xfId="17192"/>
    <cellStyle name="Normal 9 2 5 3 22" xfId="17193"/>
    <cellStyle name="Normal 9 2 5 3 23" xfId="17194"/>
    <cellStyle name="Normal 9 2 5 3 24" xfId="17195"/>
    <cellStyle name="Normal 9 2 5 3 25" xfId="17196"/>
    <cellStyle name="Normal 9 2 5 3 26" xfId="17197"/>
    <cellStyle name="Normal 9 2 5 3 27" xfId="17198"/>
    <cellStyle name="Normal 9 2 5 3 28" xfId="17199"/>
    <cellStyle name="Normal 9 2 5 3 29" xfId="17200"/>
    <cellStyle name="Normal 9 2 5 3 3" xfId="17201"/>
    <cellStyle name="Normal 9 2 5 3 30" xfId="17202"/>
    <cellStyle name="Normal 9 2 5 3 31" xfId="17203"/>
    <cellStyle name="Normal 9 2 5 3 32" xfId="17204"/>
    <cellStyle name="Normal 9 2 5 3 33" xfId="17205"/>
    <cellStyle name="Normal 9 2 5 3 34" xfId="17206"/>
    <cellStyle name="Normal 9 2 5 3 35" xfId="17207"/>
    <cellStyle name="Normal 9 2 5 3 36" xfId="17208"/>
    <cellStyle name="Normal 9 2 5 3 37" xfId="17209"/>
    <cellStyle name="Normal 9 2 5 3 38" xfId="17210"/>
    <cellStyle name="Normal 9 2 5 3 39" xfId="17211"/>
    <cellStyle name="Normal 9 2 5 3 4" xfId="17212"/>
    <cellStyle name="Normal 9 2 5 3 40" xfId="17213"/>
    <cellStyle name="Normal 9 2 5 3 41" xfId="17214"/>
    <cellStyle name="Normal 9 2 5 3 42" xfId="17215"/>
    <cellStyle name="Normal 9 2 5 3 43" xfId="17216"/>
    <cellStyle name="Normal 9 2 5 3 44" xfId="17217"/>
    <cellStyle name="Normal 9 2 5 3 45" xfId="17218"/>
    <cellStyle name="Normal 9 2 5 3 46" xfId="17219"/>
    <cellStyle name="Normal 9 2 5 3 47" xfId="17220"/>
    <cellStyle name="Normal 9 2 5 3 48" xfId="17221"/>
    <cellStyle name="Normal 9 2 5 3 49" xfId="17222"/>
    <cellStyle name="Normal 9 2 5 3 5" xfId="17223"/>
    <cellStyle name="Normal 9 2 5 3 50" xfId="17224"/>
    <cellStyle name="Normal 9 2 5 3 51" xfId="17225"/>
    <cellStyle name="Normal 9 2 5 3 52" xfId="17226"/>
    <cellStyle name="Normal 9 2 5 3 53" xfId="17227"/>
    <cellStyle name="Normal 9 2 5 3 54" xfId="17228"/>
    <cellStyle name="Normal 9 2 5 3 55" xfId="17229"/>
    <cellStyle name="Normal 9 2 5 3 56" xfId="17230"/>
    <cellStyle name="Normal 9 2 5 3 57" xfId="17231"/>
    <cellStyle name="Normal 9 2 5 3 58" xfId="17232"/>
    <cellStyle name="Normal 9 2 5 3 59" xfId="17233"/>
    <cellStyle name="Normal 9 2 5 3 6" xfId="17234"/>
    <cellStyle name="Normal 9 2 5 3 60" xfId="17235"/>
    <cellStyle name="Normal 9 2 5 3 61" xfId="17236"/>
    <cellStyle name="Normal 9 2 5 3 62" xfId="17237"/>
    <cellStyle name="Normal 9 2 5 3 7" xfId="17238"/>
    <cellStyle name="Normal 9 2 5 3 8" xfId="17239"/>
    <cellStyle name="Normal 9 2 5 3 9" xfId="17240"/>
    <cellStyle name="Normal 9 2 5 30" xfId="17241"/>
    <cellStyle name="Normal 9 2 5 31" xfId="17242"/>
    <cellStyle name="Normal 9 2 5 32" xfId="17243"/>
    <cellStyle name="Normal 9 2 5 33" xfId="17244"/>
    <cellStyle name="Normal 9 2 5 34" xfId="17245"/>
    <cellStyle name="Normal 9 2 5 35" xfId="17246"/>
    <cellStyle name="Normal 9 2 5 36" xfId="17247"/>
    <cellStyle name="Normal 9 2 5 37" xfId="17248"/>
    <cellStyle name="Normal 9 2 5 38" xfId="17249"/>
    <cellStyle name="Normal 9 2 5 39" xfId="17250"/>
    <cellStyle name="Normal 9 2 5 4" xfId="17251"/>
    <cellStyle name="Normal 9 2 5 40" xfId="17252"/>
    <cellStyle name="Normal 9 2 5 41" xfId="17253"/>
    <cellStyle name="Normal 9 2 5 42" xfId="17254"/>
    <cellStyle name="Normal 9 2 5 43" xfId="17255"/>
    <cellStyle name="Normal 9 2 5 44" xfId="17256"/>
    <cellStyle name="Normal 9 2 5 45" xfId="17257"/>
    <cellStyle name="Normal 9 2 5 46" xfId="17258"/>
    <cellStyle name="Normal 9 2 5 47" xfId="17259"/>
    <cellStyle name="Normal 9 2 5 48" xfId="17260"/>
    <cellStyle name="Normal 9 2 5 49" xfId="17261"/>
    <cellStyle name="Normal 9 2 5 5" xfId="17262"/>
    <cellStyle name="Normal 9 2 5 50" xfId="17263"/>
    <cellStyle name="Normal 9 2 5 51" xfId="17264"/>
    <cellStyle name="Normal 9 2 5 52" xfId="17265"/>
    <cellStyle name="Normal 9 2 5 53" xfId="17266"/>
    <cellStyle name="Normal 9 2 5 54" xfId="17267"/>
    <cellStyle name="Normal 9 2 5 55" xfId="17268"/>
    <cellStyle name="Normal 9 2 5 56" xfId="17269"/>
    <cellStyle name="Normal 9 2 5 57" xfId="17270"/>
    <cellStyle name="Normal 9 2 5 58" xfId="17271"/>
    <cellStyle name="Normal 9 2 5 59" xfId="17272"/>
    <cellStyle name="Normal 9 2 5 6" xfId="17273"/>
    <cellStyle name="Normal 9 2 5 60" xfId="17274"/>
    <cellStyle name="Normal 9 2 5 61" xfId="17275"/>
    <cellStyle name="Normal 9 2 5 62" xfId="17276"/>
    <cellStyle name="Normal 9 2 5 63" xfId="17277"/>
    <cellStyle name="Normal 9 2 5 64" xfId="17278"/>
    <cellStyle name="Normal 9 2 5 7" xfId="17279"/>
    <cellStyle name="Normal 9 2 5 8" xfId="17280"/>
    <cellStyle name="Normal 9 2 5 9" xfId="17281"/>
    <cellStyle name="Normal 9 2 50" xfId="17282"/>
    <cellStyle name="Normal 9 2 51" xfId="17283"/>
    <cellStyle name="Normal 9 2 52" xfId="17284"/>
    <cellStyle name="Normal 9 2 53" xfId="17285"/>
    <cellStyle name="Normal 9 2 54" xfId="17286"/>
    <cellStyle name="Normal 9 2 55" xfId="17287"/>
    <cellStyle name="Normal 9 2 56" xfId="17288"/>
    <cellStyle name="Normal 9 2 57" xfId="17289"/>
    <cellStyle name="Normal 9 2 58" xfId="17290"/>
    <cellStyle name="Normal 9 2 59" xfId="17291"/>
    <cellStyle name="Normal 9 2 6" xfId="17292"/>
    <cellStyle name="Normal 9 2 6 10" xfId="17293"/>
    <cellStyle name="Normal 9 2 6 11" xfId="17294"/>
    <cellStyle name="Normal 9 2 6 12" xfId="17295"/>
    <cellStyle name="Normal 9 2 6 13" xfId="17296"/>
    <cellStyle name="Normal 9 2 6 14" xfId="17297"/>
    <cellStyle name="Normal 9 2 6 15" xfId="17298"/>
    <cellStyle name="Normal 9 2 6 16" xfId="17299"/>
    <cellStyle name="Normal 9 2 6 17" xfId="17300"/>
    <cellStyle name="Normal 9 2 6 18" xfId="17301"/>
    <cellStyle name="Normal 9 2 6 19" xfId="17302"/>
    <cellStyle name="Normal 9 2 6 2" xfId="17303"/>
    <cellStyle name="Normal 9 2 6 2 10" xfId="17304"/>
    <cellStyle name="Normal 9 2 6 2 11" xfId="17305"/>
    <cellStyle name="Normal 9 2 6 2 12" xfId="17306"/>
    <cellStyle name="Normal 9 2 6 2 13" xfId="17307"/>
    <cellStyle name="Normal 9 2 6 2 14" xfId="17308"/>
    <cellStyle name="Normal 9 2 6 2 15" xfId="17309"/>
    <cellStyle name="Normal 9 2 6 2 16" xfId="17310"/>
    <cellStyle name="Normal 9 2 6 2 17" xfId="17311"/>
    <cellStyle name="Normal 9 2 6 2 18" xfId="17312"/>
    <cellStyle name="Normal 9 2 6 2 19" xfId="17313"/>
    <cellStyle name="Normal 9 2 6 2 2" xfId="17314"/>
    <cellStyle name="Normal 9 2 6 2 20" xfId="17315"/>
    <cellStyle name="Normal 9 2 6 2 21" xfId="17316"/>
    <cellStyle name="Normal 9 2 6 2 22" xfId="17317"/>
    <cellStyle name="Normal 9 2 6 2 23" xfId="17318"/>
    <cellStyle name="Normal 9 2 6 2 24" xfId="17319"/>
    <cellStyle name="Normal 9 2 6 2 25" xfId="17320"/>
    <cellStyle name="Normal 9 2 6 2 26" xfId="17321"/>
    <cellStyle name="Normal 9 2 6 2 27" xfId="17322"/>
    <cellStyle name="Normal 9 2 6 2 28" xfId="17323"/>
    <cellStyle name="Normal 9 2 6 2 29" xfId="17324"/>
    <cellStyle name="Normal 9 2 6 2 3" xfId="17325"/>
    <cellStyle name="Normal 9 2 6 2 30" xfId="17326"/>
    <cellStyle name="Normal 9 2 6 2 31" xfId="17327"/>
    <cellStyle name="Normal 9 2 6 2 32" xfId="17328"/>
    <cellStyle name="Normal 9 2 6 2 33" xfId="17329"/>
    <cellStyle name="Normal 9 2 6 2 34" xfId="17330"/>
    <cellStyle name="Normal 9 2 6 2 35" xfId="17331"/>
    <cellStyle name="Normal 9 2 6 2 36" xfId="17332"/>
    <cellStyle name="Normal 9 2 6 2 37" xfId="17333"/>
    <cellStyle name="Normal 9 2 6 2 38" xfId="17334"/>
    <cellStyle name="Normal 9 2 6 2 39" xfId="17335"/>
    <cellStyle name="Normal 9 2 6 2 4" xfId="17336"/>
    <cellStyle name="Normal 9 2 6 2 40" xfId="17337"/>
    <cellStyle name="Normal 9 2 6 2 41" xfId="17338"/>
    <cellStyle name="Normal 9 2 6 2 42" xfId="17339"/>
    <cellStyle name="Normal 9 2 6 2 43" xfId="17340"/>
    <cellStyle name="Normal 9 2 6 2 44" xfId="17341"/>
    <cellStyle name="Normal 9 2 6 2 45" xfId="17342"/>
    <cellStyle name="Normal 9 2 6 2 46" xfId="17343"/>
    <cellStyle name="Normal 9 2 6 2 47" xfId="17344"/>
    <cellStyle name="Normal 9 2 6 2 48" xfId="17345"/>
    <cellStyle name="Normal 9 2 6 2 49" xfId="17346"/>
    <cellStyle name="Normal 9 2 6 2 5" xfId="17347"/>
    <cellStyle name="Normal 9 2 6 2 50" xfId="17348"/>
    <cellStyle name="Normal 9 2 6 2 51" xfId="17349"/>
    <cellStyle name="Normal 9 2 6 2 52" xfId="17350"/>
    <cellStyle name="Normal 9 2 6 2 53" xfId="17351"/>
    <cellStyle name="Normal 9 2 6 2 54" xfId="17352"/>
    <cellStyle name="Normal 9 2 6 2 55" xfId="17353"/>
    <cellStyle name="Normal 9 2 6 2 56" xfId="17354"/>
    <cellStyle name="Normal 9 2 6 2 57" xfId="17355"/>
    <cellStyle name="Normal 9 2 6 2 58" xfId="17356"/>
    <cellStyle name="Normal 9 2 6 2 59" xfId="17357"/>
    <cellStyle name="Normal 9 2 6 2 6" xfId="17358"/>
    <cellStyle name="Normal 9 2 6 2 60" xfId="17359"/>
    <cellStyle name="Normal 9 2 6 2 61" xfId="17360"/>
    <cellStyle name="Normal 9 2 6 2 62" xfId="17361"/>
    <cellStyle name="Normal 9 2 6 2 7" xfId="17362"/>
    <cellStyle name="Normal 9 2 6 2 8" xfId="17363"/>
    <cellStyle name="Normal 9 2 6 2 9" xfId="17364"/>
    <cellStyle name="Normal 9 2 6 20" xfId="17365"/>
    <cellStyle name="Normal 9 2 6 21" xfId="17366"/>
    <cellStyle name="Normal 9 2 6 22" xfId="17367"/>
    <cellStyle name="Normal 9 2 6 23" xfId="17368"/>
    <cellStyle name="Normal 9 2 6 24" xfId="17369"/>
    <cellStyle name="Normal 9 2 6 25" xfId="17370"/>
    <cellStyle name="Normal 9 2 6 26" xfId="17371"/>
    <cellStyle name="Normal 9 2 6 27" xfId="17372"/>
    <cellStyle name="Normal 9 2 6 28" xfId="17373"/>
    <cellStyle name="Normal 9 2 6 29" xfId="17374"/>
    <cellStyle name="Normal 9 2 6 3" xfId="17375"/>
    <cellStyle name="Normal 9 2 6 3 10" xfId="17376"/>
    <cellStyle name="Normal 9 2 6 3 11" xfId="17377"/>
    <cellStyle name="Normal 9 2 6 3 12" xfId="17378"/>
    <cellStyle name="Normal 9 2 6 3 13" xfId="17379"/>
    <cellStyle name="Normal 9 2 6 3 14" xfId="17380"/>
    <cellStyle name="Normal 9 2 6 3 15" xfId="17381"/>
    <cellStyle name="Normal 9 2 6 3 16" xfId="17382"/>
    <cellStyle name="Normal 9 2 6 3 17" xfId="17383"/>
    <cellStyle name="Normal 9 2 6 3 18" xfId="17384"/>
    <cellStyle name="Normal 9 2 6 3 19" xfId="17385"/>
    <cellStyle name="Normal 9 2 6 3 2" xfId="17386"/>
    <cellStyle name="Normal 9 2 6 3 20" xfId="17387"/>
    <cellStyle name="Normal 9 2 6 3 21" xfId="17388"/>
    <cellStyle name="Normal 9 2 6 3 22" xfId="17389"/>
    <cellStyle name="Normal 9 2 6 3 23" xfId="17390"/>
    <cellStyle name="Normal 9 2 6 3 24" xfId="17391"/>
    <cellStyle name="Normal 9 2 6 3 25" xfId="17392"/>
    <cellStyle name="Normal 9 2 6 3 26" xfId="17393"/>
    <cellStyle name="Normal 9 2 6 3 27" xfId="17394"/>
    <cellStyle name="Normal 9 2 6 3 28" xfId="17395"/>
    <cellStyle name="Normal 9 2 6 3 29" xfId="17396"/>
    <cellStyle name="Normal 9 2 6 3 3" xfId="17397"/>
    <cellStyle name="Normal 9 2 6 3 30" xfId="17398"/>
    <cellStyle name="Normal 9 2 6 3 31" xfId="17399"/>
    <cellStyle name="Normal 9 2 6 3 32" xfId="17400"/>
    <cellStyle name="Normal 9 2 6 3 33" xfId="17401"/>
    <cellStyle name="Normal 9 2 6 3 34" xfId="17402"/>
    <cellStyle name="Normal 9 2 6 3 35" xfId="17403"/>
    <cellStyle name="Normal 9 2 6 3 36" xfId="17404"/>
    <cellStyle name="Normal 9 2 6 3 37" xfId="17405"/>
    <cellStyle name="Normal 9 2 6 3 38" xfId="17406"/>
    <cellStyle name="Normal 9 2 6 3 39" xfId="17407"/>
    <cellStyle name="Normal 9 2 6 3 4" xfId="17408"/>
    <cellStyle name="Normal 9 2 6 3 40" xfId="17409"/>
    <cellStyle name="Normal 9 2 6 3 41" xfId="17410"/>
    <cellStyle name="Normal 9 2 6 3 42" xfId="17411"/>
    <cellStyle name="Normal 9 2 6 3 43" xfId="17412"/>
    <cellStyle name="Normal 9 2 6 3 44" xfId="17413"/>
    <cellStyle name="Normal 9 2 6 3 45" xfId="17414"/>
    <cellStyle name="Normal 9 2 6 3 46" xfId="17415"/>
    <cellStyle name="Normal 9 2 6 3 47" xfId="17416"/>
    <cellStyle name="Normal 9 2 6 3 48" xfId="17417"/>
    <cellStyle name="Normal 9 2 6 3 49" xfId="17418"/>
    <cellStyle name="Normal 9 2 6 3 5" xfId="17419"/>
    <cellStyle name="Normal 9 2 6 3 50" xfId="17420"/>
    <cellStyle name="Normal 9 2 6 3 51" xfId="17421"/>
    <cellStyle name="Normal 9 2 6 3 52" xfId="17422"/>
    <cellStyle name="Normal 9 2 6 3 53" xfId="17423"/>
    <cellStyle name="Normal 9 2 6 3 54" xfId="17424"/>
    <cellStyle name="Normal 9 2 6 3 55" xfId="17425"/>
    <cellStyle name="Normal 9 2 6 3 56" xfId="17426"/>
    <cellStyle name="Normal 9 2 6 3 57" xfId="17427"/>
    <cellStyle name="Normal 9 2 6 3 58" xfId="17428"/>
    <cellStyle name="Normal 9 2 6 3 59" xfId="17429"/>
    <cellStyle name="Normal 9 2 6 3 6" xfId="17430"/>
    <cellStyle name="Normal 9 2 6 3 60" xfId="17431"/>
    <cellStyle name="Normal 9 2 6 3 61" xfId="17432"/>
    <cellStyle name="Normal 9 2 6 3 62" xfId="17433"/>
    <cellStyle name="Normal 9 2 6 3 7" xfId="17434"/>
    <cellStyle name="Normal 9 2 6 3 8" xfId="17435"/>
    <cellStyle name="Normal 9 2 6 3 9" xfId="17436"/>
    <cellStyle name="Normal 9 2 6 30" xfId="17437"/>
    <cellStyle name="Normal 9 2 6 31" xfId="17438"/>
    <cellStyle name="Normal 9 2 6 32" xfId="17439"/>
    <cellStyle name="Normal 9 2 6 33" xfId="17440"/>
    <cellStyle name="Normal 9 2 6 34" xfId="17441"/>
    <cellStyle name="Normal 9 2 6 35" xfId="17442"/>
    <cellStyle name="Normal 9 2 6 36" xfId="17443"/>
    <cellStyle name="Normal 9 2 6 37" xfId="17444"/>
    <cellStyle name="Normal 9 2 6 38" xfId="17445"/>
    <cellStyle name="Normal 9 2 6 39" xfId="17446"/>
    <cellStyle name="Normal 9 2 6 4" xfId="17447"/>
    <cellStyle name="Normal 9 2 6 40" xfId="17448"/>
    <cellStyle name="Normal 9 2 6 41" xfId="17449"/>
    <cellStyle name="Normal 9 2 6 42" xfId="17450"/>
    <cellStyle name="Normal 9 2 6 43" xfId="17451"/>
    <cellStyle name="Normal 9 2 6 44" xfId="17452"/>
    <cellStyle name="Normal 9 2 6 45" xfId="17453"/>
    <cellStyle name="Normal 9 2 6 46" xfId="17454"/>
    <cellStyle name="Normal 9 2 6 47" xfId="17455"/>
    <cellStyle name="Normal 9 2 6 48" xfId="17456"/>
    <cellStyle name="Normal 9 2 6 49" xfId="17457"/>
    <cellStyle name="Normal 9 2 6 5" xfId="17458"/>
    <cellStyle name="Normal 9 2 6 50" xfId="17459"/>
    <cellStyle name="Normal 9 2 6 51" xfId="17460"/>
    <cellStyle name="Normal 9 2 6 52" xfId="17461"/>
    <cellStyle name="Normal 9 2 6 53" xfId="17462"/>
    <cellStyle name="Normal 9 2 6 54" xfId="17463"/>
    <cellStyle name="Normal 9 2 6 55" xfId="17464"/>
    <cellStyle name="Normal 9 2 6 56" xfId="17465"/>
    <cellStyle name="Normal 9 2 6 57" xfId="17466"/>
    <cellStyle name="Normal 9 2 6 58" xfId="17467"/>
    <cellStyle name="Normal 9 2 6 59" xfId="17468"/>
    <cellStyle name="Normal 9 2 6 6" xfId="17469"/>
    <cellStyle name="Normal 9 2 6 60" xfId="17470"/>
    <cellStyle name="Normal 9 2 6 61" xfId="17471"/>
    <cellStyle name="Normal 9 2 6 62" xfId="17472"/>
    <cellStyle name="Normal 9 2 6 63" xfId="17473"/>
    <cellStyle name="Normal 9 2 6 64" xfId="17474"/>
    <cellStyle name="Normal 9 2 6 7" xfId="17475"/>
    <cellStyle name="Normal 9 2 6 8" xfId="17476"/>
    <cellStyle name="Normal 9 2 6 9" xfId="17477"/>
    <cellStyle name="Normal 9 2 60" xfId="17478"/>
    <cellStyle name="Normal 9 2 61" xfId="17479"/>
    <cellStyle name="Normal 9 2 62" xfId="17480"/>
    <cellStyle name="Normal 9 2 63" xfId="17481"/>
    <cellStyle name="Normal 9 2 64" xfId="17482"/>
    <cellStyle name="Normal 9 2 65" xfId="17483"/>
    <cellStyle name="Normal 9 2 66" xfId="17484"/>
    <cellStyle name="Normal 9 2 67" xfId="17485"/>
    <cellStyle name="Normal 9 2 68" xfId="17486"/>
    <cellStyle name="Normal 9 2 69" xfId="17487"/>
    <cellStyle name="Normal 9 2 7" xfId="17488"/>
    <cellStyle name="Normal 9 2 7 10" xfId="17489"/>
    <cellStyle name="Normal 9 2 7 11" xfId="17490"/>
    <cellStyle name="Normal 9 2 7 12" xfId="17491"/>
    <cellStyle name="Normal 9 2 7 13" xfId="17492"/>
    <cellStyle name="Normal 9 2 7 14" xfId="17493"/>
    <cellStyle name="Normal 9 2 7 15" xfId="17494"/>
    <cellStyle name="Normal 9 2 7 16" xfId="17495"/>
    <cellStyle name="Normal 9 2 7 17" xfId="17496"/>
    <cellStyle name="Normal 9 2 7 18" xfId="17497"/>
    <cellStyle name="Normal 9 2 7 19" xfId="17498"/>
    <cellStyle name="Normal 9 2 7 2" xfId="17499"/>
    <cellStyle name="Normal 9 2 7 2 10" xfId="17500"/>
    <cellStyle name="Normal 9 2 7 2 11" xfId="17501"/>
    <cellStyle name="Normal 9 2 7 2 12" xfId="17502"/>
    <cellStyle name="Normal 9 2 7 2 13" xfId="17503"/>
    <cellStyle name="Normal 9 2 7 2 14" xfId="17504"/>
    <cellStyle name="Normal 9 2 7 2 15" xfId="17505"/>
    <cellStyle name="Normal 9 2 7 2 16" xfId="17506"/>
    <cellStyle name="Normal 9 2 7 2 17" xfId="17507"/>
    <cellStyle name="Normal 9 2 7 2 18" xfId="17508"/>
    <cellStyle name="Normal 9 2 7 2 19" xfId="17509"/>
    <cellStyle name="Normal 9 2 7 2 2" xfId="17510"/>
    <cellStyle name="Normal 9 2 7 2 20" xfId="17511"/>
    <cellStyle name="Normal 9 2 7 2 21" xfId="17512"/>
    <cellStyle name="Normal 9 2 7 2 22" xfId="17513"/>
    <cellStyle name="Normal 9 2 7 2 23" xfId="17514"/>
    <cellStyle name="Normal 9 2 7 2 24" xfId="17515"/>
    <cellStyle name="Normal 9 2 7 2 25" xfId="17516"/>
    <cellStyle name="Normal 9 2 7 2 26" xfId="17517"/>
    <cellStyle name="Normal 9 2 7 2 27" xfId="17518"/>
    <cellStyle name="Normal 9 2 7 2 28" xfId="17519"/>
    <cellStyle name="Normal 9 2 7 2 29" xfId="17520"/>
    <cellStyle name="Normal 9 2 7 2 3" xfId="17521"/>
    <cellStyle name="Normal 9 2 7 2 30" xfId="17522"/>
    <cellStyle name="Normal 9 2 7 2 31" xfId="17523"/>
    <cellStyle name="Normal 9 2 7 2 32" xfId="17524"/>
    <cellStyle name="Normal 9 2 7 2 33" xfId="17525"/>
    <cellStyle name="Normal 9 2 7 2 34" xfId="17526"/>
    <cellStyle name="Normal 9 2 7 2 35" xfId="17527"/>
    <cellStyle name="Normal 9 2 7 2 36" xfId="17528"/>
    <cellStyle name="Normal 9 2 7 2 37" xfId="17529"/>
    <cellStyle name="Normal 9 2 7 2 38" xfId="17530"/>
    <cellStyle name="Normal 9 2 7 2 39" xfId="17531"/>
    <cellStyle name="Normal 9 2 7 2 4" xfId="17532"/>
    <cellStyle name="Normal 9 2 7 2 40" xfId="17533"/>
    <cellStyle name="Normal 9 2 7 2 41" xfId="17534"/>
    <cellStyle name="Normal 9 2 7 2 42" xfId="17535"/>
    <cellStyle name="Normal 9 2 7 2 43" xfId="17536"/>
    <cellStyle name="Normal 9 2 7 2 44" xfId="17537"/>
    <cellStyle name="Normal 9 2 7 2 45" xfId="17538"/>
    <cellStyle name="Normal 9 2 7 2 46" xfId="17539"/>
    <cellStyle name="Normal 9 2 7 2 47" xfId="17540"/>
    <cellStyle name="Normal 9 2 7 2 48" xfId="17541"/>
    <cellStyle name="Normal 9 2 7 2 49" xfId="17542"/>
    <cellStyle name="Normal 9 2 7 2 5" xfId="17543"/>
    <cellStyle name="Normal 9 2 7 2 50" xfId="17544"/>
    <cellStyle name="Normal 9 2 7 2 51" xfId="17545"/>
    <cellStyle name="Normal 9 2 7 2 52" xfId="17546"/>
    <cellStyle name="Normal 9 2 7 2 53" xfId="17547"/>
    <cellStyle name="Normal 9 2 7 2 54" xfId="17548"/>
    <cellStyle name="Normal 9 2 7 2 55" xfId="17549"/>
    <cellStyle name="Normal 9 2 7 2 56" xfId="17550"/>
    <cellStyle name="Normal 9 2 7 2 57" xfId="17551"/>
    <cellStyle name="Normal 9 2 7 2 58" xfId="17552"/>
    <cellStyle name="Normal 9 2 7 2 59" xfId="17553"/>
    <cellStyle name="Normal 9 2 7 2 6" xfId="17554"/>
    <cellStyle name="Normal 9 2 7 2 60" xfId="17555"/>
    <cellStyle name="Normal 9 2 7 2 61" xfId="17556"/>
    <cellStyle name="Normal 9 2 7 2 62" xfId="17557"/>
    <cellStyle name="Normal 9 2 7 2 7" xfId="17558"/>
    <cellStyle name="Normal 9 2 7 2 8" xfId="17559"/>
    <cellStyle name="Normal 9 2 7 2 9" xfId="17560"/>
    <cellStyle name="Normal 9 2 7 20" xfId="17561"/>
    <cellStyle name="Normal 9 2 7 21" xfId="17562"/>
    <cellStyle name="Normal 9 2 7 22" xfId="17563"/>
    <cellStyle name="Normal 9 2 7 23" xfId="17564"/>
    <cellStyle name="Normal 9 2 7 24" xfId="17565"/>
    <cellStyle name="Normal 9 2 7 25" xfId="17566"/>
    <cellStyle name="Normal 9 2 7 26" xfId="17567"/>
    <cellStyle name="Normal 9 2 7 27" xfId="17568"/>
    <cellStyle name="Normal 9 2 7 28" xfId="17569"/>
    <cellStyle name="Normal 9 2 7 29" xfId="17570"/>
    <cellStyle name="Normal 9 2 7 3" xfId="17571"/>
    <cellStyle name="Normal 9 2 7 3 10" xfId="17572"/>
    <cellStyle name="Normal 9 2 7 3 11" xfId="17573"/>
    <cellStyle name="Normal 9 2 7 3 12" xfId="17574"/>
    <cellStyle name="Normal 9 2 7 3 13" xfId="17575"/>
    <cellStyle name="Normal 9 2 7 3 14" xfId="17576"/>
    <cellStyle name="Normal 9 2 7 3 15" xfId="17577"/>
    <cellStyle name="Normal 9 2 7 3 16" xfId="17578"/>
    <cellStyle name="Normal 9 2 7 3 17" xfId="17579"/>
    <cellStyle name="Normal 9 2 7 3 18" xfId="17580"/>
    <cellStyle name="Normal 9 2 7 3 19" xfId="17581"/>
    <cellStyle name="Normal 9 2 7 3 2" xfId="17582"/>
    <cellStyle name="Normal 9 2 7 3 20" xfId="17583"/>
    <cellStyle name="Normal 9 2 7 3 21" xfId="17584"/>
    <cellStyle name="Normal 9 2 7 3 22" xfId="17585"/>
    <cellStyle name="Normal 9 2 7 3 23" xfId="17586"/>
    <cellStyle name="Normal 9 2 7 3 24" xfId="17587"/>
    <cellStyle name="Normal 9 2 7 3 25" xfId="17588"/>
    <cellStyle name="Normal 9 2 7 3 26" xfId="17589"/>
    <cellStyle name="Normal 9 2 7 3 27" xfId="17590"/>
    <cellStyle name="Normal 9 2 7 3 28" xfId="17591"/>
    <cellStyle name="Normal 9 2 7 3 29" xfId="17592"/>
    <cellStyle name="Normal 9 2 7 3 3" xfId="17593"/>
    <cellStyle name="Normal 9 2 7 3 30" xfId="17594"/>
    <cellStyle name="Normal 9 2 7 3 31" xfId="17595"/>
    <cellStyle name="Normal 9 2 7 3 32" xfId="17596"/>
    <cellStyle name="Normal 9 2 7 3 33" xfId="17597"/>
    <cellStyle name="Normal 9 2 7 3 34" xfId="17598"/>
    <cellStyle name="Normal 9 2 7 3 35" xfId="17599"/>
    <cellStyle name="Normal 9 2 7 3 36" xfId="17600"/>
    <cellStyle name="Normal 9 2 7 3 37" xfId="17601"/>
    <cellStyle name="Normal 9 2 7 3 38" xfId="17602"/>
    <cellStyle name="Normal 9 2 7 3 39" xfId="17603"/>
    <cellStyle name="Normal 9 2 7 3 4" xfId="17604"/>
    <cellStyle name="Normal 9 2 7 3 40" xfId="17605"/>
    <cellStyle name="Normal 9 2 7 3 41" xfId="17606"/>
    <cellStyle name="Normal 9 2 7 3 42" xfId="17607"/>
    <cellStyle name="Normal 9 2 7 3 43" xfId="17608"/>
    <cellStyle name="Normal 9 2 7 3 44" xfId="17609"/>
    <cellStyle name="Normal 9 2 7 3 45" xfId="17610"/>
    <cellStyle name="Normal 9 2 7 3 46" xfId="17611"/>
    <cellStyle name="Normal 9 2 7 3 47" xfId="17612"/>
    <cellStyle name="Normal 9 2 7 3 48" xfId="17613"/>
    <cellStyle name="Normal 9 2 7 3 49" xfId="17614"/>
    <cellStyle name="Normal 9 2 7 3 5" xfId="17615"/>
    <cellStyle name="Normal 9 2 7 3 50" xfId="17616"/>
    <cellStyle name="Normal 9 2 7 3 51" xfId="17617"/>
    <cellStyle name="Normal 9 2 7 3 52" xfId="17618"/>
    <cellStyle name="Normal 9 2 7 3 53" xfId="17619"/>
    <cellStyle name="Normal 9 2 7 3 54" xfId="17620"/>
    <cellStyle name="Normal 9 2 7 3 55" xfId="17621"/>
    <cellStyle name="Normal 9 2 7 3 56" xfId="17622"/>
    <cellStyle name="Normal 9 2 7 3 57" xfId="17623"/>
    <cellStyle name="Normal 9 2 7 3 58" xfId="17624"/>
    <cellStyle name="Normal 9 2 7 3 59" xfId="17625"/>
    <cellStyle name="Normal 9 2 7 3 6" xfId="17626"/>
    <cellStyle name="Normal 9 2 7 3 60" xfId="17627"/>
    <cellStyle name="Normal 9 2 7 3 61" xfId="17628"/>
    <cellStyle name="Normal 9 2 7 3 62" xfId="17629"/>
    <cellStyle name="Normal 9 2 7 3 7" xfId="17630"/>
    <cellStyle name="Normal 9 2 7 3 8" xfId="17631"/>
    <cellStyle name="Normal 9 2 7 3 9" xfId="17632"/>
    <cellStyle name="Normal 9 2 7 30" xfId="17633"/>
    <cellStyle name="Normal 9 2 7 31" xfId="17634"/>
    <cellStyle name="Normal 9 2 7 32" xfId="17635"/>
    <cellStyle name="Normal 9 2 7 33" xfId="17636"/>
    <cellStyle name="Normal 9 2 7 34" xfId="17637"/>
    <cellStyle name="Normal 9 2 7 35" xfId="17638"/>
    <cellStyle name="Normal 9 2 7 36" xfId="17639"/>
    <cellStyle name="Normal 9 2 7 37" xfId="17640"/>
    <cellStyle name="Normal 9 2 7 38" xfId="17641"/>
    <cellStyle name="Normal 9 2 7 39" xfId="17642"/>
    <cellStyle name="Normal 9 2 7 4" xfId="17643"/>
    <cellStyle name="Normal 9 2 7 40" xfId="17644"/>
    <cellStyle name="Normal 9 2 7 41" xfId="17645"/>
    <cellStyle name="Normal 9 2 7 42" xfId="17646"/>
    <cellStyle name="Normal 9 2 7 43" xfId="17647"/>
    <cellStyle name="Normal 9 2 7 44" xfId="17648"/>
    <cellStyle name="Normal 9 2 7 45" xfId="17649"/>
    <cellStyle name="Normal 9 2 7 46" xfId="17650"/>
    <cellStyle name="Normal 9 2 7 47" xfId="17651"/>
    <cellStyle name="Normal 9 2 7 48" xfId="17652"/>
    <cellStyle name="Normal 9 2 7 49" xfId="17653"/>
    <cellStyle name="Normal 9 2 7 5" xfId="17654"/>
    <cellStyle name="Normal 9 2 7 50" xfId="17655"/>
    <cellStyle name="Normal 9 2 7 51" xfId="17656"/>
    <cellStyle name="Normal 9 2 7 52" xfId="17657"/>
    <cellStyle name="Normal 9 2 7 53" xfId="17658"/>
    <cellStyle name="Normal 9 2 7 54" xfId="17659"/>
    <cellStyle name="Normal 9 2 7 55" xfId="17660"/>
    <cellStyle name="Normal 9 2 7 56" xfId="17661"/>
    <cellStyle name="Normal 9 2 7 57" xfId="17662"/>
    <cellStyle name="Normal 9 2 7 58" xfId="17663"/>
    <cellStyle name="Normal 9 2 7 59" xfId="17664"/>
    <cellStyle name="Normal 9 2 7 6" xfId="17665"/>
    <cellStyle name="Normal 9 2 7 60" xfId="17666"/>
    <cellStyle name="Normal 9 2 7 61" xfId="17667"/>
    <cellStyle name="Normal 9 2 7 62" xfId="17668"/>
    <cellStyle name="Normal 9 2 7 63" xfId="17669"/>
    <cellStyle name="Normal 9 2 7 64" xfId="17670"/>
    <cellStyle name="Normal 9 2 7 7" xfId="17671"/>
    <cellStyle name="Normal 9 2 7 8" xfId="17672"/>
    <cellStyle name="Normal 9 2 7 9" xfId="17673"/>
    <cellStyle name="Normal 9 2 70" xfId="17674"/>
    <cellStyle name="Normal 9 2 71" xfId="17675"/>
    <cellStyle name="Normal 9 2 72" xfId="17676"/>
    <cellStyle name="Normal 9 2 73" xfId="17677"/>
    <cellStyle name="Normal 9 2 74" xfId="17678"/>
    <cellStyle name="Normal 9 2 75" xfId="17679"/>
    <cellStyle name="Normal 9 2 76" xfId="17680"/>
    <cellStyle name="Normal 9 2 77" xfId="17681"/>
    <cellStyle name="Normal 9 2 78" xfId="17682"/>
    <cellStyle name="Normal 9 2 79" xfId="17683"/>
    <cellStyle name="Normal 9 2 8" xfId="17684"/>
    <cellStyle name="Normal 9 2 8 10" xfId="17685"/>
    <cellStyle name="Normal 9 2 8 11" xfId="17686"/>
    <cellStyle name="Normal 9 2 8 12" xfId="17687"/>
    <cellStyle name="Normal 9 2 8 13" xfId="17688"/>
    <cellStyle name="Normal 9 2 8 14" xfId="17689"/>
    <cellStyle name="Normal 9 2 8 15" xfId="17690"/>
    <cellStyle name="Normal 9 2 8 16" xfId="17691"/>
    <cellStyle name="Normal 9 2 8 17" xfId="17692"/>
    <cellStyle name="Normal 9 2 8 18" xfId="17693"/>
    <cellStyle name="Normal 9 2 8 19" xfId="17694"/>
    <cellStyle name="Normal 9 2 8 2" xfId="17695"/>
    <cellStyle name="Normal 9 2 8 2 10" xfId="17696"/>
    <cellStyle name="Normal 9 2 8 2 11" xfId="17697"/>
    <cellStyle name="Normal 9 2 8 2 12" xfId="17698"/>
    <cellStyle name="Normal 9 2 8 2 13" xfId="17699"/>
    <cellStyle name="Normal 9 2 8 2 14" xfId="17700"/>
    <cellStyle name="Normal 9 2 8 2 15" xfId="17701"/>
    <cellStyle name="Normal 9 2 8 2 16" xfId="17702"/>
    <cellStyle name="Normal 9 2 8 2 17" xfId="17703"/>
    <cellStyle name="Normal 9 2 8 2 18" xfId="17704"/>
    <cellStyle name="Normal 9 2 8 2 19" xfId="17705"/>
    <cellStyle name="Normal 9 2 8 2 2" xfId="17706"/>
    <cellStyle name="Normal 9 2 8 2 20" xfId="17707"/>
    <cellStyle name="Normal 9 2 8 2 21" xfId="17708"/>
    <cellStyle name="Normal 9 2 8 2 22" xfId="17709"/>
    <cellStyle name="Normal 9 2 8 2 23" xfId="17710"/>
    <cellStyle name="Normal 9 2 8 2 24" xfId="17711"/>
    <cellStyle name="Normal 9 2 8 2 25" xfId="17712"/>
    <cellStyle name="Normal 9 2 8 2 26" xfId="17713"/>
    <cellStyle name="Normal 9 2 8 2 27" xfId="17714"/>
    <cellStyle name="Normal 9 2 8 2 28" xfId="17715"/>
    <cellStyle name="Normal 9 2 8 2 29" xfId="17716"/>
    <cellStyle name="Normal 9 2 8 2 3" xfId="17717"/>
    <cellStyle name="Normal 9 2 8 2 30" xfId="17718"/>
    <cellStyle name="Normal 9 2 8 2 31" xfId="17719"/>
    <cellStyle name="Normal 9 2 8 2 32" xfId="17720"/>
    <cellStyle name="Normal 9 2 8 2 33" xfId="17721"/>
    <cellStyle name="Normal 9 2 8 2 34" xfId="17722"/>
    <cellStyle name="Normal 9 2 8 2 35" xfId="17723"/>
    <cellStyle name="Normal 9 2 8 2 36" xfId="17724"/>
    <cellStyle name="Normal 9 2 8 2 37" xfId="17725"/>
    <cellStyle name="Normal 9 2 8 2 38" xfId="17726"/>
    <cellStyle name="Normal 9 2 8 2 39" xfId="17727"/>
    <cellStyle name="Normal 9 2 8 2 4" xfId="17728"/>
    <cellStyle name="Normal 9 2 8 2 40" xfId="17729"/>
    <cellStyle name="Normal 9 2 8 2 41" xfId="17730"/>
    <cellStyle name="Normal 9 2 8 2 42" xfId="17731"/>
    <cellStyle name="Normal 9 2 8 2 43" xfId="17732"/>
    <cellStyle name="Normal 9 2 8 2 44" xfId="17733"/>
    <cellStyle name="Normal 9 2 8 2 45" xfId="17734"/>
    <cellStyle name="Normal 9 2 8 2 46" xfId="17735"/>
    <cellStyle name="Normal 9 2 8 2 47" xfId="17736"/>
    <cellStyle name="Normal 9 2 8 2 48" xfId="17737"/>
    <cellStyle name="Normal 9 2 8 2 49" xfId="17738"/>
    <cellStyle name="Normal 9 2 8 2 5" xfId="17739"/>
    <cellStyle name="Normal 9 2 8 2 50" xfId="17740"/>
    <cellStyle name="Normal 9 2 8 2 51" xfId="17741"/>
    <cellStyle name="Normal 9 2 8 2 52" xfId="17742"/>
    <cellStyle name="Normal 9 2 8 2 53" xfId="17743"/>
    <cellStyle name="Normal 9 2 8 2 54" xfId="17744"/>
    <cellStyle name="Normal 9 2 8 2 55" xfId="17745"/>
    <cellStyle name="Normal 9 2 8 2 56" xfId="17746"/>
    <cellStyle name="Normal 9 2 8 2 57" xfId="17747"/>
    <cellStyle name="Normal 9 2 8 2 58" xfId="17748"/>
    <cellStyle name="Normal 9 2 8 2 59" xfId="17749"/>
    <cellStyle name="Normal 9 2 8 2 6" xfId="17750"/>
    <cellStyle name="Normal 9 2 8 2 60" xfId="17751"/>
    <cellStyle name="Normal 9 2 8 2 61" xfId="17752"/>
    <cellStyle name="Normal 9 2 8 2 62" xfId="17753"/>
    <cellStyle name="Normal 9 2 8 2 7" xfId="17754"/>
    <cellStyle name="Normal 9 2 8 2 8" xfId="17755"/>
    <cellStyle name="Normal 9 2 8 2 9" xfId="17756"/>
    <cellStyle name="Normal 9 2 8 20" xfId="17757"/>
    <cellStyle name="Normal 9 2 8 21" xfId="17758"/>
    <cellStyle name="Normal 9 2 8 22" xfId="17759"/>
    <cellStyle name="Normal 9 2 8 23" xfId="17760"/>
    <cellStyle name="Normal 9 2 8 24" xfId="17761"/>
    <cellStyle name="Normal 9 2 8 25" xfId="17762"/>
    <cellStyle name="Normal 9 2 8 26" xfId="17763"/>
    <cellStyle name="Normal 9 2 8 27" xfId="17764"/>
    <cellStyle name="Normal 9 2 8 28" xfId="17765"/>
    <cellStyle name="Normal 9 2 8 29" xfId="17766"/>
    <cellStyle name="Normal 9 2 8 3" xfId="17767"/>
    <cellStyle name="Normal 9 2 8 3 10" xfId="17768"/>
    <cellStyle name="Normal 9 2 8 3 11" xfId="17769"/>
    <cellStyle name="Normal 9 2 8 3 12" xfId="17770"/>
    <cellStyle name="Normal 9 2 8 3 13" xfId="17771"/>
    <cellStyle name="Normal 9 2 8 3 14" xfId="17772"/>
    <cellStyle name="Normal 9 2 8 3 15" xfId="17773"/>
    <cellStyle name="Normal 9 2 8 3 16" xfId="17774"/>
    <cellStyle name="Normal 9 2 8 3 17" xfId="17775"/>
    <cellStyle name="Normal 9 2 8 3 18" xfId="17776"/>
    <cellStyle name="Normal 9 2 8 3 19" xfId="17777"/>
    <cellStyle name="Normal 9 2 8 3 2" xfId="17778"/>
    <cellStyle name="Normal 9 2 8 3 20" xfId="17779"/>
    <cellStyle name="Normal 9 2 8 3 21" xfId="17780"/>
    <cellStyle name="Normal 9 2 8 3 22" xfId="17781"/>
    <cellStyle name="Normal 9 2 8 3 23" xfId="17782"/>
    <cellStyle name="Normal 9 2 8 3 24" xfId="17783"/>
    <cellStyle name="Normal 9 2 8 3 25" xfId="17784"/>
    <cellStyle name="Normal 9 2 8 3 26" xfId="17785"/>
    <cellStyle name="Normal 9 2 8 3 27" xfId="17786"/>
    <cellStyle name="Normal 9 2 8 3 28" xfId="17787"/>
    <cellStyle name="Normal 9 2 8 3 29" xfId="17788"/>
    <cellStyle name="Normal 9 2 8 3 3" xfId="17789"/>
    <cellStyle name="Normal 9 2 8 3 30" xfId="17790"/>
    <cellStyle name="Normal 9 2 8 3 31" xfId="17791"/>
    <cellStyle name="Normal 9 2 8 3 32" xfId="17792"/>
    <cellStyle name="Normal 9 2 8 3 33" xfId="17793"/>
    <cellStyle name="Normal 9 2 8 3 34" xfId="17794"/>
    <cellStyle name="Normal 9 2 8 3 35" xfId="17795"/>
    <cellStyle name="Normal 9 2 8 3 36" xfId="17796"/>
    <cellStyle name="Normal 9 2 8 3 37" xfId="17797"/>
    <cellStyle name="Normal 9 2 8 3 38" xfId="17798"/>
    <cellStyle name="Normal 9 2 8 3 39" xfId="17799"/>
    <cellStyle name="Normal 9 2 8 3 4" xfId="17800"/>
    <cellStyle name="Normal 9 2 8 3 40" xfId="17801"/>
    <cellStyle name="Normal 9 2 8 3 41" xfId="17802"/>
    <cellStyle name="Normal 9 2 8 3 42" xfId="17803"/>
    <cellStyle name="Normal 9 2 8 3 43" xfId="17804"/>
    <cellStyle name="Normal 9 2 8 3 44" xfId="17805"/>
    <cellStyle name="Normal 9 2 8 3 45" xfId="17806"/>
    <cellStyle name="Normal 9 2 8 3 46" xfId="17807"/>
    <cellStyle name="Normal 9 2 8 3 47" xfId="17808"/>
    <cellStyle name="Normal 9 2 8 3 48" xfId="17809"/>
    <cellStyle name="Normal 9 2 8 3 49" xfId="17810"/>
    <cellStyle name="Normal 9 2 8 3 5" xfId="17811"/>
    <cellStyle name="Normal 9 2 8 3 50" xfId="17812"/>
    <cellStyle name="Normal 9 2 8 3 51" xfId="17813"/>
    <cellStyle name="Normal 9 2 8 3 52" xfId="17814"/>
    <cellStyle name="Normal 9 2 8 3 53" xfId="17815"/>
    <cellStyle name="Normal 9 2 8 3 54" xfId="17816"/>
    <cellStyle name="Normal 9 2 8 3 55" xfId="17817"/>
    <cellStyle name="Normal 9 2 8 3 56" xfId="17818"/>
    <cellStyle name="Normal 9 2 8 3 57" xfId="17819"/>
    <cellStyle name="Normal 9 2 8 3 58" xfId="17820"/>
    <cellStyle name="Normal 9 2 8 3 59" xfId="17821"/>
    <cellStyle name="Normal 9 2 8 3 6" xfId="17822"/>
    <cellStyle name="Normal 9 2 8 3 60" xfId="17823"/>
    <cellStyle name="Normal 9 2 8 3 61" xfId="17824"/>
    <cellStyle name="Normal 9 2 8 3 62" xfId="17825"/>
    <cellStyle name="Normal 9 2 8 3 7" xfId="17826"/>
    <cellStyle name="Normal 9 2 8 3 8" xfId="17827"/>
    <cellStyle name="Normal 9 2 8 3 9" xfId="17828"/>
    <cellStyle name="Normal 9 2 8 30" xfId="17829"/>
    <cellStyle name="Normal 9 2 8 31" xfId="17830"/>
    <cellStyle name="Normal 9 2 8 32" xfId="17831"/>
    <cellStyle name="Normal 9 2 8 33" xfId="17832"/>
    <cellStyle name="Normal 9 2 8 34" xfId="17833"/>
    <cellStyle name="Normal 9 2 8 35" xfId="17834"/>
    <cellStyle name="Normal 9 2 8 36" xfId="17835"/>
    <cellStyle name="Normal 9 2 8 37" xfId="17836"/>
    <cellStyle name="Normal 9 2 8 38" xfId="17837"/>
    <cellStyle name="Normal 9 2 8 39" xfId="17838"/>
    <cellStyle name="Normal 9 2 8 4" xfId="17839"/>
    <cellStyle name="Normal 9 2 8 40" xfId="17840"/>
    <cellStyle name="Normal 9 2 8 41" xfId="17841"/>
    <cellStyle name="Normal 9 2 8 42" xfId="17842"/>
    <cellStyle name="Normal 9 2 8 43" xfId="17843"/>
    <cellStyle name="Normal 9 2 8 44" xfId="17844"/>
    <cellStyle name="Normal 9 2 8 45" xfId="17845"/>
    <cellStyle name="Normal 9 2 8 46" xfId="17846"/>
    <cellStyle name="Normal 9 2 8 47" xfId="17847"/>
    <cellStyle name="Normal 9 2 8 48" xfId="17848"/>
    <cellStyle name="Normal 9 2 8 49" xfId="17849"/>
    <cellStyle name="Normal 9 2 8 5" xfId="17850"/>
    <cellStyle name="Normal 9 2 8 50" xfId="17851"/>
    <cellStyle name="Normal 9 2 8 51" xfId="17852"/>
    <cellStyle name="Normal 9 2 8 52" xfId="17853"/>
    <cellStyle name="Normal 9 2 8 53" xfId="17854"/>
    <cellStyle name="Normal 9 2 8 54" xfId="17855"/>
    <cellStyle name="Normal 9 2 8 55" xfId="17856"/>
    <cellStyle name="Normal 9 2 8 56" xfId="17857"/>
    <cellStyle name="Normal 9 2 8 57" xfId="17858"/>
    <cellStyle name="Normal 9 2 8 58" xfId="17859"/>
    <cellStyle name="Normal 9 2 8 59" xfId="17860"/>
    <cellStyle name="Normal 9 2 8 6" xfId="17861"/>
    <cellStyle name="Normal 9 2 8 60" xfId="17862"/>
    <cellStyle name="Normal 9 2 8 61" xfId="17863"/>
    <cellStyle name="Normal 9 2 8 62" xfId="17864"/>
    <cellStyle name="Normal 9 2 8 63" xfId="17865"/>
    <cellStyle name="Normal 9 2 8 64" xfId="17866"/>
    <cellStyle name="Normal 9 2 8 7" xfId="17867"/>
    <cellStyle name="Normal 9 2 8 8" xfId="17868"/>
    <cellStyle name="Normal 9 2 8 9" xfId="17869"/>
    <cellStyle name="Normal 9 2 80" xfId="17870"/>
    <cellStyle name="Normal 9 2 81" xfId="17871"/>
    <cellStyle name="Normal 9 2 82" xfId="17872"/>
    <cellStyle name="Normal 9 2 83" xfId="17873"/>
    <cellStyle name="Normal 9 2 84" xfId="17874"/>
    <cellStyle name="Normal 9 2 85" xfId="17875"/>
    <cellStyle name="Normal 9 2 86" xfId="17876"/>
    <cellStyle name="Normal 9 2 87" xfId="17877"/>
    <cellStyle name="Normal 9 2 88" xfId="17878"/>
    <cellStyle name="Normal 9 2 89" xfId="17879"/>
    <cellStyle name="Normal 9 2 9" xfId="17880"/>
    <cellStyle name="Normal 9 2 9 10" xfId="17881"/>
    <cellStyle name="Normal 9 2 9 11" xfId="17882"/>
    <cellStyle name="Normal 9 2 9 12" xfId="17883"/>
    <cellStyle name="Normal 9 2 9 13" xfId="17884"/>
    <cellStyle name="Normal 9 2 9 14" xfId="17885"/>
    <cellStyle name="Normal 9 2 9 15" xfId="17886"/>
    <cellStyle name="Normal 9 2 9 16" xfId="17887"/>
    <cellStyle name="Normal 9 2 9 17" xfId="17888"/>
    <cellStyle name="Normal 9 2 9 18" xfId="17889"/>
    <cellStyle name="Normal 9 2 9 19" xfId="17890"/>
    <cellStyle name="Normal 9 2 9 2" xfId="17891"/>
    <cellStyle name="Normal 9 2 9 2 10" xfId="17892"/>
    <cellStyle name="Normal 9 2 9 2 11" xfId="17893"/>
    <cellStyle name="Normal 9 2 9 2 12" xfId="17894"/>
    <cellStyle name="Normal 9 2 9 2 13" xfId="17895"/>
    <cellStyle name="Normal 9 2 9 2 14" xfId="17896"/>
    <cellStyle name="Normal 9 2 9 2 15" xfId="17897"/>
    <cellStyle name="Normal 9 2 9 2 16" xfId="17898"/>
    <cellStyle name="Normal 9 2 9 2 17" xfId="17899"/>
    <cellStyle name="Normal 9 2 9 2 18" xfId="17900"/>
    <cellStyle name="Normal 9 2 9 2 19" xfId="17901"/>
    <cellStyle name="Normal 9 2 9 2 2" xfId="17902"/>
    <cellStyle name="Normal 9 2 9 2 20" xfId="17903"/>
    <cellStyle name="Normal 9 2 9 2 21" xfId="17904"/>
    <cellStyle name="Normal 9 2 9 2 22" xfId="17905"/>
    <cellStyle name="Normal 9 2 9 2 23" xfId="17906"/>
    <cellStyle name="Normal 9 2 9 2 24" xfId="17907"/>
    <cellStyle name="Normal 9 2 9 2 25" xfId="17908"/>
    <cellStyle name="Normal 9 2 9 2 26" xfId="17909"/>
    <cellStyle name="Normal 9 2 9 2 27" xfId="17910"/>
    <cellStyle name="Normal 9 2 9 2 28" xfId="17911"/>
    <cellStyle name="Normal 9 2 9 2 29" xfId="17912"/>
    <cellStyle name="Normal 9 2 9 2 3" xfId="17913"/>
    <cellStyle name="Normal 9 2 9 2 30" xfId="17914"/>
    <cellStyle name="Normal 9 2 9 2 31" xfId="17915"/>
    <cellStyle name="Normal 9 2 9 2 32" xfId="17916"/>
    <cellStyle name="Normal 9 2 9 2 33" xfId="17917"/>
    <cellStyle name="Normal 9 2 9 2 34" xfId="17918"/>
    <cellStyle name="Normal 9 2 9 2 35" xfId="17919"/>
    <cellStyle name="Normal 9 2 9 2 36" xfId="17920"/>
    <cellStyle name="Normal 9 2 9 2 37" xfId="17921"/>
    <cellStyle name="Normal 9 2 9 2 38" xfId="17922"/>
    <cellStyle name="Normal 9 2 9 2 39" xfId="17923"/>
    <cellStyle name="Normal 9 2 9 2 4" xfId="17924"/>
    <cellStyle name="Normal 9 2 9 2 40" xfId="17925"/>
    <cellStyle name="Normal 9 2 9 2 41" xfId="17926"/>
    <cellStyle name="Normal 9 2 9 2 42" xfId="17927"/>
    <cellStyle name="Normal 9 2 9 2 43" xfId="17928"/>
    <cellStyle name="Normal 9 2 9 2 44" xfId="17929"/>
    <cellStyle name="Normal 9 2 9 2 45" xfId="17930"/>
    <cellStyle name="Normal 9 2 9 2 46" xfId="17931"/>
    <cellStyle name="Normal 9 2 9 2 47" xfId="17932"/>
    <cellStyle name="Normal 9 2 9 2 48" xfId="17933"/>
    <cellStyle name="Normal 9 2 9 2 49" xfId="17934"/>
    <cellStyle name="Normal 9 2 9 2 5" xfId="17935"/>
    <cellStyle name="Normal 9 2 9 2 50" xfId="17936"/>
    <cellStyle name="Normal 9 2 9 2 51" xfId="17937"/>
    <cellStyle name="Normal 9 2 9 2 52" xfId="17938"/>
    <cellStyle name="Normal 9 2 9 2 53" xfId="17939"/>
    <cellStyle name="Normal 9 2 9 2 54" xfId="17940"/>
    <cellStyle name="Normal 9 2 9 2 55" xfId="17941"/>
    <cellStyle name="Normal 9 2 9 2 56" xfId="17942"/>
    <cellStyle name="Normal 9 2 9 2 57" xfId="17943"/>
    <cellStyle name="Normal 9 2 9 2 58" xfId="17944"/>
    <cellStyle name="Normal 9 2 9 2 59" xfId="17945"/>
    <cellStyle name="Normal 9 2 9 2 6" xfId="17946"/>
    <cellStyle name="Normal 9 2 9 2 60" xfId="17947"/>
    <cellStyle name="Normal 9 2 9 2 61" xfId="17948"/>
    <cellStyle name="Normal 9 2 9 2 62" xfId="17949"/>
    <cellStyle name="Normal 9 2 9 2 7" xfId="17950"/>
    <cellStyle name="Normal 9 2 9 2 8" xfId="17951"/>
    <cellStyle name="Normal 9 2 9 2 9" xfId="17952"/>
    <cellStyle name="Normal 9 2 9 20" xfId="17953"/>
    <cellStyle name="Normal 9 2 9 21" xfId="17954"/>
    <cellStyle name="Normal 9 2 9 22" xfId="17955"/>
    <cellStyle name="Normal 9 2 9 23" xfId="17956"/>
    <cellStyle name="Normal 9 2 9 24" xfId="17957"/>
    <cellStyle name="Normal 9 2 9 25" xfId="17958"/>
    <cellStyle name="Normal 9 2 9 26" xfId="17959"/>
    <cellStyle name="Normal 9 2 9 27" xfId="17960"/>
    <cellStyle name="Normal 9 2 9 28" xfId="17961"/>
    <cellStyle name="Normal 9 2 9 29" xfId="17962"/>
    <cellStyle name="Normal 9 2 9 3" xfId="17963"/>
    <cellStyle name="Normal 9 2 9 3 10" xfId="17964"/>
    <cellStyle name="Normal 9 2 9 3 11" xfId="17965"/>
    <cellStyle name="Normal 9 2 9 3 12" xfId="17966"/>
    <cellStyle name="Normal 9 2 9 3 13" xfId="17967"/>
    <cellStyle name="Normal 9 2 9 3 14" xfId="17968"/>
    <cellStyle name="Normal 9 2 9 3 15" xfId="17969"/>
    <cellStyle name="Normal 9 2 9 3 16" xfId="17970"/>
    <cellStyle name="Normal 9 2 9 3 17" xfId="17971"/>
    <cellStyle name="Normal 9 2 9 3 18" xfId="17972"/>
    <cellStyle name="Normal 9 2 9 3 19" xfId="17973"/>
    <cellStyle name="Normal 9 2 9 3 2" xfId="17974"/>
    <cellStyle name="Normal 9 2 9 3 20" xfId="17975"/>
    <cellStyle name="Normal 9 2 9 3 21" xfId="17976"/>
    <cellStyle name="Normal 9 2 9 3 22" xfId="17977"/>
    <cellStyle name="Normal 9 2 9 3 23" xfId="17978"/>
    <cellStyle name="Normal 9 2 9 3 24" xfId="17979"/>
    <cellStyle name="Normal 9 2 9 3 25" xfId="17980"/>
    <cellStyle name="Normal 9 2 9 3 26" xfId="17981"/>
    <cellStyle name="Normal 9 2 9 3 27" xfId="17982"/>
    <cellStyle name="Normal 9 2 9 3 28" xfId="17983"/>
    <cellStyle name="Normal 9 2 9 3 29" xfId="17984"/>
    <cellStyle name="Normal 9 2 9 3 3" xfId="17985"/>
    <cellStyle name="Normal 9 2 9 3 30" xfId="17986"/>
    <cellStyle name="Normal 9 2 9 3 31" xfId="17987"/>
    <cellStyle name="Normal 9 2 9 3 32" xfId="17988"/>
    <cellStyle name="Normal 9 2 9 3 33" xfId="17989"/>
    <cellStyle name="Normal 9 2 9 3 34" xfId="17990"/>
    <cellStyle name="Normal 9 2 9 3 35" xfId="17991"/>
    <cellStyle name="Normal 9 2 9 3 36" xfId="17992"/>
    <cellStyle name="Normal 9 2 9 3 37" xfId="17993"/>
    <cellStyle name="Normal 9 2 9 3 38" xfId="17994"/>
    <cellStyle name="Normal 9 2 9 3 39" xfId="17995"/>
    <cellStyle name="Normal 9 2 9 3 4" xfId="17996"/>
    <cellStyle name="Normal 9 2 9 3 40" xfId="17997"/>
    <cellStyle name="Normal 9 2 9 3 41" xfId="17998"/>
    <cellStyle name="Normal 9 2 9 3 42" xfId="17999"/>
    <cellStyle name="Normal 9 2 9 3 43" xfId="18000"/>
    <cellStyle name="Normal 9 2 9 3 44" xfId="18001"/>
    <cellStyle name="Normal 9 2 9 3 45" xfId="18002"/>
    <cellStyle name="Normal 9 2 9 3 46" xfId="18003"/>
    <cellStyle name="Normal 9 2 9 3 47" xfId="18004"/>
    <cellStyle name="Normal 9 2 9 3 48" xfId="18005"/>
    <cellStyle name="Normal 9 2 9 3 49" xfId="18006"/>
    <cellStyle name="Normal 9 2 9 3 5" xfId="18007"/>
    <cellStyle name="Normal 9 2 9 3 50" xfId="18008"/>
    <cellStyle name="Normal 9 2 9 3 51" xfId="18009"/>
    <cellStyle name="Normal 9 2 9 3 52" xfId="18010"/>
    <cellStyle name="Normal 9 2 9 3 53" xfId="18011"/>
    <cellStyle name="Normal 9 2 9 3 54" xfId="18012"/>
    <cellStyle name="Normal 9 2 9 3 55" xfId="18013"/>
    <cellStyle name="Normal 9 2 9 3 56" xfId="18014"/>
    <cellStyle name="Normal 9 2 9 3 57" xfId="18015"/>
    <cellStyle name="Normal 9 2 9 3 58" xfId="18016"/>
    <cellStyle name="Normal 9 2 9 3 59" xfId="18017"/>
    <cellStyle name="Normal 9 2 9 3 6" xfId="18018"/>
    <cellStyle name="Normal 9 2 9 3 60" xfId="18019"/>
    <cellStyle name="Normal 9 2 9 3 61" xfId="18020"/>
    <cellStyle name="Normal 9 2 9 3 62" xfId="18021"/>
    <cellStyle name="Normal 9 2 9 3 7" xfId="18022"/>
    <cellStyle name="Normal 9 2 9 3 8" xfId="18023"/>
    <cellStyle name="Normal 9 2 9 3 9" xfId="18024"/>
    <cellStyle name="Normal 9 2 9 30" xfId="18025"/>
    <cellStyle name="Normal 9 2 9 31" xfId="18026"/>
    <cellStyle name="Normal 9 2 9 32" xfId="18027"/>
    <cellStyle name="Normal 9 2 9 33" xfId="18028"/>
    <cellStyle name="Normal 9 2 9 34" xfId="18029"/>
    <cellStyle name="Normal 9 2 9 35" xfId="18030"/>
    <cellStyle name="Normal 9 2 9 36" xfId="18031"/>
    <cellStyle name="Normal 9 2 9 37" xfId="18032"/>
    <cellStyle name="Normal 9 2 9 38" xfId="18033"/>
    <cellStyle name="Normal 9 2 9 39" xfId="18034"/>
    <cellStyle name="Normal 9 2 9 4" xfId="18035"/>
    <cellStyle name="Normal 9 2 9 40" xfId="18036"/>
    <cellStyle name="Normal 9 2 9 41" xfId="18037"/>
    <cellStyle name="Normal 9 2 9 42" xfId="18038"/>
    <cellStyle name="Normal 9 2 9 43" xfId="18039"/>
    <cellStyle name="Normal 9 2 9 44" xfId="18040"/>
    <cellStyle name="Normal 9 2 9 45" xfId="18041"/>
    <cellStyle name="Normal 9 2 9 46" xfId="18042"/>
    <cellStyle name="Normal 9 2 9 47" xfId="18043"/>
    <cellStyle name="Normal 9 2 9 48" xfId="18044"/>
    <cellStyle name="Normal 9 2 9 49" xfId="18045"/>
    <cellStyle name="Normal 9 2 9 5" xfId="18046"/>
    <cellStyle name="Normal 9 2 9 50" xfId="18047"/>
    <cellStyle name="Normal 9 2 9 51" xfId="18048"/>
    <cellStyle name="Normal 9 2 9 52" xfId="18049"/>
    <cellStyle name="Normal 9 2 9 53" xfId="18050"/>
    <cellStyle name="Normal 9 2 9 54" xfId="18051"/>
    <cellStyle name="Normal 9 2 9 55" xfId="18052"/>
    <cellStyle name="Normal 9 2 9 56" xfId="18053"/>
    <cellStyle name="Normal 9 2 9 57" xfId="18054"/>
    <cellStyle name="Normal 9 2 9 58" xfId="18055"/>
    <cellStyle name="Normal 9 2 9 59" xfId="18056"/>
    <cellStyle name="Normal 9 2 9 6" xfId="18057"/>
    <cellStyle name="Normal 9 2 9 60" xfId="18058"/>
    <cellStyle name="Normal 9 2 9 61" xfId="18059"/>
    <cellStyle name="Normal 9 2 9 62" xfId="18060"/>
    <cellStyle name="Normal 9 2 9 63" xfId="18061"/>
    <cellStyle name="Normal 9 2 9 64" xfId="18062"/>
    <cellStyle name="Normal 9 2 9 7" xfId="18063"/>
    <cellStyle name="Normal 9 2 9 8" xfId="18064"/>
    <cellStyle name="Normal 9 2 9 9" xfId="18065"/>
    <cellStyle name="Normal 9 2 90" xfId="18066"/>
    <cellStyle name="Normal 9 2 91" xfId="18067"/>
    <cellStyle name="Normal 9 2 92" xfId="18068"/>
    <cellStyle name="Normal 9 2 93" xfId="18069"/>
    <cellStyle name="Normal 9 2 94" xfId="18070"/>
    <cellStyle name="Normal 9 2 95" xfId="18071"/>
    <cellStyle name="Normal 9 2 96" xfId="18072"/>
    <cellStyle name="Normal 9 2 97" xfId="18073"/>
    <cellStyle name="Normal 9 2 98" xfId="18074"/>
    <cellStyle name="Normal 9 2 99" xfId="18075"/>
    <cellStyle name="Normal 9 20" xfId="18076"/>
    <cellStyle name="Normal 9 21" xfId="18077"/>
    <cellStyle name="Normal 9 22" xfId="18078"/>
    <cellStyle name="Normal 9 23" xfId="18079"/>
    <cellStyle name="Normal 9 24" xfId="18080"/>
    <cellStyle name="Normal 9 25" xfId="18081"/>
    <cellStyle name="Normal 9 26" xfId="18082"/>
    <cellStyle name="Normal 9 27" xfId="18083"/>
    <cellStyle name="Normal 9 28" xfId="18084"/>
    <cellStyle name="Normal 9 29" xfId="18085"/>
    <cellStyle name="Normal 9 3" xfId="18086"/>
    <cellStyle name="Normal 9 3 10" xfId="18087"/>
    <cellStyle name="Normal 9 3 11" xfId="18088"/>
    <cellStyle name="Normal 9 3 12" xfId="18089"/>
    <cellStyle name="Normal 9 3 13" xfId="18090"/>
    <cellStyle name="Normal 9 3 14" xfId="18091"/>
    <cellStyle name="Normal 9 3 15" xfId="18092"/>
    <cellStyle name="Normal 9 3 16" xfId="18093"/>
    <cellStyle name="Normal 9 3 17" xfId="18094"/>
    <cellStyle name="Normal 9 3 18" xfId="18095"/>
    <cellStyle name="Normal 9 3 19" xfId="18096"/>
    <cellStyle name="Normal 9 3 2" xfId="18097"/>
    <cellStyle name="Normal 9 3 20" xfId="18098"/>
    <cellStyle name="Normal 9 3 21" xfId="18099"/>
    <cellStyle name="Normal 9 3 22" xfId="18100"/>
    <cellStyle name="Normal 9 3 23" xfId="18101"/>
    <cellStyle name="Normal 9 3 24" xfId="18102"/>
    <cellStyle name="Normal 9 3 25" xfId="18103"/>
    <cellStyle name="Normal 9 3 26" xfId="18104"/>
    <cellStyle name="Normal 9 3 27" xfId="18105"/>
    <cellStyle name="Normal 9 3 28" xfId="18106"/>
    <cellStyle name="Normal 9 3 29" xfId="18107"/>
    <cellStyle name="Normal 9 3 3" xfId="18108"/>
    <cellStyle name="Normal 9 3 30" xfId="18109"/>
    <cellStyle name="Normal 9 3 31" xfId="18110"/>
    <cellStyle name="Normal 9 3 32" xfId="18111"/>
    <cellStyle name="Normal 9 3 33" xfId="18112"/>
    <cellStyle name="Normal 9 3 34" xfId="18113"/>
    <cellStyle name="Normal 9 3 35" xfId="18114"/>
    <cellStyle name="Normal 9 3 36" xfId="18115"/>
    <cellStyle name="Normal 9 3 37" xfId="18116"/>
    <cellStyle name="Normal 9 3 38" xfId="18117"/>
    <cellStyle name="Normal 9 3 39" xfId="18118"/>
    <cellStyle name="Normal 9 3 4" xfId="18119"/>
    <cellStyle name="Normal 9 3 40" xfId="18120"/>
    <cellStyle name="Normal 9 3 41" xfId="18121"/>
    <cellStyle name="Normal 9 3 42" xfId="18122"/>
    <cellStyle name="Normal 9 3 43" xfId="18123"/>
    <cellStyle name="Normal 9 3 44" xfId="18124"/>
    <cellStyle name="Normal 9 3 45" xfId="18125"/>
    <cellStyle name="Normal 9 3 46" xfId="18126"/>
    <cellStyle name="Normal 9 3 47" xfId="18127"/>
    <cellStyle name="Normal 9 3 48" xfId="18128"/>
    <cellStyle name="Normal 9 3 49" xfId="18129"/>
    <cellStyle name="Normal 9 3 5" xfId="18130"/>
    <cellStyle name="Normal 9 3 50" xfId="18131"/>
    <cellStyle name="Normal 9 3 51" xfId="18132"/>
    <cellStyle name="Normal 9 3 52" xfId="18133"/>
    <cellStyle name="Normal 9 3 53" xfId="18134"/>
    <cellStyle name="Normal 9 3 54" xfId="18135"/>
    <cellStyle name="Normal 9 3 55" xfId="18136"/>
    <cellStyle name="Normal 9 3 56" xfId="18137"/>
    <cellStyle name="Normal 9 3 57" xfId="18138"/>
    <cellStyle name="Normal 9 3 58" xfId="18139"/>
    <cellStyle name="Normal 9 3 59" xfId="18140"/>
    <cellStyle name="Normal 9 3 6" xfId="18141"/>
    <cellStyle name="Normal 9 3 60" xfId="18142"/>
    <cellStyle name="Normal 9 3 61" xfId="18143"/>
    <cellStyle name="Normal 9 3 62" xfId="18144"/>
    <cellStyle name="Normal 9 3 63" xfId="18145"/>
    <cellStyle name="Normal 9 3 64" xfId="18146"/>
    <cellStyle name="Normal 9 3 65" xfId="18147"/>
    <cellStyle name="Normal 9 3 66" xfId="18148"/>
    <cellStyle name="Normal 9 3 67" xfId="18149"/>
    <cellStyle name="Normal 9 3 7" xfId="18150"/>
    <cellStyle name="Normal 9 3 8" xfId="18151"/>
    <cellStyle name="Normal 9 3 9" xfId="18152"/>
    <cellStyle name="Normal 9 30" xfId="18153"/>
    <cellStyle name="Normal 9 31" xfId="18154"/>
    <cellStyle name="Normal 9 32" xfId="18155"/>
    <cellStyle name="Normal 9 33" xfId="18156"/>
    <cellStyle name="Normal 9 34" xfId="18157"/>
    <cellStyle name="Normal 9 35" xfId="18158"/>
    <cellStyle name="Normal 9 36" xfId="18159"/>
    <cellStyle name="Normal 9 37" xfId="18160"/>
    <cellStyle name="Normal 9 38" xfId="18161"/>
    <cellStyle name="Normal 9 39" xfId="18162"/>
    <cellStyle name="Normal 9 4" xfId="18163"/>
    <cellStyle name="Normal 9 4 10" xfId="18164"/>
    <cellStyle name="Normal 9 4 11" xfId="18165"/>
    <cellStyle name="Normal 9 4 12" xfId="18166"/>
    <cellStyle name="Normal 9 4 13" xfId="18167"/>
    <cellStyle name="Normal 9 4 14" xfId="18168"/>
    <cellStyle name="Normal 9 4 15" xfId="18169"/>
    <cellStyle name="Normal 9 4 16" xfId="18170"/>
    <cellStyle name="Normal 9 4 17" xfId="18171"/>
    <cellStyle name="Normal 9 4 18" xfId="18172"/>
    <cellStyle name="Normal 9 4 19" xfId="18173"/>
    <cellStyle name="Normal 9 4 2" xfId="18174"/>
    <cellStyle name="Normal 9 4 20" xfId="18175"/>
    <cellStyle name="Normal 9 4 21" xfId="18176"/>
    <cellStyle name="Normal 9 4 22" xfId="18177"/>
    <cellStyle name="Normal 9 4 23" xfId="18178"/>
    <cellStyle name="Normal 9 4 24" xfId="18179"/>
    <cellStyle name="Normal 9 4 25" xfId="18180"/>
    <cellStyle name="Normal 9 4 26" xfId="18181"/>
    <cellStyle name="Normal 9 4 27" xfId="18182"/>
    <cellStyle name="Normal 9 4 28" xfId="18183"/>
    <cellStyle name="Normal 9 4 29" xfId="18184"/>
    <cellStyle name="Normal 9 4 3" xfId="18185"/>
    <cellStyle name="Normal 9 4 30" xfId="18186"/>
    <cellStyle name="Normal 9 4 31" xfId="18187"/>
    <cellStyle name="Normal 9 4 32" xfId="18188"/>
    <cellStyle name="Normal 9 4 33" xfId="18189"/>
    <cellStyle name="Normal 9 4 34" xfId="18190"/>
    <cellStyle name="Normal 9 4 35" xfId="18191"/>
    <cellStyle name="Normal 9 4 36" xfId="18192"/>
    <cellStyle name="Normal 9 4 37" xfId="18193"/>
    <cellStyle name="Normal 9 4 38" xfId="18194"/>
    <cellStyle name="Normal 9 4 39" xfId="18195"/>
    <cellStyle name="Normal 9 4 4" xfId="18196"/>
    <cellStyle name="Normal 9 4 40" xfId="18197"/>
    <cellStyle name="Normal 9 4 41" xfId="18198"/>
    <cellStyle name="Normal 9 4 42" xfId="18199"/>
    <cellStyle name="Normal 9 4 43" xfId="18200"/>
    <cellStyle name="Normal 9 4 44" xfId="18201"/>
    <cellStyle name="Normal 9 4 45" xfId="18202"/>
    <cellStyle name="Normal 9 4 46" xfId="18203"/>
    <cellStyle name="Normal 9 4 47" xfId="18204"/>
    <cellStyle name="Normal 9 4 48" xfId="18205"/>
    <cellStyle name="Normal 9 4 49" xfId="18206"/>
    <cellStyle name="Normal 9 4 5" xfId="18207"/>
    <cellStyle name="Normal 9 4 50" xfId="18208"/>
    <cellStyle name="Normal 9 4 51" xfId="18209"/>
    <cellStyle name="Normal 9 4 52" xfId="18210"/>
    <cellStyle name="Normal 9 4 53" xfId="18211"/>
    <cellStyle name="Normal 9 4 54" xfId="18212"/>
    <cellStyle name="Normal 9 4 55" xfId="18213"/>
    <cellStyle name="Normal 9 4 56" xfId="18214"/>
    <cellStyle name="Normal 9 4 57" xfId="18215"/>
    <cellStyle name="Normal 9 4 58" xfId="18216"/>
    <cellStyle name="Normal 9 4 59" xfId="18217"/>
    <cellStyle name="Normal 9 4 6" xfId="18218"/>
    <cellStyle name="Normal 9 4 60" xfId="18219"/>
    <cellStyle name="Normal 9 4 61" xfId="18220"/>
    <cellStyle name="Normal 9 4 62" xfId="18221"/>
    <cellStyle name="Normal 9 4 63" xfId="18222"/>
    <cellStyle name="Normal 9 4 64" xfId="18223"/>
    <cellStyle name="Normal 9 4 65" xfId="18224"/>
    <cellStyle name="Normal 9 4 66" xfId="18225"/>
    <cellStyle name="Normal 9 4 67" xfId="18226"/>
    <cellStyle name="Normal 9 4 7" xfId="18227"/>
    <cellStyle name="Normal 9 4 8" xfId="18228"/>
    <cellStyle name="Normal 9 4 9" xfId="18229"/>
    <cellStyle name="Normal 9 40" xfId="18230"/>
    <cellStyle name="Normal 9 41" xfId="18231"/>
    <cellStyle name="Normal 9 42" xfId="18232"/>
    <cellStyle name="Normal 9 43" xfId="18233"/>
    <cellStyle name="Normal 9 44" xfId="18234"/>
    <cellStyle name="Normal 9 45" xfId="18235"/>
    <cellStyle name="Normal 9 46" xfId="18236"/>
    <cellStyle name="Normal 9 47" xfId="18237"/>
    <cellStyle name="Normal 9 48" xfId="18238"/>
    <cellStyle name="Normal 9 49" xfId="18239"/>
    <cellStyle name="Normal 9 5" xfId="18240"/>
    <cellStyle name="Normal 9 5 10" xfId="18241"/>
    <cellStyle name="Normal 9 5 11" xfId="18242"/>
    <cellStyle name="Normal 9 5 12" xfId="18243"/>
    <cellStyle name="Normal 9 5 13" xfId="18244"/>
    <cellStyle name="Normal 9 5 14" xfId="18245"/>
    <cellStyle name="Normal 9 5 15" xfId="18246"/>
    <cellStyle name="Normal 9 5 16" xfId="18247"/>
    <cellStyle name="Normal 9 5 17" xfId="18248"/>
    <cellStyle name="Normal 9 5 18" xfId="18249"/>
    <cellStyle name="Normal 9 5 19" xfId="18250"/>
    <cellStyle name="Normal 9 5 2" xfId="18251"/>
    <cellStyle name="Normal 9 5 20" xfId="18252"/>
    <cellStyle name="Normal 9 5 21" xfId="18253"/>
    <cellStyle name="Normal 9 5 22" xfId="18254"/>
    <cellStyle name="Normal 9 5 23" xfId="18255"/>
    <cellStyle name="Normal 9 5 24" xfId="18256"/>
    <cellStyle name="Normal 9 5 25" xfId="18257"/>
    <cellStyle name="Normal 9 5 26" xfId="18258"/>
    <cellStyle name="Normal 9 5 27" xfId="18259"/>
    <cellStyle name="Normal 9 5 28" xfId="18260"/>
    <cellStyle name="Normal 9 5 29" xfId="18261"/>
    <cellStyle name="Normal 9 5 3" xfId="18262"/>
    <cellStyle name="Normal 9 5 30" xfId="18263"/>
    <cellStyle name="Normal 9 5 31" xfId="18264"/>
    <cellStyle name="Normal 9 5 32" xfId="18265"/>
    <cellStyle name="Normal 9 5 33" xfId="18266"/>
    <cellStyle name="Normal 9 5 34" xfId="18267"/>
    <cellStyle name="Normal 9 5 35" xfId="18268"/>
    <cellStyle name="Normal 9 5 36" xfId="18269"/>
    <cellStyle name="Normal 9 5 37" xfId="18270"/>
    <cellStyle name="Normal 9 5 38" xfId="18271"/>
    <cellStyle name="Normal 9 5 39" xfId="18272"/>
    <cellStyle name="Normal 9 5 4" xfId="18273"/>
    <cellStyle name="Normal 9 5 40" xfId="18274"/>
    <cellStyle name="Normal 9 5 41" xfId="18275"/>
    <cellStyle name="Normal 9 5 42" xfId="18276"/>
    <cellStyle name="Normal 9 5 43" xfId="18277"/>
    <cellStyle name="Normal 9 5 44" xfId="18278"/>
    <cellStyle name="Normal 9 5 45" xfId="18279"/>
    <cellStyle name="Normal 9 5 46" xfId="18280"/>
    <cellStyle name="Normal 9 5 47" xfId="18281"/>
    <cellStyle name="Normal 9 5 48" xfId="18282"/>
    <cellStyle name="Normal 9 5 49" xfId="18283"/>
    <cellStyle name="Normal 9 5 5" xfId="18284"/>
    <cellStyle name="Normal 9 5 50" xfId="18285"/>
    <cellStyle name="Normal 9 5 51" xfId="18286"/>
    <cellStyle name="Normal 9 5 52" xfId="18287"/>
    <cellStyle name="Normal 9 5 53" xfId="18288"/>
    <cellStyle name="Normal 9 5 54" xfId="18289"/>
    <cellStyle name="Normal 9 5 55" xfId="18290"/>
    <cellStyle name="Normal 9 5 56" xfId="18291"/>
    <cellStyle name="Normal 9 5 57" xfId="18292"/>
    <cellStyle name="Normal 9 5 58" xfId="18293"/>
    <cellStyle name="Normal 9 5 59" xfId="18294"/>
    <cellStyle name="Normal 9 5 6" xfId="18295"/>
    <cellStyle name="Normal 9 5 60" xfId="18296"/>
    <cellStyle name="Normal 9 5 61" xfId="18297"/>
    <cellStyle name="Normal 9 5 62" xfId="18298"/>
    <cellStyle name="Normal 9 5 7" xfId="18299"/>
    <cellStyle name="Normal 9 5 8" xfId="18300"/>
    <cellStyle name="Normal 9 5 9" xfId="18301"/>
    <cellStyle name="Normal 9 50" xfId="18302"/>
    <cellStyle name="Normal 9 51" xfId="18303"/>
    <cellStyle name="Normal 9 52" xfId="18304"/>
    <cellStyle name="Normal 9 53" xfId="18305"/>
    <cellStyle name="Normal 9 54" xfId="18306"/>
    <cellStyle name="Normal 9 55" xfId="18307"/>
    <cellStyle name="Normal 9 56" xfId="18308"/>
    <cellStyle name="Normal 9 57" xfId="18309"/>
    <cellStyle name="Normal 9 58" xfId="18310"/>
    <cellStyle name="Normal 9 59" xfId="18311"/>
    <cellStyle name="Normal 9 6" xfId="18312"/>
    <cellStyle name="Normal 9 60" xfId="18313"/>
    <cellStyle name="Normal 9 61" xfId="18314"/>
    <cellStyle name="Normal 9 62" xfId="18315"/>
    <cellStyle name="Normal 9 63" xfId="18316"/>
    <cellStyle name="Normal 9 64" xfId="18317"/>
    <cellStyle name="Normal 9 65" xfId="18318"/>
    <cellStyle name="Normal 9 66" xfId="18319"/>
    <cellStyle name="Normal 9 67" xfId="18320"/>
    <cellStyle name="Normal 9 68" xfId="18321"/>
    <cellStyle name="Normal 9 69" xfId="18322"/>
    <cellStyle name="Normal 9 7" xfId="18323"/>
    <cellStyle name="Normal 9 70" xfId="18324"/>
    <cellStyle name="Normal 9 71" xfId="18325"/>
    <cellStyle name="Normal 9 8" xfId="18326"/>
    <cellStyle name="Normal 9 9" xfId="18327"/>
    <cellStyle name="Normal 9_Cost_Table__2014-15" xfId="18328"/>
    <cellStyle name="Normal 90" xfId="18329"/>
    <cellStyle name="Normal 90 10" xfId="18330"/>
    <cellStyle name="Normal 90 11" xfId="18331"/>
    <cellStyle name="Normal 90 12" xfId="18332"/>
    <cellStyle name="Normal 90 13" xfId="18333"/>
    <cellStyle name="Normal 90 14" xfId="18334"/>
    <cellStyle name="Normal 90 15" xfId="18335"/>
    <cellStyle name="Normal 90 16" xfId="18336"/>
    <cellStyle name="Normal 90 17" xfId="18337"/>
    <cellStyle name="Normal 90 18" xfId="18338"/>
    <cellStyle name="Normal 90 19" xfId="18339"/>
    <cellStyle name="Normal 90 2" xfId="18340"/>
    <cellStyle name="Normal 90 2 10" xfId="18341"/>
    <cellStyle name="Normal 90 2 11" xfId="18342"/>
    <cellStyle name="Normal 90 2 12" xfId="18343"/>
    <cellStyle name="Normal 90 2 13" xfId="18344"/>
    <cellStyle name="Normal 90 2 14" xfId="18345"/>
    <cellStyle name="Normal 90 2 15" xfId="18346"/>
    <cellStyle name="Normal 90 2 16" xfId="18347"/>
    <cellStyle name="Normal 90 2 17" xfId="18348"/>
    <cellStyle name="Normal 90 2 18" xfId="18349"/>
    <cellStyle name="Normal 90 2 19" xfId="18350"/>
    <cellStyle name="Normal 90 2 2" xfId="18351"/>
    <cellStyle name="Normal 90 2 20" xfId="18352"/>
    <cellStyle name="Normal 90 2 21" xfId="18353"/>
    <cellStyle name="Normal 90 2 22" xfId="18354"/>
    <cellStyle name="Normal 90 2 23" xfId="18355"/>
    <cellStyle name="Normal 90 2 24" xfId="18356"/>
    <cellStyle name="Normal 90 2 25" xfId="18357"/>
    <cellStyle name="Normal 90 2 26" xfId="18358"/>
    <cellStyle name="Normal 90 2 27" xfId="18359"/>
    <cellStyle name="Normal 90 2 28" xfId="18360"/>
    <cellStyle name="Normal 90 2 29" xfId="18361"/>
    <cellStyle name="Normal 90 2 3" xfId="18362"/>
    <cellStyle name="Normal 90 2 30" xfId="18363"/>
    <cellStyle name="Normal 90 2 31" xfId="18364"/>
    <cellStyle name="Normal 90 2 32" xfId="18365"/>
    <cellStyle name="Normal 90 2 33" xfId="18366"/>
    <cellStyle name="Normal 90 2 34" xfId="18367"/>
    <cellStyle name="Normal 90 2 35" xfId="18368"/>
    <cellStyle name="Normal 90 2 36" xfId="18369"/>
    <cellStyle name="Normal 90 2 37" xfId="18370"/>
    <cellStyle name="Normal 90 2 38" xfId="18371"/>
    <cellStyle name="Normal 90 2 39" xfId="18372"/>
    <cellStyle name="Normal 90 2 4" xfId="18373"/>
    <cellStyle name="Normal 90 2 40" xfId="18374"/>
    <cellStyle name="Normal 90 2 41" xfId="18375"/>
    <cellStyle name="Normal 90 2 42" xfId="18376"/>
    <cellStyle name="Normal 90 2 43" xfId="18377"/>
    <cellStyle name="Normal 90 2 44" xfId="18378"/>
    <cellStyle name="Normal 90 2 45" xfId="18379"/>
    <cellStyle name="Normal 90 2 46" xfId="18380"/>
    <cellStyle name="Normal 90 2 47" xfId="18381"/>
    <cellStyle name="Normal 90 2 48" xfId="18382"/>
    <cellStyle name="Normal 90 2 49" xfId="18383"/>
    <cellStyle name="Normal 90 2 5" xfId="18384"/>
    <cellStyle name="Normal 90 2 50" xfId="18385"/>
    <cellStyle name="Normal 90 2 51" xfId="18386"/>
    <cellStyle name="Normal 90 2 52" xfId="18387"/>
    <cellStyle name="Normal 90 2 53" xfId="18388"/>
    <cellStyle name="Normal 90 2 54" xfId="18389"/>
    <cellStyle name="Normal 90 2 55" xfId="18390"/>
    <cellStyle name="Normal 90 2 56" xfId="18391"/>
    <cellStyle name="Normal 90 2 57" xfId="18392"/>
    <cellStyle name="Normal 90 2 58" xfId="18393"/>
    <cellStyle name="Normal 90 2 59" xfId="18394"/>
    <cellStyle name="Normal 90 2 6" xfId="18395"/>
    <cellStyle name="Normal 90 2 60" xfId="18396"/>
    <cellStyle name="Normal 90 2 61" xfId="18397"/>
    <cellStyle name="Normal 90 2 62" xfId="18398"/>
    <cellStyle name="Normal 90 2 63" xfId="18399"/>
    <cellStyle name="Normal 90 2 64" xfId="18400"/>
    <cellStyle name="Normal 90 2 65" xfId="18401"/>
    <cellStyle name="Normal 90 2 66" xfId="18402"/>
    <cellStyle name="Normal 90 2 67" xfId="18403"/>
    <cellStyle name="Normal 90 2 7" xfId="18404"/>
    <cellStyle name="Normal 90 2 8" xfId="18405"/>
    <cellStyle name="Normal 90 2 9" xfId="18406"/>
    <cellStyle name="Normal 90 20" xfId="18407"/>
    <cellStyle name="Normal 90 21" xfId="18408"/>
    <cellStyle name="Normal 90 22" xfId="18409"/>
    <cellStyle name="Normal 90 23" xfId="18410"/>
    <cellStyle name="Normal 90 24" xfId="18411"/>
    <cellStyle name="Normal 90 25" xfId="18412"/>
    <cellStyle name="Normal 90 26" xfId="18413"/>
    <cellStyle name="Normal 90 27" xfId="18414"/>
    <cellStyle name="Normal 90 28" xfId="18415"/>
    <cellStyle name="Normal 90 29" xfId="18416"/>
    <cellStyle name="Normal 90 3" xfId="18417"/>
    <cellStyle name="Normal 90 3 10" xfId="18418"/>
    <cellStyle name="Normal 90 3 11" xfId="18419"/>
    <cellStyle name="Normal 90 3 12" xfId="18420"/>
    <cellStyle name="Normal 90 3 13" xfId="18421"/>
    <cellStyle name="Normal 90 3 14" xfId="18422"/>
    <cellStyle name="Normal 90 3 15" xfId="18423"/>
    <cellStyle name="Normal 90 3 16" xfId="18424"/>
    <cellStyle name="Normal 90 3 17" xfId="18425"/>
    <cellStyle name="Normal 90 3 18" xfId="18426"/>
    <cellStyle name="Normal 90 3 19" xfId="18427"/>
    <cellStyle name="Normal 90 3 2" xfId="18428"/>
    <cellStyle name="Normal 90 3 20" xfId="18429"/>
    <cellStyle name="Normal 90 3 21" xfId="18430"/>
    <cellStyle name="Normal 90 3 22" xfId="18431"/>
    <cellStyle name="Normal 90 3 23" xfId="18432"/>
    <cellStyle name="Normal 90 3 24" xfId="18433"/>
    <cellStyle name="Normal 90 3 25" xfId="18434"/>
    <cellStyle name="Normal 90 3 26" xfId="18435"/>
    <cellStyle name="Normal 90 3 27" xfId="18436"/>
    <cellStyle name="Normal 90 3 28" xfId="18437"/>
    <cellStyle name="Normal 90 3 29" xfId="18438"/>
    <cellStyle name="Normal 90 3 3" xfId="18439"/>
    <cellStyle name="Normal 90 3 30" xfId="18440"/>
    <cellStyle name="Normal 90 3 31" xfId="18441"/>
    <cellStyle name="Normal 90 3 32" xfId="18442"/>
    <cellStyle name="Normal 90 3 33" xfId="18443"/>
    <cellStyle name="Normal 90 3 34" xfId="18444"/>
    <cellStyle name="Normal 90 3 35" xfId="18445"/>
    <cellStyle name="Normal 90 3 36" xfId="18446"/>
    <cellStyle name="Normal 90 3 37" xfId="18447"/>
    <cellStyle name="Normal 90 3 38" xfId="18448"/>
    <cellStyle name="Normal 90 3 39" xfId="18449"/>
    <cellStyle name="Normal 90 3 4" xfId="18450"/>
    <cellStyle name="Normal 90 3 40" xfId="18451"/>
    <cellStyle name="Normal 90 3 41" xfId="18452"/>
    <cellStyle name="Normal 90 3 42" xfId="18453"/>
    <cellStyle name="Normal 90 3 43" xfId="18454"/>
    <cellStyle name="Normal 90 3 44" xfId="18455"/>
    <cellStyle name="Normal 90 3 45" xfId="18456"/>
    <cellStyle name="Normal 90 3 46" xfId="18457"/>
    <cellStyle name="Normal 90 3 47" xfId="18458"/>
    <cellStyle name="Normal 90 3 48" xfId="18459"/>
    <cellStyle name="Normal 90 3 49" xfId="18460"/>
    <cellStyle name="Normal 90 3 5" xfId="18461"/>
    <cellStyle name="Normal 90 3 50" xfId="18462"/>
    <cellStyle name="Normal 90 3 51" xfId="18463"/>
    <cellStyle name="Normal 90 3 52" xfId="18464"/>
    <cellStyle name="Normal 90 3 53" xfId="18465"/>
    <cellStyle name="Normal 90 3 54" xfId="18466"/>
    <cellStyle name="Normal 90 3 55" xfId="18467"/>
    <cellStyle name="Normal 90 3 56" xfId="18468"/>
    <cellStyle name="Normal 90 3 57" xfId="18469"/>
    <cellStyle name="Normal 90 3 58" xfId="18470"/>
    <cellStyle name="Normal 90 3 59" xfId="18471"/>
    <cellStyle name="Normal 90 3 6" xfId="18472"/>
    <cellStyle name="Normal 90 3 60" xfId="18473"/>
    <cellStyle name="Normal 90 3 61" xfId="18474"/>
    <cellStyle name="Normal 90 3 62" xfId="18475"/>
    <cellStyle name="Normal 90 3 63" xfId="18476"/>
    <cellStyle name="Normal 90 3 64" xfId="18477"/>
    <cellStyle name="Normal 90 3 65" xfId="18478"/>
    <cellStyle name="Normal 90 3 66" xfId="18479"/>
    <cellStyle name="Normal 90 3 67" xfId="18480"/>
    <cellStyle name="Normal 90 3 7" xfId="18481"/>
    <cellStyle name="Normal 90 3 8" xfId="18482"/>
    <cellStyle name="Normal 90 3 9" xfId="18483"/>
    <cellStyle name="Normal 90 30" xfId="18484"/>
    <cellStyle name="Normal 90 31" xfId="18485"/>
    <cellStyle name="Normal 90 32" xfId="18486"/>
    <cellStyle name="Normal 90 33" xfId="18487"/>
    <cellStyle name="Normal 90 34" xfId="18488"/>
    <cellStyle name="Normal 90 35" xfId="18489"/>
    <cellStyle name="Normal 90 36" xfId="18490"/>
    <cellStyle name="Normal 90 37" xfId="18491"/>
    <cellStyle name="Normal 90 38" xfId="18492"/>
    <cellStyle name="Normal 90 39" xfId="18493"/>
    <cellStyle name="Normal 90 4" xfId="18494"/>
    <cellStyle name="Normal 90 40" xfId="18495"/>
    <cellStyle name="Normal 90 41" xfId="18496"/>
    <cellStyle name="Normal 90 42" xfId="18497"/>
    <cellStyle name="Normal 90 43" xfId="18498"/>
    <cellStyle name="Normal 90 44" xfId="18499"/>
    <cellStyle name="Normal 90 45" xfId="18500"/>
    <cellStyle name="Normal 90 46" xfId="18501"/>
    <cellStyle name="Normal 90 47" xfId="18502"/>
    <cellStyle name="Normal 90 48" xfId="18503"/>
    <cellStyle name="Normal 90 49" xfId="18504"/>
    <cellStyle name="Normal 90 5" xfId="18505"/>
    <cellStyle name="Normal 90 50" xfId="18506"/>
    <cellStyle name="Normal 90 51" xfId="18507"/>
    <cellStyle name="Normal 90 52" xfId="18508"/>
    <cellStyle name="Normal 90 53" xfId="18509"/>
    <cellStyle name="Normal 90 54" xfId="18510"/>
    <cellStyle name="Normal 90 55" xfId="18511"/>
    <cellStyle name="Normal 90 56" xfId="18512"/>
    <cellStyle name="Normal 90 57" xfId="18513"/>
    <cellStyle name="Normal 90 58" xfId="18514"/>
    <cellStyle name="Normal 90 59" xfId="18515"/>
    <cellStyle name="Normal 90 6" xfId="18516"/>
    <cellStyle name="Normal 90 60" xfId="18517"/>
    <cellStyle name="Normal 90 61" xfId="18518"/>
    <cellStyle name="Normal 90 62" xfId="18519"/>
    <cellStyle name="Normal 90 63" xfId="18520"/>
    <cellStyle name="Normal 90 64" xfId="18521"/>
    <cellStyle name="Normal 90 65" xfId="18522"/>
    <cellStyle name="Normal 90 66" xfId="18523"/>
    <cellStyle name="Normal 90 67" xfId="18524"/>
    <cellStyle name="Normal 90 68" xfId="18525"/>
    <cellStyle name="Normal 90 69" xfId="18526"/>
    <cellStyle name="Normal 90 7" xfId="18527"/>
    <cellStyle name="Normal 90 8" xfId="18528"/>
    <cellStyle name="Normal 90 9" xfId="18529"/>
    <cellStyle name="Normal 91" xfId="18530"/>
    <cellStyle name="Normal 91 10" xfId="18531"/>
    <cellStyle name="Normal 91 11" xfId="18532"/>
    <cellStyle name="Normal 91 12" xfId="18533"/>
    <cellStyle name="Normal 91 13" xfId="18534"/>
    <cellStyle name="Normal 91 14" xfId="18535"/>
    <cellStyle name="Normal 91 15" xfId="18536"/>
    <cellStyle name="Normal 91 16" xfId="18537"/>
    <cellStyle name="Normal 91 17" xfId="18538"/>
    <cellStyle name="Normal 91 18" xfId="18539"/>
    <cellStyle name="Normal 91 19" xfId="18540"/>
    <cellStyle name="Normal 91 2" xfId="18541"/>
    <cellStyle name="Normal 91 20" xfId="18542"/>
    <cellStyle name="Normal 91 21" xfId="18543"/>
    <cellStyle name="Normal 91 22" xfId="18544"/>
    <cellStyle name="Normal 91 23" xfId="18545"/>
    <cellStyle name="Normal 91 24" xfId="18546"/>
    <cellStyle name="Normal 91 25" xfId="18547"/>
    <cellStyle name="Normal 91 26" xfId="18548"/>
    <cellStyle name="Normal 91 27" xfId="18549"/>
    <cellStyle name="Normal 91 28" xfId="18550"/>
    <cellStyle name="Normal 91 29" xfId="18551"/>
    <cellStyle name="Normal 91 3" xfId="18552"/>
    <cellStyle name="Normal 91 30" xfId="18553"/>
    <cellStyle name="Normal 91 31" xfId="18554"/>
    <cellStyle name="Normal 91 32" xfId="18555"/>
    <cellStyle name="Normal 91 33" xfId="18556"/>
    <cellStyle name="Normal 91 34" xfId="18557"/>
    <cellStyle name="Normal 91 35" xfId="18558"/>
    <cellStyle name="Normal 91 36" xfId="18559"/>
    <cellStyle name="Normal 91 37" xfId="18560"/>
    <cellStyle name="Normal 91 38" xfId="18561"/>
    <cellStyle name="Normal 91 39" xfId="18562"/>
    <cellStyle name="Normal 91 4" xfId="18563"/>
    <cellStyle name="Normal 91 40" xfId="18564"/>
    <cellStyle name="Normal 91 41" xfId="18565"/>
    <cellStyle name="Normal 91 42" xfId="18566"/>
    <cellStyle name="Normal 91 43" xfId="18567"/>
    <cellStyle name="Normal 91 44" xfId="18568"/>
    <cellStyle name="Normal 91 45" xfId="18569"/>
    <cellStyle name="Normal 91 46" xfId="18570"/>
    <cellStyle name="Normal 91 47" xfId="18571"/>
    <cellStyle name="Normal 91 48" xfId="18572"/>
    <cellStyle name="Normal 91 49" xfId="18573"/>
    <cellStyle name="Normal 91 5" xfId="18574"/>
    <cellStyle name="Normal 91 50" xfId="18575"/>
    <cellStyle name="Normal 91 51" xfId="18576"/>
    <cellStyle name="Normal 91 52" xfId="18577"/>
    <cellStyle name="Normal 91 53" xfId="18578"/>
    <cellStyle name="Normal 91 54" xfId="18579"/>
    <cellStyle name="Normal 91 55" xfId="18580"/>
    <cellStyle name="Normal 91 56" xfId="18581"/>
    <cellStyle name="Normal 91 57" xfId="18582"/>
    <cellStyle name="Normal 91 58" xfId="18583"/>
    <cellStyle name="Normal 91 59" xfId="18584"/>
    <cellStyle name="Normal 91 6" xfId="18585"/>
    <cellStyle name="Normal 91 60" xfId="18586"/>
    <cellStyle name="Normal 91 61" xfId="18587"/>
    <cellStyle name="Normal 91 62" xfId="18588"/>
    <cellStyle name="Normal 91 63" xfId="18589"/>
    <cellStyle name="Normal 91 64" xfId="18590"/>
    <cellStyle name="Normal 91 65" xfId="18591"/>
    <cellStyle name="Normal 91 66" xfId="18592"/>
    <cellStyle name="Normal 91 67" xfId="18593"/>
    <cellStyle name="Normal 91 7" xfId="18594"/>
    <cellStyle name="Normal 91 8" xfId="18595"/>
    <cellStyle name="Normal 91 9" xfId="18596"/>
    <cellStyle name="Normal 92" xfId="18597"/>
    <cellStyle name="Normal 92 10" xfId="18598"/>
    <cellStyle name="Normal 92 11" xfId="18599"/>
    <cellStyle name="Normal 92 12" xfId="18600"/>
    <cellStyle name="Normal 92 13" xfId="18601"/>
    <cellStyle name="Normal 92 14" xfId="18602"/>
    <cellStyle name="Normal 92 15" xfId="18603"/>
    <cellStyle name="Normal 92 16" xfId="18604"/>
    <cellStyle name="Normal 92 17" xfId="18605"/>
    <cellStyle name="Normal 92 18" xfId="18606"/>
    <cellStyle name="Normal 92 19" xfId="18607"/>
    <cellStyle name="Normal 92 2" xfId="18608"/>
    <cellStyle name="Normal 92 20" xfId="18609"/>
    <cellStyle name="Normal 92 21" xfId="18610"/>
    <cellStyle name="Normal 92 22" xfId="18611"/>
    <cellStyle name="Normal 92 23" xfId="18612"/>
    <cellStyle name="Normal 92 24" xfId="18613"/>
    <cellStyle name="Normal 92 25" xfId="18614"/>
    <cellStyle name="Normal 92 26" xfId="18615"/>
    <cellStyle name="Normal 92 27" xfId="18616"/>
    <cellStyle name="Normal 92 28" xfId="18617"/>
    <cellStyle name="Normal 92 29" xfId="18618"/>
    <cellStyle name="Normal 92 3" xfId="18619"/>
    <cellStyle name="Normal 92 30" xfId="18620"/>
    <cellStyle name="Normal 92 31" xfId="18621"/>
    <cellStyle name="Normal 92 32" xfId="18622"/>
    <cellStyle name="Normal 92 33" xfId="18623"/>
    <cellStyle name="Normal 92 34" xfId="18624"/>
    <cellStyle name="Normal 92 35" xfId="18625"/>
    <cellStyle name="Normal 92 36" xfId="18626"/>
    <cellStyle name="Normal 92 37" xfId="18627"/>
    <cellStyle name="Normal 92 38" xfId="18628"/>
    <cellStyle name="Normal 92 39" xfId="18629"/>
    <cellStyle name="Normal 92 4" xfId="18630"/>
    <cellStyle name="Normal 92 40" xfId="18631"/>
    <cellStyle name="Normal 92 41" xfId="18632"/>
    <cellStyle name="Normal 92 42" xfId="18633"/>
    <cellStyle name="Normal 92 43" xfId="18634"/>
    <cellStyle name="Normal 92 44" xfId="18635"/>
    <cellStyle name="Normal 92 45" xfId="18636"/>
    <cellStyle name="Normal 92 46" xfId="18637"/>
    <cellStyle name="Normal 92 47" xfId="18638"/>
    <cellStyle name="Normal 92 48" xfId="18639"/>
    <cellStyle name="Normal 92 49" xfId="18640"/>
    <cellStyle name="Normal 92 5" xfId="18641"/>
    <cellStyle name="Normal 92 50" xfId="18642"/>
    <cellStyle name="Normal 92 51" xfId="18643"/>
    <cellStyle name="Normal 92 52" xfId="18644"/>
    <cellStyle name="Normal 92 53" xfId="18645"/>
    <cellStyle name="Normal 92 54" xfId="18646"/>
    <cellStyle name="Normal 92 55" xfId="18647"/>
    <cellStyle name="Normal 92 56" xfId="18648"/>
    <cellStyle name="Normal 92 57" xfId="18649"/>
    <cellStyle name="Normal 92 58" xfId="18650"/>
    <cellStyle name="Normal 92 59" xfId="18651"/>
    <cellStyle name="Normal 92 6" xfId="18652"/>
    <cellStyle name="Normal 92 60" xfId="18653"/>
    <cellStyle name="Normal 92 61" xfId="18654"/>
    <cellStyle name="Normal 92 62" xfId="18655"/>
    <cellStyle name="Normal 92 63" xfId="18656"/>
    <cellStyle name="Normal 92 64" xfId="18657"/>
    <cellStyle name="Normal 92 65" xfId="18658"/>
    <cellStyle name="Normal 92 66" xfId="18659"/>
    <cellStyle name="Normal 92 67" xfId="18660"/>
    <cellStyle name="Normal 92 7" xfId="18661"/>
    <cellStyle name="Normal 92 8" xfId="18662"/>
    <cellStyle name="Normal 92 9" xfId="18663"/>
    <cellStyle name="Normal 93" xfId="18664"/>
    <cellStyle name="Normal 94" xfId="18665"/>
    <cellStyle name="Normal 95" xfId="18666"/>
    <cellStyle name="Normal 96" xfId="18667"/>
    <cellStyle name="Normal 97" xfId="18668"/>
    <cellStyle name="Normal 98" xfId="18669"/>
    <cellStyle name="Normal 99" xfId="18670"/>
    <cellStyle name="Normal_Total AWP&amp;B and Release of Centre and State Share" xfId="18671"/>
    <cellStyle name="Note 10" xfId="18672"/>
    <cellStyle name="Note 10 10" xfId="18673"/>
    <cellStyle name="Note 10 11" xfId="18674"/>
    <cellStyle name="Note 10 12" xfId="18675"/>
    <cellStyle name="Note 10 13" xfId="18676"/>
    <cellStyle name="Note 10 14" xfId="18677"/>
    <cellStyle name="Note 10 15" xfId="18678"/>
    <cellStyle name="Note 10 16" xfId="18679"/>
    <cellStyle name="Note 10 17" xfId="18680"/>
    <cellStyle name="Note 10 18" xfId="18681"/>
    <cellStyle name="Note 10 19" xfId="18682"/>
    <cellStyle name="Note 10 2" xfId="18683"/>
    <cellStyle name="Note 10 20" xfId="18684"/>
    <cellStyle name="Note 10 21" xfId="18685"/>
    <cellStyle name="Note 10 22" xfId="18686"/>
    <cellStyle name="Note 10 23" xfId="18687"/>
    <cellStyle name="Note 10 24" xfId="18688"/>
    <cellStyle name="Note 10 25" xfId="18689"/>
    <cellStyle name="Note 10 26" xfId="18690"/>
    <cellStyle name="Note 10 27" xfId="18691"/>
    <cellStyle name="Note 10 28" xfId="18692"/>
    <cellStyle name="Note 10 29" xfId="18693"/>
    <cellStyle name="Note 10 3" xfId="18694"/>
    <cellStyle name="Note 10 30" xfId="18695"/>
    <cellStyle name="Note 10 31" xfId="18696"/>
    <cellStyle name="Note 10 32" xfId="18697"/>
    <cellStyle name="Note 10 33" xfId="18698"/>
    <cellStyle name="Note 10 34" xfId="18699"/>
    <cellStyle name="Note 10 35" xfId="18700"/>
    <cellStyle name="Note 10 36" xfId="18701"/>
    <cellStyle name="Note 10 37" xfId="18702"/>
    <cellStyle name="Note 10 38" xfId="18703"/>
    <cellStyle name="Note 10 39" xfId="18704"/>
    <cellStyle name="Note 10 4" xfId="18705"/>
    <cellStyle name="Note 10 40" xfId="18706"/>
    <cellStyle name="Note 10 41" xfId="18707"/>
    <cellStyle name="Note 10 42" xfId="18708"/>
    <cellStyle name="Note 10 43" xfId="18709"/>
    <cellStyle name="Note 10 44" xfId="18710"/>
    <cellStyle name="Note 10 45" xfId="18711"/>
    <cellStyle name="Note 10 46" xfId="18712"/>
    <cellStyle name="Note 10 47" xfId="18713"/>
    <cellStyle name="Note 10 48" xfId="18714"/>
    <cellStyle name="Note 10 49" xfId="18715"/>
    <cellStyle name="Note 10 5" xfId="18716"/>
    <cellStyle name="Note 10 50" xfId="18717"/>
    <cellStyle name="Note 10 51" xfId="18718"/>
    <cellStyle name="Note 10 52" xfId="18719"/>
    <cellStyle name="Note 10 53" xfId="18720"/>
    <cellStyle name="Note 10 54" xfId="18721"/>
    <cellStyle name="Note 10 55" xfId="18722"/>
    <cellStyle name="Note 10 56" xfId="18723"/>
    <cellStyle name="Note 10 57" xfId="18724"/>
    <cellStyle name="Note 10 58" xfId="18725"/>
    <cellStyle name="Note 10 59" xfId="18726"/>
    <cellStyle name="Note 10 6" xfId="18727"/>
    <cellStyle name="Note 10 60" xfId="18728"/>
    <cellStyle name="Note 10 61" xfId="18729"/>
    <cellStyle name="Note 10 62" xfId="18730"/>
    <cellStyle name="Note 10 63" xfId="18731"/>
    <cellStyle name="Note 10 64" xfId="18732"/>
    <cellStyle name="Note 10 65" xfId="18733"/>
    <cellStyle name="Note 10 66" xfId="18734"/>
    <cellStyle name="Note 10 67" xfId="18735"/>
    <cellStyle name="Note 10 7" xfId="18736"/>
    <cellStyle name="Note 10 8" xfId="18737"/>
    <cellStyle name="Note 10 9" xfId="18738"/>
    <cellStyle name="Note 11" xfId="18739"/>
    <cellStyle name="Note 11 10" xfId="18740"/>
    <cellStyle name="Note 11 11" xfId="18741"/>
    <cellStyle name="Note 11 12" xfId="18742"/>
    <cellStyle name="Note 11 13" xfId="18743"/>
    <cellStyle name="Note 11 14" xfId="18744"/>
    <cellStyle name="Note 11 15" xfId="18745"/>
    <cellStyle name="Note 11 16" xfId="18746"/>
    <cellStyle name="Note 11 17" xfId="18747"/>
    <cellStyle name="Note 11 18" xfId="18748"/>
    <cellStyle name="Note 11 19" xfId="18749"/>
    <cellStyle name="Note 11 2" xfId="18750"/>
    <cellStyle name="Note 11 20" xfId="18751"/>
    <cellStyle name="Note 11 21" xfId="18752"/>
    <cellStyle name="Note 11 22" xfId="18753"/>
    <cellStyle name="Note 11 23" xfId="18754"/>
    <cellStyle name="Note 11 24" xfId="18755"/>
    <cellStyle name="Note 11 25" xfId="18756"/>
    <cellStyle name="Note 11 26" xfId="18757"/>
    <cellStyle name="Note 11 27" xfId="18758"/>
    <cellStyle name="Note 11 28" xfId="18759"/>
    <cellStyle name="Note 11 29" xfId="18760"/>
    <cellStyle name="Note 11 3" xfId="18761"/>
    <cellStyle name="Note 11 30" xfId="18762"/>
    <cellStyle name="Note 11 31" xfId="18763"/>
    <cellStyle name="Note 11 32" xfId="18764"/>
    <cellStyle name="Note 11 33" xfId="18765"/>
    <cellStyle name="Note 11 34" xfId="18766"/>
    <cellStyle name="Note 11 35" xfId="18767"/>
    <cellStyle name="Note 11 36" xfId="18768"/>
    <cellStyle name="Note 11 37" xfId="18769"/>
    <cellStyle name="Note 11 38" xfId="18770"/>
    <cellStyle name="Note 11 39" xfId="18771"/>
    <cellStyle name="Note 11 4" xfId="18772"/>
    <cellStyle name="Note 11 40" xfId="18773"/>
    <cellStyle name="Note 11 41" xfId="18774"/>
    <cellStyle name="Note 11 42" xfId="18775"/>
    <cellStyle name="Note 11 43" xfId="18776"/>
    <cellStyle name="Note 11 44" xfId="18777"/>
    <cellStyle name="Note 11 45" xfId="18778"/>
    <cellStyle name="Note 11 46" xfId="18779"/>
    <cellStyle name="Note 11 47" xfId="18780"/>
    <cellStyle name="Note 11 48" xfId="18781"/>
    <cellStyle name="Note 11 49" xfId="18782"/>
    <cellStyle name="Note 11 5" xfId="18783"/>
    <cellStyle name="Note 11 50" xfId="18784"/>
    <cellStyle name="Note 11 51" xfId="18785"/>
    <cellStyle name="Note 11 52" xfId="18786"/>
    <cellStyle name="Note 11 53" xfId="18787"/>
    <cellStyle name="Note 11 54" xfId="18788"/>
    <cellStyle name="Note 11 55" xfId="18789"/>
    <cellStyle name="Note 11 56" xfId="18790"/>
    <cellStyle name="Note 11 57" xfId="18791"/>
    <cellStyle name="Note 11 58" xfId="18792"/>
    <cellStyle name="Note 11 59" xfId="18793"/>
    <cellStyle name="Note 11 6" xfId="18794"/>
    <cellStyle name="Note 11 60" xfId="18795"/>
    <cellStyle name="Note 11 61" xfId="18796"/>
    <cellStyle name="Note 11 62" xfId="18797"/>
    <cellStyle name="Note 11 63" xfId="18798"/>
    <cellStyle name="Note 11 64" xfId="18799"/>
    <cellStyle name="Note 11 65" xfId="18800"/>
    <cellStyle name="Note 11 66" xfId="18801"/>
    <cellStyle name="Note 11 67" xfId="18802"/>
    <cellStyle name="Note 11 7" xfId="18803"/>
    <cellStyle name="Note 11 8" xfId="18804"/>
    <cellStyle name="Note 11 9" xfId="18805"/>
    <cellStyle name="Note 12" xfId="18806"/>
    <cellStyle name="Note 12 10" xfId="18807"/>
    <cellStyle name="Note 12 11" xfId="18808"/>
    <cellStyle name="Note 12 12" xfId="18809"/>
    <cellStyle name="Note 12 13" xfId="18810"/>
    <cellStyle name="Note 12 14" xfId="18811"/>
    <cellStyle name="Note 12 15" xfId="18812"/>
    <cellStyle name="Note 12 16" xfId="18813"/>
    <cellStyle name="Note 12 17" xfId="18814"/>
    <cellStyle name="Note 12 18" xfId="18815"/>
    <cellStyle name="Note 12 19" xfId="18816"/>
    <cellStyle name="Note 12 2" xfId="18817"/>
    <cellStyle name="Note 12 20" xfId="18818"/>
    <cellStyle name="Note 12 21" xfId="18819"/>
    <cellStyle name="Note 12 22" xfId="18820"/>
    <cellStyle name="Note 12 23" xfId="18821"/>
    <cellStyle name="Note 12 24" xfId="18822"/>
    <cellStyle name="Note 12 25" xfId="18823"/>
    <cellStyle name="Note 12 26" xfId="18824"/>
    <cellStyle name="Note 12 27" xfId="18825"/>
    <cellStyle name="Note 12 28" xfId="18826"/>
    <cellStyle name="Note 12 29" xfId="18827"/>
    <cellStyle name="Note 12 3" xfId="18828"/>
    <cellStyle name="Note 12 30" xfId="18829"/>
    <cellStyle name="Note 12 31" xfId="18830"/>
    <cellStyle name="Note 12 32" xfId="18831"/>
    <cellStyle name="Note 12 33" xfId="18832"/>
    <cellStyle name="Note 12 34" xfId="18833"/>
    <cellStyle name="Note 12 35" xfId="18834"/>
    <cellStyle name="Note 12 36" xfId="18835"/>
    <cellStyle name="Note 12 37" xfId="18836"/>
    <cellStyle name="Note 12 38" xfId="18837"/>
    <cellStyle name="Note 12 39" xfId="18838"/>
    <cellStyle name="Note 12 4" xfId="18839"/>
    <cellStyle name="Note 12 40" xfId="18840"/>
    <cellStyle name="Note 12 41" xfId="18841"/>
    <cellStyle name="Note 12 42" xfId="18842"/>
    <cellStyle name="Note 12 43" xfId="18843"/>
    <cellStyle name="Note 12 44" xfId="18844"/>
    <cellStyle name="Note 12 45" xfId="18845"/>
    <cellStyle name="Note 12 46" xfId="18846"/>
    <cellStyle name="Note 12 47" xfId="18847"/>
    <cellStyle name="Note 12 48" xfId="18848"/>
    <cellStyle name="Note 12 49" xfId="18849"/>
    <cellStyle name="Note 12 5" xfId="18850"/>
    <cellStyle name="Note 12 50" xfId="18851"/>
    <cellStyle name="Note 12 51" xfId="18852"/>
    <cellStyle name="Note 12 52" xfId="18853"/>
    <cellStyle name="Note 12 53" xfId="18854"/>
    <cellStyle name="Note 12 54" xfId="18855"/>
    <cellStyle name="Note 12 55" xfId="18856"/>
    <cellStyle name="Note 12 56" xfId="18857"/>
    <cellStyle name="Note 12 57" xfId="18858"/>
    <cellStyle name="Note 12 58" xfId="18859"/>
    <cellStyle name="Note 12 59" xfId="18860"/>
    <cellStyle name="Note 12 6" xfId="18861"/>
    <cellStyle name="Note 12 60" xfId="18862"/>
    <cellStyle name="Note 12 61" xfId="18863"/>
    <cellStyle name="Note 12 62" xfId="18864"/>
    <cellStyle name="Note 12 63" xfId="18865"/>
    <cellStyle name="Note 12 64" xfId="18866"/>
    <cellStyle name="Note 12 65" xfId="18867"/>
    <cellStyle name="Note 12 66" xfId="18868"/>
    <cellStyle name="Note 12 67" xfId="18869"/>
    <cellStyle name="Note 12 7" xfId="18870"/>
    <cellStyle name="Note 12 8" xfId="18871"/>
    <cellStyle name="Note 12 9" xfId="18872"/>
    <cellStyle name="Note 13" xfId="18873"/>
    <cellStyle name="Note 13 10" xfId="18874"/>
    <cellStyle name="Note 13 11" xfId="18875"/>
    <cellStyle name="Note 13 12" xfId="18876"/>
    <cellStyle name="Note 13 13" xfId="18877"/>
    <cellStyle name="Note 13 14" xfId="18878"/>
    <cellStyle name="Note 13 15" xfId="18879"/>
    <cellStyle name="Note 13 16" xfId="18880"/>
    <cellStyle name="Note 13 17" xfId="18881"/>
    <cellStyle name="Note 13 18" xfId="18882"/>
    <cellStyle name="Note 13 19" xfId="18883"/>
    <cellStyle name="Note 13 2" xfId="18884"/>
    <cellStyle name="Note 13 20" xfId="18885"/>
    <cellStyle name="Note 13 21" xfId="18886"/>
    <cellStyle name="Note 13 22" xfId="18887"/>
    <cellStyle name="Note 13 23" xfId="18888"/>
    <cellStyle name="Note 13 24" xfId="18889"/>
    <cellStyle name="Note 13 25" xfId="18890"/>
    <cellStyle name="Note 13 26" xfId="18891"/>
    <cellStyle name="Note 13 27" xfId="18892"/>
    <cellStyle name="Note 13 28" xfId="18893"/>
    <cellStyle name="Note 13 29" xfId="18894"/>
    <cellStyle name="Note 13 3" xfId="18895"/>
    <cellStyle name="Note 13 30" xfId="18896"/>
    <cellStyle name="Note 13 31" xfId="18897"/>
    <cellStyle name="Note 13 32" xfId="18898"/>
    <cellStyle name="Note 13 33" xfId="18899"/>
    <cellStyle name="Note 13 34" xfId="18900"/>
    <cellStyle name="Note 13 35" xfId="18901"/>
    <cellStyle name="Note 13 36" xfId="18902"/>
    <cellStyle name="Note 13 37" xfId="18903"/>
    <cellStyle name="Note 13 38" xfId="18904"/>
    <cellStyle name="Note 13 39" xfId="18905"/>
    <cellStyle name="Note 13 4" xfId="18906"/>
    <cellStyle name="Note 13 40" xfId="18907"/>
    <cellStyle name="Note 13 41" xfId="18908"/>
    <cellStyle name="Note 13 42" xfId="18909"/>
    <cellStyle name="Note 13 43" xfId="18910"/>
    <cellStyle name="Note 13 44" xfId="18911"/>
    <cellStyle name="Note 13 45" xfId="18912"/>
    <cellStyle name="Note 13 46" xfId="18913"/>
    <cellStyle name="Note 13 47" xfId="18914"/>
    <cellStyle name="Note 13 48" xfId="18915"/>
    <cellStyle name="Note 13 49" xfId="18916"/>
    <cellStyle name="Note 13 5" xfId="18917"/>
    <cellStyle name="Note 13 50" xfId="18918"/>
    <cellStyle name="Note 13 51" xfId="18919"/>
    <cellStyle name="Note 13 52" xfId="18920"/>
    <cellStyle name="Note 13 53" xfId="18921"/>
    <cellStyle name="Note 13 54" xfId="18922"/>
    <cellStyle name="Note 13 55" xfId="18923"/>
    <cellStyle name="Note 13 56" xfId="18924"/>
    <cellStyle name="Note 13 57" xfId="18925"/>
    <cellStyle name="Note 13 58" xfId="18926"/>
    <cellStyle name="Note 13 59" xfId="18927"/>
    <cellStyle name="Note 13 6" xfId="18928"/>
    <cellStyle name="Note 13 60" xfId="18929"/>
    <cellStyle name="Note 13 61" xfId="18930"/>
    <cellStyle name="Note 13 62" xfId="18931"/>
    <cellStyle name="Note 13 63" xfId="18932"/>
    <cellStyle name="Note 13 64" xfId="18933"/>
    <cellStyle name="Note 13 65" xfId="18934"/>
    <cellStyle name="Note 13 66" xfId="18935"/>
    <cellStyle name="Note 13 67" xfId="18936"/>
    <cellStyle name="Note 13 7" xfId="18937"/>
    <cellStyle name="Note 13 8" xfId="18938"/>
    <cellStyle name="Note 13 9" xfId="18939"/>
    <cellStyle name="Note 14" xfId="18940"/>
    <cellStyle name="Note 14 10" xfId="18941"/>
    <cellStyle name="Note 14 11" xfId="18942"/>
    <cellStyle name="Note 14 12" xfId="18943"/>
    <cellStyle name="Note 14 13" xfId="18944"/>
    <cellStyle name="Note 14 14" xfId="18945"/>
    <cellStyle name="Note 14 15" xfId="18946"/>
    <cellStyle name="Note 14 16" xfId="18947"/>
    <cellStyle name="Note 14 17" xfId="18948"/>
    <cellStyle name="Note 14 18" xfId="18949"/>
    <cellStyle name="Note 14 19" xfId="18950"/>
    <cellStyle name="Note 14 2" xfId="18951"/>
    <cellStyle name="Note 14 20" xfId="18952"/>
    <cellStyle name="Note 14 21" xfId="18953"/>
    <cellStyle name="Note 14 22" xfId="18954"/>
    <cellStyle name="Note 14 23" xfId="18955"/>
    <cellStyle name="Note 14 24" xfId="18956"/>
    <cellStyle name="Note 14 25" xfId="18957"/>
    <cellStyle name="Note 14 26" xfId="18958"/>
    <cellStyle name="Note 14 27" xfId="18959"/>
    <cellStyle name="Note 14 28" xfId="18960"/>
    <cellStyle name="Note 14 29" xfId="18961"/>
    <cellStyle name="Note 14 3" xfId="18962"/>
    <cellStyle name="Note 14 30" xfId="18963"/>
    <cellStyle name="Note 14 31" xfId="18964"/>
    <cellStyle name="Note 14 32" xfId="18965"/>
    <cellStyle name="Note 14 33" xfId="18966"/>
    <cellStyle name="Note 14 34" xfId="18967"/>
    <cellStyle name="Note 14 35" xfId="18968"/>
    <cellStyle name="Note 14 36" xfId="18969"/>
    <cellStyle name="Note 14 37" xfId="18970"/>
    <cellStyle name="Note 14 38" xfId="18971"/>
    <cellStyle name="Note 14 39" xfId="18972"/>
    <cellStyle name="Note 14 4" xfId="18973"/>
    <cellStyle name="Note 14 40" xfId="18974"/>
    <cellStyle name="Note 14 41" xfId="18975"/>
    <cellStyle name="Note 14 42" xfId="18976"/>
    <cellStyle name="Note 14 43" xfId="18977"/>
    <cellStyle name="Note 14 44" xfId="18978"/>
    <cellStyle name="Note 14 45" xfId="18979"/>
    <cellStyle name="Note 14 46" xfId="18980"/>
    <cellStyle name="Note 14 47" xfId="18981"/>
    <cellStyle name="Note 14 48" xfId="18982"/>
    <cellStyle name="Note 14 49" xfId="18983"/>
    <cellStyle name="Note 14 5" xfId="18984"/>
    <cellStyle name="Note 14 50" xfId="18985"/>
    <cellStyle name="Note 14 51" xfId="18986"/>
    <cellStyle name="Note 14 52" xfId="18987"/>
    <cellStyle name="Note 14 53" xfId="18988"/>
    <cellStyle name="Note 14 54" xfId="18989"/>
    <cellStyle name="Note 14 55" xfId="18990"/>
    <cellStyle name="Note 14 56" xfId="18991"/>
    <cellStyle name="Note 14 57" xfId="18992"/>
    <cellStyle name="Note 14 58" xfId="18993"/>
    <cellStyle name="Note 14 59" xfId="18994"/>
    <cellStyle name="Note 14 6" xfId="18995"/>
    <cellStyle name="Note 14 60" xfId="18996"/>
    <cellStyle name="Note 14 61" xfId="18997"/>
    <cellStyle name="Note 14 62" xfId="18998"/>
    <cellStyle name="Note 14 63" xfId="18999"/>
    <cellStyle name="Note 14 64" xfId="19000"/>
    <cellStyle name="Note 14 65" xfId="19001"/>
    <cellStyle name="Note 14 66" xfId="19002"/>
    <cellStyle name="Note 14 67" xfId="19003"/>
    <cellStyle name="Note 14 7" xfId="19004"/>
    <cellStyle name="Note 14 8" xfId="19005"/>
    <cellStyle name="Note 14 9" xfId="19006"/>
    <cellStyle name="Note 15" xfId="19007"/>
    <cellStyle name="Note 15 10" xfId="19008"/>
    <cellStyle name="Note 15 11" xfId="19009"/>
    <cellStyle name="Note 15 12" xfId="19010"/>
    <cellStyle name="Note 15 13" xfId="19011"/>
    <cellStyle name="Note 15 14" xfId="19012"/>
    <cellStyle name="Note 15 15" xfId="19013"/>
    <cellStyle name="Note 15 16" xfId="19014"/>
    <cellStyle name="Note 15 17" xfId="19015"/>
    <cellStyle name="Note 15 18" xfId="19016"/>
    <cellStyle name="Note 15 19" xfId="19017"/>
    <cellStyle name="Note 15 2" xfId="19018"/>
    <cellStyle name="Note 15 20" xfId="19019"/>
    <cellStyle name="Note 15 21" xfId="19020"/>
    <cellStyle name="Note 15 22" xfId="19021"/>
    <cellStyle name="Note 15 23" xfId="19022"/>
    <cellStyle name="Note 15 24" xfId="19023"/>
    <cellStyle name="Note 15 25" xfId="19024"/>
    <cellStyle name="Note 15 26" xfId="19025"/>
    <cellStyle name="Note 15 27" xfId="19026"/>
    <cellStyle name="Note 15 28" xfId="19027"/>
    <cellStyle name="Note 15 29" xfId="19028"/>
    <cellStyle name="Note 15 3" xfId="19029"/>
    <cellStyle name="Note 15 30" xfId="19030"/>
    <cellStyle name="Note 15 31" xfId="19031"/>
    <cellStyle name="Note 15 32" xfId="19032"/>
    <cellStyle name="Note 15 33" xfId="19033"/>
    <cellStyle name="Note 15 34" xfId="19034"/>
    <cellStyle name="Note 15 35" xfId="19035"/>
    <cellStyle name="Note 15 36" xfId="19036"/>
    <cellStyle name="Note 15 37" xfId="19037"/>
    <cellStyle name="Note 15 38" xfId="19038"/>
    <cellStyle name="Note 15 39" xfId="19039"/>
    <cellStyle name="Note 15 4" xfId="19040"/>
    <cellStyle name="Note 15 40" xfId="19041"/>
    <cellStyle name="Note 15 41" xfId="19042"/>
    <cellStyle name="Note 15 42" xfId="19043"/>
    <cellStyle name="Note 15 43" xfId="19044"/>
    <cellStyle name="Note 15 44" xfId="19045"/>
    <cellStyle name="Note 15 45" xfId="19046"/>
    <cellStyle name="Note 15 46" xfId="19047"/>
    <cellStyle name="Note 15 47" xfId="19048"/>
    <cellStyle name="Note 15 48" xfId="19049"/>
    <cellStyle name="Note 15 49" xfId="19050"/>
    <cellStyle name="Note 15 5" xfId="19051"/>
    <cellStyle name="Note 15 50" xfId="19052"/>
    <cellStyle name="Note 15 51" xfId="19053"/>
    <cellStyle name="Note 15 52" xfId="19054"/>
    <cellStyle name="Note 15 53" xfId="19055"/>
    <cellStyle name="Note 15 54" xfId="19056"/>
    <cellStyle name="Note 15 55" xfId="19057"/>
    <cellStyle name="Note 15 56" xfId="19058"/>
    <cellStyle name="Note 15 57" xfId="19059"/>
    <cellStyle name="Note 15 58" xfId="19060"/>
    <cellStyle name="Note 15 59" xfId="19061"/>
    <cellStyle name="Note 15 6" xfId="19062"/>
    <cellStyle name="Note 15 60" xfId="19063"/>
    <cellStyle name="Note 15 61" xfId="19064"/>
    <cellStyle name="Note 15 62" xfId="19065"/>
    <cellStyle name="Note 15 63" xfId="19066"/>
    <cellStyle name="Note 15 64" xfId="19067"/>
    <cellStyle name="Note 15 65" xfId="19068"/>
    <cellStyle name="Note 15 66" xfId="19069"/>
    <cellStyle name="Note 15 67" xfId="19070"/>
    <cellStyle name="Note 15 7" xfId="19071"/>
    <cellStyle name="Note 15 8" xfId="19072"/>
    <cellStyle name="Note 15 9" xfId="19073"/>
    <cellStyle name="Note 16" xfId="19074"/>
    <cellStyle name="Note 16 10" xfId="19075"/>
    <cellStyle name="Note 16 11" xfId="19076"/>
    <cellStyle name="Note 16 12" xfId="19077"/>
    <cellStyle name="Note 16 13" xfId="19078"/>
    <cellStyle name="Note 16 14" xfId="19079"/>
    <cellStyle name="Note 16 15" xfId="19080"/>
    <cellStyle name="Note 16 16" xfId="19081"/>
    <cellStyle name="Note 16 17" xfId="19082"/>
    <cellStyle name="Note 16 18" xfId="19083"/>
    <cellStyle name="Note 16 19" xfId="19084"/>
    <cellStyle name="Note 16 2" xfId="19085"/>
    <cellStyle name="Note 16 20" xfId="19086"/>
    <cellStyle name="Note 16 21" xfId="19087"/>
    <cellStyle name="Note 16 22" xfId="19088"/>
    <cellStyle name="Note 16 23" xfId="19089"/>
    <cellStyle name="Note 16 24" xfId="19090"/>
    <cellStyle name="Note 16 25" xfId="19091"/>
    <cellStyle name="Note 16 26" xfId="19092"/>
    <cellStyle name="Note 16 27" xfId="19093"/>
    <cellStyle name="Note 16 28" xfId="19094"/>
    <cellStyle name="Note 16 29" xfId="19095"/>
    <cellStyle name="Note 16 3" xfId="19096"/>
    <cellStyle name="Note 16 30" xfId="19097"/>
    <cellStyle name="Note 16 31" xfId="19098"/>
    <cellStyle name="Note 16 32" xfId="19099"/>
    <cellStyle name="Note 16 33" xfId="19100"/>
    <cellStyle name="Note 16 34" xfId="19101"/>
    <cellStyle name="Note 16 35" xfId="19102"/>
    <cellStyle name="Note 16 36" xfId="19103"/>
    <cellStyle name="Note 16 37" xfId="19104"/>
    <cellStyle name="Note 16 38" xfId="19105"/>
    <cellStyle name="Note 16 39" xfId="19106"/>
    <cellStyle name="Note 16 4" xfId="19107"/>
    <cellStyle name="Note 16 40" xfId="19108"/>
    <cellStyle name="Note 16 41" xfId="19109"/>
    <cellStyle name="Note 16 42" xfId="19110"/>
    <cellStyle name="Note 16 43" xfId="19111"/>
    <cellStyle name="Note 16 44" xfId="19112"/>
    <cellStyle name="Note 16 45" xfId="19113"/>
    <cellStyle name="Note 16 46" xfId="19114"/>
    <cellStyle name="Note 16 47" xfId="19115"/>
    <cellStyle name="Note 16 48" xfId="19116"/>
    <cellStyle name="Note 16 49" xfId="19117"/>
    <cellStyle name="Note 16 5" xfId="19118"/>
    <cellStyle name="Note 16 50" xfId="19119"/>
    <cellStyle name="Note 16 51" xfId="19120"/>
    <cellStyle name="Note 16 52" xfId="19121"/>
    <cellStyle name="Note 16 53" xfId="19122"/>
    <cellStyle name="Note 16 54" xfId="19123"/>
    <cellStyle name="Note 16 55" xfId="19124"/>
    <cellStyle name="Note 16 56" xfId="19125"/>
    <cellStyle name="Note 16 57" xfId="19126"/>
    <cellStyle name="Note 16 58" xfId="19127"/>
    <cellStyle name="Note 16 59" xfId="19128"/>
    <cellStyle name="Note 16 6" xfId="19129"/>
    <cellStyle name="Note 16 60" xfId="19130"/>
    <cellStyle name="Note 16 61" xfId="19131"/>
    <cellStyle name="Note 16 62" xfId="19132"/>
    <cellStyle name="Note 16 63" xfId="19133"/>
    <cellStyle name="Note 16 64" xfId="19134"/>
    <cellStyle name="Note 16 65" xfId="19135"/>
    <cellStyle name="Note 16 66" xfId="19136"/>
    <cellStyle name="Note 16 67" xfId="19137"/>
    <cellStyle name="Note 16 7" xfId="19138"/>
    <cellStyle name="Note 16 8" xfId="19139"/>
    <cellStyle name="Note 16 9" xfId="19140"/>
    <cellStyle name="Note 17" xfId="19141"/>
    <cellStyle name="Note 17 10" xfId="19142"/>
    <cellStyle name="Note 17 11" xfId="19143"/>
    <cellStyle name="Note 17 12" xfId="19144"/>
    <cellStyle name="Note 17 13" xfId="19145"/>
    <cellStyle name="Note 17 14" xfId="19146"/>
    <cellStyle name="Note 17 15" xfId="19147"/>
    <cellStyle name="Note 17 16" xfId="19148"/>
    <cellStyle name="Note 17 17" xfId="19149"/>
    <cellStyle name="Note 17 18" xfId="19150"/>
    <cellStyle name="Note 17 19" xfId="19151"/>
    <cellStyle name="Note 17 2" xfId="19152"/>
    <cellStyle name="Note 17 20" xfId="19153"/>
    <cellStyle name="Note 17 21" xfId="19154"/>
    <cellStyle name="Note 17 22" xfId="19155"/>
    <cellStyle name="Note 17 23" xfId="19156"/>
    <cellStyle name="Note 17 24" xfId="19157"/>
    <cellStyle name="Note 17 25" xfId="19158"/>
    <cellStyle name="Note 17 26" xfId="19159"/>
    <cellStyle name="Note 17 27" xfId="19160"/>
    <cellStyle name="Note 17 28" xfId="19161"/>
    <cellStyle name="Note 17 29" xfId="19162"/>
    <cellStyle name="Note 17 3" xfId="19163"/>
    <cellStyle name="Note 17 30" xfId="19164"/>
    <cellStyle name="Note 17 31" xfId="19165"/>
    <cellStyle name="Note 17 32" xfId="19166"/>
    <cellStyle name="Note 17 33" xfId="19167"/>
    <cellStyle name="Note 17 34" xfId="19168"/>
    <cellStyle name="Note 17 35" xfId="19169"/>
    <cellStyle name="Note 17 36" xfId="19170"/>
    <cellStyle name="Note 17 37" xfId="19171"/>
    <cellStyle name="Note 17 38" xfId="19172"/>
    <cellStyle name="Note 17 39" xfId="19173"/>
    <cellStyle name="Note 17 4" xfId="19174"/>
    <cellStyle name="Note 17 40" xfId="19175"/>
    <cellStyle name="Note 17 41" xfId="19176"/>
    <cellStyle name="Note 17 42" xfId="19177"/>
    <cellStyle name="Note 17 43" xfId="19178"/>
    <cellStyle name="Note 17 44" xfId="19179"/>
    <cellStyle name="Note 17 45" xfId="19180"/>
    <cellStyle name="Note 17 46" xfId="19181"/>
    <cellStyle name="Note 17 47" xfId="19182"/>
    <cellStyle name="Note 17 48" xfId="19183"/>
    <cellStyle name="Note 17 49" xfId="19184"/>
    <cellStyle name="Note 17 5" xfId="19185"/>
    <cellStyle name="Note 17 50" xfId="19186"/>
    <cellStyle name="Note 17 51" xfId="19187"/>
    <cellStyle name="Note 17 52" xfId="19188"/>
    <cellStyle name="Note 17 53" xfId="19189"/>
    <cellStyle name="Note 17 54" xfId="19190"/>
    <cellStyle name="Note 17 55" xfId="19191"/>
    <cellStyle name="Note 17 56" xfId="19192"/>
    <cellStyle name="Note 17 57" xfId="19193"/>
    <cellStyle name="Note 17 58" xfId="19194"/>
    <cellStyle name="Note 17 59" xfId="19195"/>
    <cellStyle name="Note 17 6" xfId="19196"/>
    <cellStyle name="Note 17 60" xfId="19197"/>
    <cellStyle name="Note 17 61" xfId="19198"/>
    <cellStyle name="Note 17 62" xfId="19199"/>
    <cellStyle name="Note 17 63" xfId="19200"/>
    <cellStyle name="Note 17 64" xfId="19201"/>
    <cellStyle name="Note 17 65" xfId="19202"/>
    <cellStyle name="Note 17 66" xfId="19203"/>
    <cellStyle name="Note 17 67" xfId="19204"/>
    <cellStyle name="Note 17 7" xfId="19205"/>
    <cellStyle name="Note 17 8" xfId="19206"/>
    <cellStyle name="Note 17 9" xfId="19207"/>
    <cellStyle name="Note 18" xfId="19208"/>
    <cellStyle name="Note 18 10" xfId="19209"/>
    <cellStyle name="Note 18 11" xfId="19210"/>
    <cellStyle name="Note 18 12" xfId="19211"/>
    <cellStyle name="Note 18 13" xfId="19212"/>
    <cellStyle name="Note 18 14" xfId="19213"/>
    <cellStyle name="Note 18 15" xfId="19214"/>
    <cellStyle name="Note 18 16" xfId="19215"/>
    <cellStyle name="Note 18 17" xfId="19216"/>
    <cellStyle name="Note 18 18" xfId="19217"/>
    <cellStyle name="Note 18 19" xfId="19218"/>
    <cellStyle name="Note 18 2" xfId="19219"/>
    <cellStyle name="Note 18 20" xfId="19220"/>
    <cellStyle name="Note 18 21" xfId="19221"/>
    <cellStyle name="Note 18 22" xfId="19222"/>
    <cellStyle name="Note 18 23" xfId="19223"/>
    <cellStyle name="Note 18 24" xfId="19224"/>
    <cellStyle name="Note 18 25" xfId="19225"/>
    <cellStyle name="Note 18 26" xfId="19226"/>
    <cellStyle name="Note 18 27" xfId="19227"/>
    <cellStyle name="Note 18 28" xfId="19228"/>
    <cellStyle name="Note 18 29" xfId="19229"/>
    <cellStyle name="Note 18 3" xfId="19230"/>
    <cellStyle name="Note 18 30" xfId="19231"/>
    <cellStyle name="Note 18 31" xfId="19232"/>
    <cellStyle name="Note 18 32" xfId="19233"/>
    <cellStyle name="Note 18 33" xfId="19234"/>
    <cellStyle name="Note 18 34" xfId="19235"/>
    <cellStyle name="Note 18 35" xfId="19236"/>
    <cellStyle name="Note 18 36" xfId="19237"/>
    <cellStyle name="Note 18 37" xfId="19238"/>
    <cellStyle name="Note 18 38" xfId="19239"/>
    <cellStyle name="Note 18 39" xfId="19240"/>
    <cellStyle name="Note 18 4" xfId="19241"/>
    <cellStyle name="Note 18 40" xfId="19242"/>
    <cellStyle name="Note 18 41" xfId="19243"/>
    <cellStyle name="Note 18 42" xfId="19244"/>
    <cellStyle name="Note 18 43" xfId="19245"/>
    <cellStyle name="Note 18 44" xfId="19246"/>
    <cellStyle name="Note 18 45" xfId="19247"/>
    <cellStyle name="Note 18 46" xfId="19248"/>
    <cellStyle name="Note 18 47" xfId="19249"/>
    <cellStyle name="Note 18 48" xfId="19250"/>
    <cellStyle name="Note 18 49" xfId="19251"/>
    <cellStyle name="Note 18 5" xfId="19252"/>
    <cellStyle name="Note 18 50" xfId="19253"/>
    <cellStyle name="Note 18 51" xfId="19254"/>
    <cellStyle name="Note 18 52" xfId="19255"/>
    <cellStyle name="Note 18 53" xfId="19256"/>
    <cellStyle name="Note 18 54" xfId="19257"/>
    <cellStyle name="Note 18 55" xfId="19258"/>
    <cellStyle name="Note 18 56" xfId="19259"/>
    <cellStyle name="Note 18 57" xfId="19260"/>
    <cellStyle name="Note 18 58" xfId="19261"/>
    <cellStyle name="Note 18 59" xfId="19262"/>
    <cellStyle name="Note 18 6" xfId="19263"/>
    <cellStyle name="Note 18 60" xfId="19264"/>
    <cellStyle name="Note 18 61" xfId="19265"/>
    <cellStyle name="Note 18 62" xfId="19266"/>
    <cellStyle name="Note 18 63" xfId="19267"/>
    <cellStyle name="Note 18 64" xfId="19268"/>
    <cellStyle name="Note 18 65" xfId="19269"/>
    <cellStyle name="Note 18 66" xfId="19270"/>
    <cellStyle name="Note 18 67" xfId="19271"/>
    <cellStyle name="Note 18 7" xfId="19272"/>
    <cellStyle name="Note 18 8" xfId="19273"/>
    <cellStyle name="Note 18 9" xfId="19274"/>
    <cellStyle name="Note 19" xfId="19275"/>
    <cellStyle name="Note 19 10" xfId="19276"/>
    <cellStyle name="Note 19 11" xfId="19277"/>
    <cellStyle name="Note 19 12" xfId="19278"/>
    <cellStyle name="Note 19 13" xfId="19279"/>
    <cellStyle name="Note 19 14" xfId="19280"/>
    <cellStyle name="Note 19 15" xfId="19281"/>
    <cellStyle name="Note 19 16" xfId="19282"/>
    <cellStyle name="Note 19 17" xfId="19283"/>
    <cellStyle name="Note 19 18" xfId="19284"/>
    <cellStyle name="Note 19 19" xfId="19285"/>
    <cellStyle name="Note 19 2" xfId="19286"/>
    <cellStyle name="Note 19 20" xfId="19287"/>
    <cellStyle name="Note 19 21" xfId="19288"/>
    <cellStyle name="Note 19 22" xfId="19289"/>
    <cellStyle name="Note 19 23" xfId="19290"/>
    <cellStyle name="Note 19 24" xfId="19291"/>
    <cellStyle name="Note 19 25" xfId="19292"/>
    <cellStyle name="Note 19 26" xfId="19293"/>
    <cellStyle name="Note 19 27" xfId="19294"/>
    <cellStyle name="Note 19 28" xfId="19295"/>
    <cellStyle name="Note 19 29" xfId="19296"/>
    <cellStyle name="Note 19 3" xfId="19297"/>
    <cellStyle name="Note 19 30" xfId="19298"/>
    <cellStyle name="Note 19 31" xfId="19299"/>
    <cellStyle name="Note 19 32" xfId="19300"/>
    <cellStyle name="Note 19 33" xfId="19301"/>
    <cellStyle name="Note 19 34" xfId="19302"/>
    <cellStyle name="Note 19 35" xfId="19303"/>
    <cellStyle name="Note 19 36" xfId="19304"/>
    <cellStyle name="Note 19 37" xfId="19305"/>
    <cellStyle name="Note 19 38" xfId="19306"/>
    <cellStyle name="Note 19 39" xfId="19307"/>
    <cellStyle name="Note 19 4" xfId="19308"/>
    <cellStyle name="Note 19 40" xfId="19309"/>
    <cellStyle name="Note 19 41" xfId="19310"/>
    <cellStyle name="Note 19 42" xfId="19311"/>
    <cellStyle name="Note 19 43" xfId="19312"/>
    <cellStyle name="Note 19 44" xfId="19313"/>
    <cellStyle name="Note 19 45" xfId="19314"/>
    <cellStyle name="Note 19 46" xfId="19315"/>
    <cellStyle name="Note 19 47" xfId="19316"/>
    <cellStyle name="Note 19 48" xfId="19317"/>
    <cellStyle name="Note 19 49" xfId="19318"/>
    <cellStyle name="Note 19 5" xfId="19319"/>
    <cellStyle name="Note 19 50" xfId="19320"/>
    <cellStyle name="Note 19 51" xfId="19321"/>
    <cellStyle name="Note 19 52" xfId="19322"/>
    <cellStyle name="Note 19 53" xfId="19323"/>
    <cellStyle name="Note 19 54" xfId="19324"/>
    <cellStyle name="Note 19 55" xfId="19325"/>
    <cellStyle name="Note 19 56" xfId="19326"/>
    <cellStyle name="Note 19 57" xfId="19327"/>
    <cellStyle name="Note 19 58" xfId="19328"/>
    <cellStyle name="Note 19 59" xfId="19329"/>
    <cellStyle name="Note 19 6" xfId="19330"/>
    <cellStyle name="Note 19 60" xfId="19331"/>
    <cellStyle name="Note 19 61" xfId="19332"/>
    <cellStyle name="Note 19 62" xfId="19333"/>
    <cellStyle name="Note 19 63" xfId="19334"/>
    <cellStyle name="Note 19 64" xfId="19335"/>
    <cellStyle name="Note 19 65" xfId="19336"/>
    <cellStyle name="Note 19 66" xfId="19337"/>
    <cellStyle name="Note 19 67" xfId="19338"/>
    <cellStyle name="Note 19 7" xfId="19339"/>
    <cellStyle name="Note 19 8" xfId="19340"/>
    <cellStyle name="Note 19 9" xfId="19341"/>
    <cellStyle name="Note 2" xfId="19342"/>
    <cellStyle name="Note 2 10" xfId="19343"/>
    <cellStyle name="Note 2 11" xfId="19344"/>
    <cellStyle name="Note 2 12" xfId="19345"/>
    <cellStyle name="Note 2 13" xfId="19346"/>
    <cellStyle name="Note 2 14" xfId="19347"/>
    <cellStyle name="Note 2 15" xfId="19348"/>
    <cellStyle name="Note 2 16" xfId="19349"/>
    <cellStyle name="Note 2 17" xfId="19350"/>
    <cellStyle name="Note 2 18" xfId="19351"/>
    <cellStyle name="Note 2 19" xfId="19352"/>
    <cellStyle name="Note 2 2" xfId="19353"/>
    <cellStyle name="Note 2 2 10" xfId="19354"/>
    <cellStyle name="Note 2 2 11" xfId="19355"/>
    <cellStyle name="Note 2 2 12" xfId="19356"/>
    <cellStyle name="Note 2 2 13" xfId="19357"/>
    <cellStyle name="Note 2 2 14" xfId="19358"/>
    <cellStyle name="Note 2 2 15" xfId="19359"/>
    <cellStyle name="Note 2 2 16" xfId="19360"/>
    <cellStyle name="Note 2 2 17" xfId="19361"/>
    <cellStyle name="Note 2 2 18" xfId="19362"/>
    <cellStyle name="Note 2 2 19" xfId="19363"/>
    <cellStyle name="Note 2 2 2" xfId="19364"/>
    <cellStyle name="Note 2 2 20" xfId="19365"/>
    <cellStyle name="Note 2 2 21" xfId="19366"/>
    <cellStyle name="Note 2 2 22" xfId="19367"/>
    <cellStyle name="Note 2 2 23" xfId="19368"/>
    <cellStyle name="Note 2 2 24" xfId="19369"/>
    <cellStyle name="Note 2 2 25" xfId="19370"/>
    <cellStyle name="Note 2 2 26" xfId="19371"/>
    <cellStyle name="Note 2 2 27" xfId="19372"/>
    <cellStyle name="Note 2 2 28" xfId="19373"/>
    <cellStyle name="Note 2 2 29" xfId="19374"/>
    <cellStyle name="Note 2 2 3" xfId="19375"/>
    <cellStyle name="Note 2 2 30" xfId="19376"/>
    <cellStyle name="Note 2 2 31" xfId="19377"/>
    <cellStyle name="Note 2 2 32" xfId="19378"/>
    <cellStyle name="Note 2 2 33" xfId="19379"/>
    <cellStyle name="Note 2 2 34" xfId="19380"/>
    <cellStyle name="Note 2 2 35" xfId="19381"/>
    <cellStyle name="Note 2 2 36" xfId="19382"/>
    <cellStyle name="Note 2 2 37" xfId="19383"/>
    <cellStyle name="Note 2 2 38" xfId="19384"/>
    <cellStyle name="Note 2 2 39" xfId="19385"/>
    <cellStyle name="Note 2 2 4" xfId="19386"/>
    <cellStyle name="Note 2 2 40" xfId="19387"/>
    <cellStyle name="Note 2 2 41" xfId="19388"/>
    <cellStyle name="Note 2 2 42" xfId="19389"/>
    <cellStyle name="Note 2 2 43" xfId="19390"/>
    <cellStyle name="Note 2 2 44" xfId="19391"/>
    <cellStyle name="Note 2 2 45" xfId="19392"/>
    <cellStyle name="Note 2 2 46" xfId="19393"/>
    <cellStyle name="Note 2 2 47" xfId="19394"/>
    <cellStyle name="Note 2 2 48" xfId="19395"/>
    <cellStyle name="Note 2 2 49" xfId="19396"/>
    <cellStyle name="Note 2 2 5" xfId="19397"/>
    <cellStyle name="Note 2 2 50" xfId="19398"/>
    <cellStyle name="Note 2 2 51" xfId="19399"/>
    <cellStyle name="Note 2 2 52" xfId="19400"/>
    <cellStyle name="Note 2 2 53" xfId="19401"/>
    <cellStyle name="Note 2 2 54" xfId="19402"/>
    <cellStyle name="Note 2 2 55" xfId="19403"/>
    <cellStyle name="Note 2 2 56" xfId="19404"/>
    <cellStyle name="Note 2 2 57" xfId="19405"/>
    <cellStyle name="Note 2 2 58" xfId="19406"/>
    <cellStyle name="Note 2 2 59" xfId="19407"/>
    <cellStyle name="Note 2 2 6" xfId="19408"/>
    <cellStyle name="Note 2 2 60" xfId="19409"/>
    <cellStyle name="Note 2 2 61" xfId="19410"/>
    <cellStyle name="Note 2 2 62" xfId="19411"/>
    <cellStyle name="Note 2 2 63" xfId="19412"/>
    <cellStyle name="Note 2 2 64" xfId="19413"/>
    <cellStyle name="Note 2 2 65" xfId="19414"/>
    <cellStyle name="Note 2 2 66" xfId="19415"/>
    <cellStyle name="Note 2 2 67" xfId="19416"/>
    <cellStyle name="Note 2 2 7" xfId="19417"/>
    <cellStyle name="Note 2 2 8" xfId="19418"/>
    <cellStyle name="Note 2 2 9" xfId="19419"/>
    <cellStyle name="Note 2 20" xfId="19420"/>
    <cellStyle name="Note 2 21" xfId="19421"/>
    <cellStyle name="Note 2 22" xfId="19422"/>
    <cellStyle name="Note 2 23" xfId="19423"/>
    <cellStyle name="Note 2 24" xfId="19424"/>
    <cellStyle name="Note 2 25" xfId="19425"/>
    <cellStyle name="Note 2 26" xfId="19426"/>
    <cellStyle name="Note 2 27" xfId="19427"/>
    <cellStyle name="Note 2 28" xfId="19428"/>
    <cellStyle name="Note 2 29" xfId="19429"/>
    <cellStyle name="Note 2 3" xfId="19430"/>
    <cellStyle name="Note 2 30" xfId="19431"/>
    <cellStyle name="Note 2 31" xfId="19432"/>
    <cellStyle name="Note 2 32" xfId="19433"/>
    <cellStyle name="Note 2 33" xfId="19434"/>
    <cellStyle name="Note 2 34" xfId="19435"/>
    <cellStyle name="Note 2 35" xfId="19436"/>
    <cellStyle name="Note 2 36" xfId="19437"/>
    <cellStyle name="Note 2 37" xfId="19438"/>
    <cellStyle name="Note 2 38" xfId="19439"/>
    <cellStyle name="Note 2 39" xfId="19440"/>
    <cellStyle name="Note 2 4" xfId="19441"/>
    <cellStyle name="Note 2 40" xfId="19442"/>
    <cellStyle name="Note 2 41" xfId="19443"/>
    <cellStyle name="Note 2 42" xfId="19444"/>
    <cellStyle name="Note 2 43" xfId="19445"/>
    <cellStyle name="Note 2 44" xfId="19446"/>
    <cellStyle name="Note 2 45" xfId="19447"/>
    <cellStyle name="Note 2 46" xfId="19448"/>
    <cellStyle name="Note 2 47" xfId="19449"/>
    <cellStyle name="Note 2 48" xfId="19450"/>
    <cellStyle name="Note 2 49" xfId="19451"/>
    <cellStyle name="Note 2 5" xfId="19452"/>
    <cellStyle name="Note 2 50" xfId="19453"/>
    <cellStyle name="Note 2 51" xfId="19454"/>
    <cellStyle name="Note 2 52" xfId="19455"/>
    <cellStyle name="Note 2 53" xfId="19456"/>
    <cellStyle name="Note 2 54" xfId="19457"/>
    <cellStyle name="Note 2 55" xfId="19458"/>
    <cellStyle name="Note 2 56" xfId="19459"/>
    <cellStyle name="Note 2 57" xfId="19460"/>
    <cellStyle name="Note 2 58" xfId="19461"/>
    <cellStyle name="Note 2 59" xfId="19462"/>
    <cellStyle name="Note 2 6" xfId="19463"/>
    <cellStyle name="Note 2 60" xfId="19464"/>
    <cellStyle name="Note 2 61" xfId="19465"/>
    <cellStyle name="Note 2 62" xfId="19466"/>
    <cellStyle name="Note 2 63" xfId="19467"/>
    <cellStyle name="Note 2 64" xfId="19468"/>
    <cellStyle name="Note 2 65" xfId="19469"/>
    <cellStyle name="Note 2 66" xfId="19470"/>
    <cellStyle name="Note 2 67" xfId="19471"/>
    <cellStyle name="Note 2 68" xfId="19472"/>
    <cellStyle name="Note 2 7" xfId="19473"/>
    <cellStyle name="Note 2 8" xfId="19474"/>
    <cellStyle name="Note 2 9" xfId="19475"/>
    <cellStyle name="Note 20" xfId="19476"/>
    <cellStyle name="Note 20 10" xfId="19477"/>
    <cellStyle name="Note 20 11" xfId="19478"/>
    <cellStyle name="Note 20 12" xfId="19479"/>
    <cellStyle name="Note 20 13" xfId="19480"/>
    <cellStyle name="Note 20 14" xfId="19481"/>
    <cellStyle name="Note 20 15" xfId="19482"/>
    <cellStyle name="Note 20 16" xfId="19483"/>
    <cellStyle name="Note 20 17" xfId="19484"/>
    <cellStyle name="Note 20 18" xfId="19485"/>
    <cellStyle name="Note 20 19" xfId="19486"/>
    <cellStyle name="Note 20 2" xfId="19487"/>
    <cellStyle name="Note 20 20" xfId="19488"/>
    <cellStyle name="Note 20 21" xfId="19489"/>
    <cellStyle name="Note 20 22" xfId="19490"/>
    <cellStyle name="Note 20 23" xfId="19491"/>
    <cellStyle name="Note 20 24" xfId="19492"/>
    <cellStyle name="Note 20 25" xfId="19493"/>
    <cellStyle name="Note 20 26" xfId="19494"/>
    <cellStyle name="Note 20 27" xfId="19495"/>
    <cellStyle name="Note 20 28" xfId="19496"/>
    <cellStyle name="Note 20 29" xfId="19497"/>
    <cellStyle name="Note 20 3" xfId="19498"/>
    <cellStyle name="Note 20 30" xfId="19499"/>
    <cellStyle name="Note 20 31" xfId="19500"/>
    <cellStyle name="Note 20 32" xfId="19501"/>
    <cellStyle name="Note 20 33" xfId="19502"/>
    <cellStyle name="Note 20 34" xfId="19503"/>
    <cellStyle name="Note 20 35" xfId="19504"/>
    <cellStyle name="Note 20 36" xfId="19505"/>
    <cellStyle name="Note 20 37" xfId="19506"/>
    <cellStyle name="Note 20 38" xfId="19507"/>
    <cellStyle name="Note 20 39" xfId="19508"/>
    <cellStyle name="Note 20 4" xfId="19509"/>
    <cellStyle name="Note 20 40" xfId="19510"/>
    <cellStyle name="Note 20 41" xfId="19511"/>
    <cellStyle name="Note 20 42" xfId="19512"/>
    <cellStyle name="Note 20 43" xfId="19513"/>
    <cellStyle name="Note 20 44" xfId="19514"/>
    <cellStyle name="Note 20 45" xfId="19515"/>
    <cellStyle name="Note 20 46" xfId="19516"/>
    <cellStyle name="Note 20 47" xfId="19517"/>
    <cellStyle name="Note 20 48" xfId="19518"/>
    <cellStyle name="Note 20 49" xfId="19519"/>
    <cellStyle name="Note 20 5" xfId="19520"/>
    <cellStyle name="Note 20 50" xfId="19521"/>
    <cellStyle name="Note 20 51" xfId="19522"/>
    <cellStyle name="Note 20 52" xfId="19523"/>
    <cellStyle name="Note 20 53" xfId="19524"/>
    <cellStyle name="Note 20 54" xfId="19525"/>
    <cellStyle name="Note 20 55" xfId="19526"/>
    <cellStyle name="Note 20 56" xfId="19527"/>
    <cellStyle name="Note 20 57" xfId="19528"/>
    <cellStyle name="Note 20 58" xfId="19529"/>
    <cellStyle name="Note 20 59" xfId="19530"/>
    <cellStyle name="Note 20 6" xfId="19531"/>
    <cellStyle name="Note 20 60" xfId="19532"/>
    <cellStyle name="Note 20 61" xfId="19533"/>
    <cellStyle name="Note 20 62" xfId="19534"/>
    <cellStyle name="Note 20 63" xfId="19535"/>
    <cellStyle name="Note 20 64" xfId="19536"/>
    <cellStyle name="Note 20 65" xfId="19537"/>
    <cellStyle name="Note 20 66" xfId="19538"/>
    <cellStyle name="Note 20 67" xfId="19539"/>
    <cellStyle name="Note 20 7" xfId="19540"/>
    <cellStyle name="Note 20 8" xfId="19541"/>
    <cellStyle name="Note 20 9" xfId="19542"/>
    <cellStyle name="Note 21" xfId="19543"/>
    <cellStyle name="Note 21 10" xfId="19544"/>
    <cellStyle name="Note 21 11" xfId="19545"/>
    <cellStyle name="Note 21 12" xfId="19546"/>
    <cellStyle name="Note 21 13" xfId="19547"/>
    <cellStyle name="Note 21 14" xfId="19548"/>
    <cellStyle name="Note 21 15" xfId="19549"/>
    <cellStyle name="Note 21 16" xfId="19550"/>
    <cellStyle name="Note 21 17" xfId="19551"/>
    <cellStyle name="Note 21 18" xfId="19552"/>
    <cellStyle name="Note 21 19" xfId="19553"/>
    <cellStyle name="Note 21 2" xfId="19554"/>
    <cellStyle name="Note 21 20" xfId="19555"/>
    <cellStyle name="Note 21 21" xfId="19556"/>
    <cellStyle name="Note 21 22" xfId="19557"/>
    <cellStyle name="Note 21 23" xfId="19558"/>
    <cellStyle name="Note 21 24" xfId="19559"/>
    <cellStyle name="Note 21 25" xfId="19560"/>
    <cellStyle name="Note 21 26" xfId="19561"/>
    <cellStyle name="Note 21 27" xfId="19562"/>
    <cellStyle name="Note 21 28" xfId="19563"/>
    <cellStyle name="Note 21 29" xfId="19564"/>
    <cellStyle name="Note 21 3" xfId="19565"/>
    <cellStyle name="Note 21 30" xfId="19566"/>
    <cellStyle name="Note 21 31" xfId="19567"/>
    <cellStyle name="Note 21 32" xfId="19568"/>
    <cellStyle name="Note 21 33" xfId="19569"/>
    <cellStyle name="Note 21 34" xfId="19570"/>
    <cellStyle name="Note 21 35" xfId="19571"/>
    <cellStyle name="Note 21 36" xfId="19572"/>
    <cellStyle name="Note 21 37" xfId="19573"/>
    <cellStyle name="Note 21 38" xfId="19574"/>
    <cellStyle name="Note 21 39" xfId="19575"/>
    <cellStyle name="Note 21 4" xfId="19576"/>
    <cellStyle name="Note 21 40" xfId="19577"/>
    <cellStyle name="Note 21 41" xfId="19578"/>
    <cellStyle name="Note 21 42" xfId="19579"/>
    <cellStyle name="Note 21 43" xfId="19580"/>
    <cellStyle name="Note 21 44" xfId="19581"/>
    <cellStyle name="Note 21 45" xfId="19582"/>
    <cellStyle name="Note 21 46" xfId="19583"/>
    <cellStyle name="Note 21 47" xfId="19584"/>
    <cellStyle name="Note 21 48" xfId="19585"/>
    <cellStyle name="Note 21 49" xfId="19586"/>
    <cellStyle name="Note 21 5" xfId="19587"/>
    <cellStyle name="Note 21 50" xfId="19588"/>
    <cellStyle name="Note 21 51" xfId="19589"/>
    <cellStyle name="Note 21 52" xfId="19590"/>
    <cellStyle name="Note 21 53" xfId="19591"/>
    <cellStyle name="Note 21 54" xfId="19592"/>
    <cellStyle name="Note 21 55" xfId="19593"/>
    <cellStyle name="Note 21 56" xfId="19594"/>
    <cellStyle name="Note 21 57" xfId="19595"/>
    <cellStyle name="Note 21 58" xfId="19596"/>
    <cellStyle name="Note 21 59" xfId="19597"/>
    <cellStyle name="Note 21 6" xfId="19598"/>
    <cellStyle name="Note 21 60" xfId="19599"/>
    <cellStyle name="Note 21 61" xfId="19600"/>
    <cellStyle name="Note 21 62" xfId="19601"/>
    <cellStyle name="Note 21 63" xfId="19602"/>
    <cellStyle name="Note 21 64" xfId="19603"/>
    <cellStyle name="Note 21 65" xfId="19604"/>
    <cellStyle name="Note 21 66" xfId="19605"/>
    <cellStyle name="Note 21 67" xfId="19606"/>
    <cellStyle name="Note 21 7" xfId="19607"/>
    <cellStyle name="Note 21 8" xfId="19608"/>
    <cellStyle name="Note 21 9" xfId="19609"/>
    <cellStyle name="Note 22" xfId="19610"/>
    <cellStyle name="Note 22 10" xfId="19611"/>
    <cellStyle name="Note 22 11" xfId="19612"/>
    <cellStyle name="Note 22 12" xfId="19613"/>
    <cellStyle name="Note 22 13" xfId="19614"/>
    <cellStyle name="Note 22 14" xfId="19615"/>
    <cellStyle name="Note 22 15" xfId="19616"/>
    <cellStyle name="Note 22 16" xfId="19617"/>
    <cellStyle name="Note 22 17" xfId="19618"/>
    <cellStyle name="Note 22 18" xfId="19619"/>
    <cellStyle name="Note 22 19" xfId="19620"/>
    <cellStyle name="Note 22 2" xfId="19621"/>
    <cellStyle name="Note 22 20" xfId="19622"/>
    <cellStyle name="Note 22 21" xfId="19623"/>
    <cellStyle name="Note 22 22" xfId="19624"/>
    <cellStyle name="Note 22 23" xfId="19625"/>
    <cellStyle name="Note 22 24" xfId="19626"/>
    <cellStyle name="Note 22 25" xfId="19627"/>
    <cellStyle name="Note 22 26" xfId="19628"/>
    <cellStyle name="Note 22 27" xfId="19629"/>
    <cellStyle name="Note 22 28" xfId="19630"/>
    <cellStyle name="Note 22 29" xfId="19631"/>
    <cellStyle name="Note 22 3" xfId="19632"/>
    <cellStyle name="Note 22 30" xfId="19633"/>
    <cellStyle name="Note 22 31" xfId="19634"/>
    <cellStyle name="Note 22 32" xfId="19635"/>
    <cellStyle name="Note 22 33" xfId="19636"/>
    <cellStyle name="Note 22 34" xfId="19637"/>
    <cellStyle name="Note 22 35" xfId="19638"/>
    <cellStyle name="Note 22 36" xfId="19639"/>
    <cellStyle name="Note 22 37" xfId="19640"/>
    <cellStyle name="Note 22 38" xfId="19641"/>
    <cellStyle name="Note 22 39" xfId="19642"/>
    <cellStyle name="Note 22 4" xfId="19643"/>
    <cellStyle name="Note 22 40" xfId="19644"/>
    <cellStyle name="Note 22 41" xfId="19645"/>
    <cellStyle name="Note 22 42" xfId="19646"/>
    <cellStyle name="Note 22 43" xfId="19647"/>
    <cellStyle name="Note 22 44" xfId="19648"/>
    <cellStyle name="Note 22 45" xfId="19649"/>
    <cellStyle name="Note 22 46" xfId="19650"/>
    <cellStyle name="Note 22 47" xfId="19651"/>
    <cellStyle name="Note 22 48" xfId="19652"/>
    <cellStyle name="Note 22 49" xfId="19653"/>
    <cellStyle name="Note 22 5" xfId="19654"/>
    <cellStyle name="Note 22 50" xfId="19655"/>
    <cellStyle name="Note 22 51" xfId="19656"/>
    <cellStyle name="Note 22 52" xfId="19657"/>
    <cellStyle name="Note 22 53" xfId="19658"/>
    <cellStyle name="Note 22 54" xfId="19659"/>
    <cellStyle name="Note 22 55" xfId="19660"/>
    <cellStyle name="Note 22 56" xfId="19661"/>
    <cellStyle name="Note 22 57" xfId="19662"/>
    <cellStyle name="Note 22 58" xfId="19663"/>
    <cellStyle name="Note 22 59" xfId="19664"/>
    <cellStyle name="Note 22 6" xfId="19665"/>
    <cellStyle name="Note 22 60" xfId="19666"/>
    <cellStyle name="Note 22 61" xfId="19667"/>
    <cellStyle name="Note 22 62" xfId="19668"/>
    <cellStyle name="Note 22 63" xfId="19669"/>
    <cellStyle name="Note 22 64" xfId="19670"/>
    <cellStyle name="Note 22 65" xfId="19671"/>
    <cellStyle name="Note 22 66" xfId="19672"/>
    <cellStyle name="Note 22 67" xfId="19673"/>
    <cellStyle name="Note 22 7" xfId="19674"/>
    <cellStyle name="Note 22 8" xfId="19675"/>
    <cellStyle name="Note 22 9" xfId="19676"/>
    <cellStyle name="Note 23" xfId="19677"/>
    <cellStyle name="Note 23 10" xfId="19678"/>
    <cellStyle name="Note 23 11" xfId="19679"/>
    <cellStyle name="Note 23 12" xfId="19680"/>
    <cellStyle name="Note 23 13" xfId="19681"/>
    <cellStyle name="Note 23 14" xfId="19682"/>
    <cellStyle name="Note 23 15" xfId="19683"/>
    <cellStyle name="Note 23 16" xfId="19684"/>
    <cellStyle name="Note 23 17" xfId="19685"/>
    <cellStyle name="Note 23 18" xfId="19686"/>
    <cellStyle name="Note 23 19" xfId="19687"/>
    <cellStyle name="Note 23 2" xfId="19688"/>
    <cellStyle name="Note 23 20" xfId="19689"/>
    <cellStyle name="Note 23 21" xfId="19690"/>
    <cellStyle name="Note 23 22" xfId="19691"/>
    <cellStyle name="Note 23 23" xfId="19692"/>
    <cellStyle name="Note 23 24" xfId="19693"/>
    <cellStyle name="Note 23 25" xfId="19694"/>
    <cellStyle name="Note 23 26" xfId="19695"/>
    <cellStyle name="Note 23 27" xfId="19696"/>
    <cellStyle name="Note 23 28" xfId="19697"/>
    <cellStyle name="Note 23 29" xfId="19698"/>
    <cellStyle name="Note 23 3" xfId="19699"/>
    <cellStyle name="Note 23 30" xfId="19700"/>
    <cellStyle name="Note 23 31" xfId="19701"/>
    <cellStyle name="Note 23 32" xfId="19702"/>
    <cellStyle name="Note 23 33" xfId="19703"/>
    <cellStyle name="Note 23 34" xfId="19704"/>
    <cellStyle name="Note 23 35" xfId="19705"/>
    <cellStyle name="Note 23 36" xfId="19706"/>
    <cellStyle name="Note 23 37" xfId="19707"/>
    <cellStyle name="Note 23 38" xfId="19708"/>
    <cellStyle name="Note 23 39" xfId="19709"/>
    <cellStyle name="Note 23 4" xfId="19710"/>
    <cellStyle name="Note 23 40" xfId="19711"/>
    <cellStyle name="Note 23 41" xfId="19712"/>
    <cellStyle name="Note 23 42" xfId="19713"/>
    <cellStyle name="Note 23 43" xfId="19714"/>
    <cellStyle name="Note 23 44" xfId="19715"/>
    <cellStyle name="Note 23 45" xfId="19716"/>
    <cellStyle name="Note 23 46" xfId="19717"/>
    <cellStyle name="Note 23 47" xfId="19718"/>
    <cellStyle name="Note 23 48" xfId="19719"/>
    <cellStyle name="Note 23 49" xfId="19720"/>
    <cellStyle name="Note 23 5" xfId="19721"/>
    <cellStyle name="Note 23 50" xfId="19722"/>
    <cellStyle name="Note 23 51" xfId="19723"/>
    <cellStyle name="Note 23 52" xfId="19724"/>
    <cellStyle name="Note 23 53" xfId="19725"/>
    <cellStyle name="Note 23 54" xfId="19726"/>
    <cellStyle name="Note 23 55" xfId="19727"/>
    <cellStyle name="Note 23 56" xfId="19728"/>
    <cellStyle name="Note 23 57" xfId="19729"/>
    <cellStyle name="Note 23 58" xfId="19730"/>
    <cellStyle name="Note 23 59" xfId="19731"/>
    <cellStyle name="Note 23 6" xfId="19732"/>
    <cellStyle name="Note 23 60" xfId="19733"/>
    <cellStyle name="Note 23 61" xfId="19734"/>
    <cellStyle name="Note 23 62" xfId="19735"/>
    <cellStyle name="Note 23 63" xfId="19736"/>
    <cellStyle name="Note 23 64" xfId="19737"/>
    <cellStyle name="Note 23 65" xfId="19738"/>
    <cellStyle name="Note 23 66" xfId="19739"/>
    <cellStyle name="Note 23 67" xfId="19740"/>
    <cellStyle name="Note 23 7" xfId="19741"/>
    <cellStyle name="Note 23 8" xfId="19742"/>
    <cellStyle name="Note 23 9" xfId="19743"/>
    <cellStyle name="Note 24" xfId="19744"/>
    <cellStyle name="Note 24 10" xfId="19745"/>
    <cellStyle name="Note 24 11" xfId="19746"/>
    <cellStyle name="Note 24 12" xfId="19747"/>
    <cellStyle name="Note 24 13" xfId="19748"/>
    <cellStyle name="Note 24 14" xfId="19749"/>
    <cellStyle name="Note 24 15" xfId="19750"/>
    <cellStyle name="Note 24 16" xfId="19751"/>
    <cellStyle name="Note 24 17" xfId="19752"/>
    <cellStyle name="Note 24 18" xfId="19753"/>
    <cellStyle name="Note 24 19" xfId="19754"/>
    <cellStyle name="Note 24 2" xfId="19755"/>
    <cellStyle name="Note 24 20" xfId="19756"/>
    <cellStyle name="Note 24 21" xfId="19757"/>
    <cellStyle name="Note 24 22" xfId="19758"/>
    <cellStyle name="Note 24 23" xfId="19759"/>
    <cellStyle name="Note 24 24" xfId="19760"/>
    <cellStyle name="Note 24 25" xfId="19761"/>
    <cellStyle name="Note 24 26" xfId="19762"/>
    <cellStyle name="Note 24 27" xfId="19763"/>
    <cellStyle name="Note 24 28" xfId="19764"/>
    <cellStyle name="Note 24 29" xfId="19765"/>
    <cellStyle name="Note 24 3" xfId="19766"/>
    <cellStyle name="Note 24 30" xfId="19767"/>
    <cellStyle name="Note 24 31" xfId="19768"/>
    <cellStyle name="Note 24 32" xfId="19769"/>
    <cellStyle name="Note 24 33" xfId="19770"/>
    <cellStyle name="Note 24 34" xfId="19771"/>
    <cellStyle name="Note 24 35" xfId="19772"/>
    <cellStyle name="Note 24 36" xfId="19773"/>
    <cellStyle name="Note 24 37" xfId="19774"/>
    <cellStyle name="Note 24 38" xfId="19775"/>
    <cellStyle name="Note 24 39" xfId="19776"/>
    <cellStyle name="Note 24 4" xfId="19777"/>
    <cellStyle name="Note 24 40" xfId="19778"/>
    <cellStyle name="Note 24 41" xfId="19779"/>
    <cellStyle name="Note 24 42" xfId="19780"/>
    <cellStyle name="Note 24 43" xfId="19781"/>
    <cellStyle name="Note 24 44" xfId="19782"/>
    <cellStyle name="Note 24 45" xfId="19783"/>
    <cellStyle name="Note 24 46" xfId="19784"/>
    <cellStyle name="Note 24 47" xfId="19785"/>
    <cellStyle name="Note 24 48" xfId="19786"/>
    <cellStyle name="Note 24 49" xfId="19787"/>
    <cellStyle name="Note 24 5" xfId="19788"/>
    <cellStyle name="Note 24 50" xfId="19789"/>
    <cellStyle name="Note 24 51" xfId="19790"/>
    <cellStyle name="Note 24 52" xfId="19791"/>
    <cellStyle name="Note 24 53" xfId="19792"/>
    <cellStyle name="Note 24 54" xfId="19793"/>
    <cellStyle name="Note 24 55" xfId="19794"/>
    <cellStyle name="Note 24 56" xfId="19795"/>
    <cellStyle name="Note 24 57" xfId="19796"/>
    <cellStyle name="Note 24 58" xfId="19797"/>
    <cellStyle name="Note 24 59" xfId="19798"/>
    <cellStyle name="Note 24 6" xfId="19799"/>
    <cellStyle name="Note 24 60" xfId="19800"/>
    <cellStyle name="Note 24 61" xfId="19801"/>
    <cellStyle name="Note 24 62" xfId="19802"/>
    <cellStyle name="Note 24 63" xfId="19803"/>
    <cellStyle name="Note 24 64" xfId="19804"/>
    <cellStyle name="Note 24 65" xfId="19805"/>
    <cellStyle name="Note 24 66" xfId="19806"/>
    <cellStyle name="Note 24 67" xfId="19807"/>
    <cellStyle name="Note 24 7" xfId="19808"/>
    <cellStyle name="Note 24 8" xfId="19809"/>
    <cellStyle name="Note 24 9" xfId="19810"/>
    <cellStyle name="Note 25" xfId="19811"/>
    <cellStyle name="Note 25 10" xfId="19812"/>
    <cellStyle name="Note 25 11" xfId="19813"/>
    <cellStyle name="Note 25 12" xfId="19814"/>
    <cellStyle name="Note 25 13" xfId="19815"/>
    <cellStyle name="Note 25 14" xfId="19816"/>
    <cellStyle name="Note 25 15" xfId="19817"/>
    <cellStyle name="Note 25 16" xfId="19818"/>
    <cellStyle name="Note 25 17" xfId="19819"/>
    <cellStyle name="Note 25 18" xfId="19820"/>
    <cellStyle name="Note 25 19" xfId="19821"/>
    <cellStyle name="Note 25 2" xfId="19822"/>
    <cellStyle name="Note 25 20" xfId="19823"/>
    <cellStyle name="Note 25 21" xfId="19824"/>
    <cellStyle name="Note 25 22" xfId="19825"/>
    <cellStyle name="Note 25 23" xfId="19826"/>
    <cellStyle name="Note 25 24" xfId="19827"/>
    <cellStyle name="Note 25 25" xfId="19828"/>
    <cellStyle name="Note 25 26" xfId="19829"/>
    <cellStyle name="Note 25 27" xfId="19830"/>
    <cellStyle name="Note 25 28" xfId="19831"/>
    <cellStyle name="Note 25 29" xfId="19832"/>
    <cellStyle name="Note 25 3" xfId="19833"/>
    <cellStyle name="Note 25 30" xfId="19834"/>
    <cellStyle name="Note 25 31" xfId="19835"/>
    <cellStyle name="Note 25 32" xfId="19836"/>
    <cellStyle name="Note 25 33" xfId="19837"/>
    <cellStyle name="Note 25 34" xfId="19838"/>
    <cellStyle name="Note 25 35" xfId="19839"/>
    <cellStyle name="Note 25 36" xfId="19840"/>
    <cellStyle name="Note 25 37" xfId="19841"/>
    <cellStyle name="Note 25 38" xfId="19842"/>
    <cellStyle name="Note 25 39" xfId="19843"/>
    <cellStyle name="Note 25 4" xfId="19844"/>
    <cellStyle name="Note 25 40" xfId="19845"/>
    <cellStyle name="Note 25 41" xfId="19846"/>
    <cellStyle name="Note 25 42" xfId="19847"/>
    <cellStyle name="Note 25 43" xfId="19848"/>
    <cellStyle name="Note 25 44" xfId="19849"/>
    <cellStyle name="Note 25 45" xfId="19850"/>
    <cellStyle name="Note 25 46" xfId="19851"/>
    <cellStyle name="Note 25 47" xfId="19852"/>
    <cellStyle name="Note 25 48" xfId="19853"/>
    <cellStyle name="Note 25 49" xfId="19854"/>
    <cellStyle name="Note 25 5" xfId="19855"/>
    <cellStyle name="Note 25 50" xfId="19856"/>
    <cellStyle name="Note 25 51" xfId="19857"/>
    <cellStyle name="Note 25 52" xfId="19858"/>
    <cellStyle name="Note 25 53" xfId="19859"/>
    <cellStyle name="Note 25 54" xfId="19860"/>
    <cellStyle name="Note 25 55" xfId="19861"/>
    <cellStyle name="Note 25 56" xfId="19862"/>
    <cellStyle name="Note 25 57" xfId="19863"/>
    <cellStyle name="Note 25 58" xfId="19864"/>
    <cellStyle name="Note 25 59" xfId="19865"/>
    <cellStyle name="Note 25 6" xfId="19866"/>
    <cellStyle name="Note 25 60" xfId="19867"/>
    <cellStyle name="Note 25 61" xfId="19868"/>
    <cellStyle name="Note 25 62" xfId="19869"/>
    <cellStyle name="Note 25 63" xfId="19870"/>
    <cellStyle name="Note 25 64" xfId="19871"/>
    <cellStyle name="Note 25 65" xfId="19872"/>
    <cellStyle name="Note 25 66" xfId="19873"/>
    <cellStyle name="Note 25 67" xfId="19874"/>
    <cellStyle name="Note 25 7" xfId="19875"/>
    <cellStyle name="Note 25 8" xfId="19876"/>
    <cellStyle name="Note 25 9" xfId="19877"/>
    <cellStyle name="Note 26" xfId="19878"/>
    <cellStyle name="Note 26 10" xfId="19879"/>
    <cellStyle name="Note 26 11" xfId="19880"/>
    <cellStyle name="Note 26 12" xfId="19881"/>
    <cellStyle name="Note 26 13" xfId="19882"/>
    <cellStyle name="Note 26 14" xfId="19883"/>
    <cellStyle name="Note 26 15" xfId="19884"/>
    <cellStyle name="Note 26 16" xfId="19885"/>
    <cellStyle name="Note 26 17" xfId="19886"/>
    <cellStyle name="Note 26 18" xfId="19887"/>
    <cellStyle name="Note 26 19" xfId="19888"/>
    <cellStyle name="Note 26 2" xfId="19889"/>
    <cellStyle name="Note 26 20" xfId="19890"/>
    <cellStyle name="Note 26 21" xfId="19891"/>
    <cellStyle name="Note 26 22" xfId="19892"/>
    <cellStyle name="Note 26 23" xfId="19893"/>
    <cellStyle name="Note 26 24" xfId="19894"/>
    <cellStyle name="Note 26 25" xfId="19895"/>
    <cellStyle name="Note 26 26" xfId="19896"/>
    <cellStyle name="Note 26 27" xfId="19897"/>
    <cellStyle name="Note 26 28" xfId="19898"/>
    <cellStyle name="Note 26 29" xfId="19899"/>
    <cellStyle name="Note 26 3" xfId="19900"/>
    <cellStyle name="Note 26 30" xfId="19901"/>
    <cellStyle name="Note 26 31" xfId="19902"/>
    <cellStyle name="Note 26 32" xfId="19903"/>
    <cellStyle name="Note 26 33" xfId="19904"/>
    <cellStyle name="Note 26 34" xfId="19905"/>
    <cellStyle name="Note 26 35" xfId="19906"/>
    <cellStyle name="Note 26 36" xfId="19907"/>
    <cellStyle name="Note 26 37" xfId="19908"/>
    <cellStyle name="Note 26 38" xfId="19909"/>
    <cellStyle name="Note 26 39" xfId="19910"/>
    <cellStyle name="Note 26 4" xfId="19911"/>
    <cellStyle name="Note 26 40" xfId="19912"/>
    <cellStyle name="Note 26 41" xfId="19913"/>
    <cellStyle name="Note 26 42" xfId="19914"/>
    <cellStyle name="Note 26 43" xfId="19915"/>
    <cellStyle name="Note 26 44" xfId="19916"/>
    <cellStyle name="Note 26 45" xfId="19917"/>
    <cellStyle name="Note 26 46" xfId="19918"/>
    <cellStyle name="Note 26 47" xfId="19919"/>
    <cellStyle name="Note 26 48" xfId="19920"/>
    <cellStyle name="Note 26 49" xfId="19921"/>
    <cellStyle name="Note 26 5" xfId="19922"/>
    <cellStyle name="Note 26 50" xfId="19923"/>
    <cellStyle name="Note 26 51" xfId="19924"/>
    <cellStyle name="Note 26 52" xfId="19925"/>
    <cellStyle name="Note 26 53" xfId="19926"/>
    <cellStyle name="Note 26 54" xfId="19927"/>
    <cellStyle name="Note 26 55" xfId="19928"/>
    <cellStyle name="Note 26 56" xfId="19929"/>
    <cellStyle name="Note 26 57" xfId="19930"/>
    <cellStyle name="Note 26 58" xfId="19931"/>
    <cellStyle name="Note 26 59" xfId="19932"/>
    <cellStyle name="Note 26 6" xfId="19933"/>
    <cellStyle name="Note 26 60" xfId="19934"/>
    <cellStyle name="Note 26 61" xfId="19935"/>
    <cellStyle name="Note 26 62" xfId="19936"/>
    <cellStyle name="Note 26 63" xfId="19937"/>
    <cellStyle name="Note 26 64" xfId="19938"/>
    <cellStyle name="Note 26 65" xfId="19939"/>
    <cellStyle name="Note 26 66" xfId="19940"/>
    <cellStyle name="Note 26 67" xfId="19941"/>
    <cellStyle name="Note 26 7" xfId="19942"/>
    <cellStyle name="Note 26 8" xfId="19943"/>
    <cellStyle name="Note 26 9" xfId="19944"/>
    <cellStyle name="Note 27" xfId="19945"/>
    <cellStyle name="Note 27 10" xfId="19946"/>
    <cellStyle name="Note 27 11" xfId="19947"/>
    <cellStyle name="Note 27 12" xfId="19948"/>
    <cellStyle name="Note 27 13" xfId="19949"/>
    <cellStyle name="Note 27 14" xfId="19950"/>
    <cellStyle name="Note 27 15" xfId="19951"/>
    <cellStyle name="Note 27 16" xfId="19952"/>
    <cellStyle name="Note 27 17" xfId="19953"/>
    <cellStyle name="Note 27 18" xfId="19954"/>
    <cellStyle name="Note 27 19" xfId="19955"/>
    <cellStyle name="Note 27 2" xfId="19956"/>
    <cellStyle name="Note 27 20" xfId="19957"/>
    <cellStyle name="Note 27 21" xfId="19958"/>
    <cellStyle name="Note 27 22" xfId="19959"/>
    <cellStyle name="Note 27 23" xfId="19960"/>
    <cellStyle name="Note 27 24" xfId="19961"/>
    <cellStyle name="Note 27 25" xfId="19962"/>
    <cellStyle name="Note 27 26" xfId="19963"/>
    <cellStyle name="Note 27 27" xfId="19964"/>
    <cellStyle name="Note 27 28" xfId="19965"/>
    <cellStyle name="Note 27 29" xfId="19966"/>
    <cellStyle name="Note 27 3" xfId="19967"/>
    <cellStyle name="Note 27 30" xfId="19968"/>
    <cellStyle name="Note 27 31" xfId="19969"/>
    <cellStyle name="Note 27 32" xfId="19970"/>
    <cellStyle name="Note 27 33" xfId="19971"/>
    <cellStyle name="Note 27 34" xfId="19972"/>
    <cellStyle name="Note 27 35" xfId="19973"/>
    <cellStyle name="Note 27 36" xfId="19974"/>
    <cellStyle name="Note 27 37" xfId="19975"/>
    <cellStyle name="Note 27 38" xfId="19976"/>
    <cellStyle name="Note 27 39" xfId="19977"/>
    <cellStyle name="Note 27 4" xfId="19978"/>
    <cellStyle name="Note 27 40" xfId="19979"/>
    <cellStyle name="Note 27 41" xfId="19980"/>
    <cellStyle name="Note 27 42" xfId="19981"/>
    <cellStyle name="Note 27 43" xfId="19982"/>
    <cellStyle name="Note 27 44" xfId="19983"/>
    <cellStyle name="Note 27 45" xfId="19984"/>
    <cellStyle name="Note 27 46" xfId="19985"/>
    <cellStyle name="Note 27 47" xfId="19986"/>
    <cellStyle name="Note 27 48" xfId="19987"/>
    <cellStyle name="Note 27 49" xfId="19988"/>
    <cellStyle name="Note 27 5" xfId="19989"/>
    <cellStyle name="Note 27 50" xfId="19990"/>
    <cellStyle name="Note 27 51" xfId="19991"/>
    <cellStyle name="Note 27 52" xfId="19992"/>
    <cellStyle name="Note 27 53" xfId="19993"/>
    <cellStyle name="Note 27 54" xfId="19994"/>
    <cellStyle name="Note 27 55" xfId="19995"/>
    <cellStyle name="Note 27 56" xfId="19996"/>
    <cellStyle name="Note 27 57" xfId="19997"/>
    <cellStyle name="Note 27 58" xfId="19998"/>
    <cellStyle name="Note 27 59" xfId="19999"/>
    <cellStyle name="Note 27 6" xfId="20000"/>
    <cellStyle name="Note 27 60" xfId="20001"/>
    <cellStyle name="Note 27 61" xfId="20002"/>
    <cellStyle name="Note 27 62" xfId="20003"/>
    <cellStyle name="Note 27 63" xfId="20004"/>
    <cellStyle name="Note 27 64" xfId="20005"/>
    <cellStyle name="Note 27 65" xfId="20006"/>
    <cellStyle name="Note 27 66" xfId="20007"/>
    <cellStyle name="Note 27 67" xfId="20008"/>
    <cellStyle name="Note 27 7" xfId="20009"/>
    <cellStyle name="Note 27 8" xfId="20010"/>
    <cellStyle name="Note 27 9" xfId="20011"/>
    <cellStyle name="Note 28" xfId="20012"/>
    <cellStyle name="Note 28 10" xfId="20013"/>
    <cellStyle name="Note 28 11" xfId="20014"/>
    <cellStyle name="Note 28 12" xfId="20015"/>
    <cellStyle name="Note 28 13" xfId="20016"/>
    <cellStyle name="Note 28 14" xfId="20017"/>
    <cellStyle name="Note 28 15" xfId="20018"/>
    <cellStyle name="Note 28 16" xfId="20019"/>
    <cellStyle name="Note 28 17" xfId="20020"/>
    <cellStyle name="Note 28 18" xfId="20021"/>
    <cellStyle name="Note 28 19" xfId="20022"/>
    <cellStyle name="Note 28 2" xfId="20023"/>
    <cellStyle name="Note 28 20" xfId="20024"/>
    <cellStyle name="Note 28 21" xfId="20025"/>
    <cellStyle name="Note 28 22" xfId="20026"/>
    <cellStyle name="Note 28 23" xfId="20027"/>
    <cellStyle name="Note 28 24" xfId="20028"/>
    <cellStyle name="Note 28 25" xfId="20029"/>
    <cellStyle name="Note 28 26" xfId="20030"/>
    <cellStyle name="Note 28 27" xfId="20031"/>
    <cellStyle name="Note 28 28" xfId="20032"/>
    <cellStyle name="Note 28 29" xfId="20033"/>
    <cellStyle name="Note 28 3" xfId="20034"/>
    <cellStyle name="Note 28 30" xfId="20035"/>
    <cellStyle name="Note 28 31" xfId="20036"/>
    <cellStyle name="Note 28 32" xfId="20037"/>
    <cellStyle name="Note 28 33" xfId="20038"/>
    <cellStyle name="Note 28 34" xfId="20039"/>
    <cellStyle name="Note 28 35" xfId="20040"/>
    <cellStyle name="Note 28 36" xfId="20041"/>
    <cellStyle name="Note 28 37" xfId="20042"/>
    <cellStyle name="Note 28 38" xfId="20043"/>
    <cellStyle name="Note 28 39" xfId="20044"/>
    <cellStyle name="Note 28 4" xfId="20045"/>
    <cellStyle name="Note 28 40" xfId="20046"/>
    <cellStyle name="Note 28 41" xfId="20047"/>
    <cellStyle name="Note 28 42" xfId="20048"/>
    <cellStyle name="Note 28 43" xfId="20049"/>
    <cellStyle name="Note 28 44" xfId="20050"/>
    <cellStyle name="Note 28 45" xfId="20051"/>
    <cellStyle name="Note 28 46" xfId="20052"/>
    <cellStyle name="Note 28 47" xfId="20053"/>
    <cellStyle name="Note 28 48" xfId="20054"/>
    <cellStyle name="Note 28 49" xfId="20055"/>
    <cellStyle name="Note 28 5" xfId="20056"/>
    <cellStyle name="Note 28 50" xfId="20057"/>
    <cellStyle name="Note 28 51" xfId="20058"/>
    <cellStyle name="Note 28 52" xfId="20059"/>
    <cellStyle name="Note 28 53" xfId="20060"/>
    <cellStyle name="Note 28 54" xfId="20061"/>
    <cellStyle name="Note 28 55" xfId="20062"/>
    <cellStyle name="Note 28 56" xfId="20063"/>
    <cellStyle name="Note 28 57" xfId="20064"/>
    <cellStyle name="Note 28 58" xfId="20065"/>
    <cellStyle name="Note 28 59" xfId="20066"/>
    <cellStyle name="Note 28 6" xfId="20067"/>
    <cellStyle name="Note 28 60" xfId="20068"/>
    <cellStyle name="Note 28 61" xfId="20069"/>
    <cellStyle name="Note 28 62" xfId="20070"/>
    <cellStyle name="Note 28 63" xfId="20071"/>
    <cellStyle name="Note 28 64" xfId="20072"/>
    <cellStyle name="Note 28 65" xfId="20073"/>
    <cellStyle name="Note 28 66" xfId="20074"/>
    <cellStyle name="Note 28 67" xfId="20075"/>
    <cellStyle name="Note 28 7" xfId="20076"/>
    <cellStyle name="Note 28 8" xfId="20077"/>
    <cellStyle name="Note 28 9" xfId="20078"/>
    <cellStyle name="Note 29" xfId="20079"/>
    <cellStyle name="Note 29 10" xfId="20080"/>
    <cellStyle name="Note 29 11" xfId="20081"/>
    <cellStyle name="Note 29 12" xfId="20082"/>
    <cellStyle name="Note 29 13" xfId="20083"/>
    <cellStyle name="Note 29 14" xfId="20084"/>
    <cellStyle name="Note 29 15" xfId="20085"/>
    <cellStyle name="Note 29 16" xfId="20086"/>
    <cellStyle name="Note 29 17" xfId="20087"/>
    <cellStyle name="Note 29 18" xfId="20088"/>
    <cellStyle name="Note 29 19" xfId="20089"/>
    <cellStyle name="Note 29 2" xfId="20090"/>
    <cellStyle name="Note 29 20" xfId="20091"/>
    <cellStyle name="Note 29 21" xfId="20092"/>
    <cellStyle name="Note 29 22" xfId="20093"/>
    <cellStyle name="Note 29 23" xfId="20094"/>
    <cellStyle name="Note 29 24" xfId="20095"/>
    <cellStyle name="Note 29 25" xfId="20096"/>
    <cellStyle name="Note 29 26" xfId="20097"/>
    <cellStyle name="Note 29 27" xfId="20098"/>
    <cellStyle name="Note 29 28" xfId="20099"/>
    <cellStyle name="Note 29 29" xfId="20100"/>
    <cellStyle name="Note 29 3" xfId="20101"/>
    <cellStyle name="Note 29 30" xfId="20102"/>
    <cellStyle name="Note 29 31" xfId="20103"/>
    <cellStyle name="Note 29 32" xfId="20104"/>
    <cellStyle name="Note 29 33" xfId="20105"/>
    <cellStyle name="Note 29 34" xfId="20106"/>
    <cellStyle name="Note 29 35" xfId="20107"/>
    <cellStyle name="Note 29 36" xfId="20108"/>
    <cellStyle name="Note 29 37" xfId="20109"/>
    <cellStyle name="Note 29 38" xfId="20110"/>
    <cellStyle name="Note 29 39" xfId="20111"/>
    <cellStyle name="Note 29 4" xfId="20112"/>
    <cellStyle name="Note 29 40" xfId="20113"/>
    <cellStyle name="Note 29 41" xfId="20114"/>
    <cellStyle name="Note 29 42" xfId="20115"/>
    <cellStyle name="Note 29 43" xfId="20116"/>
    <cellStyle name="Note 29 44" xfId="20117"/>
    <cellStyle name="Note 29 45" xfId="20118"/>
    <cellStyle name="Note 29 46" xfId="20119"/>
    <cellStyle name="Note 29 47" xfId="20120"/>
    <cellStyle name="Note 29 48" xfId="20121"/>
    <cellStyle name="Note 29 49" xfId="20122"/>
    <cellStyle name="Note 29 5" xfId="20123"/>
    <cellStyle name="Note 29 50" xfId="20124"/>
    <cellStyle name="Note 29 51" xfId="20125"/>
    <cellStyle name="Note 29 52" xfId="20126"/>
    <cellStyle name="Note 29 53" xfId="20127"/>
    <cellStyle name="Note 29 54" xfId="20128"/>
    <cellStyle name="Note 29 55" xfId="20129"/>
    <cellStyle name="Note 29 56" xfId="20130"/>
    <cellStyle name="Note 29 57" xfId="20131"/>
    <cellStyle name="Note 29 58" xfId="20132"/>
    <cellStyle name="Note 29 59" xfId="20133"/>
    <cellStyle name="Note 29 6" xfId="20134"/>
    <cellStyle name="Note 29 60" xfId="20135"/>
    <cellStyle name="Note 29 61" xfId="20136"/>
    <cellStyle name="Note 29 62" xfId="20137"/>
    <cellStyle name="Note 29 63" xfId="20138"/>
    <cellStyle name="Note 29 64" xfId="20139"/>
    <cellStyle name="Note 29 65" xfId="20140"/>
    <cellStyle name="Note 29 66" xfId="20141"/>
    <cellStyle name="Note 29 67" xfId="20142"/>
    <cellStyle name="Note 29 7" xfId="20143"/>
    <cellStyle name="Note 29 8" xfId="20144"/>
    <cellStyle name="Note 29 9" xfId="20145"/>
    <cellStyle name="Note 3" xfId="20146"/>
    <cellStyle name="Note 3 10" xfId="20147"/>
    <cellStyle name="Note 3 11" xfId="20148"/>
    <cellStyle name="Note 3 12" xfId="20149"/>
    <cellStyle name="Note 3 13" xfId="20150"/>
    <cellStyle name="Note 3 14" xfId="20151"/>
    <cellStyle name="Note 3 15" xfId="20152"/>
    <cellStyle name="Note 3 16" xfId="20153"/>
    <cellStyle name="Note 3 17" xfId="20154"/>
    <cellStyle name="Note 3 18" xfId="20155"/>
    <cellStyle name="Note 3 19" xfId="20156"/>
    <cellStyle name="Note 3 2" xfId="20157"/>
    <cellStyle name="Note 3 20" xfId="20158"/>
    <cellStyle name="Note 3 21" xfId="20159"/>
    <cellStyle name="Note 3 22" xfId="20160"/>
    <cellStyle name="Note 3 23" xfId="20161"/>
    <cellStyle name="Note 3 24" xfId="20162"/>
    <cellStyle name="Note 3 25" xfId="20163"/>
    <cellStyle name="Note 3 26" xfId="20164"/>
    <cellStyle name="Note 3 27" xfId="20165"/>
    <cellStyle name="Note 3 28" xfId="20166"/>
    <cellStyle name="Note 3 29" xfId="20167"/>
    <cellStyle name="Note 3 3" xfId="20168"/>
    <cellStyle name="Note 3 30" xfId="20169"/>
    <cellStyle name="Note 3 31" xfId="20170"/>
    <cellStyle name="Note 3 32" xfId="20171"/>
    <cellStyle name="Note 3 33" xfId="20172"/>
    <cellStyle name="Note 3 34" xfId="20173"/>
    <cellStyle name="Note 3 35" xfId="20174"/>
    <cellStyle name="Note 3 36" xfId="20175"/>
    <cellStyle name="Note 3 37" xfId="20176"/>
    <cellStyle name="Note 3 38" xfId="20177"/>
    <cellStyle name="Note 3 39" xfId="20178"/>
    <cellStyle name="Note 3 4" xfId="20179"/>
    <cellStyle name="Note 3 40" xfId="20180"/>
    <cellStyle name="Note 3 41" xfId="20181"/>
    <cellStyle name="Note 3 42" xfId="20182"/>
    <cellStyle name="Note 3 43" xfId="20183"/>
    <cellStyle name="Note 3 44" xfId="20184"/>
    <cellStyle name="Note 3 45" xfId="20185"/>
    <cellStyle name="Note 3 46" xfId="20186"/>
    <cellStyle name="Note 3 47" xfId="20187"/>
    <cellStyle name="Note 3 48" xfId="20188"/>
    <cellStyle name="Note 3 49" xfId="20189"/>
    <cellStyle name="Note 3 5" xfId="20190"/>
    <cellStyle name="Note 3 50" xfId="20191"/>
    <cellStyle name="Note 3 51" xfId="20192"/>
    <cellStyle name="Note 3 52" xfId="20193"/>
    <cellStyle name="Note 3 53" xfId="20194"/>
    <cellStyle name="Note 3 54" xfId="20195"/>
    <cellStyle name="Note 3 55" xfId="20196"/>
    <cellStyle name="Note 3 56" xfId="20197"/>
    <cellStyle name="Note 3 57" xfId="20198"/>
    <cellStyle name="Note 3 58" xfId="20199"/>
    <cellStyle name="Note 3 59" xfId="20200"/>
    <cellStyle name="Note 3 6" xfId="20201"/>
    <cellStyle name="Note 3 60" xfId="20202"/>
    <cellStyle name="Note 3 61" xfId="20203"/>
    <cellStyle name="Note 3 62" xfId="20204"/>
    <cellStyle name="Note 3 63" xfId="20205"/>
    <cellStyle name="Note 3 64" xfId="20206"/>
    <cellStyle name="Note 3 65" xfId="20207"/>
    <cellStyle name="Note 3 66" xfId="20208"/>
    <cellStyle name="Note 3 67" xfId="20209"/>
    <cellStyle name="Note 3 7" xfId="20210"/>
    <cellStyle name="Note 3 8" xfId="20211"/>
    <cellStyle name="Note 3 9" xfId="20212"/>
    <cellStyle name="Note 30" xfId="20213"/>
    <cellStyle name="Note 30 10" xfId="20214"/>
    <cellStyle name="Note 30 11" xfId="20215"/>
    <cellStyle name="Note 30 12" xfId="20216"/>
    <cellStyle name="Note 30 13" xfId="20217"/>
    <cellStyle name="Note 30 14" xfId="20218"/>
    <cellStyle name="Note 30 15" xfId="20219"/>
    <cellStyle name="Note 30 16" xfId="20220"/>
    <cellStyle name="Note 30 17" xfId="20221"/>
    <cellStyle name="Note 30 18" xfId="20222"/>
    <cellStyle name="Note 30 19" xfId="20223"/>
    <cellStyle name="Note 30 2" xfId="20224"/>
    <cellStyle name="Note 30 20" xfId="20225"/>
    <cellStyle name="Note 30 21" xfId="20226"/>
    <cellStyle name="Note 30 22" xfId="20227"/>
    <cellStyle name="Note 30 23" xfId="20228"/>
    <cellStyle name="Note 30 24" xfId="20229"/>
    <cellStyle name="Note 30 25" xfId="20230"/>
    <cellStyle name="Note 30 26" xfId="20231"/>
    <cellStyle name="Note 30 27" xfId="20232"/>
    <cellStyle name="Note 30 28" xfId="20233"/>
    <cellStyle name="Note 30 29" xfId="20234"/>
    <cellStyle name="Note 30 3" xfId="20235"/>
    <cellStyle name="Note 30 30" xfId="20236"/>
    <cellStyle name="Note 30 31" xfId="20237"/>
    <cellStyle name="Note 30 32" xfId="20238"/>
    <cellStyle name="Note 30 33" xfId="20239"/>
    <cellStyle name="Note 30 34" xfId="20240"/>
    <cellStyle name="Note 30 35" xfId="20241"/>
    <cellStyle name="Note 30 36" xfId="20242"/>
    <cellStyle name="Note 30 37" xfId="20243"/>
    <cellStyle name="Note 30 38" xfId="20244"/>
    <cellStyle name="Note 30 39" xfId="20245"/>
    <cellStyle name="Note 30 4" xfId="20246"/>
    <cellStyle name="Note 30 40" xfId="20247"/>
    <cellStyle name="Note 30 41" xfId="20248"/>
    <cellStyle name="Note 30 42" xfId="20249"/>
    <cellStyle name="Note 30 43" xfId="20250"/>
    <cellStyle name="Note 30 44" xfId="20251"/>
    <cellStyle name="Note 30 45" xfId="20252"/>
    <cellStyle name="Note 30 46" xfId="20253"/>
    <cellStyle name="Note 30 47" xfId="20254"/>
    <cellStyle name="Note 30 48" xfId="20255"/>
    <cellStyle name="Note 30 49" xfId="20256"/>
    <cellStyle name="Note 30 5" xfId="20257"/>
    <cellStyle name="Note 30 50" xfId="20258"/>
    <cellStyle name="Note 30 51" xfId="20259"/>
    <cellStyle name="Note 30 52" xfId="20260"/>
    <cellStyle name="Note 30 53" xfId="20261"/>
    <cellStyle name="Note 30 54" xfId="20262"/>
    <cellStyle name="Note 30 55" xfId="20263"/>
    <cellStyle name="Note 30 56" xfId="20264"/>
    <cellStyle name="Note 30 57" xfId="20265"/>
    <cellStyle name="Note 30 58" xfId="20266"/>
    <cellStyle name="Note 30 59" xfId="20267"/>
    <cellStyle name="Note 30 6" xfId="20268"/>
    <cellStyle name="Note 30 60" xfId="20269"/>
    <cellStyle name="Note 30 61" xfId="20270"/>
    <cellStyle name="Note 30 62" xfId="20271"/>
    <cellStyle name="Note 30 63" xfId="20272"/>
    <cellStyle name="Note 30 64" xfId="20273"/>
    <cellStyle name="Note 30 65" xfId="20274"/>
    <cellStyle name="Note 30 66" xfId="20275"/>
    <cellStyle name="Note 30 67" xfId="20276"/>
    <cellStyle name="Note 30 7" xfId="20277"/>
    <cellStyle name="Note 30 8" xfId="20278"/>
    <cellStyle name="Note 30 9" xfId="20279"/>
    <cellStyle name="Note 31" xfId="20280"/>
    <cellStyle name="Note 31 10" xfId="20281"/>
    <cellStyle name="Note 31 11" xfId="20282"/>
    <cellStyle name="Note 31 12" xfId="20283"/>
    <cellStyle name="Note 31 13" xfId="20284"/>
    <cellStyle name="Note 31 14" xfId="20285"/>
    <cellStyle name="Note 31 15" xfId="20286"/>
    <cellStyle name="Note 31 16" xfId="20287"/>
    <cellStyle name="Note 31 17" xfId="20288"/>
    <cellStyle name="Note 31 18" xfId="20289"/>
    <cellStyle name="Note 31 19" xfId="20290"/>
    <cellStyle name="Note 31 2" xfId="20291"/>
    <cellStyle name="Note 31 20" xfId="20292"/>
    <cellStyle name="Note 31 21" xfId="20293"/>
    <cellStyle name="Note 31 22" xfId="20294"/>
    <cellStyle name="Note 31 23" xfId="20295"/>
    <cellStyle name="Note 31 24" xfId="20296"/>
    <cellStyle name="Note 31 25" xfId="20297"/>
    <cellStyle name="Note 31 26" xfId="20298"/>
    <cellStyle name="Note 31 27" xfId="20299"/>
    <cellStyle name="Note 31 28" xfId="20300"/>
    <cellStyle name="Note 31 29" xfId="20301"/>
    <cellStyle name="Note 31 3" xfId="20302"/>
    <cellStyle name="Note 31 30" xfId="20303"/>
    <cellStyle name="Note 31 31" xfId="20304"/>
    <cellStyle name="Note 31 32" xfId="20305"/>
    <cellStyle name="Note 31 33" xfId="20306"/>
    <cellStyle name="Note 31 34" xfId="20307"/>
    <cellStyle name="Note 31 35" xfId="20308"/>
    <cellStyle name="Note 31 36" xfId="20309"/>
    <cellStyle name="Note 31 37" xfId="20310"/>
    <cellStyle name="Note 31 38" xfId="20311"/>
    <cellStyle name="Note 31 39" xfId="20312"/>
    <cellStyle name="Note 31 4" xfId="20313"/>
    <cellStyle name="Note 31 40" xfId="20314"/>
    <cellStyle name="Note 31 41" xfId="20315"/>
    <cellStyle name="Note 31 42" xfId="20316"/>
    <cellStyle name="Note 31 43" xfId="20317"/>
    <cellStyle name="Note 31 44" xfId="20318"/>
    <cellStyle name="Note 31 45" xfId="20319"/>
    <cellStyle name="Note 31 46" xfId="20320"/>
    <cellStyle name="Note 31 47" xfId="20321"/>
    <cellStyle name="Note 31 48" xfId="20322"/>
    <cellStyle name="Note 31 49" xfId="20323"/>
    <cellStyle name="Note 31 5" xfId="20324"/>
    <cellStyle name="Note 31 50" xfId="20325"/>
    <cellStyle name="Note 31 51" xfId="20326"/>
    <cellStyle name="Note 31 52" xfId="20327"/>
    <cellStyle name="Note 31 53" xfId="20328"/>
    <cellStyle name="Note 31 54" xfId="20329"/>
    <cellStyle name="Note 31 55" xfId="20330"/>
    <cellStyle name="Note 31 56" xfId="20331"/>
    <cellStyle name="Note 31 57" xfId="20332"/>
    <cellStyle name="Note 31 58" xfId="20333"/>
    <cellStyle name="Note 31 59" xfId="20334"/>
    <cellStyle name="Note 31 6" xfId="20335"/>
    <cellStyle name="Note 31 60" xfId="20336"/>
    <cellStyle name="Note 31 61" xfId="20337"/>
    <cellStyle name="Note 31 62" xfId="20338"/>
    <cellStyle name="Note 31 63" xfId="20339"/>
    <cellStyle name="Note 31 64" xfId="20340"/>
    <cellStyle name="Note 31 65" xfId="20341"/>
    <cellStyle name="Note 31 66" xfId="20342"/>
    <cellStyle name="Note 31 67" xfId="20343"/>
    <cellStyle name="Note 31 7" xfId="20344"/>
    <cellStyle name="Note 31 8" xfId="20345"/>
    <cellStyle name="Note 31 9" xfId="20346"/>
    <cellStyle name="Note 4" xfId="20347"/>
    <cellStyle name="Note 4 10" xfId="20348"/>
    <cellStyle name="Note 4 11" xfId="20349"/>
    <cellStyle name="Note 4 12" xfId="20350"/>
    <cellStyle name="Note 4 13" xfId="20351"/>
    <cellStyle name="Note 4 14" xfId="20352"/>
    <cellStyle name="Note 4 15" xfId="20353"/>
    <cellStyle name="Note 4 16" xfId="20354"/>
    <cellStyle name="Note 4 17" xfId="20355"/>
    <cellStyle name="Note 4 18" xfId="20356"/>
    <cellStyle name="Note 4 19" xfId="20357"/>
    <cellStyle name="Note 4 2" xfId="20358"/>
    <cellStyle name="Note 4 20" xfId="20359"/>
    <cellStyle name="Note 4 21" xfId="20360"/>
    <cellStyle name="Note 4 22" xfId="20361"/>
    <cellStyle name="Note 4 23" xfId="20362"/>
    <cellStyle name="Note 4 24" xfId="20363"/>
    <cellStyle name="Note 4 25" xfId="20364"/>
    <cellStyle name="Note 4 26" xfId="20365"/>
    <cellStyle name="Note 4 27" xfId="20366"/>
    <cellStyle name="Note 4 28" xfId="20367"/>
    <cellStyle name="Note 4 29" xfId="20368"/>
    <cellStyle name="Note 4 3" xfId="20369"/>
    <cellStyle name="Note 4 30" xfId="20370"/>
    <cellStyle name="Note 4 31" xfId="20371"/>
    <cellStyle name="Note 4 32" xfId="20372"/>
    <cellStyle name="Note 4 33" xfId="20373"/>
    <cellStyle name="Note 4 34" xfId="20374"/>
    <cellStyle name="Note 4 35" xfId="20375"/>
    <cellStyle name="Note 4 36" xfId="20376"/>
    <cellStyle name="Note 4 37" xfId="20377"/>
    <cellStyle name="Note 4 38" xfId="20378"/>
    <cellStyle name="Note 4 39" xfId="20379"/>
    <cellStyle name="Note 4 4" xfId="20380"/>
    <cellStyle name="Note 4 40" xfId="20381"/>
    <cellStyle name="Note 4 41" xfId="20382"/>
    <cellStyle name="Note 4 42" xfId="20383"/>
    <cellStyle name="Note 4 43" xfId="20384"/>
    <cellStyle name="Note 4 44" xfId="20385"/>
    <cellStyle name="Note 4 45" xfId="20386"/>
    <cellStyle name="Note 4 46" xfId="20387"/>
    <cellStyle name="Note 4 47" xfId="20388"/>
    <cellStyle name="Note 4 48" xfId="20389"/>
    <cellStyle name="Note 4 49" xfId="20390"/>
    <cellStyle name="Note 4 5" xfId="20391"/>
    <cellStyle name="Note 4 50" xfId="20392"/>
    <cellStyle name="Note 4 51" xfId="20393"/>
    <cellStyle name="Note 4 52" xfId="20394"/>
    <cellStyle name="Note 4 53" xfId="20395"/>
    <cellStyle name="Note 4 54" xfId="20396"/>
    <cellStyle name="Note 4 55" xfId="20397"/>
    <cellStyle name="Note 4 56" xfId="20398"/>
    <cellStyle name="Note 4 57" xfId="20399"/>
    <cellStyle name="Note 4 58" xfId="20400"/>
    <cellStyle name="Note 4 59" xfId="20401"/>
    <cellStyle name="Note 4 6" xfId="20402"/>
    <cellStyle name="Note 4 60" xfId="20403"/>
    <cellStyle name="Note 4 61" xfId="20404"/>
    <cellStyle name="Note 4 62" xfId="20405"/>
    <cellStyle name="Note 4 63" xfId="20406"/>
    <cellStyle name="Note 4 64" xfId="20407"/>
    <cellStyle name="Note 4 65" xfId="20408"/>
    <cellStyle name="Note 4 66" xfId="20409"/>
    <cellStyle name="Note 4 67" xfId="20410"/>
    <cellStyle name="Note 4 7" xfId="20411"/>
    <cellStyle name="Note 4 8" xfId="20412"/>
    <cellStyle name="Note 4 9" xfId="20413"/>
    <cellStyle name="Note 5" xfId="20414"/>
    <cellStyle name="Note 5 10" xfId="20415"/>
    <cellStyle name="Note 5 11" xfId="20416"/>
    <cellStyle name="Note 5 12" xfId="20417"/>
    <cellStyle name="Note 5 13" xfId="20418"/>
    <cellStyle name="Note 5 14" xfId="20419"/>
    <cellStyle name="Note 5 15" xfId="20420"/>
    <cellStyle name="Note 5 16" xfId="20421"/>
    <cellStyle name="Note 5 17" xfId="20422"/>
    <cellStyle name="Note 5 18" xfId="20423"/>
    <cellStyle name="Note 5 19" xfId="20424"/>
    <cellStyle name="Note 5 2" xfId="20425"/>
    <cellStyle name="Note 5 20" xfId="20426"/>
    <cellStyle name="Note 5 21" xfId="20427"/>
    <cellStyle name="Note 5 22" xfId="20428"/>
    <cellStyle name="Note 5 23" xfId="20429"/>
    <cellStyle name="Note 5 24" xfId="20430"/>
    <cellStyle name="Note 5 25" xfId="20431"/>
    <cellStyle name="Note 5 26" xfId="20432"/>
    <cellStyle name="Note 5 27" xfId="20433"/>
    <cellStyle name="Note 5 28" xfId="20434"/>
    <cellStyle name="Note 5 29" xfId="20435"/>
    <cellStyle name="Note 5 3" xfId="20436"/>
    <cellStyle name="Note 5 30" xfId="20437"/>
    <cellStyle name="Note 5 31" xfId="20438"/>
    <cellStyle name="Note 5 32" xfId="20439"/>
    <cellStyle name="Note 5 33" xfId="20440"/>
    <cellStyle name="Note 5 34" xfId="20441"/>
    <cellStyle name="Note 5 35" xfId="20442"/>
    <cellStyle name="Note 5 36" xfId="20443"/>
    <cellStyle name="Note 5 37" xfId="20444"/>
    <cellStyle name="Note 5 38" xfId="20445"/>
    <cellStyle name="Note 5 39" xfId="20446"/>
    <cellStyle name="Note 5 4" xfId="20447"/>
    <cellStyle name="Note 5 40" xfId="20448"/>
    <cellStyle name="Note 5 41" xfId="20449"/>
    <cellStyle name="Note 5 42" xfId="20450"/>
    <cellStyle name="Note 5 43" xfId="20451"/>
    <cellStyle name="Note 5 44" xfId="20452"/>
    <cellStyle name="Note 5 45" xfId="20453"/>
    <cellStyle name="Note 5 46" xfId="20454"/>
    <cellStyle name="Note 5 47" xfId="20455"/>
    <cellStyle name="Note 5 48" xfId="20456"/>
    <cellStyle name="Note 5 49" xfId="20457"/>
    <cellStyle name="Note 5 5" xfId="20458"/>
    <cellStyle name="Note 5 50" xfId="20459"/>
    <cellStyle name="Note 5 51" xfId="20460"/>
    <cellStyle name="Note 5 52" xfId="20461"/>
    <cellStyle name="Note 5 53" xfId="20462"/>
    <cellStyle name="Note 5 54" xfId="20463"/>
    <cellStyle name="Note 5 55" xfId="20464"/>
    <cellStyle name="Note 5 56" xfId="20465"/>
    <cellStyle name="Note 5 57" xfId="20466"/>
    <cellStyle name="Note 5 58" xfId="20467"/>
    <cellStyle name="Note 5 59" xfId="20468"/>
    <cellStyle name="Note 5 6" xfId="20469"/>
    <cellStyle name="Note 5 60" xfId="20470"/>
    <cellStyle name="Note 5 61" xfId="20471"/>
    <cellStyle name="Note 5 62" xfId="20472"/>
    <cellStyle name="Note 5 63" xfId="20473"/>
    <cellStyle name="Note 5 64" xfId="20474"/>
    <cellStyle name="Note 5 65" xfId="20475"/>
    <cellStyle name="Note 5 66" xfId="20476"/>
    <cellStyle name="Note 5 67" xfId="20477"/>
    <cellStyle name="Note 5 7" xfId="20478"/>
    <cellStyle name="Note 5 8" xfId="20479"/>
    <cellStyle name="Note 5 9" xfId="20480"/>
    <cellStyle name="Note 6" xfId="20481"/>
    <cellStyle name="Note 6 10" xfId="20482"/>
    <cellStyle name="Note 6 11" xfId="20483"/>
    <cellStyle name="Note 6 12" xfId="20484"/>
    <cellStyle name="Note 6 13" xfId="20485"/>
    <cellStyle name="Note 6 14" xfId="20486"/>
    <cellStyle name="Note 6 15" xfId="20487"/>
    <cellStyle name="Note 6 16" xfId="20488"/>
    <cellStyle name="Note 6 17" xfId="20489"/>
    <cellStyle name="Note 6 18" xfId="20490"/>
    <cellStyle name="Note 6 19" xfId="20491"/>
    <cellStyle name="Note 6 2" xfId="20492"/>
    <cellStyle name="Note 6 20" xfId="20493"/>
    <cellStyle name="Note 6 21" xfId="20494"/>
    <cellStyle name="Note 6 22" xfId="20495"/>
    <cellStyle name="Note 6 23" xfId="20496"/>
    <cellStyle name="Note 6 24" xfId="20497"/>
    <cellStyle name="Note 6 25" xfId="20498"/>
    <cellStyle name="Note 6 26" xfId="20499"/>
    <cellStyle name="Note 6 27" xfId="20500"/>
    <cellStyle name="Note 6 28" xfId="20501"/>
    <cellStyle name="Note 6 29" xfId="20502"/>
    <cellStyle name="Note 6 3" xfId="20503"/>
    <cellStyle name="Note 6 30" xfId="20504"/>
    <cellStyle name="Note 6 31" xfId="20505"/>
    <cellStyle name="Note 6 32" xfId="20506"/>
    <cellStyle name="Note 6 33" xfId="20507"/>
    <cellStyle name="Note 6 34" xfId="20508"/>
    <cellStyle name="Note 6 35" xfId="20509"/>
    <cellStyle name="Note 6 36" xfId="20510"/>
    <cellStyle name="Note 6 37" xfId="20511"/>
    <cellStyle name="Note 6 38" xfId="20512"/>
    <cellStyle name="Note 6 39" xfId="20513"/>
    <cellStyle name="Note 6 4" xfId="20514"/>
    <cellStyle name="Note 6 40" xfId="20515"/>
    <cellStyle name="Note 6 41" xfId="20516"/>
    <cellStyle name="Note 6 42" xfId="20517"/>
    <cellStyle name="Note 6 43" xfId="20518"/>
    <cellStyle name="Note 6 44" xfId="20519"/>
    <cellStyle name="Note 6 45" xfId="20520"/>
    <cellStyle name="Note 6 46" xfId="20521"/>
    <cellStyle name="Note 6 47" xfId="20522"/>
    <cellStyle name="Note 6 48" xfId="20523"/>
    <cellStyle name="Note 6 49" xfId="20524"/>
    <cellStyle name="Note 6 5" xfId="20525"/>
    <cellStyle name="Note 6 50" xfId="20526"/>
    <cellStyle name="Note 6 51" xfId="20527"/>
    <cellStyle name="Note 6 52" xfId="20528"/>
    <cellStyle name="Note 6 53" xfId="20529"/>
    <cellStyle name="Note 6 54" xfId="20530"/>
    <cellStyle name="Note 6 55" xfId="20531"/>
    <cellStyle name="Note 6 56" xfId="20532"/>
    <cellStyle name="Note 6 57" xfId="20533"/>
    <cellStyle name="Note 6 58" xfId="20534"/>
    <cellStyle name="Note 6 59" xfId="20535"/>
    <cellStyle name="Note 6 6" xfId="20536"/>
    <cellStyle name="Note 6 60" xfId="20537"/>
    <cellStyle name="Note 6 61" xfId="20538"/>
    <cellStyle name="Note 6 62" xfId="20539"/>
    <cellStyle name="Note 6 63" xfId="20540"/>
    <cellStyle name="Note 6 64" xfId="20541"/>
    <cellStyle name="Note 6 65" xfId="20542"/>
    <cellStyle name="Note 6 66" xfId="20543"/>
    <cellStyle name="Note 6 67" xfId="20544"/>
    <cellStyle name="Note 6 7" xfId="20545"/>
    <cellStyle name="Note 6 8" xfId="20546"/>
    <cellStyle name="Note 6 9" xfId="20547"/>
    <cellStyle name="Note 7" xfId="20548"/>
    <cellStyle name="Note 7 10" xfId="20549"/>
    <cellStyle name="Note 7 11" xfId="20550"/>
    <cellStyle name="Note 7 12" xfId="20551"/>
    <cellStyle name="Note 7 13" xfId="20552"/>
    <cellStyle name="Note 7 14" xfId="20553"/>
    <cellStyle name="Note 7 15" xfId="20554"/>
    <cellStyle name="Note 7 16" xfId="20555"/>
    <cellStyle name="Note 7 17" xfId="20556"/>
    <cellStyle name="Note 7 18" xfId="20557"/>
    <cellStyle name="Note 7 19" xfId="20558"/>
    <cellStyle name="Note 7 2" xfId="20559"/>
    <cellStyle name="Note 7 20" xfId="20560"/>
    <cellStyle name="Note 7 21" xfId="20561"/>
    <cellStyle name="Note 7 22" xfId="20562"/>
    <cellStyle name="Note 7 23" xfId="20563"/>
    <cellStyle name="Note 7 24" xfId="20564"/>
    <cellStyle name="Note 7 25" xfId="20565"/>
    <cellStyle name="Note 7 26" xfId="20566"/>
    <cellStyle name="Note 7 27" xfId="20567"/>
    <cellStyle name="Note 7 28" xfId="20568"/>
    <cellStyle name="Note 7 29" xfId="20569"/>
    <cellStyle name="Note 7 3" xfId="20570"/>
    <cellStyle name="Note 7 30" xfId="20571"/>
    <cellStyle name="Note 7 31" xfId="20572"/>
    <cellStyle name="Note 7 32" xfId="20573"/>
    <cellStyle name="Note 7 33" xfId="20574"/>
    <cellStyle name="Note 7 34" xfId="20575"/>
    <cellStyle name="Note 7 35" xfId="20576"/>
    <cellStyle name="Note 7 36" xfId="20577"/>
    <cellStyle name="Note 7 37" xfId="20578"/>
    <cellStyle name="Note 7 38" xfId="20579"/>
    <cellStyle name="Note 7 39" xfId="20580"/>
    <cellStyle name="Note 7 4" xfId="20581"/>
    <cellStyle name="Note 7 40" xfId="20582"/>
    <cellStyle name="Note 7 41" xfId="20583"/>
    <cellStyle name="Note 7 42" xfId="20584"/>
    <cellStyle name="Note 7 43" xfId="20585"/>
    <cellStyle name="Note 7 44" xfId="20586"/>
    <cellStyle name="Note 7 45" xfId="20587"/>
    <cellStyle name="Note 7 46" xfId="20588"/>
    <cellStyle name="Note 7 47" xfId="20589"/>
    <cellStyle name="Note 7 48" xfId="20590"/>
    <cellStyle name="Note 7 49" xfId="20591"/>
    <cellStyle name="Note 7 5" xfId="20592"/>
    <cellStyle name="Note 7 50" xfId="20593"/>
    <cellStyle name="Note 7 51" xfId="20594"/>
    <cellStyle name="Note 7 52" xfId="20595"/>
    <cellStyle name="Note 7 53" xfId="20596"/>
    <cellStyle name="Note 7 54" xfId="20597"/>
    <cellStyle name="Note 7 55" xfId="20598"/>
    <cellStyle name="Note 7 56" xfId="20599"/>
    <cellStyle name="Note 7 57" xfId="20600"/>
    <cellStyle name="Note 7 58" xfId="20601"/>
    <cellStyle name="Note 7 59" xfId="20602"/>
    <cellStyle name="Note 7 6" xfId="20603"/>
    <cellStyle name="Note 7 60" xfId="20604"/>
    <cellStyle name="Note 7 61" xfId="20605"/>
    <cellStyle name="Note 7 62" xfId="20606"/>
    <cellStyle name="Note 7 63" xfId="20607"/>
    <cellStyle name="Note 7 64" xfId="20608"/>
    <cellStyle name="Note 7 65" xfId="20609"/>
    <cellStyle name="Note 7 66" xfId="20610"/>
    <cellStyle name="Note 7 67" xfId="20611"/>
    <cellStyle name="Note 7 7" xfId="20612"/>
    <cellStyle name="Note 7 8" xfId="20613"/>
    <cellStyle name="Note 7 9" xfId="20614"/>
    <cellStyle name="Note 8" xfId="20615"/>
    <cellStyle name="Note 8 10" xfId="20616"/>
    <cellStyle name="Note 8 11" xfId="20617"/>
    <cellStyle name="Note 8 12" xfId="20618"/>
    <cellStyle name="Note 8 13" xfId="20619"/>
    <cellStyle name="Note 8 14" xfId="20620"/>
    <cellStyle name="Note 8 15" xfId="20621"/>
    <cellStyle name="Note 8 16" xfId="20622"/>
    <cellStyle name="Note 8 17" xfId="20623"/>
    <cellStyle name="Note 8 18" xfId="20624"/>
    <cellStyle name="Note 8 19" xfId="20625"/>
    <cellStyle name="Note 8 2" xfId="20626"/>
    <cellStyle name="Note 8 20" xfId="20627"/>
    <cellStyle name="Note 8 21" xfId="20628"/>
    <cellStyle name="Note 8 22" xfId="20629"/>
    <cellStyle name="Note 8 23" xfId="20630"/>
    <cellStyle name="Note 8 24" xfId="20631"/>
    <cellStyle name="Note 8 25" xfId="20632"/>
    <cellStyle name="Note 8 26" xfId="20633"/>
    <cellStyle name="Note 8 27" xfId="20634"/>
    <cellStyle name="Note 8 28" xfId="20635"/>
    <cellStyle name="Note 8 29" xfId="20636"/>
    <cellStyle name="Note 8 3" xfId="20637"/>
    <cellStyle name="Note 8 30" xfId="20638"/>
    <cellStyle name="Note 8 31" xfId="20639"/>
    <cellStyle name="Note 8 32" xfId="20640"/>
    <cellStyle name="Note 8 33" xfId="20641"/>
    <cellStyle name="Note 8 34" xfId="20642"/>
    <cellStyle name="Note 8 35" xfId="20643"/>
    <cellStyle name="Note 8 36" xfId="20644"/>
    <cellStyle name="Note 8 37" xfId="20645"/>
    <cellStyle name="Note 8 38" xfId="20646"/>
    <cellStyle name="Note 8 39" xfId="20647"/>
    <cellStyle name="Note 8 4" xfId="20648"/>
    <cellStyle name="Note 8 40" xfId="20649"/>
    <cellStyle name="Note 8 41" xfId="20650"/>
    <cellStyle name="Note 8 42" xfId="20651"/>
    <cellStyle name="Note 8 43" xfId="20652"/>
    <cellStyle name="Note 8 44" xfId="20653"/>
    <cellStyle name="Note 8 45" xfId="20654"/>
    <cellStyle name="Note 8 46" xfId="20655"/>
    <cellStyle name="Note 8 47" xfId="20656"/>
    <cellStyle name="Note 8 48" xfId="20657"/>
    <cellStyle name="Note 8 49" xfId="20658"/>
    <cellStyle name="Note 8 5" xfId="20659"/>
    <cellStyle name="Note 8 50" xfId="20660"/>
    <cellStyle name="Note 8 51" xfId="20661"/>
    <cellStyle name="Note 8 52" xfId="20662"/>
    <cellStyle name="Note 8 53" xfId="20663"/>
    <cellStyle name="Note 8 54" xfId="20664"/>
    <cellStyle name="Note 8 55" xfId="20665"/>
    <cellStyle name="Note 8 56" xfId="20666"/>
    <cellStyle name="Note 8 57" xfId="20667"/>
    <cellStyle name="Note 8 58" xfId="20668"/>
    <cellStyle name="Note 8 59" xfId="20669"/>
    <cellStyle name="Note 8 6" xfId="20670"/>
    <cellStyle name="Note 8 60" xfId="20671"/>
    <cellStyle name="Note 8 61" xfId="20672"/>
    <cellStyle name="Note 8 62" xfId="20673"/>
    <cellStyle name="Note 8 63" xfId="20674"/>
    <cellStyle name="Note 8 64" xfId="20675"/>
    <cellStyle name="Note 8 65" xfId="20676"/>
    <cellStyle name="Note 8 66" xfId="20677"/>
    <cellStyle name="Note 8 67" xfId="20678"/>
    <cellStyle name="Note 8 7" xfId="20679"/>
    <cellStyle name="Note 8 8" xfId="20680"/>
    <cellStyle name="Note 8 9" xfId="20681"/>
    <cellStyle name="Note 9" xfId="20682"/>
    <cellStyle name="Note 9 10" xfId="20683"/>
    <cellStyle name="Note 9 11" xfId="20684"/>
    <cellStyle name="Note 9 12" xfId="20685"/>
    <cellStyle name="Note 9 13" xfId="20686"/>
    <cellStyle name="Note 9 14" xfId="20687"/>
    <cellStyle name="Note 9 15" xfId="20688"/>
    <cellStyle name="Note 9 16" xfId="20689"/>
    <cellStyle name="Note 9 17" xfId="20690"/>
    <cellStyle name="Note 9 18" xfId="20691"/>
    <cellStyle name="Note 9 19" xfId="20692"/>
    <cellStyle name="Note 9 2" xfId="20693"/>
    <cellStyle name="Note 9 20" xfId="20694"/>
    <cellStyle name="Note 9 21" xfId="20695"/>
    <cellStyle name="Note 9 22" xfId="20696"/>
    <cellStyle name="Note 9 23" xfId="20697"/>
    <cellStyle name="Note 9 24" xfId="20698"/>
    <cellStyle name="Note 9 25" xfId="20699"/>
    <cellStyle name="Note 9 26" xfId="20700"/>
    <cellStyle name="Note 9 27" xfId="20701"/>
    <cellStyle name="Note 9 28" xfId="20702"/>
    <cellStyle name="Note 9 29" xfId="20703"/>
    <cellStyle name="Note 9 3" xfId="20704"/>
    <cellStyle name="Note 9 30" xfId="20705"/>
    <cellStyle name="Note 9 31" xfId="20706"/>
    <cellStyle name="Note 9 32" xfId="20707"/>
    <cellStyle name="Note 9 33" xfId="20708"/>
    <cellStyle name="Note 9 34" xfId="20709"/>
    <cellStyle name="Note 9 35" xfId="20710"/>
    <cellStyle name="Note 9 36" xfId="20711"/>
    <cellStyle name="Note 9 37" xfId="20712"/>
    <cellStyle name="Note 9 38" xfId="20713"/>
    <cellStyle name="Note 9 39" xfId="20714"/>
    <cellStyle name="Note 9 4" xfId="20715"/>
    <cellStyle name="Note 9 40" xfId="20716"/>
    <cellStyle name="Note 9 41" xfId="20717"/>
    <cellStyle name="Note 9 42" xfId="20718"/>
    <cellStyle name="Note 9 43" xfId="20719"/>
    <cellStyle name="Note 9 44" xfId="20720"/>
    <cellStyle name="Note 9 45" xfId="20721"/>
    <cellStyle name="Note 9 46" xfId="20722"/>
    <cellStyle name="Note 9 47" xfId="20723"/>
    <cellStyle name="Note 9 48" xfId="20724"/>
    <cellStyle name="Note 9 49" xfId="20725"/>
    <cellStyle name="Note 9 5" xfId="20726"/>
    <cellStyle name="Note 9 50" xfId="20727"/>
    <cellStyle name="Note 9 51" xfId="20728"/>
    <cellStyle name="Note 9 52" xfId="20729"/>
    <cellStyle name="Note 9 53" xfId="20730"/>
    <cellStyle name="Note 9 54" xfId="20731"/>
    <cellStyle name="Note 9 55" xfId="20732"/>
    <cellStyle name="Note 9 56" xfId="20733"/>
    <cellStyle name="Note 9 57" xfId="20734"/>
    <cellStyle name="Note 9 58" xfId="20735"/>
    <cellStyle name="Note 9 59" xfId="20736"/>
    <cellStyle name="Note 9 6" xfId="20737"/>
    <cellStyle name="Note 9 60" xfId="20738"/>
    <cellStyle name="Note 9 61" xfId="20739"/>
    <cellStyle name="Note 9 62" xfId="20740"/>
    <cellStyle name="Note 9 63" xfId="20741"/>
    <cellStyle name="Note 9 64" xfId="20742"/>
    <cellStyle name="Note 9 65" xfId="20743"/>
    <cellStyle name="Note 9 66" xfId="20744"/>
    <cellStyle name="Note 9 67" xfId="20745"/>
    <cellStyle name="Note 9 7" xfId="20746"/>
    <cellStyle name="Note 9 8" xfId="20747"/>
    <cellStyle name="Note 9 9" xfId="20748"/>
    <cellStyle name="Output 10" xfId="20749"/>
    <cellStyle name="Output 10 10" xfId="20750"/>
    <cellStyle name="Output 10 11" xfId="20751"/>
    <cellStyle name="Output 10 12" xfId="20752"/>
    <cellStyle name="Output 10 13" xfId="20753"/>
    <cellStyle name="Output 10 14" xfId="20754"/>
    <cellStyle name="Output 10 15" xfId="20755"/>
    <cellStyle name="Output 10 16" xfId="20756"/>
    <cellStyle name="Output 10 17" xfId="20757"/>
    <cellStyle name="Output 10 18" xfId="20758"/>
    <cellStyle name="Output 10 19" xfId="20759"/>
    <cellStyle name="Output 10 2" xfId="20760"/>
    <cellStyle name="Output 10 20" xfId="20761"/>
    <cellStyle name="Output 10 21" xfId="20762"/>
    <cellStyle name="Output 10 22" xfId="20763"/>
    <cellStyle name="Output 10 23" xfId="20764"/>
    <cellStyle name="Output 10 24" xfId="20765"/>
    <cellStyle name="Output 10 25" xfId="20766"/>
    <cellStyle name="Output 10 26" xfId="20767"/>
    <cellStyle name="Output 10 27" xfId="20768"/>
    <cellStyle name="Output 10 28" xfId="20769"/>
    <cellStyle name="Output 10 29" xfId="20770"/>
    <cellStyle name="Output 10 3" xfId="20771"/>
    <cellStyle name="Output 10 30" xfId="20772"/>
    <cellStyle name="Output 10 31" xfId="20773"/>
    <cellStyle name="Output 10 32" xfId="20774"/>
    <cellStyle name="Output 10 33" xfId="20775"/>
    <cellStyle name="Output 10 34" xfId="20776"/>
    <cellStyle name="Output 10 35" xfId="20777"/>
    <cellStyle name="Output 10 36" xfId="20778"/>
    <cellStyle name="Output 10 37" xfId="20779"/>
    <cellStyle name="Output 10 38" xfId="20780"/>
    <cellStyle name="Output 10 39" xfId="20781"/>
    <cellStyle name="Output 10 4" xfId="20782"/>
    <cellStyle name="Output 10 40" xfId="20783"/>
    <cellStyle name="Output 10 41" xfId="20784"/>
    <cellStyle name="Output 10 42" xfId="20785"/>
    <cellStyle name="Output 10 43" xfId="20786"/>
    <cellStyle name="Output 10 44" xfId="20787"/>
    <cellStyle name="Output 10 45" xfId="20788"/>
    <cellStyle name="Output 10 46" xfId="20789"/>
    <cellStyle name="Output 10 47" xfId="20790"/>
    <cellStyle name="Output 10 48" xfId="20791"/>
    <cellStyle name="Output 10 49" xfId="20792"/>
    <cellStyle name="Output 10 5" xfId="20793"/>
    <cellStyle name="Output 10 50" xfId="20794"/>
    <cellStyle name="Output 10 51" xfId="20795"/>
    <cellStyle name="Output 10 52" xfId="20796"/>
    <cellStyle name="Output 10 53" xfId="20797"/>
    <cellStyle name="Output 10 54" xfId="20798"/>
    <cellStyle name="Output 10 55" xfId="20799"/>
    <cellStyle name="Output 10 56" xfId="20800"/>
    <cellStyle name="Output 10 57" xfId="20801"/>
    <cellStyle name="Output 10 58" xfId="20802"/>
    <cellStyle name="Output 10 59" xfId="20803"/>
    <cellStyle name="Output 10 6" xfId="20804"/>
    <cellStyle name="Output 10 60" xfId="20805"/>
    <cellStyle name="Output 10 61" xfId="20806"/>
    <cellStyle name="Output 10 62" xfId="20807"/>
    <cellStyle name="Output 10 63" xfId="20808"/>
    <cellStyle name="Output 10 64" xfId="20809"/>
    <cellStyle name="Output 10 65" xfId="20810"/>
    <cellStyle name="Output 10 66" xfId="20811"/>
    <cellStyle name="Output 10 67" xfId="20812"/>
    <cellStyle name="Output 10 7" xfId="20813"/>
    <cellStyle name="Output 10 8" xfId="20814"/>
    <cellStyle name="Output 10 9" xfId="20815"/>
    <cellStyle name="Output 11" xfId="20816"/>
    <cellStyle name="Output 11 10" xfId="20817"/>
    <cellStyle name="Output 11 11" xfId="20818"/>
    <cellStyle name="Output 11 12" xfId="20819"/>
    <cellStyle name="Output 11 13" xfId="20820"/>
    <cellStyle name="Output 11 14" xfId="20821"/>
    <cellStyle name="Output 11 15" xfId="20822"/>
    <cellStyle name="Output 11 16" xfId="20823"/>
    <cellStyle name="Output 11 17" xfId="20824"/>
    <cellStyle name="Output 11 18" xfId="20825"/>
    <cellStyle name="Output 11 19" xfId="20826"/>
    <cellStyle name="Output 11 2" xfId="20827"/>
    <cellStyle name="Output 11 20" xfId="20828"/>
    <cellStyle name="Output 11 21" xfId="20829"/>
    <cellStyle name="Output 11 22" xfId="20830"/>
    <cellStyle name="Output 11 23" xfId="20831"/>
    <cellStyle name="Output 11 24" xfId="20832"/>
    <cellStyle name="Output 11 25" xfId="20833"/>
    <cellStyle name="Output 11 26" xfId="20834"/>
    <cellStyle name="Output 11 27" xfId="20835"/>
    <cellStyle name="Output 11 28" xfId="20836"/>
    <cellStyle name="Output 11 29" xfId="20837"/>
    <cellStyle name="Output 11 3" xfId="20838"/>
    <cellStyle name="Output 11 30" xfId="20839"/>
    <cellStyle name="Output 11 31" xfId="20840"/>
    <cellStyle name="Output 11 32" xfId="20841"/>
    <cellStyle name="Output 11 33" xfId="20842"/>
    <cellStyle name="Output 11 34" xfId="20843"/>
    <cellStyle name="Output 11 35" xfId="20844"/>
    <cellStyle name="Output 11 36" xfId="20845"/>
    <cellStyle name="Output 11 37" xfId="20846"/>
    <cellStyle name="Output 11 38" xfId="20847"/>
    <cellStyle name="Output 11 39" xfId="20848"/>
    <cellStyle name="Output 11 4" xfId="20849"/>
    <cellStyle name="Output 11 40" xfId="20850"/>
    <cellStyle name="Output 11 41" xfId="20851"/>
    <cellStyle name="Output 11 42" xfId="20852"/>
    <cellStyle name="Output 11 43" xfId="20853"/>
    <cellStyle name="Output 11 44" xfId="20854"/>
    <cellStyle name="Output 11 45" xfId="20855"/>
    <cellStyle name="Output 11 46" xfId="20856"/>
    <cellStyle name="Output 11 47" xfId="20857"/>
    <cellStyle name="Output 11 48" xfId="20858"/>
    <cellStyle name="Output 11 49" xfId="20859"/>
    <cellStyle name="Output 11 5" xfId="20860"/>
    <cellStyle name="Output 11 50" xfId="20861"/>
    <cellStyle name="Output 11 51" xfId="20862"/>
    <cellStyle name="Output 11 52" xfId="20863"/>
    <cellStyle name="Output 11 53" xfId="20864"/>
    <cellStyle name="Output 11 54" xfId="20865"/>
    <cellStyle name="Output 11 55" xfId="20866"/>
    <cellStyle name="Output 11 56" xfId="20867"/>
    <cellStyle name="Output 11 57" xfId="20868"/>
    <cellStyle name="Output 11 58" xfId="20869"/>
    <cellStyle name="Output 11 59" xfId="20870"/>
    <cellStyle name="Output 11 6" xfId="20871"/>
    <cellStyle name="Output 11 60" xfId="20872"/>
    <cellStyle name="Output 11 61" xfId="20873"/>
    <cellStyle name="Output 11 62" xfId="20874"/>
    <cellStyle name="Output 11 63" xfId="20875"/>
    <cellStyle name="Output 11 64" xfId="20876"/>
    <cellStyle name="Output 11 65" xfId="20877"/>
    <cellStyle name="Output 11 66" xfId="20878"/>
    <cellStyle name="Output 11 67" xfId="20879"/>
    <cellStyle name="Output 11 7" xfId="20880"/>
    <cellStyle name="Output 11 8" xfId="20881"/>
    <cellStyle name="Output 11 9" xfId="20882"/>
    <cellStyle name="Output 12" xfId="20883"/>
    <cellStyle name="Output 12 10" xfId="20884"/>
    <cellStyle name="Output 12 11" xfId="20885"/>
    <cellStyle name="Output 12 12" xfId="20886"/>
    <cellStyle name="Output 12 13" xfId="20887"/>
    <cellStyle name="Output 12 14" xfId="20888"/>
    <cellStyle name="Output 12 15" xfId="20889"/>
    <cellStyle name="Output 12 16" xfId="20890"/>
    <cellStyle name="Output 12 17" xfId="20891"/>
    <cellStyle name="Output 12 18" xfId="20892"/>
    <cellStyle name="Output 12 19" xfId="20893"/>
    <cellStyle name="Output 12 2" xfId="20894"/>
    <cellStyle name="Output 12 20" xfId="20895"/>
    <cellStyle name="Output 12 21" xfId="20896"/>
    <cellStyle name="Output 12 22" xfId="20897"/>
    <cellStyle name="Output 12 23" xfId="20898"/>
    <cellStyle name="Output 12 24" xfId="20899"/>
    <cellStyle name="Output 12 25" xfId="20900"/>
    <cellStyle name="Output 12 26" xfId="20901"/>
    <cellStyle name="Output 12 27" xfId="20902"/>
    <cellStyle name="Output 12 28" xfId="20903"/>
    <cellStyle name="Output 12 29" xfId="20904"/>
    <cellStyle name="Output 12 3" xfId="20905"/>
    <cellStyle name="Output 12 30" xfId="20906"/>
    <cellStyle name="Output 12 31" xfId="20907"/>
    <cellStyle name="Output 12 32" xfId="20908"/>
    <cellStyle name="Output 12 33" xfId="20909"/>
    <cellStyle name="Output 12 34" xfId="20910"/>
    <cellStyle name="Output 12 35" xfId="20911"/>
    <cellStyle name="Output 12 36" xfId="20912"/>
    <cellStyle name="Output 12 37" xfId="20913"/>
    <cellStyle name="Output 12 38" xfId="20914"/>
    <cellStyle name="Output 12 39" xfId="20915"/>
    <cellStyle name="Output 12 4" xfId="20916"/>
    <cellStyle name="Output 12 40" xfId="20917"/>
    <cellStyle name="Output 12 41" xfId="20918"/>
    <cellStyle name="Output 12 42" xfId="20919"/>
    <cellStyle name="Output 12 43" xfId="20920"/>
    <cellStyle name="Output 12 44" xfId="20921"/>
    <cellStyle name="Output 12 45" xfId="20922"/>
    <cellStyle name="Output 12 46" xfId="20923"/>
    <cellStyle name="Output 12 47" xfId="20924"/>
    <cellStyle name="Output 12 48" xfId="20925"/>
    <cellStyle name="Output 12 49" xfId="20926"/>
    <cellStyle name="Output 12 5" xfId="20927"/>
    <cellStyle name="Output 12 50" xfId="20928"/>
    <cellStyle name="Output 12 51" xfId="20929"/>
    <cellStyle name="Output 12 52" xfId="20930"/>
    <cellStyle name="Output 12 53" xfId="20931"/>
    <cellStyle name="Output 12 54" xfId="20932"/>
    <cellStyle name="Output 12 55" xfId="20933"/>
    <cellStyle name="Output 12 56" xfId="20934"/>
    <cellStyle name="Output 12 57" xfId="20935"/>
    <cellStyle name="Output 12 58" xfId="20936"/>
    <cellStyle name="Output 12 59" xfId="20937"/>
    <cellStyle name="Output 12 6" xfId="20938"/>
    <cellStyle name="Output 12 60" xfId="20939"/>
    <cellStyle name="Output 12 61" xfId="20940"/>
    <cellStyle name="Output 12 62" xfId="20941"/>
    <cellStyle name="Output 12 63" xfId="20942"/>
    <cellStyle name="Output 12 64" xfId="20943"/>
    <cellStyle name="Output 12 65" xfId="20944"/>
    <cellStyle name="Output 12 66" xfId="20945"/>
    <cellStyle name="Output 12 67" xfId="20946"/>
    <cellStyle name="Output 12 7" xfId="20947"/>
    <cellStyle name="Output 12 8" xfId="20948"/>
    <cellStyle name="Output 12 9" xfId="20949"/>
    <cellStyle name="Output 13" xfId="20950"/>
    <cellStyle name="Output 13 10" xfId="20951"/>
    <cellStyle name="Output 13 11" xfId="20952"/>
    <cellStyle name="Output 13 12" xfId="20953"/>
    <cellStyle name="Output 13 13" xfId="20954"/>
    <cellStyle name="Output 13 14" xfId="20955"/>
    <cellStyle name="Output 13 15" xfId="20956"/>
    <cellStyle name="Output 13 16" xfId="20957"/>
    <cellStyle name="Output 13 17" xfId="20958"/>
    <cellStyle name="Output 13 18" xfId="20959"/>
    <cellStyle name="Output 13 19" xfId="20960"/>
    <cellStyle name="Output 13 2" xfId="20961"/>
    <cellStyle name="Output 13 20" xfId="20962"/>
    <cellStyle name="Output 13 21" xfId="20963"/>
    <cellStyle name="Output 13 22" xfId="20964"/>
    <cellStyle name="Output 13 23" xfId="20965"/>
    <cellStyle name="Output 13 24" xfId="20966"/>
    <cellStyle name="Output 13 25" xfId="20967"/>
    <cellStyle name="Output 13 26" xfId="20968"/>
    <cellStyle name="Output 13 27" xfId="20969"/>
    <cellStyle name="Output 13 28" xfId="20970"/>
    <cellStyle name="Output 13 29" xfId="20971"/>
    <cellStyle name="Output 13 3" xfId="20972"/>
    <cellStyle name="Output 13 30" xfId="20973"/>
    <cellStyle name="Output 13 31" xfId="20974"/>
    <cellStyle name="Output 13 32" xfId="20975"/>
    <cellStyle name="Output 13 33" xfId="20976"/>
    <cellStyle name="Output 13 34" xfId="20977"/>
    <cellStyle name="Output 13 35" xfId="20978"/>
    <cellStyle name="Output 13 36" xfId="20979"/>
    <cellStyle name="Output 13 37" xfId="20980"/>
    <cellStyle name="Output 13 38" xfId="20981"/>
    <cellStyle name="Output 13 39" xfId="20982"/>
    <cellStyle name="Output 13 4" xfId="20983"/>
    <cellStyle name="Output 13 40" xfId="20984"/>
    <cellStyle name="Output 13 41" xfId="20985"/>
    <cellStyle name="Output 13 42" xfId="20986"/>
    <cellStyle name="Output 13 43" xfId="20987"/>
    <cellStyle name="Output 13 44" xfId="20988"/>
    <cellStyle name="Output 13 45" xfId="20989"/>
    <cellStyle name="Output 13 46" xfId="20990"/>
    <cellStyle name="Output 13 47" xfId="20991"/>
    <cellStyle name="Output 13 48" xfId="20992"/>
    <cellStyle name="Output 13 49" xfId="20993"/>
    <cellStyle name="Output 13 5" xfId="20994"/>
    <cellStyle name="Output 13 50" xfId="20995"/>
    <cellStyle name="Output 13 51" xfId="20996"/>
    <cellStyle name="Output 13 52" xfId="20997"/>
    <cellStyle name="Output 13 53" xfId="20998"/>
    <cellStyle name="Output 13 54" xfId="20999"/>
    <cellStyle name="Output 13 55" xfId="21000"/>
    <cellStyle name="Output 13 56" xfId="21001"/>
    <cellStyle name="Output 13 57" xfId="21002"/>
    <cellStyle name="Output 13 58" xfId="21003"/>
    <cellStyle name="Output 13 59" xfId="21004"/>
    <cellStyle name="Output 13 6" xfId="21005"/>
    <cellStyle name="Output 13 60" xfId="21006"/>
    <cellStyle name="Output 13 61" xfId="21007"/>
    <cellStyle name="Output 13 62" xfId="21008"/>
    <cellStyle name="Output 13 63" xfId="21009"/>
    <cellStyle name="Output 13 64" xfId="21010"/>
    <cellStyle name="Output 13 65" xfId="21011"/>
    <cellStyle name="Output 13 66" xfId="21012"/>
    <cellStyle name="Output 13 67" xfId="21013"/>
    <cellStyle name="Output 13 7" xfId="21014"/>
    <cellStyle name="Output 13 8" xfId="21015"/>
    <cellStyle name="Output 13 9" xfId="21016"/>
    <cellStyle name="Output 14" xfId="21017"/>
    <cellStyle name="Output 14 10" xfId="21018"/>
    <cellStyle name="Output 14 11" xfId="21019"/>
    <cellStyle name="Output 14 12" xfId="21020"/>
    <cellStyle name="Output 14 13" xfId="21021"/>
    <cellStyle name="Output 14 14" xfId="21022"/>
    <cellStyle name="Output 14 15" xfId="21023"/>
    <cellStyle name="Output 14 16" xfId="21024"/>
    <cellStyle name="Output 14 17" xfId="21025"/>
    <cellStyle name="Output 14 18" xfId="21026"/>
    <cellStyle name="Output 14 19" xfId="21027"/>
    <cellStyle name="Output 14 2" xfId="21028"/>
    <cellStyle name="Output 14 20" xfId="21029"/>
    <cellStyle name="Output 14 21" xfId="21030"/>
    <cellStyle name="Output 14 22" xfId="21031"/>
    <cellStyle name="Output 14 23" xfId="21032"/>
    <cellStyle name="Output 14 24" xfId="21033"/>
    <cellStyle name="Output 14 25" xfId="21034"/>
    <cellStyle name="Output 14 26" xfId="21035"/>
    <cellStyle name="Output 14 27" xfId="21036"/>
    <cellStyle name="Output 14 28" xfId="21037"/>
    <cellStyle name="Output 14 29" xfId="21038"/>
    <cellStyle name="Output 14 3" xfId="21039"/>
    <cellStyle name="Output 14 30" xfId="21040"/>
    <cellStyle name="Output 14 31" xfId="21041"/>
    <cellStyle name="Output 14 32" xfId="21042"/>
    <cellStyle name="Output 14 33" xfId="21043"/>
    <cellStyle name="Output 14 34" xfId="21044"/>
    <cellStyle name="Output 14 35" xfId="21045"/>
    <cellStyle name="Output 14 36" xfId="21046"/>
    <cellStyle name="Output 14 37" xfId="21047"/>
    <cellStyle name="Output 14 38" xfId="21048"/>
    <cellStyle name="Output 14 39" xfId="21049"/>
    <cellStyle name="Output 14 4" xfId="21050"/>
    <cellStyle name="Output 14 40" xfId="21051"/>
    <cellStyle name="Output 14 41" xfId="21052"/>
    <cellStyle name="Output 14 42" xfId="21053"/>
    <cellStyle name="Output 14 43" xfId="21054"/>
    <cellStyle name="Output 14 44" xfId="21055"/>
    <cellStyle name="Output 14 45" xfId="21056"/>
    <cellStyle name="Output 14 46" xfId="21057"/>
    <cellStyle name="Output 14 47" xfId="21058"/>
    <cellStyle name="Output 14 48" xfId="21059"/>
    <cellStyle name="Output 14 49" xfId="21060"/>
    <cellStyle name="Output 14 5" xfId="21061"/>
    <cellStyle name="Output 14 50" xfId="21062"/>
    <cellStyle name="Output 14 51" xfId="21063"/>
    <cellStyle name="Output 14 52" xfId="21064"/>
    <cellStyle name="Output 14 53" xfId="21065"/>
    <cellStyle name="Output 14 54" xfId="21066"/>
    <cellStyle name="Output 14 55" xfId="21067"/>
    <cellStyle name="Output 14 56" xfId="21068"/>
    <cellStyle name="Output 14 57" xfId="21069"/>
    <cellStyle name="Output 14 58" xfId="21070"/>
    <cellStyle name="Output 14 59" xfId="21071"/>
    <cellStyle name="Output 14 6" xfId="21072"/>
    <cellStyle name="Output 14 60" xfId="21073"/>
    <cellStyle name="Output 14 61" xfId="21074"/>
    <cellStyle name="Output 14 62" xfId="21075"/>
    <cellStyle name="Output 14 63" xfId="21076"/>
    <cellStyle name="Output 14 64" xfId="21077"/>
    <cellStyle name="Output 14 65" xfId="21078"/>
    <cellStyle name="Output 14 66" xfId="21079"/>
    <cellStyle name="Output 14 67" xfId="21080"/>
    <cellStyle name="Output 14 7" xfId="21081"/>
    <cellStyle name="Output 14 8" xfId="21082"/>
    <cellStyle name="Output 14 9" xfId="21083"/>
    <cellStyle name="Output 15" xfId="21084"/>
    <cellStyle name="Output 15 10" xfId="21085"/>
    <cellStyle name="Output 15 11" xfId="21086"/>
    <cellStyle name="Output 15 12" xfId="21087"/>
    <cellStyle name="Output 15 13" xfId="21088"/>
    <cellStyle name="Output 15 14" xfId="21089"/>
    <cellStyle name="Output 15 15" xfId="21090"/>
    <cellStyle name="Output 15 16" xfId="21091"/>
    <cellStyle name="Output 15 17" xfId="21092"/>
    <cellStyle name="Output 15 18" xfId="21093"/>
    <cellStyle name="Output 15 19" xfId="21094"/>
    <cellStyle name="Output 15 2" xfId="21095"/>
    <cellStyle name="Output 15 20" xfId="21096"/>
    <cellStyle name="Output 15 21" xfId="21097"/>
    <cellStyle name="Output 15 22" xfId="21098"/>
    <cellStyle name="Output 15 23" xfId="21099"/>
    <cellStyle name="Output 15 24" xfId="21100"/>
    <cellStyle name="Output 15 25" xfId="21101"/>
    <cellStyle name="Output 15 26" xfId="21102"/>
    <cellStyle name="Output 15 27" xfId="21103"/>
    <cellStyle name="Output 15 28" xfId="21104"/>
    <cellStyle name="Output 15 29" xfId="21105"/>
    <cellStyle name="Output 15 3" xfId="21106"/>
    <cellStyle name="Output 15 30" xfId="21107"/>
    <cellStyle name="Output 15 31" xfId="21108"/>
    <cellStyle name="Output 15 32" xfId="21109"/>
    <cellStyle name="Output 15 33" xfId="21110"/>
    <cellStyle name="Output 15 34" xfId="21111"/>
    <cellStyle name="Output 15 35" xfId="21112"/>
    <cellStyle name="Output 15 36" xfId="21113"/>
    <cellStyle name="Output 15 37" xfId="21114"/>
    <cellStyle name="Output 15 38" xfId="21115"/>
    <cellStyle name="Output 15 39" xfId="21116"/>
    <cellStyle name="Output 15 4" xfId="21117"/>
    <cellStyle name="Output 15 40" xfId="21118"/>
    <cellStyle name="Output 15 41" xfId="21119"/>
    <cellStyle name="Output 15 42" xfId="21120"/>
    <cellStyle name="Output 15 43" xfId="21121"/>
    <cellStyle name="Output 15 44" xfId="21122"/>
    <cellStyle name="Output 15 45" xfId="21123"/>
    <cellStyle name="Output 15 46" xfId="21124"/>
    <cellStyle name="Output 15 47" xfId="21125"/>
    <cellStyle name="Output 15 48" xfId="21126"/>
    <cellStyle name="Output 15 49" xfId="21127"/>
    <cellStyle name="Output 15 5" xfId="21128"/>
    <cellStyle name="Output 15 50" xfId="21129"/>
    <cellStyle name="Output 15 51" xfId="21130"/>
    <cellStyle name="Output 15 52" xfId="21131"/>
    <cellStyle name="Output 15 53" xfId="21132"/>
    <cellStyle name="Output 15 54" xfId="21133"/>
    <cellStyle name="Output 15 55" xfId="21134"/>
    <cellStyle name="Output 15 56" xfId="21135"/>
    <cellStyle name="Output 15 57" xfId="21136"/>
    <cellStyle name="Output 15 58" xfId="21137"/>
    <cellStyle name="Output 15 59" xfId="21138"/>
    <cellStyle name="Output 15 6" xfId="21139"/>
    <cellStyle name="Output 15 60" xfId="21140"/>
    <cellStyle name="Output 15 61" xfId="21141"/>
    <cellStyle name="Output 15 62" xfId="21142"/>
    <cellStyle name="Output 15 63" xfId="21143"/>
    <cellStyle name="Output 15 64" xfId="21144"/>
    <cellStyle name="Output 15 65" xfId="21145"/>
    <cellStyle name="Output 15 66" xfId="21146"/>
    <cellStyle name="Output 15 67" xfId="21147"/>
    <cellStyle name="Output 15 7" xfId="21148"/>
    <cellStyle name="Output 15 8" xfId="21149"/>
    <cellStyle name="Output 15 9" xfId="21150"/>
    <cellStyle name="Output 16" xfId="21151"/>
    <cellStyle name="Output 16 10" xfId="21152"/>
    <cellStyle name="Output 16 11" xfId="21153"/>
    <cellStyle name="Output 16 12" xfId="21154"/>
    <cellStyle name="Output 16 13" xfId="21155"/>
    <cellStyle name="Output 16 14" xfId="21156"/>
    <cellStyle name="Output 16 15" xfId="21157"/>
    <cellStyle name="Output 16 16" xfId="21158"/>
    <cellStyle name="Output 16 17" xfId="21159"/>
    <cellStyle name="Output 16 18" xfId="21160"/>
    <cellStyle name="Output 16 19" xfId="21161"/>
    <cellStyle name="Output 16 2" xfId="21162"/>
    <cellStyle name="Output 16 20" xfId="21163"/>
    <cellStyle name="Output 16 21" xfId="21164"/>
    <cellStyle name="Output 16 22" xfId="21165"/>
    <cellStyle name="Output 16 23" xfId="21166"/>
    <cellStyle name="Output 16 24" xfId="21167"/>
    <cellStyle name="Output 16 25" xfId="21168"/>
    <cellStyle name="Output 16 26" xfId="21169"/>
    <cellStyle name="Output 16 27" xfId="21170"/>
    <cellStyle name="Output 16 28" xfId="21171"/>
    <cellStyle name="Output 16 29" xfId="21172"/>
    <cellStyle name="Output 16 3" xfId="21173"/>
    <cellStyle name="Output 16 30" xfId="21174"/>
    <cellStyle name="Output 16 31" xfId="21175"/>
    <cellStyle name="Output 16 32" xfId="21176"/>
    <cellStyle name="Output 16 33" xfId="21177"/>
    <cellStyle name="Output 16 34" xfId="21178"/>
    <cellStyle name="Output 16 35" xfId="21179"/>
    <cellStyle name="Output 16 36" xfId="21180"/>
    <cellStyle name="Output 16 37" xfId="21181"/>
    <cellStyle name="Output 16 38" xfId="21182"/>
    <cellStyle name="Output 16 39" xfId="21183"/>
    <cellStyle name="Output 16 4" xfId="21184"/>
    <cellStyle name="Output 16 40" xfId="21185"/>
    <cellStyle name="Output 16 41" xfId="21186"/>
    <cellStyle name="Output 16 42" xfId="21187"/>
    <cellStyle name="Output 16 43" xfId="21188"/>
    <cellStyle name="Output 16 44" xfId="21189"/>
    <cellStyle name="Output 16 45" xfId="21190"/>
    <cellStyle name="Output 16 46" xfId="21191"/>
    <cellStyle name="Output 16 47" xfId="21192"/>
    <cellStyle name="Output 16 48" xfId="21193"/>
    <cellStyle name="Output 16 49" xfId="21194"/>
    <cellStyle name="Output 16 5" xfId="21195"/>
    <cellStyle name="Output 16 50" xfId="21196"/>
    <cellStyle name="Output 16 51" xfId="21197"/>
    <cellStyle name="Output 16 52" xfId="21198"/>
    <cellStyle name="Output 16 53" xfId="21199"/>
    <cellStyle name="Output 16 54" xfId="21200"/>
    <cellStyle name="Output 16 55" xfId="21201"/>
    <cellStyle name="Output 16 56" xfId="21202"/>
    <cellStyle name="Output 16 57" xfId="21203"/>
    <cellStyle name="Output 16 58" xfId="21204"/>
    <cellStyle name="Output 16 59" xfId="21205"/>
    <cellStyle name="Output 16 6" xfId="21206"/>
    <cellStyle name="Output 16 60" xfId="21207"/>
    <cellStyle name="Output 16 61" xfId="21208"/>
    <cellStyle name="Output 16 62" xfId="21209"/>
    <cellStyle name="Output 16 63" xfId="21210"/>
    <cellStyle name="Output 16 64" xfId="21211"/>
    <cellStyle name="Output 16 65" xfId="21212"/>
    <cellStyle name="Output 16 66" xfId="21213"/>
    <cellStyle name="Output 16 67" xfId="21214"/>
    <cellStyle name="Output 16 7" xfId="21215"/>
    <cellStyle name="Output 16 8" xfId="21216"/>
    <cellStyle name="Output 16 9" xfId="21217"/>
    <cellStyle name="Output 17" xfId="21218"/>
    <cellStyle name="Output 17 10" xfId="21219"/>
    <cellStyle name="Output 17 11" xfId="21220"/>
    <cellStyle name="Output 17 12" xfId="21221"/>
    <cellStyle name="Output 17 13" xfId="21222"/>
    <cellStyle name="Output 17 14" xfId="21223"/>
    <cellStyle name="Output 17 15" xfId="21224"/>
    <cellStyle name="Output 17 16" xfId="21225"/>
    <cellStyle name="Output 17 17" xfId="21226"/>
    <cellStyle name="Output 17 18" xfId="21227"/>
    <cellStyle name="Output 17 19" xfId="21228"/>
    <cellStyle name="Output 17 2" xfId="21229"/>
    <cellStyle name="Output 17 20" xfId="21230"/>
    <cellStyle name="Output 17 21" xfId="21231"/>
    <cellStyle name="Output 17 22" xfId="21232"/>
    <cellStyle name="Output 17 23" xfId="21233"/>
    <cellStyle name="Output 17 24" xfId="21234"/>
    <cellStyle name="Output 17 25" xfId="21235"/>
    <cellStyle name="Output 17 26" xfId="21236"/>
    <cellStyle name="Output 17 27" xfId="21237"/>
    <cellStyle name="Output 17 28" xfId="21238"/>
    <cellStyle name="Output 17 29" xfId="21239"/>
    <cellStyle name="Output 17 3" xfId="21240"/>
    <cellStyle name="Output 17 30" xfId="21241"/>
    <cellStyle name="Output 17 31" xfId="21242"/>
    <cellStyle name="Output 17 32" xfId="21243"/>
    <cellStyle name="Output 17 33" xfId="21244"/>
    <cellStyle name="Output 17 34" xfId="21245"/>
    <cellStyle name="Output 17 35" xfId="21246"/>
    <cellStyle name="Output 17 36" xfId="21247"/>
    <cellStyle name="Output 17 37" xfId="21248"/>
    <cellStyle name="Output 17 38" xfId="21249"/>
    <cellStyle name="Output 17 39" xfId="21250"/>
    <cellStyle name="Output 17 4" xfId="21251"/>
    <cellStyle name="Output 17 40" xfId="21252"/>
    <cellStyle name="Output 17 41" xfId="21253"/>
    <cellStyle name="Output 17 42" xfId="21254"/>
    <cellStyle name="Output 17 43" xfId="21255"/>
    <cellStyle name="Output 17 44" xfId="21256"/>
    <cellStyle name="Output 17 45" xfId="21257"/>
    <cellStyle name="Output 17 46" xfId="21258"/>
    <cellStyle name="Output 17 47" xfId="21259"/>
    <cellStyle name="Output 17 48" xfId="21260"/>
    <cellStyle name="Output 17 49" xfId="21261"/>
    <cellStyle name="Output 17 5" xfId="21262"/>
    <cellStyle name="Output 17 50" xfId="21263"/>
    <cellStyle name="Output 17 51" xfId="21264"/>
    <cellStyle name="Output 17 52" xfId="21265"/>
    <cellStyle name="Output 17 53" xfId="21266"/>
    <cellStyle name="Output 17 54" xfId="21267"/>
    <cellStyle name="Output 17 55" xfId="21268"/>
    <cellStyle name="Output 17 56" xfId="21269"/>
    <cellStyle name="Output 17 57" xfId="21270"/>
    <cellStyle name="Output 17 58" xfId="21271"/>
    <cellStyle name="Output 17 59" xfId="21272"/>
    <cellStyle name="Output 17 6" xfId="21273"/>
    <cellStyle name="Output 17 60" xfId="21274"/>
    <cellStyle name="Output 17 61" xfId="21275"/>
    <cellStyle name="Output 17 62" xfId="21276"/>
    <cellStyle name="Output 17 63" xfId="21277"/>
    <cellStyle name="Output 17 64" xfId="21278"/>
    <cellStyle name="Output 17 65" xfId="21279"/>
    <cellStyle name="Output 17 66" xfId="21280"/>
    <cellStyle name="Output 17 67" xfId="21281"/>
    <cellStyle name="Output 17 7" xfId="21282"/>
    <cellStyle name="Output 17 8" xfId="21283"/>
    <cellStyle name="Output 17 9" xfId="21284"/>
    <cellStyle name="Output 18" xfId="21285"/>
    <cellStyle name="Output 18 10" xfId="21286"/>
    <cellStyle name="Output 18 11" xfId="21287"/>
    <cellStyle name="Output 18 12" xfId="21288"/>
    <cellStyle name="Output 18 13" xfId="21289"/>
    <cellStyle name="Output 18 14" xfId="21290"/>
    <cellStyle name="Output 18 15" xfId="21291"/>
    <cellStyle name="Output 18 16" xfId="21292"/>
    <cellStyle name="Output 18 17" xfId="21293"/>
    <cellStyle name="Output 18 18" xfId="21294"/>
    <cellStyle name="Output 18 19" xfId="21295"/>
    <cellStyle name="Output 18 2" xfId="21296"/>
    <cellStyle name="Output 18 20" xfId="21297"/>
    <cellStyle name="Output 18 21" xfId="21298"/>
    <cellStyle name="Output 18 22" xfId="21299"/>
    <cellStyle name="Output 18 23" xfId="21300"/>
    <cellStyle name="Output 18 24" xfId="21301"/>
    <cellStyle name="Output 18 25" xfId="21302"/>
    <cellStyle name="Output 18 26" xfId="21303"/>
    <cellStyle name="Output 18 27" xfId="21304"/>
    <cellStyle name="Output 18 28" xfId="21305"/>
    <cellStyle name="Output 18 29" xfId="21306"/>
    <cellStyle name="Output 18 3" xfId="21307"/>
    <cellStyle name="Output 18 30" xfId="21308"/>
    <cellStyle name="Output 18 31" xfId="21309"/>
    <cellStyle name="Output 18 32" xfId="21310"/>
    <cellStyle name="Output 18 33" xfId="21311"/>
    <cellStyle name="Output 18 34" xfId="21312"/>
    <cellStyle name="Output 18 35" xfId="21313"/>
    <cellStyle name="Output 18 36" xfId="21314"/>
    <cellStyle name="Output 18 37" xfId="21315"/>
    <cellStyle name="Output 18 38" xfId="21316"/>
    <cellStyle name="Output 18 39" xfId="21317"/>
    <cellStyle name="Output 18 4" xfId="21318"/>
    <cellStyle name="Output 18 40" xfId="21319"/>
    <cellStyle name="Output 18 41" xfId="21320"/>
    <cellStyle name="Output 18 42" xfId="21321"/>
    <cellStyle name="Output 18 43" xfId="21322"/>
    <cellStyle name="Output 18 44" xfId="21323"/>
    <cellStyle name="Output 18 45" xfId="21324"/>
    <cellStyle name="Output 18 46" xfId="21325"/>
    <cellStyle name="Output 18 47" xfId="21326"/>
    <cellStyle name="Output 18 48" xfId="21327"/>
    <cellStyle name="Output 18 49" xfId="21328"/>
    <cellStyle name="Output 18 5" xfId="21329"/>
    <cellStyle name="Output 18 50" xfId="21330"/>
    <cellStyle name="Output 18 51" xfId="21331"/>
    <cellStyle name="Output 18 52" xfId="21332"/>
    <cellStyle name="Output 18 53" xfId="21333"/>
    <cellStyle name="Output 18 54" xfId="21334"/>
    <cellStyle name="Output 18 55" xfId="21335"/>
    <cellStyle name="Output 18 56" xfId="21336"/>
    <cellStyle name="Output 18 57" xfId="21337"/>
    <cellStyle name="Output 18 58" xfId="21338"/>
    <cellStyle name="Output 18 59" xfId="21339"/>
    <cellStyle name="Output 18 6" xfId="21340"/>
    <cellStyle name="Output 18 60" xfId="21341"/>
    <cellStyle name="Output 18 61" xfId="21342"/>
    <cellStyle name="Output 18 62" xfId="21343"/>
    <cellStyle name="Output 18 63" xfId="21344"/>
    <cellStyle name="Output 18 64" xfId="21345"/>
    <cellStyle name="Output 18 65" xfId="21346"/>
    <cellStyle name="Output 18 66" xfId="21347"/>
    <cellStyle name="Output 18 67" xfId="21348"/>
    <cellStyle name="Output 18 7" xfId="21349"/>
    <cellStyle name="Output 18 8" xfId="21350"/>
    <cellStyle name="Output 18 9" xfId="21351"/>
    <cellStyle name="Output 19" xfId="21352"/>
    <cellStyle name="Output 19 10" xfId="21353"/>
    <cellStyle name="Output 19 11" xfId="21354"/>
    <cellStyle name="Output 19 12" xfId="21355"/>
    <cellStyle name="Output 19 13" xfId="21356"/>
    <cellStyle name="Output 19 14" xfId="21357"/>
    <cellStyle name="Output 19 15" xfId="21358"/>
    <cellStyle name="Output 19 16" xfId="21359"/>
    <cellStyle name="Output 19 17" xfId="21360"/>
    <cellStyle name="Output 19 18" xfId="21361"/>
    <cellStyle name="Output 19 19" xfId="21362"/>
    <cellStyle name="Output 19 2" xfId="21363"/>
    <cellStyle name="Output 19 20" xfId="21364"/>
    <cellStyle name="Output 19 21" xfId="21365"/>
    <cellStyle name="Output 19 22" xfId="21366"/>
    <cellStyle name="Output 19 23" xfId="21367"/>
    <cellStyle name="Output 19 24" xfId="21368"/>
    <cellStyle name="Output 19 25" xfId="21369"/>
    <cellStyle name="Output 19 26" xfId="21370"/>
    <cellStyle name="Output 19 27" xfId="21371"/>
    <cellStyle name="Output 19 28" xfId="21372"/>
    <cellStyle name="Output 19 29" xfId="21373"/>
    <cellStyle name="Output 19 3" xfId="21374"/>
    <cellStyle name="Output 19 30" xfId="21375"/>
    <cellStyle name="Output 19 31" xfId="21376"/>
    <cellStyle name="Output 19 32" xfId="21377"/>
    <cellStyle name="Output 19 33" xfId="21378"/>
    <cellStyle name="Output 19 34" xfId="21379"/>
    <cellStyle name="Output 19 35" xfId="21380"/>
    <cellStyle name="Output 19 36" xfId="21381"/>
    <cellStyle name="Output 19 37" xfId="21382"/>
    <cellStyle name="Output 19 38" xfId="21383"/>
    <cellStyle name="Output 19 39" xfId="21384"/>
    <cellStyle name="Output 19 4" xfId="21385"/>
    <cellStyle name="Output 19 40" xfId="21386"/>
    <cellStyle name="Output 19 41" xfId="21387"/>
    <cellStyle name="Output 19 42" xfId="21388"/>
    <cellStyle name="Output 19 43" xfId="21389"/>
    <cellStyle name="Output 19 44" xfId="21390"/>
    <cellStyle name="Output 19 45" xfId="21391"/>
    <cellStyle name="Output 19 46" xfId="21392"/>
    <cellStyle name="Output 19 47" xfId="21393"/>
    <cellStyle name="Output 19 48" xfId="21394"/>
    <cellStyle name="Output 19 49" xfId="21395"/>
    <cellStyle name="Output 19 5" xfId="21396"/>
    <cellStyle name="Output 19 50" xfId="21397"/>
    <cellStyle name="Output 19 51" xfId="21398"/>
    <cellStyle name="Output 19 52" xfId="21399"/>
    <cellStyle name="Output 19 53" xfId="21400"/>
    <cellStyle name="Output 19 54" xfId="21401"/>
    <cellStyle name="Output 19 55" xfId="21402"/>
    <cellStyle name="Output 19 56" xfId="21403"/>
    <cellStyle name="Output 19 57" xfId="21404"/>
    <cellStyle name="Output 19 58" xfId="21405"/>
    <cellStyle name="Output 19 59" xfId="21406"/>
    <cellStyle name="Output 19 6" xfId="21407"/>
    <cellStyle name="Output 19 60" xfId="21408"/>
    <cellStyle name="Output 19 61" xfId="21409"/>
    <cellStyle name="Output 19 62" xfId="21410"/>
    <cellStyle name="Output 19 63" xfId="21411"/>
    <cellStyle name="Output 19 64" xfId="21412"/>
    <cellStyle name="Output 19 65" xfId="21413"/>
    <cellStyle name="Output 19 66" xfId="21414"/>
    <cellStyle name="Output 19 67" xfId="21415"/>
    <cellStyle name="Output 19 7" xfId="21416"/>
    <cellStyle name="Output 19 8" xfId="21417"/>
    <cellStyle name="Output 19 9" xfId="21418"/>
    <cellStyle name="Output 2" xfId="21419"/>
    <cellStyle name="Output 2 10" xfId="21420"/>
    <cellStyle name="Output 2 11" xfId="21421"/>
    <cellStyle name="Output 2 12" xfId="21422"/>
    <cellStyle name="Output 2 13" xfId="21423"/>
    <cellStyle name="Output 2 14" xfId="21424"/>
    <cellStyle name="Output 2 15" xfId="21425"/>
    <cellStyle name="Output 2 16" xfId="21426"/>
    <cellStyle name="Output 2 17" xfId="21427"/>
    <cellStyle name="Output 2 18" xfId="21428"/>
    <cellStyle name="Output 2 19" xfId="21429"/>
    <cellStyle name="Output 2 2" xfId="21430"/>
    <cellStyle name="Output 2 2 10" xfId="21431"/>
    <cellStyle name="Output 2 2 11" xfId="21432"/>
    <cellStyle name="Output 2 2 12" xfId="21433"/>
    <cellStyle name="Output 2 2 13" xfId="21434"/>
    <cellStyle name="Output 2 2 14" xfId="21435"/>
    <cellStyle name="Output 2 2 15" xfId="21436"/>
    <cellStyle name="Output 2 2 16" xfId="21437"/>
    <cellStyle name="Output 2 2 17" xfId="21438"/>
    <cellStyle name="Output 2 2 18" xfId="21439"/>
    <cellStyle name="Output 2 2 19" xfId="21440"/>
    <cellStyle name="Output 2 2 2" xfId="21441"/>
    <cellStyle name="Output 2 2 20" xfId="21442"/>
    <cellStyle name="Output 2 2 21" xfId="21443"/>
    <cellStyle name="Output 2 2 22" xfId="21444"/>
    <cellStyle name="Output 2 2 23" xfId="21445"/>
    <cellStyle name="Output 2 2 24" xfId="21446"/>
    <cellStyle name="Output 2 2 25" xfId="21447"/>
    <cellStyle name="Output 2 2 26" xfId="21448"/>
    <cellStyle name="Output 2 2 27" xfId="21449"/>
    <cellStyle name="Output 2 2 28" xfId="21450"/>
    <cellStyle name="Output 2 2 29" xfId="21451"/>
    <cellStyle name="Output 2 2 3" xfId="21452"/>
    <cellStyle name="Output 2 2 30" xfId="21453"/>
    <cellStyle name="Output 2 2 31" xfId="21454"/>
    <cellStyle name="Output 2 2 32" xfId="21455"/>
    <cellStyle name="Output 2 2 33" xfId="21456"/>
    <cellStyle name="Output 2 2 34" xfId="21457"/>
    <cellStyle name="Output 2 2 35" xfId="21458"/>
    <cellStyle name="Output 2 2 36" xfId="21459"/>
    <cellStyle name="Output 2 2 37" xfId="21460"/>
    <cellStyle name="Output 2 2 38" xfId="21461"/>
    <cellStyle name="Output 2 2 39" xfId="21462"/>
    <cellStyle name="Output 2 2 4" xfId="21463"/>
    <cellStyle name="Output 2 2 40" xfId="21464"/>
    <cellStyle name="Output 2 2 41" xfId="21465"/>
    <cellStyle name="Output 2 2 42" xfId="21466"/>
    <cellStyle name="Output 2 2 43" xfId="21467"/>
    <cellStyle name="Output 2 2 44" xfId="21468"/>
    <cellStyle name="Output 2 2 45" xfId="21469"/>
    <cellStyle name="Output 2 2 46" xfId="21470"/>
    <cellStyle name="Output 2 2 47" xfId="21471"/>
    <cellStyle name="Output 2 2 48" xfId="21472"/>
    <cellStyle name="Output 2 2 49" xfId="21473"/>
    <cellStyle name="Output 2 2 5" xfId="21474"/>
    <cellStyle name="Output 2 2 50" xfId="21475"/>
    <cellStyle name="Output 2 2 51" xfId="21476"/>
    <cellStyle name="Output 2 2 52" xfId="21477"/>
    <cellStyle name="Output 2 2 53" xfId="21478"/>
    <cellStyle name="Output 2 2 54" xfId="21479"/>
    <cellStyle name="Output 2 2 55" xfId="21480"/>
    <cellStyle name="Output 2 2 56" xfId="21481"/>
    <cellStyle name="Output 2 2 57" xfId="21482"/>
    <cellStyle name="Output 2 2 58" xfId="21483"/>
    <cellStyle name="Output 2 2 59" xfId="21484"/>
    <cellStyle name="Output 2 2 6" xfId="21485"/>
    <cellStyle name="Output 2 2 60" xfId="21486"/>
    <cellStyle name="Output 2 2 61" xfId="21487"/>
    <cellStyle name="Output 2 2 62" xfId="21488"/>
    <cellStyle name="Output 2 2 63" xfId="21489"/>
    <cellStyle name="Output 2 2 64" xfId="21490"/>
    <cellStyle name="Output 2 2 65" xfId="21491"/>
    <cellStyle name="Output 2 2 66" xfId="21492"/>
    <cellStyle name="Output 2 2 67" xfId="21493"/>
    <cellStyle name="Output 2 2 7" xfId="21494"/>
    <cellStyle name="Output 2 2 8" xfId="21495"/>
    <cellStyle name="Output 2 2 9" xfId="21496"/>
    <cellStyle name="Output 2 20" xfId="21497"/>
    <cellStyle name="Output 2 21" xfId="21498"/>
    <cellStyle name="Output 2 22" xfId="21499"/>
    <cellStyle name="Output 2 23" xfId="21500"/>
    <cellStyle name="Output 2 24" xfId="21501"/>
    <cellStyle name="Output 2 25" xfId="21502"/>
    <cellStyle name="Output 2 26" xfId="21503"/>
    <cellStyle name="Output 2 27" xfId="21504"/>
    <cellStyle name="Output 2 28" xfId="21505"/>
    <cellStyle name="Output 2 29" xfId="21506"/>
    <cellStyle name="Output 2 3" xfId="21507"/>
    <cellStyle name="Output 2 30" xfId="21508"/>
    <cellStyle name="Output 2 31" xfId="21509"/>
    <cellStyle name="Output 2 32" xfId="21510"/>
    <cellStyle name="Output 2 33" xfId="21511"/>
    <cellStyle name="Output 2 34" xfId="21512"/>
    <cellStyle name="Output 2 35" xfId="21513"/>
    <cellStyle name="Output 2 36" xfId="21514"/>
    <cellStyle name="Output 2 37" xfId="21515"/>
    <cellStyle name="Output 2 38" xfId="21516"/>
    <cellStyle name="Output 2 39" xfId="21517"/>
    <cellStyle name="Output 2 4" xfId="21518"/>
    <cellStyle name="Output 2 40" xfId="21519"/>
    <cellStyle name="Output 2 41" xfId="21520"/>
    <cellStyle name="Output 2 42" xfId="21521"/>
    <cellStyle name="Output 2 43" xfId="21522"/>
    <cellStyle name="Output 2 44" xfId="21523"/>
    <cellStyle name="Output 2 45" xfId="21524"/>
    <cellStyle name="Output 2 46" xfId="21525"/>
    <cellStyle name="Output 2 47" xfId="21526"/>
    <cellStyle name="Output 2 48" xfId="21527"/>
    <cellStyle name="Output 2 49" xfId="21528"/>
    <cellStyle name="Output 2 5" xfId="21529"/>
    <cellStyle name="Output 2 50" xfId="21530"/>
    <cellStyle name="Output 2 51" xfId="21531"/>
    <cellStyle name="Output 2 52" xfId="21532"/>
    <cellStyle name="Output 2 53" xfId="21533"/>
    <cellStyle name="Output 2 54" xfId="21534"/>
    <cellStyle name="Output 2 55" xfId="21535"/>
    <cellStyle name="Output 2 56" xfId="21536"/>
    <cellStyle name="Output 2 57" xfId="21537"/>
    <cellStyle name="Output 2 58" xfId="21538"/>
    <cellStyle name="Output 2 59" xfId="21539"/>
    <cellStyle name="Output 2 6" xfId="21540"/>
    <cellStyle name="Output 2 60" xfId="21541"/>
    <cellStyle name="Output 2 61" xfId="21542"/>
    <cellStyle name="Output 2 62" xfId="21543"/>
    <cellStyle name="Output 2 63" xfId="21544"/>
    <cellStyle name="Output 2 64" xfId="21545"/>
    <cellStyle name="Output 2 65" xfId="21546"/>
    <cellStyle name="Output 2 66" xfId="21547"/>
    <cellStyle name="Output 2 67" xfId="21548"/>
    <cellStyle name="Output 2 68" xfId="21549"/>
    <cellStyle name="Output 2 7" xfId="21550"/>
    <cellStyle name="Output 2 8" xfId="21551"/>
    <cellStyle name="Output 2 9" xfId="21552"/>
    <cellStyle name="Output 20" xfId="21553"/>
    <cellStyle name="Output 20 10" xfId="21554"/>
    <cellStyle name="Output 20 11" xfId="21555"/>
    <cellStyle name="Output 20 12" xfId="21556"/>
    <cellStyle name="Output 20 13" xfId="21557"/>
    <cellStyle name="Output 20 14" xfId="21558"/>
    <cellStyle name="Output 20 15" xfId="21559"/>
    <cellStyle name="Output 20 16" xfId="21560"/>
    <cellStyle name="Output 20 17" xfId="21561"/>
    <cellStyle name="Output 20 18" xfId="21562"/>
    <cellStyle name="Output 20 19" xfId="21563"/>
    <cellStyle name="Output 20 2" xfId="21564"/>
    <cellStyle name="Output 20 20" xfId="21565"/>
    <cellStyle name="Output 20 21" xfId="21566"/>
    <cellStyle name="Output 20 22" xfId="21567"/>
    <cellStyle name="Output 20 23" xfId="21568"/>
    <cellStyle name="Output 20 24" xfId="21569"/>
    <cellStyle name="Output 20 25" xfId="21570"/>
    <cellStyle name="Output 20 26" xfId="21571"/>
    <cellStyle name="Output 20 27" xfId="21572"/>
    <cellStyle name="Output 20 28" xfId="21573"/>
    <cellStyle name="Output 20 29" xfId="21574"/>
    <cellStyle name="Output 20 3" xfId="21575"/>
    <cellStyle name="Output 20 30" xfId="21576"/>
    <cellStyle name="Output 20 31" xfId="21577"/>
    <cellStyle name="Output 20 32" xfId="21578"/>
    <cellStyle name="Output 20 33" xfId="21579"/>
    <cellStyle name="Output 20 34" xfId="21580"/>
    <cellStyle name="Output 20 35" xfId="21581"/>
    <cellStyle name="Output 20 36" xfId="21582"/>
    <cellStyle name="Output 20 37" xfId="21583"/>
    <cellStyle name="Output 20 38" xfId="21584"/>
    <cellStyle name="Output 20 39" xfId="21585"/>
    <cellStyle name="Output 20 4" xfId="21586"/>
    <cellStyle name="Output 20 40" xfId="21587"/>
    <cellStyle name="Output 20 41" xfId="21588"/>
    <cellStyle name="Output 20 42" xfId="21589"/>
    <cellStyle name="Output 20 43" xfId="21590"/>
    <cellStyle name="Output 20 44" xfId="21591"/>
    <cellStyle name="Output 20 45" xfId="21592"/>
    <cellStyle name="Output 20 46" xfId="21593"/>
    <cellStyle name="Output 20 47" xfId="21594"/>
    <cellStyle name="Output 20 48" xfId="21595"/>
    <cellStyle name="Output 20 49" xfId="21596"/>
    <cellStyle name="Output 20 5" xfId="21597"/>
    <cellStyle name="Output 20 50" xfId="21598"/>
    <cellStyle name="Output 20 51" xfId="21599"/>
    <cellStyle name="Output 20 52" xfId="21600"/>
    <cellStyle name="Output 20 53" xfId="21601"/>
    <cellStyle name="Output 20 54" xfId="21602"/>
    <cellStyle name="Output 20 55" xfId="21603"/>
    <cellStyle name="Output 20 56" xfId="21604"/>
    <cellStyle name="Output 20 57" xfId="21605"/>
    <cellStyle name="Output 20 58" xfId="21606"/>
    <cellStyle name="Output 20 59" xfId="21607"/>
    <cellStyle name="Output 20 6" xfId="21608"/>
    <cellStyle name="Output 20 60" xfId="21609"/>
    <cellStyle name="Output 20 61" xfId="21610"/>
    <cellStyle name="Output 20 62" xfId="21611"/>
    <cellStyle name="Output 20 63" xfId="21612"/>
    <cellStyle name="Output 20 64" xfId="21613"/>
    <cellStyle name="Output 20 65" xfId="21614"/>
    <cellStyle name="Output 20 66" xfId="21615"/>
    <cellStyle name="Output 20 67" xfId="21616"/>
    <cellStyle name="Output 20 7" xfId="21617"/>
    <cellStyle name="Output 20 8" xfId="21618"/>
    <cellStyle name="Output 20 9" xfId="21619"/>
    <cellStyle name="Output 21" xfId="21620"/>
    <cellStyle name="Output 21 10" xfId="21621"/>
    <cellStyle name="Output 21 11" xfId="21622"/>
    <cellStyle name="Output 21 12" xfId="21623"/>
    <cellStyle name="Output 21 13" xfId="21624"/>
    <cellStyle name="Output 21 14" xfId="21625"/>
    <cellStyle name="Output 21 15" xfId="21626"/>
    <cellStyle name="Output 21 16" xfId="21627"/>
    <cellStyle name="Output 21 17" xfId="21628"/>
    <cellStyle name="Output 21 18" xfId="21629"/>
    <cellStyle name="Output 21 19" xfId="21630"/>
    <cellStyle name="Output 21 2" xfId="21631"/>
    <cellStyle name="Output 21 20" xfId="21632"/>
    <cellStyle name="Output 21 21" xfId="21633"/>
    <cellStyle name="Output 21 22" xfId="21634"/>
    <cellStyle name="Output 21 23" xfId="21635"/>
    <cellStyle name="Output 21 24" xfId="21636"/>
    <cellStyle name="Output 21 25" xfId="21637"/>
    <cellStyle name="Output 21 26" xfId="21638"/>
    <cellStyle name="Output 21 27" xfId="21639"/>
    <cellStyle name="Output 21 28" xfId="21640"/>
    <cellStyle name="Output 21 29" xfId="21641"/>
    <cellStyle name="Output 21 3" xfId="21642"/>
    <cellStyle name="Output 21 30" xfId="21643"/>
    <cellStyle name="Output 21 31" xfId="21644"/>
    <cellStyle name="Output 21 32" xfId="21645"/>
    <cellStyle name="Output 21 33" xfId="21646"/>
    <cellStyle name="Output 21 34" xfId="21647"/>
    <cellStyle name="Output 21 35" xfId="21648"/>
    <cellStyle name="Output 21 36" xfId="21649"/>
    <cellStyle name="Output 21 37" xfId="21650"/>
    <cellStyle name="Output 21 38" xfId="21651"/>
    <cellStyle name="Output 21 39" xfId="21652"/>
    <cellStyle name="Output 21 4" xfId="21653"/>
    <cellStyle name="Output 21 40" xfId="21654"/>
    <cellStyle name="Output 21 41" xfId="21655"/>
    <cellStyle name="Output 21 42" xfId="21656"/>
    <cellStyle name="Output 21 43" xfId="21657"/>
    <cellStyle name="Output 21 44" xfId="21658"/>
    <cellStyle name="Output 21 45" xfId="21659"/>
    <cellStyle name="Output 21 46" xfId="21660"/>
    <cellStyle name="Output 21 47" xfId="21661"/>
    <cellStyle name="Output 21 48" xfId="21662"/>
    <cellStyle name="Output 21 49" xfId="21663"/>
    <cellStyle name="Output 21 5" xfId="21664"/>
    <cellStyle name="Output 21 50" xfId="21665"/>
    <cellStyle name="Output 21 51" xfId="21666"/>
    <cellStyle name="Output 21 52" xfId="21667"/>
    <cellStyle name="Output 21 53" xfId="21668"/>
    <cellStyle name="Output 21 54" xfId="21669"/>
    <cellStyle name="Output 21 55" xfId="21670"/>
    <cellStyle name="Output 21 56" xfId="21671"/>
    <cellStyle name="Output 21 57" xfId="21672"/>
    <cellStyle name="Output 21 58" xfId="21673"/>
    <cellStyle name="Output 21 59" xfId="21674"/>
    <cellStyle name="Output 21 6" xfId="21675"/>
    <cellStyle name="Output 21 60" xfId="21676"/>
    <cellStyle name="Output 21 61" xfId="21677"/>
    <cellStyle name="Output 21 62" xfId="21678"/>
    <cellStyle name="Output 21 63" xfId="21679"/>
    <cellStyle name="Output 21 64" xfId="21680"/>
    <cellStyle name="Output 21 65" xfId="21681"/>
    <cellStyle name="Output 21 66" xfId="21682"/>
    <cellStyle name="Output 21 67" xfId="21683"/>
    <cellStyle name="Output 21 7" xfId="21684"/>
    <cellStyle name="Output 21 8" xfId="21685"/>
    <cellStyle name="Output 21 9" xfId="21686"/>
    <cellStyle name="Output 22" xfId="21687"/>
    <cellStyle name="Output 22 10" xfId="21688"/>
    <cellStyle name="Output 22 11" xfId="21689"/>
    <cellStyle name="Output 22 12" xfId="21690"/>
    <cellStyle name="Output 22 13" xfId="21691"/>
    <cellStyle name="Output 22 14" xfId="21692"/>
    <cellStyle name="Output 22 15" xfId="21693"/>
    <cellStyle name="Output 22 16" xfId="21694"/>
    <cellStyle name="Output 22 17" xfId="21695"/>
    <cellStyle name="Output 22 18" xfId="21696"/>
    <cellStyle name="Output 22 19" xfId="21697"/>
    <cellStyle name="Output 22 2" xfId="21698"/>
    <cellStyle name="Output 22 20" xfId="21699"/>
    <cellStyle name="Output 22 21" xfId="21700"/>
    <cellStyle name="Output 22 22" xfId="21701"/>
    <cellStyle name="Output 22 23" xfId="21702"/>
    <cellStyle name="Output 22 24" xfId="21703"/>
    <cellStyle name="Output 22 25" xfId="21704"/>
    <cellStyle name="Output 22 26" xfId="21705"/>
    <cellStyle name="Output 22 27" xfId="21706"/>
    <cellStyle name="Output 22 28" xfId="21707"/>
    <cellStyle name="Output 22 29" xfId="21708"/>
    <cellStyle name="Output 22 3" xfId="21709"/>
    <cellStyle name="Output 22 30" xfId="21710"/>
    <cellStyle name="Output 22 31" xfId="21711"/>
    <cellStyle name="Output 22 32" xfId="21712"/>
    <cellStyle name="Output 22 33" xfId="21713"/>
    <cellStyle name="Output 22 34" xfId="21714"/>
    <cellStyle name="Output 22 35" xfId="21715"/>
    <cellStyle name="Output 22 36" xfId="21716"/>
    <cellStyle name="Output 22 37" xfId="21717"/>
    <cellStyle name="Output 22 38" xfId="21718"/>
    <cellStyle name="Output 22 39" xfId="21719"/>
    <cellStyle name="Output 22 4" xfId="21720"/>
    <cellStyle name="Output 22 40" xfId="21721"/>
    <cellStyle name="Output 22 41" xfId="21722"/>
    <cellStyle name="Output 22 42" xfId="21723"/>
    <cellStyle name="Output 22 43" xfId="21724"/>
    <cellStyle name="Output 22 44" xfId="21725"/>
    <cellStyle name="Output 22 45" xfId="21726"/>
    <cellStyle name="Output 22 46" xfId="21727"/>
    <cellStyle name="Output 22 47" xfId="21728"/>
    <cellStyle name="Output 22 48" xfId="21729"/>
    <cellStyle name="Output 22 49" xfId="21730"/>
    <cellStyle name="Output 22 5" xfId="21731"/>
    <cellStyle name="Output 22 50" xfId="21732"/>
    <cellStyle name="Output 22 51" xfId="21733"/>
    <cellStyle name="Output 22 52" xfId="21734"/>
    <cellStyle name="Output 22 53" xfId="21735"/>
    <cellStyle name="Output 22 54" xfId="21736"/>
    <cellStyle name="Output 22 55" xfId="21737"/>
    <cellStyle name="Output 22 56" xfId="21738"/>
    <cellStyle name="Output 22 57" xfId="21739"/>
    <cellStyle name="Output 22 58" xfId="21740"/>
    <cellStyle name="Output 22 59" xfId="21741"/>
    <cellStyle name="Output 22 6" xfId="21742"/>
    <cellStyle name="Output 22 60" xfId="21743"/>
    <cellStyle name="Output 22 61" xfId="21744"/>
    <cellStyle name="Output 22 62" xfId="21745"/>
    <cellStyle name="Output 22 63" xfId="21746"/>
    <cellStyle name="Output 22 64" xfId="21747"/>
    <cellStyle name="Output 22 65" xfId="21748"/>
    <cellStyle name="Output 22 66" xfId="21749"/>
    <cellStyle name="Output 22 67" xfId="21750"/>
    <cellStyle name="Output 22 7" xfId="21751"/>
    <cellStyle name="Output 22 8" xfId="21752"/>
    <cellStyle name="Output 22 9" xfId="21753"/>
    <cellStyle name="Output 23" xfId="21754"/>
    <cellStyle name="Output 23 10" xfId="21755"/>
    <cellStyle name="Output 23 11" xfId="21756"/>
    <cellStyle name="Output 23 12" xfId="21757"/>
    <cellStyle name="Output 23 13" xfId="21758"/>
    <cellStyle name="Output 23 14" xfId="21759"/>
    <cellStyle name="Output 23 15" xfId="21760"/>
    <cellStyle name="Output 23 16" xfId="21761"/>
    <cellStyle name="Output 23 17" xfId="21762"/>
    <cellStyle name="Output 23 18" xfId="21763"/>
    <cellStyle name="Output 23 19" xfId="21764"/>
    <cellStyle name="Output 23 2" xfId="21765"/>
    <cellStyle name="Output 23 20" xfId="21766"/>
    <cellStyle name="Output 23 21" xfId="21767"/>
    <cellStyle name="Output 23 22" xfId="21768"/>
    <cellStyle name="Output 23 23" xfId="21769"/>
    <cellStyle name="Output 23 24" xfId="21770"/>
    <cellStyle name="Output 23 25" xfId="21771"/>
    <cellStyle name="Output 23 26" xfId="21772"/>
    <cellStyle name="Output 23 27" xfId="21773"/>
    <cellStyle name="Output 23 28" xfId="21774"/>
    <cellStyle name="Output 23 29" xfId="21775"/>
    <cellStyle name="Output 23 3" xfId="21776"/>
    <cellStyle name="Output 23 30" xfId="21777"/>
    <cellStyle name="Output 23 31" xfId="21778"/>
    <cellStyle name="Output 23 32" xfId="21779"/>
    <cellStyle name="Output 23 33" xfId="21780"/>
    <cellStyle name="Output 23 34" xfId="21781"/>
    <cellStyle name="Output 23 35" xfId="21782"/>
    <cellStyle name="Output 23 36" xfId="21783"/>
    <cellStyle name="Output 23 37" xfId="21784"/>
    <cellStyle name="Output 23 38" xfId="21785"/>
    <cellStyle name="Output 23 39" xfId="21786"/>
    <cellStyle name="Output 23 4" xfId="21787"/>
    <cellStyle name="Output 23 40" xfId="21788"/>
    <cellStyle name="Output 23 41" xfId="21789"/>
    <cellStyle name="Output 23 42" xfId="21790"/>
    <cellStyle name="Output 23 43" xfId="21791"/>
    <cellStyle name="Output 23 44" xfId="21792"/>
    <cellStyle name="Output 23 45" xfId="21793"/>
    <cellStyle name="Output 23 46" xfId="21794"/>
    <cellStyle name="Output 23 47" xfId="21795"/>
    <cellStyle name="Output 23 48" xfId="21796"/>
    <cellStyle name="Output 23 49" xfId="21797"/>
    <cellStyle name="Output 23 5" xfId="21798"/>
    <cellStyle name="Output 23 50" xfId="21799"/>
    <cellStyle name="Output 23 51" xfId="21800"/>
    <cellStyle name="Output 23 52" xfId="21801"/>
    <cellStyle name="Output 23 53" xfId="21802"/>
    <cellStyle name="Output 23 54" xfId="21803"/>
    <cellStyle name="Output 23 55" xfId="21804"/>
    <cellStyle name="Output 23 56" xfId="21805"/>
    <cellStyle name="Output 23 57" xfId="21806"/>
    <cellStyle name="Output 23 58" xfId="21807"/>
    <cellStyle name="Output 23 59" xfId="21808"/>
    <cellStyle name="Output 23 6" xfId="21809"/>
    <cellStyle name="Output 23 60" xfId="21810"/>
    <cellStyle name="Output 23 61" xfId="21811"/>
    <cellStyle name="Output 23 62" xfId="21812"/>
    <cellStyle name="Output 23 63" xfId="21813"/>
    <cellStyle name="Output 23 64" xfId="21814"/>
    <cellStyle name="Output 23 65" xfId="21815"/>
    <cellStyle name="Output 23 66" xfId="21816"/>
    <cellStyle name="Output 23 67" xfId="21817"/>
    <cellStyle name="Output 23 7" xfId="21818"/>
    <cellStyle name="Output 23 8" xfId="21819"/>
    <cellStyle name="Output 23 9" xfId="21820"/>
    <cellStyle name="Output 24" xfId="21821"/>
    <cellStyle name="Output 24 10" xfId="21822"/>
    <cellStyle name="Output 24 11" xfId="21823"/>
    <cellStyle name="Output 24 12" xfId="21824"/>
    <cellStyle name="Output 24 13" xfId="21825"/>
    <cellStyle name="Output 24 14" xfId="21826"/>
    <cellStyle name="Output 24 15" xfId="21827"/>
    <cellStyle name="Output 24 16" xfId="21828"/>
    <cellStyle name="Output 24 17" xfId="21829"/>
    <cellStyle name="Output 24 18" xfId="21830"/>
    <cellStyle name="Output 24 19" xfId="21831"/>
    <cellStyle name="Output 24 2" xfId="21832"/>
    <cellStyle name="Output 24 20" xfId="21833"/>
    <cellStyle name="Output 24 21" xfId="21834"/>
    <cellStyle name="Output 24 22" xfId="21835"/>
    <cellStyle name="Output 24 23" xfId="21836"/>
    <cellStyle name="Output 24 24" xfId="21837"/>
    <cellStyle name="Output 24 25" xfId="21838"/>
    <cellStyle name="Output 24 26" xfId="21839"/>
    <cellStyle name="Output 24 27" xfId="21840"/>
    <cellStyle name="Output 24 28" xfId="21841"/>
    <cellStyle name="Output 24 29" xfId="21842"/>
    <cellStyle name="Output 24 3" xfId="21843"/>
    <cellStyle name="Output 24 30" xfId="21844"/>
    <cellStyle name="Output 24 31" xfId="21845"/>
    <cellStyle name="Output 24 32" xfId="21846"/>
    <cellStyle name="Output 24 33" xfId="21847"/>
    <cellStyle name="Output 24 34" xfId="21848"/>
    <cellStyle name="Output 24 35" xfId="21849"/>
    <cellStyle name="Output 24 36" xfId="21850"/>
    <cellStyle name="Output 24 37" xfId="21851"/>
    <cellStyle name="Output 24 38" xfId="21852"/>
    <cellStyle name="Output 24 39" xfId="21853"/>
    <cellStyle name="Output 24 4" xfId="21854"/>
    <cellStyle name="Output 24 40" xfId="21855"/>
    <cellStyle name="Output 24 41" xfId="21856"/>
    <cellStyle name="Output 24 42" xfId="21857"/>
    <cellStyle name="Output 24 43" xfId="21858"/>
    <cellStyle name="Output 24 44" xfId="21859"/>
    <cellStyle name="Output 24 45" xfId="21860"/>
    <cellStyle name="Output 24 46" xfId="21861"/>
    <cellStyle name="Output 24 47" xfId="21862"/>
    <cellStyle name="Output 24 48" xfId="21863"/>
    <cellStyle name="Output 24 49" xfId="21864"/>
    <cellStyle name="Output 24 5" xfId="21865"/>
    <cellStyle name="Output 24 50" xfId="21866"/>
    <cellStyle name="Output 24 51" xfId="21867"/>
    <cellStyle name="Output 24 52" xfId="21868"/>
    <cellStyle name="Output 24 53" xfId="21869"/>
    <cellStyle name="Output 24 54" xfId="21870"/>
    <cellStyle name="Output 24 55" xfId="21871"/>
    <cellStyle name="Output 24 56" xfId="21872"/>
    <cellStyle name="Output 24 57" xfId="21873"/>
    <cellStyle name="Output 24 58" xfId="21874"/>
    <cellStyle name="Output 24 59" xfId="21875"/>
    <cellStyle name="Output 24 6" xfId="21876"/>
    <cellStyle name="Output 24 60" xfId="21877"/>
    <cellStyle name="Output 24 61" xfId="21878"/>
    <cellStyle name="Output 24 62" xfId="21879"/>
    <cellStyle name="Output 24 63" xfId="21880"/>
    <cellStyle name="Output 24 64" xfId="21881"/>
    <cellStyle name="Output 24 65" xfId="21882"/>
    <cellStyle name="Output 24 66" xfId="21883"/>
    <cellStyle name="Output 24 67" xfId="21884"/>
    <cellStyle name="Output 24 7" xfId="21885"/>
    <cellStyle name="Output 24 8" xfId="21886"/>
    <cellStyle name="Output 24 9" xfId="21887"/>
    <cellStyle name="Output 25" xfId="21888"/>
    <cellStyle name="Output 25 10" xfId="21889"/>
    <cellStyle name="Output 25 11" xfId="21890"/>
    <cellStyle name="Output 25 12" xfId="21891"/>
    <cellStyle name="Output 25 13" xfId="21892"/>
    <cellStyle name="Output 25 14" xfId="21893"/>
    <cellStyle name="Output 25 15" xfId="21894"/>
    <cellStyle name="Output 25 16" xfId="21895"/>
    <cellStyle name="Output 25 17" xfId="21896"/>
    <cellStyle name="Output 25 18" xfId="21897"/>
    <cellStyle name="Output 25 19" xfId="21898"/>
    <cellStyle name="Output 25 2" xfId="21899"/>
    <cellStyle name="Output 25 20" xfId="21900"/>
    <cellStyle name="Output 25 21" xfId="21901"/>
    <cellStyle name="Output 25 22" xfId="21902"/>
    <cellStyle name="Output 25 23" xfId="21903"/>
    <cellStyle name="Output 25 24" xfId="21904"/>
    <cellStyle name="Output 25 25" xfId="21905"/>
    <cellStyle name="Output 25 26" xfId="21906"/>
    <cellStyle name="Output 25 27" xfId="21907"/>
    <cellStyle name="Output 25 28" xfId="21908"/>
    <cellStyle name="Output 25 29" xfId="21909"/>
    <cellStyle name="Output 25 3" xfId="21910"/>
    <cellStyle name="Output 25 30" xfId="21911"/>
    <cellStyle name="Output 25 31" xfId="21912"/>
    <cellStyle name="Output 25 32" xfId="21913"/>
    <cellStyle name="Output 25 33" xfId="21914"/>
    <cellStyle name="Output 25 34" xfId="21915"/>
    <cellStyle name="Output 25 35" xfId="21916"/>
    <cellStyle name="Output 25 36" xfId="21917"/>
    <cellStyle name="Output 25 37" xfId="21918"/>
    <cellStyle name="Output 25 38" xfId="21919"/>
    <cellStyle name="Output 25 39" xfId="21920"/>
    <cellStyle name="Output 25 4" xfId="21921"/>
    <cellStyle name="Output 25 40" xfId="21922"/>
    <cellStyle name="Output 25 41" xfId="21923"/>
    <cellStyle name="Output 25 42" xfId="21924"/>
    <cellStyle name="Output 25 43" xfId="21925"/>
    <cellStyle name="Output 25 44" xfId="21926"/>
    <cellStyle name="Output 25 45" xfId="21927"/>
    <cellStyle name="Output 25 46" xfId="21928"/>
    <cellStyle name="Output 25 47" xfId="21929"/>
    <cellStyle name="Output 25 48" xfId="21930"/>
    <cellStyle name="Output 25 49" xfId="21931"/>
    <cellStyle name="Output 25 5" xfId="21932"/>
    <cellStyle name="Output 25 50" xfId="21933"/>
    <cellStyle name="Output 25 51" xfId="21934"/>
    <cellStyle name="Output 25 52" xfId="21935"/>
    <cellStyle name="Output 25 53" xfId="21936"/>
    <cellStyle name="Output 25 54" xfId="21937"/>
    <cellStyle name="Output 25 55" xfId="21938"/>
    <cellStyle name="Output 25 56" xfId="21939"/>
    <cellStyle name="Output 25 57" xfId="21940"/>
    <cellStyle name="Output 25 58" xfId="21941"/>
    <cellStyle name="Output 25 59" xfId="21942"/>
    <cellStyle name="Output 25 6" xfId="21943"/>
    <cellStyle name="Output 25 60" xfId="21944"/>
    <cellStyle name="Output 25 61" xfId="21945"/>
    <cellStyle name="Output 25 62" xfId="21946"/>
    <cellStyle name="Output 25 63" xfId="21947"/>
    <cellStyle name="Output 25 64" xfId="21948"/>
    <cellStyle name="Output 25 65" xfId="21949"/>
    <cellStyle name="Output 25 66" xfId="21950"/>
    <cellStyle name="Output 25 67" xfId="21951"/>
    <cellStyle name="Output 25 7" xfId="21952"/>
    <cellStyle name="Output 25 8" xfId="21953"/>
    <cellStyle name="Output 25 9" xfId="21954"/>
    <cellStyle name="Output 26" xfId="21955"/>
    <cellStyle name="Output 26 10" xfId="21956"/>
    <cellStyle name="Output 26 11" xfId="21957"/>
    <cellStyle name="Output 26 12" xfId="21958"/>
    <cellStyle name="Output 26 13" xfId="21959"/>
    <cellStyle name="Output 26 14" xfId="21960"/>
    <cellStyle name="Output 26 15" xfId="21961"/>
    <cellStyle name="Output 26 16" xfId="21962"/>
    <cellStyle name="Output 26 17" xfId="21963"/>
    <cellStyle name="Output 26 18" xfId="21964"/>
    <cellStyle name="Output 26 19" xfId="21965"/>
    <cellStyle name="Output 26 2" xfId="21966"/>
    <cellStyle name="Output 26 20" xfId="21967"/>
    <cellStyle name="Output 26 21" xfId="21968"/>
    <cellStyle name="Output 26 22" xfId="21969"/>
    <cellStyle name="Output 26 23" xfId="21970"/>
    <cellStyle name="Output 26 24" xfId="21971"/>
    <cellStyle name="Output 26 25" xfId="21972"/>
    <cellStyle name="Output 26 26" xfId="21973"/>
    <cellStyle name="Output 26 27" xfId="21974"/>
    <cellStyle name="Output 26 28" xfId="21975"/>
    <cellStyle name="Output 26 29" xfId="21976"/>
    <cellStyle name="Output 26 3" xfId="21977"/>
    <cellStyle name="Output 26 30" xfId="21978"/>
    <cellStyle name="Output 26 31" xfId="21979"/>
    <cellStyle name="Output 26 32" xfId="21980"/>
    <cellStyle name="Output 26 33" xfId="21981"/>
    <cellStyle name="Output 26 34" xfId="21982"/>
    <cellStyle name="Output 26 35" xfId="21983"/>
    <cellStyle name="Output 26 36" xfId="21984"/>
    <cellStyle name="Output 26 37" xfId="21985"/>
    <cellStyle name="Output 26 38" xfId="21986"/>
    <cellStyle name="Output 26 39" xfId="21987"/>
    <cellStyle name="Output 26 4" xfId="21988"/>
    <cellStyle name="Output 26 40" xfId="21989"/>
    <cellStyle name="Output 26 41" xfId="21990"/>
    <cellStyle name="Output 26 42" xfId="21991"/>
    <cellStyle name="Output 26 43" xfId="21992"/>
    <cellStyle name="Output 26 44" xfId="21993"/>
    <cellStyle name="Output 26 45" xfId="21994"/>
    <cellStyle name="Output 26 46" xfId="21995"/>
    <cellStyle name="Output 26 47" xfId="21996"/>
    <cellStyle name="Output 26 48" xfId="21997"/>
    <cellStyle name="Output 26 49" xfId="21998"/>
    <cellStyle name="Output 26 5" xfId="21999"/>
    <cellStyle name="Output 26 50" xfId="22000"/>
    <cellStyle name="Output 26 51" xfId="22001"/>
    <cellStyle name="Output 26 52" xfId="22002"/>
    <cellStyle name="Output 26 53" xfId="22003"/>
    <cellStyle name="Output 26 54" xfId="22004"/>
    <cellStyle name="Output 26 55" xfId="22005"/>
    <cellStyle name="Output 26 56" xfId="22006"/>
    <cellStyle name="Output 26 57" xfId="22007"/>
    <cellStyle name="Output 26 58" xfId="22008"/>
    <cellStyle name="Output 26 59" xfId="22009"/>
    <cellStyle name="Output 26 6" xfId="22010"/>
    <cellStyle name="Output 26 60" xfId="22011"/>
    <cellStyle name="Output 26 61" xfId="22012"/>
    <cellStyle name="Output 26 62" xfId="22013"/>
    <cellStyle name="Output 26 63" xfId="22014"/>
    <cellStyle name="Output 26 64" xfId="22015"/>
    <cellStyle name="Output 26 65" xfId="22016"/>
    <cellStyle name="Output 26 66" xfId="22017"/>
    <cellStyle name="Output 26 67" xfId="22018"/>
    <cellStyle name="Output 26 7" xfId="22019"/>
    <cellStyle name="Output 26 8" xfId="22020"/>
    <cellStyle name="Output 26 9" xfId="22021"/>
    <cellStyle name="Output 27" xfId="22022"/>
    <cellStyle name="Output 27 10" xfId="22023"/>
    <cellStyle name="Output 27 11" xfId="22024"/>
    <cellStyle name="Output 27 12" xfId="22025"/>
    <cellStyle name="Output 27 13" xfId="22026"/>
    <cellStyle name="Output 27 14" xfId="22027"/>
    <cellStyle name="Output 27 15" xfId="22028"/>
    <cellStyle name="Output 27 16" xfId="22029"/>
    <cellStyle name="Output 27 17" xfId="22030"/>
    <cellStyle name="Output 27 18" xfId="22031"/>
    <cellStyle name="Output 27 19" xfId="22032"/>
    <cellStyle name="Output 27 2" xfId="22033"/>
    <cellStyle name="Output 27 20" xfId="22034"/>
    <cellStyle name="Output 27 21" xfId="22035"/>
    <cellStyle name="Output 27 22" xfId="22036"/>
    <cellStyle name="Output 27 23" xfId="22037"/>
    <cellStyle name="Output 27 24" xfId="22038"/>
    <cellStyle name="Output 27 25" xfId="22039"/>
    <cellStyle name="Output 27 26" xfId="22040"/>
    <cellStyle name="Output 27 27" xfId="22041"/>
    <cellStyle name="Output 27 28" xfId="22042"/>
    <cellStyle name="Output 27 29" xfId="22043"/>
    <cellStyle name="Output 27 3" xfId="22044"/>
    <cellStyle name="Output 27 30" xfId="22045"/>
    <cellStyle name="Output 27 31" xfId="22046"/>
    <cellStyle name="Output 27 32" xfId="22047"/>
    <cellStyle name="Output 27 33" xfId="22048"/>
    <cellStyle name="Output 27 34" xfId="22049"/>
    <cellStyle name="Output 27 35" xfId="22050"/>
    <cellStyle name="Output 27 36" xfId="22051"/>
    <cellStyle name="Output 27 37" xfId="22052"/>
    <cellStyle name="Output 27 38" xfId="22053"/>
    <cellStyle name="Output 27 39" xfId="22054"/>
    <cellStyle name="Output 27 4" xfId="22055"/>
    <cellStyle name="Output 27 40" xfId="22056"/>
    <cellStyle name="Output 27 41" xfId="22057"/>
    <cellStyle name="Output 27 42" xfId="22058"/>
    <cellStyle name="Output 27 43" xfId="22059"/>
    <cellStyle name="Output 27 44" xfId="22060"/>
    <cellStyle name="Output 27 45" xfId="22061"/>
    <cellStyle name="Output 27 46" xfId="22062"/>
    <cellStyle name="Output 27 47" xfId="22063"/>
    <cellStyle name="Output 27 48" xfId="22064"/>
    <cellStyle name="Output 27 49" xfId="22065"/>
    <cellStyle name="Output 27 5" xfId="22066"/>
    <cellStyle name="Output 27 50" xfId="22067"/>
    <cellStyle name="Output 27 51" xfId="22068"/>
    <cellStyle name="Output 27 52" xfId="22069"/>
    <cellStyle name="Output 27 53" xfId="22070"/>
    <cellStyle name="Output 27 54" xfId="22071"/>
    <cellStyle name="Output 27 55" xfId="22072"/>
    <cellStyle name="Output 27 56" xfId="22073"/>
    <cellStyle name="Output 27 57" xfId="22074"/>
    <cellStyle name="Output 27 58" xfId="22075"/>
    <cellStyle name="Output 27 59" xfId="22076"/>
    <cellStyle name="Output 27 6" xfId="22077"/>
    <cellStyle name="Output 27 60" xfId="22078"/>
    <cellStyle name="Output 27 61" xfId="22079"/>
    <cellStyle name="Output 27 62" xfId="22080"/>
    <cellStyle name="Output 27 63" xfId="22081"/>
    <cellStyle name="Output 27 64" xfId="22082"/>
    <cellStyle name="Output 27 65" xfId="22083"/>
    <cellStyle name="Output 27 66" xfId="22084"/>
    <cellStyle name="Output 27 67" xfId="22085"/>
    <cellStyle name="Output 27 7" xfId="22086"/>
    <cellStyle name="Output 27 8" xfId="22087"/>
    <cellStyle name="Output 27 9" xfId="22088"/>
    <cellStyle name="Output 28" xfId="22089"/>
    <cellStyle name="Output 28 10" xfId="22090"/>
    <cellStyle name="Output 28 11" xfId="22091"/>
    <cellStyle name="Output 28 12" xfId="22092"/>
    <cellStyle name="Output 28 13" xfId="22093"/>
    <cellStyle name="Output 28 14" xfId="22094"/>
    <cellStyle name="Output 28 15" xfId="22095"/>
    <cellStyle name="Output 28 16" xfId="22096"/>
    <cellStyle name="Output 28 17" xfId="22097"/>
    <cellStyle name="Output 28 18" xfId="22098"/>
    <cellStyle name="Output 28 19" xfId="22099"/>
    <cellStyle name="Output 28 2" xfId="22100"/>
    <cellStyle name="Output 28 20" xfId="22101"/>
    <cellStyle name="Output 28 21" xfId="22102"/>
    <cellStyle name="Output 28 22" xfId="22103"/>
    <cellStyle name="Output 28 23" xfId="22104"/>
    <cellStyle name="Output 28 24" xfId="22105"/>
    <cellStyle name="Output 28 25" xfId="22106"/>
    <cellStyle name="Output 28 26" xfId="22107"/>
    <cellStyle name="Output 28 27" xfId="22108"/>
    <cellStyle name="Output 28 28" xfId="22109"/>
    <cellStyle name="Output 28 29" xfId="22110"/>
    <cellStyle name="Output 28 3" xfId="22111"/>
    <cellStyle name="Output 28 30" xfId="22112"/>
    <cellStyle name="Output 28 31" xfId="22113"/>
    <cellStyle name="Output 28 32" xfId="22114"/>
    <cellStyle name="Output 28 33" xfId="22115"/>
    <cellStyle name="Output 28 34" xfId="22116"/>
    <cellStyle name="Output 28 35" xfId="22117"/>
    <cellStyle name="Output 28 36" xfId="22118"/>
    <cellStyle name="Output 28 37" xfId="22119"/>
    <cellStyle name="Output 28 38" xfId="22120"/>
    <cellStyle name="Output 28 39" xfId="22121"/>
    <cellStyle name="Output 28 4" xfId="22122"/>
    <cellStyle name="Output 28 40" xfId="22123"/>
    <cellStyle name="Output 28 41" xfId="22124"/>
    <cellStyle name="Output 28 42" xfId="22125"/>
    <cellStyle name="Output 28 43" xfId="22126"/>
    <cellStyle name="Output 28 44" xfId="22127"/>
    <cellStyle name="Output 28 45" xfId="22128"/>
    <cellStyle name="Output 28 46" xfId="22129"/>
    <cellStyle name="Output 28 47" xfId="22130"/>
    <cellStyle name="Output 28 48" xfId="22131"/>
    <cellStyle name="Output 28 49" xfId="22132"/>
    <cellStyle name="Output 28 5" xfId="22133"/>
    <cellStyle name="Output 28 50" xfId="22134"/>
    <cellStyle name="Output 28 51" xfId="22135"/>
    <cellStyle name="Output 28 52" xfId="22136"/>
    <cellStyle name="Output 28 53" xfId="22137"/>
    <cellStyle name="Output 28 54" xfId="22138"/>
    <cellStyle name="Output 28 55" xfId="22139"/>
    <cellStyle name="Output 28 56" xfId="22140"/>
    <cellStyle name="Output 28 57" xfId="22141"/>
    <cellStyle name="Output 28 58" xfId="22142"/>
    <cellStyle name="Output 28 59" xfId="22143"/>
    <cellStyle name="Output 28 6" xfId="22144"/>
    <cellStyle name="Output 28 60" xfId="22145"/>
    <cellStyle name="Output 28 61" xfId="22146"/>
    <cellStyle name="Output 28 62" xfId="22147"/>
    <cellStyle name="Output 28 63" xfId="22148"/>
    <cellStyle name="Output 28 64" xfId="22149"/>
    <cellStyle name="Output 28 65" xfId="22150"/>
    <cellStyle name="Output 28 66" xfId="22151"/>
    <cellStyle name="Output 28 67" xfId="22152"/>
    <cellStyle name="Output 28 7" xfId="22153"/>
    <cellStyle name="Output 28 8" xfId="22154"/>
    <cellStyle name="Output 28 9" xfId="22155"/>
    <cellStyle name="Output 29" xfId="22156"/>
    <cellStyle name="Output 29 10" xfId="22157"/>
    <cellStyle name="Output 29 11" xfId="22158"/>
    <cellStyle name="Output 29 12" xfId="22159"/>
    <cellStyle name="Output 29 13" xfId="22160"/>
    <cellStyle name="Output 29 14" xfId="22161"/>
    <cellStyle name="Output 29 15" xfId="22162"/>
    <cellStyle name="Output 29 16" xfId="22163"/>
    <cellStyle name="Output 29 17" xfId="22164"/>
    <cellStyle name="Output 29 18" xfId="22165"/>
    <cellStyle name="Output 29 19" xfId="22166"/>
    <cellStyle name="Output 29 2" xfId="22167"/>
    <cellStyle name="Output 29 20" xfId="22168"/>
    <cellStyle name="Output 29 21" xfId="22169"/>
    <cellStyle name="Output 29 22" xfId="22170"/>
    <cellStyle name="Output 29 23" xfId="22171"/>
    <cellStyle name="Output 29 24" xfId="22172"/>
    <cellStyle name="Output 29 25" xfId="22173"/>
    <cellStyle name="Output 29 26" xfId="22174"/>
    <cellStyle name="Output 29 27" xfId="22175"/>
    <cellStyle name="Output 29 28" xfId="22176"/>
    <cellStyle name="Output 29 29" xfId="22177"/>
    <cellStyle name="Output 29 3" xfId="22178"/>
    <cellStyle name="Output 29 30" xfId="22179"/>
    <cellStyle name="Output 29 31" xfId="22180"/>
    <cellStyle name="Output 29 32" xfId="22181"/>
    <cellStyle name="Output 29 33" xfId="22182"/>
    <cellStyle name="Output 29 34" xfId="22183"/>
    <cellStyle name="Output 29 35" xfId="22184"/>
    <cellStyle name="Output 29 36" xfId="22185"/>
    <cellStyle name="Output 29 37" xfId="22186"/>
    <cellStyle name="Output 29 38" xfId="22187"/>
    <cellStyle name="Output 29 39" xfId="22188"/>
    <cellStyle name="Output 29 4" xfId="22189"/>
    <cellStyle name="Output 29 40" xfId="22190"/>
    <cellStyle name="Output 29 41" xfId="22191"/>
    <cellStyle name="Output 29 42" xfId="22192"/>
    <cellStyle name="Output 29 43" xfId="22193"/>
    <cellStyle name="Output 29 44" xfId="22194"/>
    <cellStyle name="Output 29 45" xfId="22195"/>
    <cellStyle name="Output 29 46" xfId="22196"/>
    <cellStyle name="Output 29 47" xfId="22197"/>
    <cellStyle name="Output 29 48" xfId="22198"/>
    <cellStyle name="Output 29 49" xfId="22199"/>
    <cellStyle name="Output 29 5" xfId="22200"/>
    <cellStyle name="Output 29 50" xfId="22201"/>
    <cellStyle name="Output 29 51" xfId="22202"/>
    <cellStyle name="Output 29 52" xfId="22203"/>
    <cellStyle name="Output 29 53" xfId="22204"/>
    <cellStyle name="Output 29 54" xfId="22205"/>
    <cellStyle name="Output 29 55" xfId="22206"/>
    <cellStyle name="Output 29 56" xfId="22207"/>
    <cellStyle name="Output 29 57" xfId="22208"/>
    <cellStyle name="Output 29 58" xfId="22209"/>
    <cellStyle name="Output 29 59" xfId="22210"/>
    <cellStyle name="Output 29 6" xfId="22211"/>
    <cellStyle name="Output 29 60" xfId="22212"/>
    <cellStyle name="Output 29 61" xfId="22213"/>
    <cellStyle name="Output 29 62" xfId="22214"/>
    <cellStyle name="Output 29 63" xfId="22215"/>
    <cellStyle name="Output 29 64" xfId="22216"/>
    <cellStyle name="Output 29 65" xfId="22217"/>
    <cellStyle name="Output 29 66" xfId="22218"/>
    <cellStyle name="Output 29 67" xfId="22219"/>
    <cellStyle name="Output 29 7" xfId="22220"/>
    <cellStyle name="Output 29 8" xfId="22221"/>
    <cellStyle name="Output 29 9" xfId="22222"/>
    <cellStyle name="Output 3" xfId="22223"/>
    <cellStyle name="Output 3 10" xfId="22224"/>
    <cellStyle name="Output 3 11" xfId="22225"/>
    <cellStyle name="Output 3 12" xfId="22226"/>
    <cellStyle name="Output 3 13" xfId="22227"/>
    <cellStyle name="Output 3 14" xfId="22228"/>
    <cellStyle name="Output 3 15" xfId="22229"/>
    <cellStyle name="Output 3 16" xfId="22230"/>
    <cellStyle name="Output 3 17" xfId="22231"/>
    <cellStyle name="Output 3 18" xfId="22232"/>
    <cellStyle name="Output 3 19" xfId="22233"/>
    <cellStyle name="Output 3 2" xfId="22234"/>
    <cellStyle name="Output 3 20" xfId="22235"/>
    <cellStyle name="Output 3 21" xfId="22236"/>
    <cellStyle name="Output 3 22" xfId="22237"/>
    <cellStyle name="Output 3 23" xfId="22238"/>
    <cellStyle name="Output 3 24" xfId="22239"/>
    <cellStyle name="Output 3 25" xfId="22240"/>
    <cellStyle name="Output 3 26" xfId="22241"/>
    <cellStyle name="Output 3 27" xfId="22242"/>
    <cellStyle name="Output 3 28" xfId="22243"/>
    <cellStyle name="Output 3 29" xfId="22244"/>
    <cellStyle name="Output 3 3" xfId="22245"/>
    <cellStyle name="Output 3 30" xfId="22246"/>
    <cellStyle name="Output 3 31" xfId="22247"/>
    <cellStyle name="Output 3 32" xfId="22248"/>
    <cellStyle name="Output 3 33" xfId="22249"/>
    <cellStyle name="Output 3 34" xfId="22250"/>
    <cellStyle name="Output 3 35" xfId="22251"/>
    <cellStyle name="Output 3 36" xfId="22252"/>
    <cellStyle name="Output 3 37" xfId="22253"/>
    <cellStyle name="Output 3 38" xfId="22254"/>
    <cellStyle name="Output 3 39" xfId="22255"/>
    <cellStyle name="Output 3 4" xfId="22256"/>
    <cellStyle name="Output 3 40" xfId="22257"/>
    <cellStyle name="Output 3 41" xfId="22258"/>
    <cellStyle name="Output 3 42" xfId="22259"/>
    <cellStyle name="Output 3 43" xfId="22260"/>
    <cellStyle name="Output 3 44" xfId="22261"/>
    <cellStyle name="Output 3 45" xfId="22262"/>
    <cellStyle name="Output 3 46" xfId="22263"/>
    <cellStyle name="Output 3 47" xfId="22264"/>
    <cellStyle name="Output 3 48" xfId="22265"/>
    <cellStyle name="Output 3 49" xfId="22266"/>
    <cellStyle name="Output 3 5" xfId="22267"/>
    <cellStyle name="Output 3 50" xfId="22268"/>
    <cellStyle name="Output 3 51" xfId="22269"/>
    <cellStyle name="Output 3 52" xfId="22270"/>
    <cellStyle name="Output 3 53" xfId="22271"/>
    <cellStyle name="Output 3 54" xfId="22272"/>
    <cellStyle name="Output 3 55" xfId="22273"/>
    <cellStyle name="Output 3 56" xfId="22274"/>
    <cellStyle name="Output 3 57" xfId="22275"/>
    <cellStyle name="Output 3 58" xfId="22276"/>
    <cellStyle name="Output 3 59" xfId="22277"/>
    <cellStyle name="Output 3 6" xfId="22278"/>
    <cellStyle name="Output 3 60" xfId="22279"/>
    <cellStyle name="Output 3 61" xfId="22280"/>
    <cellStyle name="Output 3 62" xfId="22281"/>
    <cellStyle name="Output 3 63" xfId="22282"/>
    <cellStyle name="Output 3 64" xfId="22283"/>
    <cellStyle name="Output 3 65" xfId="22284"/>
    <cellStyle name="Output 3 66" xfId="22285"/>
    <cellStyle name="Output 3 67" xfId="22286"/>
    <cellStyle name="Output 3 7" xfId="22287"/>
    <cellStyle name="Output 3 8" xfId="22288"/>
    <cellStyle name="Output 3 9" xfId="22289"/>
    <cellStyle name="Output 30" xfId="22290"/>
    <cellStyle name="Output 30 10" xfId="22291"/>
    <cellStyle name="Output 30 11" xfId="22292"/>
    <cellStyle name="Output 30 12" xfId="22293"/>
    <cellStyle name="Output 30 13" xfId="22294"/>
    <cellStyle name="Output 30 14" xfId="22295"/>
    <cellStyle name="Output 30 15" xfId="22296"/>
    <cellStyle name="Output 30 16" xfId="22297"/>
    <cellStyle name="Output 30 17" xfId="22298"/>
    <cellStyle name="Output 30 18" xfId="22299"/>
    <cellStyle name="Output 30 19" xfId="22300"/>
    <cellStyle name="Output 30 2" xfId="22301"/>
    <cellStyle name="Output 30 20" xfId="22302"/>
    <cellStyle name="Output 30 21" xfId="22303"/>
    <cellStyle name="Output 30 22" xfId="22304"/>
    <cellStyle name="Output 30 23" xfId="22305"/>
    <cellStyle name="Output 30 24" xfId="22306"/>
    <cellStyle name="Output 30 25" xfId="22307"/>
    <cellStyle name="Output 30 26" xfId="22308"/>
    <cellStyle name="Output 30 27" xfId="22309"/>
    <cellStyle name="Output 30 28" xfId="22310"/>
    <cellStyle name="Output 30 29" xfId="22311"/>
    <cellStyle name="Output 30 3" xfId="22312"/>
    <cellStyle name="Output 30 30" xfId="22313"/>
    <cellStyle name="Output 30 31" xfId="22314"/>
    <cellStyle name="Output 30 32" xfId="22315"/>
    <cellStyle name="Output 30 33" xfId="22316"/>
    <cellStyle name="Output 30 34" xfId="22317"/>
    <cellStyle name="Output 30 35" xfId="22318"/>
    <cellStyle name="Output 30 36" xfId="22319"/>
    <cellStyle name="Output 30 37" xfId="22320"/>
    <cellStyle name="Output 30 38" xfId="22321"/>
    <cellStyle name="Output 30 39" xfId="22322"/>
    <cellStyle name="Output 30 4" xfId="22323"/>
    <cellStyle name="Output 30 40" xfId="22324"/>
    <cellStyle name="Output 30 41" xfId="22325"/>
    <cellStyle name="Output 30 42" xfId="22326"/>
    <cellStyle name="Output 30 43" xfId="22327"/>
    <cellStyle name="Output 30 44" xfId="22328"/>
    <cellStyle name="Output 30 45" xfId="22329"/>
    <cellStyle name="Output 30 46" xfId="22330"/>
    <cellStyle name="Output 30 47" xfId="22331"/>
    <cellStyle name="Output 30 48" xfId="22332"/>
    <cellStyle name="Output 30 49" xfId="22333"/>
    <cellStyle name="Output 30 5" xfId="22334"/>
    <cellStyle name="Output 30 50" xfId="22335"/>
    <cellStyle name="Output 30 51" xfId="22336"/>
    <cellStyle name="Output 30 52" xfId="22337"/>
    <cellStyle name="Output 30 53" xfId="22338"/>
    <cellStyle name="Output 30 54" xfId="22339"/>
    <cellStyle name="Output 30 55" xfId="22340"/>
    <cellStyle name="Output 30 56" xfId="22341"/>
    <cellStyle name="Output 30 57" xfId="22342"/>
    <cellStyle name="Output 30 58" xfId="22343"/>
    <cellStyle name="Output 30 59" xfId="22344"/>
    <cellStyle name="Output 30 6" xfId="22345"/>
    <cellStyle name="Output 30 60" xfId="22346"/>
    <cellStyle name="Output 30 61" xfId="22347"/>
    <cellStyle name="Output 30 62" xfId="22348"/>
    <cellStyle name="Output 30 63" xfId="22349"/>
    <cellStyle name="Output 30 64" xfId="22350"/>
    <cellStyle name="Output 30 65" xfId="22351"/>
    <cellStyle name="Output 30 66" xfId="22352"/>
    <cellStyle name="Output 30 67" xfId="22353"/>
    <cellStyle name="Output 30 7" xfId="22354"/>
    <cellStyle name="Output 30 8" xfId="22355"/>
    <cellStyle name="Output 30 9" xfId="22356"/>
    <cellStyle name="Output 31" xfId="22357"/>
    <cellStyle name="Output 31 10" xfId="22358"/>
    <cellStyle name="Output 31 11" xfId="22359"/>
    <cellStyle name="Output 31 12" xfId="22360"/>
    <cellStyle name="Output 31 13" xfId="22361"/>
    <cellStyle name="Output 31 14" xfId="22362"/>
    <cellStyle name="Output 31 15" xfId="22363"/>
    <cellStyle name="Output 31 16" xfId="22364"/>
    <cellStyle name="Output 31 17" xfId="22365"/>
    <cellStyle name="Output 31 18" xfId="22366"/>
    <cellStyle name="Output 31 19" xfId="22367"/>
    <cellStyle name="Output 31 2" xfId="22368"/>
    <cellStyle name="Output 31 20" xfId="22369"/>
    <cellStyle name="Output 31 21" xfId="22370"/>
    <cellStyle name="Output 31 22" xfId="22371"/>
    <cellStyle name="Output 31 23" xfId="22372"/>
    <cellStyle name="Output 31 24" xfId="22373"/>
    <cellStyle name="Output 31 25" xfId="22374"/>
    <cellStyle name="Output 31 26" xfId="22375"/>
    <cellStyle name="Output 31 27" xfId="22376"/>
    <cellStyle name="Output 31 28" xfId="22377"/>
    <cellStyle name="Output 31 29" xfId="22378"/>
    <cellStyle name="Output 31 3" xfId="22379"/>
    <cellStyle name="Output 31 30" xfId="22380"/>
    <cellStyle name="Output 31 31" xfId="22381"/>
    <cellStyle name="Output 31 32" xfId="22382"/>
    <cellStyle name="Output 31 33" xfId="22383"/>
    <cellStyle name="Output 31 34" xfId="22384"/>
    <cellStyle name="Output 31 35" xfId="22385"/>
    <cellStyle name="Output 31 36" xfId="22386"/>
    <cellStyle name="Output 31 37" xfId="22387"/>
    <cellStyle name="Output 31 38" xfId="22388"/>
    <cellStyle name="Output 31 39" xfId="22389"/>
    <cellStyle name="Output 31 4" xfId="22390"/>
    <cellStyle name="Output 31 40" xfId="22391"/>
    <cellStyle name="Output 31 41" xfId="22392"/>
    <cellStyle name="Output 31 42" xfId="22393"/>
    <cellStyle name="Output 31 43" xfId="22394"/>
    <cellStyle name="Output 31 44" xfId="22395"/>
    <cellStyle name="Output 31 45" xfId="22396"/>
    <cellStyle name="Output 31 46" xfId="22397"/>
    <cellStyle name="Output 31 47" xfId="22398"/>
    <cellStyle name="Output 31 48" xfId="22399"/>
    <cellStyle name="Output 31 49" xfId="22400"/>
    <cellStyle name="Output 31 5" xfId="22401"/>
    <cellStyle name="Output 31 50" xfId="22402"/>
    <cellStyle name="Output 31 51" xfId="22403"/>
    <cellStyle name="Output 31 52" xfId="22404"/>
    <cellStyle name="Output 31 53" xfId="22405"/>
    <cellStyle name="Output 31 54" xfId="22406"/>
    <cellStyle name="Output 31 55" xfId="22407"/>
    <cellStyle name="Output 31 56" xfId="22408"/>
    <cellStyle name="Output 31 57" xfId="22409"/>
    <cellStyle name="Output 31 58" xfId="22410"/>
    <cellStyle name="Output 31 59" xfId="22411"/>
    <cellStyle name="Output 31 6" xfId="22412"/>
    <cellStyle name="Output 31 60" xfId="22413"/>
    <cellStyle name="Output 31 61" xfId="22414"/>
    <cellStyle name="Output 31 62" xfId="22415"/>
    <cellStyle name="Output 31 63" xfId="22416"/>
    <cellStyle name="Output 31 64" xfId="22417"/>
    <cellStyle name="Output 31 65" xfId="22418"/>
    <cellStyle name="Output 31 66" xfId="22419"/>
    <cellStyle name="Output 31 67" xfId="22420"/>
    <cellStyle name="Output 31 7" xfId="22421"/>
    <cellStyle name="Output 31 8" xfId="22422"/>
    <cellStyle name="Output 31 9" xfId="22423"/>
    <cellStyle name="Output 4" xfId="22424"/>
    <cellStyle name="Output 4 10" xfId="22425"/>
    <cellStyle name="Output 4 11" xfId="22426"/>
    <cellStyle name="Output 4 12" xfId="22427"/>
    <cellStyle name="Output 4 13" xfId="22428"/>
    <cellStyle name="Output 4 14" xfId="22429"/>
    <cellStyle name="Output 4 15" xfId="22430"/>
    <cellStyle name="Output 4 16" xfId="22431"/>
    <cellStyle name="Output 4 17" xfId="22432"/>
    <cellStyle name="Output 4 18" xfId="22433"/>
    <cellStyle name="Output 4 19" xfId="22434"/>
    <cellStyle name="Output 4 2" xfId="22435"/>
    <cellStyle name="Output 4 20" xfId="22436"/>
    <cellStyle name="Output 4 21" xfId="22437"/>
    <cellStyle name="Output 4 22" xfId="22438"/>
    <cellStyle name="Output 4 23" xfId="22439"/>
    <cellStyle name="Output 4 24" xfId="22440"/>
    <cellStyle name="Output 4 25" xfId="22441"/>
    <cellStyle name="Output 4 26" xfId="22442"/>
    <cellStyle name="Output 4 27" xfId="22443"/>
    <cellStyle name="Output 4 28" xfId="22444"/>
    <cellStyle name="Output 4 29" xfId="22445"/>
    <cellStyle name="Output 4 3" xfId="22446"/>
    <cellStyle name="Output 4 30" xfId="22447"/>
    <cellStyle name="Output 4 31" xfId="22448"/>
    <cellStyle name="Output 4 32" xfId="22449"/>
    <cellStyle name="Output 4 33" xfId="22450"/>
    <cellStyle name="Output 4 34" xfId="22451"/>
    <cellStyle name="Output 4 35" xfId="22452"/>
    <cellStyle name="Output 4 36" xfId="22453"/>
    <cellStyle name="Output 4 37" xfId="22454"/>
    <cellStyle name="Output 4 38" xfId="22455"/>
    <cellStyle name="Output 4 39" xfId="22456"/>
    <cellStyle name="Output 4 4" xfId="22457"/>
    <cellStyle name="Output 4 40" xfId="22458"/>
    <cellStyle name="Output 4 41" xfId="22459"/>
    <cellStyle name="Output 4 42" xfId="22460"/>
    <cellStyle name="Output 4 43" xfId="22461"/>
    <cellStyle name="Output 4 44" xfId="22462"/>
    <cellStyle name="Output 4 45" xfId="22463"/>
    <cellStyle name="Output 4 46" xfId="22464"/>
    <cellStyle name="Output 4 47" xfId="22465"/>
    <cellStyle name="Output 4 48" xfId="22466"/>
    <cellStyle name="Output 4 49" xfId="22467"/>
    <cellStyle name="Output 4 5" xfId="22468"/>
    <cellStyle name="Output 4 50" xfId="22469"/>
    <cellStyle name="Output 4 51" xfId="22470"/>
    <cellStyle name="Output 4 52" xfId="22471"/>
    <cellStyle name="Output 4 53" xfId="22472"/>
    <cellStyle name="Output 4 54" xfId="22473"/>
    <cellStyle name="Output 4 55" xfId="22474"/>
    <cellStyle name="Output 4 56" xfId="22475"/>
    <cellStyle name="Output 4 57" xfId="22476"/>
    <cellStyle name="Output 4 58" xfId="22477"/>
    <cellStyle name="Output 4 59" xfId="22478"/>
    <cellStyle name="Output 4 6" xfId="22479"/>
    <cellStyle name="Output 4 60" xfId="22480"/>
    <cellStyle name="Output 4 61" xfId="22481"/>
    <cellStyle name="Output 4 62" xfId="22482"/>
    <cellStyle name="Output 4 63" xfId="22483"/>
    <cellStyle name="Output 4 64" xfId="22484"/>
    <cellStyle name="Output 4 65" xfId="22485"/>
    <cellStyle name="Output 4 66" xfId="22486"/>
    <cellStyle name="Output 4 67" xfId="22487"/>
    <cellStyle name="Output 4 7" xfId="22488"/>
    <cellStyle name="Output 4 8" xfId="22489"/>
    <cellStyle name="Output 4 9" xfId="22490"/>
    <cellStyle name="Output 5" xfId="22491"/>
    <cellStyle name="Output 5 10" xfId="22492"/>
    <cellStyle name="Output 5 11" xfId="22493"/>
    <cellStyle name="Output 5 12" xfId="22494"/>
    <cellStyle name="Output 5 13" xfId="22495"/>
    <cellStyle name="Output 5 14" xfId="22496"/>
    <cellStyle name="Output 5 15" xfId="22497"/>
    <cellStyle name="Output 5 16" xfId="22498"/>
    <cellStyle name="Output 5 17" xfId="22499"/>
    <cellStyle name="Output 5 18" xfId="22500"/>
    <cellStyle name="Output 5 19" xfId="22501"/>
    <cellStyle name="Output 5 2" xfId="22502"/>
    <cellStyle name="Output 5 20" xfId="22503"/>
    <cellStyle name="Output 5 21" xfId="22504"/>
    <cellStyle name="Output 5 22" xfId="22505"/>
    <cellStyle name="Output 5 23" xfId="22506"/>
    <cellStyle name="Output 5 24" xfId="22507"/>
    <cellStyle name="Output 5 25" xfId="22508"/>
    <cellStyle name="Output 5 26" xfId="22509"/>
    <cellStyle name="Output 5 27" xfId="22510"/>
    <cellStyle name="Output 5 28" xfId="22511"/>
    <cellStyle name="Output 5 29" xfId="22512"/>
    <cellStyle name="Output 5 3" xfId="22513"/>
    <cellStyle name="Output 5 30" xfId="22514"/>
    <cellStyle name="Output 5 31" xfId="22515"/>
    <cellStyle name="Output 5 32" xfId="22516"/>
    <cellStyle name="Output 5 33" xfId="22517"/>
    <cellStyle name="Output 5 34" xfId="22518"/>
    <cellStyle name="Output 5 35" xfId="22519"/>
    <cellStyle name="Output 5 36" xfId="22520"/>
    <cellStyle name="Output 5 37" xfId="22521"/>
    <cellStyle name="Output 5 38" xfId="22522"/>
    <cellStyle name="Output 5 39" xfId="22523"/>
    <cellStyle name="Output 5 4" xfId="22524"/>
    <cellStyle name="Output 5 40" xfId="22525"/>
    <cellStyle name="Output 5 41" xfId="22526"/>
    <cellStyle name="Output 5 42" xfId="22527"/>
    <cellStyle name="Output 5 43" xfId="22528"/>
    <cellStyle name="Output 5 44" xfId="22529"/>
    <cellStyle name="Output 5 45" xfId="22530"/>
    <cellStyle name="Output 5 46" xfId="22531"/>
    <cellStyle name="Output 5 47" xfId="22532"/>
    <cellStyle name="Output 5 48" xfId="22533"/>
    <cellStyle name="Output 5 49" xfId="22534"/>
    <cellStyle name="Output 5 5" xfId="22535"/>
    <cellStyle name="Output 5 50" xfId="22536"/>
    <cellStyle name="Output 5 51" xfId="22537"/>
    <cellStyle name="Output 5 52" xfId="22538"/>
    <cellStyle name="Output 5 53" xfId="22539"/>
    <cellStyle name="Output 5 54" xfId="22540"/>
    <cellStyle name="Output 5 55" xfId="22541"/>
    <cellStyle name="Output 5 56" xfId="22542"/>
    <cellStyle name="Output 5 57" xfId="22543"/>
    <cellStyle name="Output 5 58" xfId="22544"/>
    <cellStyle name="Output 5 59" xfId="22545"/>
    <cellStyle name="Output 5 6" xfId="22546"/>
    <cellStyle name="Output 5 60" xfId="22547"/>
    <cellStyle name="Output 5 61" xfId="22548"/>
    <cellStyle name="Output 5 62" xfId="22549"/>
    <cellStyle name="Output 5 63" xfId="22550"/>
    <cellStyle name="Output 5 64" xfId="22551"/>
    <cellStyle name="Output 5 65" xfId="22552"/>
    <cellStyle name="Output 5 66" xfId="22553"/>
    <cellStyle name="Output 5 67" xfId="22554"/>
    <cellStyle name="Output 5 7" xfId="22555"/>
    <cellStyle name="Output 5 8" xfId="22556"/>
    <cellStyle name="Output 5 9" xfId="22557"/>
    <cellStyle name="Output 6" xfId="22558"/>
    <cellStyle name="Output 6 10" xfId="22559"/>
    <cellStyle name="Output 6 11" xfId="22560"/>
    <cellStyle name="Output 6 12" xfId="22561"/>
    <cellStyle name="Output 6 13" xfId="22562"/>
    <cellStyle name="Output 6 14" xfId="22563"/>
    <cellStyle name="Output 6 15" xfId="22564"/>
    <cellStyle name="Output 6 16" xfId="22565"/>
    <cellStyle name="Output 6 17" xfId="22566"/>
    <cellStyle name="Output 6 18" xfId="22567"/>
    <cellStyle name="Output 6 19" xfId="22568"/>
    <cellStyle name="Output 6 2" xfId="22569"/>
    <cellStyle name="Output 6 20" xfId="22570"/>
    <cellStyle name="Output 6 21" xfId="22571"/>
    <cellStyle name="Output 6 22" xfId="22572"/>
    <cellStyle name="Output 6 23" xfId="22573"/>
    <cellStyle name="Output 6 24" xfId="22574"/>
    <cellStyle name="Output 6 25" xfId="22575"/>
    <cellStyle name="Output 6 26" xfId="22576"/>
    <cellStyle name="Output 6 27" xfId="22577"/>
    <cellStyle name="Output 6 28" xfId="22578"/>
    <cellStyle name="Output 6 29" xfId="22579"/>
    <cellStyle name="Output 6 3" xfId="22580"/>
    <cellStyle name="Output 6 30" xfId="22581"/>
    <cellStyle name="Output 6 31" xfId="22582"/>
    <cellStyle name="Output 6 32" xfId="22583"/>
    <cellStyle name="Output 6 33" xfId="22584"/>
    <cellStyle name="Output 6 34" xfId="22585"/>
    <cellStyle name="Output 6 35" xfId="22586"/>
    <cellStyle name="Output 6 36" xfId="22587"/>
    <cellStyle name="Output 6 37" xfId="22588"/>
    <cellStyle name="Output 6 38" xfId="22589"/>
    <cellStyle name="Output 6 39" xfId="22590"/>
    <cellStyle name="Output 6 4" xfId="22591"/>
    <cellStyle name="Output 6 40" xfId="22592"/>
    <cellStyle name="Output 6 41" xfId="22593"/>
    <cellStyle name="Output 6 42" xfId="22594"/>
    <cellStyle name="Output 6 43" xfId="22595"/>
    <cellStyle name="Output 6 44" xfId="22596"/>
    <cellStyle name="Output 6 45" xfId="22597"/>
    <cellStyle name="Output 6 46" xfId="22598"/>
    <cellStyle name="Output 6 47" xfId="22599"/>
    <cellStyle name="Output 6 48" xfId="22600"/>
    <cellStyle name="Output 6 49" xfId="22601"/>
    <cellStyle name="Output 6 5" xfId="22602"/>
    <cellStyle name="Output 6 50" xfId="22603"/>
    <cellStyle name="Output 6 51" xfId="22604"/>
    <cellStyle name="Output 6 52" xfId="22605"/>
    <cellStyle name="Output 6 53" xfId="22606"/>
    <cellStyle name="Output 6 54" xfId="22607"/>
    <cellStyle name="Output 6 55" xfId="22608"/>
    <cellStyle name="Output 6 56" xfId="22609"/>
    <cellStyle name="Output 6 57" xfId="22610"/>
    <cellStyle name="Output 6 58" xfId="22611"/>
    <cellStyle name="Output 6 59" xfId="22612"/>
    <cellStyle name="Output 6 6" xfId="22613"/>
    <cellStyle name="Output 6 60" xfId="22614"/>
    <cellStyle name="Output 6 61" xfId="22615"/>
    <cellStyle name="Output 6 62" xfId="22616"/>
    <cellStyle name="Output 6 63" xfId="22617"/>
    <cellStyle name="Output 6 64" xfId="22618"/>
    <cellStyle name="Output 6 65" xfId="22619"/>
    <cellStyle name="Output 6 66" xfId="22620"/>
    <cellStyle name="Output 6 67" xfId="22621"/>
    <cellStyle name="Output 6 7" xfId="22622"/>
    <cellStyle name="Output 6 8" xfId="22623"/>
    <cellStyle name="Output 6 9" xfId="22624"/>
    <cellStyle name="Output 7" xfId="22625"/>
    <cellStyle name="Output 7 10" xfId="22626"/>
    <cellStyle name="Output 7 11" xfId="22627"/>
    <cellStyle name="Output 7 12" xfId="22628"/>
    <cellStyle name="Output 7 13" xfId="22629"/>
    <cellStyle name="Output 7 14" xfId="22630"/>
    <cellStyle name="Output 7 15" xfId="22631"/>
    <cellStyle name="Output 7 16" xfId="22632"/>
    <cellStyle name="Output 7 17" xfId="22633"/>
    <cellStyle name="Output 7 18" xfId="22634"/>
    <cellStyle name="Output 7 19" xfId="22635"/>
    <cellStyle name="Output 7 2" xfId="22636"/>
    <cellStyle name="Output 7 20" xfId="22637"/>
    <cellStyle name="Output 7 21" xfId="22638"/>
    <cellStyle name="Output 7 22" xfId="22639"/>
    <cellStyle name="Output 7 23" xfId="22640"/>
    <cellStyle name="Output 7 24" xfId="22641"/>
    <cellStyle name="Output 7 25" xfId="22642"/>
    <cellStyle name="Output 7 26" xfId="22643"/>
    <cellStyle name="Output 7 27" xfId="22644"/>
    <cellStyle name="Output 7 28" xfId="22645"/>
    <cellStyle name="Output 7 29" xfId="22646"/>
    <cellStyle name="Output 7 3" xfId="22647"/>
    <cellStyle name="Output 7 30" xfId="22648"/>
    <cellStyle name="Output 7 31" xfId="22649"/>
    <cellStyle name="Output 7 32" xfId="22650"/>
    <cellStyle name="Output 7 33" xfId="22651"/>
    <cellStyle name="Output 7 34" xfId="22652"/>
    <cellStyle name="Output 7 35" xfId="22653"/>
    <cellStyle name="Output 7 36" xfId="22654"/>
    <cellStyle name="Output 7 37" xfId="22655"/>
    <cellStyle name="Output 7 38" xfId="22656"/>
    <cellStyle name="Output 7 39" xfId="22657"/>
    <cellStyle name="Output 7 4" xfId="22658"/>
    <cellStyle name="Output 7 40" xfId="22659"/>
    <cellStyle name="Output 7 41" xfId="22660"/>
    <cellStyle name="Output 7 42" xfId="22661"/>
    <cellStyle name="Output 7 43" xfId="22662"/>
    <cellStyle name="Output 7 44" xfId="22663"/>
    <cellStyle name="Output 7 45" xfId="22664"/>
    <cellStyle name="Output 7 46" xfId="22665"/>
    <cellStyle name="Output 7 47" xfId="22666"/>
    <cellStyle name="Output 7 48" xfId="22667"/>
    <cellStyle name="Output 7 49" xfId="22668"/>
    <cellStyle name="Output 7 5" xfId="22669"/>
    <cellStyle name="Output 7 50" xfId="22670"/>
    <cellStyle name="Output 7 51" xfId="22671"/>
    <cellStyle name="Output 7 52" xfId="22672"/>
    <cellStyle name="Output 7 53" xfId="22673"/>
    <cellStyle name="Output 7 54" xfId="22674"/>
    <cellStyle name="Output 7 55" xfId="22675"/>
    <cellStyle name="Output 7 56" xfId="22676"/>
    <cellStyle name="Output 7 57" xfId="22677"/>
    <cellStyle name="Output 7 58" xfId="22678"/>
    <cellStyle name="Output 7 59" xfId="22679"/>
    <cellStyle name="Output 7 6" xfId="22680"/>
    <cellStyle name="Output 7 60" xfId="22681"/>
    <cellStyle name="Output 7 61" xfId="22682"/>
    <cellStyle name="Output 7 62" xfId="22683"/>
    <cellStyle name="Output 7 63" xfId="22684"/>
    <cellStyle name="Output 7 64" xfId="22685"/>
    <cellStyle name="Output 7 65" xfId="22686"/>
    <cellStyle name="Output 7 66" xfId="22687"/>
    <cellStyle name="Output 7 67" xfId="22688"/>
    <cellStyle name="Output 7 7" xfId="22689"/>
    <cellStyle name="Output 7 8" xfId="22690"/>
    <cellStyle name="Output 7 9" xfId="22691"/>
    <cellStyle name="Output 8" xfId="22692"/>
    <cellStyle name="Output 8 10" xfId="22693"/>
    <cellStyle name="Output 8 11" xfId="22694"/>
    <cellStyle name="Output 8 12" xfId="22695"/>
    <cellStyle name="Output 8 13" xfId="22696"/>
    <cellStyle name="Output 8 14" xfId="22697"/>
    <cellStyle name="Output 8 15" xfId="22698"/>
    <cellStyle name="Output 8 16" xfId="22699"/>
    <cellStyle name="Output 8 17" xfId="22700"/>
    <cellStyle name="Output 8 18" xfId="22701"/>
    <cellStyle name="Output 8 19" xfId="22702"/>
    <cellStyle name="Output 8 2" xfId="22703"/>
    <cellStyle name="Output 8 20" xfId="22704"/>
    <cellStyle name="Output 8 21" xfId="22705"/>
    <cellStyle name="Output 8 22" xfId="22706"/>
    <cellStyle name="Output 8 23" xfId="22707"/>
    <cellStyle name="Output 8 24" xfId="22708"/>
    <cellStyle name="Output 8 25" xfId="22709"/>
    <cellStyle name="Output 8 26" xfId="22710"/>
    <cellStyle name="Output 8 27" xfId="22711"/>
    <cellStyle name="Output 8 28" xfId="22712"/>
    <cellStyle name="Output 8 29" xfId="22713"/>
    <cellStyle name="Output 8 3" xfId="22714"/>
    <cellStyle name="Output 8 30" xfId="22715"/>
    <cellStyle name="Output 8 31" xfId="22716"/>
    <cellStyle name="Output 8 32" xfId="22717"/>
    <cellStyle name="Output 8 33" xfId="22718"/>
    <cellStyle name="Output 8 34" xfId="22719"/>
    <cellStyle name="Output 8 35" xfId="22720"/>
    <cellStyle name="Output 8 36" xfId="22721"/>
    <cellStyle name="Output 8 37" xfId="22722"/>
    <cellStyle name="Output 8 38" xfId="22723"/>
    <cellStyle name="Output 8 39" xfId="22724"/>
    <cellStyle name="Output 8 4" xfId="22725"/>
    <cellStyle name="Output 8 40" xfId="22726"/>
    <cellStyle name="Output 8 41" xfId="22727"/>
    <cellStyle name="Output 8 42" xfId="22728"/>
    <cellStyle name="Output 8 43" xfId="22729"/>
    <cellStyle name="Output 8 44" xfId="22730"/>
    <cellStyle name="Output 8 45" xfId="22731"/>
    <cellStyle name="Output 8 46" xfId="22732"/>
    <cellStyle name="Output 8 47" xfId="22733"/>
    <cellStyle name="Output 8 48" xfId="22734"/>
    <cellStyle name="Output 8 49" xfId="22735"/>
    <cellStyle name="Output 8 5" xfId="22736"/>
    <cellStyle name="Output 8 50" xfId="22737"/>
    <cellStyle name="Output 8 51" xfId="22738"/>
    <cellStyle name="Output 8 52" xfId="22739"/>
    <cellStyle name="Output 8 53" xfId="22740"/>
    <cellStyle name="Output 8 54" xfId="22741"/>
    <cellStyle name="Output 8 55" xfId="22742"/>
    <cellStyle name="Output 8 56" xfId="22743"/>
    <cellStyle name="Output 8 57" xfId="22744"/>
    <cellStyle name="Output 8 58" xfId="22745"/>
    <cellStyle name="Output 8 59" xfId="22746"/>
    <cellStyle name="Output 8 6" xfId="22747"/>
    <cellStyle name="Output 8 60" xfId="22748"/>
    <cellStyle name="Output 8 61" xfId="22749"/>
    <cellStyle name="Output 8 62" xfId="22750"/>
    <cellStyle name="Output 8 63" xfId="22751"/>
    <cellStyle name="Output 8 64" xfId="22752"/>
    <cellStyle name="Output 8 65" xfId="22753"/>
    <cellStyle name="Output 8 66" xfId="22754"/>
    <cellStyle name="Output 8 67" xfId="22755"/>
    <cellStyle name="Output 8 7" xfId="22756"/>
    <cellStyle name="Output 8 8" xfId="22757"/>
    <cellStyle name="Output 8 9" xfId="22758"/>
    <cellStyle name="Output 9" xfId="22759"/>
    <cellStyle name="Output 9 10" xfId="22760"/>
    <cellStyle name="Output 9 11" xfId="22761"/>
    <cellStyle name="Output 9 12" xfId="22762"/>
    <cellStyle name="Output 9 13" xfId="22763"/>
    <cellStyle name="Output 9 14" xfId="22764"/>
    <cellStyle name="Output 9 15" xfId="22765"/>
    <cellStyle name="Output 9 16" xfId="22766"/>
    <cellStyle name="Output 9 17" xfId="22767"/>
    <cellStyle name="Output 9 18" xfId="22768"/>
    <cellStyle name="Output 9 19" xfId="22769"/>
    <cellStyle name="Output 9 2" xfId="22770"/>
    <cellStyle name="Output 9 20" xfId="22771"/>
    <cellStyle name="Output 9 21" xfId="22772"/>
    <cellStyle name="Output 9 22" xfId="22773"/>
    <cellStyle name="Output 9 23" xfId="22774"/>
    <cellStyle name="Output 9 24" xfId="22775"/>
    <cellStyle name="Output 9 25" xfId="22776"/>
    <cellStyle name="Output 9 26" xfId="22777"/>
    <cellStyle name="Output 9 27" xfId="22778"/>
    <cellStyle name="Output 9 28" xfId="22779"/>
    <cellStyle name="Output 9 29" xfId="22780"/>
    <cellStyle name="Output 9 3" xfId="22781"/>
    <cellStyle name="Output 9 30" xfId="22782"/>
    <cellStyle name="Output 9 31" xfId="22783"/>
    <cellStyle name="Output 9 32" xfId="22784"/>
    <cellStyle name="Output 9 33" xfId="22785"/>
    <cellStyle name="Output 9 34" xfId="22786"/>
    <cellStyle name="Output 9 35" xfId="22787"/>
    <cellStyle name="Output 9 36" xfId="22788"/>
    <cellStyle name="Output 9 37" xfId="22789"/>
    <cellStyle name="Output 9 38" xfId="22790"/>
    <cellStyle name="Output 9 39" xfId="22791"/>
    <cellStyle name="Output 9 4" xfId="22792"/>
    <cellStyle name="Output 9 40" xfId="22793"/>
    <cellStyle name="Output 9 41" xfId="22794"/>
    <cellStyle name="Output 9 42" xfId="22795"/>
    <cellStyle name="Output 9 43" xfId="22796"/>
    <cellStyle name="Output 9 44" xfId="22797"/>
    <cellStyle name="Output 9 45" xfId="22798"/>
    <cellStyle name="Output 9 46" xfId="22799"/>
    <cellStyle name="Output 9 47" xfId="22800"/>
    <cellStyle name="Output 9 48" xfId="22801"/>
    <cellStyle name="Output 9 49" xfId="22802"/>
    <cellStyle name="Output 9 5" xfId="22803"/>
    <cellStyle name="Output 9 50" xfId="22804"/>
    <cellStyle name="Output 9 51" xfId="22805"/>
    <cellStyle name="Output 9 52" xfId="22806"/>
    <cellStyle name="Output 9 53" xfId="22807"/>
    <cellStyle name="Output 9 54" xfId="22808"/>
    <cellStyle name="Output 9 55" xfId="22809"/>
    <cellStyle name="Output 9 56" xfId="22810"/>
    <cellStyle name="Output 9 57" xfId="22811"/>
    <cellStyle name="Output 9 58" xfId="22812"/>
    <cellStyle name="Output 9 59" xfId="22813"/>
    <cellStyle name="Output 9 6" xfId="22814"/>
    <cellStyle name="Output 9 60" xfId="22815"/>
    <cellStyle name="Output 9 61" xfId="22816"/>
    <cellStyle name="Output 9 62" xfId="22817"/>
    <cellStyle name="Output 9 63" xfId="22818"/>
    <cellStyle name="Output 9 64" xfId="22819"/>
    <cellStyle name="Output 9 65" xfId="22820"/>
    <cellStyle name="Output 9 66" xfId="22821"/>
    <cellStyle name="Output 9 67" xfId="22822"/>
    <cellStyle name="Output 9 7" xfId="22823"/>
    <cellStyle name="Output 9 8" xfId="22824"/>
    <cellStyle name="Output 9 9" xfId="22825"/>
    <cellStyle name="Percent" xfId="1" builtinId="5"/>
    <cellStyle name="Percent [2]" xfId="22826"/>
    <cellStyle name="Percent [2] 10" xfId="22827"/>
    <cellStyle name="Percent [2] 11" xfId="22828"/>
    <cellStyle name="Percent [2] 12" xfId="22829"/>
    <cellStyle name="Percent [2] 13" xfId="22830"/>
    <cellStyle name="Percent [2] 14" xfId="22831"/>
    <cellStyle name="Percent [2] 15" xfId="22832"/>
    <cellStyle name="Percent [2] 16" xfId="22833"/>
    <cellStyle name="Percent [2] 17" xfId="22834"/>
    <cellStyle name="Percent [2] 18" xfId="22835"/>
    <cellStyle name="Percent [2] 19" xfId="22836"/>
    <cellStyle name="Percent [2] 2" xfId="22837"/>
    <cellStyle name="Percent [2] 2 10" xfId="22838"/>
    <cellStyle name="Percent [2] 2 11" xfId="22839"/>
    <cellStyle name="Percent [2] 2 12" xfId="22840"/>
    <cellStyle name="Percent [2] 2 13" xfId="22841"/>
    <cellStyle name="Percent [2] 2 14" xfId="22842"/>
    <cellStyle name="Percent [2] 2 15" xfId="22843"/>
    <cellStyle name="Percent [2] 2 16" xfId="22844"/>
    <cellStyle name="Percent [2] 2 17" xfId="22845"/>
    <cellStyle name="Percent [2] 2 18" xfId="22846"/>
    <cellStyle name="Percent [2] 2 19" xfId="22847"/>
    <cellStyle name="Percent [2] 2 2" xfId="22848"/>
    <cellStyle name="Percent [2] 2 20" xfId="22849"/>
    <cellStyle name="Percent [2] 2 21" xfId="22850"/>
    <cellStyle name="Percent [2] 2 22" xfId="22851"/>
    <cellStyle name="Percent [2] 2 23" xfId="22852"/>
    <cellStyle name="Percent [2] 2 24" xfId="22853"/>
    <cellStyle name="Percent [2] 2 25" xfId="22854"/>
    <cellStyle name="Percent [2] 2 26" xfId="22855"/>
    <cellStyle name="Percent [2] 2 27" xfId="22856"/>
    <cellStyle name="Percent [2] 2 28" xfId="22857"/>
    <cellStyle name="Percent [2] 2 29" xfId="22858"/>
    <cellStyle name="Percent [2] 2 3" xfId="22859"/>
    <cellStyle name="Percent [2] 2 30" xfId="22860"/>
    <cellStyle name="Percent [2] 2 31" xfId="22861"/>
    <cellStyle name="Percent [2] 2 32" xfId="22862"/>
    <cellStyle name="Percent [2] 2 33" xfId="22863"/>
    <cellStyle name="Percent [2] 2 34" xfId="22864"/>
    <cellStyle name="Percent [2] 2 35" xfId="22865"/>
    <cellStyle name="Percent [2] 2 36" xfId="22866"/>
    <cellStyle name="Percent [2] 2 37" xfId="22867"/>
    <cellStyle name="Percent [2] 2 38" xfId="22868"/>
    <cellStyle name="Percent [2] 2 39" xfId="22869"/>
    <cellStyle name="Percent [2] 2 4" xfId="22870"/>
    <cellStyle name="Percent [2] 2 40" xfId="22871"/>
    <cellStyle name="Percent [2] 2 41" xfId="22872"/>
    <cellStyle name="Percent [2] 2 42" xfId="22873"/>
    <cellStyle name="Percent [2] 2 43" xfId="22874"/>
    <cellStyle name="Percent [2] 2 44" xfId="22875"/>
    <cellStyle name="Percent [2] 2 45" xfId="22876"/>
    <cellStyle name="Percent [2] 2 46" xfId="22877"/>
    <cellStyle name="Percent [2] 2 47" xfId="22878"/>
    <cellStyle name="Percent [2] 2 48" xfId="22879"/>
    <cellStyle name="Percent [2] 2 49" xfId="22880"/>
    <cellStyle name="Percent [2] 2 5" xfId="22881"/>
    <cellStyle name="Percent [2] 2 50" xfId="22882"/>
    <cellStyle name="Percent [2] 2 51" xfId="22883"/>
    <cellStyle name="Percent [2] 2 52" xfId="22884"/>
    <cellStyle name="Percent [2] 2 53" xfId="22885"/>
    <cellStyle name="Percent [2] 2 54" xfId="22886"/>
    <cellStyle name="Percent [2] 2 55" xfId="22887"/>
    <cellStyle name="Percent [2] 2 56" xfId="22888"/>
    <cellStyle name="Percent [2] 2 57" xfId="22889"/>
    <cellStyle name="Percent [2] 2 58" xfId="22890"/>
    <cellStyle name="Percent [2] 2 59" xfId="22891"/>
    <cellStyle name="Percent [2] 2 6" xfId="22892"/>
    <cellStyle name="Percent [2] 2 60" xfId="22893"/>
    <cellStyle name="Percent [2] 2 61" xfId="22894"/>
    <cellStyle name="Percent [2] 2 62" xfId="22895"/>
    <cellStyle name="Percent [2] 2 63" xfId="22896"/>
    <cellStyle name="Percent [2] 2 64" xfId="22897"/>
    <cellStyle name="Percent [2] 2 65" xfId="22898"/>
    <cellStyle name="Percent [2] 2 66" xfId="22899"/>
    <cellStyle name="Percent [2] 2 67" xfId="22900"/>
    <cellStyle name="Percent [2] 2 7" xfId="22901"/>
    <cellStyle name="Percent [2] 2 8" xfId="22902"/>
    <cellStyle name="Percent [2] 2 9" xfId="22903"/>
    <cellStyle name="Percent [2] 20" xfId="22904"/>
    <cellStyle name="Percent [2] 21" xfId="22905"/>
    <cellStyle name="Percent [2] 22" xfId="22906"/>
    <cellStyle name="Percent [2] 23" xfId="22907"/>
    <cellStyle name="Percent [2] 24" xfId="22908"/>
    <cellStyle name="Percent [2] 25" xfId="22909"/>
    <cellStyle name="Percent [2] 26" xfId="22910"/>
    <cellStyle name="Percent [2] 27" xfId="22911"/>
    <cellStyle name="Percent [2] 28" xfId="22912"/>
    <cellStyle name="Percent [2] 29" xfId="22913"/>
    <cellStyle name="Percent [2] 3" xfId="22914"/>
    <cellStyle name="Percent [2] 3 10" xfId="22915"/>
    <cellStyle name="Percent [2] 3 11" xfId="22916"/>
    <cellStyle name="Percent [2] 3 12" xfId="22917"/>
    <cellStyle name="Percent [2] 3 13" xfId="22918"/>
    <cellStyle name="Percent [2] 3 14" xfId="22919"/>
    <cellStyle name="Percent [2] 3 15" xfId="22920"/>
    <cellStyle name="Percent [2] 3 16" xfId="22921"/>
    <cellStyle name="Percent [2] 3 17" xfId="22922"/>
    <cellStyle name="Percent [2] 3 18" xfId="22923"/>
    <cellStyle name="Percent [2] 3 19" xfId="22924"/>
    <cellStyle name="Percent [2] 3 2" xfId="22925"/>
    <cellStyle name="Percent [2] 3 2 10" xfId="22926"/>
    <cellStyle name="Percent [2] 3 2 11" xfId="22927"/>
    <cellStyle name="Percent [2] 3 2 12" xfId="22928"/>
    <cellStyle name="Percent [2] 3 2 13" xfId="22929"/>
    <cellStyle name="Percent [2] 3 2 14" xfId="22930"/>
    <cellStyle name="Percent [2] 3 2 15" xfId="22931"/>
    <cellStyle name="Percent [2] 3 2 16" xfId="22932"/>
    <cellStyle name="Percent [2] 3 2 17" xfId="22933"/>
    <cellStyle name="Percent [2] 3 2 18" xfId="22934"/>
    <cellStyle name="Percent [2] 3 2 19" xfId="22935"/>
    <cellStyle name="Percent [2] 3 2 2" xfId="22936"/>
    <cellStyle name="Percent [2] 3 2 20" xfId="22937"/>
    <cellStyle name="Percent [2] 3 2 21" xfId="22938"/>
    <cellStyle name="Percent [2] 3 2 22" xfId="22939"/>
    <cellStyle name="Percent [2] 3 2 23" xfId="22940"/>
    <cellStyle name="Percent [2] 3 2 24" xfId="22941"/>
    <cellStyle name="Percent [2] 3 2 25" xfId="22942"/>
    <cellStyle name="Percent [2] 3 2 26" xfId="22943"/>
    <cellStyle name="Percent [2] 3 2 27" xfId="22944"/>
    <cellStyle name="Percent [2] 3 2 28" xfId="22945"/>
    <cellStyle name="Percent [2] 3 2 29" xfId="22946"/>
    <cellStyle name="Percent [2] 3 2 3" xfId="22947"/>
    <cellStyle name="Percent [2] 3 2 30" xfId="22948"/>
    <cellStyle name="Percent [2] 3 2 31" xfId="22949"/>
    <cellStyle name="Percent [2] 3 2 32" xfId="22950"/>
    <cellStyle name="Percent [2] 3 2 33" xfId="22951"/>
    <cellStyle name="Percent [2] 3 2 34" xfId="22952"/>
    <cellStyle name="Percent [2] 3 2 35" xfId="22953"/>
    <cellStyle name="Percent [2] 3 2 36" xfId="22954"/>
    <cellStyle name="Percent [2] 3 2 37" xfId="22955"/>
    <cellStyle name="Percent [2] 3 2 38" xfId="22956"/>
    <cellStyle name="Percent [2] 3 2 39" xfId="22957"/>
    <cellStyle name="Percent [2] 3 2 4" xfId="22958"/>
    <cellStyle name="Percent [2] 3 2 40" xfId="22959"/>
    <cellStyle name="Percent [2] 3 2 41" xfId="22960"/>
    <cellStyle name="Percent [2] 3 2 42" xfId="22961"/>
    <cellStyle name="Percent [2] 3 2 43" xfId="22962"/>
    <cellStyle name="Percent [2] 3 2 44" xfId="22963"/>
    <cellStyle name="Percent [2] 3 2 45" xfId="22964"/>
    <cellStyle name="Percent [2] 3 2 46" xfId="22965"/>
    <cellStyle name="Percent [2] 3 2 47" xfId="22966"/>
    <cellStyle name="Percent [2] 3 2 48" xfId="22967"/>
    <cellStyle name="Percent [2] 3 2 49" xfId="22968"/>
    <cellStyle name="Percent [2] 3 2 5" xfId="22969"/>
    <cellStyle name="Percent [2] 3 2 50" xfId="22970"/>
    <cellStyle name="Percent [2] 3 2 51" xfId="22971"/>
    <cellStyle name="Percent [2] 3 2 52" xfId="22972"/>
    <cellStyle name="Percent [2] 3 2 53" xfId="22973"/>
    <cellStyle name="Percent [2] 3 2 54" xfId="22974"/>
    <cellStyle name="Percent [2] 3 2 55" xfId="22975"/>
    <cellStyle name="Percent [2] 3 2 56" xfId="22976"/>
    <cellStyle name="Percent [2] 3 2 57" xfId="22977"/>
    <cellStyle name="Percent [2] 3 2 58" xfId="22978"/>
    <cellStyle name="Percent [2] 3 2 59" xfId="22979"/>
    <cellStyle name="Percent [2] 3 2 6" xfId="22980"/>
    <cellStyle name="Percent [2] 3 2 60" xfId="22981"/>
    <cellStyle name="Percent [2] 3 2 61" xfId="22982"/>
    <cellStyle name="Percent [2] 3 2 62" xfId="22983"/>
    <cellStyle name="Percent [2] 3 2 63" xfId="22984"/>
    <cellStyle name="Percent [2] 3 2 64" xfId="22985"/>
    <cellStyle name="Percent [2] 3 2 65" xfId="22986"/>
    <cellStyle name="Percent [2] 3 2 66" xfId="22987"/>
    <cellStyle name="Percent [2] 3 2 67" xfId="22988"/>
    <cellStyle name="Percent [2] 3 2 7" xfId="22989"/>
    <cellStyle name="Percent [2] 3 2 8" xfId="22990"/>
    <cellStyle name="Percent [2] 3 2 9" xfId="22991"/>
    <cellStyle name="Percent [2] 3 20" xfId="22992"/>
    <cellStyle name="Percent [2] 3 21" xfId="22993"/>
    <cellStyle name="Percent [2] 3 22" xfId="22994"/>
    <cellStyle name="Percent [2] 3 23" xfId="22995"/>
    <cellStyle name="Percent [2] 3 24" xfId="22996"/>
    <cellStyle name="Percent [2] 3 25" xfId="22997"/>
    <cellStyle name="Percent [2] 3 26" xfId="22998"/>
    <cellStyle name="Percent [2] 3 27" xfId="22999"/>
    <cellStyle name="Percent [2] 3 28" xfId="23000"/>
    <cellStyle name="Percent [2] 3 29" xfId="23001"/>
    <cellStyle name="Percent [2] 3 3" xfId="23002"/>
    <cellStyle name="Percent [2] 3 30" xfId="23003"/>
    <cellStyle name="Percent [2] 3 31" xfId="23004"/>
    <cellStyle name="Percent [2] 3 32" xfId="23005"/>
    <cellStyle name="Percent [2] 3 33" xfId="23006"/>
    <cellStyle name="Percent [2] 3 34" xfId="23007"/>
    <cellStyle name="Percent [2] 3 35" xfId="23008"/>
    <cellStyle name="Percent [2] 3 36" xfId="23009"/>
    <cellStyle name="Percent [2] 3 37" xfId="23010"/>
    <cellStyle name="Percent [2] 3 38" xfId="23011"/>
    <cellStyle name="Percent [2] 3 39" xfId="23012"/>
    <cellStyle name="Percent [2] 3 4" xfId="23013"/>
    <cellStyle name="Percent [2] 3 40" xfId="23014"/>
    <cellStyle name="Percent [2] 3 41" xfId="23015"/>
    <cellStyle name="Percent [2] 3 42" xfId="23016"/>
    <cellStyle name="Percent [2] 3 43" xfId="23017"/>
    <cellStyle name="Percent [2] 3 44" xfId="23018"/>
    <cellStyle name="Percent [2] 3 45" xfId="23019"/>
    <cellStyle name="Percent [2] 3 46" xfId="23020"/>
    <cellStyle name="Percent [2] 3 47" xfId="23021"/>
    <cellStyle name="Percent [2] 3 48" xfId="23022"/>
    <cellStyle name="Percent [2] 3 49" xfId="23023"/>
    <cellStyle name="Percent [2] 3 5" xfId="23024"/>
    <cellStyle name="Percent [2] 3 50" xfId="23025"/>
    <cellStyle name="Percent [2] 3 51" xfId="23026"/>
    <cellStyle name="Percent [2] 3 52" xfId="23027"/>
    <cellStyle name="Percent [2] 3 53" xfId="23028"/>
    <cellStyle name="Percent [2] 3 54" xfId="23029"/>
    <cellStyle name="Percent [2] 3 55" xfId="23030"/>
    <cellStyle name="Percent [2] 3 56" xfId="23031"/>
    <cellStyle name="Percent [2] 3 57" xfId="23032"/>
    <cellStyle name="Percent [2] 3 58" xfId="23033"/>
    <cellStyle name="Percent [2] 3 59" xfId="23034"/>
    <cellStyle name="Percent [2] 3 6" xfId="23035"/>
    <cellStyle name="Percent [2] 3 60" xfId="23036"/>
    <cellStyle name="Percent [2] 3 61" xfId="23037"/>
    <cellStyle name="Percent [2] 3 62" xfId="23038"/>
    <cellStyle name="Percent [2] 3 63" xfId="23039"/>
    <cellStyle name="Percent [2] 3 64" xfId="23040"/>
    <cellStyle name="Percent [2] 3 65" xfId="23041"/>
    <cellStyle name="Percent [2] 3 66" xfId="23042"/>
    <cellStyle name="Percent [2] 3 67" xfId="23043"/>
    <cellStyle name="Percent [2] 3 68" xfId="23044"/>
    <cellStyle name="Percent [2] 3 7" xfId="23045"/>
    <cellStyle name="Percent [2] 3 8" xfId="23046"/>
    <cellStyle name="Percent [2] 3 9" xfId="23047"/>
    <cellStyle name="Percent [2] 30" xfId="23048"/>
    <cellStyle name="Percent [2] 31" xfId="23049"/>
    <cellStyle name="Percent [2] 32" xfId="23050"/>
    <cellStyle name="Percent [2] 33" xfId="23051"/>
    <cellStyle name="Percent [2] 34" xfId="23052"/>
    <cellStyle name="Percent [2] 35" xfId="23053"/>
    <cellStyle name="Percent [2] 36" xfId="23054"/>
    <cellStyle name="Percent [2] 37" xfId="23055"/>
    <cellStyle name="Percent [2] 38" xfId="23056"/>
    <cellStyle name="Percent [2] 39" xfId="23057"/>
    <cellStyle name="Percent [2] 4" xfId="23058"/>
    <cellStyle name="Percent [2] 4 10" xfId="23059"/>
    <cellStyle name="Percent [2] 4 11" xfId="23060"/>
    <cellStyle name="Percent [2] 4 12" xfId="23061"/>
    <cellStyle name="Percent [2] 4 13" xfId="23062"/>
    <cellStyle name="Percent [2] 4 14" xfId="23063"/>
    <cellStyle name="Percent [2] 4 15" xfId="23064"/>
    <cellStyle name="Percent [2] 4 16" xfId="23065"/>
    <cellStyle name="Percent [2] 4 17" xfId="23066"/>
    <cellStyle name="Percent [2] 4 18" xfId="23067"/>
    <cellStyle name="Percent [2] 4 19" xfId="23068"/>
    <cellStyle name="Percent [2] 4 2" xfId="23069"/>
    <cellStyle name="Percent [2] 4 20" xfId="23070"/>
    <cellStyle name="Percent [2] 4 21" xfId="23071"/>
    <cellStyle name="Percent [2] 4 22" xfId="23072"/>
    <cellStyle name="Percent [2] 4 23" xfId="23073"/>
    <cellStyle name="Percent [2] 4 24" xfId="23074"/>
    <cellStyle name="Percent [2] 4 25" xfId="23075"/>
    <cellStyle name="Percent [2] 4 26" xfId="23076"/>
    <cellStyle name="Percent [2] 4 27" xfId="23077"/>
    <cellStyle name="Percent [2] 4 28" xfId="23078"/>
    <cellStyle name="Percent [2] 4 29" xfId="23079"/>
    <cellStyle name="Percent [2] 4 3" xfId="23080"/>
    <cellStyle name="Percent [2] 4 30" xfId="23081"/>
    <cellStyle name="Percent [2] 4 31" xfId="23082"/>
    <cellStyle name="Percent [2] 4 32" xfId="23083"/>
    <cellStyle name="Percent [2] 4 33" xfId="23084"/>
    <cellStyle name="Percent [2] 4 34" xfId="23085"/>
    <cellStyle name="Percent [2] 4 35" xfId="23086"/>
    <cellStyle name="Percent [2] 4 36" xfId="23087"/>
    <cellStyle name="Percent [2] 4 37" xfId="23088"/>
    <cellStyle name="Percent [2] 4 38" xfId="23089"/>
    <cellStyle name="Percent [2] 4 39" xfId="23090"/>
    <cellStyle name="Percent [2] 4 4" xfId="23091"/>
    <cellStyle name="Percent [2] 4 40" xfId="23092"/>
    <cellStyle name="Percent [2] 4 41" xfId="23093"/>
    <cellStyle name="Percent [2] 4 42" xfId="23094"/>
    <cellStyle name="Percent [2] 4 43" xfId="23095"/>
    <cellStyle name="Percent [2] 4 44" xfId="23096"/>
    <cellStyle name="Percent [2] 4 45" xfId="23097"/>
    <cellStyle name="Percent [2] 4 46" xfId="23098"/>
    <cellStyle name="Percent [2] 4 47" xfId="23099"/>
    <cellStyle name="Percent [2] 4 48" xfId="23100"/>
    <cellStyle name="Percent [2] 4 49" xfId="23101"/>
    <cellStyle name="Percent [2] 4 5" xfId="23102"/>
    <cellStyle name="Percent [2] 4 50" xfId="23103"/>
    <cellStyle name="Percent [2] 4 51" xfId="23104"/>
    <cellStyle name="Percent [2] 4 52" xfId="23105"/>
    <cellStyle name="Percent [2] 4 53" xfId="23106"/>
    <cellStyle name="Percent [2] 4 54" xfId="23107"/>
    <cellStyle name="Percent [2] 4 55" xfId="23108"/>
    <cellStyle name="Percent [2] 4 56" xfId="23109"/>
    <cellStyle name="Percent [2] 4 57" xfId="23110"/>
    <cellStyle name="Percent [2] 4 58" xfId="23111"/>
    <cellStyle name="Percent [2] 4 59" xfId="23112"/>
    <cellStyle name="Percent [2] 4 6" xfId="23113"/>
    <cellStyle name="Percent [2] 4 60" xfId="23114"/>
    <cellStyle name="Percent [2] 4 61" xfId="23115"/>
    <cellStyle name="Percent [2] 4 62" xfId="23116"/>
    <cellStyle name="Percent [2] 4 63" xfId="23117"/>
    <cellStyle name="Percent [2] 4 64" xfId="23118"/>
    <cellStyle name="Percent [2] 4 65" xfId="23119"/>
    <cellStyle name="Percent [2] 4 66" xfId="23120"/>
    <cellStyle name="Percent [2] 4 67" xfId="23121"/>
    <cellStyle name="Percent [2] 4 7" xfId="23122"/>
    <cellStyle name="Percent [2] 4 8" xfId="23123"/>
    <cellStyle name="Percent [2] 4 9" xfId="23124"/>
    <cellStyle name="Percent [2] 40" xfId="23125"/>
    <cellStyle name="Percent [2] 41" xfId="23126"/>
    <cellStyle name="Percent [2] 42" xfId="23127"/>
    <cellStyle name="Percent [2] 43" xfId="23128"/>
    <cellStyle name="Percent [2] 44" xfId="23129"/>
    <cellStyle name="Percent [2] 45" xfId="23130"/>
    <cellStyle name="Percent [2] 46" xfId="23131"/>
    <cellStyle name="Percent [2] 47" xfId="23132"/>
    <cellStyle name="Percent [2] 48" xfId="23133"/>
    <cellStyle name="Percent [2] 49" xfId="23134"/>
    <cellStyle name="Percent [2] 5" xfId="23135"/>
    <cellStyle name="Percent [2] 50" xfId="23136"/>
    <cellStyle name="Percent [2] 51" xfId="23137"/>
    <cellStyle name="Percent [2] 52" xfId="23138"/>
    <cellStyle name="Percent [2] 53" xfId="23139"/>
    <cellStyle name="Percent [2] 54" xfId="23140"/>
    <cellStyle name="Percent [2] 55" xfId="23141"/>
    <cellStyle name="Percent [2] 56" xfId="23142"/>
    <cellStyle name="Percent [2] 57" xfId="23143"/>
    <cellStyle name="Percent [2] 58" xfId="23144"/>
    <cellStyle name="Percent [2] 59" xfId="23145"/>
    <cellStyle name="Percent [2] 6" xfId="23146"/>
    <cellStyle name="Percent [2] 60" xfId="23147"/>
    <cellStyle name="Percent [2] 61" xfId="23148"/>
    <cellStyle name="Percent [2] 62" xfId="23149"/>
    <cellStyle name="Percent [2] 63" xfId="23150"/>
    <cellStyle name="Percent [2] 64" xfId="23151"/>
    <cellStyle name="Percent [2] 65" xfId="23152"/>
    <cellStyle name="Percent [2] 66" xfId="23153"/>
    <cellStyle name="Percent [2] 67" xfId="23154"/>
    <cellStyle name="Percent [2] 68" xfId="23155"/>
    <cellStyle name="Percent [2] 69" xfId="23156"/>
    <cellStyle name="Percent [2] 7" xfId="23157"/>
    <cellStyle name="Percent [2] 70" xfId="23158"/>
    <cellStyle name="Percent [2] 8" xfId="23159"/>
    <cellStyle name="Percent [2] 9" xfId="23160"/>
    <cellStyle name="Percent 10" xfId="23161"/>
    <cellStyle name="Percent 10 10" xfId="23162"/>
    <cellStyle name="Percent 10 11" xfId="23163"/>
    <cellStyle name="Percent 10 12" xfId="23164"/>
    <cellStyle name="Percent 10 13" xfId="23165"/>
    <cellStyle name="Percent 10 14" xfId="23166"/>
    <cellStyle name="Percent 10 15" xfId="23167"/>
    <cellStyle name="Percent 10 16" xfId="23168"/>
    <cellStyle name="Percent 10 17" xfId="23169"/>
    <cellStyle name="Percent 10 18" xfId="23170"/>
    <cellStyle name="Percent 10 19" xfId="23171"/>
    <cellStyle name="Percent 10 2" xfId="23172"/>
    <cellStyle name="Percent 10 2 10" xfId="23173"/>
    <cellStyle name="Percent 10 2 11" xfId="23174"/>
    <cellStyle name="Percent 10 2 12" xfId="23175"/>
    <cellStyle name="Percent 10 2 13" xfId="23176"/>
    <cellStyle name="Percent 10 2 14" xfId="23177"/>
    <cellStyle name="Percent 10 2 15" xfId="23178"/>
    <cellStyle name="Percent 10 2 16" xfId="23179"/>
    <cellStyle name="Percent 10 2 17" xfId="23180"/>
    <cellStyle name="Percent 10 2 18" xfId="23181"/>
    <cellStyle name="Percent 10 2 19" xfId="23182"/>
    <cellStyle name="Percent 10 2 2" xfId="23183"/>
    <cellStyle name="Percent 10 2 20" xfId="23184"/>
    <cellStyle name="Percent 10 2 21" xfId="23185"/>
    <cellStyle name="Percent 10 2 22" xfId="23186"/>
    <cellStyle name="Percent 10 2 23" xfId="23187"/>
    <cellStyle name="Percent 10 2 24" xfId="23188"/>
    <cellStyle name="Percent 10 2 25" xfId="23189"/>
    <cellStyle name="Percent 10 2 26" xfId="23190"/>
    <cellStyle name="Percent 10 2 27" xfId="23191"/>
    <cellStyle name="Percent 10 2 28" xfId="23192"/>
    <cellStyle name="Percent 10 2 29" xfId="23193"/>
    <cellStyle name="Percent 10 2 3" xfId="23194"/>
    <cellStyle name="Percent 10 2 30" xfId="23195"/>
    <cellStyle name="Percent 10 2 31" xfId="23196"/>
    <cellStyle name="Percent 10 2 32" xfId="23197"/>
    <cellStyle name="Percent 10 2 33" xfId="23198"/>
    <cellStyle name="Percent 10 2 34" xfId="23199"/>
    <cellStyle name="Percent 10 2 35" xfId="23200"/>
    <cellStyle name="Percent 10 2 36" xfId="23201"/>
    <cellStyle name="Percent 10 2 37" xfId="23202"/>
    <cellStyle name="Percent 10 2 38" xfId="23203"/>
    <cellStyle name="Percent 10 2 39" xfId="23204"/>
    <cellStyle name="Percent 10 2 4" xfId="23205"/>
    <cellStyle name="Percent 10 2 40" xfId="23206"/>
    <cellStyle name="Percent 10 2 41" xfId="23207"/>
    <cellStyle name="Percent 10 2 42" xfId="23208"/>
    <cellStyle name="Percent 10 2 43" xfId="23209"/>
    <cellStyle name="Percent 10 2 44" xfId="23210"/>
    <cellStyle name="Percent 10 2 45" xfId="23211"/>
    <cellStyle name="Percent 10 2 46" xfId="23212"/>
    <cellStyle name="Percent 10 2 47" xfId="23213"/>
    <cellStyle name="Percent 10 2 48" xfId="23214"/>
    <cellStyle name="Percent 10 2 49" xfId="23215"/>
    <cellStyle name="Percent 10 2 5" xfId="23216"/>
    <cellStyle name="Percent 10 2 50" xfId="23217"/>
    <cellStyle name="Percent 10 2 51" xfId="23218"/>
    <cellStyle name="Percent 10 2 52" xfId="23219"/>
    <cellStyle name="Percent 10 2 53" xfId="23220"/>
    <cellStyle name="Percent 10 2 54" xfId="23221"/>
    <cellStyle name="Percent 10 2 55" xfId="23222"/>
    <cellStyle name="Percent 10 2 56" xfId="23223"/>
    <cellStyle name="Percent 10 2 57" xfId="23224"/>
    <cellStyle name="Percent 10 2 58" xfId="23225"/>
    <cellStyle name="Percent 10 2 59" xfId="23226"/>
    <cellStyle name="Percent 10 2 6" xfId="23227"/>
    <cellStyle name="Percent 10 2 60" xfId="23228"/>
    <cellStyle name="Percent 10 2 61" xfId="23229"/>
    <cellStyle name="Percent 10 2 62" xfId="23230"/>
    <cellStyle name="Percent 10 2 63" xfId="23231"/>
    <cellStyle name="Percent 10 2 64" xfId="23232"/>
    <cellStyle name="Percent 10 2 65" xfId="23233"/>
    <cellStyle name="Percent 10 2 66" xfId="23234"/>
    <cellStyle name="Percent 10 2 67" xfId="23235"/>
    <cellStyle name="Percent 10 2 7" xfId="23236"/>
    <cellStyle name="Percent 10 2 8" xfId="23237"/>
    <cellStyle name="Percent 10 2 9" xfId="23238"/>
    <cellStyle name="Percent 10 20" xfId="23239"/>
    <cellStyle name="Percent 10 21" xfId="23240"/>
    <cellStyle name="Percent 10 22" xfId="23241"/>
    <cellStyle name="Percent 10 23" xfId="23242"/>
    <cellStyle name="Percent 10 24" xfId="23243"/>
    <cellStyle name="Percent 10 25" xfId="23244"/>
    <cellStyle name="Percent 10 26" xfId="23245"/>
    <cellStyle name="Percent 10 27" xfId="23246"/>
    <cellStyle name="Percent 10 28" xfId="23247"/>
    <cellStyle name="Percent 10 29" xfId="23248"/>
    <cellStyle name="Percent 10 3" xfId="23249"/>
    <cellStyle name="Percent 10 30" xfId="23250"/>
    <cellStyle name="Percent 10 31" xfId="23251"/>
    <cellStyle name="Percent 10 32" xfId="23252"/>
    <cellStyle name="Percent 10 33" xfId="23253"/>
    <cellStyle name="Percent 10 34" xfId="23254"/>
    <cellStyle name="Percent 10 35" xfId="23255"/>
    <cellStyle name="Percent 10 36" xfId="23256"/>
    <cellStyle name="Percent 10 37" xfId="23257"/>
    <cellStyle name="Percent 10 38" xfId="23258"/>
    <cellStyle name="Percent 10 39" xfId="23259"/>
    <cellStyle name="Percent 10 4" xfId="23260"/>
    <cellStyle name="Percent 10 40" xfId="23261"/>
    <cellStyle name="Percent 10 41" xfId="23262"/>
    <cellStyle name="Percent 10 42" xfId="23263"/>
    <cellStyle name="Percent 10 43" xfId="23264"/>
    <cellStyle name="Percent 10 44" xfId="23265"/>
    <cellStyle name="Percent 10 45" xfId="23266"/>
    <cellStyle name="Percent 10 46" xfId="23267"/>
    <cellStyle name="Percent 10 47" xfId="23268"/>
    <cellStyle name="Percent 10 48" xfId="23269"/>
    <cellStyle name="Percent 10 49" xfId="23270"/>
    <cellStyle name="Percent 10 5" xfId="23271"/>
    <cellStyle name="Percent 10 50" xfId="23272"/>
    <cellStyle name="Percent 10 51" xfId="23273"/>
    <cellStyle name="Percent 10 52" xfId="23274"/>
    <cellStyle name="Percent 10 53" xfId="23275"/>
    <cellStyle name="Percent 10 54" xfId="23276"/>
    <cellStyle name="Percent 10 55" xfId="23277"/>
    <cellStyle name="Percent 10 56" xfId="23278"/>
    <cellStyle name="Percent 10 57" xfId="23279"/>
    <cellStyle name="Percent 10 58" xfId="23280"/>
    <cellStyle name="Percent 10 59" xfId="23281"/>
    <cellStyle name="Percent 10 6" xfId="23282"/>
    <cellStyle name="Percent 10 60" xfId="23283"/>
    <cellStyle name="Percent 10 61" xfId="23284"/>
    <cellStyle name="Percent 10 62" xfId="23285"/>
    <cellStyle name="Percent 10 63" xfId="23286"/>
    <cellStyle name="Percent 10 64" xfId="23287"/>
    <cellStyle name="Percent 10 65" xfId="23288"/>
    <cellStyle name="Percent 10 66" xfId="23289"/>
    <cellStyle name="Percent 10 67" xfId="23290"/>
    <cellStyle name="Percent 10 68" xfId="23291"/>
    <cellStyle name="Percent 10 7" xfId="23292"/>
    <cellStyle name="Percent 10 8" xfId="23293"/>
    <cellStyle name="Percent 10 9" xfId="23294"/>
    <cellStyle name="Percent 11" xfId="23295"/>
    <cellStyle name="Percent 11 10" xfId="23296"/>
    <cellStyle name="Percent 11 11" xfId="23297"/>
    <cellStyle name="Percent 11 12" xfId="23298"/>
    <cellStyle name="Percent 11 13" xfId="23299"/>
    <cellStyle name="Percent 11 14" xfId="23300"/>
    <cellStyle name="Percent 11 15" xfId="23301"/>
    <cellStyle name="Percent 11 16" xfId="23302"/>
    <cellStyle name="Percent 11 17" xfId="23303"/>
    <cellStyle name="Percent 11 18" xfId="23304"/>
    <cellStyle name="Percent 11 19" xfId="23305"/>
    <cellStyle name="Percent 11 2" xfId="23306"/>
    <cellStyle name="Percent 11 20" xfId="23307"/>
    <cellStyle name="Percent 11 21" xfId="23308"/>
    <cellStyle name="Percent 11 22" xfId="23309"/>
    <cellStyle name="Percent 11 23" xfId="23310"/>
    <cellStyle name="Percent 11 24" xfId="23311"/>
    <cellStyle name="Percent 11 25" xfId="23312"/>
    <cellStyle name="Percent 11 26" xfId="23313"/>
    <cellStyle name="Percent 11 27" xfId="23314"/>
    <cellStyle name="Percent 11 28" xfId="23315"/>
    <cellStyle name="Percent 11 29" xfId="23316"/>
    <cellStyle name="Percent 11 3" xfId="23317"/>
    <cellStyle name="Percent 11 30" xfId="23318"/>
    <cellStyle name="Percent 11 31" xfId="23319"/>
    <cellStyle name="Percent 11 32" xfId="23320"/>
    <cellStyle name="Percent 11 33" xfId="23321"/>
    <cellStyle name="Percent 11 34" xfId="23322"/>
    <cellStyle name="Percent 11 35" xfId="23323"/>
    <cellStyle name="Percent 11 36" xfId="23324"/>
    <cellStyle name="Percent 11 37" xfId="23325"/>
    <cellStyle name="Percent 11 38" xfId="23326"/>
    <cellStyle name="Percent 11 39" xfId="23327"/>
    <cellStyle name="Percent 11 4" xfId="23328"/>
    <cellStyle name="Percent 11 40" xfId="23329"/>
    <cellStyle name="Percent 11 41" xfId="23330"/>
    <cellStyle name="Percent 11 42" xfId="23331"/>
    <cellStyle name="Percent 11 43" xfId="23332"/>
    <cellStyle name="Percent 11 44" xfId="23333"/>
    <cellStyle name="Percent 11 45" xfId="23334"/>
    <cellStyle name="Percent 11 46" xfId="23335"/>
    <cellStyle name="Percent 11 47" xfId="23336"/>
    <cellStyle name="Percent 11 48" xfId="23337"/>
    <cellStyle name="Percent 11 49" xfId="23338"/>
    <cellStyle name="Percent 11 5" xfId="23339"/>
    <cellStyle name="Percent 11 50" xfId="23340"/>
    <cellStyle name="Percent 11 51" xfId="23341"/>
    <cellStyle name="Percent 11 52" xfId="23342"/>
    <cellStyle name="Percent 11 53" xfId="23343"/>
    <cellStyle name="Percent 11 54" xfId="23344"/>
    <cellStyle name="Percent 11 55" xfId="23345"/>
    <cellStyle name="Percent 11 56" xfId="23346"/>
    <cellStyle name="Percent 11 57" xfId="23347"/>
    <cellStyle name="Percent 11 58" xfId="23348"/>
    <cellStyle name="Percent 11 59" xfId="23349"/>
    <cellStyle name="Percent 11 6" xfId="23350"/>
    <cellStyle name="Percent 11 60" xfId="23351"/>
    <cellStyle name="Percent 11 61" xfId="23352"/>
    <cellStyle name="Percent 11 62" xfId="23353"/>
    <cellStyle name="Percent 11 63" xfId="23354"/>
    <cellStyle name="Percent 11 64" xfId="23355"/>
    <cellStyle name="Percent 11 65" xfId="23356"/>
    <cellStyle name="Percent 11 66" xfId="23357"/>
    <cellStyle name="Percent 11 67" xfId="23358"/>
    <cellStyle name="Percent 11 7" xfId="23359"/>
    <cellStyle name="Percent 11 8" xfId="23360"/>
    <cellStyle name="Percent 11 9" xfId="23361"/>
    <cellStyle name="Percent 12" xfId="23362"/>
    <cellStyle name="Percent 12 10" xfId="23363"/>
    <cellStyle name="Percent 12 11" xfId="23364"/>
    <cellStyle name="Percent 12 12" xfId="23365"/>
    <cellStyle name="Percent 12 13" xfId="23366"/>
    <cellStyle name="Percent 12 14" xfId="23367"/>
    <cellStyle name="Percent 12 15" xfId="23368"/>
    <cellStyle name="Percent 12 16" xfId="23369"/>
    <cellStyle name="Percent 12 17" xfId="23370"/>
    <cellStyle name="Percent 12 18" xfId="23371"/>
    <cellStyle name="Percent 12 19" xfId="23372"/>
    <cellStyle name="Percent 12 2" xfId="23373"/>
    <cellStyle name="Percent 12 20" xfId="23374"/>
    <cellStyle name="Percent 12 21" xfId="23375"/>
    <cellStyle name="Percent 12 22" xfId="23376"/>
    <cellStyle name="Percent 12 23" xfId="23377"/>
    <cellStyle name="Percent 12 24" xfId="23378"/>
    <cellStyle name="Percent 12 25" xfId="23379"/>
    <cellStyle name="Percent 12 26" xfId="23380"/>
    <cellStyle name="Percent 12 27" xfId="23381"/>
    <cellStyle name="Percent 12 28" xfId="23382"/>
    <cellStyle name="Percent 12 29" xfId="23383"/>
    <cellStyle name="Percent 12 3" xfId="23384"/>
    <cellStyle name="Percent 12 30" xfId="23385"/>
    <cellStyle name="Percent 12 31" xfId="23386"/>
    <cellStyle name="Percent 12 32" xfId="23387"/>
    <cellStyle name="Percent 12 33" xfId="23388"/>
    <cellStyle name="Percent 12 34" xfId="23389"/>
    <cellStyle name="Percent 12 35" xfId="23390"/>
    <cellStyle name="Percent 12 36" xfId="23391"/>
    <cellStyle name="Percent 12 37" xfId="23392"/>
    <cellStyle name="Percent 12 38" xfId="23393"/>
    <cellStyle name="Percent 12 39" xfId="23394"/>
    <cellStyle name="Percent 12 4" xfId="23395"/>
    <cellStyle name="Percent 12 40" xfId="23396"/>
    <cellStyle name="Percent 12 41" xfId="23397"/>
    <cellStyle name="Percent 12 42" xfId="23398"/>
    <cellStyle name="Percent 12 43" xfId="23399"/>
    <cellStyle name="Percent 12 44" xfId="23400"/>
    <cellStyle name="Percent 12 45" xfId="23401"/>
    <cellStyle name="Percent 12 46" xfId="23402"/>
    <cellStyle name="Percent 12 47" xfId="23403"/>
    <cellStyle name="Percent 12 48" xfId="23404"/>
    <cellStyle name="Percent 12 49" xfId="23405"/>
    <cellStyle name="Percent 12 5" xfId="23406"/>
    <cellStyle name="Percent 12 50" xfId="23407"/>
    <cellStyle name="Percent 12 51" xfId="23408"/>
    <cellStyle name="Percent 12 52" xfId="23409"/>
    <cellStyle name="Percent 12 53" xfId="23410"/>
    <cellStyle name="Percent 12 54" xfId="23411"/>
    <cellStyle name="Percent 12 55" xfId="23412"/>
    <cellStyle name="Percent 12 56" xfId="23413"/>
    <cellStyle name="Percent 12 57" xfId="23414"/>
    <cellStyle name="Percent 12 58" xfId="23415"/>
    <cellStyle name="Percent 12 59" xfId="23416"/>
    <cellStyle name="Percent 12 6" xfId="23417"/>
    <cellStyle name="Percent 12 60" xfId="23418"/>
    <cellStyle name="Percent 12 61" xfId="23419"/>
    <cellStyle name="Percent 12 62" xfId="23420"/>
    <cellStyle name="Percent 12 63" xfId="23421"/>
    <cellStyle name="Percent 12 64" xfId="23422"/>
    <cellStyle name="Percent 12 65" xfId="23423"/>
    <cellStyle name="Percent 12 66" xfId="23424"/>
    <cellStyle name="Percent 12 67" xfId="23425"/>
    <cellStyle name="Percent 12 7" xfId="23426"/>
    <cellStyle name="Percent 12 8" xfId="23427"/>
    <cellStyle name="Percent 12 9" xfId="23428"/>
    <cellStyle name="Percent 13" xfId="23429"/>
    <cellStyle name="Percent 13 10" xfId="23430"/>
    <cellStyle name="Percent 13 11" xfId="23431"/>
    <cellStyle name="Percent 13 12" xfId="23432"/>
    <cellStyle name="Percent 13 13" xfId="23433"/>
    <cellStyle name="Percent 13 14" xfId="23434"/>
    <cellStyle name="Percent 13 15" xfId="23435"/>
    <cellStyle name="Percent 13 16" xfId="23436"/>
    <cellStyle name="Percent 13 17" xfId="23437"/>
    <cellStyle name="Percent 13 18" xfId="23438"/>
    <cellStyle name="Percent 13 19" xfId="23439"/>
    <cellStyle name="Percent 13 2" xfId="23440"/>
    <cellStyle name="Percent 13 20" xfId="23441"/>
    <cellStyle name="Percent 13 21" xfId="23442"/>
    <cellStyle name="Percent 13 22" xfId="23443"/>
    <cellStyle name="Percent 13 23" xfId="23444"/>
    <cellStyle name="Percent 13 24" xfId="23445"/>
    <cellStyle name="Percent 13 25" xfId="23446"/>
    <cellStyle name="Percent 13 26" xfId="23447"/>
    <cellStyle name="Percent 13 27" xfId="23448"/>
    <cellStyle name="Percent 13 28" xfId="23449"/>
    <cellStyle name="Percent 13 29" xfId="23450"/>
    <cellStyle name="Percent 13 3" xfId="23451"/>
    <cellStyle name="Percent 13 30" xfId="23452"/>
    <cellStyle name="Percent 13 31" xfId="23453"/>
    <cellStyle name="Percent 13 32" xfId="23454"/>
    <cellStyle name="Percent 13 33" xfId="23455"/>
    <cellStyle name="Percent 13 34" xfId="23456"/>
    <cellStyle name="Percent 13 35" xfId="23457"/>
    <cellStyle name="Percent 13 36" xfId="23458"/>
    <cellStyle name="Percent 13 37" xfId="23459"/>
    <cellStyle name="Percent 13 38" xfId="23460"/>
    <cellStyle name="Percent 13 39" xfId="23461"/>
    <cellStyle name="Percent 13 4" xfId="23462"/>
    <cellStyle name="Percent 13 40" xfId="23463"/>
    <cellStyle name="Percent 13 41" xfId="23464"/>
    <cellStyle name="Percent 13 42" xfId="23465"/>
    <cellStyle name="Percent 13 43" xfId="23466"/>
    <cellStyle name="Percent 13 44" xfId="23467"/>
    <cellStyle name="Percent 13 45" xfId="23468"/>
    <cellStyle name="Percent 13 46" xfId="23469"/>
    <cellStyle name="Percent 13 47" xfId="23470"/>
    <cellStyle name="Percent 13 48" xfId="23471"/>
    <cellStyle name="Percent 13 49" xfId="23472"/>
    <cellStyle name="Percent 13 5" xfId="23473"/>
    <cellStyle name="Percent 13 50" xfId="23474"/>
    <cellStyle name="Percent 13 51" xfId="23475"/>
    <cellStyle name="Percent 13 52" xfId="23476"/>
    <cellStyle name="Percent 13 53" xfId="23477"/>
    <cellStyle name="Percent 13 54" xfId="23478"/>
    <cellStyle name="Percent 13 55" xfId="23479"/>
    <cellStyle name="Percent 13 56" xfId="23480"/>
    <cellStyle name="Percent 13 57" xfId="23481"/>
    <cellStyle name="Percent 13 58" xfId="23482"/>
    <cellStyle name="Percent 13 59" xfId="23483"/>
    <cellStyle name="Percent 13 6" xfId="23484"/>
    <cellStyle name="Percent 13 60" xfId="23485"/>
    <cellStyle name="Percent 13 61" xfId="23486"/>
    <cellStyle name="Percent 13 62" xfId="23487"/>
    <cellStyle name="Percent 13 63" xfId="23488"/>
    <cellStyle name="Percent 13 64" xfId="23489"/>
    <cellStyle name="Percent 13 65" xfId="23490"/>
    <cellStyle name="Percent 13 66" xfId="23491"/>
    <cellStyle name="Percent 13 67" xfId="23492"/>
    <cellStyle name="Percent 13 7" xfId="23493"/>
    <cellStyle name="Percent 13 8" xfId="23494"/>
    <cellStyle name="Percent 13 9" xfId="23495"/>
    <cellStyle name="Percent 14" xfId="23496"/>
    <cellStyle name="Percent 14 10" xfId="23497"/>
    <cellStyle name="Percent 14 11" xfId="23498"/>
    <cellStyle name="Percent 14 12" xfId="23499"/>
    <cellStyle name="Percent 14 13" xfId="23500"/>
    <cellStyle name="Percent 14 14" xfId="23501"/>
    <cellStyle name="Percent 14 15" xfId="23502"/>
    <cellStyle name="Percent 14 16" xfId="23503"/>
    <cellStyle name="Percent 14 17" xfId="23504"/>
    <cellStyle name="Percent 14 18" xfId="23505"/>
    <cellStyle name="Percent 14 19" xfId="23506"/>
    <cellStyle name="Percent 14 2" xfId="23507"/>
    <cellStyle name="Percent 14 20" xfId="23508"/>
    <cellStyle name="Percent 14 21" xfId="23509"/>
    <cellStyle name="Percent 14 22" xfId="23510"/>
    <cellStyle name="Percent 14 23" xfId="23511"/>
    <cellStyle name="Percent 14 24" xfId="23512"/>
    <cellStyle name="Percent 14 25" xfId="23513"/>
    <cellStyle name="Percent 14 26" xfId="23514"/>
    <cellStyle name="Percent 14 27" xfId="23515"/>
    <cellStyle name="Percent 14 28" xfId="23516"/>
    <cellStyle name="Percent 14 29" xfId="23517"/>
    <cellStyle name="Percent 14 3" xfId="23518"/>
    <cellStyle name="Percent 14 30" xfId="23519"/>
    <cellStyle name="Percent 14 31" xfId="23520"/>
    <cellStyle name="Percent 14 32" xfId="23521"/>
    <cellStyle name="Percent 14 33" xfId="23522"/>
    <cellStyle name="Percent 14 34" xfId="23523"/>
    <cellStyle name="Percent 14 35" xfId="23524"/>
    <cellStyle name="Percent 14 36" xfId="23525"/>
    <cellStyle name="Percent 14 37" xfId="23526"/>
    <cellStyle name="Percent 14 38" xfId="23527"/>
    <cellStyle name="Percent 14 39" xfId="23528"/>
    <cellStyle name="Percent 14 4" xfId="23529"/>
    <cellStyle name="Percent 14 40" xfId="23530"/>
    <cellStyle name="Percent 14 41" xfId="23531"/>
    <cellStyle name="Percent 14 42" xfId="23532"/>
    <cellStyle name="Percent 14 43" xfId="23533"/>
    <cellStyle name="Percent 14 44" xfId="23534"/>
    <cellStyle name="Percent 14 45" xfId="23535"/>
    <cellStyle name="Percent 14 46" xfId="23536"/>
    <cellStyle name="Percent 14 47" xfId="23537"/>
    <cellStyle name="Percent 14 48" xfId="23538"/>
    <cellStyle name="Percent 14 49" xfId="23539"/>
    <cellStyle name="Percent 14 5" xfId="23540"/>
    <cellStyle name="Percent 14 50" xfId="23541"/>
    <cellStyle name="Percent 14 51" xfId="23542"/>
    <cellStyle name="Percent 14 52" xfId="23543"/>
    <cellStyle name="Percent 14 53" xfId="23544"/>
    <cellStyle name="Percent 14 54" xfId="23545"/>
    <cellStyle name="Percent 14 55" xfId="23546"/>
    <cellStyle name="Percent 14 56" xfId="23547"/>
    <cellStyle name="Percent 14 57" xfId="23548"/>
    <cellStyle name="Percent 14 58" xfId="23549"/>
    <cellStyle name="Percent 14 59" xfId="23550"/>
    <cellStyle name="Percent 14 6" xfId="23551"/>
    <cellStyle name="Percent 14 60" xfId="23552"/>
    <cellStyle name="Percent 14 61" xfId="23553"/>
    <cellStyle name="Percent 14 62" xfId="23554"/>
    <cellStyle name="Percent 14 63" xfId="23555"/>
    <cellStyle name="Percent 14 64" xfId="23556"/>
    <cellStyle name="Percent 14 65" xfId="23557"/>
    <cellStyle name="Percent 14 66" xfId="23558"/>
    <cellStyle name="Percent 14 67" xfId="23559"/>
    <cellStyle name="Percent 14 7" xfId="23560"/>
    <cellStyle name="Percent 14 8" xfId="23561"/>
    <cellStyle name="Percent 14 9" xfId="23562"/>
    <cellStyle name="Percent 15" xfId="23563"/>
    <cellStyle name="Percent 15 10" xfId="23564"/>
    <cellStyle name="Percent 15 11" xfId="23565"/>
    <cellStyle name="Percent 15 12" xfId="23566"/>
    <cellStyle name="Percent 15 13" xfId="23567"/>
    <cellStyle name="Percent 15 14" xfId="23568"/>
    <cellStyle name="Percent 15 15" xfId="23569"/>
    <cellStyle name="Percent 15 16" xfId="23570"/>
    <cellStyle name="Percent 15 17" xfId="23571"/>
    <cellStyle name="Percent 15 18" xfId="23572"/>
    <cellStyle name="Percent 15 19" xfId="23573"/>
    <cellStyle name="Percent 15 2" xfId="23574"/>
    <cellStyle name="Percent 15 20" xfId="23575"/>
    <cellStyle name="Percent 15 21" xfId="23576"/>
    <cellStyle name="Percent 15 22" xfId="23577"/>
    <cellStyle name="Percent 15 23" xfId="23578"/>
    <cellStyle name="Percent 15 24" xfId="23579"/>
    <cellStyle name="Percent 15 25" xfId="23580"/>
    <cellStyle name="Percent 15 26" xfId="23581"/>
    <cellStyle name="Percent 15 27" xfId="23582"/>
    <cellStyle name="Percent 15 28" xfId="23583"/>
    <cellStyle name="Percent 15 29" xfId="23584"/>
    <cellStyle name="Percent 15 3" xfId="23585"/>
    <cellStyle name="Percent 15 30" xfId="23586"/>
    <cellStyle name="Percent 15 31" xfId="23587"/>
    <cellStyle name="Percent 15 32" xfId="23588"/>
    <cellStyle name="Percent 15 33" xfId="23589"/>
    <cellStyle name="Percent 15 34" xfId="23590"/>
    <cellStyle name="Percent 15 35" xfId="23591"/>
    <cellStyle name="Percent 15 36" xfId="23592"/>
    <cellStyle name="Percent 15 37" xfId="23593"/>
    <cellStyle name="Percent 15 38" xfId="23594"/>
    <cellStyle name="Percent 15 39" xfId="23595"/>
    <cellStyle name="Percent 15 4" xfId="23596"/>
    <cellStyle name="Percent 15 40" xfId="23597"/>
    <cellStyle name="Percent 15 41" xfId="23598"/>
    <cellStyle name="Percent 15 42" xfId="23599"/>
    <cellStyle name="Percent 15 43" xfId="23600"/>
    <cellStyle name="Percent 15 44" xfId="23601"/>
    <cellStyle name="Percent 15 45" xfId="23602"/>
    <cellStyle name="Percent 15 46" xfId="23603"/>
    <cellStyle name="Percent 15 47" xfId="23604"/>
    <cellStyle name="Percent 15 48" xfId="23605"/>
    <cellStyle name="Percent 15 49" xfId="23606"/>
    <cellStyle name="Percent 15 5" xfId="23607"/>
    <cellStyle name="Percent 15 50" xfId="23608"/>
    <cellStyle name="Percent 15 51" xfId="23609"/>
    <cellStyle name="Percent 15 52" xfId="23610"/>
    <cellStyle name="Percent 15 53" xfId="23611"/>
    <cellStyle name="Percent 15 54" xfId="23612"/>
    <cellStyle name="Percent 15 55" xfId="23613"/>
    <cellStyle name="Percent 15 56" xfId="23614"/>
    <cellStyle name="Percent 15 57" xfId="23615"/>
    <cellStyle name="Percent 15 58" xfId="23616"/>
    <cellStyle name="Percent 15 59" xfId="23617"/>
    <cellStyle name="Percent 15 6" xfId="23618"/>
    <cellStyle name="Percent 15 60" xfId="23619"/>
    <cellStyle name="Percent 15 61" xfId="23620"/>
    <cellStyle name="Percent 15 62" xfId="23621"/>
    <cellStyle name="Percent 15 63" xfId="23622"/>
    <cellStyle name="Percent 15 64" xfId="23623"/>
    <cellStyle name="Percent 15 65" xfId="23624"/>
    <cellStyle name="Percent 15 66" xfId="23625"/>
    <cellStyle name="Percent 15 67" xfId="23626"/>
    <cellStyle name="Percent 15 7" xfId="23627"/>
    <cellStyle name="Percent 15 8" xfId="23628"/>
    <cellStyle name="Percent 15 9" xfId="23629"/>
    <cellStyle name="Percent 16" xfId="23630"/>
    <cellStyle name="Percent 16 10" xfId="23631"/>
    <cellStyle name="Percent 16 11" xfId="23632"/>
    <cellStyle name="Percent 16 12" xfId="23633"/>
    <cellStyle name="Percent 16 13" xfId="23634"/>
    <cellStyle name="Percent 16 14" xfId="23635"/>
    <cellStyle name="Percent 16 15" xfId="23636"/>
    <cellStyle name="Percent 16 16" xfId="23637"/>
    <cellStyle name="Percent 16 17" xfId="23638"/>
    <cellStyle name="Percent 16 18" xfId="23639"/>
    <cellStyle name="Percent 16 19" xfId="23640"/>
    <cellStyle name="Percent 16 2" xfId="23641"/>
    <cellStyle name="Percent 16 20" xfId="23642"/>
    <cellStyle name="Percent 16 21" xfId="23643"/>
    <cellStyle name="Percent 16 22" xfId="23644"/>
    <cellStyle name="Percent 16 23" xfId="23645"/>
    <cellStyle name="Percent 16 24" xfId="23646"/>
    <cellStyle name="Percent 16 25" xfId="23647"/>
    <cellStyle name="Percent 16 26" xfId="23648"/>
    <cellStyle name="Percent 16 27" xfId="23649"/>
    <cellStyle name="Percent 16 28" xfId="23650"/>
    <cellStyle name="Percent 16 29" xfId="23651"/>
    <cellStyle name="Percent 16 3" xfId="23652"/>
    <cellStyle name="Percent 16 30" xfId="23653"/>
    <cellStyle name="Percent 16 31" xfId="23654"/>
    <cellStyle name="Percent 16 32" xfId="23655"/>
    <cellStyle name="Percent 16 33" xfId="23656"/>
    <cellStyle name="Percent 16 34" xfId="23657"/>
    <cellStyle name="Percent 16 35" xfId="23658"/>
    <cellStyle name="Percent 16 36" xfId="23659"/>
    <cellStyle name="Percent 16 37" xfId="23660"/>
    <cellStyle name="Percent 16 38" xfId="23661"/>
    <cellStyle name="Percent 16 39" xfId="23662"/>
    <cellStyle name="Percent 16 4" xfId="23663"/>
    <cellStyle name="Percent 16 40" xfId="23664"/>
    <cellStyle name="Percent 16 41" xfId="23665"/>
    <cellStyle name="Percent 16 42" xfId="23666"/>
    <cellStyle name="Percent 16 43" xfId="23667"/>
    <cellStyle name="Percent 16 44" xfId="23668"/>
    <cellStyle name="Percent 16 45" xfId="23669"/>
    <cellStyle name="Percent 16 46" xfId="23670"/>
    <cellStyle name="Percent 16 47" xfId="23671"/>
    <cellStyle name="Percent 16 48" xfId="23672"/>
    <cellStyle name="Percent 16 49" xfId="23673"/>
    <cellStyle name="Percent 16 5" xfId="23674"/>
    <cellStyle name="Percent 16 50" xfId="23675"/>
    <cellStyle name="Percent 16 51" xfId="23676"/>
    <cellStyle name="Percent 16 52" xfId="23677"/>
    <cellStyle name="Percent 16 53" xfId="23678"/>
    <cellStyle name="Percent 16 54" xfId="23679"/>
    <cellStyle name="Percent 16 55" xfId="23680"/>
    <cellStyle name="Percent 16 56" xfId="23681"/>
    <cellStyle name="Percent 16 57" xfId="23682"/>
    <cellStyle name="Percent 16 58" xfId="23683"/>
    <cellStyle name="Percent 16 59" xfId="23684"/>
    <cellStyle name="Percent 16 6" xfId="23685"/>
    <cellStyle name="Percent 16 60" xfId="23686"/>
    <cellStyle name="Percent 16 61" xfId="23687"/>
    <cellStyle name="Percent 16 62" xfId="23688"/>
    <cellStyle name="Percent 16 63" xfId="23689"/>
    <cellStyle name="Percent 16 64" xfId="23690"/>
    <cellStyle name="Percent 16 65" xfId="23691"/>
    <cellStyle name="Percent 16 66" xfId="23692"/>
    <cellStyle name="Percent 16 67" xfId="23693"/>
    <cellStyle name="Percent 16 7" xfId="23694"/>
    <cellStyle name="Percent 16 8" xfId="23695"/>
    <cellStyle name="Percent 16 9" xfId="23696"/>
    <cellStyle name="Percent 17" xfId="23697"/>
    <cellStyle name="Percent 17 10" xfId="23698"/>
    <cellStyle name="Percent 17 11" xfId="23699"/>
    <cellStyle name="Percent 17 12" xfId="23700"/>
    <cellStyle name="Percent 17 13" xfId="23701"/>
    <cellStyle name="Percent 17 14" xfId="23702"/>
    <cellStyle name="Percent 17 15" xfId="23703"/>
    <cellStyle name="Percent 17 16" xfId="23704"/>
    <cellStyle name="Percent 17 17" xfId="23705"/>
    <cellStyle name="Percent 17 18" xfId="23706"/>
    <cellStyle name="Percent 17 19" xfId="23707"/>
    <cellStyle name="Percent 17 2" xfId="23708"/>
    <cellStyle name="Percent 17 20" xfId="23709"/>
    <cellStyle name="Percent 17 21" xfId="23710"/>
    <cellStyle name="Percent 17 22" xfId="23711"/>
    <cellStyle name="Percent 17 23" xfId="23712"/>
    <cellStyle name="Percent 17 24" xfId="23713"/>
    <cellStyle name="Percent 17 25" xfId="23714"/>
    <cellStyle name="Percent 17 26" xfId="23715"/>
    <cellStyle name="Percent 17 27" xfId="23716"/>
    <cellStyle name="Percent 17 28" xfId="23717"/>
    <cellStyle name="Percent 17 29" xfId="23718"/>
    <cellStyle name="Percent 17 3" xfId="23719"/>
    <cellStyle name="Percent 17 30" xfId="23720"/>
    <cellStyle name="Percent 17 31" xfId="23721"/>
    <cellStyle name="Percent 17 32" xfId="23722"/>
    <cellStyle name="Percent 17 33" xfId="23723"/>
    <cellStyle name="Percent 17 34" xfId="23724"/>
    <cellStyle name="Percent 17 35" xfId="23725"/>
    <cellStyle name="Percent 17 36" xfId="23726"/>
    <cellStyle name="Percent 17 37" xfId="23727"/>
    <cellStyle name="Percent 17 38" xfId="23728"/>
    <cellStyle name="Percent 17 39" xfId="23729"/>
    <cellStyle name="Percent 17 4" xfId="23730"/>
    <cellStyle name="Percent 17 40" xfId="23731"/>
    <cellStyle name="Percent 17 41" xfId="23732"/>
    <cellStyle name="Percent 17 42" xfId="23733"/>
    <cellStyle name="Percent 17 43" xfId="23734"/>
    <cellStyle name="Percent 17 44" xfId="23735"/>
    <cellStyle name="Percent 17 45" xfId="23736"/>
    <cellStyle name="Percent 17 46" xfId="23737"/>
    <cellStyle name="Percent 17 47" xfId="23738"/>
    <cellStyle name="Percent 17 48" xfId="23739"/>
    <cellStyle name="Percent 17 49" xfId="23740"/>
    <cellStyle name="Percent 17 5" xfId="23741"/>
    <cellStyle name="Percent 17 50" xfId="23742"/>
    <cellStyle name="Percent 17 51" xfId="23743"/>
    <cellStyle name="Percent 17 52" xfId="23744"/>
    <cellStyle name="Percent 17 53" xfId="23745"/>
    <cellStyle name="Percent 17 54" xfId="23746"/>
    <cellStyle name="Percent 17 55" xfId="23747"/>
    <cellStyle name="Percent 17 56" xfId="23748"/>
    <cellStyle name="Percent 17 57" xfId="23749"/>
    <cellStyle name="Percent 17 58" xfId="23750"/>
    <cellStyle name="Percent 17 59" xfId="23751"/>
    <cellStyle name="Percent 17 6" xfId="23752"/>
    <cellStyle name="Percent 17 60" xfId="23753"/>
    <cellStyle name="Percent 17 61" xfId="23754"/>
    <cellStyle name="Percent 17 62" xfId="23755"/>
    <cellStyle name="Percent 17 63" xfId="23756"/>
    <cellStyle name="Percent 17 64" xfId="23757"/>
    <cellStyle name="Percent 17 65" xfId="23758"/>
    <cellStyle name="Percent 17 66" xfId="23759"/>
    <cellStyle name="Percent 17 67" xfId="23760"/>
    <cellStyle name="Percent 17 7" xfId="23761"/>
    <cellStyle name="Percent 17 8" xfId="23762"/>
    <cellStyle name="Percent 17 9" xfId="23763"/>
    <cellStyle name="Percent 18" xfId="23764"/>
    <cellStyle name="Percent 18 10" xfId="23765"/>
    <cellStyle name="Percent 18 11" xfId="23766"/>
    <cellStyle name="Percent 18 12" xfId="23767"/>
    <cellStyle name="Percent 18 13" xfId="23768"/>
    <cellStyle name="Percent 18 14" xfId="23769"/>
    <cellStyle name="Percent 18 15" xfId="23770"/>
    <cellStyle name="Percent 18 16" xfId="23771"/>
    <cellStyle name="Percent 18 17" xfId="23772"/>
    <cellStyle name="Percent 18 18" xfId="23773"/>
    <cellStyle name="Percent 18 19" xfId="23774"/>
    <cellStyle name="Percent 18 2" xfId="23775"/>
    <cellStyle name="Percent 18 20" xfId="23776"/>
    <cellStyle name="Percent 18 21" xfId="23777"/>
    <cellStyle name="Percent 18 22" xfId="23778"/>
    <cellStyle name="Percent 18 23" xfId="23779"/>
    <cellStyle name="Percent 18 24" xfId="23780"/>
    <cellStyle name="Percent 18 25" xfId="23781"/>
    <cellStyle name="Percent 18 26" xfId="23782"/>
    <cellStyle name="Percent 18 27" xfId="23783"/>
    <cellStyle name="Percent 18 28" xfId="23784"/>
    <cellStyle name="Percent 18 29" xfId="23785"/>
    <cellStyle name="Percent 18 3" xfId="23786"/>
    <cellStyle name="Percent 18 30" xfId="23787"/>
    <cellStyle name="Percent 18 31" xfId="23788"/>
    <cellStyle name="Percent 18 32" xfId="23789"/>
    <cellStyle name="Percent 18 33" xfId="23790"/>
    <cellStyle name="Percent 18 34" xfId="23791"/>
    <cellStyle name="Percent 18 35" xfId="23792"/>
    <cellStyle name="Percent 18 36" xfId="23793"/>
    <cellStyle name="Percent 18 37" xfId="23794"/>
    <cellStyle name="Percent 18 38" xfId="23795"/>
    <cellStyle name="Percent 18 39" xfId="23796"/>
    <cellStyle name="Percent 18 4" xfId="23797"/>
    <cellStyle name="Percent 18 40" xfId="23798"/>
    <cellStyle name="Percent 18 41" xfId="23799"/>
    <cellStyle name="Percent 18 42" xfId="23800"/>
    <cellStyle name="Percent 18 43" xfId="23801"/>
    <cellStyle name="Percent 18 44" xfId="23802"/>
    <cellStyle name="Percent 18 45" xfId="23803"/>
    <cellStyle name="Percent 18 46" xfId="23804"/>
    <cellStyle name="Percent 18 47" xfId="23805"/>
    <cellStyle name="Percent 18 48" xfId="23806"/>
    <cellStyle name="Percent 18 49" xfId="23807"/>
    <cellStyle name="Percent 18 5" xfId="23808"/>
    <cellStyle name="Percent 18 50" xfId="23809"/>
    <cellStyle name="Percent 18 51" xfId="23810"/>
    <cellStyle name="Percent 18 52" xfId="23811"/>
    <cellStyle name="Percent 18 53" xfId="23812"/>
    <cellStyle name="Percent 18 54" xfId="23813"/>
    <cellStyle name="Percent 18 55" xfId="23814"/>
    <cellStyle name="Percent 18 56" xfId="23815"/>
    <cellStyle name="Percent 18 57" xfId="23816"/>
    <cellStyle name="Percent 18 58" xfId="23817"/>
    <cellStyle name="Percent 18 59" xfId="23818"/>
    <cellStyle name="Percent 18 6" xfId="23819"/>
    <cellStyle name="Percent 18 60" xfId="23820"/>
    <cellStyle name="Percent 18 61" xfId="23821"/>
    <cellStyle name="Percent 18 62" xfId="23822"/>
    <cellStyle name="Percent 18 63" xfId="23823"/>
    <cellStyle name="Percent 18 64" xfId="23824"/>
    <cellStyle name="Percent 18 65" xfId="23825"/>
    <cellStyle name="Percent 18 66" xfId="23826"/>
    <cellStyle name="Percent 18 67" xfId="23827"/>
    <cellStyle name="Percent 18 7" xfId="23828"/>
    <cellStyle name="Percent 18 8" xfId="23829"/>
    <cellStyle name="Percent 18 9" xfId="23830"/>
    <cellStyle name="Percent 19" xfId="23831"/>
    <cellStyle name="Percent 19 10" xfId="23832"/>
    <cellStyle name="Percent 19 11" xfId="23833"/>
    <cellStyle name="Percent 19 12" xfId="23834"/>
    <cellStyle name="Percent 19 13" xfId="23835"/>
    <cellStyle name="Percent 19 14" xfId="23836"/>
    <cellStyle name="Percent 19 15" xfId="23837"/>
    <cellStyle name="Percent 19 16" xfId="23838"/>
    <cellStyle name="Percent 19 17" xfId="23839"/>
    <cellStyle name="Percent 19 18" xfId="23840"/>
    <cellStyle name="Percent 19 19" xfId="23841"/>
    <cellStyle name="Percent 19 2" xfId="23842"/>
    <cellStyle name="Percent 19 20" xfId="23843"/>
    <cellStyle name="Percent 19 21" xfId="23844"/>
    <cellStyle name="Percent 19 22" xfId="23845"/>
    <cellStyle name="Percent 19 23" xfId="23846"/>
    <cellStyle name="Percent 19 24" xfId="23847"/>
    <cellStyle name="Percent 19 25" xfId="23848"/>
    <cellStyle name="Percent 19 26" xfId="23849"/>
    <cellStyle name="Percent 19 27" xfId="23850"/>
    <cellStyle name="Percent 19 28" xfId="23851"/>
    <cellStyle name="Percent 19 29" xfId="23852"/>
    <cellStyle name="Percent 19 3" xfId="23853"/>
    <cellStyle name="Percent 19 30" xfId="23854"/>
    <cellStyle name="Percent 19 31" xfId="23855"/>
    <cellStyle name="Percent 19 32" xfId="23856"/>
    <cellStyle name="Percent 19 33" xfId="23857"/>
    <cellStyle name="Percent 19 34" xfId="23858"/>
    <cellStyle name="Percent 19 35" xfId="23859"/>
    <cellStyle name="Percent 19 36" xfId="23860"/>
    <cellStyle name="Percent 19 37" xfId="23861"/>
    <cellStyle name="Percent 19 38" xfId="23862"/>
    <cellStyle name="Percent 19 39" xfId="23863"/>
    <cellStyle name="Percent 19 4" xfId="23864"/>
    <cellStyle name="Percent 19 40" xfId="23865"/>
    <cellStyle name="Percent 19 41" xfId="23866"/>
    <cellStyle name="Percent 19 42" xfId="23867"/>
    <cellStyle name="Percent 19 43" xfId="23868"/>
    <cellStyle name="Percent 19 44" xfId="23869"/>
    <cellStyle name="Percent 19 45" xfId="23870"/>
    <cellStyle name="Percent 19 46" xfId="23871"/>
    <cellStyle name="Percent 19 47" xfId="23872"/>
    <cellStyle name="Percent 19 48" xfId="23873"/>
    <cellStyle name="Percent 19 49" xfId="23874"/>
    <cellStyle name="Percent 19 5" xfId="23875"/>
    <cellStyle name="Percent 19 50" xfId="23876"/>
    <cellStyle name="Percent 19 51" xfId="23877"/>
    <cellStyle name="Percent 19 52" xfId="23878"/>
    <cellStyle name="Percent 19 53" xfId="23879"/>
    <cellStyle name="Percent 19 54" xfId="23880"/>
    <cellStyle name="Percent 19 55" xfId="23881"/>
    <cellStyle name="Percent 19 56" xfId="23882"/>
    <cellStyle name="Percent 19 57" xfId="23883"/>
    <cellStyle name="Percent 19 58" xfId="23884"/>
    <cellStyle name="Percent 19 59" xfId="23885"/>
    <cellStyle name="Percent 19 6" xfId="23886"/>
    <cellStyle name="Percent 19 60" xfId="23887"/>
    <cellStyle name="Percent 19 61" xfId="23888"/>
    <cellStyle name="Percent 19 62" xfId="23889"/>
    <cellStyle name="Percent 19 63" xfId="23890"/>
    <cellStyle name="Percent 19 64" xfId="23891"/>
    <cellStyle name="Percent 19 65" xfId="23892"/>
    <cellStyle name="Percent 19 66" xfId="23893"/>
    <cellStyle name="Percent 19 67" xfId="23894"/>
    <cellStyle name="Percent 19 7" xfId="23895"/>
    <cellStyle name="Percent 19 8" xfId="23896"/>
    <cellStyle name="Percent 19 9" xfId="23897"/>
    <cellStyle name="Percent 2" xfId="23898"/>
    <cellStyle name="Percent 2 10" xfId="23899"/>
    <cellStyle name="Percent 2 10 10" xfId="23900"/>
    <cellStyle name="Percent 2 10 11" xfId="23901"/>
    <cellStyle name="Percent 2 10 12" xfId="23902"/>
    <cellStyle name="Percent 2 10 13" xfId="23903"/>
    <cellStyle name="Percent 2 10 14" xfId="23904"/>
    <cellStyle name="Percent 2 10 15" xfId="23905"/>
    <cellStyle name="Percent 2 10 16" xfId="23906"/>
    <cellStyle name="Percent 2 10 17" xfId="23907"/>
    <cellStyle name="Percent 2 10 18" xfId="23908"/>
    <cellStyle name="Percent 2 10 19" xfId="23909"/>
    <cellStyle name="Percent 2 10 2" xfId="23910"/>
    <cellStyle name="Percent 2 10 20" xfId="23911"/>
    <cellStyle name="Percent 2 10 21" xfId="23912"/>
    <cellStyle name="Percent 2 10 22" xfId="23913"/>
    <cellStyle name="Percent 2 10 23" xfId="23914"/>
    <cellStyle name="Percent 2 10 24" xfId="23915"/>
    <cellStyle name="Percent 2 10 25" xfId="23916"/>
    <cellStyle name="Percent 2 10 26" xfId="23917"/>
    <cellStyle name="Percent 2 10 27" xfId="23918"/>
    <cellStyle name="Percent 2 10 28" xfId="23919"/>
    <cellStyle name="Percent 2 10 29" xfId="23920"/>
    <cellStyle name="Percent 2 10 3" xfId="23921"/>
    <cellStyle name="Percent 2 10 30" xfId="23922"/>
    <cellStyle name="Percent 2 10 31" xfId="23923"/>
    <cellStyle name="Percent 2 10 32" xfId="23924"/>
    <cellStyle name="Percent 2 10 33" xfId="23925"/>
    <cellStyle name="Percent 2 10 34" xfId="23926"/>
    <cellStyle name="Percent 2 10 35" xfId="23927"/>
    <cellStyle name="Percent 2 10 36" xfId="23928"/>
    <cellStyle name="Percent 2 10 37" xfId="23929"/>
    <cellStyle name="Percent 2 10 38" xfId="23930"/>
    <cellStyle name="Percent 2 10 39" xfId="23931"/>
    <cellStyle name="Percent 2 10 4" xfId="23932"/>
    <cellStyle name="Percent 2 10 40" xfId="23933"/>
    <cellStyle name="Percent 2 10 41" xfId="23934"/>
    <cellStyle name="Percent 2 10 42" xfId="23935"/>
    <cellStyle name="Percent 2 10 43" xfId="23936"/>
    <cellStyle name="Percent 2 10 44" xfId="23937"/>
    <cellStyle name="Percent 2 10 45" xfId="23938"/>
    <cellStyle name="Percent 2 10 46" xfId="23939"/>
    <cellStyle name="Percent 2 10 47" xfId="23940"/>
    <cellStyle name="Percent 2 10 48" xfId="23941"/>
    <cellStyle name="Percent 2 10 49" xfId="23942"/>
    <cellStyle name="Percent 2 10 5" xfId="23943"/>
    <cellStyle name="Percent 2 10 50" xfId="23944"/>
    <cellStyle name="Percent 2 10 51" xfId="23945"/>
    <cellStyle name="Percent 2 10 52" xfId="23946"/>
    <cellStyle name="Percent 2 10 53" xfId="23947"/>
    <cellStyle name="Percent 2 10 54" xfId="23948"/>
    <cellStyle name="Percent 2 10 55" xfId="23949"/>
    <cellStyle name="Percent 2 10 56" xfId="23950"/>
    <cellStyle name="Percent 2 10 57" xfId="23951"/>
    <cellStyle name="Percent 2 10 58" xfId="23952"/>
    <cellStyle name="Percent 2 10 59" xfId="23953"/>
    <cellStyle name="Percent 2 10 6" xfId="23954"/>
    <cellStyle name="Percent 2 10 60" xfId="23955"/>
    <cellStyle name="Percent 2 10 61" xfId="23956"/>
    <cellStyle name="Percent 2 10 62" xfId="23957"/>
    <cellStyle name="Percent 2 10 63" xfId="23958"/>
    <cellStyle name="Percent 2 10 64" xfId="23959"/>
    <cellStyle name="Percent 2 10 65" xfId="23960"/>
    <cellStyle name="Percent 2 10 66" xfId="23961"/>
    <cellStyle name="Percent 2 10 67" xfId="23962"/>
    <cellStyle name="Percent 2 10 7" xfId="23963"/>
    <cellStyle name="Percent 2 10 8" xfId="23964"/>
    <cellStyle name="Percent 2 10 9" xfId="23965"/>
    <cellStyle name="Percent 2 11" xfId="23966"/>
    <cellStyle name="Percent 2 11 10" xfId="23967"/>
    <cellStyle name="Percent 2 11 11" xfId="23968"/>
    <cellStyle name="Percent 2 11 12" xfId="23969"/>
    <cellStyle name="Percent 2 11 13" xfId="23970"/>
    <cellStyle name="Percent 2 11 14" xfId="23971"/>
    <cellStyle name="Percent 2 11 15" xfId="23972"/>
    <cellStyle name="Percent 2 11 16" xfId="23973"/>
    <cellStyle name="Percent 2 11 17" xfId="23974"/>
    <cellStyle name="Percent 2 11 18" xfId="23975"/>
    <cellStyle name="Percent 2 11 19" xfId="23976"/>
    <cellStyle name="Percent 2 11 2" xfId="23977"/>
    <cellStyle name="Percent 2 11 20" xfId="23978"/>
    <cellStyle name="Percent 2 11 21" xfId="23979"/>
    <cellStyle name="Percent 2 11 22" xfId="23980"/>
    <cellStyle name="Percent 2 11 23" xfId="23981"/>
    <cellStyle name="Percent 2 11 24" xfId="23982"/>
    <cellStyle name="Percent 2 11 25" xfId="23983"/>
    <cellStyle name="Percent 2 11 26" xfId="23984"/>
    <cellStyle name="Percent 2 11 27" xfId="23985"/>
    <cellStyle name="Percent 2 11 28" xfId="23986"/>
    <cellStyle name="Percent 2 11 29" xfId="23987"/>
    <cellStyle name="Percent 2 11 3" xfId="23988"/>
    <cellStyle name="Percent 2 11 30" xfId="23989"/>
    <cellStyle name="Percent 2 11 31" xfId="23990"/>
    <cellStyle name="Percent 2 11 32" xfId="23991"/>
    <cellStyle name="Percent 2 11 33" xfId="23992"/>
    <cellStyle name="Percent 2 11 34" xfId="23993"/>
    <cellStyle name="Percent 2 11 35" xfId="23994"/>
    <cellStyle name="Percent 2 11 36" xfId="23995"/>
    <cellStyle name="Percent 2 11 37" xfId="23996"/>
    <cellStyle name="Percent 2 11 38" xfId="23997"/>
    <cellStyle name="Percent 2 11 39" xfId="23998"/>
    <cellStyle name="Percent 2 11 4" xfId="23999"/>
    <cellStyle name="Percent 2 11 40" xfId="24000"/>
    <cellStyle name="Percent 2 11 41" xfId="24001"/>
    <cellStyle name="Percent 2 11 42" xfId="24002"/>
    <cellStyle name="Percent 2 11 43" xfId="24003"/>
    <cellStyle name="Percent 2 11 44" xfId="24004"/>
    <cellStyle name="Percent 2 11 45" xfId="24005"/>
    <cellStyle name="Percent 2 11 46" xfId="24006"/>
    <cellStyle name="Percent 2 11 47" xfId="24007"/>
    <cellStyle name="Percent 2 11 48" xfId="24008"/>
    <cellStyle name="Percent 2 11 49" xfId="24009"/>
    <cellStyle name="Percent 2 11 5" xfId="24010"/>
    <cellStyle name="Percent 2 11 50" xfId="24011"/>
    <cellStyle name="Percent 2 11 51" xfId="24012"/>
    <cellStyle name="Percent 2 11 52" xfId="24013"/>
    <cellStyle name="Percent 2 11 53" xfId="24014"/>
    <cellStyle name="Percent 2 11 54" xfId="24015"/>
    <cellStyle name="Percent 2 11 55" xfId="24016"/>
    <cellStyle name="Percent 2 11 56" xfId="24017"/>
    <cellStyle name="Percent 2 11 57" xfId="24018"/>
    <cellStyle name="Percent 2 11 58" xfId="24019"/>
    <cellStyle name="Percent 2 11 59" xfId="24020"/>
    <cellStyle name="Percent 2 11 6" xfId="24021"/>
    <cellStyle name="Percent 2 11 60" xfId="24022"/>
    <cellStyle name="Percent 2 11 61" xfId="24023"/>
    <cellStyle name="Percent 2 11 62" xfId="24024"/>
    <cellStyle name="Percent 2 11 63" xfId="24025"/>
    <cellStyle name="Percent 2 11 64" xfId="24026"/>
    <cellStyle name="Percent 2 11 65" xfId="24027"/>
    <cellStyle name="Percent 2 11 66" xfId="24028"/>
    <cellStyle name="Percent 2 11 67" xfId="24029"/>
    <cellStyle name="Percent 2 11 7" xfId="24030"/>
    <cellStyle name="Percent 2 11 8" xfId="24031"/>
    <cellStyle name="Percent 2 11 9" xfId="24032"/>
    <cellStyle name="Percent 2 12" xfId="24033"/>
    <cellStyle name="Percent 2 13" xfId="24034"/>
    <cellStyle name="Percent 2 14" xfId="24035"/>
    <cellStyle name="Percent 2 15" xfId="24036"/>
    <cellStyle name="Percent 2 16" xfId="24037"/>
    <cellStyle name="Percent 2 17" xfId="24038"/>
    <cellStyle name="Percent 2 18" xfId="24039"/>
    <cellStyle name="Percent 2 19" xfId="24040"/>
    <cellStyle name="Percent 2 2" xfId="24041"/>
    <cellStyle name="Percent 2 2 10" xfId="24042"/>
    <cellStyle name="Percent 2 2 11" xfId="24043"/>
    <cellStyle name="Percent 2 2 12" xfId="24044"/>
    <cellStyle name="Percent 2 2 13" xfId="24045"/>
    <cellStyle name="Percent 2 2 14" xfId="24046"/>
    <cellStyle name="Percent 2 2 15" xfId="24047"/>
    <cellStyle name="Percent 2 2 16" xfId="24048"/>
    <cellStyle name="Percent 2 2 17" xfId="24049"/>
    <cellStyle name="Percent 2 2 18" xfId="24050"/>
    <cellStyle name="Percent 2 2 19" xfId="24051"/>
    <cellStyle name="Percent 2 2 2" xfId="24052"/>
    <cellStyle name="Percent 2 2 2 10" xfId="24053"/>
    <cellStyle name="Percent 2 2 2 11" xfId="24054"/>
    <cellStyle name="Percent 2 2 2 12" xfId="24055"/>
    <cellStyle name="Percent 2 2 2 13" xfId="24056"/>
    <cellStyle name="Percent 2 2 2 14" xfId="24057"/>
    <cellStyle name="Percent 2 2 2 15" xfId="24058"/>
    <cellStyle name="Percent 2 2 2 16" xfId="24059"/>
    <cellStyle name="Percent 2 2 2 17" xfId="24060"/>
    <cellStyle name="Percent 2 2 2 18" xfId="24061"/>
    <cellStyle name="Percent 2 2 2 19" xfId="24062"/>
    <cellStyle name="Percent 2 2 2 2" xfId="24063"/>
    <cellStyle name="Percent 2 2 2 20" xfId="24064"/>
    <cellStyle name="Percent 2 2 2 21" xfId="24065"/>
    <cellStyle name="Percent 2 2 2 22" xfId="24066"/>
    <cellStyle name="Percent 2 2 2 23" xfId="24067"/>
    <cellStyle name="Percent 2 2 2 24" xfId="24068"/>
    <cellStyle name="Percent 2 2 2 25" xfId="24069"/>
    <cellStyle name="Percent 2 2 2 26" xfId="24070"/>
    <cellStyle name="Percent 2 2 2 27" xfId="24071"/>
    <cellStyle name="Percent 2 2 2 28" xfId="24072"/>
    <cellStyle name="Percent 2 2 2 29" xfId="24073"/>
    <cellStyle name="Percent 2 2 2 3" xfId="24074"/>
    <cellStyle name="Percent 2 2 2 30" xfId="24075"/>
    <cellStyle name="Percent 2 2 2 31" xfId="24076"/>
    <cellStyle name="Percent 2 2 2 32" xfId="24077"/>
    <cellStyle name="Percent 2 2 2 33" xfId="24078"/>
    <cellStyle name="Percent 2 2 2 34" xfId="24079"/>
    <cellStyle name="Percent 2 2 2 35" xfId="24080"/>
    <cellStyle name="Percent 2 2 2 36" xfId="24081"/>
    <cellStyle name="Percent 2 2 2 37" xfId="24082"/>
    <cellStyle name="Percent 2 2 2 38" xfId="24083"/>
    <cellStyle name="Percent 2 2 2 39" xfId="24084"/>
    <cellStyle name="Percent 2 2 2 4" xfId="24085"/>
    <cellStyle name="Percent 2 2 2 40" xfId="24086"/>
    <cellStyle name="Percent 2 2 2 41" xfId="24087"/>
    <cellStyle name="Percent 2 2 2 42" xfId="24088"/>
    <cellStyle name="Percent 2 2 2 43" xfId="24089"/>
    <cellStyle name="Percent 2 2 2 44" xfId="24090"/>
    <cellStyle name="Percent 2 2 2 45" xfId="24091"/>
    <cellStyle name="Percent 2 2 2 46" xfId="24092"/>
    <cellStyle name="Percent 2 2 2 47" xfId="24093"/>
    <cellStyle name="Percent 2 2 2 48" xfId="24094"/>
    <cellStyle name="Percent 2 2 2 49" xfId="24095"/>
    <cellStyle name="Percent 2 2 2 5" xfId="24096"/>
    <cellStyle name="Percent 2 2 2 50" xfId="24097"/>
    <cellStyle name="Percent 2 2 2 51" xfId="24098"/>
    <cellStyle name="Percent 2 2 2 52" xfId="24099"/>
    <cellStyle name="Percent 2 2 2 53" xfId="24100"/>
    <cellStyle name="Percent 2 2 2 54" xfId="24101"/>
    <cellStyle name="Percent 2 2 2 55" xfId="24102"/>
    <cellStyle name="Percent 2 2 2 56" xfId="24103"/>
    <cellStyle name="Percent 2 2 2 57" xfId="24104"/>
    <cellStyle name="Percent 2 2 2 58" xfId="24105"/>
    <cellStyle name="Percent 2 2 2 59" xfId="24106"/>
    <cellStyle name="Percent 2 2 2 6" xfId="24107"/>
    <cellStyle name="Percent 2 2 2 60" xfId="24108"/>
    <cellStyle name="Percent 2 2 2 61" xfId="24109"/>
    <cellStyle name="Percent 2 2 2 62" xfId="24110"/>
    <cellStyle name="Percent 2 2 2 63" xfId="24111"/>
    <cellStyle name="Percent 2 2 2 64" xfId="24112"/>
    <cellStyle name="Percent 2 2 2 65" xfId="24113"/>
    <cellStyle name="Percent 2 2 2 66" xfId="24114"/>
    <cellStyle name="Percent 2 2 2 67" xfId="24115"/>
    <cellStyle name="Percent 2 2 2 7" xfId="24116"/>
    <cellStyle name="Percent 2 2 2 8" xfId="24117"/>
    <cellStyle name="Percent 2 2 2 9" xfId="24118"/>
    <cellStyle name="Percent 2 2 20" xfId="24119"/>
    <cellStyle name="Percent 2 2 21" xfId="24120"/>
    <cellStyle name="Percent 2 2 22" xfId="24121"/>
    <cellStyle name="Percent 2 2 23" xfId="24122"/>
    <cellStyle name="Percent 2 2 24" xfId="24123"/>
    <cellStyle name="Percent 2 2 25" xfId="24124"/>
    <cellStyle name="Percent 2 2 26" xfId="24125"/>
    <cellStyle name="Percent 2 2 27" xfId="24126"/>
    <cellStyle name="Percent 2 2 28" xfId="24127"/>
    <cellStyle name="Percent 2 2 29" xfId="24128"/>
    <cellStyle name="Percent 2 2 3" xfId="24129"/>
    <cellStyle name="Percent 2 2 3 10" xfId="24130"/>
    <cellStyle name="Percent 2 2 3 11" xfId="24131"/>
    <cellStyle name="Percent 2 2 3 12" xfId="24132"/>
    <cellStyle name="Percent 2 2 3 13" xfId="24133"/>
    <cellStyle name="Percent 2 2 3 14" xfId="24134"/>
    <cellStyle name="Percent 2 2 3 15" xfId="24135"/>
    <cellStyle name="Percent 2 2 3 16" xfId="24136"/>
    <cellStyle name="Percent 2 2 3 17" xfId="24137"/>
    <cellStyle name="Percent 2 2 3 18" xfId="24138"/>
    <cellStyle name="Percent 2 2 3 19" xfId="24139"/>
    <cellStyle name="Percent 2 2 3 2" xfId="24140"/>
    <cellStyle name="Percent 2 2 3 20" xfId="24141"/>
    <cellStyle name="Percent 2 2 3 21" xfId="24142"/>
    <cellStyle name="Percent 2 2 3 22" xfId="24143"/>
    <cellStyle name="Percent 2 2 3 23" xfId="24144"/>
    <cellStyle name="Percent 2 2 3 24" xfId="24145"/>
    <cellStyle name="Percent 2 2 3 25" xfId="24146"/>
    <cellStyle name="Percent 2 2 3 26" xfId="24147"/>
    <cellStyle name="Percent 2 2 3 27" xfId="24148"/>
    <cellStyle name="Percent 2 2 3 28" xfId="24149"/>
    <cellStyle name="Percent 2 2 3 29" xfId="24150"/>
    <cellStyle name="Percent 2 2 3 3" xfId="24151"/>
    <cellStyle name="Percent 2 2 3 30" xfId="24152"/>
    <cellStyle name="Percent 2 2 3 31" xfId="24153"/>
    <cellStyle name="Percent 2 2 3 32" xfId="24154"/>
    <cellStyle name="Percent 2 2 3 33" xfId="24155"/>
    <cellStyle name="Percent 2 2 3 34" xfId="24156"/>
    <cellStyle name="Percent 2 2 3 35" xfId="24157"/>
    <cellStyle name="Percent 2 2 3 36" xfId="24158"/>
    <cellStyle name="Percent 2 2 3 37" xfId="24159"/>
    <cellStyle name="Percent 2 2 3 38" xfId="24160"/>
    <cellStyle name="Percent 2 2 3 39" xfId="24161"/>
    <cellStyle name="Percent 2 2 3 4" xfId="24162"/>
    <cellStyle name="Percent 2 2 3 40" xfId="24163"/>
    <cellStyle name="Percent 2 2 3 41" xfId="24164"/>
    <cellStyle name="Percent 2 2 3 42" xfId="24165"/>
    <cellStyle name="Percent 2 2 3 43" xfId="24166"/>
    <cellStyle name="Percent 2 2 3 44" xfId="24167"/>
    <cellStyle name="Percent 2 2 3 45" xfId="24168"/>
    <cellStyle name="Percent 2 2 3 46" xfId="24169"/>
    <cellStyle name="Percent 2 2 3 47" xfId="24170"/>
    <cellStyle name="Percent 2 2 3 48" xfId="24171"/>
    <cellStyle name="Percent 2 2 3 49" xfId="24172"/>
    <cellStyle name="Percent 2 2 3 5" xfId="24173"/>
    <cellStyle name="Percent 2 2 3 50" xfId="24174"/>
    <cellStyle name="Percent 2 2 3 51" xfId="24175"/>
    <cellStyle name="Percent 2 2 3 52" xfId="24176"/>
    <cellStyle name="Percent 2 2 3 53" xfId="24177"/>
    <cellStyle name="Percent 2 2 3 54" xfId="24178"/>
    <cellStyle name="Percent 2 2 3 55" xfId="24179"/>
    <cellStyle name="Percent 2 2 3 56" xfId="24180"/>
    <cellStyle name="Percent 2 2 3 57" xfId="24181"/>
    <cellStyle name="Percent 2 2 3 58" xfId="24182"/>
    <cellStyle name="Percent 2 2 3 59" xfId="24183"/>
    <cellStyle name="Percent 2 2 3 6" xfId="24184"/>
    <cellStyle name="Percent 2 2 3 60" xfId="24185"/>
    <cellStyle name="Percent 2 2 3 61" xfId="24186"/>
    <cellStyle name="Percent 2 2 3 62" xfId="24187"/>
    <cellStyle name="Percent 2 2 3 63" xfId="24188"/>
    <cellStyle name="Percent 2 2 3 64" xfId="24189"/>
    <cellStyle name="Percent 2 2 3 65" xfId="24190"/>
    <cellStyle name="Percent 2 2 3 66" xfId="24191"/>
    <cellStyle name="Percent 2 2 3 67" xfId="24192"/>
    <cellStyle name="Percent 2 2 3 7" xfId="24193"/>
    <cellStyle name="Percent 2 2 3 8" xfId="24194"/>
    <cellStyle name="Percent 2 2 3 9" xfId="24195"/>
    <cellStyle name="Percent 2 2 30" xfId="24196"/>
    <cellStyle name="Percent 2 2 31" xfId="24197"/>
    <cellStyle name="Percent 2 2 32" xfId="24198"/>
    <cellStyle name="Percent 2 2 33" xfId="24199"/>
    <cellStyle name="Percent 2 2 34" xfId="24200"/>
    <cellStyle name="Percent 2 2 35" xfId="24201"/>
    <cellStyle name="Percent 2 2 36" xfId="24202"/>
    <cellStyle name="Percent 2 2 37" xfId="24203"/>
    <cellStyle name="Percent 2 2 38" xfId="24204"/>
    <cellStyle name="Percent 2 2 39" xfId="24205"/>
    <cellStyle name="Percent 2 2 4" xfId="24206"/>
    <cellStyle name="Percent 2 2 40" xfId="24207"/>
    <cellStyle name="Percent 2 2 41" xfId="24208"/>
    <cellStyle name="Percent 2 2 42" xfId="24209"/>
    <cellStyle name="Percent 2 2 43" xfId="24210"/>
    <cellStyle name="Percent 2 2 44" xfId="24211"/>
    <cellStyle name="Percent 2 2 45" xfId="24212"/>
    <cellStyle name="Percent 2 2 46" xfId="24213"/>
    <cellStyle name="Percent 2 2 47" xfId="24214"/>
    <cellStyle name="Percent 2 2 48" xfId="24215"/>
    <cellStyle name="Percent 2 2 49" xfId="24216"/>
    <cellStyle name="Percent 2 2 5" xfId="24217"/>
    <cellStyle name="Percent 2 2 50" xfId="24218"/>
    <cellStyle name="Percent 2 2 51" xfId="24219"/>
    <cellStyle name="Percent 2 2 52" xfId="24220"/>
    <cellStyle name="Percent 2 2 53" xfId="24221"/>
    <cellStyle name="Percent 2 2 54" xfId="24222"/>
    <cellStyle name="Percent 2 2 55" xfId="24223"/>
    <cellStyle name="Percent 2 2 56" xfId="24224"/>
    <cellStyle name="Percent 2 2 57" xfId="24225"/>
    <cellStyle name="Percent 2 2 58" xfId="24226"/>
    <cellStyle name="Percent 2 2 59" xfId="24227"/>
    <cellStyle name="Percent 2 2 6" xfId="24228"/>
    <cellStyle name="Percent 2 2 60" xfId="24229"/>
    <cellStyle name="Percent 2 2 61" xfId="24230"/>
    <cellStyle name="Percent 2 2 62" xfId="24231"/>
    <cellStyle name="Percent 2 2 63" xfId="24232"/>
    <cellStyle name="Percent 2 2 64" xfId="24233"/>
    <cellStyle name="Percent 2 2 65" xfId="24234"/>
    <cellStyle name="Percent 2 2 66" xfId="24235"/>
    <cellStyle name="Percent 2 2 67" xfId="24236"/>
    <cellStyle name="Percent 2 2 68" xfId="24237"/>
    <cellStyle name="Percent 2 2 69" xfId="24238"/>
    <cellStyle name="Percent 2 2 7" xfId="24239"/>
    <cellStyle name="Percent 2 2 8" xfId="24240"/>
    <cellStyle name="Percent 2 2 9" xfId="24241"/>
    <cellStyle name="Percent 2 20" xfId="24242"/>
    <cellStyle name="Percent 2 21" xfId="24243"/>
    <cellStyle name="Percent 2 22" xfId="24244"/>
    <cellStyle name="Percent 2 23" xfId="24245"/>
    <cellStyle name="Percent 2 24" xfId="24246"/>
    <cellStyle name="Percent 2 25" xfId="24247"/>
    <cellStyle name="Percent 2 26" xfId="24248"/>
    <cellStyle name="Percent 2 27" xfId="24249"/>
    <cellStyle name="Percent 2 28" xfId="24250"/>
    <cellStyle name="Percent 2 29" xfId="24251"/>
    <cellStyle name="Percent 2 3" xfId="24252"/>
    <cellStyle name="Percent 2 3 10" xfId="24253"/>
    <cellStyle name="Percent 2 3 11" xfId="24254"/>
    <cellStyle name="Percent 2 3 12" xfId="24255"/>
    <cellStyle name="Percent 2 3 13" xfId="24256"/>
    <cellStyle name="Percent 2 3 14" xfId="24257"/>
    <cellStyle name="Percent 2 3 15" xfId="24258"/>
    <cellStyle name="Percent 2 3 16" xfId="24259"/>
    <cellStyle name="Percent 2 3 17" xfId="24260"/>
    <cellStyle name="Percent 2 3 18" xfId="24261"/>
    <cellStyle name="Percent 2 3 19" xfId="24262"/>
    <cellStyle name="Percent 2 3 2" xfId="24263"/>
    <cellStyle name="Percent 2 3 20" xfId="24264"/>
    <cellStyle name="Percent 2 3 21" xfId="24265"/>
    <cellStyle name="Percent 2 3 22" xfId="24266"/>
    <cellStyle name="Percent 2 3 23" xfId="24267"/>
    <cellStyle name="Percent 2 3 24" xfId="24268"/>
    <cellStyle name="Percent 2 3 25" xfId="24269"/>
    <cellStyle name="Percent 2 3 26" xfId="24270"/>
    <cellStyle name="Percent 2 3 27" xfId="24271"/>
    <cellStyle name="Percent 2 3 28" xfId="24272"/>
    <cellStyle name="Percent 2 3 29" xfId="24273"/>
    <cellStyle name="Percent 2 3 3" xfId="24274"/>
    <cellStyle name="Percent 2 3 30" xfId="24275"/>
    <cellStyle name="Percent 2 3 31" xfId="24276"/>
    <cellStyle name="Percent 2 3 32" xfId="24277"/>
    <cellStyle name="Percent 2 3 33" xfId="24278"/>
    <cellStyle name="Percent 2 3 34" xfId="24279"/>
    <cellStyle name="Percent 2 3 35" xfId="24280"/>
    <cellStyle name="Percent 2 3 36" xfId="24281"/>
    <cellStyle name="Percent 2 3 37" xfId="24282"/>
    <cellStyle name="Percent 2 3 38" xfId="24283"/>
    <cellStyle name="Percent 2 3 39" xfId="24284"/>
    <cellStyle name="Percent 2 3 4" xfId="24285"/>
    <cellStyle name="Percent 2 3 40" xfId="24286"/>
    <cellStyle name="Percent 2 3 41" xfId="24287"/>
    <cellStyle name="Percent 2 3 42" xfId="24288"/>
    <cellStyle name="Percent 2 3 43" xfId="24289"/>
    <cellStyle name="Percent 2 3 44" xfId="24290"/>
    <cellStyle name="Percent 2 3 45" xfId="24291"/>
    <cellStyle name="Percent 2 3 46" xfId="24292"/>
    <cellStyle name="Percent 2 3 47" xfId="24293"/>
    <cellStyle name="Percent 2 3 48" xfId="24294"/>
    <cellStyle name="Percent 2 3 49" xfId="24295"/>
    <cellStyle name="Percent 2 3 5" xfId="24296"/>
    <cellStyle name="Percent 2 3 50" xfId="24297"/>
    <cellStyle name="Percent 2 3 51" xfId="24298"/>
    <cellStyle name="Percent 2 3 52" xfId="24299"/>
    <cellStyle name="Percent 2 3 53" xfId="24300"/>
    <cellStyle name="Percent 2 3 54" xfId="24301"/>
    <cellStyle name="Percent 2 3 55" xfId="24302"/>
    <cellStyle name="Percent 2 3 56" xfId="24303"/>
    <cellStyle name="Percent 2 3 57" xfId="24304"/>
    <cellStyle name="Percent 2 3 58" xfId="24305"/>
    <cellStyle name="Percent 2 3 59" xfId="24306"/>
    <cellStyle name="Percent 2 3 6" xfId="24307"/>
    <cellStyle name="Percent 2 3 60" xfId="24308"/>
    <cellStyle name="Percent 2 3 61" xfId="24309"/>
    <cellStyle name="Percent 2 3 62" xfId="24310"/>
    <cellStyle name="Percent 2 3 63" xfId="24311"/>
    <cellStyle name="Percent 2 3 64" xfId="24312"/>
    <cellStyle name="Percent 2 3 65" xfId="24313"/>
    <cellStyle name="Percent 2 3 66" xfId="24314"/>
    <cellStyle name="Percent 2 3 67" xfId="24315"/>
    <cellStyle name="Percent 2 3 7" xfId="24316"/>
    <cellStyle name="Percent 2 3 8" xfId="24317"/>
    <cellStyle name="Percent 2 3 9" xfId="24318"/>
    <cellStyle name="Percent 2 30" xfId="24319"/>
    <cellStyle name="Percent 2 31" xfId="24320"/>
    <cellStyle name="Percent 2 32" xfId="24321"/>
    <cellStyle name="Percent 2 33" xfId="24322"/>
    <cellStyle name="Percent 2 34" xfId="24323"/>
    <cellStyle name="Percent 2 35" xfId="24324"/>
    <cellStyle name="Percent 2 36" xfId="24325"/>
    <cellStyle name="Percent 2 37" xfId="24326"/>
    <cellStyle name="Percent 2 38" xfId="24327"/>
    <cellStyle name="Percent 2 39" xfId="24328"/>
    <cellStyle name="Percent 2 4" xfId="24329"/>
    <cellStyle name="Percent 2 4 10" xfId="24330"/>
    <cellStyle name="Percent 2 4 11" xfId="24331"/>
    <cellStyle name="Percent 2 4 12" xfId="24332"/>
    <cellStyle name="Percent 2 4 13" xfId="24333"/>
    <cellStyle name="Percent 2 4 14" xfId="24334"/>
    <cellStyle name="Percent 2 4 15" xfId="24335"/>
    <cellStyle name="Percent 2 4 16" xfId="24336"/>
    <cellStyle name="Percent 2 4 17" xfId="24337"/>
    <cellStyle name="Percent 2 4 18" xfId="24338"/>
    <cellStyle name="Percent 2 4 19" xfId="24339"/>
    <cellStyle name="Percent 2 4 2" xfId="24340"/>
    <cellStyle name="Percent 2 4 20" xfId="24341"/>
    <cellStyle name="Percent 2 4 21" xfId="24342"/>
    <cellStyle name="Percent 2 4 22" xfId="24343"/>
    <cellStyle name="Percent 2 4 23" xfId="24344"/>
    <cellStyle name="Percent 2 4 24" xfId="24345"/>
    <cellStyle name="Percent 2 4 25" xfId="24346"/>
    <cellStyle name="Percent 2 4 26" xfId="24347"/>
    <cellStyle name="Percent 2 4 27" xfId="24348"/>
    <cellStyle name="Percent 2 4 28" xfId="24349"/>
    <cellStyle name="Percent 2 4 29" xfId="24350"/>
    <cellStyle name="Percent 2 4 3" xfId="24351"/>
    <cellStyle name="Percent 2 4 30" xfId="24352"/>
    <cellStyle name="Percent 2 4 31" xfId="24353"/>
    <cellStyle name="Percent 2 4 32" xfId="24354"/>
    <cellStyle name="Percent 2 4 33" xfId="24355"/>
    <cellStyle name="Percent 2 4 34" xfId="24356"/>
    <cellStyle name="Percent 2 4 35" xfId="24357"/>
    <cellStyle name="Percent 2 4 36" xfId="24358"/>
    <cellStyle name="Percent 2 4 37" xfId="24359"/>
    <cellStyle name="Percent 2 4 38" xfId="24360"/>
    <cellStyle name="Percent 2 4 39" xfId="24361"/>
    <cellStyle name="Percent 2 4 4" xfId="24362"/>
    <cellStyle name="Percent 2 4 40" xfId="24363"/>
    <cellStyle name="Percent 2 4 41" xfId="24364"/>
    <cellStyle name="Percent 2 4 42" xfId="24365"/>
    <cellStyle name="Percent 2 4 43" xfId="24366"/>
    <cellStyle name="Percent 2 4 44" xfId="24367"/>
    <cellStyle name="Percent 2 4 45" xfId="24368"/>
    <cellStyle name="Percent 2 4 46" xfId="24369"/>
    <cellStyle name="Percent 2 4 47" xfId="24370"/>
    <cellStyle name="Percent 2 4 48" xfId="24371"/>
    <cellStyle name="Percent 2 4 49" xfId="24372"/>
    <cellStyle name="Percent 2 4 5" xfId="24373"/>
    <cellStyle name="Percent 2 4 50" xfId="24374"/>
    <cellStyle name="Percent 2 4 51" xfId="24375"/>
    <cellStyle name="Percent 2 4 52" xfId="24376"/>
    <cellStyle name="Percent 2 4 53" xfId="24377"/>
    <cellStyle name="Percent 2 4 54" xfId="24378"/>
    <cellStyle name="Percent 2 4 55" xfId="24379"/>
    <cellStyle name="Percent 2 4 56" xfId="24380"/>
    <cellStyle name="Percent 2 4 57" xfId="24381"/>
    <cellStyle name="Percent 2 4 58" xfId="24382"/>
    <cellStyle name="Percent 2 4 59" xfId="24383"/>
    <cellStyle name="Percent 2 4 6" xfId="24384"/>
    <cellStyle name="Percent 2 4 60" xfId="24385"/>
    <cellStyle name="Percent 2 4 61" xfId="24386"/>
    <cellStyle name="Percent 2 4 62" xfId="24387"/>
    <cellStyle name="Percent 2 4 63" xfId="24388"/>
    <cellStyle name="Percent 2 4 64" xfId="24389"/>
    <cellStyle name="Percent 2 4 65" xfId="24390"/>
    <cellStyle name="Percent 2 4 66" xfId="24391"/>
    <cellStyle name="Percent 2 4 67" xfId="24392"/>
    <cellStyle name="Percent 2 4 7" xfId="24393"/>
    <cellStyle name="Percent 2 4 8" xfId="24394"/>
    <cellStyle name="Percent 2 4 9" xfId="24395"/>
    <cellStyle name="Percent 2 40" xfId="24396"/>
    <cellStyle name="Percent 2 41" xfId="24397"/>
    <cellStyle name="Percent 2 42" xfId="24398"/>
    <cellStyle name="Percent 2 43" xfId="24399"/>
    <cellStyle name="Percent 2 44" xfId="24400"/>
    <cellStyle name="Percent 2 45" xfId="24401"/>
    <cellStyle name="Percent 2 46" xfId="24402"/>
    <cellStyle name="Percent 2 47" xfId="24403"/>
    <cellStyle name="Percent 2 48" xfId="24404"/>
    <cellStyle name="Percent 2 49" xfId="24405"/>
    <cellStyle name="Percent 2 5" xfId="24406"/>
    <cellStyle name="Percent 2 5 10" xfId="24407"/>
    <cellStyle name="Percent 2 5 11" xfId="24408"/>
    <cellStyle name="Percent 2 5 12" xfId="24409"/>
    <cellStyle name="Percent 2 5 13" xfId="24410"/>
    <cellStyle name="Percent 2 5 14" xfId="24411"/>
    <cellStyle name="Percent 2 5 15" xfId="24412"/>
    <cellStyle name="Percent 2 5 16" xfId="24413"/>
    <cellStyle name="Percent 2 5 17" xfId="24414"/>
    <cellStyle name="Percent 2 5 18" xfId="24415"/>
    <cellStyle name="Percent 2 5 19" xfId="24416"/>
    <cellStyle name="Percent 2 5 2" xfId="24417"/>
    <cellStyle name="Percent 2 5 20" xfId="24418"/>
    <cellStyle name="Percent 2 5 21" xfId="24419"/>
    <cellStyle name="Percent 2 5 22" xfId="24420"/>
    <cellStyle name="Percent 2 5 23" xfId="24421"/>
    <cellStyle name="Percent 2 5 24" xfId="24422"/>
    <cellStyle name="Percent 2 5 25" xfId="24423"/>
    <cellStyle name="Percent 2 5 26" xfId="24424"/>
    <cellStyle name="Percent 2 5 27" xfId="24425"/>
    <cellStyle name="Percent 2 5 28" xfId="24426"/>
    <cellStyle name="Percent 2 5 29" xfId="24427"/>
    <cellStyle name="Percent 2 5 3" xfId="24428"/>
    <cellStyle name="Percent 2 5 30" xfId="24429"/>
    <cellStyle name="Percent 2 5 31" xfId="24430"/>
    <cellStyle name="Percent 2 5 32" xfId="24431"/>
    <cellStyle name="Percent 2 5 33" xfId="24432"/>
    <cellStyle name="Percent 2 5 34" xfId="24433"/>
    <cellStyle name="Percent 2 5 35" xfId="24434"/>
    <cellStyle name="Percent 2 5 36" xfId="24435"/>
    <cellStyle name="Percent 2 5 37" xfId="24436"/>
    <cellStyle name="Percent 2 5 38" xfId="24437"/>
    <cellStyle name="Percent 2 5 39" xfId="24438"/>
    <cellStyle name="Percent 2 5 4" xfId="24439"/>
    <cellStyle name="Percent 2 5 40" xfId="24440"/>
    <cellStyle name="Percent 2 5 41" xfId="24441"/>
    <cellStyle name="Percent 2 5 42" xfId="24442"/>
    <cellStyle name="Percent 2 5 43" xfId="24443"/>
    <cellStyle name="Percent 2 5 44" xfId="24444"/>
    <cellStyle name="Percent 2 5 45" xfId="24445"/>
    <cellStyle name="Percent 2 5 46" xfId="24446"/>
    <cellStyle name="Percent 2 5 47" xfId="24447"/>
    <cellStyle name="Percent 2 5 48" xfId="24448"/>
    <cellStyle name="Percent 2 5 49" xfId="24449"/>
    <cellStyle name="Percent 2 5 5" xfId="24450"/>
    <cellStyle name="Percent 2 5 50" xfId="24451"/>
    <cellStyle name="Percent 2 5 51" xfId="24452"/>
    <cellStyle name="Percent 2 5 52" xfId="24453"/>
    <cellStyle name="Percent 2 5 53" xfId="24454"/>
    <cellStyle name="Percent 2 5 54" xfId="24455"/>
    <cellStyle name="Percent 2 5 55" xfId="24456"/>
    <cellStyle name="Percent 2 5 56" xfId="24457"/>
    <cellStyle name="Percent 2 5 57" xfId="24458"/>
    <cellStyle name="Percent 2 5 58" xfId="24459"/>
    <cellStyle name="Percent 2 5 59" xfId="24460"/>
    <cellStyle name="Percent 2 5 6" xfId="24461"/>
    <cellStyle name="Percent 2 5 60" xfId="24462"/>
    <cellStyle name="Percent 2 5 61" xfId="24463"/>
    <cellStyle name="Percent 2 5 62" xfId="24464"/>
    <cellStyle name="Percent 2 5 63" xfId="24465"/>
    <cellStyle name="Percent 2 5 64" xfId="24466"/>
    <cellStyle name="Percent 2 5 65" xfId="24467"/>
    <cellStyle name="Percent 2 5 66" xfId="24468"/>
    <cellStyle name="Percent 2 5 67" xfId="24469"/>
    <cellStyle name="Percent 2 5 7" xfId="24470"/>
    <cellStyle name="Percent 2 5 8" xfId="24471"/>
    <cellStyle name="Percent 2 5 9" xfId="24472"/>
    <cellStyle name="Percent 2 50" xfId="24473"/>
    <cellStyle name="Percent 2 51" xfId="24474"/>
    <cellStyle name="Percent 2 52" xfId="24475"/>
    <cellStyle name="Percent 2 53" xfId="24476"/>
    <cellStyle name="Percent 2 54" xfId="24477"/>
    <cellStyle name="Percent 2 55" xfId="24478"/>
    <cellStyle name="Percent 2 56" xfId="24479"/>
    <cellStyle name="Percent 2 57" xfId="24480"/>
    <cellStyle name="Percent 2 58" xfId="24481"/>
    <cellStyle name="Percent 2 59" xfId="24482"/>
    <cellStyle name="Percent 2 6" xfId="24483"/>
    <cellStyle name="Percent 2 6 10" xfId="24484"/>
    <cellStyle name="Percent 2 6 11" xfId="24485"/>
    <cellStyle name="Percent 2 6 12" xfId="24486"/>
    <cellStyle name="Percent 2 6 13" xfId="24487"/>
    <cellStyle name="Percent 2 6 14" xfId="24488"/>
    <cellStyle name="Percent 2 6 15" xfId="24489"/>
    <cellStyle name="Percent 2 6 16" xfId="24490"/>
    <cellStyle name="Percent 2 6 17" xfId="24491"/>
    <cellStyle name="Percent 2 6 18" xfId="24492"/>
    <cellStyle name="Percent 2 6 19" xfId="24493"/>
    <cellStyle name="Percent 2 6 2" xfId="24494"/>
    <cellStyle name="Percent 2 6 20" xfId="24495"/>
    <cellStyle name="Percent 2 6 21" xfId="24496"/>
    <cellStyle name="Percent 2 6 22" xfId="24497"/>
    <cellStyle name="Percent 2 6 23" xfId="24498"/>
    <cellStyle name="Percent 2 6 24" xfId="24499"/>
    <cellStyle name="Percent 2 6 25" xfId="24500"/>
    <cellStyle name="Percent 2 6 26" xfId="24501"/>
    <cellStyle name="Percent 2 6 27" xfId="24502"/>
    <cellStyle name="Percent 2 6 28" xfId="24503"/>
    <cellStyle name="Percent 2 6 29" xfId="24504"/>
    <cellStyle name="Percent 2 6 3" xfId="24505"/>
    <cellStyle name="Percent 2 6 30" xfId="24506"/>
    <cellStyle name="Percent 2 6 31" xfId="24507"/>
    <cellStyle name="Percent 2 6 32" xfId="24508"/>
    <cellStyle name="Percent 2 6 33" xfId="24509"/>
    <cellStyle name="Percent 2 6 34" xfId="24510"/>
    <cellStyle name="Percent 2 6 35" xfId="24511"/>
    <cellStyle name="Percent 2 6 36" xfId="24512"/>
    <cellStyle name="Percent 2 6 37" xfId="24513"/>
    <cellStyle name="Percent 2 6 38" xfId="24514"/>
    <cellStyle name="Percent 2 6 39" xfId="24515"/>
    <cellStyle name="Percent 2 6 4" xfId="24516"/>
    <cellStyle name="Percent 2 6 40" xfId="24517"/>
    <cellStyle name="Percent 2 6 41" xfId="24518"/>
    <cellStyle name="Percent 2 6 42" xfId="24519"/>
    <cellStyle name="Percent 2 6 43" xfId="24520"/>
    <cellStyle name="Percent 2 6 44" xfId="24521"/>
    <cellStyle name="Percent 2 6 45" xfId="24522"/>
    <cellStyle name="Percent 2 6 46" xfId="24523"/>
    <cellStyle name="Percent 2 6 47" xfId="24524"/>
    <cellStyle name="Percent 2 6 48" xfId="24525"/>
    <cellStyle name="Percent 2 6 49" xfId="24526"/>
    <cellStyle name="Percent 2 6 5" xfId="24527"/>
    <cellStyle name="Percent 2 6 50" xfId="24528"/>
    <cellStyle name="Percent 2 6 51" xfId="24529"/>
    <cellStyle name="Percent 2 6 52" xfId="24530"/>
    <cellStyle name="Percent 2 6 53" xfId="24531"/>
    <cellStyle name="Percent 2 6 54" xfId="24532"/>
    <cellStyle name="Percent 2 6 55" xfId="24533"/>
    <cellStyle name="Percent 2 6 56" xfId="24534"/>
    <cellStyle name="Percent 2 6 57" xfId="24535"/>
    <cellStyle name="Percent 2 6 58" xfId="24536"/>
    <cellStyle name="Percent 2 6 59" xfId="24537"/>
    <cellStyle name="Percent 2 6 6" xfId="24538"/>
    <cellStyle name="Percent 2 6 60" xfId="24539"/>
    <cellStyle name="Percent 2 6 61" xfId="24540"/>
    <cellStyle name="Percent 2 6 62" xfId="24541"/>
    <cellStyle name="Percent 2 6 63" xfId="24542"/>
    <cellStyle name="Percent 2 6 64" xfId="24543"/>
    <cellStyle name="Percent 2 6 65" xfId="24544"/>
    <cellStyle name="Percent 2 6 66" xfId="24545"/>
    <cellStyle name="Percent 2 6 67" xfId="24546"/>
    <cellStyle name="Percent 2 6 7" xfId="24547"/>
    <cellStyle name="Percent 2 6 8" xfId="24548"/>
    <cellStyle name="Percent 2 6 9" xfId="24549"/>
    <cellStyle name="Percent 2 60" xfId="24550"/>
    <cellStyle name="Percent 2 61" xfId="24551"/>
    <cellStyle name="Percent 2 62" xfId="24552"/>
    <cellStyle name="Percent 2 63" xfId="24553"/>
    <cellStyle name="Percent 2 64" xfId="24554"/>
    <cellStyle name="Percent 2 65" xfId="24555"/>
    <cellStyle name="Percent 2 66" xfId="24556"/>
    <cellStyle name="Percent 2 67" xfId="24557"/>
    <cellStyle name="Percent 2 68" xfId="24558"/>
    <cellStyle name="Percent 2 69" xfId="24559"/>
    <cellStyle name="Percent 2 7" xfId="24560"/>
    <cellStyle name="Percent 2 7 10" xfId="24561"/>
    <cellStyle name="Percent 2 7 11" xfId="24562"/>
    <cellStyle name="Percent 2 7 12" xfId="24563"/>
    <cellStyle name="Percent 2 7 13" xfId="24564"/>
    <cellStyle name="Percent 2 7 14" xfId="24565"/>
    <cellStyle name="Percent 2 7 15" xfId="24566"/>
    <cellStyle name="Percent 2 7 16" xfId="24567"/>
    <cellStyle name="Percent 2 7 17" xfId="24568"/>
    <cellStyle name="Percent 2 7 18" xfId="24569"/>
    <cellStyle name="Percent 2 7 19" xfId="24570"/>
    <cellStyle name="Percent 2 7 2" xfId="24571"/>
    <cellStyle name="Percent 2 7 20" xfId="24572"/>
    <cellStyle name="Percent 2 7 21" xfId="24573"/>
    <cellStyle name="Percent 2 7 22" xfId="24574"/>
    <cellStyle name="Percent 2 7 23" xfId="24575"/>
    <cellStyle name="Percent 2 7 24" xfId="24576"/>
    <cellStyle name="Percent 2 7 25" xfId="24577"/>
    <cellStyle name="Percent 2 7 26" xfId="24578"/>
    <cellStyle name="Percent 2 7 27" xfId="24579"/>
    <cellStyle name="Percent 2 7 28" xfId="24580"/>
    <cellStyle name="Percent 2 7 29" xfId="24581"/>
    <cellStyle name="Percent 2 7 3" xfId="24582"/>
    <cellStyle name="Percent 2 7 30" xfId="24583"/>
    <cellStyle name="Percent 2 7 31" xfId="24584"/>
    <cellStyle name="Percent 2 7 32" xfId="24585"/>
    <cellStyle name="Percent 2 7 33" xfId="24586"/>
    <cellStyle name="Percent 2 7 34" xfId="24587"/>
    <cellStyle name="Percent 2 7 35" xfId="24588"/>
    <cellStyle name="Percent 2 7 36" xfId="24589"/>
    <cellStyle name="Percent 2 7 37" xfId="24590"/>
    <cellStyle name="Percent 2 7 38" xfId="24591"/>
    <cellStyle name="Percent 2 7 39" xfId="24592"/>
    <cellStyle name="Percent 2 7 4" xfId="24593"/>
    <cellStyle name="Percent 2 7 40" xfId="24594"/>
    <cellStyle name="Percent 2 7 41" xfId="24595"/>
    <cellStyle name="Percent 2 7 42" xfId="24596"/>
    <cellStyle name="Percent 2 7 43" xfId="24597"/>
    <cellStyle name="Percent 2 7 44" xfId="24598"/>
    <cellStyle name="Percent 2 7 45" xfId="24599"/>
    <cellStyle name="Percent 2 7 46" xfId="24600"/>
    <cellStyle name="Percent 2 7 47" xfId="24601"/>
    <cellStyle name="Percent 2 7 48" xfId="24602"/>
    <cellStyle name="Percent 2 7 49" xfId="24603"/>
    <cellStyle name="Percent 2 7 5" xfId="24604"/>
    <cellStyle name="Percent 2 7 50" xfId="24605"/>
    <cellStyle name="Percent 2 7 51" xfId="24606"/>
    <cellStyle name="Percent 2 7 52" xfId="24607"/>
    <cellStyle name="Percent 2 7 53" xfId="24608"/>
    <cellStyle name="Percent 2 7 54" xfId="24609"/>
    <cellStyle name="Percent 2 7 55" xfId="24610"/>
    <cellStyle name="Percent 2 7 56" xfId="24611"/>
    <cellStyle name="Percent 2 7 57" xfId="24612"/>
    <cellStyle name="Percent 2 7 58" xfId="24613"/>
    <cellStyle name="Percent 2 7 59" xfId="24614"/>
    <cellStyle name="Percent 2 7 6" xfId="24615"/>
    <cellStyle name="Percent 2 7 60" xfId="24616"/>
    <cellStyle name="Percent 2 7 61" xfId="24617"/>
    <cellStyle name="Percent 2 7 62" xfId="24618"/>
    <cellStyle name="Percent 2 7 63" xfId="24619"/>
    <cellStyle name="Percent 2 7 64" xfId="24620"/>
    <cellStyle name="Percent 2 7 65" xfId="24621"/>
    <cellStyle name="Percent 2 7 66" xfId="24622"/>
    <cellStyle name="Percent 2 7 67" xfId="24623"/>
    <cellStyle name="Percent 2 7 7" xfId="24624"/>
    <cellStyle name="Percent 2 7 8" xfId="24625"/>
    <cellStyle name="Percent 2 7 9" xfId="24626"/>
    <cellStyle name="Percent 2 70" xfId="24627"/>
    <cellStyle name="Percent 2 71" xfId="24628"/>
    <cellStyle name="Percent 2 72" xfId="24629"/>
    <cellStyle name="Percent 2 73" xfId="24630"/>
    <cellStyle name="Percent 2 74" xfId="24631"/>
    <cellStyle name="Percent 2 75" xfId="24632"/>
    <cellStyle name="Percent 2 76" xfId="24633"/>
    <cellStyle name="Percent 2 77" xfId="24634"/>
    <cellStyle name="Percent 2 8" xfId="24635"/>
    <cellStyle name="Percent 2 8 10" xfId="24636"/>
    <cellStyle name="Percent 2 8 11" xfId="24637"/>
    <cellStyle name="Percent 2 8 12" xfId="24638"/>
    <cellStyle name="Percent 2 8 13" xfId="24639"/>
    <cellStyle name="Percent 2 8 14" xfId="24640"/>
    <cellStyle name="Percent 2 8 15" xfId="24641"/>
    <cellStyle name="Percent 2 8 16" xfId="24642"/>
    <cellStyle name="Percent 2 8 17" xfId="24643"/>
    <cellStyle name="Percent 2 8 18" xfId="24644"/>
    <cellStyle name="Percent 2 8 19" xfId="24645"/>
    <cellStyle name="Percent 2 8 2" xfId="24646"/>
    <cellStyle name="Percent 2 8 20" xfId="24647"/>
    <cellStyle name="Percent 2 8 21" xfId="24648"/>
    <cellStyle name="Percent 2 8 22" xfId="24649"/>
    <cellStyle name="Percent 2 8 23" xfId="24650"/>
    <cellStyle name="Percent 2 8 24" xfId="24651"/>
    <cellStyle name="Percent 2 8 25" xfId="24652"/>
    <cellStyle name="Percent 2 8 26" xfId="24653"/>
    <cellStyle name="Percent 2 8 27" xfId="24654"/>
    <cellStyle name="Percent 2 8 28" xfId="24655"/>
    <cellStyle name="Percent 2 8 29" xfId="24656"/>
    <cellStyle name="Percent 2 8 3" xfId="24657"/>
    <cellStyle name="Percent 2 8 30" xfId="24658"/>
    <cellStyle name="Percent 2 8 31" xfId="24659"/>
    <cellStyle name="Percent 2 8 32" xfId="24660"/>
    <cellStyle name="Percent 2 8 33" xfId="24661"/>
    <cellStyle name="Percent 2 8 34" xfId="24662"/>
    <cellStyle name="Percent 2 8 35" xfId="24663"/>
    <cellStyle name="Percent 2 8 36" xfId="24664"/>
    <cellStyle name="Percent 2 8 37" xfId="24665"/>
    <cellStyle name="Percent 2 8 38" xfId="24666"/>
    <cellStyle name="Percent 2 8 39" xfId="24667"/>
    <cellStyle name="Percent 2 8 4" xfId="24668"/>
    <cellStyle name="Percent 2 8 40" xfId="24669"/>
    <cellStyle name="Percent 2 8 41" xfId="24670"/>
    <cellStyle name="Percent 2 8 42" xfId="24671"/>
    <cellStyle name="Percent 2 8 43" xfId="24672"/>
    <cellStyle name="Percent 2 8 44" xfId="24673"/>
    <cellStyle name="Percent 2 8 45" xfId="24674"/>
    <cellStyle name="Percent 2 8 46" xfId="24675"/>
    <cellStyle name="Percent 2 8 47" xfId="24676"/>
    <cellStyle name="Percent 2 8 48" xfId="24677"/>
    <cellStyle name="Percent 2 8 49" xfId="24678"/>
    <cellStyle name="Percent 2 8 5" xfId="24679"/>
    <cellStyle name="Percent 2 8 50" xfId="24680"/>
    <cellStyle name="Percent 2 8 51" xfId="24681"/>
    <cellStyle name="Percent 2 8 52" xfId="24682"/>
    <cellStyle name="Percent 2 8 53" xfId="24683"/>
    <cellStyle name="Percent 2 8 54" xfId="24684"/>
    <cellStyle name="Percent 2 8 55" xfId="24685"/>
    <cellStyle name="Percent 2 8 56" xfId="24686"/>
    <cellStyle name="Percent 2 8 57" xfId="24687"/>
    <cellStyle name="Percent 2 8 58" xfId="24688"/>
    <cellStyle name="Percent 2 8 59" xfId="24689"/>
    <cellStyle name="Percent 2 8 6" xfId="24690"/>
    <cellStyle name="Percent 2 8 60" xfId="24691"/>
    <cellStyle name="Percent 2 8 61" xfId="24692"/>
    <cellStyle name="Percent 2 8 62" xfId="24693"/>
    <cellStyle name="Percent 2 8 63" xfId="24694"/>
    <cellStyle name="Percent 2 8 64" xfId="24695"/>
    <cellStyle name="Percent 2 8 65" xfId="24696"/>
    <cellStyle name="Percent 2 8 66" xfId="24697"/>
    <cellStyle name="Percent 2 8 67" xfId="24698"/>
    <cellStyle name="Percent 2 8 7" xfId="24699"/>
    <cellStyle name="Percent 2 8 8" xfId="24700"/>
    <cellStyle name="Percent 2 8 9" xfId="24701"/>
    <cellStyle name="Percent 2 9" xfId="24702"/>
    <cellStyle name="Percent 2 9 10" xfId="24703"/>
    <cellStyle name="Percent 2 9 11" xfId="24704"/>
    <cellStyle name="Percent 2 9 12" xfId="24705"/>
    <cellStyle name="Percent 2 9 13" xfId="24706"/>
    <cellStyle name="Percent 2 9 14" xfId="24707"/>
    <cellStyle name="Percent 2 9 15" xfId="24708"/>
    <cellStyle name="Percent 2 9 16" xfId="24709"/>
    <cellStyle name="Percent 2 9 17" xfId="24710"/>
    <cellStyle name="Percent 2 9 18" xfId="24711"/>
    <cellStyle name="Percent 2 9 19" xfId="24712"/>
    <cellStyle name="Percent 2 9 2" xfId="24713"/>
    <cellStyle name="Percent 2 9 20" xfId="24714"/>
    <cellStyle name="Percent 2 9 21" xfId="24715"/>
    <cellStyle name="Percent 2 9 22" xfId="24716"/>
    <cellStyle name="Percent 2 9 23" xfId="24717"/>
    <cellStyle name="Percent 2 9 24" xfId="24718"/>
    <cellStyle name="Percent 2 9 25" xfId="24719"/>
    <cellStyle name="Percent 2 9 26" xfId="24720"/>
    <cellStyle name="Percent 2 9 27" xfId="24721"/>
    <cellStyle name="Percent 2 9 28" xfId="24722"/>
    <cellStyle name="Percent 2 9 29" xfId="24723"/>
    <cellStyle name="Percent 2 9 3" xfId="24724"/>
    <cellStyle name="Percent 2 9 30" xfId="24725"/>
    <cellStyle name="Percent 2 9 31" xfId="24726"/>
    <cellStyle name="Percent 2 9 32" xfId="24727"/>
    <cellStyle name="Percent 2 9 33" xfId="24728"/>
    <cellStyle name="Percent 2 9 34" xfId="24729"/>
    <cellStyle name="Percent 2 9 35" xfId="24730"/>
    <cellStyle name="Percent 2 9 36" xfId="24731"/>
    <cellStyle name="Percent 2 9 37" xfId="24732"/>
    <cellStyle name="Percent 2 9 38" xfId="24733"/>
    <cellStyle name="Percent 2 9 39" xfId="24734"/>
    <cellStyle name="Percent 2 9 4" xfId="24735"/>
    <cellStyle name="Percent 2 9 40" xfId="24736"/>
    <cellStyle name="Percent 2 9 41" xfId="24737"/>
    <cellStyle name="Percent 2 9 42" xfId="24738"/>
    <cellStyle name="Percent 2 9 43" xfId="24739"/>
    <cellStyle name="Percent 2 9 44" xfId="24740"/>
    <cellStyle name="Percent 2 9 45" xfId="24741"/>
    <cellStyle name="Percent 2 9 46" xfId="24742"/>
    <cellStyle name="Percent 2 9 47" xfId="24743"/>
    <cellStyle name="Percent 2 9 48" xfId="24744"/>
    <cellStyle name="Percent 2 9 49" xfId="24745"/>
    <cellStyle name="Percent 2 9 5" xfId="24746"/>
    <cellStyle name="Percent 2 9 50" xfId="24747"/>
    <cellStyle name="Percent 2 9 51" xfId="24748"/>
    <cellStyle name="Percent 2 9 52" xfId="24749"/>
    <cellStyle name="Percent 2 9 53" xfId="24750"/>
    <cellStyle name="Percent 2 9 54" xfId="24751"/>
    <cellStyle name="Percent 2 9 55" xfId="24752"/>
    <cellStyle name="Percent 2 9 56" xfId="24753"/>
    <cellStyle name="Percent 2 9 57" xfId="24754"/>
    <cellStyle name="Percent 2 9 58" xfId="24755"/>
    <cellStyle name="Percent 2 9 59" xfId="24756"/>
    <cellStyle name="Percent 2 9 6" xfId="24757"/>
    <cellStyle name="Percent 2 9 60" xfId="24758"/>
    <cellStyle name="Percent 2 9 61" xfId="24759"/>
    <cellStyle name="Percent 2 9 62" xfId="24760"/>
    <cellStyle name="Percent 2 9 63" xfId="24761"/>
    <cellStyle name="Percent 2 9 64" xfId="24762"/>
    <cellStyle name="Percent 2 9 65" xfId="24763"/>
    <cellStyle name="Percent 2 9 66" xfId="24764"/>
    <cellStyle name="Percent 2 9 67" xfId="24765"/>
    <cellStyle name="Percent 2 9 7" xfId="24766"/>
    <cellStyle name="Percent 2 9 8" xfId="24767"/>
    <cellStyle name="Percent 2 9 9" xfId="24768"/>
    <cellStyle name="Percent 20" xfId="24769"/>
    <cellStyle name="Percent 20 10" xfId="24770"/>
    <cellStyle name="Percent 20 11" xfId="24771"/>
    <cellStyle name="Percent 20 12" xfId="24772"/>
    <cellStyle name="Percent 20 13" xfId="24773"/>
    <cellStyle name="Percent 20 14" xfId="24774"/>
    <cellStyle name="Percent 20 15" xfId="24775"/>
    <cellStyle name="Percent 20 16" xfId="24776"/>
    <cellStyle name="Percent 20 17" xfId="24777"/>
    <cellStyle name="Percent 20 18" xfId="24778"/>
    <cellStyle name="Percent 20 19" xfId="24779"/>
    <cellStyle name="Percent 20 2" xfId="24780"/>
    <cellStyle name="Percent 20 20" xfId="24781"/>
    <cellStyle name="Percent 20 21" xfId="24782"/>
    <cellStyle name="Percent 20 22" xfId="24783"/>
    <cellStyle name="Percent 20 23" xfId="24784"/>
    <cellStyle name="Percent 20 24" xfId="24785"/>
    <cellStyle name="Percent 20 25" xfId="24786"/>
    <cellStyle name="Percent 20 26" xfId="24787"/>
    <cellStyle name="Percent 20 27" xfId="24788"/>
    <cellStyle name="Percent 20 28" xfId="24789"/>
    <cellStyle name="Percent 20 29" xfId="24790"/>
    <cellStyle name="Percent 20 3" xfId="24791"/>
    <cellStyle name="Percent 20 30" xfId="24792"/>
    <cellStyle name="Percent 20 31" xfId="24793"/>
    <cellStyle name="Percent 20 32" xfId="24794"/>
    <cellStyle name="Percent 20 33" xfId="24795"/>
    <cellStyle name="Percent 20 34" xfId="24796"/>
    <cellStyle name="Percent 20 35" xfId="24797"/>
    <cellStyle name="Percent 20 36" xfId="24798"/>
    <cellStyle name="Percent 20 37" xfId="24799"/>
    <cellStyle name="Percent 20 38" xfId="24800"/>
    <cellStyle name="Percent 20 39" xfId="24801"/>
    <cellStyle name="Percent 20 4" xfId="24802"/>
    <cellStyle name="Percent 20 40" xfId="24803"/>
    <cellStyle name="Percent 20 41" xfId="24804"/>
    <cellStyle name="Percent 20 42" xfId="24805"/>
    <cellStyle name="Percent 20 43" xfId="24806"/>
    <cellStyle name="Percent 20 44" xfId="24807"/>
    <cellStyle name="Percent 20 45" xfId="24808"/>
    <cellStyle name="Percent 20 46" xfId="24809"/>
    <cellStyle name="Percent 20 47" xfId="24810"/>
    <cellStyle name="Percent 20 48" xfId="24811"/>
    <cellStyle name="Percent 20 49" xfId="24812"/>
    <cellStyle name="Percent 20 5" xfId="24813"/>
    <cellStyle name="Percent 20 50" xfId="24814"/>
    <cellStyle name="Percent 20 51" xfId="24815"/>
    <cellStyle name="Percent 20 52" xfId="24816"/>
    <cellStyle name="Percent 20 53" xfId="24817"/>
    <cellStyle name="Percent 20 54" xfId="24818"/>
    <cellStyle name="Percent 20 55" xfId="24819"/>
    <cellStyle name="Percent 20 56" xfId="24820"/>
    <cellStyle name="Percent 20 57" xfId="24821"/>
    <cellStyle name="Percent 20 58" xfId="24822"/>
    <cellStyle name="Percent 20 59" xfId="24823"/>
    <cellStyle name="Percent 20 6" xfId="24824"/>
    <cellStyle name="Percent 20 60" xfId="24825"/>
    <cellStyle name="Percent 20 61" xfId="24826"/>
    <cellStyle name="Percent 20 62" xfId="24827"/>
    <cellStyle name="Percent 20 63" xfId="24828"/>
    <cellStyle name="Percent 20 64" xfId="24829"/>
    <cellStyle name="Percent 20 65" xfId="24830"/>
    <cellStyle name="Percent 20 66" xfId="24831"/>
    <cellStyle name="Percent 20 67" xfId="24832"/>
    <cellStyle name="Percent 20 7" xfId="24833"/>
    <cellStyle name="Percent 20 8" xfId="24834"/>
    <cellStyle name="Percent 20 9" xfId="24835"/>
    <cellStyle name="Percent 21" xfId="24836"/>
    <cellStyle name="Percent 21 10" xfId="24837"/>
    <cellStyle name="Percent 21 11" xfId="24838"/>
    <cellStyle name="Percent 21 12" xfId="24839"/>
    <cellStyle name="Percent 21 13" xfId="24840"/>
    <cellStyle name="Percent 21 14" xfId="24841"/>
    <cellStyle name="Percent 21 15" xfId="24842"/>
    <cellStyle name="Percent 21 16" xfId="24843"/>
    <cellStyle name="Percent 21 17" xfId="24844"/>
    <cellStyle name="Percent 21 18" xfId="24845"/>
    <cellStyle name="Percent 21 19" xfId="24846"/>
    <cellStyle name="Percent 21 2" xfId="24847"/>
    <cellStyle name="Percent 21 20" xfId="24848"/>
    <cellStyle name="Percent 21 21" xfId="24849"/>
    <cellStyle name="Percent 21 22" xfId="24850"/>
    <cellStyle name="Percent 21 23" xfId="24851"/>
    <cellStyle name="Percent 21 24" xfId="24852"/>
    <cellStyle name="Percent 21 25" xfId="24853"/>
    <cellStyle name="Percent 21 26" xfId="24854"/>
    <cellStyle name="Percent 21 27" xfId="24855"/>
    <cellStyle name="Percent 21 28" xfId="24856"/>
    <cellStyle name="Percent 21 29" xfId="24857"/>
    <cellStyle name="Percent 21 3" xfId="24858"/>
    <cellStyle name="Percent 21 30" xfId="24859"/>
    <cellStyle name="Percent 21 31" xfId="24860"/>
    <cellStyle name="Percent 21 32" xfId="24861"/>
    <cellStyle name="Percent 21 33" xfId="24862"/>
    <cellStyle name="Percent 21 34" xfId="24863"/>
    <cellStyle name="Percent 21 35" xfId="24864"/>
    <cellStyle name="Percent 21 36" xfId="24865"/>
    <cellStyle name="Percent 21 37" xfId="24866"/>
    <cellStyle name="Percent 21 38" xfId="24867"/>
    <cellStyle name="Percent 21 39" xfId="24868"/>
    <cellStyle name="Percent 21 4" xfId="24869"/>
    <cellStyle name="Percent 21 40" xfId="24870"/>
    <cellStyle name="Percent 21 41" xfId="24871"/>
    <cellStyle name="Percent 21 42" xfId="24872"/>
    <cellStyle name="Percent 21 43" xfId="24873"/>
    <cellStyle name="Percent 21 44" xfId="24874"/>
    <cellStyle name="Percent 21 45" xfId="24875"/>
    <cellStyle name="Percent 21 46" xfId="24876"/>
    <cellStyle name="Percent 21 47" xfId="24877"/>
    <cellStyle name="Percent 21 48" xfId="24878"/>
    <cellStyle name="Percent 21 49" xfId="24879"/>
    <cellStyle name="Percent 21 5" xfId="24880"/>
    <cellStyle name="Percent 21 50" xfId="24881"/>
    <cellStyle name="Percent 21 51" xfId="24882"/>
    <cellStyle name="Percent 21 52" xfId="24883"/>
    <cellStyle name="Percent 21 53" xfId="24884"/>
    <cellStyle name="Percent 21 54" xfId="24885"/>
    <cellStyle name="Percent 21 55" xfId="24886"/>
    <cellStyle name="Percent 21 56" xfId="24887"/>
    <cellStyle name="Percent 21 57" xfId="24888"/>
    <cellStyle name="Percent 21 58" xfId="24889"/>
    <cellStyle name="Percent 21 59" xfId="24890"/>
    <cellStyle name="Percent 21 6" xfId="24891"/>
    <cellStyle name="Percent 21 60" xfId="24892"/>
    <cellStyle name="Percent 21 61" xfId="24893"/>
    <cellStyle name="Percent 21 62" xfId="24894"/>
    <cellStyle name="Percent 21 63" xfId="24895"/>
    <cellStyle name="Percent 21 64" xfId="24896"/>
    <cellStyle name="Percent 21 65" xfId="24897"/>
    <cellStyle name="Percent 21 66" xfId="24898"/>
    <cellStyle name="Percent 21 67" xfId="24899"/>
    <cellStyle name="Percent 21 7" xfId="24900"/>
    <cellStyle name="Percent 21 8" xfId="24901"/>
    <cellStyle name="Percent 21 9" xfId="24902"/>
    <cellStyle name="Percent 22" xfId="24903"/>
    <cellStyle name="Percent 22 10" xfId="24904"/>
    <cellStyle name="Percent 22 11" xfId="24905"/>
    <cellStyle name="Percent 22 12" xfId="24906"/>
    <cellStyle name="Percent 22 13" xfId="24907"/>
    <cellStyle name="Percent 22 14" xfId="24908"/>
    <cellStyle name="Percent 22 15" xfId="24909"/>
    <cellStyle name="Percent 22 16" xfId="24910"/>
    <cellStyle name="Percent 22 17" xfId="24911"/>
    <cellStyle name="Percent 22 18" xfId="24912"/>
    <cellStyle name="Percent 22 19" xfId="24913"/>
    <cellStyle name="Percent 22 2" xfId="24914"/>
    <cellStyle name="Percent 22 20" xfId="24915"/>
    <cellStyle name="Percent 22 21" xfId="24916"/>
    <cellStyle name="Percent 22 22" xfId="24917"/>
    <cellStyle name="Percent 22 23" xfId="24918"/>
    <cellStyle name="Percent 22 24" xfId="24919"/>
    <cellStyle name="Percent 22 25" xfId="24920"/>
    <cellStyle name="Percent 22 26" xfId="24921"/>
    <cellStyle name="Percent 22 27" xfId="24922"/>
    <cellStyle name="Percent 22 28" xfId="24923"/>
    <cellStyle name="Percent 22 29" xfId="24924"/>
    <cellStyle name="Percent 22 3" xfId="24925"/>
    <cellStyle name="Percent 22 30" xfId="24926"/>
    <cellStyle name="Percent 22 31" xfId="24927"/>
    <cellStyle name="Percent 22 32" xfId="24928"/>
    <cellStyle name="Percent 22 33" xfId="24929"/>
    <cellStyle name="Percent 22 34" xfId="24930"/>
    <cellStyle name="Percent 22 35" xfId="24931"/>
    <cellStyle name="Percent 22 36" xfId="24932"/>
    <cellStyle name="Percent 22 37" xfId="24933"/>
    <cellStyle name="Percent 22 38" xfId="24934"/>
    <cellStyle name="Percent 22 39" xfId="24935"/>
    <cellStyle name="Percent 22 4" xfId="24936"/>
    <cellStyle name="Percent 22 40" xfId="24937"/>
    <cellStyle name="Percent 22 41" xfId="24938"/>
    <cellStyle name="Percent 22 42" xfId="24939"/>
    <cellStyle name="Percent 22 43" xfId="24940"/>
    <cellStyle name="Percent 22 44" xfId="24941"/>
    <cellStyle name="Percent 22 45" xfId="24942"/>
    <cellStyle name="Percent 22 46" xfId="24943"/>
    <cellStyle name="Percent 22 47" xfId="24944"/>
    <cellStyle name="Percent 22 48" xfId="24945"/>
    <cellStyle name="Percent 22 49" xfId="24946"/>
    <cellStyle name="Percent 22 5" xfId="24947"/>
    <cellStyle name="Percent 22 50" xfId="24948"/>
    <cellStyle name="Percent 22 51" xfId="24949"/>
    <cellStyle name="Percent 22 52" xfId="24950"/>
    <cellStyle name="Percent 22 53" xfId="24951"/>
    <cellStyle name="Percent 22 54" xfId="24952"/>
    <cellStyle name="Percent 22 55" xfId="24953"/>
    <cellStyle name="Percent 22 56" xfId="24954"/>
    <cellStyle name="Percent 22 57" xfId="24955"/>
    <cellStyle name="Percent 22 58" xfId="24956"/>
    <cellStyle name="Percent 22 59" xfId="24957"/>
    <cellStyle name="Percent 22 6" xfId="24958"/>
    <cellStyle name="Percent 22 60" xfId="24959"/>
    <cellStyle name="Percent 22 61" xfId="24960"/>
    <cellStyle name="Percent 22 62" xfId="24961"/>
    <cellStyle name="Percent 22 63" xfId="24962"/>
    <cellStyle name="Percent 22 64" xfId="24963"/>
    <cellStyle name="Percent 22 65" xfId="24964"/>
    <cellStyle name="Percent 22 66" xfId="24965"/>
    <cellStyle name="Percent 22 67" xfId="24966"/>
    <cellStyle name="Percent 22 7" xfId="24967"/>
    <cellStyle name="Percent 22 8" xfId="24968"/>
    <cellStyle name="Percent 22 9" xfId="24969"/>
    <cellStyle name="Percent 23" xfId="24970"/>
    <cellStyle name="Percent 23 10" xfId="24971"/>
    <cellStyle name="Percent 23 11" xfId="24972"/>
    <cellStyle name="Percent 23 12" xfId="24973"/>
    <cellStyle name="Percent 23 13" xfId="24974"/>
    <cellStyle name="Percent 23 14" xfId="24975"/>
    <cellStyle name="Percent 23 15" xfId="24976"/>
    <cellStyle name="Percent 23 16" xfId="24977"/>
    <cellStyle name="Percent 23 17" xfId="24978"/>
    <cellStyle name="Percent 23 18" xfId="24979"/>
    <cellStyle name="Percent 23 19" xfId="24980"/>
    <cellStyle name="Percent 23 2" xfId="24981"/>
    <cellStyle name="Percent 23 20" xfId="24982"/>
    <cellStyle name="Percent 23 21" xfId="24983"/>
    <cellStyle name="Percent 23 22" xfId="24984"/>
    <cellStyle name="Percent 23 23" xfId="24985"/>
    <cellStyle name="Percent 23 24" xfId="24986"/>
    <cellStyle name="Percent 23 25" xfId="24987"/>
    <cellStyle name="Percent 23 26" xfId="24988"/>
    <cellStyle name="Percent 23 27" xfId="24989"/>
    <cellStyle name="Percent 23 28" xfId="24990"/>
    <cellStyle name="Percent 23 29" xfId="24991"/>
    <cellStyle name="Percent 23 3" xfId="24992"/>
    <cellStyle name="Percent 23 30" xfId="24993"/>
    <cellStyle name="Percent 23 31" xfId="24994"/>
    <cellStyle name="Percent 23 32" xfId="24995"/>
    <cellStyle name="Percent 23 33" xfId="24996"/>
    <cellStyle name="Percent 23 34" xfId="24997"/>
    <cellStyle name="Percent 23 35" xfId="24998"/>
    <cellStyle name="Percent 23 36" xfId="24999"/>
    <cellStyle name="Percent 23 37" xfId="25000"/>
    <cellStyle name="Percent 23 38" xfId="25001"/>
    <cellStyle name="Percent 23 39" xfId="25002"/>
    <cellStyle name="Percent 23 4" xfId="25003"/>
    <cellStyle name="Percent 23 40" xfId="25004"/>
    <cellStyle name="Percent 23 41" xfId="25005"/>
    <cellStyle name="Percent 23 42" xfId="25006"/>
    <cellStyle name="Percent 23 43" xfId="25007"/>
    <cellStyle name="Percent 23 44" xfId="25008"/>
    <cellStyle name="Percent 23 45" xfId="25009"/>
    <cellStyle name="Percent 23 46" xfId="25010"/>
    <cellStyle name="Percent 23 47" xfId="25011"/>
    <cellStyle name="Percent 23 48" xfId="25012"/>
    <cellStyle name="Percent 23 49" xfId="25013"/>
    <cellStyle name="Percent 23 5" xfId="25014"/>
    <cellStyle name="Percent 23 50" xfId="25015"/>
    <cellStyle name="Percent 23 51" xfId="25016"/>
    <cellStyle name="Percent 23 52" xfId="25017"/>
    <cellStyle name="Percent 23 53" xfId="25018"/>
    <cellStyle name="Percent 23 54" xfId="25019"/>
    <cellStyle name="Percent 23 55" xfId="25020"/>
    <cellStyle name="Percent 23 56" xfId="25021"/>
    <cellStyle name="Percent 23 57" xfId="25022"/>
    <cellStyle name="Percent 23 58" xfId="25023"/>
    <cellStyle name="Percent 23 59" xfId="25024"/>
    <cellStyle name="Percent 23 6" xfId="25025"/>
    <cellStyle name="Percent 23 60" xfId="25026"/>
    <cellStyle name="Percent 23 61" xfId="25027"/>
    <cellStyle name="Percent 23 62" xfId="25028"/>
    <cellStyle name="Percent 23 63" xfId="25029"/>
    <cellStyle name="Percent 23 64" xfId="25030"/>
    <cellStyle name="Percent 23 65" xfId="25031"/>
    <cellStyle name="Percent 23 66" xfId="25032"/>
    <cellStyle name="Percent 23 67" xfId="25033"/>
    <cellStyle name="Percent 23 7" xfId="25034"/>
    <cellStyle name="Percent 23 8" xfId="25035"/>
    <cellStyle name="Percent 23 9" xfId="25036"/>
    <cellStyle name="Percent 24" xfId="25037"/>
    <cellStyle name="Percent 24 10" xfId="25038"/>
    <cellStyle name="Percent 24 11" xfId="25039"/>
    <cellStyle name="Percent 24 12" xfId="25040"/>
    <cellStyle name="Percent 24 13" xfId="25041"/>
    <cellStyle name="Percent 24 14" xfId="25042"/>
    <cellStyle name="Percent 24 15" xfId="25043"/>
    <cellStyle name="Percent 24 16" xfId="25044"/>
    <cellStyle name="Percent 24 17" xfId="25045"/>
    <cellStyle name="Percent 24 18" xfId="25046"/>
    <cellStyle name="Percent 24 19" xfId="25047"/>
    <cellStyle name="Percent 24 2" xfId="25048"/>
    <cellStyle name="Percent 24 20" xfId="25049"/>
    <cellStyle name="Percent 24 21" xfId="25050"/>
    <cellStyle name="Percent 24 22" xfId="25051"/>
    <cellStyle name="Percent 24 23" xfId="25052"/>
    <cellStyle name="Percent 24 24" xfId="25053"/>
    <cellStyle name="Percent 24 25" xfId="25054"/>
    <cellStyle name="Percent 24 26" xfId="25055"/>
    <cellStyle name="Percent 24 27" xfId="25056"/>
    <cellStyle name="Percent 24 28" xfId="25057"/>
    <cellStyle name="Percent 24 29" xfId="25058"/>
    <cellStyle name="Percent 24 3" xfId="25059"/>
    <cellStyle name="Percent 24 30" xfId="25060"/>
    <cellStyle name="Percent 24 31" xfId="25061"/>
    <cellStyle name="Percent 24 32" xfId="25062"/>
    <cellStyle name="Percent 24 33" xfId="25063"/>
    <cellStyle name="Percent 24 34" xfId="25064"/>
    <cellStyle name="Percent 24 35" xfId="25065"/>
    <cellStyle name="Percent 24 36" xfId="25066"/>
    <cellStyle name="Percent 24 37" xfId="25067"/>
    <cellStyle name="Percent 24 38" xfId="25068"/>
    <cellStyle name="Percent 24 39" xfId="25069"/>
    <cellStyle name="Percent 24 4" xfId="25070"/>
    <cellStyle name="Percent 24 40" xfId="25071"/>
    <cellStyle name="Percent 24 41" xfId="25072"/>
    <cellStyle name="Percent 24 42" xfId="25073"/>
    <cellStyle name="Percent 24 43" xfId="25074"/>
    <cellStyle name="Percent 24 44" xfId="25075"/>
    <cellStyle name="Percent 24 45" xfId="25076"/>
    <cellStyle name="Percent 24 46" xfId="25077"/>
    <cellStyle name="Percent 24 47" xfId="25078"/>
    <cellStyle name="Percent 24 48" xfId="25079"/>
    <cellStyle name="Percent 24 49" xfId="25080"/>
    <cellStyle name="Percent 24 5" xfId="25081"/>
    <cellStyle name="Percent 24 50" xfId="25082"/>
    <cellStyle name="Percent 24 51" xfId="25083"/>
    <cellStyle name="Percent 24 52" xfId="25084"/>
    <cellStyle name="Percent 24 53" xfId="25085"/>
    <cellStyle name="Percent 24 54" xfId="25086"/>
    <cellStyle name="Percent 24 55" xfId="25087"/>
    <cellStyle name="Percent 24 56" xfId="25088"/>
    <cellStyle name="Percent 24 57" xfId="25089"/>
    <cellStyle name="Percent 24 58" xfId="25090"/>
    <cellStyle name="Percent 24 59" xfId="25091"/>
    <cellStyle name="Percent 24 6" xfId="25092"/>
    <cellStyle name="Percent 24 60" xfId="25093"/>
    <cellStyle name="Percent 24 61" xfId="25094"/>
    <cellStyle name="Percent 24 62" xfId="25095"/>
    <cellStyle name="Percent 24 63" xfId="25096"/>
    <cellStyle name="Percent 24 64" xfId="25097"/>
    <cellStyle name="Percent 24 65" xfId="25098"/>
    <cellStyle name="Percent 24 66" xfId="25099"/>
    <cellStyle name="Percent 24 67" xfId="25100"/>
    <cellStyle name="Percent 24 7" xfId="25101"/>
    <cellStyle name="Percent 24 8" xfId="25102"/>
    <cellStyle name="Percent 24 9" xfId="25103"/>
    <cellStyle name="Percent 25" xfId="25104"/>
    <cellStyle name="Percent 25 10" xfId="25105"/>
    <cellStyle name="Percent 25 11" xfId="25106"/>
    <cellStyle name="Percent 25 12" xfId="25107"/>
    <cellStyle name="Percent 25 13" xfId="25108"/>
    <cellStyle name="Percent 25 14" xfId="25109"/>
    <cellStyle name="Percent 25 15" xfId="25110"/>
    <cellStyle name="Percent 25 16" xfId="25111"/>
    <cellStyle name="Percent 25 17" xfId="25112"/>
    <cellStyle name="Percent 25 18" xfId="25113"/>
    <cellStyle name="Percent 25 19" xfId="25114"/>
    <cellStyle name="Percent 25 2" xfId="25115"/>
    <cellStyle name="Percent 25 20" xfId="25116"/>
    <cellStyle name="Percent 25 21" xfId="25117"/>
    <cellStyle name="Percent 25 22" xfId="25118"/>
    <cellStyle name="Percent 25 23" xfId="25119"/>
    <cellStyle name="Percent 25 24" xfId="25120"/>
    <cellStyle name="Percent 25 25" xfId="25121"/>
    <cellStyle name="Percent 25 26" xfId="25122"/>
    <cellStyle name="Percent 25 27" xfId="25123"/>
    <cellStyle name="Percent 25 28" xfId="25124"/>
    <cellStyle name="Percent 25 29" xfId="25125"/>
    <cellStyle name="Percent 25 3" xfId="25126"/>
    <cellStyle name="Percent 25 30" xfId="25127"/>
    <cellStyle name="Percent 25 31" xfId="25128"/>
    <cellStyle name="Percent 25 32" xfId="25129"/>
    <cellStyle name="Percent 25 33" xfId="25130"/>
    <cellStyle name="Percent 25 34" xfId="25131"/>
    <cellStyle name="Percent 25 35" xfId="25132"/>
    <cellStyle name="Percent 25 36" xfId="25133"/>
    <cellStyle name="Percent 25 37" xfId="25134"/>
    <cellStyle name="Percent 25 38" xfId="25135"/>
    <cellStyle name="Percent 25 39" xfId="25136"/>
    <cellStyle name="Percent 25 4" xfId="25137"/>
    <cellStyle name="Percent 25 40" xfId="25138"/>
    <cellStyle name="Percent 25 41" xfId="25139"/>
    <cellStyle name="Percent 25 42" xfId="25140"/>
    <cellStyle name="Percent 25 43" xfId="25141"/>
    <cellStyle name="Percent 25 44" xfId="25142"/>
    <cellStyle name="Percent 25 45" xfId="25143"/>
    <cellStyle name="Percent 25 46" xfId="25144"/>
    <cellStyle name="Percent 25 47" xfId="25145"/>
    <cellStyle name="Percent 25 48" xfId="25146"/>
    <cellStyle name="Percent 25 49" xfId="25147"/>
    <cellStyle name="Percent 25 5" xfId="25148"/>
    <cellStyle name="Percent 25 50" xfId="25149"/>
    <cellStyle name="Percent 25 51" xfId="25150"/>
    <cellStyle name="Percent 25 52" xfId="25151"/>
    <cellStyle name="Percent 25 53" xfId="25152"/>
    <cellStyle name="Percent 25 54" xfId="25153"/>
    <cellStyle name="Percent 25 55" xfId="25154"/>
    <cellStyle name="Percent 25 56" xfId="25155"/>
    <cellStyle name="Percent 25 57" xfId="25156"/>
    <cellStyle name="Percent 25 58" xfId="25157"/>
    <cellStyle name="Percent 25 59" xfId="25158"/>
    <cellStyle name="Percent 25 6" xfId="25159"/>
    <cellStyle name="Percent 25 60" xfId="25160"/>
    <cellStyle name="Percent 25 61" xfId="25161"/>
    <cellStyle name="Percent 25 62" xfId="25162"/>
    <cellStyle name="Percent 25 63" xfId="25163"/>
    <cellStyle name="Percent 25 64" xfId="25164"/>
    <cellStyle name="Percent 25 65" xfId="25165"/>
    <cellStyle name="Percent 25 66" xfId="25166"/>
    <cellStyle name="Percent 25 67" xfId="25167"/>
    <cellStyle name="Percent 25 7" xfId="25168"/>
    <cellStyle name="Percent 25 8" xfId="25169"/>
    <cellStyle name="Percent 25 9" xfId="25170"/>
    <cellStyle name="Percent 26" xfId="25171"/>
    <cellStyle name="Percent 26 10" xfId="25172"/>
    <cellStyle name="Percent 26 11" xfId="25173"/>
    <cellStyle name="Percent 26 12" xfId="25174"/>
    <cellStyle name="Percent 26 13" xfId="25175"/>
    <cellStyle name="Percent 26 14" xfId="25176"/>
    <cellStyle name="Percent 26 15" xfId="25177"/>
    <cellStyle name="Percent 26 16" xfId="25178"/>
    <cellStyle name="Percent 26 17" xfId="25179"/>
    <cellStyle name="Percent 26 18" xfId="25180"/>
    <cellStyle name="Percent 26 19" xfId="25181"/>
    <cellStyle name="Percent 26 2" xfId="25182"/>
    <cellStyle name="Percent 26 20" xfId="25183"/>
    <cellStyle name="Percent 26 21" xfId="25184"/>
    <cellStyle name="Percent 26 22" xfId="25185"/>
    <cellStyle name="Percent 26 23" xfId="25186"/>
    <cellStyle name="Percent 26 24" xfId="25187"/>
    <cellStyle name="Percent 26 25" xfId="25188"/>
    <cellStyle name="Percent 26 26" xfId="25189"/>
    <cellStyle name="Percent 26 27" xfId="25190"/>
    <cellStyle name="Percent 26 28" xfId="25191"/>
    <cellStyle name="Percent 26 29" xfId="25192"/>
    <cellStyle name="Percent 26 3" xfId="25193"/>
    <cellStyle name="Percent 26 30" xfId="25194"/>
    <cellStyle name="Percent 26 31" xfId="25195"/>
    <cellStyle name="Percent 26 32" xfId="25196"/>
    <cellStyle name="Percent 26 33" xfId="25197"/>
    <cellStyle name="Percent 26 34" xfId="25198"/>
    <cellStyle name="Percent 26 35" xfId="25199"/>
    <cellStyle name="Percent 26 36" xfId="25200"/>
    <cellStyle name="Percent 26 37" xfId="25201"/>
    <cellStyle name="Percent 26 38" xfId="25202"/>
    <cellStyle name="Percent 26 39" xfId="25203"/>
    <cellStyle name="Percent 26 4" xfId="25204"/>
    <cellStyle name="Percent 26 40" xfId="25205"/>
    <cellStyle name="Percent 26 41" xfId="25206"/>
    <cellStyle name="Percent 26 42" xfId="25207"/>
    <cellStyle name="Percent 26 43" xfId="25208"/>
    <cellStyle name="Percent 26 44" xfId="25209"/>
    <cellStyle name="Percent 26 45" xfId="25210"/>
    <cellStyle name="Percent 26 46" xfId="25211"/>
    <cellStyle name="Percent 26 47" xfId="25212"/>
    <cellStyle name="Percent 26 48" xfId="25213"/>
    <cellStyle name="Percent 26 49" xfId="25214"/>
    <cellStyle name="Percent 26 5" xfId="25215"/>
    <cellStyle name="Percent 26 50" xfId="25216"/>
    <cellStyle name="Percent 26 51" xfId="25217"/>
    <cellStyle name="Percent 26 52" xfId="25218"/>
    <cellStyle name="Percent 26 53" xfId="25219"/>
    <cellStyle name="Percent 26 54" xfId="25220"/>
    <cellStyle name="Percent 26 55" xfId="25221"/>
    <cellStyle name="Percent 26 56" xfId="25222"/>
    <cellStyle name="Percent 26 57" xfId="25223"/>
    <cellStyle name="Percent 26 58" xfId="25224"/>
    <cellStyle name="Percent 26 59" xfId="25225"/>
    <cellStyle name="Percent 26 6" xfId="25226"/>
    <cellStyle name="Percent 26 60" xfId="25227"/>
    <cellStyle name="Percent 26 61" xfId="25228"/>
    <cellStyle name="Percent 26 62" xfId="25229"/>
    <cellStyle name="Percent 26 63" xfId="25230"/>
    <cellStyle name="Percent 26 64" xfId="25231"/>
    <cellStyle name="Percent 26 65" xfId="25232"/>
    <cellStyle name="Percent 26 66" xfId="25233"/>
    <cellStyle name="Percent 26 67" xfId="25234"/>
    <cellStyle name="Percent 26 7" xfId="25235"/>
    <cellStyle name="Percent 26 8" xfId="25236"/>
    <cellStyle name="Percent 26 9" xfId="25237"/>
    <cellStyle name="Percent 27" xfId="25238"/>
    <cellStyle name="Percent 27 10" xfId="25239"/>
    <cellStyle name="Percent 27 11" xfId="25240"/>
    <cellStyle name="Percent 27 12" xfId="25241"/>
    <cellStyle name="Percent 27 13" xfId="25242"/>
    <cellStyle name="Percent 27 14" xfId="25243"/>
    <cellStyle name="Percent 27 15" xfId="25244"/>
    <cellStyle name="Percent 27 16" xfId="25245"/>
    <cellStyle name="Percent 27 17" xfId="25246"/>
    <cellStyle name="Percent 27 18" xfId="25247"/>
    <cellStyle name="Percent 27 19" xfId="25248"/>
    <cellStyle name="Percent 27 2" xfId="25249"/>
    <cellStyle name="Percent 27 20" xfId="25250"/>
    <cellStyle name="Percent 27 21" xfId="25251"/>
    <cellStyle name="Percent 27 22" xfId="25252"/>
    <cellStyle name="Percent 27 23" xfId="25253"/>
    <cellStyle name="Percent 27 24" xfId="25254"/>
    <cellStyle name="Percent 27 25" xfId="25255"/>
    <cellStyle name="Percent 27 26" xfId="25256"/>
    <cellStyle name="Percent 27 27" xfId="25257"/>
    <cellStyle name="Percent 27 28" xfId="25258"/>
    <cellStyle name="Percent 27 29" xfId="25259"/>
    <cellStyle name="Percent 27 3" xfId="25260"/>
    <cellStyle name="Percent 27 30" xfId="25261"/>
    <cellStyle name="Percent 27 31" xfId="25262"/>
    <cellStyle name="Percent 27 32" xfId="25263"/>
    <cellStyle name="Percent 27 33" xfId="25264"/>
    <cellStyle name="Percent 27 34" xfId="25265"/>
    <cellStyle name="Percent 27 35" xfId="25266"/>
    <cellStyle name="Percent 27 36" xfId="25267"/>
    <cellStyle name="Percent 27 37" xfId="25268"/>
    <cellStyle name="Percent 27 38" xfId="25269"/>
    <cellStyle name="Percent 27 39" xfId="25270"/>
    <cellStyle name="Percent 27 4" xfId="25271"/>
    <cellStyle name="Percent 27 40" xfId="25272"/>
    <cellStyle name="Percent 27 41" xfId="25273"/>
    <cellStyle name="Percent 27 42" xfId="25274"/>
    <cellStyle name="Percent 27 43" xfId="25275"/>
    <cellStyle name="Percent 27 44" xfId="25276"/>
    <cellStyle name="Percent 27 45" xfId="25277"/>
    <cellStyle name="Percent 27 46" xfId="25278"/>
    <cellStyle name="Percent 27 47" xfId="25279"/>
    <cellStyle name="Percent 27 48" xfId="25280"/>
    <cellStyle name="Percent 27 49" xfId="25281"/>
    <cellStyle name="Percent 27 5" xfId="25282"/>
    <cellStyle name="Percent 27 50" xfId="25283"/>
    <cellStyle name="Percent 27 51" xfId="25284"/>
    <cellStyle name="Percent 27 52" xfId="25285"/>
    <cellStyle name="Percent 27 53" xfId="25286"/>
    <cellStyle name="Percent 27 54" xfId="25287"/>
    <cellStyle name="Percent 27 55" xfId="25288"/>
    <cellStyle name="Percent 27 56" xfId="25289"/>
    <cellStyle name="Percent 27 57" xfId="25290"/>
    <cellStyle name="Percent 27 58" xfId="25291"/>
    <cellStyle name="Percent 27 59" xfId="25292"/>
    <cellStyle name="Percent 27 6" xfId="25293"/>
    <cellStyle name="Percent 27 60" xfId="25294"/>
    <cellStyle name="Percent 27 61" xfId="25295"/>
    <cellStyle name="Percent 27 62" xfId="25296"/>
    <cellStyle name="Percent 27 63" xfId="25297"/>
    <cellStyle name="Percent 27 64" xfId="25298"/>
    <cellStyle name="Percent 27 65" xfId="25299"/>
    <cellStyle name="Percent 27 66" xfId="25300"/>
    <cellStyle name="Percent 27 67" xfId="25301"/>
    <cellStyle name="Percent 27 7" xfId="25302"/>
    <cellStyle name="Percent 27 8" xfId="25303"/>
    <cellStyle name="Percent 27 9" xfId="25304"/>
    <cellStyle name="Percent 28" xfId="25305"/>
    <cellStyle name="Percent 28 10" xfId="25306"/>
    <cellStyle name="Percent 28 11" xfId="25307"/>
    <cellStyle name="Percent 28 12" xfId="25308"/>
    <cellStyle name="Percent 28 13" xfId="25309"/>
    <cellStyle name="Percent 28 14" xfId="25310"/>
    <cellStyle name="Percent 28 15" xfId="25311"/>
    <cellStyle name="Percent 28 16" xfId="25312"/>
    <cellStyle name="Percent 28 17" xfId="25313"/>
    <cellStyle name="Percent 28 18" xfId="25314"/>
    <cellStyle name="Percent 28 19" xfId="25315"/>
    <cellStyle name="Percent 28 2" xfId="25316"/>
    <cellStyle name="Percent 28 20" xfId="25317"/>
    <cellStyle name="Percent 28 21" xfId="25318"/>
    <cellStyle name="Percent 28 22" xfId="25319"/>
    <cellStyle name="Percent 28 23" xfId="25320"/>
    <cellStyle name="Percent 28 24" xfId="25321"/>
    <cellStyle name="Percent 28 25" xfId="25322"/>
    <cellStyle name="Percent 28 26" xfId="25323"/>
    <cellStyle name="Percent 28 27" xfId="25324"/>
    <cellStyle name="Percent 28 28" xfId="25325"/>
    <cellStyle name="Percent 28 29" xfId="25326"/>
    <cellStyle name="Percent 28 3" xfId="25327"/>
    <cellStyle name="Percent 28 30" xfId="25328"/>
    <cellStyle name="Percent 28 31" xfId="25329"/>
    <cellStyle name="Percent 28 32" xfId="25330"/>
    <cellStyle name="Percent 28 33" xfId="25331"/>
    <cellStyle name="Percent 28 34" xfId="25332"/>
    <cellStyle name="Percent 28 35" xfId="25333"/>
    <cellStyle name="Percent 28 36" xfId="25334"/>
    <cellStyle name="Percent 28 37" xfId="25335"/>
    <cellStyle name="Percent 28 38" xfId="25336"/>
    <cellStyle name="Percent 28 39" xfId="25337"/>
    <cellStyle name="Percent 28 4" xfId="25338"/>
    <cellStyle name="Percent 28 40" xfId="25339"/>
    <cellStyle name="Percent 28 41" xfId="25340"/>
    <cellStyle name="Percent 28 42" xfId="25341"/>
    <cellStyle name="Percent 28 43" xfId="25342"/>
    <cellStyle name="Percent 28 44" xfId="25343"/>
    <cellStyle name="Percent 28 45" xfId="25344"/>
    <cellStyle name="Percent 28 46" xfId="25345"/>
    <cellStyle name="Percent 28 47" xfId="25346"/>
    <cellStyle name="Percent 28 48" xfId="25347"/>
    <cellStyle name="Percent 28 49" xfId="25348"/>
    <cellStyle name="Percent 28 5" xfId="25349"/>
    <cellStyle name="Percent 28 50" xfId="25350"/>
    <cellStyle name="Percent 28 51" xfId="25351"/>
    <cellStyle name="Percent 28 52" xfId="25352"/>
    <cellStyle name="Percent 28 53" xfId="25353"/>
    <cellStyle name="Percent 28 54" xfId="25354"/>
    <cellStyle name="Percent 28 55" xfId="25355"/>
    <cellStyle name="Percent 28 56" xfId="25356"/>
    <cellStyle name="Percent 28 57" xfId="25357"/>
    <cellStyle name="Percent 28 58" xfId="25358"/>
    <cellStyle name="Percent 28 59" xfId="25359"/>
    <cellStyle name="Percent 28 6" xfId="25360"/>
    <cellStyle name="Percent 28 60" xfId="25361"/>
    <cellStyle name="Percent 28 61" xfId="25362"/>
    <cellStyle name="Percent 28 62" xfId="25363"/>
    <cellStyle name="Percent 28 63" xfId="25364"/>
    <cellStyle name="Percent 28 64" xfId="25365"/>
    <cellStyle name="Percent 28 65" xfId="25366"/>
    <cellStyle name="Percent 28 66" xfId="25367"/>
    <cellStyle name="Percent 28 67" xfId="25368"/>
    <cellStyle name="Percent 28 7" xfId="25369"/>
    <cellStyle name="Percent 28 8" xfId="25370"/>
    <cellStyle name="Percent 28 9" xfId="25371"/>
    <cellStyle name="Percent 29" xfId="25372"/>
    <cellStyle name="Percent 29 10" xfId="25373"/>
    <cellStyle name="Percent 29 11" xfId="25374"/>
    <cellStyle name="Percent 29 12" xfId="25375"/>
    <cellStyle name="Percent 29 13" xfId="25376"/>
    <cellStyle name="Percent 29 14" xfId="25377"/>
    <cellStyle name="Percent 29 15" xfId="25378"/>
    <cellStyle name="Percent 29 16" xfId="25379"/>
    <cellStyle name="Percent 29 17" xfId="25380"/>
    <cellStyle name="Percent 29 18" xfId="25381"/>
    <cellStyle name="Percent 29 19" xfId="25382"/>
    <cellStyle name="Percent 29 2" xfId="25383"/>
    <cellStyle name="Percent 29 20" xfId="25384"/>
    <cellStyle name="Percent 29 21" xfId="25385"/>
    <cellStyle name="Percent 29 22" xfId="25386"/>
    <cellStyle name="Percent 29 23" xfId="25387"/>
    <cellStyle name="Percent 29 24" xfId="25388"/>
    <cellStyle name="Percent 29 25" xfId="25389"/>
    <cellStyle name="Percent 29 26" xfId="25390"/>
    <cellStyle name="Percent 29 27" xfId="25391"/>
    <cellStyle name="Percent 29 28" xfId="25392"/>
    <cellStyle name="Percent 29 29" xfId="25393"/>
    <cellStyle name="Percent 29 3" xfId="25394"/>
    <cellStyle name="Percent 29 30" xfId="25395"/>
    <cellStyle name="Percent 29 31" xfId="25396"/>
    <cellStyle name="Percent 29 32" xfId="25397"/>
    <cellStyle name="Percent 29 33" xfId="25398"/>
    <cellStyle name="Percent 29 34" xfId="25399"/>
    <cellStyle name="Percent 29 35" xfId="25400"/>
    <cellStyle name="Percent 29 36" xfId="25401"/>
    <cellStyle name="Percent 29 37" xfId="25402"/>
    <cellStyle name="Percent 29 38" xfId="25403"/>
    <cellStyle name="Percent 29 39" xfId="25404"/>
    <cellStyle name="Percent 29 4" xfId="25405"/>
    <cellStyle name="Percent 29 40" xfId="25406"/>
    <cellStyle name="Percent 29 41" xfId="25407"/>
    <cellStyle name="Percent 29 42" xfId="25408"/>
    <cellStyle name="Percent 29 43" xfId="25409"/>
    <cellStyle name="Percent 29 44" xfId="25410"/>
    <cellStyle name="Percent 29 45" xfId="25411"/>
    <cellStyle name="Percent 29 46" xfId="25412"/>
    <cellStyle name="Percent 29 47" xfId="25413"/>
    <cellStyle name="Percent 29 48" xfId="25414"/>
    <cellStyle name="Percent 29 49" xfId="25415"/>
    <cellStyle name="Percent 29 5" xfId="25416"/>
    <cellStyle name="Percent 29 50" xfId="25417"/>
    <cellStyle name="Percent 29 51" xfId="25418"/>
    <cellStyle name="Percent 29 52" xfId="25419"/>
    <cellStyle name="Percent 29 53" xfId="25420"/>
    <cellStyle name="Percent 29 54" xfId="25421"/>
    <cellStyle name="Percent 29 55" xfId="25422"/>
    <cellStyle name="Percent 29 56" xfId="25423"/>
    <cellStyle name="Percent 29 57" xfId="25424"/>
    <cellStyle name="Percent 29 58" xfId="25425"/>
    <cellStyle name="Percent 29 59" xfId="25426"/>
    <cellStyle name="Percent 29 6" xfId="25427"/>
    <cellStyle name="Percent 29 60" xfId="25428"/>
    <cellStyle name="Percent 29 61" xfId="25429"/>
    <cellStyle name="Percent 29 62" xfId="25430"/>
    <cellStyle name="Percent 29 63" xfId="25431"/>
    <cellStyle name="Percent 29 64" xfId="25432"/>
    <cellStyle name="Percent 29 65" xfId="25433"/>
    <cellStyle name="Percent 29 66" xfId="25434"/>
    <cellStyle name="Percent 29 67" xfId="25435"/>
    <cellStyle name="Percent 29 7" xfId="25436"/>
    <cellStyle name="Percent 29 8" xfId="25437"/>
    <cellStyle name="Percent 29 9" xfId="25438"/>
    <cellStyle name="Percent 3" xfId="25439"/>
    <cellStyle name="Percent 3 10" xfId="25440"/>
    <cellStyle name="Percent 3 10 10" xfId="25441"/>
    <cellStyle name="Percent 3 10 11" xfId="25442"/>
    <cellStyle name="Percent 3 10 12" xfId="25443"/>
    <cellStyle name="Percent 3 10 13" xfId="25444"/>
    <cellStyle name="Percent 3 10 14" xfId="25445"/>
    <cellStyle name="Percent 3 10 15" xfId="25446"/>
    <cellStyle name="Percent 3 10 16" xfId="25447"/>
    <cellStyle name="Percent 3 10 17" xfId="25448"/>
    <cellStyle name="Percent 3 10 18" xfId="25449"/>
    <cellStyle name="Percent 3 10 19" xfId="25450"/>
    <cellStyle name="Percent 3 10 2" xfId="25451"/>
    <cellStyle name="Percent 3 10 2 10" xfId="25452"/>
    <cellStyle name="Percent 3 10 2 11" xfId="25453"/>
    <cellStyle name="Percent 3 10 2 12" xfId="25454"/>
    <cellStyle name="Percent 3 10 2 13" xfId="25455"/>
    <cellStyle name="Percent 3 10 2 14" xfId="25456"/>
    <cellStyle name="Percent 3 10 2 15" xfId="25457"/>
    <cellStyle name="Percent 3 10 2 16" xfId="25458"/>
    <cellStyle name="Percent 3 10 2 17" xfId="25459"/>
    <cellStyle name="Percent 3 10 2 18" xfId="25460"/>
    <cellStyle name="Percent 3 10 2 19" xfId="25461"/>
    <cellStyle name="Percent 3 10 2 2" xfId="25462"/>
    <cellStyle name="Percent 3 10 2 20" xfId="25463"/>
    <cellStyle name="Percent 3 10 2 21" xfId="25464"/>
    <cellStyle name="Percent 3 10 2 22" xfId="25465"/>
    <cellStyle name="Percent 3 10 2 23" xfId="25466"/>
    <cellStyle name="Percent 3 10 2 24" xfId="25467"/>
    <cellStyle name="Percent 3 10 2 25" xfId="25468"/>
    <cellStyle name="Percent 3 10 2 26" xfId="25469"/>
    <cellStyle name="Percent 3 10 2 27" xfId="25470"/>
    <cellStyle name="Percent 3 10 2 28" xfId="25471"/>
    <cellStyle name="Percent 3 10 2 29" xfId="25472"/>
    <cellStyle name="Percent 3 10 2 3" xfId="25473"/>
    <cellStyle name="Percent 3 10 2 30" xfId="25474"/>
    <cellStyle name="Percent 3 10 2 31" xfId="25475"/>
    <cellStyle name="Percent 3 10 2 32" xfId="25476"/>
    <cellStyle name="Percent 3 10 2 33" xfId="25477"/>
    <cellStyle name="Percent 3 10 2 34" xfId="25478"/>
    <cellStyle name="Percent 3 10 2 35" xfId="25479"/>
    <cellStyle name="Percent 3 10 2 36" xfId="25480"/>
    <cellStyle name="Percent 3 10 2 37" xfId="25481"/>
    <cellStyle name="Percent 3 10 2 38" xfId="25482"/>
    <cellStyle name="Percent 3 10 2 39" xfId="25483"/>
    <cellStyle name="Percent 3 10 2 4" xfId="25484"/>
    <cellStyle name="Percent 3 10 2 40" xfId="25485"/>
    <cellStyle name="Percent 3 10 2 41" xfId="25486"/>
    <cellStyle name="Percent 3 10 2 42" xfId="25487"/>
    <cellStyle name="Percent 3 10 2 43" xfId="25488"/>
    <cellStyle name="Percent 3 10 2 44" xfId="25489"/>
    <cellStyle name="Percent 3 10 2 45" xfId="25490"/>
    <cellStyle name="Percent 3 10 2 46" xfId="25491"/>
    <cellStyle name="Percent 3 10 2 47" xfId="25492"/>
    <cellStyle name="Percent 3 10 2 48" xfId="25493"/>
    <cellStyle name="Percent 3 10 2 49" xfId="25494"/>
    <cellStyle name="Percent 3 10 2 5" xfId="25495"/>
    <cellStyle name="Percent 3 10 2 50" xfId="25496"/>
    <cellStyle name="Percent 3 10 2 51" xfId="25497"/>
    <cellStyle name="Percent 3 10 2 52" xfId="25498"/>
    <cellStyle name="Percent 3 10 2 53" xfId="25499"/>
    <cellStyle name="Percent 3 10 2 54" xfId="25500"/>
    <cellStyle name="Percent 3 10 2 55" xfId="25501"/>
    <cellStyle name="Percent 3 10 2 56" xfId="25502"/>
    <cellStyle name="Percent 3 10 2 57" xfId="25503"/>
    <cellStyle name="Percent 3 10 2 58" xfId="25504"/>
    <cellStyle name="Percent 3 10 2 59" xfId="25505"/>
    <cellStyle name="Percent 3 10 2 6" xfId="25506"/>
    <cellStyle name="Percent 3 10 2 60" xfId="25507"/>
    <cellStyle name="Percent 3 10 2 61" xfId="25508"/>
    <cellStyle name="Percent 3 10 2 62" xfId="25509"/>
    <cellStyle name="Percent 3 10 2 63" xfId="25510"/>
    <cellStyle name="Percent 3 10 2 64" xfId="25511"/>
    <cellStyle name="Percent 3 10 2 65" xfId="25512"/>
    <cellStyle name="Percent 3 10 2 66" xfId="25513"/>
    <cellStyle name="Percent 3 10 2 67" xfId="25514"/>
    <cellStyle name="Percent 3 10 2 7" xfId="25515"/>
    <cellStyle name="Percent 3 10 2 8" xfId="25516"/>
    <cellStyle name="Percent 3 10 2 9" xfId="25517"/>
    <cellStyle name="Percent 3 10 20" xfId="25518"/>
    <cellStyle name="Percent 3 10 21" xfId="25519"/>
    <cellStyle name="Percent 3 10 22" xfId="25520"/>
    <cellStyle name="Percent 3 10 23" xfId="25521"/>
    <cellStyle name="Percent 3 10 24" xfId="25522"/>
    <cellStyle name="Percent 3 10 25" xfId="25523"/>
    <cellStyle name="Percent 3 10 26" xfId="25524"/>
    <cellStyle name="Percent 3 10 27" xfId="25525"/>
    <cellStyle name="Percent 3 10 28" xfId="25526"/>
    <cellStyle name="Percent 3 10 29" xfId="25527"/>
    <cellStyle name="Percent 3 10 3" xfId="25528"/>
    <cellStyle name="Percent 3 10 30" xfId="25529"/>
    <cellStyle name="Percent 3 10 31" xfId="25530"/>
    <cellStyle name="Percent 3 10 32" xfId="25531"/>
    <cellStyle name="Percent 3 10 33" xfId="25532"/>
    <cellStyle name="Percent 3 10 34" xfId="25533"/>
    <cellStyle name="Percent 3 10 35" xfId="25534"/>
    <cellStyle name="Percent 3 10 36" xfId="25535"/>
    <cellStyle name="Percent 3 10 37" xfId="25536"/>
    <cellStyle name="Percent 3 10 38" xfId="25537"/>
    <cellStyle name="Percent 3 10 39" xfId="25538"/>
    <cellStyle name="Percent 3 10 4" xfId="25539"/>
    <cellStyle name="Percent 3 10 40" xfId="25540"/>
    <cellStyle name="Percent 3 10 41" xfId="25541"/>
    <cellStyle name="Percent 3 10 42" xfId="25542"/>
    <cellStyle name="Percent 3 10 43" xfId="25543"/>
    <cellStyle name="Percent 3 10 44" xfId="25544"/>
    <cellStyle name="Percent 3 10 45" xfId="25545"/>
    <cellStyle name="Percent 3 10 46" xfId="25546"/>
    <cellStyle name="Percent 3 10 47" xfId="25547"/>
    <cellStyle name="Percent 3 10 48" xfId="25548"/>
    <cellStyle name="Percent 3 10 49" xfId="25549"/>
    <cellStyle name="Percent 3 10 5" xfId="25550"/>
    <cellStyle name="Percent 3 10 50" xfId="25551"/>
    <cellStyle name="Percent 3 10 51" xfId="25552"/>
    <cellStyle name="Percent 3 10 52" xfId="25553"/>
    <cellStyle name="Percent 3 10 53" xfId="25554"/>
    <cellStyle name="Percent 3 10 54" xfId="25555"/>
    <cellStyle name="Percent 3 10 55" xfId="25556"/>
    <cellStyle name="Percent 3 10 56" xfId="25557"/>
    <cellStyle name="Percent 3 10 57" xfId="25558"/>
    <cellStyle name="Percent 3 10 58" xfId="25559"/>
    <cellStyle name="Percent 3 10 59" xfId="25560"/>
    <cellStyle name="Percent 3 10 6" xfId="25561"/>
    <cellStyle name="Percent 3 10 60" xfId="25562"/>
    <cellStyle name="Percent 3 10 61" xfId="25563"/>
    <cellStyle name="Percent 3 10 62" xfId="25564"/>
    <cellStyle name="Percent 3 10 63" xfId="25565"/>
    <cellStyle name="Percent 3 10 64" xfId="25566"/>
    <cellStyle name="Percent 3 10 65" xfId="25567"/>
    <cellStyle name="Percent 3 10 66" xfId="25568"/>
    <cellStyle name="Percent 3 10 67" xfId="25569"/>
    <cellStyle name="Percent 3 10 68" xfId="25570"/>
    <cellStyle name="Percent 3 10 7" xfId="25571"/>
    <cellStyle name="Percent 3 10 8" xfId="25572"/>
    <cellStyle name="Percent 3 10 9" xfId="25573"/>
    <cellStyle name="Percent 3 100" xfId="25574"/>
    <cellStyle name="Percent 3 101" xfId="25575"/>
    <cellStyle name="Percent 3 102" xfId="25576"/>
    <cellStyle name="Percent 3 103" xfId="25577"/>
    <cellStyle name="Percent 3 104" xfId="25578"/>
    <cellStyle name="Percent 3 105" xfId="25579"/>
    <cellStyle name="Percent 3 106" xfId="25580"/>
    <cellStyle name="Percent 3 107" xfId="25581"/>
    <cellStyle name="Percent 3 108" xfId="25582"/>
    <cellStyle name="Percent 3 109" xfId="25583"/>
    <cellStyle name="Percent 3 11" xfId="25584"/>
    <cellStyle name="Percent 3 11 10" xfId="25585"/>
    <cellStyle name="Percent 3 11 11" xfId="25586"/>
    <cellStyle name="Percent 3 11 12" xfId="25587"/>
    <cellStyle name="Percent 3 11 13" xfId="25588"/>
    <cellStyle name="Percent 3 11 14" xfId="25589"/>
    <cellStyle name="Percent 3 11 15" xfId="25590"/>
    <cellStyle name="Percent 3 11 16" xfId="25591"/>
    <cellStyle name="Percent 3 11 17" xfId="25592"/>
    <cellStyle name="Percent 3 11 18" xfId="25593"/>
    <cellStyle name="Percent 3 11 19" xfId="25594"/>
    <cellStyle name="Percent 3 11 2" xfId="25595"/>
    <cellStyle name="Percent 3 11 20" xfId="25596"/>
    <cellStyle name="Percent 3 11 21" xfId="25597"/>
    <cellStyle name="Percent 3 11 22" xfId="25598"/>
    <cellStyle name="Percent 3 11 23" xfId="25599"/>
    <cellStyle name="Percent 3 11 24" xfId="25600"/>
    <cellStyle name="Percent 3 11 25" xfId="25601"/>
    <cellStyle name="Percent 3 11 26" xfId="25602"/>
    <cellStyle name="Percent 3 11 27" xfId="25603"/>
    <cellStyle name="Percent 3 11 28" xfId="25604"/>
    <cellStyle name="Percent 3 11 29" xfId="25605"/>
    <cellStyle name="Percent 3 11 3" xfId="25606"/>
    <cellStyle name="Percent 3 11 30" xfId="25607"/>
    <cellStyle name="Percent 3 11 31" xfId="25608"/>
    <cellStyle name="Percent 3 11 32" xfId="25609"/>
    <cellStyle name="Percent 3 11 33" xfId="25610"/>
    <cellStyle name="Percent 3 11 34" xfId="25611"/>
    <cellStyle name="Percent 3 11 35" xfId="25612"/>
    <cellStyle name="Percent 3 11 36" xfId="25613"/>
    <cellStyle name="Percent 3 11 37" xfId="25614"/>
    <cellStyle name="Percent 3 11 38" xfId="25615"/>
    <cellStyle name="Percent 3 11 39" xfId="25616"/>
    <cellStyle name="Percent 3 11 4" xfId="25617"/>
    <cellStyle name="Percent 3 11 40" xfId="25618"/>
    <cellStyle name="Percent 3 11 41" xfId="25619"/>
    <cellStyle name="Percent 3 11 42" xfId="25620"/>
    <cellStyle name="Percent 3 11 43" xfId="25621"/>
    <cellStyle name="Percent 3 11 44" xfId="25622"/>
    <cellStyle name="Percent 3 11 45" xfId="25623"/>
    <cellStyle name="Percent 3 11 46" xfId="25624"/>
    <cellStyle name="Percent 3 11 47" xfId="25625"/>
    <cellStyle name="Percent 3 11 48" xfId="25626"/>
    <cellStyle name="Percent 3 11 49" xfId="25627"/>
    <cellStyle name="Percent 3 11 5" xfId="25628"/>
    <cellStyle name="Percent 3 11 50" xfId="25629"/>
    <cellStyle name="Percent 3 11 51" xfId="25630"/>
    <cellStyle name="Percent 3 11 52" xfId="25631"/>
    <cellStyle name="Percent 3 11 53" xfId="25632"/>
    <cellStyle name="Percent 3 11 54" xfId="25633"/>
    <cellStyle name="Percent 3 11 55" xfId="25634"/>
    <cellStyle name="Percent 3 11 56" xfId="25635"/>
    <cellStyle name="Percent 3 11 57" xfId="25636"/>
    <cellStyle name="Percent 3 11 58" xfId="25637"/>
    <cellStyle name="Percent 3 11 59" xfId="25638"/>
    <cellStyle name="Percent 3 11 6" xfId="25639"/>
    <cellStyle name="Percent 3 11 60" xfId="25640"/>
    <cellStyle name="Percent 3 11 61" xfId="25641"/>
    <cellStyle name="Percent 3 11 62" xfId="25642"/>
    <cellStyle name="Percent 3 11 63" xfId="25643"/>
    <cellStyle name="Percent 3 11 64" xfId="25644"/>
    <cellStyle name="Percent 3 11 65" xfId="25645"/>
    <cellStyle name="Percent 3 11 66" xfId="25646"/>
    <cellStyle name="Percent 3 11 67" xfId="25647"/>
    <cellStyle name="Percent 3 11 7" xfId="25648"/>
    <cellStyle name="Percent 3 11 8" xfId="25649"/>
    <cellStyle name="Percent 3 11 9" xfId="25650"/>
    <cellStyle name="Percent 3 110" xfId="25651"/>
    <cellStyle name="Percent 3 111" xfId="25652"/>
    <cellStyle name="Percent 3 112" xfId="25653"/>
    <cellStyle name="Percent 3 113" xfId="25654"/>
    <cellStyle name="Percent 3 114" xfId="25655"/>
    <cellStyle name="Percent 3 12" xfId="25656"/>
    <cellStyle name="Percent 3 12 10" xfId="25657"/>
    <cellStyle name="Percent 3 12 11" xfId="25658"/>
    <cellStyle name="Percent 3 12 12" xfId="25659"/>
    <cellStyle name="Percent 3 12 13" xfId="25660"/>
    <cellStyle name="Percent 3 12 14" xfId="25661"/>
    <cellStyle name="Percent 3 12 15" xfId="25662"/>
    <cellStyle name="Percent 3 12 16" xfId="25663"/>
    <cellStyle name="Percent 3 12 17" xfId="25664"/>
    <cellStyle name="Percent 3 12 18" xfId="25665"/>
    <cellStyle name="Percent 3 12 19" xfId="25666"/>
    <cellStyle name="Percent 3 12 2" xfId="25667"/>
    <cellStyle name="Percent 3 12 20" xfId="25668"/>
    <cellStyle name="Percent 3 12 21" xfId="25669"/>
    <cellStyle name="Percent 3 12 22" xfId="25670"/>
    <cellStyle name="Percent 3 12 23" xfId="25671"/>
    <cellStyle name="Percent 3 12 24" xfId="25672"/>
    <cellStyle name="Percent 3 12 25" xfId="25673"/>
    <cellStyle name="Percent 3 12 26" xfId="25674"/>
    <cellStyle name="Percent 3 12 27" xfId="25675"/>
    <cellStyle name="Percent 3 12 28" xfId="25676"/>
    <cellStyle name="Percent 3 12 29" xfId="25677"/>
    <cellStyle name="Percent 3 12 3" xfId="25678"/>
    <cellStyle name="Percent 3 12 30" xfId="25679"/>
    <cellStyle name="Percent 3 12 31" xfId="25680"/>
    <cellStyle name="Percent 3 12 32" xfId="25681"/>
    <cellStyle name="Percent 3 12 33" xfId="25682"/>
    <cellStyle name="Percent 3 12 34" xfId="25683"/>
    <cellStyle name="Percent 3 12 35" xfId="25684"/>
    <cellStyle name="Percent 3 12 36" xfId="25685"/>
    <cellStyle name="Percent 3 12 37" xfId="25686"/>
    <cellStyle name="Percent 3 12 38" xfId="25687"/>
    <cellStyle name="Percent 3 12 39" xfId="25688"/>
    <cellStyle name="Percent 3 12 4" xfId="25689"/>
    <cellStyle name="Percent 3 12 40" xfId="25690"/>
    <cellStyle name="Percent 3 12 41" xfId="25691"/>
    <cellStyle name="Percent 3 12 42" xfId="25692"/>
    <cellStyle name="Percent 3 12 43" xfId="25693"/>
    <cellStyle name="Percent 3 12 44" xfId="25694"/>
    <cellStyle name="Percent 3 12 45" xfId="25695"/>
    <cellStyle name="Percent 3 12 46" xfId="25696"/>
    <cellStyle name="Percent 3 12 47" xfId="25697"/>
    <cellStyle name="Percent 3 12 48" xfId="25698"/>
    <cellStyle name="Percent 3 12 49" xfId="25699"/>
    <cellStyle name="Percent 3 12 5" xfId="25700"/>
    <cellStyle name="Percent 3 12 50" xfId="25701"/>
    <cellStyle name="Percent 3 12 51" xfId="25702"/>
    <cellStyle name="Percent 3 12 52" xfId="25703"/>
    <cellStyle name="Percent 3 12 53" xfId="25704"/>
    <cellStyle name="Percent 3 12 54" xfId="25705"/>
    <cellStyle name="Percent 3 12 55" xfId="25706"/>
    <cellStyle name="Percent 3 12 56" xfId="25707"/>
    <cellStyle name="Percent 3 12 57" xfId="25708"/>
    <cellStyle name="Percent 3 12 58" xfId="25709"/>
    <cellStyle name="Percent 3 12 59" xfId="25710"/>
    <cellStyle name="Percent 3 12 6" xfId="25711"/>
    <cellStyle name="Percent 3 12 60" xfId="25712"/>
    <cellStyle name="Percent 3 12 61" xfId="25713"/>
    <cellStyle name="Percent 3 12 62" xfId="25714"/>
    <cellStyle name="Percent 3 12 63" xfId="25715"/>
    <cellStyle name="Percent 3 12 64" xfId="25716"/>
    <cellStyle name="Percent 3 12 65" xfId="25717"/>
    <cellStyle name="Percent 3 12 66" xfId="25718"/>
    <cellStyle name="Percent 3 12 67" xfId="25719"/>
    <cellStyle name="Percent 3 12 7" xfId="25720"/>
    <cellStyle name="Percent 3 12 8" xfId="25721"/>
    <cellStyle name="Percent 3 12 9" xfId="25722"/>
    <cellStyle name="Percent 3 13" xfId="25723"/>
    <cellStyle name="Percent 3 13 10" xfId="25724"/>
    <cellStyle name="Percent 3 13 11" xfId="25725"/>
    <cellStyle name="Percent 3 13 12" xfId="25726"/>
    <cellStyle name="Percent 3 13 13" xfId="25727"/>
    <cellStyle name="Percent 3 13 14" xfId="25728"/>
    <cellStyle name="Percent 3 13 15" xfId="25729"/>
    <cellStyle name="Percent 3 13 16" xfId="25730"/>
    <cellStyle name="Percent 3 13 17" xfId="25731"/>
    <cellStyle name="Percent 3 13 18" xfId="25732"/>
    <cellStyle name="Percent 3 13 19" xfId="25733"/>
    <cellStyle name="Percent 3 13 2" xfId="25734"/>
    <cellStyle name="Percent 3 13 20" xfId="25735"/>
    <cellStyle name="Percent 3 13 21" xfId="25736"/>
    <cellStyle name="Percent 3 13 22" xfId="25737"/>
    <cellStyle name="Percent 3 13 23" xfId="25738"/>
    <cellStyle name="Percent 3 13 24" xfId="25739"/>
    <cellStyle name="Percent 3 13 25" xfId="25740"/>
    <cellStyle name="Percent 3 13 26" xfId="25741"/>
    <cellStyle name="Percent 3 13 27" xfId="25742"/>
    <cellStyle name="Percent 3 13 28" xfId="25743"/>
    <cellStyle name="Percent 3 13 29" xfId="25744"/>
    <cellStyle name="Percent 3 13 3" xfId="25745"/>
    <cellStyle name="Percent 3 13 30" xfId="25746"/>
    <cellStyle name="Percent 3 13 31" xfId="25747"/>
    <cellStyle name="Percent 3 13 32" xfId="25748"/>
    <cellStyle name="Percent 3 13 33" xfId="25749"/>
    <cellStyle name="Percent 3 13 34" xfId="25750"/>
    <cellStyle name="Percent 3 13 35" xfId="25751"/>
    <cellStyle name="Percent 3 13 36" xfId="25752"/>
    <cellStyle name="Percent 3 13 37" xfId="25753"/>
    <cellStyle name="Percent 3 13 38" xfId="25754"/>
    <cellStyle name="Percent 3 13 39" xfId="25755"/>
    <cellStyle name="Percent 3 13 4" xfId="25756"/>
    <cellStyle name="Percent 3 13 40" xfId="25757"/>
    <cellStyle name="Percent 3 13 41" xfId="25758"/>
    <cellStyle name="Percent 3 13 42" xfId="25759"/>
    <cellStyle name="Percent 3 13 43" xfId="25760"/>
    <cellStyle name="Percent 3 13 44" xfId="25761"/>
    <cellStyle name="Percent 3 13 45" xfId="25762"/>
    <cellStyle name="Percent 3 13 46" xfId="25763"/>
    <cellStyle name="Percent 3 13 47" xfId="25764"/>
    <cellStyle name="Percent 3 13 48" xfId="25765"/>
    <cellStyle name="Percent 3 13 49" xfId="25766"/>
    <cellStyle name="Percent 3 13 5" xfId="25767"/>
    <cellStyle name="Percent 3 13 50" xfId="25768"/>
    <cellStyle name="Percent 3 13 51" xfId="25769"/>
    <cellStyle name="Percent 3 13 52" xfId="25770"/>
    <cellStyle name="Percent 3 13 53" xfId="25771"/>
    <cellStyle name="Percent 3 13 54" xfId="25772"/>
    <cellStyle name="Percent 3 13 55" xfId="25773"/>
    <cellStyle name="Percent 3 13 56" xfId="25774"/>
    <cellStyle name="Percent 3 13 57" xfId="25775"/>
    <cellStyle name="Percent 3 13 58" xfId="25776"/>
    <cellStyle name="Percent 3 13 59" xfId="25777"/>
    <cellStyle name="Percent 3 13 6" xfId="25778"/>
    <cellStyle name="Percent 3 13 60" xfId="25779"/>
    <cellStyle name="Percent 3 13 61" xfId="25780"/>
    <cellStyle name="Percent 3 13 62" xfId="25781"/>
    <cellStyle name="Percent 3 13 63" xfId="25782"/>
    <cellStyle name="Percent 3 13 64" xfId="25783"/>
    <cellStyle name="Percent 3 13 65" xfId="25784"/>
    <cellStyle name="Percent 3 13 66" xfId="25785"/>
    <cellStyle name="Percent 3 13 67" xfId="25786"/>
    <cellStyle name="Percent 3 13 7" xfId="25787"/>
    <cellStyle name="Percent 3 13 8" xfId="25788"/>
    <cellStyle name="Percent 3 13 9" xfId="25789"/>
    <cellStyle name="Percent 3 14" xfId="25790"/>
    <cellStyle name="Percent 3 14 10" xfId="25791"/>
    <cellStyle name="Percent 3 14 11" xfId="25792"/>
    <cellStyle name="Percent 3 14 12" xfId="25793"/>
    <cellStyle name="Percent 3 14 13" xfId="25794"/>
    <cellStyle name="Percent 3 14 14" xfId="25795"/>
    <cellStyle name="Percent 3 14 15" xfId="25796"/>
    <cellStyle name="Percent 3 14 16" xfId="25797"/>
    <cellStyle name="Percent 3 14 17" xfId="25798"/>
    <cellStyle name="Percent 3 14 18" xfId="25799"/>
    <cellStyle name="Percent 3 14 19" xfId="25800"/>
    <cellStyle name="Percent 3 14 2" xfId="25801"/>
    <cellStyle name="Percent 3 14 20" xfId="25802"/>
    <cellStyle name="Percent 3 14 21" xfId="25803"/>
    <cellStyle name="Percent 3 14 22" xfId="25804"/>
    <cellStyle name="Percent 3 14 23" xfId="25805"/>
    <cellStyle name="Percent 3 14 24" xfId="25806"/>
    <cellStyle name="Percent 3 14 25" xfId="25807"/>
    <cellStyle name="Percent 3 14 26" xfId="25808"/>
    <cellStyle name="Percent 3 14 27" xfId="25809"/>
    <cellStyle name="Percent 3 14 28" xfId="25810"/>
    <cellStyle name="Percent 3 14 29" xfId="25811"/>
    <cellStyle name="Percent 3 14 3" xfId="25812"/>
    <cellStyle name="Percent 3 14 30" xfId="25813"/>
    <cellStyle name="Percent 3 14 31" xfId="25814"/>
    <cellStyle name="Percent 3 14 32" xfId="25815"/>
    <cellStyle name="Percent 3 14 33" xfId="25816"/>
    <cellStyle name="Percent 3 14 34" xfId="25817"/>
    <cellStyle name="Percent 3 14 35" xfId="25818"/>
    <cellStyle name="Percent 3 14 36" xfId="25819"/>
    <cellStyle name="Percent 3 14 37" xfId="25820"/>
    <cellStyle name="Percent 3 14 38" xfId="25821"/>
    <cellStyle name="Percent 3 14 39" xfId="25822"/>
    <cellStyle name="Percent 3 14 4" xfId="25823"/>
    <cellStyle name="Percent 3 14 40" xfId="25824"/>
    <cellStyle name="Percent 3 14 41" xfId="25825"/>
    <cellStyle name="Percent 3 14 42" xfId="25826"/>
    <cellStyle name="Percent 3 14 43" xfId="25827"/>
    <cellStyle name="Percent 3 14 44" xfId="25828"/>
    <cellStyle name="Percent 3 14 45" xfId="25829"/>
    <cellStyle name="Percent 3 14 46" xfId="25830"/>
    <cellStyle name="Percent 3 14 47" xfId="25831"/>
    <cellStyle name="Percent 3 14 48" xfId="25832"/>
    <cellStyle name="Percent 3 14 49" xfId="25833"/>
    <cellStyle name="Percent 3 14 5" xfId="25834"/>
    <cellStyle name="Percent 3 14 50" xfId="25835"/>
    <cellStyle name="Percent 3 14 51" xfId="25836"/>
    <cellStyle name="Percent 3 14 52" xfId="25837"/>
    <cellStyle name="Percent 3 14 53" xfId="25838"/>
    <cellStyle name="Percent 3 14 54" xfId="25839"/>
    <cellStyle name="Percent 3 14 55" xfId="25840"/>
    <cellStyle name="Percent 3 14 56" xfId="25841"/>
    <cellStyle name="Percent 3 14 57" xfId="25842"/>
    <cellStyle name="Percent 3 14 58" xfId="25843"/>
    <cellStyle name="Percent 3 14 59" xfId="25844"/>
    <cellStyle name="Percent 3 14 6" xfId="25845"/>
    <cellStyle name="Percent 3 14 60" xfId="25846"/>
    <cellStyle name="Percent 3 14 61" xfId="25847"/>
    <cellStyle name="Percent 3 14 62" xfId="25848"/>
    <cellStyle name="Percent 3 14 63" xfId="25849"/>
    <cellStyle name="Percent 3 14 64" xfId="25850"/>
    <cellStyle name="Percent 3 14 65" xfId="25851"/>
    <cellStyle name="Percent 3 14 66" xfId="25852"/>
    <cellStyle name="Percent 3 14 67" xfId="25853"/>
    <cellStyle name="Percent 3 14 7" xfId="25854"/>
    <cellStyle name="Percent 3 14 8" xfId="25855"/>
    <cellStyle name="Percent 3 14 9" xfId="25856"/>
    <cellStyle name="Percent 3 15" xfId="25857"/>
    <cellStyle name="Percent 3 15 10" xfId="25858"/>
    <cellStyle name="Percent 3 15 11" xfId="25859"/>
    <cellStyle name="Percent 3 15 12" xfId="25860"/>
    <cellStyle name="Percent 3 15 13" xfId="25861"/>
    <cellStyle name="Percent 3 15 14" xfId="25862"/>
    <cellStyle name="Percent 3 15 15" xfId="25863"/>
    <cellStyle name="Percent 3 15 16" xfId="25864"/>
    <cellStyle name="Percent 3 15 17" xfId="25865"/>
    <cellStyle name="Percent 3 15 18" xfId="25866"/>
    <cellStyle name="Percent 3 15 19" xfId="25867"/>
    <cellStyle name="Percent 3 15 2" xfId="25868"/>
    <cellStyle name="Percent 3 15 20" xfId="25869"/>
    <cellStyle name="Percent 3 15 21" xfId="25870"/>
    <cellStyle name="Percent 3 15 22" xfId="25871"/>
    <cellStyle name="Percent 3 15 23" xfId="25872"/>
    <cellStyle name="Percent 3 15 24" xfId="25873"/>
    <cellStyle name="Percent 3 15 25" xfId="25874"/>
    <cellStyle name="Percent 3 15 26" xfId="25875"/>
    <cellStyle name="Percent 3 15 27" xfId="25876"/>
    <cellStyle name="Percent 3 15 28" xfId="25877"/>
    <cellStyle name="Percent 3 15 29" xfId="25878"/>
    <cellStyle name="Percent 3 15 3" xfId="25879"/>
    <cellStyle name="Percent 3 15 30" xfId="25880"/>
    <cellStyle name="Percent 3 15 31" xfId="25881"/>
    <cellStyle name="Percent 3 15 32" xfId="25882"/>
    <cellStyle name="Percent 3 15 33" xfId="25883"/>
    <cellStyle name="Percent 3 15 34" xfId="25884"/>
    <cellStyle name="Percent 3 15 35" xfId="25885"/>
    <cellStyle name="Percent 3 15 36" xfId="25886"/>
    <cellStyle name="Percent 3 15 37" xfId="25887"/>
    <cellStyle name="Percent 3 15 38" xfId="25888"/>
    <cellStyle name="Percent 3 15 39" xfId="25889"/>
    <cellStyle name="Percent 3 15 4" xfId="25890"/>
    <cellStyle name="Percent 3 15 40" xfId="25891"/>
    <cellStyle name="Percent 3 15 41" xfId="25892"/>
    <cellStyle name="Percent 3 15 42" xfId="25893"/>
    <cellStyle name="Percent 3 15 43" xfId="25894"/>
    <cellStyle name="Percent 3 15 44" xfId="25895"/>
    <cellStyle name="Percent 3 15 45" xfId="25896"/>
    <cellStyle name="Percent 3 15 46" xfId="25897"/>
    <cellStyle name="Percent 3 15 47" xfId="25898"/>
    <cellStyle name="Percent 3 15 48" xfId="25899"/>
    <cellStyle name="Percent 3 15 49" xfId="25900"/>
    <cellStyle name="Percent 3 15 5" xfId="25901"/>
    <cellStyle name="Percent 3 15 50" xfId="25902"/>
    <cellStyle name="Percent 3 15 51" xfId="25903"/>
    <cellStyle name="Percent 3 15 52" xfId="25904"/>
    <cellStyle name="Percent 3 15 53" xfId="25905"/>
    <cellStyle name="Percent 3 15 54" xfId="25906"/>
    <cellStyle name="Percent 3 15 55" xfId="25907"/>
    <cellStyle name="Percent 3 15 56" xfId="25908"/>
    <cellStyle name="Percent 3 15 57" xfId="25909"/>
    <cellStyle name="Percent 3 15 58" xfId="25910"/>
    <cellStyle name="Percent 3 15 59" xfId="25911"/>
    <cellStyle name="Percent 3 15 6" xfId="25912"/>
    <cellStyle name="Percent 3 15 60" xfId="25913"/>
    <cellStyle name="Percent 3 15 61" xfId="25914"/>
    <cellStyle name="Percent 3 15 62" xfId="25915"/>
    <cellStyle name="Percent 3 15 63" xfId="25916"/>
    <cellStyle name="Percent 3 15 64" xfId="25917"/>
    <cellStyle name="Percent 3 15 65" xfId="25918"/>
    <cellStyle name="Percent 3 15 66" xfId="25919"/>
    <cellStyle name="Percent 3 15 67" xfId="25920"/>
    <cellStyle name="Percent 3 15 7" xfId="25921"/>
    <cellStyle name="Percent 3 15 8" xfId="25922"/>
    <cellStyle name="Percent 3 15 9" xfId="25923"/>
    <cellStyle name="Percent 3 16" xfId="25924"/>
    <cellStyle name="Percent 3 16 10" xfId="25925"/>
    <cellStyle name="Percent 3 16 11" xfId="25926"/>
    <cellStyle name="Percent 3 16 12" xfId="25927"/>
    <cellStyle name="Percent 3 16 13" xfId="25928"/>
    <cellStyle name="Percent 3 16 14" xfId="25929"/>
    <cellStyle name="Percent 3 16 15" xfId="25930"/>
    <cellStyle name="Percent 3 16 16" xfId="25931"/>
    <cellStyle name="Percent 3 16 17" xfId="25932"/>
    <cellStyle name="Percent 3 16 18" xfId="25933"/>
    <cellStyle name="Percent 3 16 19" xfId="25934"/>
    <cellStyle name="Percent 3 16 2" xfId="25935"/>
    <cellStyle name="Percent 3 16 20" xfId="25936"/>
    <cellStyle name="Percent 3 16 21" xfId="25937"/>
    <cellStyle name="Percent 3 16 22" xfId="25938"/>
    <cellStyle name="Percent 3 16 23" xfId="25939"/>
    <cellStyle name="Percent 3 16 24" xfId="25940"/>
    <cellStyle name="Percent 3 16 25" xfId="25941"/>
    <cellStyle name="Percent 3 16 26" xfId="25942"/>
    <cellStyle name="Percent 3 16 27" xfId="25943"/>
    <cellStyle name="Percent 3 16 28" xfId="25944"/>
    <cellStyle name="Percent 3 16 29" xfId="25945"/>
    <cellStyle name="Percent 3 16 3" xfId="25946"/>
    <cellStyle name="Percent 3 16 30" xfId="25947"/>
    <cellStyle name="Percent 3 16 31" xfId="25948"/>
    <cellStyle name="Percent 3 16 32" xfId="25949"/>
    <cellStyle name="Percent 3 16 33" xfId="25950"/>
    <cellStyle name="Percent 3 16 34" xfId="25951"/>
    <cellStyle name="Percent 3 16 35" xfId="25952"/>
    <cellStyle name="Percent 3 16 36" xfId="25953"/>
    <cellStyle name="Percent 3 16 37" xfId="25954"/>
    <cellStyle name="Percent 3 16 38" xfId="25955"/>
    <cellStyle name="Percent 3 16 39" xfId="25956"/>
    <cellStyle name="Percent 3 16 4" xfId="25957"/>
    <cellStyle name="Percent 3 16 40" xfId="25958"/>
    <cellStyle name="Percent 3 16 41" xfId="25959"/>
    <cellStyle name="Percent 3 16 42" xfId="25960"/>
    <cellStyle name="Percent 3 16 43" xfId="25961"/>
    <cellStyle name="Percent 3 16 44" xfId="25962"/>
    <cellStyle name="Percent 3 16 45" xfId="25963"/>
    <cellStyle name="Percent 3 16 46" xfId="25964"/>
    <cellStyle name="Percent 3 16 47" xfId="25965"/>
    <cellStyle name="Percent 3 16 48" xfId="25966"/>
    <cellStyle name="Percent 3 16 49" xfId="25967"/>
    <cellStyle name="Percent 3 16 5" xfId="25968"/>
    <cellStyle name="Percent 3 16 50" xfId="25969"/>
    <cellStyle name="Percent 3 16 51" xfId="25970"/>
    <cellStyle name="Percent 3 16 52" xfId="25971"/>
    <cellStyle name="Percent 3 16 53" xfId="25972"/>
    <cellStyle name="Percent 3 16 54" xfId="25973"/>
    <cellStyle name="Percent 3 16 55" xfId="25974"/>
    <cellStyle name="Percent 3 16 56" xfId="25975"/>
    <cellStyle name="Percent 3 16 57" xfId="25976"/>
    <cellStyle name="Percent 3 16 58" xfId="25977"/>
    <cellStyle name="Percent 3 16 59" xfId="25978"/>
    <cellStyle name="Percent 3 16 6" xfId="25979"/>
    <cellStyle name="Percent 3 16 60" xfId="25980"/>
    <cellStyle name="Percent 3 16 61" xfId="25981"/>
    <cellStyle name="Percent 3 16 62" xfId="25982"/>
    <cellStyle name="Percent 3 16 63" xfId="25983"/>
    <cellStyle name="Percent 3 16 64" xfId="25984"/>
    <cellStyle name="Percent 3 16 65" xfId="25985"/>
    <cellStyle name="Percent 3 16 66" xfId="25986"/>
    <cellStyle name="Percent 3 16 67" xfId="25987"/>
    <cellStyle name="Percent 3 16 7" xfId="25988"/>
    <cellStyle name="Percent 3 16 8" xfId="25989"/>
    <cellStyle name="Percent 3 16 9" xfId="25990"/>
    <cellStyle name="Percent 3 17" xfId="25991"/>
    <cellStyle name="Percent 3 17 10" xfId="25992"/>
    <cellStyle name="Percent 3 17 11" xfId="25993"/>
    <cellStyle name="Percent 3 17 12" xfId="25994"/>
    <cellStyle name="Percent 3 17 13" xfId="25995"/>
    <cellStyle name="Percent 3 17 14" xfId="25996"/>
    <cellStyle name="Percent 3 17 15" xfId="25997"/>
    <cellStyle name="Percent 3 17 16" xfId="25998"/>
    <cellStyle name="Percent 3 17 17" xfId="25999"/>
    <cellStyle name="Percent 3 17 18" xfId="26000"/>
    <cellStyle name="Percent 3 17 19" xfId="26001"/>
    <cellStyle name="Percent 3 17 2" xfId="26002"/>
    <cellStyle name="Percent 3 17 20" xfId="26003"/>
    <cellStyle name="Percent 3 17 21" xfId="26004"/>
    <cellStyle name="Percent 3 17 22" xfId="26005"/>
    <cellStyle name="Percent 3 17 23" xfId="26006"/>
    <cellStyle name="Percent 3 17 24" xfId="26007"/>
    <cellStyle name="Percent 3 17 25" xfId="26008"/>
    <cellStyle name="Percent 3 17 26" xfId="26009"/>
    <cellStyle name="Percent 3 17 27" xfId="26010"/>
    <cellStyle name="Percent 3 17 28" xfId="26011"/>
    <cellStyle name="Percent 3 17 29" xfId="26012"/>
    <cellStyle name="Percent 3 17 3" xfId="26013"/>
    <cellStyle name="Percent 3 17 30" xfId="26014"/>
    <cellStyle name="Percent 3 17 31" xfId="26015"/>
    <cellStyle name="Percent 3 17 32" xfId="26016"/>
    <cellStyle name="Percent 3 17 33" xfId="26017"/>
    <cellStyle name="Percent 3 17 34" xfId="26018"/>
    <cellStyle name="Percent 3 17 35" xfId="26019"/>
    <cellStyle name="Percent 3 17 36" xfId="26020"/>
    <cellStyle name="Percent 3 17 37" xfId="26021"/>
    <cellStyle name="Percent 3 17 38" xfId="26022"/>
    <cellStyle name="Percent 3 17 39" xfId="26023"/>
    <cellStyle name="Percent 3 17 4" xfId="26024"/>
    <cellStyle name="Percent 3 17 40" xfId="26025"/>
    <cellStyle name="Percent 3 17 41" xfId="26026"/>
    <cellStyle name="Percent 3 17 42" xfId="26027"/>
    <cellStyle name="Percent 3 17 43" xfId="26028"/>
    <cellStyle name="Percent 3 17 44" xfId="26029"/>
    <cellStyle name="Percent 3 17 45" xfId="26030"/>
    <cellStyle name="Percent 3 17 46" xfId="26031"/>
    <cellStyle name="Percent 3 17 47" xfId="26032"/>
    <cellStyle name="Percent 3 17 48" xfId="26033"/>
    <cellStyle name="Percent 3 17 49" xfId="26034"/>
    <cellStyle name="Percent 3 17 5" xfId="26035"/>
    <cellStyle name="Percent 3 17 50" xfId="26036"/>
    <cellStyle name="Percent 3 17 51" xfId="26037"/>
    <cellStyle name="Percent 3 17 52" xfId="26038"/>
    <cellStyle name="Percent 3 17 53" xfId="26039"/>
    <cellStyle name="Percent 3 17 54" xfId="26040"/>
    <cellStyle name="Percent 3 17 55" xfId="26041"/>
    <cellStyle name="Percent 3 17 56" xfId="26042"/>
    <cellStyle name="Percent 3 17 57" xfId="26043"/>
    <cellStyle name="Percent 3 17 58" xfId="26044"/>
    <cellStyle name="Percent 3 17 59" xfId="26045"/>
    <cellStyle name="Percent 3 17 6" xfId="26046"/>
    <cellStyle name="Percent 3 17 60" xfId="26047"/>
    <cellStyle name="Percent 3 17 61" xfId="26048"/>
    <cellStyle name="Percent 3 17 62" xfId="26049"/>
    <cellStyle name="Percent 3 17 63" xfId="26050"/>
    <cellStyle name="Percent 3 17 64" xfId="26051"/>
    <cellStyle name="Percent 3 17 65" xfId="26052"/>
    <cellStyle name="Percent 3 17 66" xfId="26053"/>
    <cellStyle name="Percent 3 17 67" xfId="26054"/>
    <cellStyle name="Percent 3 17 7" xfId="26055"/>
    <cellStyle name="Percent 3 17 8" xfId="26056"/>
    <cellStyle name="Percent 3 17 9" xfId="26057"/>
    <cellStyle name="Percent 3 18" xfId="26058"/>
    <cellStyle name="Percent 3 18 10" xfId="26059"/>
    <cellStyle name="Percent 3 18 11" xfId="26060"/>
    <cellStyle name="Percent 3 18 12" xfId="26061"/>
    <cellStyle name="Percent 3 18 13" xfId="26062"/>
    <cellStyle name="Percent 3 18 14" xfId="26063"/>
    <cellStyle name="Percent 3 18 15" xfId="26064"/>
    <cellStyle name="Percent 3 18 16" xfId="26065"/>
    <cellStyle name="Percent 3 18 17" xfId="26066"/>
    <cellStyle name="Percent 3 18 18" xfId="26067"/>
    <cellStyle name="Percent 3 18 19" xfId="26068"/>
    <cellStyle name="Percent 3 18 2" xfId="26069"/>
    <cellStyle name="Percent 3 18 20" xfId="26070"/>
    <cellStyle name="Percent 3 18 21" xfId="26071"/>
    <cellStyle name="Percent 3 18 22" xfId="26072"/>
    <cellStyle name="Percent 3 18 23" xfId="26073"/>
    <cellStyle name="Percent 3 18 24" xfId="26074"/>
    <cellStyle name="Percent 3 18 25" xfId="26075"/>
    <cellStyle name="Percent 3 18 26" xfId="26076"/>
    <cellStyle name="Percent 3 18 27" xfId="26077"/>
    <cellStyle name="Percent 3 18 28" xfId="26078"/>
    <cellStyle name="Percent 3 18 29" xfId="26079"/>
    <cellStyle name="Percent 3 18 3" xfId="26080"/>
    <cellStyle name="Percent 3 18 30" xfId="26081"/>
    <cellStyle name="Percent 3 18 31" xfId="26082"/>
    <cellStyle name="Percent 3 18 32" xfId="26083"/>
    <cellStyle name="Percent 3 18 33" xfId="26084"/>
    <cellStyle name="Percent 3 18 34" xfId="26085"/>
    <cellStyle name="Percent 3 18 35" xfId="26086"/>
    <cellStyle name="Percent 3 18 36" xfId="26087"/>
    <cellStyle name="Percent 3 18 37" xfId="26088"/>
    <cellStyle name="Percent 3 18 38" xfId="26089"/>
    <cellStyle name="Percent 3 18 39" xfId="26090"/>
    <cellStyle name="Percent 3 18 4" xfId="26091"/>
    <cellStyle name="Percent 3 18 40" xfId="26092"/>
    <cellStyle name="Percent 3 18 41" xfId="26093"/>
    <cellStyle name="Percent 3 18 42" xfId="26094"/>
    <cellStyle name="Percent 3 18 43" xfId="26095"/>
    <cellStyle name="Percent 3 18 44" xfId="26096"/>
    <cellStyle name="Percent 3 18 45" xfId="26097"/>
    <cellStyle name="Percent 3 18 46" xfId="26098"/>
    <cellStyle name="Percent 3 18 47" xfId="26099"/>
    <cellStyle name="Percent 3 18 48" xfId="26100"/>
    <cellStyle name="Percent 3 18 49" xfId="26101"/>
    <cellStyle name="Percent 3 18 5" xfId="26102"/>
    <cellStyle name="Percent 3 18 50" xfId="26103"/>
    <cellStyle name="Percent 3 18 51" xfId="26104"/>
    <cellStyle name="Percent 3 18 52" xfId="26105"/>
    <cellStyle name="Percent 3 18 53" xfId="26106"/>
    <cellStyle name="Percent 3 18 54" xfId="26107"/>
    <cellStyle name="Percent 3 18 55" xfId="26108"/>
    <cellStyle name="Percent 3 18 56" xfId="26109"/>
    <cellStyle name="Percent 3 18 57" xfId="26110"/>
    <cellStyle name="Percent 3 18 58" xfId="26111"/>
    <cellStyle name="Percent 3 18 59" xfId="26112"/>
    <cellStyle name="Percent 3 18 6" xfId="26113"/>
    <cellStyle name="Percent 3 18 60" xfId="26114"/>
    <cellStyle name="Percent 3 18 61" xfId="26115"/>
    <cellStyle name="Percent 3 18 62" xfId="26116"/>
    <cellStyle name="Percent 3 18 63" xfId="26117"/>
    <cellStyle name="Percent 3 18 64" xfId="26118"/>
    <cellStyle name="Percent 3 18 65" xfId="26119"/>
    <cellStyle name="Percent 3 18 66" xfId="26120"/>
    <cellStyle name="Percent 3 18 67" xfId="26121"/>
    <cellStyle name="Percent 3 18 7" xfId="26122"/>
    <cellStyle name="Percent 3 18 8" xfId="26123"/>
    <cellStyle name="Percent 3 18 9" xfId="26124"/>
    <cellStyle name="Percent 3 19" xfId="26125"/>
    <cellStyle name="Percent 3 19 10" xfId="26126"/>
    <cellStyle name="Percent 3 19 11" xfId="26127"/>
    <cellStyle name="Percent 3 19 12" xfId="26128"/>
    <cellStyle name="Percent 3 19 13" xfId="26129"/>
    <cellStyle name="Percent 3 19 14" xfId="26130"/>
    <cellStyle name="Percent 3 19 15" xfId="26131"/>
    <cellStyle name="Percent 3 19 16" xfId="26132"/>
    <cellStyle name="Percent 3 19 17" xfId="26133"/>
    <cellStyle name="Percent 3 19 18" xfId="26134"/>
    <cellStyle name="Percent 3 19 19" xfId="26135"/>
    <cellStyle name="Percent 3 19 2" xfId="26136"/>
    <cellStyle name="Percent 3 19 20" xfId="26137"/>
    <cellStyle name="Percent 3 19 21" xfId="26138"/>
    <cellStyle name="Percent 3 19 22" xfId="26139"/>
    <cellStyle name="Percent 3 19 23" xfId="26140"/>
    <cellStyle name="Percent 3 19 24" xfId="26141"/>
    <cellStyle name="Percent 3 19 25" xfId="26142"/>
    <cellStyle name="Percent 3 19 26" xfId="26143"/>
    <cellStyle name="Percent 3 19 27" xfId="26144"/>
    <cellStyle name="Percent 3 19 28" xfId="26145"/>
    <cellStyle name="Percent 3 19 29" xfId="26146"/>
    <cellStyle name="Percent 3 19 3" xfId="26147"/>
    <cellStyle name="Percent 3 19 30" xfId="26148"/>
    <cellStyle name="Percent 3 19 31" xfId="26149"/>
    <cellStyle name="Percent 3 19 32" xfId="26150"/>
    <cellStyle name="Percent 3 19 33" xfId="26151"/>
    <cellStyle name="Percent 3 19 34" xfId="26152"/>
    <cellStyle name="Percent 3 19 35" xfId="26153"/>
    <cellStyle name="Percent 3 19 36" xfId="26154"/>
    <cellStyle name="Percent 3 19 37" xfId="26155"/>
    <cellStyle name="Percent 3 19 38" xfId="26156"/>
    <cellStyle name="Percent 3 19 39" xfId="26157"/>
    <cellStyle name="Percent 3 19 4" xfId="26158"/>
    <cellStyle name="Percent 3 19 40" xfId="26159"/>
    <cellStyle name="Percent 3 19 41" xfId="26160"/>
    <cellStyle name="Percent 3 19 42" xfId="26161"/>
    <cellStyle name="Percent 3 19 43" xfId="26162"/>
    <cellStyle name="Percent 3 19 44" xfId="26163"/>
    <cellStyle name="Percent 3 19 45" xfId="26164"/>
    <cellStyle name="Percent 3 19 46" xfId="26165"/>
    <cellStyle name="Percent 3 19 47" xfId="26166"/>
    <cellStyle name="Percent 3 19 48" xfId="26167"/>
    <cellStyle name="Percent 3 19 49" xfId="26168"/>
    <cellStyle name="Percent 3 19 5" xfId="26169"/>
    <cellStyle name="Percent 3 19 50" xfId="26170"/>
    <cellStyle name="Percent 3 19 51" xfId="26171"/>
    <cellStyle name="Percent 3 19 52" xfId="26172"/>
    <cellStyle name="Percent 3 19 53" xfId="26173"/>
    <cellStyle name="Percent 3 19 54" xfId="26174"/>
    <cellStyle name="Percent 3 19 55" xfId="26175"/>
    <cellStyle name="Percent 3 19 56" xfId="26176"/>
    <cellStyle name="Percent 3 19 57" xfId="26177"/>
    <cellStyle name="Percent 3 19 58" xfId="26178"/>
    <cellStyle name="Percent 3 19 59" xfId="26179"/>
    <cellStyle name="Percent 3 19 6" xfId="26180"/>
    <cellStyle name="Percent 3 19 60" xfId="26181"/>
    <cellStyle name="Percent 3 19 61" xfId="26182"/>
    <cellStyle name="Percent 3 19 62" xfId="26183"/>
    <cellStyle name="Percent 3 19 63" xfId="26184"/>
    <cellStyle name="Percent 3 19 64" xfId="26185"/>
    <cellStyle name="Percent 3 19 65" xfId="26186"/>
    <cellStyle name="Percent 3 19 66" xfId="26187"/>
    <cellStyle name="Percent 3 19 67" xfId="26188"/>
    <cellStyle name="Percent 3 19 7" xfId="26189"/>
    <cellStyle name="Percent 3 19 8" xfId="26190"/>
    <cellStyle name="Percent 3 19 9" xfId="26191"/>
    <cellStyle name="Percent 3 2" xfId="26192"/>
    <cellStyle name="Percent 3 2 10" xfId="26193"/>
    <cellStyle name="Percent 3 2 11" xfId="26194"/>
    <cellStyle name="Percent 3 2 12" xfId="26195"/>
    <cellStyle name="Percent 3 2 13" xfId="26196"/>
    <cellStyle name="Percent 3 2 14" xfId="26197"/>
    <cellStyle name="Percent 3 2 15" xfId="26198"/>
    <cellStyle name="Percent 3 2 16" xfId="26199"/>
    <cellStyle name="Percent 3 2 17" xfId="26200"/>
    <cellStyle name="Percent 3 2 18" xfId="26201"/>
    <cellStyle name="Percent 3 2 19" xfId="26202"/>
    <cellStyle name="Percent 3 2 2" xfId="26203"/>
    <cellStyle name="Percent 3 2 20" xfId="26204"/>
    <cellStyle name="Percent 3 2 21" xfId="26205"/>
    <cellStyle name="Percent 3 2 22" xfId="26206"/>
    <cellStyle name="Percent 3 2 23" xfId="26207"/>
    <cellStyle name="Percent 3 2 24" xfId="26208"/>
    <cellStyle name="Percent 3 2 25" xfId="26209"/>
    <cellStyle name="Percent 3 2 26" xfId="26210"/>
    <cellStyle name="Percent 3 2 27" xfId="26211"/>
    <cellStyle name="Percent 3 2 28" xfId="26212"/>
    <cellStyle name="Percent 3 2 29" xfId="26213"/>
    <cellStyle name="Percent 3 2 3" xfId="26214"/>
    <cellStyle name="Percent 3 2 30" xfId="26215"/>
    <cellStyle name="Percent 3 2 31" xfId="26216"/>
    <cellStyle name="Percent 3 2 32" xfId="26217"/>
    <cellStyle name="Percent 3 2 33" xfId="26218"/>
    <cellStyle name="Percent 3 2 34" xfId="26219"/>
    <cellStyle name="Percent 3 2 35" xfId="26220"/>
    <cellStyle name="Percent 3 2 36" xfId="26221"/>
    <cellStyle name="Percent 3 2 37" xfId="26222"/>
    <cellStyle name="Percent 3 2 38" xfId="26223"/>
    <cellStyle name="Percent 3 2 39" xfId="26224"/>
    <cellStyle name="Percent 3 2 4" xfId="26225"/>
    <cellStyle name="Percent 3 2 40" xfId="26226"/>
    <cellStyle name="Percent 3 2 41" xfId="26227"/>
    <cellStyle name="Percent 3 2 42" xfId="26228"/>
    <cellStyle name="Percent 3 2 43" xfId="26229"/>
    <cellStyle name="Percent 3 2 44" xfId="26230"/>
    <cellStyle name="Percent 3 2 45" xfId="26231"/>
    <cellStyle name="Percent 3 2 46" xfId="26232"/>
    <cellStyle name="Percent 3 2 47" xfId="26233"/>
    <cellStyle name="Percent 3 2 48" xfId="26234"/>
    <cellStyle name="Percent 3 2 49" xfId="26235"/>
    <cellStyle name="Percent 3 2 5" xfId="26236"/>
    <cellStyle name="Percent 3 2 50" xfId="26237"/>
    <cellStyle name="Percent 3 2 51" xfId="26238"/>
    <cellStyle name="Percent 3 2 52" xfId="26239"/>
    <cellStyle name="Percent 3 2 53" xfId="26240"/>
    <cellStyle name="Percent 3 2 54" xfId="26241"/>
    <cellStyle name="Percent 3 2 55" xfId="26242"/>
    <cellStyle name="Percent 3 2 56" xfId="26243"/>
    <cellStyle name="Percent 3 2 57" xfId="26244"/>
    <cellStyle name="Percent 3 2 58" xfId="26245"/>
    <cellStyle name="Percent 3 2 59" xfId="26246"/>
    <cellStyle name="Percent 3 2 6" xfId="26247"/>
    <cellStyle name="Percent 3 2 60" xfId="26248"/>
    <cellStyle name="Percent 3 2 61" xfId="26249"/>
    <cellStyle name="Percent 3 2 62" xfId="26250"/>
    <cellStyle name="Percent 3 2 63" xfId="26251"/>
    <cellStyle name="Percent 3 2 64" xfId="26252"/>
    <cellStyle name="Percent 3 2 65" xfId="26253"/>
    <cellStyle name="Percent 3 2 66" xfId="26254"/>
    <cellStyle name="Percent 3 2 67" xfId="26255"/>
    <cellStyle name="Percent 3 2 7" xfId="26256"/>
    <cellStyle name="Percent 3 2 8" xfId="26257"/>
    <cellStyle name="Percent 3 2 9" xfId="26258"/>
    <cellStyle name="Percent 3 20" xfId="26259"/>
    <cellStyle name="Percent 3 20 10" xfId="26260"/>
    <cellStyle name="Percent 3 20 11" xfId="26261"/>
    <cellStyle name="Percent 3 20 12" xfId="26262"/>
    <cellStyle name="Percent 3 20 13" xfId="26263"/>
    <cellStyle name="Percent 3 20 14" xfId="26264"/>
    <cellStyle name="Percent 3 20 15" xfId="26265"/>
    <cellStyle name="Percent 3 20 16" xfId="26266"/>
    <cellStyle name="Percent 3 20 17" xfId="26267"/>
    <cellStyle name="Percent 3 20 18" xfId="26268"/>
    <cellStyle name="Percent 3 20 19" xfId="26269"/>
    <cellStyle name="Percent 3 20 2" xfId="26270"/>
    <cellStyle name="Percent 3 20 20" xfId="26271"/>
    <cellStyle name="Percent 3 20 21" xfId="26272"/>
    <cellStyle name="Percent 3 20 22" xfId="26273"/>
    <cellStyle name="Percent 3 20 23" xfId="26274"/>
    <cellStyle name="Percent 3 20 24" xfId="26275"/>
    <cellStyle name="Percent 3 20 25" xfId="26276"/>
    <cellStyle name="Percent 3 20 26" xfId="26277"/>
    <cellStyle name="Percent 3 20 27" xfId="26278"/>
    <cellStyle name="Percent 3 20 28" xfId="26279"/>
    <cellStyle name="Percent 3 20 29" xfId="26280"/>
    <cellStyle name="Percent 3 20 3" xfId="26281"/>
    <cellStyle name="Percent 3 20 30" xfId="26282"/>
    <cellStyle name="Percent 3 20 31" xfId="26283"/>
    <cellStyle name="Percent 3 20 32" xfId="26284"/>
    <cellStyle name="Percent 3 20 33" xfId="26285"/>
    <cellStyle name="Percent 3 20 34" xfId="26286"/>
    <cellStyle name="Percent 3 20 35" xfId="26287"/>
    <cellStyle name="Percent 3 20 36" xfId="26288"/>
    <cellStyle name="Percent 3 20 37" xfId="26289"/>
    <cellStyle name="Percent 3 20 38" xfId="26290"/>
    <cellStyle name="Percent 3 20 39" xfId="26291"/>
    <cellStyle name="Percent 3 20 4" xfId="26292"/>
    <cellStyle name="Percent 3 20 40" xfId="26293"/>
    <cellStyle name="Percent 3 20 41" xfId="26294"/>
    <cellStyle name="Percent 3 20 42" xfId="26295"/>
    <cellStyle name="Percent 3 20 43" xfId="26296"/>
    <cellStyle name="Percent 3 20 44" xfId="26297"/>
    <cellStyle name="Percent 3 20 45" xfId="26298"/>
    <cellStyle name="Percent 3 20 46" xfId="26299"/>
    <cellStyle name="Percent 3 20 47" xfId="26300"/>
    <cellStyle name="Percent 3 20 48" xfId="26301"/>
    <cellStyle name="Percent 3 20 49" xfId="26302"/>
    <cellStyle name="Percent 3 20 5" xfId="26303"/>
    <cellStyle name="Percent 3 20 50" xfId="26304"/>
    <cellStyle name="Percent 3 20 51" xfId="26305"/>
    <cellStyle name="Percent 3 20 52" xfId="26306"/>
    <cellStyle name="Percent 3 20 53" xfId="26307"/>
    <cellStyle name="Percent 3 20 54" xfId="26308"/>
    <cellStyle name="Percent 3 20 55" xfId="26309"/>
    <cellStyle name="Percent 3 20 56" xfId="26310"/>
    <cellStyle name="Percent 3 20 57" xfId="26311"/>
    <cellStyle name="Percent 3 20 58" xfId="26312"/>
    <cellStyle name="Percent 3 20 59" xfId="26313"/>
    <cellStyle name="Percent 3 20 6" xfId="26314"/>
    <cellStyle name="Percent 3 20 60" xfId="26315"/>
    <cellStyle name="Percent 3 20 61" xfId="26316"/>
    <cellStyle name="Percent 3 20 62" xfId="26317"/>
    <cellStyle name="Percent 3 20 63" xfId="26318"/>
    <cellStyle name="Percent 3 20 64" xfId="26319"/>
    <cellStyle name="Percent 3 20 65" xfId="26320"/>
    <cellStyle name="Percent 3 20 66" xfId="26321"/>
    <cellStyle name="Percent 3 20 67" xfId="26322"/>
    <cellStyle name="Percent 3 20 7" xfId="26323"/>
    <cellStyle name="Percent 3 20 8" xfId="26324"/>
    <cellStyle name="Percent 3 20 9" xfId="26325"/>
    <cellStyle name="Percent 3 21" xfId="26326"/>
    <cellStyle name="Percent 3 21 10" xfId="26327"/>
    <cellStyle name="Percent 3 21 11" xfId="26328"/>
    <cellStyle name="Percent 3 21 12" xfId="26329"/>
    <cellStyle name="Percent 3 21 13" xfId="26330"/>
    <cellStyle name="Percent 3 21 14" xfId="26331"/>
    <cellStyle name="Percent 3 21 15" xfId="26332"/>
    <cellStyle name="Percent 3 21 16" xfId="26333"/>
    <cellStyle name="Percent 3 21 17" xfId="26334"/>
    <cellStyle name="Percent 3 21 18" xfId="26335"/>
    <cellStyle name="Percent 3 21 19" xfId="26336"/>
    <cellStyle name="Percent 3 21 2" xfId="26337"/>
    <cellStyle name="Percent 3 21 20" xfId="26338"/>
    <cellStyle name="Percent 3 21 21" xfId="26339"/>
    <cellStyle name="Percent 3 21 22" xfId="26340"/>
    <cellStyle name="Percent 3 21 23" xfId="26341"/>
    <cellStyle name="Percent 3 21 24" xfId="26342"/>
    <cellStyle name="Percent 3 21 25" xfId="26343"/>
    <cellStyle name="Percent 3 21 26" xfId="26344"/>
    <cellStyle name="Percent 3 21 27" xfId="26345"/>
    <cellStyle name="Percent 3 21 28" xfId="26346"/>
    <cellStyle name="Percent 3 21 29" xfId="26347"/>
    <cellStyle name="Percent 3 21 3" xfId="26348"/>
    <cellStyle name="Percent 3 21 30" xfId="26349"/>
    <cellStyle name="Percent 3 21 31" xfId="26350"/>
    <cellStyle name="Percent 3 21 32" xfId="26351"/>
    <cellStyle name="Percent 3 21 33" xfId="26352"/>
    <cellStyle name="Percent 3 21 34" xfId="26353"/>
    <cellStyle name="Percent 3 21 35" xfId="26354"/>
    <cellStyle name="Percent 3 21 36" xfId="26355"/>
    <cellStyle name="Percent 3 21 37" xfId="26356"/>
    <cellStyle name="Percent 3 21 38" xfId="26357"/>
    <cellStyle name="Percent 3 21 39" xfId="26358"/>
    <cellStyle name="Percent 3 21 4" xfId="26359"/>
    <cellStyle name="Percent 3 21 40" xfId="26360"/>
    <cellStyle name="Percent 3 21 41" xfId="26361"/>
    <cellStyle name="Percent 3 21 42" xfId="26362"/>
    <cellStyle name="Percent 3 21 43" xfId="26363"/>
    <cellStyle name="Percent 3 21 44" xfId="26364"/>
    <cellStyle name="Percent 3 21 45" xfId="26365"/>
    <cellStyle name="Percent 3 21 46" xfId="26366"/>
    <cellStyle name="Percent 3 21 47" xfId="26367"/>
    <cellStyle name="Percent 3 21 48" xfId="26368"/>
    <cellStyle name="Percent 3 21 49" xfId="26369"/>
    <cellStyle name="Percent 3 21 5" xfId="26370"/>
    <cellStyle name="Percent 3 21 50" xfId="26371"/>
    <cellStyle name="Percent 3 21 51" xfId="26372"/>
    <cellStyle name="Percent 3 21 52" xfId="26373"/>
    <cellStyle name="Percent 3 21 53" xfId="26374"/>
    <cellStyle name="Percent 3 21 54" xfId="26375"/>
    <cellStyle name="Percent 3 21 55" xfId="26376"/>
    <cellStyle name="Percent 3 21 56" xfId="26377"/>
    <cellStyle name="Percent 3 21 57" xfId="26378"/>
    <cellStyle name="Percent 3 21 58" xfId="26379"/>
    <cellStyle name="Percent 3 21 59" xfId="26380"/>
    <cellStyle name="Percent 3 21 6" xfId="26381"/>
    <cellStyle name="Percent 3 21 60" xfId="26382"/>
    <cellStyle name="Percent 3 21 61" xfId="26383"/>
    <cellStyle name="Percent 3 21 62" xfId="26384"/>
    <cellStyle name="Percent 3 21 63" xfId="26385"/>
    <cellStyle name="Percent 3 21 64" xfId="26386"/>
    <cellStyle name="Percent 3 21 65" xfId="26387"/>
    <cellStyle name="Percent 3 21 66" xfId="26388"/>
    <cellStyle name="Percent 3 21 67" xfId="26389"/>
    <cellStyle name="Percent 3 21 7" xfId="26390"/>
    <cellStyle name="Percent 3 21 8" xfId="26391"/>
    <cellStyle name="Percent 3 21 9" xfId="26392"/>
    <cellStyle name="Percent 3 22" xfId="26393"/>
    <cellStyle name="Percent 3 22 10" xfId="26394"/>
    <cellStyle name="Percent 3 22 11" xfId="26395"/>
    <cellStyle name="Percent 3 22 12" xfId="26396"/>
    <cellStyle name="Percent 3 22 13" xfId="26397"/>
    <cellStyle name="Percent 3 22 14" xfId="26398"/>
    <cellStyle name="Percent 3 22 15" xfId="26399"/>
    <cellStyle name="Percent 3 22 16" xfId="26400"/>
    <cellStyle name="Percent 3 22 17" xfId="26401"/>
    <cellStyle name="Percent 3 22 18" xfId="26402"/>
    <cellStyle name="Percent 3 22 19" xfId="26403"/>
    <cellStyle name="Percent 3 22 2" xfId="26404"/>
    <cellStyle name="Percent 3 22 20" xfId="26405"/>
    <cellStyle name="Percent 3 22 21" xfId="26406"/>
    <cellStyle name="Percent 3 22 22" xfId="26407"/>
    <cellStyle name="Percent 3 22 23" xfId="26408"/>
    <cellStyle name="Percent 3 22 24" xfId="26409"/>
    <cellStyle name="Percent 3 22 25" xfId="26410"/>
    <cellStyle name="Percent 3 22 26" xfId="26411"/>
    <cellStyle name="Percent 3 22 27" xfId="26412"/>
    <cellStyle name="Percent 3 22 28" xfId="26413"/>
    <cellStyle name="Percent 3 22 29" xfId="26414"/>
    <cellStyle name="Percent 3 22 3" xfId="26415"/>
    <cellStyle name="Percent 3 22 30" xfId="26416"/>
    <cellStyle name="Percent 3 22 31" xfId="26417"/>
    <cellStyle name="Percent 3 22 32" xfId="26418"/>
    <cellStyle name="Percent 3 22 33" xfId="26419"/>
    <cellStyle name="Percent 3 22 34" xfId="26420"/>
    <cellStyle name="Percent 3 22 35" xfId="26421"/>
    <cellStyle name="Percent 3 22 36" xfId="26422"/>
    <cellStyle name="Percent 3 22 37" xfId="26423"/>
    <cellStyle name="Percent 3 22 38" xfId="26424"/>
    <cellStyle name="Percent 3 22 39" xfId="26425"/>
    <cellStyle name="Percent 3 22 4" xfId="26426"/>
    <cellStyle name="Percent 3 22 40" xfId="26427"/>
    <cellStyle name="Percent 3 22 41" xfId="26428"/>
    <cellStyle name="Percent 3 22 42" xfId="26429"/>
    <cellStyle name="Percent 3 22 43" xfId="26430"/>
    <cellStyle name="Percent 3 22 44" xfId="26431"/>
    <cellStyle name="Percent 3 22 45" xfId="26432"/>
    <cellStyle name="Percent 3 22 46" xfId="26433"/>
    <cellStyle name="Percent 3 22 47" xfId="26434"/>
    <cellStyle name="Percent 3 22 48" xfId="26435"/>
    <cellStyle name="Percent 3 22 49" xfId="26436"/>
    <cellStyle name="Percent 3 22 5" xfId="26437"/>
    <cellStyle name="Percent 3 22 50" xfId="26438"/>
    <cellStyle name="Percent 3 22 51" xfId="26439"/>
    <cellStyle name="Percent 3 22 52" xfId="26440"/>
    <cellStyle name="Percent 3 22 53" xfId="26441"/>
    <cellStyle name="Percent 3 22 54" xfId="26442"/>
    <cellStyle name="Percent 3 22 55" xfId="26443"/>
    <cellStyle name="Percent 3 22 56" xfId="26444"/>
    <cellStyle name="Percent 3 22 57" xfId="26445"/>
    <cellStyle name="Percent 3 22 58" xfId="26446"/>
    <cellStyle name="Percent 3 22 59" xfId="26447"/>
    <cellStyle name="Percent 3 22 6" xfId="26448"/>
    <cellStyle name="Percent 3 22 60" xfId="26449"/>
    <cellStyle name="Percent 3 22 61" xfId="26450"/>
    <cellStyle name="Percent 3 22 62" xfId="26451"/>
    <cellStyle name="Percent 3 22 63" xfId="26452"/>
    <cellStyle name="Percent 3 22 64" xfId="26453"/>
    <cellStyle name="Percent 3 22 65" xfId="26454"/>
    <cellStyle name="Percent 3 22 66" xfId="26455"/>
    <cellStyle name="Percent 3 22 67" xfId="26456"/>
    <cellStyle name="Percent 3 22 7" xfId="26457"/>
    <cellStyle name="Percent 3 22 8" xfId="26458"/>
    <cellStyle name="Percent 3 22 9" xfId="26459"/>
    <cellStyle name="Percent 3 23" xfId="26460"/>
    <cellStyle name="Percent 3 23 10" xfId="26461"/>
    <cellStyle name="Percent 3 23 11" xfId="26462"/>
    <cellStyle name="Percent 3 23 12" xfId="26463"/>
    <cellStyle name="Percent 3 23 13" xfId="26464"/>
    <cellStyle name="Percent 3 23 14" xfId="26465"/>
    <cellStyle name="Percent 3 23 15" xfId="26466"/>
    <cellStyle name="Percent 3 23 16" xfId="26467"/>
    <cellStyle name="Percent 3 23 17" xfId="26468"/>
    <cellStyle name="Percent 3 23 18" xfId="26469"/>
    <cellStyle name="Percent 3 23 19" xfId="26470"/>
    <cellStyle name="Percent 3 23 2" xfId="26471"/>
    <cellStyle name="Percent 3 23 20" xfId="26472"/>
    <cellStyle name="Percent 3 23 21" xfId="26473"/>
    <cellStyle name="Percent 3 23 22" xfId="26474"/>
    <cellStyle name="Percent 3 23 23" xfId="26475"/>
    <cellStyle name="Percent 3 23 24" xfId="26476"/>
    <cellStyle name="Percent 3 23 25" xfId="26477"/>
    <cellStyle name="Percent 3 23 26" xfId="26478"/>
    <cellStyle name="Percent 3 23 27" xfId="26479"/>
    <cellStyle name="Percent 3 23 28" xfId="26480"/>
    <cellStyle name="Percent 3 23 29" xfId="26481"/>
    <cellStyle name="Percent 3 23 3" xfId="26482"/>
    <cellStyle name="Percent 3 23 30" xfId="26483"/>
    <cellStyle name="Percent 3 23 31" xfId="26484"/>
    <cellStyle name="Percent 3 23 32" xfId="26485"/>
    <cellStyle name="Percent 3 23 33" xfId="26486"/>
    <cellStyle name="Percent 3 23 34" xfId="26487"/>
    <cellStyle name="Percent 3 23 35" xfId="26488"/>
    <cellStyle name="Percent 3 23 36" xfId="26489"/>
    <cellStyle name="Percent 3 23 37" xfId="26490"/>
    <cellStyle name="Percent 3 23 38" xfId="26491"/>
    <cellStyle name="Percent 3 23 39" xfId="26492"/>
    <cellStyle name="Percent 3 23 4" xfId="26493"/>
    <cellStyle name="Percent 3 23 40" xfId="26494"/>
    <cellStyle name="Percent 3 23 41" xfId="26495"/>
    <cellStyle name="Percent 3 23 42" xfId="26496"/>
    <cellStyle name="Percent 3 23 43" xfId="26497"/>
    <cellStyle name="Percent 3 23 44" xfId="26498"/>
    <cellStyle name="Percent 3 23 45" xfId="26499"/>
    <cellStyle name="Percent 3 23 46" xfId="26500"/>
    <cellStyle name="Percent 3 23 47" xfId="26501"/>
    <cellStyle name="Percent 3 23 48" xfId="26502"/>
    <cellStyle name="Percent 3 23 49" xfId="26503"/>
    <cellStyle name="Percent 3 23 5" xfId="26504"/>
    <cellStyle name="Percent 3 23 50" xfId="26505"/>
    <cellStyle name="Percent 3 23 51" xfId="26506"/>
    <cellStyle name="Percent 3 23 52" xfId="26507"/>
    <cellStyle name="Percent 3 23 53" xfId="26508"/>
    <cellStyle name="Percent 3 23 54" xfId="26509"/>
    <cellStyle name="Percent 3 23 55" xfId="26510"/>
    <cellStyle name="Percent 3 23 56" xfId="26511"/>
    <cellStyle name="Percent 3 23 57" xfId="26512"/>
    <cellStyle name="Percent 3 23 58" xfId="26513"/>
    <cellStyle name="Percent 3 23 59" xfId="26514"/>
    <cellStyle name="Percent 3 23 6" xfId="26515"/>
    <cellStyle name="Percent 3 23 60" xfId="26516"/>
    <cellStyle name="Percent 3 23 61" xfId="26517"/>
    <cellStyle name="Percent 3 23 62" xfId="26518"/>
    <cellStyle name="Percent 3 23 63" xfId="26519"/>
    <cellStyle name="Percent 3 23 64" xfId="26520"/>
    <cellStyle name="Percent 3 23 65" xfId="26521"/>
    <cellStyle name="Percent 3 23 66" xfId="26522"/>
    <cellStyle name="Percent 3 23 67" xfId="26523"/>
    <cellStyle name="Percent 3 23 7" xfId="26524"/>
    <cellStyle name="Percent 3 23 8" xfId="26525"/>
    <cellStyle name="Percent 3 23 9" xfId="26526"/>
    <cellStyle name="Percent 3 24" xfId="26527"/>
    <cellStyle name="Percent 3 24 10" xfId="26528"/>
    <cellStyle name="Percent 3 24 11" xfId="26529"/>
    <cellStyle name="Percent 3 24 12" xfId="26530"/>
    <cellStyle name="Percent 3 24 13" xfId="26531"/>
    <cellStyle name="Percent 3 24 14" xfId="26532"/>
    <cellStyle name="Percent 3 24 15" xfId="26533"/>
    <cellStyle name="Percent 3 24 16" xfId="26534"/>
    <cellStyle name="Percent 3 24 17" xfId="26535"/>
    <cellStyle name="Percent 3 24 18" xfId="26536"/>
    <cellStyle name="Percent 3 24 19" xfId="26537"/>
    <cellStyle name="Percent 3 24 2" xfId="26538"/>
    <cellStyle name="Percent 3 24 20" xfId="26539"/>
    <cellStyle name="Percent 3 24 21" xfId="26540"/>
    <cellStyle name="Percent 3 24 22" xfId="26541"/>
    <cellStyle name="Percent 3 24 23" xfId="26542"/>
    <cellStyle name="Percent 3 24 24" xfId="26543"/>
    <cellStyle name="Percent 3 24 25" xfId="26544"/>
    <cellStyle name="Percent 3 24 26" xfId="26545"/>
    <cellStyle name="Percent 3 24 27" xfId="26546"/>
    <cellStyle name="Percent 3 24 28" xfId="26547"/>
    <cellStyle name="Percent 3 24 29" xfId="26548"/>
    <cellStyle name="Percent 3 24 3" xfId="26549"/>
    <cellStyle name="Percent 3 24 30" xfId="26550"/>
    <cellStyle name="Percent 3 24 31" xfId="26551"/>
    <cellStyle name="Percent 3 24 32" xfId="26552"/>
    <cellStyle name="Percent 3 24 33" xfId="26553"/>
    <cellStyle name="Percent 3 24 34" xfId="26554"/>
    <cellStyle name="Percent 3 24 35" xfId="26555"/>
    <cellStyle name="Percent 3 24 36" xfId="26556"/>
    <cellStyle name="Percent 3 24 37" xfId="26557"/>
    <cellStyle name="Percent 3 24 38" xfId="26558"/>
    <cellStyle name="Percent 3 24 39" xfId="26559"/>
    <cellStyle name="Percent 3 24 4" xfId="26560"/>
    <cellStyle name="Percent 3 24 40" xfId="26561"/>
    <cellStyle name="Percent 3 24 41" xfId="26562"/>
    <cellStyle name="Percent 3 24 42" xfId="26563"/>
    <cellStyle name="Percent 3 24 43" xfId="26564"/>
    <cellStyle name="Percent 3 24 44" xfId="26565"/>
    <cellStyle name="Percent 3 24 45" xfId="26566"/>
    <cellStyle name="Percent 3 24 46" xfId="26567"/>
    <cellStyle name="Percent 3 24 47" xfId="26568"/>
    <cellStyle name="Percent 3 24 48" xfId="26569"/>
    <cellStyle name="Percent 3 24 49" xfId="26570"/>
    <cellStyle name="Percent 3 24 5" xfId="26571"/>
    <cellStyle name="Percent 3 24 50" xfId="26572"/>
    <cellStyle name="Percent 3 24 51" xfId="26573"/>
    <cellStyle name="Percent 3 24 52" xfId="26574"/>
    <cellStyle name="Percent 3 24 53" xfId="26575"/>
    <cellStyle name="Percent 3 24 54" xfId="26576"/>
    <cellStyle name="Percent 3 24 55" xfId="26577"/>
    <cellStyle name="Percent 3 24 56" xfId="26578"/>
    <cellStyle name="Percent 3 24 57" xfId="26579"/>
    <cellStyle name="Percent 3 24 58" xfId="26580"/>
    <cellStyle name="Percent 3 24 59" xfId="26581"/>
    <cellStyle name="Percent 3 24 6" xfId="26582"/>
    <cellStyle name="Percent 3 24 60" xfId="26583"/>
    <cellStyle name="Percent 3 24 61" xfId="26584"/>
    <cellStyle name="Percent 3 24 62" xfId="26585"/>
    <cellStyle name="Percent 3 24 63" xfId="26586"/>
    <cellStyle name="Percent 3 24 64" xfId="26587"/>
    <cellStyle name="Percent 3 24 65" xfId="26588"/>
    <cellStyle name="Percent 3 24 66" xfId="26589"/>
    <cellStyle name="Percent 3 24 67" xfId="26590"/>
    <cellStyle name="Percent 3 24 7" xfId="26591"/>
    <cellStyle name="Percent 3 24 8" xfId="26592"/>
    <cellStyle name="Percent 3 24 9" xfId="26593"/>
    <cellStyle name="Percent 3 25" xfId="26594"/>
    <cellStyle name="Percent 3 25 10" xfId="26595"/>
    <cellStyle name="Percent 3 25 11" xfId="26596"/>
    <cellStyle name="Percent 3 25 12" xfId="26597"/>
    <cellStyle name="Percent 3 25 13" xfId="26598"/>
    <cellStyle name="Percent 3 25 14" xfId="26599"/>
    <cellStyle name="Percent 3 25 15" xfId="26600"/>
    <cellStyle name="Percent 3 25 16" xfId="26601"/>
    <cellStyle name="Percent 3 25 17" xfId="26602"/>
    <cellStyle name="Percent 3 25 18" xfId="26603"/>
    <cellStyle name="Percent 3 25 19" xfId="26604"/>
    <cellStyle name="Percent 3 25 2" xfId="26605"/>
    <cellStyle name="Percent 3 25 20" xfId="26606"/>
    <cellStyle name="Percent 3 25 21" xfId="26607"/>
    <cellStyle name="Percent 3 25 22" xfId="26608"/>
    <cellStyle name="Percent 3 25 23" xfId="26609"/>
    <cellStyle name="Percent 3 25 24" xfId="26610"/>
    <cellStyle name="Percent 3 25 25" xfId="26611"/>
    <cellStyle name="Percent 3 25 26" xfId="26612"/>
    <cellStyle name="Percent 3 25 27" xfId="26613"/>
    <cellStyle name="Percent 3 25 28" xfId="26614"/>
    <cellStyle name="Percent 3 25 29" xfId="26615"/>
    <cellStyle name="Percent 3 25 3" xfId="26616"/>
    <cellStyle name="Percent 3 25 30" xfId="26617"/>
    <cellStyle name="Percent 3 25 31" xfId="26618"/>
    <cellStyle name="Percent 3 25 32" xfId="26619"/>
    <cellStyle name="Percent 3 25 33" xfId="26620"/>
    <cellStyle name="Percent 3 25 34" xfId="26621"/>
    <cellStyle name="Percent 3 25 35" xfId="26622"/>
    <cellStyle name="Percent 3 25 36" xfId="26623"/>
    <cellStyle name="Percent 3 25 37" xfId="26624"/>
    <cellStyle name="Percent 3 25 38" xfId="26625"/>
    <cellStyle name="Percent 3 25 39" xfId="26626"/>
    <cellStyle name="Percent 3 25 4" xfId="26627"/>
    <cellStyle name="Percent 3 25 40" xfId="26628"/>
    <cellStyle name="Percent 3 25 41" xfId="26629"/>
    <cellStyle name="Percent 3 25 42" xfId="26630"/>
    <cellStyle name="Percent 3 25 43" xfId="26631"/>
    <cellStyle name="Percent 3 25 44" xfId="26632"/>
    <cellStyle name="Percent 3 25 45" xfId="26633"/>
    <cellStyle name="Percent 3 25 46" xfId="26634"/>
    <cellStyle name="Percent 3 25 47" xfId="26635"/>
    <cellStyle name="Percent 3 25 48" xfId="26636"/>
    <cellStyle name="Percent 3 25 49" xfId="26637"/>
    <cellStyle name="Percent 3 25 5" xfId="26638"/>
    <cellStyle name="Percent 3 25 50" xfId="26639"/>
    <cellStyle name="Percent 3 25 51" xfId="26640"/>
    <cellStyle name="Percent 3 25 52" xfId="26641"/>
    <cellStyle name="Percent 3 25 53" xfId="26642"/>
    <cellStyle name="Percent 3 25 54" xfId="26643"/>
    <cellStyle name="Percent 3 25 55" xfId="26644"/>
    <cellStyle name="Percent 3 25 56" xfId="26645"/>
    <cellStyle name="Percent 3 25 57" xfId="26646"/>
    <cellStyle name="Percent 3 25 58" xfId="26647"/>
    <cellStyle name="Percent 3 25 59" xfId="26648"/>
    <cellStyle name="Percent 3 25 6" xfId="26649"/>
    <cellStyle name="Percent 3 25 60" xfId="26650"/>
    <cellStyle name="Percent 3 25 61" xfId="26651"/>
    <cellStyle name="Percent 3 25 62" xfId="26652"/>
    <cellStyle name="Percent 3 25 63" xfId="26653"/>
    <cellStyle name="Percent 3 25 64" xfId="26654"/>
    <cellStyle name="Percent 3 25 65" xfId="26655"/>
    <cellStyle name="Percent 3 25 66" xfId="26656"/>
    <cellStyle name="Percent 3 25 67" xfId="26657"/>
    <cellStyle name="Percent 3 25 7" xfId="26658"/>
    <cellStyle name="Percent 3 25 8" xfId="26659"/>
    <cellStyle name="Percent 3 25 9" xfId="26660"/>
    <cellStyle name="Percent 3 26" xfId="26661"/>
    <cellStyle name="Percent 3 26 10" xfId="26662"/>
    <cellStyle name="Percent 3 26 11" xfId="26663"/>
    <cellStyle name="Percent 3 26 12" xfId="26664"/>
    <cellStyle name="Percent 3 26 13" xfId="26665"/>
    <cellStyle name="Percent 3 26 14" xfId="26666"/>
    <cellStyle name="Percent 3 26 15" xfId="26667"/>
    <cellStyle name="Percent 3 26 16" xfId="26668"/>
    <cellStyle name="Percent 3 26 17" xfId="26669"/>
    <cellStyle name="Percent 3 26 18" xfId="26670"/>
    <cellStyle name="Percent 3 26 19" xfId="26671"/>
    <cellStyle name="Percent 3 26 2" xfId="26672"/>
    <cellStyle name="Percent 3 26 20" xfId="26673"/>
    <cellStyle name="Percent 3 26 21" xfId="26674"/>
    <cellStyle name="Percent 3 26 22" xfId="26675"/>
    <cellStyle name="Percent 3 26 23" xfId="26676"/>
    <cellStyle name="Percent 3 26 24" xfId="26677"/>
    <cellStyle name="Percent 3 26 25" xfId="26678"/>
    <cellStyle name="Percent 3 26 26" xfId="26679"/>
    <cellStyle name="Percent 3 26 27" xfId="26680"/>
    <cellStyle name="Percent 3 26 28" xfId="26681"/>
    <cellStyle name="Percent 3 26 29" xfId="26682"/>
    <cellStyle name="Percent 3 26 3" xfId="26683"/>
    <cellStyle name="Percent 3 26 30" xfId="26684"/>
    <cellStyle name="Percent 3 26 31" xfId="26685"/>
    <cellStyle name="Percent 3 26 32" xfId="26686"/>
    <cellStyle name="Percent 3 26 33" xfId="26687"/>
    <cellStyle name="Percent 3 26 34" xfId="26688"/>
    <cellStyle name="Percent 3 26 35" xfId="26689"/>
    <cellStyle name="Percent 3 26 36" xfId="26690"/>
    <cellStyle name="Percent 3 26 37" xfId="26691"/>
    <cellStyle name="Percent 3 26 38" xfId="26692"/>
    <cellStyle name="Percent 3 26 39" xfId="26693"/>
    <cellStyle name="Percent 3 26 4" xfId="26694"/>
    <cellStyle name="Percent 3 26 40" xfId="26695"/>
    <cellStyle name="Percent 3 26 41" xfId="26696"/>
    <cellStyle name="Percent 3 26 42" xfId="26697"/>
    <cellStyle name="Percent 3 26 43" xfId="26698"/>
    <cellStyle name="Percent 3 26 44" xfId="26699"/>
    <cellStyle name="Percent 3 26 45" xfId="26700"/>
    <cellStyle name="Percent 3 26 46" xfId="26701"/>
    <cellStyle name="Percent 3 26 47" xfId="26702"/>
    <cellStyle name="Percent 3 26 48" xfId="26703"/>
    <cellStyle name="Percent 3 26 49" xfId="26704"/>
    <cellStyle name="Percent 3 26 5" xfId="26705"/>
    <cellStyle name="Percent 3 26 50" xfId="26706"/>
    <cellStyle name="Percent 3 26 51" xfId="26707"/>
    <cellStyle name="Percent 3 26 52" xfId="26708"/>
    <cellStyle name="Percent 3 26 53" xfId="26709"/>
    <cellStyle name="Percent 3 26 54" xfId="26710"/>
    <cellStyle name="Percent 3 26 55" xfId="26711"/>
    <cellStyle name="Percent 3 26 56" xfId="26712"/>
    <cellStyle name="Percent 3 26 57" xfId="26713"/>
    <cellStyle name="Percent 3 26 58" xfId="26714"/>
    <cellStyle name="Percent 3 26 59" xfId="26715"/>
    <cellStyle name="Percent 3 26 6" xfId="26716"/>
    <cellStyle name="Percent 3 26 60" xfId="26717"/>
    <cellStyle name="Percent 3 26 61" xfId="26718"/>
    <cellStyle name="Percent 3 26 62" xfId="26719"/>
    <cellStyle name="Percent 3 26 63" xfId="26720"/>
    <cellStyle name="Percent 3 26 64" xfId="26721"/>
    <cellStyle name="Percent 3 26 65" xfId="26722"/>
    <cellStyle name="Percent 3 26 66" xfId="26723"/>
    <cellStyle name="Percent 3 26 67" xfId="26724"/>
    <cellStyle name="Percent 3 26 7" xfId="26725"/>
    <cellStyle name="Percent 3 26 8" xfId="26726"/>
    <cellStyle name="Percent 3 26 9" xfId="26727"/>
    <cellStyle name="Percent 3 27" xfId="26728"/>
    <cellStyle name="Percent 3 27 10" xfId="26729"/>
    <cellStyle name="Percent 3 27 11" xfId="26730"/>
    <cellStyle name="Percent 3 27 12" xfId="26731"/>
    <cellStyle name="Percent 3 27 13" xfId="26732"/>
    <cellStyle name="Percent 3 27 14" xfId="26733"/>
    <cellStyle name="Percent 3 27 15" xfId="26734"/>
    <cellStyle name="Percent 3 27 16" xfId="26735"/>
    <cellStyle name="Percent 3 27 17" xfId="26736"/>
    <cellStyle name="Percent 3 27 18" xfId="26737"/>
    <cellStyle name="Percent 3 27 19" xfId="26738"/>
    <cellStyle name="Percent 3 27 2" xfId="26739"/>
    <cellStyle name="Percent 3 27 20" xfId="26740"/>
    <cellStyle name="Percent 3 27 21" xfId="26741"/>
    <cellStyle name="Percent 3 27 22" xfId="26742"/>
    <cellStyle name="Percent 3 27 23" xfId="26743"/>
    <cellStyle name="Percent 3 27 24" xfId="26744"/>
    <cellStyle name="Percent 3 27 25" xfId="26745"/>
    <cellStyle name="Percent 3 27 26" xfId="26746"/>
    <cellStyle name="Percent 3 27 27" xfId="26747"/>
    <cellStyle name="Percent 3 27 28" xfId="26748"/>
    <cellStyle name="Percent 3 27 29" xfId="26749"/>
    <cellStyle name="Percent 3 27 3" xfId="26750"/>
    <cellStyle name="Percent 3 27 30" xfId="26751"/>
    <cellStyle name="Percent 3 27 31" xfId="26752"/>
    <cellStyle name="Percent 3 27 32" xfId="26753"/>
    <cellStyle name="Percent 3 27 33" xfId="26754"/>
    <cellStyle name="Percent 3 27 34" xfId="26755"/>
    <cellStyle name="Percent 3 27 35" xfId="26756"/>
    <cellStyle name="Percent 3 27 36" xfId="26757"/>
    <cellStyle name="Percent 3 27 37" xfId="26758"/>
    <cellStyle name="Percent 3 27 38" xfId="26759"/>
    <cellStyle name="Percent 3 27 39" xfId="26760"/>
    <cellStyle name="Percent 3 27 4" xfId="26761"/>
    <cellStyle name="Percent 3 27 40" xfId="26762"/>
    <cellStyle name="Percent 3 27 41" xfId="26763"/>
    <cellStyle name="Percent 3 27 42" xfId="26764"/>
    <cellStyle name="Percent 3 27 43" xfId="26765"/>
    <cellStyle name="Percent 3 27 44" xfId="26766"/>
    <cellStyle name="Percent 3 27 45" xfId="26767"/>
    <cellStyle name="Percent 3 27 46" xfId="26768"/>
    <cellStyle name="Percent 3 27 47" xfId="26769"/>
    <cellStyle name="Percent 3 27 48" xfId="26770"/>
    <cellStyle name="Percent 3 27 49" xfId="26771"/>
    <cellStyle name="Percent 3 27 5" xfId="26772"/>
    <cellStyle name="Percent 3 27 50" xfId="26773"/>
    <cellStyle name="Percent 3 27 51" xfId="26774"/>
    <cellStyle name="Percent 3 27 52" xfId="26775"/>
    <cellStyle name="Percent 3 27 53" xfId="26776"/>
    <cellStyle name="Percent 3 27 54" xfId="26777"/>
    <cellStyle name="Percent 3 27 55" xfId="26778"/>
    <cellStyle name="Percent 3 27 56" xfId="26779"/>
    <cellStyle name="Percent 3 27 57" xfId="26780"/>
    <cellStyle name="Percent 3 27 58" xfId="26781"/>
    <cellStyle name="Percent 3 27 59" xfId="26782"/>
    <cellStyle name="Percent 3 27 6" xfId="26783"/>
    <cellStyle name="Percent 3 27 60" xfId="26784"/>
    <cellStyle name="Percent 3 27 61" xfId="26785"/>
    <cellStyle name="Percent 3 27 62" xfId="26786"/>
    <cellStyle name="Percent 3 27 63" xfId="26787"/>
    <cellStyle name="Percent 3 27 64" xfId="26788"/>
    <cellStyle name="Percent 3 27 65" xfId="26789"/>
    <cellStyle name="Percent 3 27 66" xfId="26790"/>
    <cellStyle name="Percent 3 27 67" xfId="26791"/>
    <cellStyle name="Percent 3 27 7" xfId="26792"/>
    <cellStyle name="Percent 3 27 8" xfId="26793"/>
    <cellStyle name="Percent 3 27 9" xfId="26794"/>
    <cellStyle name="Percent 3 28" xfId="26795"/>
    <cellStyle name="Percent 3 28 10" xfId="26796"/>
    <cellStyle name="Percent 3 28 11" xfId="26797"/>
    <cellStyle name="Percent 3 28 12" xfId="26798"/>
    <cellStyle name="Percent 3 28 13" xfId="26799"/>
    <cellStyle name="Percent 3 28 14" xfId="26800"/>
    <cellStyle name="Percent 3 28 15" xfId="26801"/>
    <cellStyle name="Percent 3 28 16" xfId="26802"/>
    <cellStyle name="Percent 3 28 17" xfId="26803"/>
    <cellStyle name="Percent 3 28 18" xfId="26804"/>
    <cellStyle name="Percent 3 28 19" xfId="26805"/>
    <cellStyle name="Percent 3 28 2" xfId="26806"/>
    <cellStyle name="Percent 3 28 20" xfId="26807"/>
    <cellStyle name="Percent 3 28 21" xfId="26808"/>
    <cellStyle name="Percent 3 28 22" xfId="26809"/>
    <cellStyle name="Percent 3 28 23" xfId="26810"/>
    <cellStyle name="Percent 3 28 24" xfId="26811"/>
    <cellStyle name="Percent 3 28 25" xfId="26812"/>
    <cellStyle name="Percent 3 28 26" xfId="26813"/>
    <cellStyle name="Percent 3 28 27" xfId="26814"/>
    <cellStyle name="Percent 3 28 28" xfId="26815"/>
    <cellStyle name="Percent 3 28 29" xfId="26816"/>
    <cellStyle name="Percent 3 28 3" xfId="26817"/>
    <cellStyle name="Percent 3 28 30" xfId="26818"/>
    <cellStyle name="Percent 3 28 31" xfId="26819"/>
    <cellStyle name="Percent 3 28 32" xfId="26820"/>
    <cellStyle name="Percent 3 28 33" xfId="26821"/>
    <cellStyle name="Percent 3 28 34" xfId="26822"/>
    <cellStyle name="Percent 3 28 35" xfId="26823"/>
    <cellStyle name="Percent 3 28 36" xfId="26824"/>
    <cellStyle name="Percent 3 28 37" xfId="26825"/>
    <cellStyle name="Percent 3 28 38" xfId="26826"/>
    <cellStyle name="Percent 3 28 39" xfId="26827"/>
    <cellStyle name="Percent 3 28 4" xfId="26828"/>
    <cellStyle name="Percent 3 28 40" xfId="26829"/>
    <cellStyle name="Percent 3 28 41" xfId="26830"/>
    <cellStyle name="Percent 3 28 42" xfId="26831"/>
    <cellStyle name="Percent 3 28 43" xfId="26832"/>
    <cellStyle name="Percent 3 28 44" xfId="26833"/>
    <cellStyle name="Percent 3 28 45" xfId="26834"/>
    <cellStyle name="Percent 3 28 46" xfId="26835"/>
    <cellStyle name="Percent 3 28 47" xfId="26836"/>
    <cellStyle name="Percent 3 28 48" xfId="26837"/>
    <cellStyle name="Percent 3 28 49" xfId="26838"/>
    <cellStyle name="Percent 3 28 5" xfId="26839"/>
    <cellStyle name="Percent 3 28 50" xfId="26840"/>
    <cellStyle name="Percent 3 28 51" xfId="26841"/>
    <cellStyle name="Percent 3 28 52" xfId="26842"/>
    <cellStyle name="Percent 3 28 53" xfId="26843"/>
    <cellStyle name="Percent 3 28 54" xfId="26844"/>
    <cellStyle name="Percent 3 28 55" xfId="26845"/>
    <cellStyle name="Percent 3 28 56" xfId="26846"/>
    <cellStyle name="Percent 3 28 57" xfId="26847"/>
    <cellStyle name="Percent 3 28 58" xfId="26848"/>
    <cellStyle name="Percent 3 28 59" xfId="26849"/>
    <cellStyle name="Percent 3 28 6" xfId="26850"/>
    <cellStyle name="Percent 3 28 60" xfId="26851"/>
    <cellStyle name="Percent 3 28 61" xfId="26852"/>
    <cellStyle name="Percent 3 28 62" xfId="26853"/>
    <cellStyle name="Percent 3 28 63" xfId="26854"/>
    <cellStyle name="Percent 3 28 64" xfId="26855"/>
    <cellStyle name="Percent 3 28 65" xfId="26856"/>
    <cellStyle name="Percent 3 28 66" xfId="26857"/>
    <cellStyle name="Percent 3 28 67" xfId="26858"/>
    <cellStyle name="Percent 3 28 7" xfId="26859"/>
    <cellStyle name="Percent 3 28 8" xfId="26860"/>
    <cellStyle name="Percent 3 28 9" xfId="26861"/>
    <cellStyle name="Percent 3 29" xfId="26862"/>
    <cellStyle name="Percent 3 29 10" xfId="26863"/>
    <cellStyle name="Percent 3 29 11" xfId="26864"/>
    <cellStyle name="Percent 3 29 12" xfId="26865"/>
    <cellStyle name="Percent 3 29 13" xfId="26866"/>
    <cellStyle name="Percent 3 29 14" xfId="26867"/>
    <cellStyle name="Percent 3 29 15" xfId="26868"/>
    <cellStyle name="Percent 3 29 16" xfId="26869"/>
    <cellStyle name="Percent 3 29 17" xfId="26870"/>
    <cellStyle name="Percent 3 29 18" xfId="26871"/>
    <cellStyle name="Percent 3 29 19" xfId="26872"/>
    <cellStyle name="Percent 3 29 2" xfId="26873"/>
    <cellStyle name="Percent 3 29 20" xfId="26874"/>
    <cellStyle name="Percent 3 29 21" xfId="26875"/>
    <cellStyle name="Percent 3 29 22" xfId="26876"/>
    <cellStyle name="Percent 3 29 23" xfId="26877"/>
    <cellStyle name="Percent 3 29 24" xfId="26878"/>
    <cellStyle name="Percent 3 29 25" xfId="26879"/>
    <cellStyle name="Percent 3 29 26" xfId="26880"/>
    <cellStyle name="Percent 3 29 27" xfId="26881"/>
    <cellStyle name="Percent 3 29 28" xfId="26882"/>
    <cellStyle name="Percent 3 29 29" xfId="26883"/>
    <cellStyle name="Percent 3 29 3" xfId="26884"/>
    <cellStyle name="Percent 3 29 30" xfId="26885"/>
    <cellStyle name="Percent 3 29 31" xfId="26886"/>
    <cellStyle name="Percent 3 29 32" xfId="26887"/>
    <cellStyle name="Percent 3 29 33" xfId="26888"/>
    <cellStyle name="Percent 3 29 34" xfId="26889"/>
    <cellStyle name="Percent 3 29 35" xfId="26890"/>
    <cellStyle name="Percent 3 29 36" xfId="26891"/>
    <cellStyle name="Percent 3 29 37" xfId="26892"/>
    <cellStyle name="Percent 3 29 38" xfId="26893"/>
    <cellStyle name="Percent 3 29 39" xfId="26894"/>
    <cellStyle name="Percent 3 29 4" xfId="26895"/>
    <cellStyle name="Percent 3 29 40" xfId="26896"/>
    <cellStyle name="Percent 3 29 41" xfId="26897"/>
    <cellStyle name="Percent 3 29 42" xfId="26898"/>
    <cellStyle name="Percent 3 29 43" xfId="26899"/>
    <cellStyle name="Percent 3 29 44" xfId="26900"/>
    <cellStyle name="Percent 3 29 45" xfId="26901"/>
    <cellStyle name="Percent 3 29 46" xfId="26902"/>
    <cellStyle name="Percent 3 29 47" xfId="26903"/>
    <cellStyle name="Percent 3 29 48" xfId="26904"/>
    <cellStyle name="Percent 3 29 49" xfId="26905"/>
    <cellStyle name="Percent 3 29 5" xfId="26906"/>
    <cellStyle name="Percent 3 29 50" xfId="26907"/>
    <cellStyle name="Percent 3 29 51" xfId="26908"/>
    <cellStyle name="Percent 3 29 52" xfId="26909"/>
    <cellStyle name="Percent 3 29 53" xfId="26910"/>
    <cellStyle name="Percent 3 29 54" xfId="26911"/>
    <cellStyle name="Percent 3 29 55" xfId="26912"/>
    <cellStyle name="Percent 3 29 56" xfId="26913"/>
    <cellStyle name="Percent 3 29 57" xfId="26914"/>
    <cellStyle name="Percent 3 29 58" xfId="26915"/>
    <cellStyle name="Percent 3 29 59" xfId="26916"/>
    <cellStyle name="Percent 3 29 6" xfId="26917"/>
    <cellStyle name="Percent 3 29 60" xfId="26918"/>
    <cellStyle name="Percent 3 29 61" xfId="26919"/>
    <cellStyle name="Percent 3 29 62" xfId="26920"/>
    <cellStyle name="Percent 3 29 63" xfId="26921"/>
    <cellStyle name="Percent 3 29 64" xfId="26922"/>
    <cellStyle name="Percent 3 29 65" xfId="26923"/>
    <cellStyle name="Percent 3 29 66" xfId="26924"/>
    <cellStyle name="Percent 3 29 67" xfId="26925"/>
    <cellStyle name="Percent 3 29 7" xfId="26926"/>
    <cellStyle name="Percent 3 29 8" xfId="26927"/>
    <cellStyle name="Percent 3 29 9" xfId="26928"/>
    <cellStyle name="Percent 3 3" xfId="26929"/>
    <cellStyle name="Percent 3 3 10" xfId="26930"/>
    <cellStyle name="Percent 3 3 11" xfId="26931"/>
    <cellStyle name="Percent 3 3 12" xfId="26932"/>
    <cellStyle name="Percent 3 3 13" xfId="26933"/>
    <cellStyle name="Percent 3 3 14" xfId="26934"/>
    <cellStyle name="Percent 3 3 15" xfId="26935"/>
    <cellStyle name="Percent 3 3 16" xfId="26936"/>
    <cellStyle name="Percent 3 3 17" xfId="26937"/>
    <cellStyle name="Percent 3 3 18" xfId="26938"/>
    <cellStyle name="Percent 3 3 19" xfId="26939"/>
    <cellStyle name="Percent 3 3 2" xfId="26940"/>
    <cellStyle name="Percent 3 3 20" xfId="26941"/>
    <cellStyle name="Percent 3 3 21" xfId="26942"/>
    <cellStyle name="Percent 3 3 22" xfId="26943"/>
    <cellStyle name="Percent 3 3 23" xfId="26944"/>
    <cellStyle name="Percent 3 3 24" xfId="26945"/>
    <cellStyle name="Percent 3 3 25" xfId="26946"/>
    <cellStyle name="Percent 3 3 26" xfId="26947"/>
    <cellStyle name="Percent 3 3 27" xfId="26948"/>
    <cellStyle name="Percent 3 3 28" xfId="26949"/>
    <cellStyle name="Percent 3 3 29" xfId="26950"/>
    <cellStyle name="Percent 3 3 3" xfId="26951"/>
    <cellStyle name="Percent 3 3 30" xfId="26952"/>
    <cellStyle name="Percent 3 3 31" xfId="26953"/>
    <cellStyle name="Percent 3 3 32" xfId="26954"/>
    <cellStyle name="Percent 3 3 33" xfId="26955"/>
    <cellStyle name="Percent 3 3 34" xfId="26956"/>
    <cellStyle name="Percent 3 3 35" xfId="26957"/>
    <cellStyle name="Percent 3 3 36" xfId="26958"/>
    <cellStyle name="Percent 3 3 37" xfId="26959"/>
    <cellStyle name="Percent 3 3 38" xfId="26960"/>
    <cellStyle name="Percent 3 3 39" xfId="26961"/>
    <cellStyle name="Percent 3 3 4" xfId="26962"/>
    <cellStyle name="Percent 3 3 40" xfId="26963"/>
    <cellStyle name="Percent 3 3 41" xfId="26964"/>
    <cellStyle name="Percent 3 3 42" xfId="26965"/>
    <cellStyle name="Percent 3 3 43" xfId="26966"/>
    <cellStyle name="Percent 3 3 44" xfId="26967"/>
    <cellStyle name="Percent 3 3 45" xfId="26968"/>
    <cellStyle name="Percent 3 3 46" xfId="26969"/>
    <cellStyle name="Percent 3 3 47" xfId="26970"/>
    <cellStyle name="Percent 3 3 48" xfId="26971"/>
    <cellStyle name="Percent 3 3 49" xfId="26972"/>
    <cellStyle name="Percent 3 3 5" xfId="26973"/>
    <cellStyle name="Percent 3 3 50" xfId="26974"/>
    <cellStyle name="Percent 3 3 51" xfId="26975"/>
    <cellStyle name="Percent 3 3 52" xfId="26976"/>
    <cellStyle name="Percent 3 3 53" xfId="26977"/>
    <cellStyle name="Percent 3 3 54" xfId="26978"/>
    <cellStyle name="Percent 3 3 55" xfId="26979"/>
    <cellStyle name="Percent 3 3 56" xfId="26980"/>
    <cellStyle name="Percent 3 3 57" xfId="26981"/>
    <cellStyle name="Percent 3 3 58" xfId="26982"/>
    <cellStyle name="Percent 3 3 59" xfId="26983"/>
    <cellStyle name="Percent 3 3 6" xfId="26984"/>
    <cellStyle name="Percent 3 3 60" xfId="26985"/>
    <cellStyle name="Percent 3 3 61" xfId="26986"/>
    <cellStyle name="Percent 3 3 62" xfId="26987"/>
    <cellStyle name="Percent 3 3 63" xfId="26988"/>
    <cellStyle name="Percent 3 3 64" xfId="26989"/>
    <cellStyle name="Percent 3 3 65" xfId="26990"/>
    <cellStyle name="Percent 3 3 66" xfId="26991"/>
    <cellStyle name="Percent 3 3 67" xfId="26992"/>
    <cellStyle name="Percent 3 3 7" xfId="26993"/>
    <cellStyle name="Percent 3 3 8" xfId="26994"/>
    <cellStyle name="Percent 3 3 9" xfId="26995"/>
    <cellStyle name="Percent 3 30" xfId="26996"/>
    <cellStyle name="Percent 3 30 10" xfId="26997"/>
    <cellStyle name="Percent 3 30 11" xfId="26998"/>
    <cellStyle name="Percent 3 30 12" xfId="26999"/>
    <cellStyle name="Percent 3 30 13" xfId="27000"/>
    <cellStyle name="Percent 3 30 14" xfId="27001"/>
    <cellStyle name="Percent 3 30 15" xfId="27002"/>
    <cellStyle name="Percent 3 30 16" xfId="27003"/>
    <cellStyle name="Percent 3 30 17" xfId="27004"/>
    <cellStyle name="Percent 3 30 18" xfId="27005"/>
    <cellStyle name="Percent 3 30 19" xfId="27006"/>
    <cellStyle name="Percent 3 30 2" xfId="27007"/>
    <cellStyle name="Percent 3 30 20" xfId="27008"/>
    <cellStyle name="Percent 3 30 21" xfId="27009"/>
    <cellStyle name="Percent 3 30 22" xfId="27010"/>
    <cellStyle name="Percent 3 30 23" xfId="27011"/>
    <cellStyle name="Percent 3 30 24" xfId="27012"/>
    <cellStyle name="Percent 3 30 25" xfId="27013"/>
    <cellStyle name="Percent 3 30 26" xfId="27014"/>
    <cellStyle name="Percent 3 30 27" xfId="27015"/>
    <cellStyle name="Percent 3 30 28" xfId="27016"/>
    <cellStyle name="Percent 3 30 29" xfId="27017"/>
    <cellStyle name="Percent 3 30 3" xfId="27018"/>
    <cellStyle name="Percent 3 30 30" xfId="27019"/>
    <cellStyle name="Percent 3 30 31" xfId="27020"/>
    <cellStyle name="Percent 3 30 32" xfId="27021"/>
    <cellStyle name="Percent 3 30 33" xfId="27022"/>
    <cellStyle name="Percent 3 30 34" xfId="27023"/>
    <cellStyle name="Percent 3 30 35" xfId="27024"/>
    <cellStyle name="Percent 3 30 36" xfId="27025"/>
    <cellStyle name="Percent 3 30 37" xfId="27026"/>
    <cellStyle name="Percent 3 30 38" xfId="27027"/>
    <cellStyle name="Percent 3 30 39" xfId="27028"/>
    <cellStyle name="Percent 3 30 4" xfId="27029"/>
    <cellStyle name="Percent 3 30 40" xfId="27030"/>
    <cellStyle name="Percent 3 30 41" xfId="27031"/>
    <cellStyle name="Percent 3 30 42" xfId="27032"/>
    <cellStyle name="Percent 3 30 43" xfId="27033"/>
    <cellStyle name="Percent 3 30 44" xfId="27034"/>
    <cellStyle name="Percent 3 30 45" xfId="27035"/>
    <cellStyle name="Percent 3 30 46" xfId="27036"/>
    <cellStyle name="Percent 3 30 47" xfId="27037"/>
    <cellStyle name="Percent 3 30 48" xfId="27038"/>
    <cellStyle name="Percent 3 30 49" xfId="27039"/>
    <cellStyle name="Percent 3 30 5" xfId="27040"/>
    <cellStyle name="Percent 3 30 50" xfId="27041"/>
    <cellStyle name="Percent 3 30 51" xfId="27042"/>
    <cellStyle name="Percent 3 30 52" xfId="27043"/>
    <cellStyle name="Percent 3 30 53" xfId="27044"/>
    <cellStyle name="Percent 3 30 54" xfId="27045"/>
    <cellStyle name="Percent 3 30 55" xfId="27046"/>
    <cellStyle name="Percent 3 30 56" xfId="27047"/>
    <cellStyle name="Percent 3 30 57" xfId="27048"/>
    <cellStyle name="Percent 3 30 58" xfId="27049"/>
    <cellStyle name="Percent 3 30 59" xfId="27050"/>
    <cellStyle name="Percent 3 30 6" xfId="27051"/>
    <cellStyle name="Percent 3 30 60" xfId="27052"/>
    <cellStyle name="Percent 3 30 61" xfId="27053"/>
    <cellStyle name="Percent 3 30 62" xfId="27054"/>
    <cellStyle name="Percent 3 30 63" xfId="27055"/>
    <cellStyle name="Percent 3 30 64" xfId="27056"/>
    <cellStyle name="Percent 3 30 65" xfId="27057"/>
    <cellStyle name="Percent 3 30 66" xfId="27058"/>
    <cellStyle name="Percent 3 30 67" xfId="27059"/>
    <cellStyle name="Percent 3 30 7" xfId="27060"/>
    <cellStyle name="Percent 3 30 8" xfId="27061"/>
    <cellStyle name="Percent 3 30 9" xfId="27062"/>
    <cellStyle name="Percent 3 31" xfId="27063"/>
    <cellStyle name="Percent 3 31 10" xfId="27064"/>
    <cellStyle name="Percent 3 31 11" xfId="27065"/>
    <cellStyle name="Percent 3 31 12" xfId="27066"/>
    <cellStyle name="Percent 3 31 13" xfId="27067"/>
    <cellStyle name="Percent 3 31 14" xfId="27068"/>
    <cellStyle name="Percent 3 31 15" xfId="27069"/>
    <cellStyle name="Percent 3 31 16" xfId="27070"/>
    <cellStyle name="Percent 3 31 17" xfId="27071"/>
    <cellStyle name="Percent 3 31 18" xfId="27072"/>
    <cellStyle name="Percent 3 31 19" xfId="27073"/>
    <cellStyle name="Percent 3 31 2" xfId="27074"/>
    <cellStyle name="Percent 3 31 20" xfId="27075"/>
    <cellStyle name="Percent 3 31 21" xfId="27076"/>
    <cellStyle name="Percent 3 31 22" xfId="27077"/>
    <cellStyle name="Percent 3 31 23" xfId="27078"/>
    <cellStyle name="Percent 3 31 24" xfId="27079"/>
    <cellStyle name="Percent 3 31 25" xfId="27080"/>
    <cellStyle name="Percent 3 31 26" xfId="27081"/>
    <cellStyle name="Percent 3 31 27" xfId="27082"/>
    <cellStyle name="Percent 3 31 28" xfId="27083"/>
    <cellStyle name="Percent 3 31 29" xfId="27084"/>
    <cellStyle name="Percent 3 31 3" xfId="27085"/>
    <cellStyle name="Percent 3 31 30" xfId="27086"/>
    <cellStyle name="Percent 3 31 31" xfId="27087"/>
    <cellStyle name="Percent 3 31 32" xfId="27088"/>
    <cellStyle name="Percent 3 31 33" xfId="27089"/>
    <cellStyle name="Percent 3 31 34" xfId="27090"/>
    <cellStyle name="Percent 3 31 35" xfId="27091"/>
    <cellStyle name="Percent 3 31 36" xfId="27092"/>
    <cellStyle name="Percent 3 31 37" xfId="27093"/>
    <cellStyle name="Percent 3 31 38" xfId="27094"/>
    <cellStyle name="Percent 3 31 39" xfId="27095"/>
    <cellStyle name="Percent 3 31 4" xfId="27096"/>
    <cellStyle name="Percent 3 31 40" xfId="27097"/>
    <cellStyle name="Percent 3 31 41" xfId="27098"/>
    <cellStyle name="Percent 3 31 42" xfId="27099"/>
    <cellStyle name="Percent 3 31 43" xfId="27100"/>
    <cellStyle name="Percent 3 31 44" xfId="27101"/>
    <cellStyle name="Percent 3 31 45" xfId="27102"/>
    <cellStyle name="Percent 3 31 46" xfId="27103"/>
    <cellStyle name="Percent 3 31 47" xfId="27104"/>
    <cellStyle name="Percent 3 31 48" xfId="27105"/>
    <cellStyle name="Percent 3 31 49" xfId="27106"/>
    <cellStyle name="Percent 3 31 5" xfId="27107"/>
    <cellStyle name="Percent 3 31 50" xfId="27108"/>
    <cellStyle name="Percent 3 31 51" xfId="27109"/>
    <cellStyle name="Percent 3 31 52" xfId="27110"/>
    <cellStyle name="Percent 3 31 53" xfId="27111"/>
    <cellStyle name="Percent 3 31 54" xfId="27112"/>
    <cellStyle name="Percent 3 31 55" xfId="27113"/>
    <cellStyle name="Percent 3 31 56" xfId="27114"/>
    <cellStyle name="Percent 3 31 57" xfId="27115"/>
    <cellStyle name="Percent 3 31 58" xfId="27116"/>
    <cellStyle name="Percent 3 31 59" xfId="27117"/>
    <cellStyle name="Percent 3 31 6" xfId="27118"/>
    <cellStyle name="Percent 3 31 60" xfId="27119"/>
    <cellStyle name="Percent 3 31 61" xfId="27120"/>
    <cellStyle name="Percent 3 31 62" xfId="27121"/>
    <cellStyle name="Percent 3 31 63" xfId="27122"/>
    <cellStyle name="Percent 3 31 64" xfId="27123"/>
    <cellStyle name="Percent 3 31 65" xfId="27124"/>
    <cellStyle name="Percent 3 31 66" xfId="27125"/>
    <cellStyle name="Percent 3 31 67" xfId="27126"/>
    <cellStyle name="Percent 3 31 7" xfId="27127"/>
    <cellStyle name="Percent 3 31 8" xfId="27128"/>
    <cellStyle name="Percent 3 31 9" xfId="27129"/>
    <cellStyle name="Percent 3 32" xfId="27130"/>
    <cellStyle name="Percent 3 32 10" xfId="27131"/>
    <cellStyle name="Percent 3 32 11" xfId="27132"/>
    <cellStyle name="Percent 3 32 12" xfId="27133"/>
    <cellStyle name="Percent 3 32 13" xfId="27134"/>
    <cellStyle name="Percent 3 32 14" xfId="27135"/>
    <cellStyle name="Percent 3 32 15" xfId="27136"/>
    <cellStyle name="Percent 3 32 16" xfId="27137"/>
    <cellStyle name="Percent 3 32 17" xfId="27138"/>
    <cellStyle name="Percent 3 32 18" xfId="27139"/>
    <cellStyle name="Percent 3 32 19" xfId="27140"/>
    <cellStyle name="Percent 3 32 2" xfId="27141"/>
    <cellStyle name="Percent 3 32 20" xfId="27142"/>
    <cellStyle name="Percent 3 32 21" xfId="27143"/>
    <cellStyle name="Percent 3 32 22" xfId="27144"/>
    <cellStyle name="Percent 3 32 23" xfId="27145"/>
    <cellStyle name="Percent 3 32 24" xfId="27146"/>
    <cellStyle name="Percent 3 32 25" xfId="27147"/>
    <cellStyle name="Percent 3 32 26" xfId="27148"/>
    <cellStyle name="Percent 3 32 27" xfId="27149"/>
    <cellStyle name="Percent 3 32 28" xfId="27150"/>
    <cellStyle name="Percent 3 32 29" xfId="27151"/>
    <cellStyle name="Percent 3 32 3" xfId="27152"/>
    <cellStyle name="Percent 3 32 30" xfId="27153"/>
    <cellStyle name="Percent 3 32 31" xfId="27154"/>
    <cellStyle name="Percent 3 32 32" xfId="27155"/>
    <cellStyle name="Percent 3 32 33" xfId="27156"/>
    <cellStyle name="Percent 3 32 34" xfId="27157"/>
    <cellStyle name="Percent 3 32 35" xfId="27158"/>
    <cellStyle name="Percent 3 32 36" xfId="27159"/>
    <cellStyle name="Percent 3 32 37" xfId="27160"/>
    <cellStyle name="Percent 3 32 38" xfId="27161"/>
    <cellStyle name="Percent 3 32 39" xfId="27162"/>
    <cellStyle name="Percent 3 32 4" xfId="27163"/>
    <cellStyle name="Percent 3 32 40" xfId="27164"/>
    <cellStyle name="Percent 3 32 41" xfId="27165"/>
    <cellStyle name="Percent 3 32 42" xfId="27166"/>
    <cellStyle name="Percent 3 32 43" xfId="27167"/>
    <cellStyle name="Percent 3 32 44" xfId="27168"/>
    <cellStyle name="Percent 3 32 45" xfId="27169"/>
    <cellStyle name="Percent 3 32 46" xfId="27170"/>
    <cellStyle name="Percent 3 32 47" xfId="27171"/>
    <cellStyle name="Percent 3 32 48" xfId="27172"/>
    <cellStyle name="Percent 3 32 49" xfId="27173"/>
    <cellStyle name="Percent 3 32 5" xfId="27174"/>
    <cellStyle name="Percent 3 32 50" xfId="27175"/>
    <cellStyle name="Percent 3 32 51" xfId="27176"/>
    <cellStyle name="Percent 3 32 52" xfId="27177"/>
    <cellStyle name="Percent 3 32 53" xfId="27178"/>
    <cellStyle name="Percent 3 32 54" xfId="27179"/>
    <cellStyle name="Percent 3 32 55" xfId="27180"/>
    <cellStyle name="Percent 3 32 56" xfId="27181"/>
    <cellStyle name="Percent 3 32 57" xfId="27182"/>
    <cellStyle name="Percent 3 32 58" xfId="27183"/>
    <cellStyle name="Percent 3 32 59" xfId="27184"/>
    <cellStyle name="Percent 3 32 6" xfId="27185"/>
    <cellStyle name="Percent 3 32 60" xfId="27186"/>
    <cellStyle name="Percent 3 32 61" xfId="27187"/>
    <cellStyle name="Percent 3 32 62" xfId="27188"/>
    <cellStyle name="Percent 3 32 63" xfId="27189"/>
    <cellStyle name="Percent 3 32 64" xfId="27190"/>
    <cellStyle name="Percent 3 32 65" xfId="27191"/>
    <cellStyle name="Percent 3 32 66" xfId="27192"/>
    <cellStyle name="Percent 3 32 67" xfId="27193"/>
    <cellStyle name="Percent 3 32 7" xfId="27194"/>
    <cellStyle name="Percent 3 32 8" xfId="27195"/>
    <cellStyle name="Percent 3 32 9" xfId="27196"/>
    <cellStyle name="Percent 3 33" xfId="27197"/>
    <cellStyle name="Percent 3 33 10" xfId="27198"/>
    <cellStyle name="Percent 3 33 11" xfId="27199"/>
    <cellStyle name="Percent 3 33 12" xfId="27200"/>
    <cellStyle name="Percent 3 33 13" xfId="27201"/>
    <cellStyle name="Percent 3 33 14" xfId="27202"/>
    <cellStyle name="Percent 3 33 15" xfId="27203"/>
    <cellStyle name="Percent 3 33 16" xfId="27204"/>
    <cellStyle name="Percent 3 33 17" xfId="27205"/>
    <cellStyle name="Percent 3 33 18" xfId="27206"/>
    <cellStyle name="Percent 3 33 19" xfId="27207"/>
    <cellStyle name="Percent 3 33 2" xfId="27208"/>
    <cellStyle name="Percent 3 33 20" xfId="27209"/>
    <cellStyle name="Percent 3 33 21" xfId="27210"/>
    <cellStyle name="Percent 3 33 22" xfId="27211"/>
    <cellStyle name="Percent 3 33 23" xfId="27212"/>
    <cellStyle name="Percent 3 33 24" xfId="27213"/>
    <cellStyle name="Percent 3 33 25" xfId="27214"/>
    <cellStyle name="Percent 3 33 26" xfId="27215"/>
    <cellStyle name="Percent 3 33 27" xfId="27216"/>
    <cellStyle name="Percent 3 33 28" xfId="27217"/>
    <cellStyle name="Percent 3 33 29" xfId="27218"/>
    <cellStyle name="Percent 3 33 3" xfId="27219"/>
    <cellStyle name="Percent 3 33 30" xfId="27220"/>
    <cellStyle name="Percent 3 33 31" xfId="27221"/>
    <cellStyle name="Percent 3 33 32" xfId="27222"/>
    <cellStyle name="Percent 3 33 33" xfId="27223"/>
    <cellStyle name="Percent 3 33 34" xfId="27224"/>
    <cellStyle name="Percent 3 33 35" xfId="27225"/>
    <cellStyle name="Percent 3 33 36" xfId="27226"/>
    <cellStyle name="Percent 3 33 37" xfId="27227"/>
    <cellStyle name="Percent 3 33 38" xfId="27228"/>
    <cellStyle name="Percent 3 33 39" xfId="27229"/>
    <cellStyle name="Percent 3 33 4" xfId="27230"/>
    <cellStyle name="Percent 3 33 40" xfId="27231"/>
    <cellStyle name="Percent 3 33 41" xfId="27232"/>
    <cellStyle name="Percent 3 33 42" xfId="27233"/>
    <cellStyle name="Percent 3 33 43" xfId="27234"/>
    <cellStyle name="Percent 3 33 44" xfId="27235"/>
    <cellStyle name="Percent 3 33 45" xfId="27236"/>
    <cellStyle name="Percent 3 33 46" xfId="27237"/>
    <cellStyle name="Percent 3 33 47" xfId="27238"/>
    <cellStyle name="Percent 3 33 48" xfId="27239"/>
    <cellStyle name="Percent 3 33 49" xfId="27240"/>
    <cellStyle name="Percent 3 33 5" xfId="27241"/>
    <cellStyle name="Percent 3 33 50" xfId="27242"/>
    <cellStyle name="Percent 3 33 51" xfId="27243"/>
    <cellStyle name="Percent 3 33 52" xfId="27244"/>
    <cellStyle name="Percent 3 33 53" xfId="27245"/>
    <cellStyle name="Percent 3 33 54" xfId="27246"/>
    <cellStyle name="Percent 3 33 55" xfId="27247"/>
    <cellStyle name="Percent 3 33 56" xfId="27248"/>
    <cellStyle name="Percent 3 33 57" xfId="27249"/>
    <cellStyle name="Percent 3 33 58" xfId="27250"/>
    <cellStyle name="Percent 3 33 59" xfId="27251"/>
    <cellStyle name="Percent 3 33 6" xfId="27252"/>
    <cellStyle name="Percent 3 33 60" xfId="27253"/>
    <cellStyle name="Percent 3 33 61" xfId="27254"/>
    <cellStyle name="Percent 3 33 62" xfId="27255"/>
    <cellStyle name="Percent 3 33 63" xfId="27256"/>
    <cellStyle name="Percent 3 33 64" xfId="27257"/>
    <cellStyle name="Percent 3 33 65" xfId="27258"/>
    <cellStyle name="Percent 3 33 66" xfId="27259"/>
    <cellStyle name="Percent 3 33 67" xfId="27260"/>
    <cellStyle name="Percent 3 33 7" xfId="27261"/>
    <cellStyle name="Percent 3 33 8" xfId="27262"/>
    <cellStyle name="Percent 3 33 9" xfId="27263"/>
    <cellStyle name="Percent 3 34" xfId="27264"/>
    <cellStyle name="Percent 3 34 10" xfId="27265"/>
    <cellStyle name="Percent 3 34 11" xfId="27266"/>
    <cellStyle name="Percent 3 34 12" xfId="27267"/>
    <cellStyle name="Percent 3 34 13" xfId="27268"/>
    <cellStyle name="Percent 3 34 14" xfId="27269"/>
    <cellStyle name="Percent 3 34 15" xfId="27270"/>
    <cellStyle name="Percent 3 34 16" xfId="27271"/>
    <cellStyle name="Percent 3 34 17" xfId="27272"/>
    <cellStyle name="Percent 3 34 18" xfId="27273"/>
    <cellStyle name="Percent 3 34 19" xfId="27274"/>
    <cellStyle name="Percent 3 34 2" xfId="27275"/>
    <cellStyle name="Percent 3 34 20" xfId="27276"/>
    <cellStyle name="Percent 3 34 21" xfId="27277"/>
    <cellStyle name="Percent 3 34 22" xfId="27278"/>
    <cellStyle name="Percent 3 34 23" xfId="27279"/>
    <cellStyle name="Percent 3 34 24" xfId="27280"/>
    <cellStyle name="Percent 3 34 25" xfId="27281"/>
    <cellStyle name="Percent 3 34 26" xfId="27282"/>
    <cellStyle name="Percent 3 34 27" xfId="27283"/>
    <cellStyle name="Percent 3 34 28" xfId="27284"/>
    <cellStyle name="Percent 3 34 29" xfId="27285"/>
    <cellStyle name="Percent 3 34 3" xfId="27286"/>
    <cellStyle name="Percent 3 34 30" xfId="27287"/>
    <cellStyle name="Percent 3 34 31" xfId="27288"/>
    <cellStyle name="Percent 3 34 32" xfId="27289"/>
    <cellStyle name="Percent 3 34 33" xfId="27290"/>
    <cellStyle name="Percent 3 34 34" xfId="27291"/>
    <cellStyle name="Percent 3 34 35" xfId="27292"/>
    <cellStyle name="Percent 3 34 36" xfId="27293"/>
    <cellStyle name="Percent 3 34 37" xfId="27294"/>
    <cellStyle name="Percent 3 34 38" xfId="27295"/>
    <cellStyle name="Percent 3 34 39" xfId="27296"/>
    <cellStyle name="Percent 3 34 4" xfId="27297"/>
    <cellStyle name="Percent 3 34 40" xfId="27298"/>
    <cellStyle name="Percent 3 34 41" xfId="27299"/>
    <cellStyle name="Percent 3 34 42" xfId="27300"/>
    <cellStyle name="Percent 3 34 43" xfId="27301"/>
    <cellStyle name="Percent 3 34 44" xfId="27302"/>
    <cellStyle name="Percent 3 34 45" xfId="27303"/>
    <cellStyle name="Percent 3 34 46" xfId="27304"/>
    <cellStyle name="Percent 3 34 47" xfId="27305"/>
    <cellStyle name="Percent 3 34 48" xfId="27306"/>
    <cellStyle name="Percent 3 34 49" xfId="27307"/>
    <cellStyle name="Percent 3 34 5" xfId="27308"/>
    <cellStyle name="Percent 3 34 50" xfId="27309"/>
    <cellStyle name="Percent 3 34 51" xfId="27310"/>
    <cellStyle name="Percent 3 34 52" xfId="27311"/>
    <cellStyle name="Percent 3 34 53" xfId="27312"/>
    <cellStyle name="Percent 3 34 54" xfId="27313"/>
    <cellStyle name="Percent 3 34 55" xfId="27314"/>
    <cellStyle name="Percent 3 34 56" xfId="27315"/>
    <cellStyle name="Percent 3 34 57" xfId="27316"/>
    <cellStyle name="Percent 3 34 58" xfId="27317"/>
    <cellStyle name="Percent 3 34 59" xfId="27318"/>
    <cellStyle name="Percent 3 34 6" xfId="27319"/>
    <cellStyle name="Percent 3 34 60" xfId="27320"/>
    <cellStyle name="Percent 3 34 61" xfId="27321"/>
    <cellStyle name="Percent 3 34 62" xfId="27322"/>
    <cellStyle name="Percent 3 34 63" xfId="27323"/>
    <cellStyle name="Percent 3 34 64" xfId="27324"/>
    <cellStyle name="Percent 3 34 65" xfId="27325"/>
    <cellStyle name="Percent 3 34 66" xfId="27326"/>
    <cellStyle name="Percent 3 34 67" xfId="27327"/>
    <cellStyle name="Percent 3 34 7" xfId="27328"/>
    <cellStyle name="Percent 3 34 8" xfId="27329"/>
    <cellStyle name="Percent 3 34 9" xfId="27330"/>
    <cellStyle name="Percent 3 35" xfId="27331"/>
    <cellStyle name="Percent 3 35 10" xfId="27332"/>
    <cellStyle name="Percent 3 35 11" xfId="27333"/>
    <cellStyle name="Percent 3 35 12" xfId="27334"/>
    <cellStyle name="Percent 3 35 13" xfId="27335"/>
    <cellStyle name="Percent 3 35 14" xfId="27336"/>
    <cellStyle name="Percent 3 35 15" xfId="27337"/>
    <cellStyle name="Percent 3 35 16" xfId="27338"/>
    <cellStyle name="Percent 3 35 17" xfId="27339"/>
    <cellStyle name="Percent 3 35 18" xfId="27340"/>
    <cellStyle name="Percent 3 35 19" xfId="27341"/>
    <cellStyle name="Percent 3 35 2" xfId="27342"/>
    <cellStyle name="Percent 3 35 20" xfId="27343"/>
    <cellStyle name="Percent 3 35 21" xfId="27344"/>
    <cellStyle name="Percent 3 35 22" xfId="27345"/>
    <cellStyle name="Percent 3 35 23" xfId="27346"/>
    <cellStyle name="Percent 3 35 24" xfId="27347"/>
    <cellStyle name="Percent 3 35 25" xfId="27348"/>
    <cellStyle name="Percent 3 35 26" xfId="27349"/>
    <cellStyle name="Percent 3 35 27" xfId="27350"/>
    <cellStyle name="Percent 3 35 28" xfId="27351"/>
    <cellStyle name="Percent 3 35 29" xfId="27352"/>
    <cellStyle name="Percent 3 35 3" xfId="27353"/>
    <cellStyle name="Percent 3 35 30" xfId="27354"/>
    <cellStyle name="Percent 3 35 31" xfId="27355"/>
    <cellStyle name="Percent 3 35 32" xfId="27356"/>
    <cellStyle name="Percent 3 35 33" xfId="27357"/>
    <cellStyle name="Percent 3 35 34" xfId="27358"/>
    <cellStyle name="Percent 3 35 35" xfId="27359"/>
    <cellStyle name="Percent 3 35 36" xfId="27360"/>
    <cellStyle name="Percent 3 35 37" xfId="27361"/>
    <cellStyle name="Percent 3 35 38" xfId="27362"/>
    <cellStyle name="Percent 3 35 39" xfId="27363"/>
    <cellStyle name="Percent 3 35 4" xfId="27364"/>
    <cellStyle name="Percent 3 35 40" xfId="27365"/>
    <cellStyle name="Percent 3 35 41" xfId="27366"/>
    <cellStyle name="Percent 3 35 42" xfId="27367"/>
    <cellStyle name="Percent 3 35 43" xfId="27368"/>
    <cellStyle name="Percent 3 35 44" xfId="27369"/>
    <cellStyle name="Percent 3 35 45" xfId="27370"/>
    <cellStyle name="Percent 3 35 46" xfId="27371"/>
    <cellStyle name="Percent 3 35 47" xfId="27372"/>
    <cellStyle name="Percent 3 35 48" xfId="27373"/>
    <cellStyle name="Percent 3 35 49" xfId="27374"/>
    <cellStyle name="Percent 3 35 5" xfId="27375"/>
    <cellStyle name="Percent 3 35 50" xfId="27376"/>
    <cellStyle name="Percent 3 35 51" xfId="27377"/>
    <cellStyle name="Percent 3 35 52" xfId="27378"/>
    <cellStyle name="Percent 3 35 53" xfId="27379"/>
    <cellStyle name="Percent 3 35 54" xfId="27380"/>
    <cellStyle name="Percent 3 35 55" xfId="27381"/>
    <cellStyle name="Percent 3 35 56" xfId="27382"/>
    <cellStyle name="Percent 3 35 57" xfId="27383"/>
    <cellStyle name="Percent 3 35 58" xfId="27384"/>
    <cellStyle name="Percent 3 35 59" xfId="27385"/>
    <cellStyle name="Percent 3 35 6" xfId="27386"/>
    <cellStyle name="Percent 3 35 60" xfId="27387"/>
    <cellStyle name="Percent 3 35 61" xfId="27388"/>
    <cellStyle name="Percent 3 35 62" xfId="27389"/>
    <cellStyle name="Percent 3 35 63" xfId="27390"/>
    <cellStyle name="Percent 3 35 64" xfId="27391"/>
    <cellStyle name="Percent 3 35 65" xfId="27392"/>
    <cellStyle name="Percent 3 35 66" xfId="27393"/>
    <cellStyle name="Percent 3 35 67" xfId="27394"/>
    <cellStyle name="Percent 3 35 7" xfId="27395"/>
    <cellStyle name="Percent 3 35 8" xfId="27396"/>
    <cellStyle name="Percent 3 35 9" xfId="27397"/>
    <cellStyle name="Percent 3 36" xfId="27398"/>
    <cellStyle name="Percent 3 36 10" xfId="27399"/>
    <cellStyle name="Percent 3 36 11" xfId="27400"/>
    <cellStyle name="Percent 3 36 12" xfId="27401"/>
    <cellStyle name="Percent 3 36 13" xfId="27402"/>
    <cellStyle name="Percent 3 36 14" xfId="27403"/>
    <cellStyle name="Percent 3 36 15" xfId="27404"/>
    <cellStyle name="Percent 3 36 16" xfId="27405"/>
    <cellStyle name="Percent 3 36 17" xfId="27406"/>
    <cellStyle name="Percent 3 36 18" xfId="27407"/>
    <cellStyle name="Percent 3 36 19" xfId="27408"/>
    <cellStyle name="Percent 3 36 2" xfId="27409"/>
    <cellStyle name="Percent 3 36 20" xfId="27410"/>
    <cellStyle name="Percent 3 36 21" xfId="27411"/>
    <cellStyle name="Percent 3 36 22" xfId="27412"/>
    <cellStyle name="Percent 3 36 23" xfId="27413"/>
    <cellStyle name="Percent 3 36 24" xfId="27414"/>
    <cellStyle name="Percent 3 36 25" xfId="27415"/>
    <cellStyle name="Percent 3 36 26" xfId="27416"/>
    <cellStyle name="Percent 3 36 27" xfId="27417"/>
    <cellStyle name="Percent 3 36 28" xfId="27418"/>
    <cellStyle name="Percent 3 36 29" xfId="27419"/>
    <cellStyle name="Percent 3 36 3" xfId="27420"/>
    <cellStyle name="Percent 3 36 30" xfId="27421"/>
    <cellStyle name="Percent 3 36 31" xfId="27422"/>
    <cellStyle name="Percent 3 36 32" xfId="27423"/>
    <cellStyle name="Percent 3 36 33" xfId="27424"/>
    <cellStyle name="Percent 3 36 34" xfId="27425"/>
    <cellStyle name="Percent 3 36 35" xfId="27426"/>
    <cellStyle name="Percent 3 36 36" xfId="27427"/>
    <cellStyle name="Percent 3 36 37" xfId="27428"/>
    <cellStyle name="Percent 3 36 38" xfId="27429"/>
    <cellStyle name="Percent 3 36 39" xfId="27430"/>
    <cellStyle name="Percent 3 36 4" xfId="27431"/>
    <cellStyle name="Percent 3 36 40" xfId="27432"/>
    <cellStyle name="Percent 3 36 41" xfId="27433"/>
    <cellStyle name="Percent 3 36 42" xfId="27434"/>
    <cellStyle name="Percent 3 36 43" xfId="27435"/>
    <cellStyle name="Percent 3 36 44" xfId="27436"/>
    <cellStyle name="Percent 3 36 45" xfId="27437"/>
    <cellStyle name="Percent 3 36 46" xfId="27438"/>
    <cellStyle name="Percent 3 36 47" xfId="27439"/>
    <cellStyle name="Percent 3 36 48" xfId="27440"/>
    <cellStyle name="Percent 3 36 49" xfId="27441"/>
    <cellStyle name="Percent 3 36 5" xfId="27442"/>
    <cellStyle name="Percent 3 36 50" xfId="27443"/>
    <cellStyle name="Percent 3 36 51" xfId="27444"/>
    <cellStyle name="Percent 3 36 52" xfId="27445"/>
    <cellStyle name="Percent 3 36 53" xfId="27446"/>
    <cellStyle name="Percent 3 36 54" xfId="27447"/>
    <cellStyle name="Percent 3 36 55" xfId="27448"/>
    <cellStyle name="Percent 3 36 56" xfId="27449"/>
    <cellStyle name="Percent 3 36 57" xfId="27450"/>
    <cellStyle name="Percent 3 36 58" xfId="27451"/>
    <cellStyle name="Percent 3 36 59" xfId="27452"/>
    <cellStyle name="Percent 3 36 6" xfId="27453"/>
    <cellStyle name="Percent 3 36 60" xfId="27454"/>
    <cellStyle name="Percent 3 36 61" xfId="27455"/>
    <cellStyle name="Percent 3 36 62" xfId="27456"/>
    <cellStyle name="Percent 3 36 63" xfId="27457"/>
    <cellStyle name="Percent 3 36 64" xfId="27458"/>
    <cellStyle name="Percent 3 36 65" xfId="27459"/>
    <cellStyle name="Percent 3 36 66" xfId="27460"/>
    <cellStyle name="Percent 3 36 67" xfId="27461"/>
    <cellStyle name="Percent 3 36 7" xfId="27462"/>
    <cellStyle name="Percent 3 36 8" xfId="27463"/>
    <cellStyle name="Percent 3 36 9" xfId="27464"/>
    <cellStyle name="Percent 3 37" xfId="27465"/>
    <cellStyle name="Percent 3 37 10" xfId="27466"/>
    <cellStyle name="Percent 3 37 11" xfId="27467"/>
    <cellStyle name="Percent 3 37 12" xfId="27468"/>
    <cellStyle name="Percent 3 37 13" xfId="27469"/>
    <cellStyle name="Percent 3 37 14" xfId="27470"/>
    <cellStyle name="Percent 3 37 15" xfId="27471"/>
    <cellStyle name="Percent 3 37 16" xfId="27472"/>
    <cellStyle name="Percent 3 37 17" xfId="27473"/>
    <cellStyle name="Percent 3 37 18" xfId="27474"/>
    <cellStyle name="Percent 3 37 19" xfId="27475"/>
    <cellStyle name="Percent 3 37 2" xfId="27476"/>
    <cellStyle name="Percent 3 37 20" xfId="27477"/>
    <cellStyle name="Percent 3 37 21" xfId="27478"/>
    <cellStyle name="Percent 3 37 22" xfId="27479"/>
    <cellStyle name="Percent 3 37 23" xfId="27480"/>
    <cellStyle name="Percent 3 37 24" xfId="27481"/>
    <cellStyle name="Percent 3 37 25" xfId="27482"/>
    <cellStyle name="Percent 3 37 26" xfId="27483"/>
    <cellStyle name="Percent 3 37 27" xfId="27484"/>
    <cellStyle name="Percent 3 37 28" xfId="27485"/>
    <cellStyle name="Percent 3 37 29" xfId="27486"/>
    <cellStyle name="Percent 3 37 3" xfId="27487"/>
    <cellStyle name="Percent 3 37 30" xfId="27488"/>
    <cellStyle name="Percent 3 37 31" xfId="27489"/>
    <cellStyle name="Percent 3 37 32" xfId="27490"/>
    <cellStyle name="Percent 3 37 33" xfId="27491"/>
    <cellStyle name="Percent 3 37 34" xfId="27492"/>
    <cellStyle name="Percent 3 37 35" xfId="27493"/>
    <cellStyle name="Percent 3 37 36" xfId="27494"/>
    <cellStyle name="Percent 3 37 37" xfId="27495"/>
    <cellStyle name="Percent 3 37 38" xfId="27496"/>
    <cellStyle name="Percent 3 37 39" xfId="27497"/>
    <cellStyle name="Percent 3 37 4" xfId="27498"/>
    <cellStyle name="Percent 3 37 40" xfId="27499"/>
    <cellStyle name="Percent 3 37 41" xfId="27500"/>
    <cellStyle name="Percent 3 37 42" xfId="27501"/>
    <cellStyle name="Percent 3 37 43" xfId="27502"/>
    <cellStyle name="Percent 3 37 44" xfId="27503"/>
    <cellStyle name="Percent 3 37 45" xfId="27504"/>
    <cellStyle name="Percent 3 37 46" xfId="27505"/>
    <cellStyle name="Percent 3 37 47" xfId="27506"/>
    <cellStyle name="Percent 3 37 48" xfId="27507"/>
    <cellStyle name="Percent 3 37 49" xfId="27508"/>
    <cellStyle name="Percent 3 37 5" xfId="27509"/>
    <cellStyle name="Percent 3 37 50" xfId="27510"/>
    <cellStyle name="Percent 3 37 51" xfId="27511"/>
    <cellStyle name="Percent 3 37 52" xfId="27512"/>
    <cellStyle name="Percent 3 37 53" xfId="27513"/>
    <cellStyle name="Percent 3 37 54" xfId="27514"/>
    <cellStyle name="Percent 3 37 55" xfId="27515"/>
    <cellStyle name="Percent 3 37 56" xfId="27516"/>
    <cellStyle name="Percent 3 37 57" xfId="27517"/>
    <cellStyle name="Percent 3 37 58" xfId="27518"/>
    <cellStyle name="Percent 3 37 59" xfId="27519"/>
    <cellStyle name="Percent 3 37 6" xfId="27520"/>
    <cellStyle name="Percent 3 37 60" xfId="27521"/>
    <cellStyle name="Percent 3 37 61" xfId="27522"/>
    <cellStyle name="Percent 3 37 62" xfId="27523"/>
    <cellStyle name="Percent 3 37 63" xfId="27524"/>
    <cellStyle name="Percent 3 37 64" xfId="27525"/>
    <cellStyle name="Percent 3 37 65" xfId="27526"/>
    <cellStyle name="Percent 3 37 66" xfId="27527"/>
    <cellStyle name="Percent 3 37 67" xfId="27528"/>
    <cellStyle name="Percent 3 37 7" xfId="27529"/>
    <cellStyle name="Percent 3 37 8" xfId="27530"/>
    <cellStyle name="Percent 3 37 9" xfId="27531"/>
    <cellStyle name="Percent 3 38" xfId="27532"/>
    <cellStyle name="Percent 3 38 10" xfId="27533"/>
    <cellStyle name="Percent 3 38 11" xfId="27534"/>
    <cellStyle name="Percent 3 38 12" xfId="27535"/>
    <cellStyle name="Percent 3 38 13" xfId="27536"/>
    <cellStyle name="Percent 3 38 14" xfId="27537"/>
    <cellStyle name="Percent 3 38 15" xfId="27538"/>
    <cellStyle name="Percent 3 38 16" xfId="27539"/>
    <cellStyle name="Percent 3 38 17" xfId="27540"/>
    <cellStyle name="Percent 3 38 18" xfId="27541"/>
    <cellStyle name="Percent 3 38 19" xfId="27542"/>
    <cellStyle name="Percent 3 38 2" xfId="27543"/>
    <cellStyle name="Percent 3 38 20" xfId="27544"/>
    <cellStyle name="Percent 3 38 21" xfId="27545"/>
    <cellStyle name="Percent 3 38 22" xfId="27546"/>
    <cellStyle name="Percent 3 38 23" xfId="27547"/>
    <cellStyle name="Percent 3 38 24" xfId="27548"/>
    <cellStyle name="Percent 3 38 25" xfId="27549"/>
    <cellStyle name="Percent 3 38 26" xfId="27550"/>
    <cellStyle name="Percent 3 38 27" xfId="27551"/>
    <cellStyle name="Percent 3 38 28" xfId="27552"/>
    <cellStyle name="Percent 3 38 29" xfId="27553"/>
    <cellStyle name="Percent 3 38 3" xfId="27554"/>
    <cellStyle name="Percent 3 38 30" xfId="27555"/>
    <cellStyle name="Percent 3 38 31" xfId="27556"/>
    <cellStyle name="Percent 3 38 32" xfId="27557"/>
    <cellStyle name="Percent 3 38 33" xfId="27558"/>
    <cellStyle name="Percent 3 38 34" xfId="27559"/>
    <cellStyle name="Percent 3 38 35" xfId="27560"/>
    <cellStyle name="Percent 3 38 36" xfId="27561"/>
    <cellStyle name="Percent 3 38 37" xfId="27562"/>
    <cellStyle name="Percent 3 38 38" xfId="27563"/>
    <cellStyle name="Percent 3 38 39" xfId="27564"/>
    <cellStyle name="Percent 3 38 4" xfId="27565"/>
    <cellStyle name="Percent 3 38 40" xfId="27566"/>
    <cellStyle name="Percent 3 38 41" xfId="27567"/>
    <cellStyle name="Percent 3 38 42" xfId="27568"/>
    <cellStyle name="Percent 3 38 43" xfId="27569"/>
    <cellStyle name="Percent 3 38 44" xfId="27570"/>
    <cellStyle name="Percent 3 38 45" xfId="27571"/>
    <cellStyle name="Percent 3 38 46" xfId="27572"/>
    <cellStyle name="Percent 3 38 47" xfId="27573"/>
    <cellStyle name="Percent 3 38 48" xfId="27574"/>
    <cellStyle name="Percent 3 38 49" xfId="27575"/>
    <cellStyle name="Percent 3 38 5" xfId="27576"/>
    <cellStyle name="Percent 3 38 50" xfId="27577"/>
    <cellStyle name="Percent 3 38 51" xfId="27578"/>
    <cellStyle name="Percent 3 38 52" xfId="27579"/>
    <cellStyle name="Percent 3 38 53" xfId="27580"/>
    <cellStyle name="Percent 3 38 54" xfId="27581"/>
    <cellStyle name="Percent 3 38 55" xfId="27582"/>
    <cellStyle name="Percent 3 38 56" xfId="27583"/>
    <cellStyle name="Percent 3 38 57" xfId="27584"/>
    <cellStyle name="Percent 3 38 58" xfId="27585"/>
    <cellStyle name="Percent 3 38 59" xfId="27586"/>
    <cellStyle name="Percent 3 38 6" xfId="27587"/>
    <cellStyle name="Percent 3 38 60" xfId="27588"/>
    <cellStyle name="Percent 3 38 61" xfId="27589"/>
    <cellStyle name="Percent 3 38 62" xfId="27590"/>
    <cellStyle name="Percent 3 38 63" xfId="27591"/>
    <cellStyle name="Percent 3 38 64" xfId="27592"/>
    <cellStyle name="Percent 3 38 65" xfId="27593"/>
    <cellStyle name="Percent 3 38 66" xfId="27594"/>
    <cellStyle name="Percent 3 38 67" xfId="27595"/>
    <cellStyle name="Percent 3 38 7" xfId="27596"/>
    <cellStyle name="Percent 3 38 8" xfId="27597"/>
    <cellStyle name="Percent 3 38 9" xfId="27598"/>
    <cellStyle name="Percent 3 39" xfId="27599"/>
    <cellStyle name="Percent 3 39 10" xfId="27600"/>
    <cellStyle name="Percent 3 39 11" xfId="27601"/>
    <cellStyle name="Percent 3 39 12" xfId="27602"/>
    <cellStyle name="Percent 3 39 13" xfId="27603"/>
    <cellStyle name="Percent 3 39 14" xfId="27604"/>
    <cellStyle name="Percent 3 39 15" xfId="27605"/>
    <cellStyle name="Percent 3 39 16" xfId="27606"/>
    <cellStyle name="Percent 3 39 17" xfId="27607"/>
    <cellStyle name="Percent 3 39 18" xfId="27608"/>
    <cellStyle name="Percent 3 39 19" xfId="27609"/>
    <cellStyle name="Percent 3 39 2" xfId="27610"/>
    <cellStyle name="Percent 3 39 20" xfId="27611"/>
    <cellStyle name="Percent 3 39 21" xfId="27612"/>
    <cellStyle name="Percent 3 39 22" xfId="27613"/>
    <cellStyle name="Percent 3 39 23" xfId="27614"/>
    <cellStyle name="Percent 3 39 24" xfId="27615"/>
    <cellStyle name="Percent 3 39 25" xfId="27616"/>
    <cellStyle name="Percent 3 39 26" xfId="27617"/>
    <cellStyle name="Percent 3 39 27" xfId="27618"/>
    <cellStyle name="Percent 3 39 28" xfId="27619"/>
    <cellStyle name="Percent 3 39 29" xfId="27620"/>
    <cellStyle name="Percent 3 39 3" xfId="27621"/>
    <cellStyle name="Percent 3 39 30" xfId="27622"/>
    <cellStyle name="Percent 3 39 31" xfId="27623"/>
    <cellStyle name="Percent 3 39 32" xfId="27624"/>
    <cellStyle name="Percent 3 39 33" xfId="27625"/>
    <cellStyle name="Percent 3 39 34" xfId="27626"/>
    <cellStyle name="Percent 3 39 35" xfId="27627"/>
    <cellStyle name="Percent 3 39 36" xfId="27628"/>
    <cellStyle name="Percent 3 39 37" xfId="27629"/>
    <cellStyle name="Percent 3 39 38" xfId="27630"/>
    <cellStyle name="Percent 3 39 39" xfId="27631"/>
    <cellStyle name="Percent 3 39 4" xfId="27632"/>
    <cellStyle name="Percent 3 39 40" xfId="27633"/>
    <cellStyle name="Percent 3 39 41" xfId="27634"/>
    <cellStyle name="Percent 3 39 42" xfId="27635"/>
    <cellStyle name="Percent 3 39 43" xfId="27636"/>
    <cellStyle name="Percent 3 39 44" xfId="27637"/>
    <cellStyle name="Percent 3 39 45" xfId="27638"/>
    <cellStyle name="Percent 3 39 46" xfId="27639"/>
    <cellStyle name="Percent 3 39 47" xfId="27640"/>
    <cellStyle name="Percent 3 39 48" xfId="27641"/>
    <cellStyle name="Percent 3 39 49" xfId="27642"/>
    <cellStyle name="Percent 3 39 5" xfId="27643"/>
    <cellStyle name="Percent 3 39 50" xfId="27644"/>
    <cellStyle name="Percent 3 39 51" xfId="27645"/>
    <cellStyle name="Percent 3 39 52" xfId="27646"/>
    <cellStyle name="Percent 3 39 53" xfId="27647"/>
    <cellStyle name="Percent 3 39 54" xfId="27648"/>
    <cellStyle name="Percent 3 39 55" xfId="27649"/>
    <cellStyle name="Percent 3 39 56" xfId="27650"/>
    <cellStyle name="Percent 3 39 57" xfId="27651"/>
    <cellStyle name="Percent 3 39 58" xfId="27652"/>
    <cellStyle name="Percent 3 39 59" xfId="27653"/>
    <cellStyle name="Percent 3 39 6" xfId="27654"/>
    <cellStyle name="Percent 3 39 60" xfId="27655"/>
    <cellStyle name="Percent 3 39 61" xfId="27656"/>
    <cellStyle name="Percent 3 39 62" xfId="27657"/>
    <cellStyle name="Percent 3 39 63" xfId="27658"/>
    <cellStyle name="Percent 3 39 64" xfId="27659"/>
    <cellStyle name="Percent 3 39 65" xfId="27660"/>
    <cellStyle name="Percent 3 39 66" xfId="27661"/>
    <cellStyle name="Percent 3 39 67" xfId="27662"/>
    <cellStyle name="Percent 3 39 7" xfId="27663"/>
    <cellStyle name="Percent 3 39 8" xfId="27664"/>
    <cellStyle name="Percent 3 39 9" xfId="27665"/>
    <cellStyle name="Percent 3 4" xfId="27666"/>
    <cellStyle name="Percent 3 4 10" xfId="27667"/>
    <cellStyle name="Percent 3 4 11" xfId="27668"/>
    <cellStyle name="Percent 3 4 12" xfId="27669"/>
    <cellStyle name="Percent 3 4 13" xfId="27670"/>
    <cellStyle name="Percent 3 4 14" xfId="27671"/>
    <cellStyle name="Percent 3 4 15" xfId="27672"/>
    <cellStyle name="Percent 3 4 16" xfId="27673"/>
    <cellStyle name="Percent 3 4 17" xfId="27674"/>
    <cellStyle name="Percent 3 4 18" xfId="27675"/>
    <cellStyle name="Percent 3 4 19" xfId="27676"/>
    <cellStyle name="Percent 3 4 2" xfId="27677"/>
    <cellStyle name="Percent 3 4 20" xfId="27678"/>
    <cellStyle name="Percent 3 4 21" xfId="27679"/>
    <cellStyle name="Percent 3 4 22" xfId="27680"/>
    <cellStyle name="Percent 3 4 23" xfId="27681"/>
    <cellStyle name="Percent 3 4 24" xfId="27682"/>
    <cellStyle name="Percent 3 4 25" xfId="27683"/>
    <cellStyle name="Percent 3 4 26" xfId="27684"/>
    <cellStyle name="Percent 3 4 27" xfId="27685"/>
    <cellStyle name="Percent 3 4 28" xfId="27686"/>
    <cellStyle name="Percent 3 4 29" xfId="27687"/>
    <cellStyle name="Percent 3 4 3" xfId="27688"/>
    <cellStyle name="Percent 3 4 30" xfId="27689"/>
    <cellStyle name="Percent 3 4 31" xfId="27690"/>
    <cellStyle name="Percent 3 4 32" xfId="27691"/>
    <cellStyle name="Percent 3 4 33" xfId="27692"/>
    <cellStyle name="Percent 3 4 34" xfId="27693"/>
    <cellStyle name="Percent 3 4 35" xfId="27694"/>
    <cellStyle name="Percent 3 4 36" xfId="27695"/>
    <cellStyle name="Percent 3 4 37" xfId="27696"/>
    <cellStyle name="Percent 3 4 38" xfId="27697"/>
    <cellStyle name="Percent 3 4 39" xfId="27698"/>
    <cellStyle name="Percent 3 4 4" xfId="27699"/>
    <cellStyle name="Percent 3 4 40" xfId="27700"/>
    <cellStyle name="Percent 3 4 41" xfId="27701"/>
    <cellStyle name="Percent 3 4 42" xfId="27702"/>
    <cellStyle name="Percent 3 4 43" xfId="27703"/>
    <cellStyle name="Percent 3 4 44" xfId="27704"/>
    <cellStyle name="Percent 3 4 45" xfId="27705"/>
    <cellStyle name="Percent 3 4 46" xfId="27706"/>
    <cellStyle name="Percent 3 4 47" xfId="27707"/>
    <cellStyle name="Percent 3 4 48" xfId="27708"/>
    <cellStyle name="Percent 3 4 49" xfId="27709"/>
    <cellStyle name="Percent 3 4 5" xfId="27710"/>
    <cellStyle name="Percent 3 4 50" xfId="27711"/>
    <cellStyle name="Percent 3 4 51" xfId="27712"/>
    <cellStyle name="Percent 3 4 52" xfId="27713"/>
    <cellStyle name="Percent 3 4 53" xfId="27714"/>
    <cellStyle name="Percent 3 4 54" xfId="27715"/>
    <cellStyle name="Percent 3 4 55" xfId="27716"/>
    <cellStyle name="Percent 3 4 56" xfId="27717"/>
    <cellStyle name="Percent 3 4 57" xfId="27718"/>
    <cellStyle name="Percent 3 4 58" xfId="27719"/>
    <cellStyle name="Percent 3 4 59" xfId="27720"/>
    <cellStyle name="Percent 3 4 6" xfId="27721"/>
    <cellStyle name="Percent 3 4 60" xfId="27722"/>
    <cellStyle name="Percent 3 4 61" xfId="27723"/>
    <cellStyle name="Percent 3 4 62" xfId="27724"/>
    <cellStyle name="Percent 3 4 63" xfId="27725"/>
    <cellStyle name="Percent 3 4 64" xfId="27726"/>
    <cellStyle name="Percent 3 4 65" xfId="27727"/>
    <cellStyle name="Percent 3 4 66" xfId="27728"/>
    <cellStyle name="Percent 3 4 67" xfId="27729"/>
    <cellStyle name="Percent 3 4 7" xfId="27730"/>
    <cellStyle name="Percent 3 4 8" xfId="27731"/>
    <cellStyle name="Percent 3 4 9" xfId="27732"/>
    <cellStyle name="Percent 3 40" xfId="27733"/>
    <cellStyle name="Percent 3 40 10" xfId="27734"/>
    <cellStyle name="Percent 3 40 11" xfId="27735"/>
    <cellStyle name="Percent 3 40 12" xfId="27736"/>
    <cellStyle name="Percent 3 40 13" xfId="27737"/>
    <cellStyle name="Percent 3 40 14" xfId="27738"/>
    <cellStyle name="Percent 3 40 15" xfId="27739"/>
    <cellStyle name="Percent 3 40 16" xfId="27740"/>
    <cellStyle name="Percent 3 40 17" xfId="27741"/>
    <cellStyle name="Percent 3 40 18" xfId="27742"/>
    <cellStyle name="Percent 3 40 19" xfId="27743"/>
    <cellStyle name="Percent 3 40 2" xfId="27744"/>
    <cellStyle name="Percent 3 40 20" xfId="27745"/>
    <cellStyle name="Percent 3 40 21" xfId="27746"/>
    <cellStyle name="Percent 3 40 22" xfId="27747"/>
    <cellStyle name="Percent 3 40 23" xfId="27748"/>
    <cellStyle name="Percent 3 40 24" xfId="27749"/>
    <cellStyle name="Percent 3 40 25" xfId="27750"/>
    <cellStyle name="Percent 3 40 26" xfId="27751"/>
    <cellStyle name="Percent 3 40 27" xfId="27752"/>
    <cellStyle name="Percent 3 40 28" xfId="27753"/>
    <cellStyle name="Percent 3 40 29" xfId="27754"/>
    <cellStyle name="Percent 3 40 3" xfId="27755"/>
    <cellStyle name="Percent 3 40 30" xfId="27756"/>
    <cellStyle name="Percent 3 40 31" xfId="27757"/>
    <cellStyle name="Percent 3 40 32" xfId="27758"/>
    <cellStyle name="Percent 3 40 33" xfId="27759"/>
    <cellStyle name="Percent 3 40 34" xfId="27760"/>
    <cellStyle name="Percent 3 40 35" xfId="27761"/>
    <cellStyle name="Percent 3 40 36" xfId="27762"/>
    <cellStyle name="Percent 3 40 37" xfId="27763"/>
    <cellStyle name="Percent 3 40 38" xfId="27764"/>
    <cellStyle name="Percent 3 40 39" xfId="27765"/>
    <cellStyle name="Percent 3 40 4" xfId="27766"/>
    <cellStyle name="Percent 3 40 40" xfId="27767"/>
    <cellStyle name="Percent 3 40 41" xfId="27768"/>
    <cellStyle name="Percent 3 40 42" xfId="27769"/>
    <cellStyle name="Percent 3 40 43" xfId="27770"/>
    <cellStyle name="Percent 3 40 44" xfId="27771"/>
    <cellStyle name="Percent 3 40 45" xfId="27772"/>
    <cellStyle name="Percent 3 40 46" xfId="27773"/>
    <cellStyle name="Percent 3 40 47" xfId="27774"/>
    <cellStyle name="Percent 3 40 48" xfId="27775"/>
    <cellStyle name="Percent 3 40 49" xfId="27776"/>
    <cellStyle name="Percent 3 40 5" xfId="27777"/>
    <cellStyle name="Percent 3 40 50" xfId="27778"/>
    <cellStyle name="Percent 3 40 51" xfId="27779"/>
    <cellStyle name="Percent 3 40 52" xfId="27780"/>
    <cellStyle name="Percent 3 40 53" xfId="27781"/>
    <cellStyle name="Percent 3 40 54" xfId="27782"/>
    <cellStyle name="Percent 3 40 55" xfId="27783"/>
    <cellStyle name="Percent 3 40 56" xfId="27784"/>
    <cellStyle name="Percent 3 40 57" xfId="27785"/>
    <cellStyle name="Percent 3 40 58" xfId="27786"/>
    <cellStyle name="Percent 3 40 59" xfId="27787"/>
    <cellStyle name="Percent 3 40 6" xfId="27788"/>
    <cellStyle name="Percent 3 40 60" xfId="27789"/>
    <cellStyle name="Percent 3 40 61" xfId="27790"/>
    <cellStyle name="Percent 3 40 62" xfId="27791"/>
    <cellStyle name="Percent 3 40 63" xfId="27792"/>
    <cellStyle name="Percent 3 40 64" xfId="27793"/>
    <cellStyle name="Percent 3 40 65" xfId="27794"/>
    <cellStyle name="Percent 3 40 66" xfId="27795"/>
    <cellStyle name="Percent 3 40 67" xfId="27796"/>
    <cellStyle name="Percent 3 40 7" xfId="27797"/>
    <cellStyle name="Percent 3 40 8" xfId="27798"/>
    <cellStyle name="Percent 3 40 9" xfId="27799"/>
    <cellStyle name="Percent 3 41" xfId="27800"/>
    <cellStyle name="Percent 3 41 10" xfId="27801"/>
    <cellStyle name="Percent 3 41 11" xfId="27802"/>
    <cellStyle name="Percent 3 41 12" xfId="27803"/>
    <cellStyle name="Percent 3 41 13" xfId="27804"/>
    <cellStyle name="Percent 3 41 14" xfId="27805"/>
    <cellStyle name="Percent 3 41 15" xfId="27806"/>
    <cellStyle name="Percent 3 41 16" xfId="27807"/>
    <cellStyle name="Percent 3 41 17" xfId="27808"/>
    <cellStyle name="Percent 3 41 18" xfId="27809"/>
    <cellStyle name="Percent 3 41 19" xfId="27810"/>
    <cellStyle name="Percent 3 41 2" xfId="27811"/>
    <cellStyle name="Percent 3 41 20" xfId="27812"/>
    <cellStyle name="Percent 3 41 21" xfId="27813"/>
    <cellStyle name="Percent 3 41 22" xfId="27814"/>
    <cellStyle name="Percent 3 41 23" xfId="27815"/>
    <cellStyle name="Percent 3 41 24" xfId="27816"/>
    <cellStyle name="Percent 3 41 25" xfId="27817"/>
    <cellStyle name="Percent 3 41 26" xfId="27818"/>
    <cellStyle name="Percent 3 41 27" xfId="27819"/>
    <cellStyle name="Percent 3 41 28" xfId="27820"/>
    <cellStyle name="Percent 3 41 29" xfId="27821"/>
    <cellStyle name="Percent 3 41 3" xfId="27822"/>
    <cellStyle name="Percent 3 41 30" xfId="27823"/>
    <cellStyle name="Percent 3 41 31" xfId="27824"/>
    <cellStyle name="Percent 3 41 32" xfId="27825"/>
    <cellStyle name="Percent 3 41 33" xfId="27826"/>
    <cellStyle name="Percent 3 41 34" xfId="27827"/>
    <cellStyle name="Percent 3 41 35" xfId="27828"/>
    <cellStyle name="Percent 3 41 36" xfId="27829"/>
    <cellStyle name="Percent 3 41 37" xfId="27830"/>
    <cellStyle name="Percent 3 41 38" xfId="27831"/>
    <cellStyle name="Percent 3 41 39" xfId="27832"/>
    <cellStyle name="Percent 3 41 4" xfId="27833"/>
    <cellStyle name="Percent 3 41 40" xfId="27834"/>
    <cellStyle name="Percent 3 41 41" xfId="27835"/>
    <cellStyle name="Percent 3 41 42" xfId="27836"/>
    <cellStyle name="Percent 3 41 43" xfId="27837"/>
    <cellStyle name="Percent 3 41 44" xfId="27838"/>
    <cellStyle name="Percent 3 41 45" xfId="27839"/>
    <cellStyle name="Percent 3 41 46" xfId="27840"/>
    <cellStyle name="Percent 3 41 47" xfId="27841"/>
    <cellStyle name="Percent 3 41 48" xfId="27842"/>
    <cellStyle name="Percent 3 41 49" xfId="27843"/>
    <cellStyle name="Percent 3 41 5" xfId="27844"/>
    <cellStyle name="Percent 3 41 50" xfId="27845"/>
    <cellStyle name="Percent 3 41 51" xfId="27846"/>
    <cellStyle name="Percent 3 41 52" xfId="27847"/>
    <cellStyle name="Percent 3 41 53" xfId="27848"/>
    <cellStyle name="Percent 3 41 54" xfId="27849"/>
    <cellStyle name="Percent 3 41 55" xfId="27850"/>
    <cellStyle name="Percent 3 41 56" xfId="27851"/>
    <cellStyle name="Percent 3 41 57" xfId="27852"/>
    <cellStyle name="Percent 3 41 58" xfId="27853"/>
    <cellStyle name="Percent 3 41 59" xfId="27854"/>
    <cellStyle name="Percent 3 41 6" xfId="27855"/>
    <cellStyle name="Percent 3 41 60" xfId="27856"/>
    <cellStyle name="Percent 3 41 61" xfId="27857"/>
    <cellStyle name="Percent 3 41 62" xfId="27858"/>
    <cellStyle name="Percent 3 41 63" xfId="27859"/>
    <cellStyle name="Percent 3 41 64" xfId="27860"/>
    <cellStyle name="Percent 3 41 65" xfId="27861"/>
    <cellStyle name="Percent 3 41 66" xfId="27862"/>
    <cellStyle name="Percent 3 41 67" xfId="27863"/>
    <cellStyle name="Percent 3 41 7" xfId="27864"/>
    <cellStyle name="Percent 3 41 8" xfId="27865"/>
    <cellStyle name="Percent 3 41 9" xfId="27866"/>
    <cellStyle name="Percent 3 42" xfId="27867"/>
    <cellStyle name="Percent 3 42 10" xfId="27868"/>
    <cellStyle name="Percent 3 42 11" xfId="27869"/>
    <cellStyle name="Percent 3 42 12" xfId="27870"/>
    <cellStyle name="Percent 3 42 13" xfId="27871"/>
    <cellStyle name="Percent 3 42 14" xfId="27872"/>
    <cellStyle name="Percent 3 42 15" xfId="27873"/>
    <cellStyle name="Percent 3 42 16" xfId="27874"/>
    <cellStyle name="Percent 3 42 17" xfId="27875"/>
    <cellStyle name="Percent 3 42 18" xfId="27876"/>
    <cellStyle name="Percent 3 42 19" xfId="27877"/>
    <cellStyle name="Percent 3 42 2" xfId="27878"/>
    <cellStyle name="Percent 3 42 20" xfId="27879"/>
    <cellStyle name="Percent 3 42 21" xfId="27880"/>
    <cellStyle name="Percent 3 42 22" xfId="27881"/>
    <cellStyle name="Percent 3 42 23" xfId="27882"/>
    <cellStyle name="Percent 3 42 24" xfId="27883"/>
    <cellStyle name="Percent 3 42 25" xfId="27884"/>
    <cellStyle name="Percent 3 42 26" xfId="27885"/>
    <cellStyle name="Percent 3 42 27" xfId="27886"/>
    <cellStyle name="Percent 3 42 28" xfId="27887"/>
    <cellStyle name="Percent 3 42 29" xfId="27888"/>
    <cellStyle name="Percent 3 42 3" xfId="27889"/>
    <cellStyle name="Percent 3 42 30" xfId="27890"/>
    <cellStyle name="Percent 3 42 31" xfId="27891"/>
    <cellStyle name="Percent 3 42 32" xfId="27892"/>
    <cellStyle name="Percent 3 42 33" xfId="27893"/>
    <cellStyle name="Percent 3 42 34" xfId="27894"/>
    <cellStyle name="Percent 3 42 35" xfId="27895"/>
    <cellStyle name="Percent 3 42 36" xfId="27896"/>
    <cellStyle name="Percent 3 42 37" xfId="27897"/>
    <cellStyle name="Percent 3 42 38" xfId="27898"/>
    <cellStyle name="Percent 3 42 39" xfId="27899"/>
    <cellStyle name="Percent 3 42 4" xfId="27900"/>
    <cellStyle name="Percent 3 42 40" xfId="27901"/>
    <cellStyle name="Percent 3 42 41" xfId="27902"/>
    <cellStyle name="Percent 3 42 42" xfId="27903"/>
    <cellStyle name="Percent 3 42 43" xfId="27904"/>
    <cellStyle name="Percent 3 42 44" xfId="27905"/>
    <cellStyle name="Percent 3 42 45" xfId="27906"/>
    <cellStyle name="Percent 3 42 46" xfId="27907"/>
    <cellStyle name="Percent 3 42 47" xfId="27908"/>
    <cellStyle name="Percent 3 42 48" xfId="27909"/>
    <cellStyle name="Percent 3 42 49" xfId="27910"/>
    <cellStyle name="Percent 3 42 5" xfId="27911"/>
    <cellStyle name="Percent 3 42 50" xfId="27912"/>
    <cellStyle name="Percent 3 42 51" xfId="27913"/>
    <cellStyle name="Percent 3 42 52" xfId="27914"/>
    <cellStyle name="Percent 3 42 53" xfId="27915"/>
    <cellStyle name="Percent 3 42 54" xfId="27916"/>
    <cellStyle name="Percent 3 42 55" xfId="27917"/>
    <cellStyle name="Percent 3 42 56" xfId="27918"/>
    <cellStyle name="Percent 3 42 57" xfId="27919"/>
    <cellStyle name="Percent 3 42 58" xfId="27920"/>
    <cellStyle name="Percent 3 42 59" xfId="27921"/>
    <cellStyle name="Percent 3 42 6" xfId="27922"/>
    <cellStyle name="Percent 3 42 60" xfId="27923"/>
    <cellStyle name="Percent 3 42 61" xfId="27924"/>
    <cellStyle name="Percent 3 42 62" xfId="27925"/>
    <cellStyle name="Percent 3 42 63" xfId="27926"/>
    <cellStyle name="Percent 3 42 64" xfId="27927"/>
    <cellStyle name="Percent 3 42 65" xfId="27928"/>
    <cellStyle name="Percent 3 42 66" xfId="27929"/>
    <cellStyle name="Percent 3 42 67" xfId="27930"/>
    <cellStyle name="Percent 3 42 7" xfId="27931"/>
    <cellStyle name="Percent 3 42 8" xfId="27932"/>
    <cellStyle name="Percent 3 42 9" xfId="27933"/>
    <cellStyle name="Percent 3 43" xfId="27934"/>
    <cellStyle name="Percent 3 43 10" xfId="27935"/>
    <cellStyle name="Percent 3 43 11" xfId="27936"/>
    <cellStyle name="Percent 3 43 12" xfId="27937"/>
    <cellStyle name="Percent 3 43 13" xfId="27938"/>
    <cellStyle name="Percent 3 43 14" xfId="27939"/>
    <cellStyle name="Percent 3 43 15" xfId="27940"/>
    <cellStyle name="Percent 3 43 16" xfId="27941"/>
    <cellStyle name="Percent 3 43 17" xfId="27942"/>
    <cellStyle name="Percent 3 43 18" xfId="27943"/>
    <cellStyle name="Percent 3 43 19" xfId="27944"/>
    <cellStyle name="Percent 3 43 2" xfId="27945"/>
    <cellStyle name="Percent 3 43 20" xfId="27946"/>
    <cellStyle name="Percent 3 43 21" xfId="27947"/>
    <cellStyle name="Percent 3 43 22" xfId="27948"/>
    <cellStyle name="Percent 3 43 23" xfId="27949"/>
    <cellStyle name="Percent 3 43 24" xfId="27950"/>
    <cellStyle name="Percent 3 43 25" xfId="27951"/>
    <cellStyle name="Percent 3 43 26" xfId="27952"/>
    <cellStyle name="Percent 3 43 27" xfId="27953"/>
    <cellStyle name="Percent 3 43 28" xfId="27954"/>
    <cellStyle name="Percent 3 43 29" xfId="27955"/>
    <cellStyle name="Percent 3 43 3" xfId="27956"/>
    <cellStyle name="Percent 3 43 30" xfId="27957"/>
    <cellStyle name="Percent 3 43 31" xfId="27958"/>
    <cellStyle name="Percent 3 43 32" xfId="27959"/>
    <cellStyle name="Percent 3 43 33" xfId="27960"/>
    <cellStyle name="Percent 3 43 34" xfId="27961"/>
    <cellStyle name="Percent 3 43 35" xfId="27962"/>
    <cellStyle name="Percent 3 43 36" xfId="27963"/>
    <cellStyle name="Percent 3 43 37" xfId="27964"/>
    <cellStyle name="Percent 3 43 38" xfId="27965"/>
    <cellStyle name="Percent 3 43 39" xfId="27966"/>
    <cellStyle name="Percent 3 43 4" xfId="27967"/>
    <cellStyle name="Percent 3 43 40" xfId="27968"/>
    <cellStyle name="Percent 3 43 41" xfId="27969"/>
    <cellStyle name="Percent 3 43 42" xfId="27970"/>
    <cellStyle name="Percent 3 43 43" xfId="27971"/>
    <cellStyle name="Percent 3 43 44" xfId="27972"/>
    <cellStyle name="Percent 3 43 45" xfId="27973"/>
    <cellStyle name="Percent 3 43 46" xfId="27974"/>
    <cellStyle name="Percent 3 43 47" xfId="27975"/>
    <cellStyle name="Percent 3 43 48" xfId="27976"/>
    <cellStyle name="Percent 3 43 49" xfId="27977"/>
    <cellStyle name="Percent 3 43 5" xfId="27978"/>
    <cellStyle name="Percent 3 43 50" xfId="27979"/>
    <cellStyle name="Percent 3 43 51" xfId="27980"/>
    <cellStyle name="Percent 3 43 52" xfId="27981"/>
    <cellStyle name="Percent 3 43 53" xfId="27982"/>
    <cellStyle name="Percent 3 43 54" xfId="27983"/>
    <cellStyle name="Percent 3 43 55" xfId="27984"/>
    <cellStyle name="Percent 3 43 56" xfId="27985"/>
    <cellStyle name="Percent 3 43 57" xfId="27986"/>
    <cellStyle name="Percent 3 43 58" xfId="27987"/>
    <cellStyle name="Percent 3 43 59" xfId="27988"/>
    <cellStyle name="Percent 3 43 6" xfId="27989"/>
    <cellStyle name="Percent 3 43 60" xfId="27990"/>
    <cellStyle name="Percent 3 43 61" xfId="27991"/>
    <cellStyle name="Percent 3 43 62" xfId="27992"/>
    <cellStyle name="Percent 3 43 63" xfId="27993"/>
    <cellStyle name="Percent 3 43 64" xfId="27994"/>
    <cellStyle name="Percent 3 43 65" xfId="27995"/>
    <cellStyle name="Percent 3 43 66" xfId="27996"/>
    <cellStyle name="Percent 3 43 67" xfId="27997"/>
    <cellStyle name="Percent 3 43 7" xfId="27998"/>
    <cellStyle name="Percent 3 43 8" xfId="27999"/>
    <cellStyle name="Percent 3 43 9" xfId="28000"/>
    <cellStyle name="Percent 3 44" xfId="28001"/>
    <cellStyle name="Percent 3 44 10" xfId="28002"/>
    <cellStyle name="Percent 3 44 11" xfId="28003"/>
    <cellStyle name="Percent 3 44 12" xfId="28004"/>
    <cellStyle name="Percent 3 44 13" xfId="28005"/>
    <cellStyle name="Percent 3 44 14" xfId="28006"/>
    <cellStyle name="Percent 3 44 15" xfId="28007"/>
    <cellStyle name="Percent 3 44 16" xfId="28008"/>
    <cellStyle name="Percent 3 44 17" xfId="28009"/>
    <cellStyle name="Percent 3 44 18" xfId="28010"/>
    <cellStyle name="Percent 3 44 19" xfId="28011"/>
    <cellStyle name="Percent 3 44 2" xfId="28012"/>
    <cellStyle name="Percent 3 44 20" xfId="28013"/>
    <cellStyle name="Percent 3 44 21" xfId="28014"/>
    <cellStyle name="Percent 3 44 22" xfId="28015"/>
    <cellStyle name="Percent 3 44 23" xfId="28016"/>
    <cellStyle name="Percent 3 44 24" xfId="28017"/>
    <cellStyle name="Percent 3 44 25" xfId="28018"/>
    <cellStyle name="Percent 3 44 26" xfId="28019"/>
    <cellStyle name="Percent 3 44 27" xfId="28020"/>
    <cellStyle name="Percent 3 44 28" xfId="28021"/>
    <cellStyle name="Percent 3 44 29" xfId="28022"/>
    <cellStyle name="Percent 3 44 3" xfId="28023"/>
    <cellStyle name="Percent 3 44 30" xfId="28024"/>
    <cellStyle name="Percent 3 44 31" xfId="28025"/>
    <cellStyle name="Percent 3 44 32" xfId="28026"/>
    <cellStyle name="Percent 3 44 33" xfId="28027"/>
    <cellStyle name="Percent 3 44 34" xfId="28028"/>
    <cellStyle name="Percent 3 44 35" xfId="28029"/>
    <cellStyle name="Percent 3 44 36" xfId="28030"/>
    <cellStyle name="Percent 3 44 37" xfId="28031"/>
    <cellStyle name="Percent 3 44 38" xfId="28032"/>
    <cellStyle name="Percent 3 44 39" xfId="28033"/>
    <cellStyle name="Percent 3 44 4" xfId="28034"/>
    <cellStyle name="Percent 3 44 40" xfId="28035"/>
    <cellStyle name="Percent 3 44 41" xfId="28036"/>
    <cellStyle name="Percent 3 44 42" xfId="28037"/>
    <cellStyle name="Percent 3 44 43" xfId="28038"/>
    <cellStyle name="Percent 3 44 44" xfId="28039"/>
    <cellStyle name="Percent 3 44 45" xfId="28040"/>
    <cellStyle name="Percent 3 44 46" xfId="28041"/>
    <cellStyle name="Percent 3 44 47" xfId="28042"/>
    <cellStyle name="Percent 3 44 48" xfId="28043"/>
    <cellStyle name="Percent 3 44 49" xfId="28044"/>
    <cellStyle name="Percent 3 44 5" xfId="28045"/>
    <cellStyle name="Percent 3 44 50" xfId="28046"/>
    <cellStyle name="Percent 3 44 51" xfId="28047"/>
    <cellStyle name="Percent 3 44 52" xfId="28048"/>
    <cellStyle name="Percent 3 44 53" xfId="28049"/>
    <cellStyle name="Percent 3 44 54" xfId="28050"/>
    <cellStyle name="Percent 3 44 55" xfId="28051"/>
    <cellStyle name="Percent 3 44 56" xfId="28052"/>
    <cellStyle name="Percent 3 44 57" xfId="28053"/>
    <cellStyle name="Percent 3 44 58" xfId="28054"/>
    <cellStyle name="Percent 3 44 59" xfId="28055"/>
    <cellStyle name="Percent 3 44 6" xfId="28056"/>
    <cellStyle name="Percent 3 44 60" xfId="28057"/>
    <cellStyle name="Percent 3 44 61" xfId="28058"/>
    <cellStyle name="Percent 3 44 62" xfId="28059"/>
    <cellStyle name="Percent 3 44 63" xfId="28060"/>
    <cellStyle name="Percent 3 44 64" xfId="28061"/>
    <cellStyle name="Percent 3 44 65" xfId="28062"/>
    <cellStyle name="Percent 3 44 66" xfId="28063"/>
    <cellStyle name="Percent 3 44 67" xfId="28064"/>
    <cellStyle name="Percent 3 44 7" xfId="28065"/>
    <cellStyle name="Percent 3 44 8" xfId="28066"/>
    <cellStyle name="Percent 3 44 9" xfId="28067"/>
    <cellStyle name="Percent 3 45" xfId="28068"/>
    <cellStyle name="Percent 3 45 10" xfId="28069"/>
    <cellStyle name="Percent 3 45 11" xfId="28070"/>
    <cellStyle name="Percent 3 45 12" xfId="28071"/>
    <cellStyle name="Percent 3 45 13" xfId="28072"/>
    <cellStyle name="Percent 3 45 14" xfId="28073"/>
    <cellStyle name="Percent 3 45 15" xfId="28074"/>
    <cellStyle name="Percent 3 45 16" xfId="28075"/>
    <cellStyle name="Percent 3 45 17" xfId="28076"/>
    <cellStyle name="Percent 3 45 18" xfId="28077"/>
    <cellStyle name="Percent 3 45 19" xfId="28078"/>
    <cellStyle name="Percent 3 45 2" xfId="28079"/>
    <cellStyle name="Percent 3 45 20" xfId="28080"/>
    <cellStyle name="Percent 3 45 21" xfId="28081"/>
    <cellStyle name="Percent 3 45 22" xfId="28082"/>
    <cellStyle name="Percent 3 45 23" xfId="28083"/>
    <cellStyle name="Percent 3 45 24" xfId="28084"/>
    <cellStyle name="Percent 3 45 25" xfId="28085"/>
    <cellStyle name="Percent 3 45 26" xfId="28086"/>
    <cellStyle name="Percent 3 45 27" xfId="28087"/>
    <cellStyle name="Percent 3 45 28" xfId="28088"/>
    <cellStyle name="Percent 3 45 29" xfId="28089"/>
    <cellStyle name="Percent 3 45 3" xfId="28090"/>
    <cellStyle name="Percent 3 45 30" xfId="28091"/>
    <cellStyle name="Percent 3 45 31" xfId="28092"/>
    <cellStyle name="Percent 3 45 32" xfId="28093"/>
    <cellStyle name="Percent 3 45 33" xfId="28094"/>
    <cellStyle name="Percent 3 45 34" xfId="28095"/>
    <cellStyle name="Percent 3 45 35" xfId="28096"/>
    <cellStyle name="Percent 3 45 36" xfId="28097"/>
    <cellStyle name="Percent 3 45 37" xfId="28098"/>
    <cellStyle name="Percent 3 45 38" xfId="28099"/>
    <cellStyle name="Percent 3 45 39" xfId="28100"/>
    <cellStyle name="Percent 3 45 4" xfId="28101"/>
    <cellStyle name="Percent 3 45 40" xfId="28102"/>
    <cellStyle name="Percent 3 45 41" xfId="28103"/>
    <cellStyle name="Percent 3 45 42" xfId="28104"/>
    <cellStyle name="Percent 3 45 43" xfId="28105"/>
    <cellStyle name="Percent 3 45 44" xfId="28106"/>
    <cellStyle name="Percent 3 45 45" xfId="28107"/>
    <cellStyle name="Percent 3 45 46" xfId="28108"/>
    <cellStyle name="Percent 3 45 47" xfId="28109"/>
    <cellStyle name="Percent 3 45 48" xfId="28110"/>
    <cellStyle name="Percent 3 45 49" xfId="28111"/>
    <cellStyle name="Percent 3 45 5" xfId="28112"/>
    <cellStyle name="Percent 3 45 50" xfId="28113"/>
    <cellStyle name="Percent 3 45 51" xfId="28114"/>
    <cellStyle name="Percent 3 45 52" xfId="28115"/>
    <cellStyle name="Percent 3 45 53" xfId="28116"/>
    <cellStyle name="Percent 3 45 54" xfId="28117"/>
    <cellStyle name="Percent 3 45 55" xfId="28118"/>
    <cellStyle name="Percent 3 45 56" xfId="28119"/>
    <cellStyle name="Percent 3 45 57" xfId="28120"/>
    <cellStyle name="Percent 3 45 58" xfId="28121"/>
    <cellStyle name="Percent 3 45 59" xfId="28122"/>
    <cellStyle name="Percent 3 45 6" xfId="28123"/>
    <cellStyle name="Percent 3 45 60" xfId="28124"/>
    <cellStyle name="Percent 3 45 61" xfId="28125"/>
    <cellStyle name="Percent 3 45 62" xfId="28126"/>
    <cellStyle name="Percent 3 45 63" xfId="28127"/>
    <cellStyle name="Percent 3 45 64" xfId="28128"/>
    <cellStyle name="Percent 3 45 65" xfId="28129"/>
    <cellStyle name="Percent 3 45 66" xfId="28130"/>
    <cellStyle name="Percent 3 45 67" xfId="28131"/>
    <cellStyle name="Percent 3 45 7" xfId="28132"/>
    <cellStyle name="Percent 3 45 8" xfId="28133"/>
    <cellStyle name="Percent 3 45 9" xfId="28134"/>
    <cellStyle name="Percent 3 46" xfId="28135"/>
    <cellStyle name="Percent 3 46 10" xfId="28136"/>
    <cellStyle name="Percent 3 46 11" xfId="28137"/>
    <cellStyle name="Percent 3 46 12" xfId="28138"/>
    <cellStyle name="Percent 3 46 13" xfId="28139"/>
    <cellStyle name="Percent 3 46 14" xfId="28140"/>
    <cellStyle name="Percent 3 46 15" xfId="28141"/>
    <cellStyle name="Percent 3 46 16" xfId="28142"/>
    <cellStyle name="Percent 3 46 17" xfId="28143"/>
    <cellStyle name="Percent 3 46 18" xfId="28144"/>
    <cellStyle name="Percent 3 46 19" xfId="28145"/>
    <cellStyle name="Percent 3 46 2" xfId="28146"/>
    <cellStyle name="Percent 3 46 20" xfId="28147"/>
    <cellStyle name="Percent 3 46 21" xfId="28148"/>
    <cellStyle name="Percent 3 46 22" xfId="28149"/>
    <cellStyle name="Percent 3 46 23" xfId="28150"/>
    <cellStyle name="Percent 3 46 24" xfId="28151"/>
    <cellStyle name="Percent 3 46 25" xfId="28152"/>
    <cellStyle name="Percent 3 46 26" xfId="28153"/>
    <cellStyle name="Percent 3 46 27" xfId="28154"/>
    <cellStyle name="Percent 3 46 28" xfId="28155"/>
    <cellStyle name="Percent 3 46 29" xfId="28156"/>
    <cellStyle name="Percent 3 46 3" xfId="28157"/>
    <cellStyle name="Percent 3 46 30" xfId="28158"/>
    <cellStyle name="Percent 3 46 31" xfId="28159"/>
    <cellStyle name="Percent 3 46 32" xfId="28160"/>
    <cellStyle name="Percent 3 46 33" xfId="28161"/>
    <cellStyle name="Percent 3 46 34" xfId="28162"/>
    <cellStyle name="Percent 3 46 35" xfId="28163"/>
    <cellStyle name="Percent 3 46 36" xfId="28164"/>
    <cellStyle name="Percent 3 46 37" xfId="28165"/>
    <cellStyle name="Percent 3 46 38" xfId="28166"/>
    <cellStyle name="Percent 3 46 39" xfId="28167"/>
    <cellStyle name="Percent 3 46 4" xfId="28168"/>
    <cellStyle name="Percent 3 46 40" xfId="28169"/>
    <cellStyle name="Percent 3 46 41" xfId="28170"/>
    <cellStyle name="Percent 3 46 42" xfId="28171"/>
    <cellStyle name="Percent 3 46 43" xfId="28172"/>
    <cellStyle name="Percent 3 46 44" xfId="28173"/>
    <cellStyle name="Percent 3 46 45" xfId="28174"/>
    <cellStyle name="Percent 3 46 46" xfId="28175"/>
    <cellStyle name="Percent 3 46 47" xfId="28176"/>
    <cellStyle name="Percent 3 46 48" xfId="28177"/>
    <cellStyle name="Percent 3 46 49" xfId="28178"/>
    <cellStyle name="Percent 3 46 5" xfId="28179"/>
    <cellStyle name="Percent 3 46 50" xfId="28180"/>
    <cellStyle name="Percent 3 46 51" xfId="28181"/>
    <cellStyle name="Percent 3 46 52" xfId="28182"/>
    <cellStyle name="Percent 3 46 53" xfId="28183"/>
    <cellStyle name="Percent 3 46 54" xfId="28184"/>
    <cellStyle name="Percent 3 46 55" xfId="28185"/>
    <cellStyle name="Percent 3 46 56" xfId="28186"/>
    <cellStyle name="Percent 3 46 57" xfId="28187"/>
    <cellStyle name="Percent 3 46 58" xfId="28188"/>
    <cellStyle name="Percent 3 46 59" xfId="28189"/>
    <cellStyle name="Percent 3 46 6" xfId="28190"/>
    <cellStyle name="Percent 3 46 60" xfId="28191"/>
    <cellStyle name="Percent 3 46 61" xfId="28192"/>
    <cellStyle name="Percent 3 46 62" xfId="28193"/>
    <cellStyle name="Percent 3 46 63" xfId="28194"/>
    <cellStyle name="Percent 3 46 64" xfId="28195"/>
    <cellStyle name="Percent 3 46 65" xfId="28196"/>
    <cellStyle name="Percent 3 46 66" xfId="28197"/>
    <cellStyle name="Percent 3 46 67" xfId="28198"/>
    <cellStyle name="Percent 3 46 7" xfId="28199"/>
    <cellStyle name="Percent 3 46 8" xfId="28200"/>
    <cellStyle name="Percent 3 46 9" xfId="28201"/>
    <cellStyle name="Percent 3 47" xfId="28202"/>
    <cellStyle name="Percent 3 47 10" xfId="28203"/>
    <cellStyle name="Percent 3 47 11" xfId="28204"/>
    <cellStyle name="Percent 3 47 12" xfId="28205"/>
    <cellStyle name="Percent 3 47 13" xfId="28206"/>
    <cellStyle name="Percent 3 47 14" xfId="28207"/>
    <cellStyle name="Percent 3 47 15" xfId="28208"/>
    <cellStyle name="Percent 3 47 16" xfId="28209"/>
    <cellStyle name="Percent 3 47 17" xfId="28210"/>
    <cellStyle name="Percent 3 47 18" xfId="28211"/>
    <cellStyle name="Percent 3 47 19" xfId="28212"/>
    <cellStyle name="Percent 3 47 2" xfId="28213"/>
    <cellStyle name="Percent 3 47 20" xfId="28214"/>
    <cellStyle name="Percent 3 47 21" xfId="28215"/>
    <cellStyle name="Percent 3 47 22" xfId="28216"/>
    <cellStyle name="Percent 3 47 23" xfId="28217"/>
    <cellStyle name="Percent 3 47 24" xfId="28218"/>
    <cellStyle name="Percent 3 47 25" xfId="28219"/>
    <cellStyle name="Percent 3 47 26" xfId="28220"/>
    <cellStyle name="Percent 3 47 27" xfId="28221"/>
    <cellStyle name="Percent 3 47 28" xfId="28222"/>
    <cellStyle name="Percent 3 47 29" xfId="28223"/>
    <cellStyle name="Percent 3 47 3" xfId="28224"/>
    <cellStyle name="Percent 3 47 30" xfId="28225"/>
    <cellStyle name="Percent 3 47 31" xfId="28226"/>
    <cellStyle name="Percent 3 47 32" xfId="28227"/>
    <cellStyle name="Percent 3 47 33" xfId="28228"/>
    <cellStyle name="Percent 3 47 34" xfId="28229"/>
    <cellStyle name="Percent 3 47 35" xfId="28230"/>
    <cellStyle name="Percent 3 47 36" xfId="28231"/>
    <cellStyle name="Percent 3 47 37" xfId="28232"/>
    <cellStyle name="Percent 3 47 38" xfId="28233"/>
    <cellStyle name="Percent 3 47 39" xfId="28234"/>
    <cellStyle name="Percent 3 47 4" xfId="28235"/>
    <cellStyle name="Percent 3 47 40" xfId="28236"/>
    <cellStyle name="Percent 3 47 41" xfId="28237"/>
    <cellStyle name="Percent 3 47 42" xfId="28238"/>
    <cellStyle name="Percent 3 47 43" xfId="28239"/>
    <cellStyle name="Percent 3 47 44" xfId="28240"/>
    <cellStyle name="Percent 3 47 45" xfId="28241"/>
    <cellStyle name="Percent 3 47 46" xfId="28242"/>
    <cellStyle name="Percent 3 47 47" xfId="28243"/>
    <cellStyle name="Percent 3 47 48" xfId="28244"/>
    <cellStyle name="Percent 3 47 49" xfId="28245"/>
    <cellStyle name="Percent 3 47 5" xfId="28246"/>
    <cellStyle name="Percent 3 47 50" xfId="28247"/>
    <cellStyle name="Percent 3 47 51" xfId="28248"/>
    <cellStyle name="Percent 3 47 52" xfId="28249"/>
    <cellStyle name="Percent 3 47 53" xfId="28250"/>
    <cellStyle name="Percent 3 47 54" xfId="28251"/>
    <cellStyle name="Percent 3 47 55" xfId="28252"/>
    <cellStyle name="Percent 3 47 56" xfId="28253"/>
    <cellStyle name="Percent 3 47 57" xfId="28254"/>
    <cellStyle name="Percent 3 47 58" xfId="28255"/>
    <cellStyle name="Percent 3 47 59" xfId="28256"/>
    <cellStyle name="Percent 3 47 6" xfId="28257"/>
    <cellStyle name="Percent 3 47 60" xfId="28258"/>
    <cellStyle name="Percent 3 47 61" xfId="28259"/>
    <cellStyle name="Percent 3 47 62" xfId="28260"/>
    <cellStyle name="Percent 3 47 63" xfId="28261"/>
    <cellStyle name="Percent 3 47 64" xfId="28262"/>
    <cellStyle name="Percent 3 47 65" xfId="28263"/>
    <cellStyle name="Percent 3 47 66" xfId="28264"/>
    <cellStyle name="Percent 3 47 67" xfId="28265"/>
    <cellStyle name="Percent 3 47 7" xfId="28266"/>
    <cellStyle name="Percent 3 47 8" xfId="28267"/>
    <cellStyle name="Percent 3 47 9" xfId="28268"/>
    <cellStyle name="Percent 3 48" xfId="28269"/>
    <cellStyle name="Percent 3 48 10" xfId="28270"/>
    <cellStyle name="Percent 3 48 11" xfId="28271"/>
    <cellStyle name="Percent 3 48 12" xfId="28272"/>
    <cellStyle name="Percent 3 48 13" xfId="28273"/>
    <cellStyle name="Percent 3 48 14" xfId="28274"/>
    <cellStyle name="Percent 3 48 15" xfId="28275"/>
    <cellStyle name="Percent 3 48 16" xfId="28276"/>
    <cellStyle name="Percent 3 48 17" xfId="28277"/>
    <cellStyle name="Percent 3 48 18" xfId="28278"/>
    <cellStyle name="Percent 3 48 19" xfId="28279"/>
    <cellStyle name="Percent 3 48 2" xfId="28280"/>
    <cellStyle name="Percent 3 48 20" xfId="28281"/>
    <cellStyle name="Percent 3 48 21" xfId="28282"/>
    <cellStyle name="Percent 3 48 22" xfId="28283"/>
    <cellStyle name="Percent 3 48 23" xfId="28284"/>
    <cellStyle name="Percent 3 48 24" xfId="28285"/>
    <cellStyle name="Percent 3 48 25" xfId="28286"/>
    <cellStyle name="Percent 3 48 26" xfId="28287"/>
    <cellStyle name="Percent 3 48 27" xfId="28288"/>
    <cellStyle name="Percent 3 48 28" xfId="28289"/>
    <cellStyle name="Percent 3 48 29" xfId="28290"/>
    <cellStyle name="Percent 3 48 3" xfId="28291"/>
    <cellStyle name="Percent 3 48 30" xfId="28292"/>
    <cellStyle name="Percent 3 48 31" xfId="28293"/>
    <cellStyle name="Percent 3 48 32" xfId="28294"/>
    <cellStyle name="Percent 3 48 33" xfId="28295"/>
    <cellStyle name="Percent 3 48 34" xfId="28296"/>
    <cellStyle name="Percent 3 48 35" xfId="28297"/>
    <cellStyle name="Percent 3 48 36" xfId="28298"/>
    <cellStyle name="Percent 3 48 37" xfId="28299"/>
    <cellStyle name="Percent 3 48 38" xfId="28300"/>
    <cellStyle name="Percent 3 48 39" xfId="28301"/>
    <cellStyle name="Percent 3 48 4" xfId="28302"/>
    <cellStyle name="Percent 3 48 40" xfId="28303"/>
    <cellStyle name="Percent 3 48 41" xfId="28304"/>
    <cellStyle name="Percent 3 48 42" xfId="28305"/>
    <cellStyle name="Percent 3 48 43" xfId="28306"/>
    <cellStyle name="Percent 3 48 44" xfId="28307"/>
    <cellStyle name="Percent 3 48 45" xfId="28308"/>
    <cellStyle name="Percent 3 48 46" xfId="28309"/>
    <cellStyle name="Percent 3 48 47" xfId="28310"/>
    <cellStyle name="Percent 3 48 48" xfId="28311"/>
    <cellStyle name="Percent 3 48 49" xfId="28312"/>
    <cellStyle name="Percent 3 48 5" xfId="28313"/>
    <cellStyle name="Percent 3 48 50" xfId="28314"/>
    <cellStyle name="Percent 3 48 51" xfId="28315"/>
    <cellStyle name="Percent 3 48 52" xfId="28316"/>
    <cellStyle name="Percent 3 48 53" xfId="28317"/>
    <cellStyle name="Percent 3 48 54" xfId="28318"/>
    <cellStyle name="Percent 3 48 55" xfId="28319"/>
    <cellStyle name="Percent 3 48 56" xfId="28320"/>
    <cellStyle name="Percent 3 48 57" xfId="28321"/>
    <cellStyle name="Percent 3 48 58" xfId="28322"/>
    <cellStyle name="Percent 3 48 59" xfId="28323"/>
    <cellStyle name="Percent 3 48 6" xfId="28324"/>
    <cellStyle name="Percent 3 48 60" xfId="28325"/>
    <cellStyle name="Percent 3 48 61" xfId="28326"/>
    <cellStyle name="Percent 3 48 62" xfId="28327"/>
    <cellStyle name="Percent 3 48 63" xfId="28328"/>
    <cellStyle name="Percent 3 48 64" xfId="28329"/>
    <cellStyle name="Percent 3 48 65" xfId="28330"/>
    <cellStyle name="Percent 3 48 66" xfId="28331"/>
    <cellStyle name="Percent 3 48 67" xfId="28332"/>
    <cellStyle name="Percent 3 48 7" xfId="28333"/>
    <cellStyle name="Percent 3 48 8" xfId="28334"/>
    <cellStyle name="Percent 3 48 9" xfId="28335"/>
    <cellStyle name="Percent 3 49" xfId="28336"/>
    <cellStyle name="Percent 3 5" xfId="28337"/>
    <cellStyle name="Percent 3 5 10" xfId="28338"/>
    <cellStyle name="Percent 3 5 11" xfId="28339"/>
    <cellStyle name="Percent 3 5 12" xfId="28340"/>
    <cellStyle name="Percent 3 5 13" xfId="28341"/>
    <cellStyle name="Percent 3 5 14" xfId="28342"/>
    <cellStyle name="Percent 3 5 15" xfId="28343"/>
    <cellStyle name="Percent 3 5 16" xfId="28344"/>
    <cellStyle name="Percent 3 5 17" xfId="28345"/>
    <cellStyle name="Percent 3 5 18" xfId="28346"/>
    <cellStyle name="Percent 3 5 19" xfId="28347"/>
    <cellStyle name="Percent 3 5 2" xfId="28348"/>
    <cellStyle name="Percent 3 5 2 10" xfId="28349"/>
    <cellStyle name="Percent 3 5 2 11" xfId="28350"/>
    <cellStyle name="Percent 3 5 2 12" xfId="28351"/>
    <cellStyle name="Percent 3 5 2 13" xfId="28352"/>
    <cellStyle name="Percent 3 5 2 14" xfId="28353"/>
    <cellStyle name="Percent 3 5 2 15" xfId="28354"/>
    <cellStyle name="Percent 3 5 2 16" xfId="28355"/>
    <cellStyle name="Percent 3 5 2 17" xfId="28356"/>
    <cellStyle name="Percent 3 5 2 18" xfId="28357"/>
    <cellStyle name="Percent 3 5 2 19" xfId="28358"/>
    <cellStyle name="Percent 3 5 2 2" xfId="28359"/>
    <cellStyle name="Percent 3 5 2 20" xfId="28360"/>
    <cellStyle name="Percent 3 5 2 21" xfId="28361"/>
    <cellStyle name="Percent 3 5 2 22" xfId="28362"/>
    <cellStyle name="Percent 3 5 2 23" xfId="28363"/>
    <cellStyle name="Percent 3 5 2 24" xfId="28364"/>
    <cellStyle name="Percent 3 5 2 25" xfId="28365"/>
    <cellStyle name="Percent 3 5 2 26" xfId="28366"/>
    <cellStyle name="Percent 3 5 2 27" xfId="28367"/>
    <cellStyle name="Percent 3 5 2 28" xfId="28368"/>
    <cellStyle name="Percent 3 5 2 29" xfId="28369"/>
    <cellStyle name="Percent 3 5 2 3" xfId="28370"/>
    <cellStyle name="Percent 3 5 2 30" xfId="28371"/>
    <cellStyle name="Percent 3 5 2 31" xfId="28372"/>
    <cellStyle name="Percent 3 5 2 32" xfId="28373"/>
    <cellStyle name="Percent 3 5 2 33" xfId="28374"/>
    <cellStyle name="Percent 3 5 2 34" xfId="28375"/>
    <cellStyle name="Percent 3 5 2 35" xfId="28376"/>
    <cellStyle name="Percent 3 5 2 36" xfId="28377"/>
    <cellStyle name="Percent 3 5 2 37" xfId="28378"/>
    <cellStyle name="Percent 3 5 2 38" xfId="28379"/>
    <cellStyle name="Percent 3 5 2 39" xfId="28380"/>
    <cellStyle name="Percent 3 5 2 4" xfId="28381"/>
    <cellStyle name="Percent 3 5 2 40" xfId="28382"/>
    <cellStyle name="Percent 3 5 2 41" xfId="28383"/>
    <cellStyle name="Percent 3 5 2 42" xfId="28384"/>
    <cellStyle name="Percent 3 5 2 43" xfId="28385"/>
    <cellStyle name="Percent 3 5 2 44" xfId="28386"/>
    <cellStyle name="Percent 3 5 2 45" xfId="28387"/>
    <cellStyle name="Percent 3 5 2 46" xfId="28388"/>
    <cellStyle name="Percent 3 5 2 47" xfId="28389"/>
    <cellStyle name="Percent 3 5 2 48" xfId="28390"/>
    <cellStyle name="Percent 3 5 2 49" xfId="28391"/>
    <cellStyle name="Percent 3 5 2 5" xfId="28392"/>
    <cellStyle name="Percent 3 5 2 50" xfId="28393"/>
    <cellStyle name="Percent 3 5 2 51" xfId="28394"/>
    <cellStyle name="Percent 3 5 2 52" xfId="28395"/>
    <cellStyle name="Percent 3 5 2 53" xfId="28396"/>
    <cellStyle name="Percent 3 5 2 54" xfId="28397"/>
    <cellStyle name="Percent 3 5 2 55" xfId="28398"/>
    <cellStyle name="Percent 3 5 2 56" xfId="28399"/>
    <cellStyle name="Percent 3 5 2 57" xfId="28400"/>
    <cellStyle name="Percent 3 5 2 58" xfId="28401"/>
    <cellStyle name="Percent 3 5 2 59" xfId="28402"/>
    <cellStyle name="Percent 3 5 2 6" xfId="28403"/>
    <cellStyle name="Percent 3 5 2 60" xfId="28404"/>
    <cellStyle name="Percent 3 5 2 61" xfId="28405"/>
    <cellStyle name="Percent 3 5 2 62" xfId="28406"/>
    <cellStyle name="Percent 3 5 2 63" xfId="28407"/>
    <cellStyle name="Percent 3 5 2 64" xfId="28408"/>
    <cellStyle name="Percent 3 5 2 65" xfId="28409"/>
    <cellStyle name="Percent 3 5 2 66" xfId="28410"/>
    <cellStyle name="Percent 3 5 2 67" xfId="28411"/>
    <cellStyle name="Percent 3 5 2 7" xfId="28412"/>
    <cellStyle name="Percent 3 5 2 8" xfId="28413"/>
    <cellStyle name="Percent 3 5 2 9" xfId="28414"/>
    <cellStyle name="Percent 3 5 20" xfId="28415"/>
    <cellStyle name="Percent 3 5 21" xfId="28416"/>
    <cellStyle name="Percent 3 5 22" xfId="28417"/>
    <cellStyle name="Percent 3 5 23" xfId="28418"/>
    <cellStyle name="Percent 3 5 24" xfId="28419"/>
    <cellStyle name="Percent 3 5 25" xfId="28420"/>
    <cellStyle name="Percent 3 5 26" xfId="28421"/>
    <cellStyle name="Percent 3 5 27" xfId="28422"/>
    <cellStyle name="Percent 3 5 28" xfId="28423"/>
    <cellStyle name="Percent 3 5 29" xfId="28424"/>
    <cellStyle name="Percent 3 5 3" xfId="28425"/>
    <cellStyle name="Percent 3 5 3 10" xfId="28426"/>
    <cellStyle name="Percent 3 5 3 11" xfId="28427"/>
    <cellStyle name="Percent 3 5 3 12" xfId="28428"/>
    <cellStyle name="Percent 3 5 3 13" xfId="28429"/>
    <cellStyle name="Percent 3 5 3 14" xfId="28430"/>
    <cellStyle name="Percent 3 5 3 15" xfId="28431"/>
    <cellStyle name="Percent 3 5 3 16" xfId="28432"/>
    <cellStyle name="Percent 3 5 3 17" xfId="28433"/>
    <cellStyle name="Percent 3 5 3 18" xfId="28434"/>
    <cellStyle name="Percent 3 5 3 19" xfId="28435"/>
    <cellStyle name="Percent 3 5 3 2" xfId="28436"/>
    <cellStyle name="Percent 3 5 3 20" xfId="28437"/>
    <cellStyle name="Percent 3 5 3 21" xfId="28438"/>
    <cellStyle name="Percent 3 5 3 22" xfId="28439"/>
    <cellStyle name="Percent 3 5 3 23" xfId="28440"/>
    <cellStyle name="Percent 3 5 3 24" xfId="28441"/>
    <cellStyle name="Percent 3 5 3 25" xfId="28442"/>
    <cellStyle name="Percent 3 5 3 26" xfId="28443"/>
    <cellStyle name="Percent 3 5 3 27" xfId="28444"/>
    <cellStyle name="Percent 3 5 3 28" xfId="28445"/>
    <cellStyle name="Percent 3 5 3 29" xfId="28446"/>
    <cellStyle name="Percent 3 5 3 3" xfId="28447"/>
    <cellStyle name="Percent 3 5 3 30" xfId="28448"/>
    <cellStyle name="Percent 3 5 3 31" xfId="28449"/>
    <cellStyle name="Percent 3 5 3 32" xfId="28450"/>
    <cellStyle name="Percent 3 5 3 33" xfId="28451"/>
    <cellStyle name="Percent 3 5 3 34" xfId="28452"/>
    <cellStyle name="Percent 3 5 3 35" xfId="28453"/>
    <cellStyle name="Percent 3 5 3 36" xfId="28454"/>
    <cellStyle name="Percent 3 5 3 37" xfId="28455"/>
    <cellStyle name="Percent 3 5 3 38" xfId="28456"/>
    <cellStyle name="Percent 3 5 3 39" xfId="28457"/>
    <cellStyle name="Percent 3 5 3 4" xfId="28458"/>
    <cellStyle name="Percent 3 5 3 40" xfId="28459"/>
    <cellStyle name="Percent 3 5 3 41" xfId="28460"/>
    <cellStyle name="Percent 3 5 3 42" xfId="28461"/>
    <cellStyle name="Percent 3 5 3 43" xfId="28462"/>
    <cellStyle name="Percent 3 5 3 44" xfId="28463"/>
    <cellStyle name="Percent 3 5 3 45" xfId="28464"/>
    <cellStyle name="Percent 3 5 3 46" xfId="28465"/>
    <cellStyle name="Percent 3 5 3 47" xfId="28466"/>
    <cellStyle name="Percent 3 5 3 48" xfId="28467"/>
    <cellStyle name="Percent 3 5 3 49" xfId="28468"/>
    <cellStyle name="Percent 3 5 3 5" xfId="28469"/>
    <cellStyle name="Percent 3 5 3 50" xfId="28470"/>
    <cellStyle name="Percent 3 5 3 51" xfId="28471"/>
    <cellStyle name="Percent 3 5 3 52" xfId="28472"/>
    <cellStyle name="Percent 3 5 3 53" xfId="28473"/>
    <cellStyle name="Percent 3 5 3 54" xfId="28474"/>
    <cellStyle name="Percent 3 5 3 55" xfId="28475"/>
    <cellStyle name="Percent 3 5 3 56" xfId="28476"/>
    <cellStyle name="Percent 3 5 3 57" xfId="28477"/>
    <cellStyle name="Percent 3 5 3 58" xfId="28478"/>
    <cellStyle name="Percent 3 5 3 59" xfId="28479"/>
    <cellStyle name="Percent 3 5 3 6" xfId="28480"/>
    <cellStyle name="Percent 3 5 3 60" xfId="28481"/>
    <cellStyle name="Percent 3 5 3 61" xfId="28482"/>
    <cellStyle name="Percent 3 5 3 62" xfId="28483"/>
    <cellStyle name="Percent 3 5 3 63" xfId="28484"/>
    <cellStyle name="Percent 3 5 3 64" xfId="28485"/>
    <cellStyle name="Percent 3 5 3 65" xfId="28486"/>
    <cellStyle name="Percent 3 5 3 66" xfId="28487"/>
    <cellStyle name="Percent 3 5 3 67" xfId="28488"/>
    <cellStyle name="Percent 3 5 3 7" xfId="28489"/>
    <cellStyle name="Percent 3 5 3 8" xfId="28490"/>
    <cellStyle name="Percent 3 5 3 9" xfId="28491"/>
    <cellStyle name="Percent 3 5 30" xfId="28492"/>
    <cellStyle name="Percent 3 5 31" xfId="28493"/>
    <cellStyle name="Percent 3 5 32" xfId="28494"/>
    <cellStyle name="Percent 3 5 33" xfId="28495"/>
    <cellStyle name="Percent 3 5 34" xfId="28496"/>
    <cellStyle name="Percent 3 5 35" xfId="28497"/>
    <cellStyle name="Percent 3 5 36" xfId="28498"/>
    <cellStyle name="Percent 3 5 37" xfId="28499"/>
    <cellStyle name="Percent 3 5 38" xfId="28500"/>
    <cellStyle name="Percent 3 5 39" xfId="28501"/>
    <cellStyle name="Percent 3 5 4" xfId="28502"/>
    <cellStyle name="Percent 3 5 40" xfId="28503"/>
    <cellStyle name="Percent 3 5 41" xfId="28504"/>
    <cellStyle name="Percent 3 5 42" xfId="28505"/>
    <cellStyle name="Percent 3 5 43" xfId="28506"/>
    <cellStyle name="Percent 3 5 44" xfId="28507"/>
    <cellStyle name="Percent 3 5 45" xfId="28508"/>
    <cellStyle name="Percent 3 5 46" xfId="28509"/>
    <cellStyle name="Percent 3 5 47" xfId="28510"/>
    <cellStyle name="Percent 3 5 48" xfId="28511"/>
    <cellStyle name="Percent 3 5 49" xfId="28512"/>
    <cellStyle name="Percent 3 5 5" xfId="28513"/>
    <cellStyle name="Percent 3 5 50" xfId="28514"/>
    <cellStyle name="Percent 3 5 51" xfId="28515"/>
    <cellStyle name="Percent 3 5 52" xfId="28516"/>
    <cellStyle name="Percent 3 5 53" xfId="28517"/>
    <cellStyle name="Percent 3 5 54" xfId="28518"/>
    <cellStyle name="Percent 3 5 55" xfId="28519"/>
    <cellStyle name="Percent 3 5 56" xfId="28520"/>
    <cellStyle name="Percent 3 5 57" xfId="28521"/>
    <cellStyle name="Percent 3 5 58" xfId="28522"/>
    <cellStyle name="Percent 3 5 59" xfId="28523"/>
    <cellStyle name="Percent 3 5 6" xfId="28524"/>
    <cellStyle name="Percent 3 5 60" xfId="28525"/>
    <cellStyle name="Percent 3 5 61" xfId="28526"/>
    <cellStyle name="Percent 3 5 62" xfId="28527"/>
    <cellStyle name="Percent 3 5 63" xfId="28528"/>
    <cellStyle name="Percent 3 5 64" xfId="28529"/>
    <cellStyle name="Percent 3 5 65" xfId="28530"/>
    <cellStyle name="Percent 3 5 66" xfId="28531"/>
    <cellStyle name="Percent 3 5 67" xfId="28532"/>
    <cellStyle name="Percent 3 5 68" xfId="28533"/>
    <cellStyle name="Percent 3 5 69" xfId="28534"/>
    <cellStyle name="Percent 3 5 7" xfId="28535"/>
    <cellStyle name="Percent 3 5 8" xfId="28536"/>
    <cellStyle name="Percent 3 5 9" xfId="28537"/>
    <cellStyle name="Percent 3 50" xfId="28538"/>
    <cellStyle name="Percent 3 51" xfId="28539"/>
    <cellStyle name="Percent 3 52" xfId="28540"/>
    <cellStyle name="Percent 3 53" xfId="28541"/>
    <cellStyle name="Percent 3 54" xfId="28542"/>
    <cellStyle name="Percent 3 55" xfId="28543"/>
    <cellStyle name="Percent 3 56" xfId="28544"/>
    <cellStyle name="Percent 3 57" xfId="28545"/>
    <cellStyle name="Percent 3 58" xfId="28546"/>
    <cellStyle name="Percent 3 59" xfId="28547"/>
    <cellStyle name="Percent 3 6" xfId="28548"/>
    <cellStyle name="Percent 3 6 10" xfId="28549"/>
    <cellStyle name="Percent 3 6 11" xfId="28550"/>
    <cellStyle name="Percent 3 6 12" xfId="28551"/>
    <cellStyle name="Percent 3 6 13" xfId="28552"/>
    <cellStyle name="Percent 3 6 14" xfId="28553"/>
    <cellStyle name="Percent 3 6 15" xfId="28554"/>
    <cellStyle name="Percent 3 6 16" xfId="28555"/>
    <cellStyle name="Percent 3 6 17" xfId="28556"/>
    <cellStyle name="Percent 3 6 18" xfId="28557"/>
    <cellStyle name="Percent 3 6 19" xfId="28558"/>
    <cellStyle name="Percent 3 6 2" xfId="28559"/>
    <cellStyle name="Percent 3 6 20" xfId="28560"/>
    <cellStyle name="Percent 3 6 21" xfId="28561"/>
    <cellStyle name="Percent 3 6 22" xfId="28562"/>
    <cellStyle name="Percent 3 6 23" xfId="28563"/>
    <cellStyle name="Percent 3 6 24" xfId="28564"/>
    <cellStyle name="Percent 3 6 25" xfId="28565"/>
    <cellStyle name="Percent 3 6 26" xfId="28566"/>
    <cellStyle name="Percent 3 6 27" xfId="28567"/>
    <cellStyle name="Percent 3 6 28" xfId="28568"/>
    <cellStyle name="Percent 3 6 29" xfId="28569"/>
    <cellStyle name="Percent 3 6 3" xfId="28570"/>
    <cellStyle name="Percent 3 6 30" xfId="28571"/>
    <cellStyle name="Percent 3 6 31" xfId="28572"/>
    <cellStyle name="Percent 3 6 32" xfId="28573"/>
    <cellStyle name="Percent 3 6 33" xfId="28574"/>
    <cellStyle name="Percent 3 6 34" xfId="28575"/>
    <cellStyle name="Percent 3 6 35" xfId="28576"/>
    <cellStyle name="Percent 3 6 36" xfId="28577"/>
    <cellStyle name="Percent 3 6 37" xfId="28578"/>
    <cellStyle name="Percent 3 6 38" xfId="28579"/>
    <cellStyle name="Percent 3 6 39" xfId="28580"/>
    <cellStyle name="Percent 3 6 4" xfId="28581"/>
    <cellStyle name="Percent 3 6 40" xfId="28582"/>
    <cellStyle name="Percent 3 6 41" xfId="28583"/>
    <cellStyle name="Percent 3 6 42" xfId="28584"/>
    <cellStyle name="Percent 3 6 43" xfId="28585"/>
    <cellStyle name="Percent 3 6 44" xfId="28586"/>
    <cellStyle name="Percent 3 6 45" xfId="28587"/>
    <cellStyle name="Percent 3 6 46" xfId="28588"/>
    <cellStyle name="Percent 3 6 47" xfId="28589"/>
    <cellStyle name="Percent 3 6 48" xfId="28590"/>
    <cellStyle name="Percent 3 6 49" xfId="28591"/>
    <cellStyle name="Percent 3 6 5" xfId="28592"/>
    <cellStyle name="Percent 3 6 50" xfId="28593"/>
    <cellStyle name="Percent 3 6 51" xfId="28594"/>
    <cellStyle name="Percent 3 6 52" xfId="28595"/>
    <cellStyle name="Percent 3 6 53" xfId="28596"/>
    <cellStyle name="Percent 3 6 54" xfId="28597"/>
    <cellStyle name="Percent 3 6 55" xfId="28598"/>
    <cellStyle name="Percent 3 6 56" xfId="28599"/>
    <cellStyle name="Percent 3 6 57" xfId="28600"/>
    <cellStyle name="Percent 3 6 58" xfId="28601"/>
    <cellStyle name="Percent 3 6 59" xfId="28602"/>
    <cellStyle name="Percent 3 6 6" xfId="28603"/>
    <cellStyle name="Percent 3 6 60" xfId="28604"/>
    <cellStyle name="Percent 3 6 61" xfId="28605"/>
    <cellStyle name="Percent 3 6 62" xfId="28606"/>
    <cellStyle name="Percent 3 6 63" xfId="28607"/>
    <cellStyle name="Percent 3 6 64" xfId="28608"/>
    <cellStyle name="Percent 3 6 65" xfId="28609"/>
    <cellStyle name="Percent 3 6 66" xfId="28610"/>
    <cellStyle name="Percent 3 6 67" xfId="28611"/>
    <cellStyle name="Percent 3 6 7" xfId="28612"/>
    <cellStyle name="Percent 3 6 8" xfId="28613"/>
    <cellStyle name="Percent 3 6 9" xfId="28614"/>
    <cellStyle name="Percent 3 60" xfId="28615"/>
    <cellStyle name="Percent 3 61" xfId="28616"/>
    <cellStyle name="Percent 3 62" xfId="28617"/>
    <cellStyle name="Percent 3 63" xfId="28618"/>
    <cellStyle name="Percent 3 64" xfId="28619"/>
    <cellStyle name="Percent 3 65" xfId="28620"/>
    <cellStyle name="Percent 3 66" xfId="28621"/>
    <cellStyle name="Percent 3 67" xfId="28622"/>
    <cellStyle name="Percent 3 68" xfId="28623"/>
    <cellStyle name="Percent 3 69" xfId="28624"/>
    <cellStyle name="Percent 3 7" xfId="28625"/>
    <cellStyle name="Percent 3 7 10" xfId="28626"/>
    <cellStyle name="Percent 3 7 11" xfId="28627"/>
    <cellStyle name="Percent 3 7 12" xfId="28628"/>
    <cellStyle name="Percent 3 7 13" xfId="28629"/>
    <cellStyle name="Percent 3 7 14" xfId="28630"/>
    <cellStyle name="Percent 3 7 15" xfId="28631"/>
    <cellStyle name="Percent 3 7 16" xfId="28632"/>
    <cellStyle name="Percent 3 7 17" xfId="28633"/>
    <cellStyle name="Percent 3 7 18" xfId="28634"/>
    <cellStyle name="Percent 3 7 19" xfId="28635"/>
    <cellStyle name="Percent 3 7 2" xfId="28636"/>
    <cellStyle name="Percent 3 7 20" xfId="28637"/>
    <cellStyle name="Percent 3 7 21" xfId="28638"/>
    <cellStyle name="Percent 3 7 22" xfId="28639"/>
    <cellStyle name="Percent 3 7 23" xfId="28640"/>
    <cellStyle name="Percent 3 7 24" xfId="28641"/>
    <cellStyle name="Percent 3 7 25" xfId="28642"/>
    <cellStyle name="Percent 3 7 26" xfId="28643"/>
    <cellStyle name="Percent 3 7 27" xfId="28644"/>
    <cellStyle name="Percent 3 7 28" xfId="28645"/>
    <cellStyle name="Percent 3 7 29" xfId="28646"/>
    <cellStyle name="Percent 3 7 3" xfId="28647"/>
    <cellStyle name="Percent 3 7 30" xfId="28648"/>
    <cellStyle name="Percent 3 7 31" xfId="28649"/>
    <cellStyle name="Percent 3 7 32" xfId="28650"/>
    <cellStyle name="Percent 3 7 33" xfId="28651"/>
    <cellStyle name="Percent 3 7 34" xfId="28652"/>
    <cellStyle name="Percent 3 7 35" xfId="28653"/>
    <cellStyle name="Percent 3 7 36" xfId="28654"/>
    <cellStyle name="Percent 3 7 37" xfId="28655"/>
    <cellStyle name="Percent 3 7 38" xfId="28656"/>
    <cellStyle name="Percent 3 7 39" xfId="28657"/>
    <cellStyle name="Percent 3 7 4" xfId="28658"/>
    <cellStyle name="Percent 3 7 40" xfId="28659"/>
    <cellStyle name="Percent 3 7 41" xfId="28660"/>
    <cellStyle name="Percent 3 7 42" xfId="28661"/>
    <cellStyle name="Percent 3 7 43" xfId="28662"/>
    <cellStyle name="Percent 3 7 44" xfId="28663"/>
    <cellStyle name="Percent 3 7 45" xfId="28664"/>
    <cellStyle name="Percent 3 7 46" xfId="28665"/>
    <cellStyle name="Percent 3 7 47" xfId="28666"/>
    <cellStyle name="Percent 3 7 48" xfId="28667"/>
    <cellStyle name="Percent 3 7 49" xfId="28668"/>
    <cellStyle name="Percent 3 7 5" xfId="28669"/>
    <cellStyle name="Percent 3 7 50" xfId="28670"/>
    <cellStyle name="Percent 3 7 51" xfId="28671"/>
    <cellStyle name="Percent 3 7 52" xfId="28672"/>
    <cellStyle name="Percent 3 7 53" xfId="28673"/>
    <cellStyle name="Percent 3 7 54" xfId="28674"/>
    <cellStyle name="Percent 3 7 55" xfId="28675"/>
    <cellStyle name="Percent 3 7 56" xfId="28676"/>
    <cellStyle name="Percent 3 7 57" xfId="28677"/>
    <cellStyle name="Percent 3 7 58" xfId="28678"/>
    <cellStyle name="Percent 3 7 59" xfId="28679"/>
    <cellStyle name="Percent 3 7 6" xfId="28680"/>
    <cellStyle name="Percent 3 7 60" xfId="28681"/>
    <cellStyle name="Percent 3 7 61" xfId="28682"/>
    <cellStyle name="Percent 3 7 62" xfId="28683"/>
    <cellStyle name="Percent 3 7 63" xfId="28684"/>
    <cellStyle name="Percent 3 7 64" xfId="28685"/>
    <cellStyle name="Percent 3 7 65" xfId="28686"/>
    <cellStyle name="Percent 3 7 66" xfId="28687"/>
    <cellStyle name="Percent 3 7 67" xfId="28688"/>
    <cellStyle name="Percent 3 7 7" xfId="28689"/>
    <cellStyle name="Percent 3 7 8" xfId="28690"/>
    <cellStyle name="Percent 3 7 9" xfId="28691"/>
    <cellStyle name="Percent 3 70" xfId="28692"/>
    <cellStyle name="Percent 3 71" xfId="28693"/>
    <cellStyle name="Percent 3 72" xfId="28694"/>
    <cellStyle name="Percent 3 73" xfId="28695"/>
    <cellStyle name="Percent 3 74" xfId="28696"/>
    <cellStyle name="Percent 3 75" xfId="28697"/>
    <cellStyle name="Percent 3 76" xfId="28698"/>
    <cellStyle name="Percent 3 77" xfId="28699"/>
    <cellStyle name="Percent 3 78" xfId="28700"/>
    <cellStyle name="Percent 3 79" xfId="28701"/>
    <cellStyle name="Percent 3 8" xfId="28702"/>
    <cellStyle name="Percent 3 8 10" xfId="28703"/>
    <cellStyle name="Percent 3 8 11" xfId="28704"/>
    <cellStyle name="Percent 3 8 12" xfId="28705"/>
    <cellStyle name="Percent 3 8 13" xfId="28706"/>
    <cellStyle name="Percent 3 8 14" xfId="28707"/>
    <cellStyle name="Percent 3 8 15" xfId="28708"/>
    <cellStyle name="Percent 3 8 16" xfId="28709"/>
    <cellStyle name="Percent 3 8 17" xfId="28710"/>
    <cellStyle name="Percent 3 8 18" xfId="28711"/>
    <cellStyle name="Percent 3 8 19" xfId="28712"/>
    <cellStyle name="Percent 3 8 2" xfId="28713"/>
    <cellStyle name="Percent 3 8 20" xfId="28714"/>
    <cellStyle name="Percent 3 8 21" xfId="28715"/>
    <cellStyle name="Percent 3 8 22" xfId="28716"/>
    <cellStyle name="Percent 3 8 23" xfId="28717"/>
    <cellStyle name="Percent 3 8 24" xfId="28718"/>
    <cellStyle name="Percent 3 8 25" xfId="28719"/>
    <cellStyle name="Percent 3 8 26" xfId="28720"/>
    <cellStyle name="Percent 3 8 27" xfId="28721"/>
    <cellStyle name="Percent 3 8 28" xfId="28722"/>
    <cellStyle name="Percent 3 8 29" xfId="28723"/>
    <cellStyle name="Percent 3 8 3" xfId="28724"/>
    <cellStyle name="Percent 3 8 30" xfId="28725"/>
    <cellStyle name="Percent 3 8 31" xfId="28726"/>
    <cellStyle name="Percent 3 8 32" xfId="28727"/>
    <cellStyle name="Percent 3 8 33" xfId="28728"/>
    <cellStyle name="Percent 3 8 34" xfId="28729"/>
    <cellStyle name="Percent 3 8 35" xfId="28730"/>
    <cellStyle name="Percent 3 8 36" xfId="28731"/>
    <cellStyle name="Percent 3 8 37" xfId="28732"/>
    <cellStyle name="Percent 3 8 38" xfId="28733"/>
    <cellStyle name="Percent 3 8 39" xfId="28734"/>
    <cellStyle name="Percent 3 8 4" xfId="28735"/>
    <cellStyle name="Percent 3 8 40" xfId="28736"/>
    <cellStyle name="Percent 3 8 41" xfId="28737"/>
    <cellStyle name="Percent 3 8 42" xfId="28738"/>
    <cellStyle name="Percent 3 8 43" xfId="28739"/>
    <cellStyle name="Percent 3 8 44" xfId="28740"/>
    <cellStyle name="Percent 3 8 45" xfId="28741"/>
    <cellStyle name="Percent 3 8 46" xfId="28742"/>
    <cellStyle name="Percent 3 8 47" xfId="28743"/>
    <cellStyle name="Percent 3 8 48" xfId="28744"/>
    <cellStyle name="Percent 3 8 49" xfId="28745"/>
    <cellStyle name="Percent 3 8 5" xfId="28746"/>
    <cellStyle name="Percent 3 8 50" xfId="28747"/>
    <cellStyle name="Percent 3 8 51" xfId="28748"/>
    <cellStyle name="Percent 3 8 52" xfId="28749"/>
    <cellStyle name="Percent 3 8 53" xfId="28750"/>
    <cellStyle name="Percent 3 8 54" xfId="28751"/>
    <cellStyle name="Percent 3 8 55" xfId="28752"/>
    <cellStyle name="Percent 3 8 56" xfId="28753"/>
    <cellStyle name="Percent 3 8 57" xfId="28754"/>
    <cellStyle name="Percent 3 8 58" xfId="28755"/>
    <cellStyle name="Percent 3 8 59" xfId="28756"/>
    <cellStyle name="Percent 3 8 6" xfId="28757"/>
    <cellStyle name="Percent 3 8 60" xfId="28758"/>
    <cellStyle name="Percent 3 8 61" xfId="28759"/>
    <cellStyle name="Percent 3 8 62" xfId="28760"/>
    <cellStyle name="Percent 3 8 63" xfId="28761"/>
    <cellStyle name="Percent 3 8 64" xfId="28762"/>
    <cellStyle name="Percent 3 8 65" xfId="28763"/>
    <cellStyle name="Percent 3 8 66" xfId="28764"/>
    <cellStyle name="Percent 3 8 67" xfId="28765"/>
    <cellStyle name="Percent 3 8 7" xfId="28766"/>
    <cellStyle name="Percent 3 8 8" xfId="28767"/>
    <cellStyle name="Percent 3 8 9" xfId="28768"/>
    <cellStyle name="Percent 3 80" xfId="28769"/>
    <cellStyle name="Percent 3 81" xfId="28770"/>
    <cellStyle name="Percent 3 82" xfId="28771"/>
    <cellStyle name="Percent 3 83" xfId="28772"/>
    <cellStyle name="Percent 3 84" xfId="28773"/>
    <cellStyle name="Percent 3 85" xfId="28774"/>
    <cellStyle name="Percent 3 86" xfId="28775"/>
    <cellStyle name="Percent 3 87" xfId="28776"/>
    <cellStyle name="Percent 3 88" xfId="28777"/>
    <cellStyle name="Percent 3 89" xfId="28778"/>
    <cellStyle name="Percent 3 9" xfId="28779"/>
    <cellStyle name="Percent 3 9 10" xfId="28780"/>
    <cellStyle name="Percent 3 9 11" xfId="28781"/>
    <cellStyle name="Percent 3 9 12" xfId="28782"/>
    <cellStyle name="Percent 3 9 13" xfId="28783"/>
    <cellStyle name="Percent 3 9 14" xfId="28784"/>
    <cellStyle name="Percent 3 9 15" xfId="28785"/>
    <cellStyle name="Percent 3 9 16" xfId="28786"/>
    <cellStyle name="Percent 3 9 17" xfId="28787"/>
    <cellStyle name="Percent 3 9 18" xfId="28788"/>
    <cellStyle name="Percent 3 9 19" xfId="28789"/>
    <cellStyle name="Percent 3 9 2" xfId="28790"/>
    <cellStyle name="Percent 3 9 20" xfId="28791"/>
    <cellStyle name="Percent 3 9 21" xfId="28792"/>
    <cellStyle name="Percent 3 9 22" xfId="28793"/>
    <cellStyle name="Percent 3 9 23" xfId="28794"/>
    <cellStyle name="Percent 3 9 24" xfId="28795"/>
    <cellStyle name="Percent 3 9 25" xfId="28796"/>
    <cellStyle name="Percent 3 9 26" xfId="28797"/>
    <cellStyle name="Percent 3 9 27" xfId="28798"/>
    <cellStyle name="Percent 3 9 28" xfId="28799"/>
    <cellStyle name="Percent 3 9 29" xfId="28800"/>
    <cellStyle name="Percent 3 9 3" xfId="28801"/>
    <cellStyle name="Percent 3 9 30" xfId="28802"/>
    <cellStyle name="Percent 3 9 31" xfId="28803"/>
    <cellStyle name="Percent 3 9 32" xfId="28804"/>
    <cellStyle name="Percent 3 9 33" xfId="28805"/>
    <cellStyle name="Percent 3 9 34" xfId="28806"/>
    <cellStyle name="Percent 3 9 35" xfId="28807"/>
    <cellStyle name="Percent 3 9 36" xfId="28808"/>
    <cellStyle name="Percent 3 9 37" xfId="28809"/>
    <cellStyle name="Percent 3 9 38" xfId="28810"/>
    <cellStyle name="Percent 3 9 39" xfId="28811"/>
    <cellStyle name="Percent 3 9 4" xfId="28812"/>
    <cellStyle name="Percent 3 9 40" xfId="28813"/>
    <cellStyle name="Percent 3 9 41" xfId="28814"/>
    <cellStyle name="Percent 3 9 42" xfId="28815"/>
    <cellStyle name="Percent 3 9 43" xfId="28816"/>
    <cellStyle name="Percent 3 9 44" xfId="28817"/>
    <cellStyle name="Percent 3 9 45" xfId="28818"/>
    <cellStyle name="Percent 3 9 46" xfId="28819"/>
    <cellStyle name="Percent 3 9 47" xfId="28820"/>
    <cellStyle name="Percent 3 9 48" xfId="28821"/>
    <cellStyle name="Percent 3 9 49" xfId="28822"/>
    <cellStyle name="Percent 3 9 5" xfId="28823"/>
    <cellStyle name="Percent 3 9 50" xfId="28824"/>
    <cellStyle name="Percent 3 9 51" xfId="28825"/>
    <cellStyle name="Percent 3 9 52" xfId="28826"/>
    <cellStyle name="Percent 3 9 53" xfId="28827"/>
    <cellStyle name="Percent 3 9 54" xfId="28828"/>
    <cellStyle name="Percent 3 9 55" xfId="28829"/>
    <cellStyle name="Percent 3 9 56" xfId="28830"/>
    <cellStyle name="Percent 3 9 57" xfId="28831"/>
    <cellStyle name="Percent 3 9 58" xfId="28832"/>
    <cellStyle name="Percent 3 9 59" xfId="28833"/>
    <cellStyle name="Percent 3 9 6" xfId="28834"/>
    <cellStyle name="Percent 3 9 60" xfId="28835"/>
    <cellStyle name="Percent 3 9 61" xfId="28836"/>
    <cellStyle name="Percent 3 9 62" xfId="28837"/>
    <cellStyle name="Percent 3 9 63" xfId="28838"/>
    <cellStyle name="Percent 3 9 64" xfId="28839"/>
    <cellStyle name="Percent 3 9 65" xfId="28840"/>
    <cellStyle name="Percent 3 9 66" xfId="28841"/>
    <cellStyle name="Percent 3 9 67" xfId="28842"/>
    <cellStyle name="Percent 3 9 7" xfId="28843"/>
    <cellStyle name="Percent 3 9 8" xfId="28844"/>
    <cellStyle name="Percent 3 9 9" xfId="28845"/>
    <cellStyle name="Percent 3 90" xfId="28846"/>
    <cellStyle name="Percent 3 91" xfId="28847"/>
    <cellStyle name="Percent 3 92" xfId="28848"/>
    <cellStyle name="Percent 3 93" xfId="28849"/>
    <cellStyle name="Percent 3 94" xfId="28850"/>
    <cellStyle name="Percent 3 95" xfId="28851"/>
    <cellStyle name="Percent 3 96" xfId="28852"/>
    <cellStyle name="Percent 3 97" xfId="28853"/>
    <cellStyle name="Percent 3 98" xfId="28854"/>
    <cellStyle name="Percent 3 99" xfId="28855"/>
    <cellStyle name="Percent 30" xfId="28856"/>
    <cellStyle name="Percent 30 10" xfId="28857"/>
    <cellStyle name="Percent 30 11" xfId="28858"/>
    <cellStyle name="Percent 30 12" xfId="28859"/>
    <cellStyle name="Percent 30 13" xfId="28860"/>
    <cellStyle name="Percent 30 14" xfId="28861"/>
    <cellStyle name="Percent 30 15" xfId="28862"/>
    <cellStyle name="Percent 30 16" xfId="28863"/>
    <cellStyle name="Percent 30 17" xfId="28864"/>
    <cellStyle name="Percent 30 18" xfId="28865"/>
    <cellStyle name="Percent 30 19" xfId="28866"/>
    <cellStyle name="Percent 30 2" xfId="28867"/>
    <cellStyle name="Percent 30 20" xfId="28868"/>
    <cellStyle name="Percent 30 21" xfId="28869"/>
    <cellStyle name="Percent 30 22" xfId="28870"/>
    <cellStyle name="Percent 30 23" xfId="28871"/>
    <cellStyle name="Percent 30 24" xfId="28872"/>
    <cellStyle name="Percent 30 25" xfId="28873"/>
    <cellStyle name="Percent 30 26" xfId="28874"/>
    <cellStyle name="Percent 30 27" xfId="28875"/>
    <cellStyle name="Percent 30 28" xfId="28876"/>
    <cellStyle name="Percent 30 29" xfId="28877"/>
    <cellStyle name="Percent 30 3" xfId="28878"/>
    <cellStyle name="Percent 30 30" xfId="28879"/>
    <cellStyle name="Percent 30 31" xfId="28880"/>
    <cellStyle name="Percent 30 32" xfId="28881"/>
    <cellStyle name="Percent 30 33" xfId="28882"/>
    <cellStyle name="Percent 30 34" xfId="28883"/>
    <cellStyle name="Percent 30 35" xfId="28884"/>
    <cellStyle name="Percent 30 36" xfId="28885"/>
    <cellStyle name="Percent 30 37" xfId="28886"/>
    <cellStyle name="Percent 30 38" xfId="28887"/>
    <cellStyle name="Percent 30 39" xfId="28888"/>
    <cellStyle name="Percent 30 4" xfId="28889"/>
    <cellStyle name="Percent 30 40" xfId="28890"/>
    <cellStyle name="Percent 30 41" xfId="28891"/>
    <cellStyle name="Percent 30 42" xfId="28892"/>
    <cellStyle name="Percent 30 43" xfId="28893"/>
    <cellStyle name="Percent 30 44" xfId="28894"/>
    <cellStyle name="Percent 30 45" xfId="28895"/>
    <cellStyle name="Percent 30 46" xfId="28896"/>
    <cellStyle name="Percent 30 47" xfId="28897"/>
    <cellStyle name="Percent 30 48" xfId="28898"/>
    <cellStyle name="Percent 30 49" xfId="28899"/>
    <cellStyle name="Percent 30 5" xfId="28900"/>
    <cellStyle name="Percent 30 50" xfId="28901"/>
    <cellStyle name="Percent 30 51" xfId="28902"/>
    <cellStyle name="Percent 30 52" xfId="28903"/>
    <cellStyle name="Percent 30 53" xfId="28904"/>
    <cellStyle name="Percent 30 54" xfId="28905"/>
    <cellStyle name="Percent 30 55" xfId="28906"/>
    <cellStyle name="Percent 30 56" xfId="28907"/>
    <cellStyle name="Percent 30 57" xfId="28908"/>
    <cellStyle name="Percent 30 58" xfId="28909"/>
    <cellStyle name="Percent 30 59" xfId="28910"/>
    <cellStyle name="Percent 30 6" xfId="28911"/>
    <cellStyle name="Percent 30 60" xfId="28912"/>
    <cellStyle name="Percent 30 61" xfId="28913"/>
    <cellStyle name="Percent 30 62" xfId="28914"/>
    <cellStyle name="Percent 30 63" xfId="28915"/>
    <cellStyle name="Percent 30 64" xfId="28916"/>
    <cellStyle name="Percent 30 65" xfId="28917"/>
    <cellStyle name="Percent 30 66" xfId="28918"/>
    <cellStyle name="Percent 30 67" xfId="28919"/>
    <cellStyle name="Percent 30 7" xfId="28920"/>
    <cellStyle name="Percent 30 8" xfId="28921"/>
    <cellStyle name="Percent 30 9" xfId="28922"/>
    <cellStyle name="Percent 31" xfId="28923"/>
    <cellStyle name="Percent 31 10" xfId="28924"/>
    <cellStyle name="Percent 31 11" xfId="28925"/>
    <cellStyle name="Percent 31 12" xfId="28926"/>
    <cellStyle name="Percent 31 13" xfId="28927"/>
    <cellStyle name="Percent 31 14" xfId="28928"/>
    <cellStyle name="Percent 31 15" xfId="28929"/>
    <cellStyle name="Percent 31 16" xfId="28930"/>
    <cellStyle name="Percent 31 17" xfId="28931"/>
    <cellStyle name="Percent 31 18" xfId="28932"/>
    <cellStyle name="Percent 31 19" xfId="28933"/>
    <cellStyle name="Percent 31 2" xfId="28934"/>
    <cellStyle name="Percent 31 20" xfId="28935"/>
    <cellStyle name="Percent 31 21" xfId="28936"/>
    <cellStyle name="Percent 31 22" xfId="28937"/>
    <cellStyle name="Percent 31 23" xfId="28938"/>
    <cellStyle name="Percent 31 24" xfId="28939"/>
    <cellStyle name="Percent 31 25" xfId="28940"/>
    <cellStyle name="Percent 31 26" xfId="28941"/>
    <cellStyle name="Percent 31 27" xfId="28942"/>
    <cellStyle name="Percent 31 28" xfId="28943"/>
    <cellStyle name="Percent 31 29" xfId="28944"/>
    <cellStyle name="Percent 31 3" xfId="28945"/>
    <cellStyle name="Percent 31 30" xfId="28946"/>
    <cellStyle name="Percent 31 31" xfId="28947"/>
    <cellStyle name="Percent 31 32" xfId="28948"/>
    <cellStyle name="Percent 31 33" xfId="28949"/>
    <cellStyle name="Percent 31 34" xfId="28950"/>
    <cellStyle name="Percent 31 35" xfId="28951"/>
    <cellStyle name="Percent 31 36" xfId="28952"/>
    <cellStyle name="Percent 31 37" xfId="28953"/>
    <cellStyle name="Percent 31 38" xfId="28954"/>
    <cellStyle name="Percent 31 39" xfId="28955"/>
    <cellStyle name="Percent 31 4" xfId="28956"/>
    <cellStyle name="Percent 31 40" xfId="28957"/>
    <cellStyle name="Percent 31 41" xfId="28958"/>
    <cellStyle name="Percent 31 42" xfId="28959"/>
    <cellStyle name="Percent 31 43" xfId="28960"/>
    <cellStyle name="Percent 31 44" xfId="28961"/>
    <cellStyle name="Percent 31 45" xfId="28962"/>
    <cellStyle name="Percent 31 46" xfId="28963"/>
    <cellStyle name="Percent 31 47" xfId="28964"/>
    <cellStyle name="Percent 31 48" xfId="28965"/>
    <cellStyle name="Percent 31 49" xfId="28966"/>
    <cellStyle name="Percent 31 5" xfId="28967"/>
    <cellStyle name="Percent 31 50" xfId="28968"/>
    <cellStyle name="Percent 31 51" xfId="28969"/>
    <cellStyle name="Percent 31 52" xfId="28970"/>
    <cellStyle name="Percent 31 53" xfId="28971"/>
    <cellStyle name="Percent 31 54" xfId="28972"/>
    <cellStyle name="Percent 31 55" xfId="28973"/>
    <cellStyle name="Percent 31 56" xfId="28974"/>
    <cellStyle name="Percent 31 57" xfId="28975"/>
    <cellStyle name="Percent 31 58" xfId="28976"/>
    <cellStyle name="Percent 31 59" xfId="28977"/>
    <cellStyle name="Percent 31 6" xfId="28978"/>
    <cellStyle name="Percent 31 60" xfId="28979"/>
    <cellStyle name="Percent 31 61" xfId="28980"/>
    <cellStyle name="Percent 31 62" xfId="28981"/>
    <cellStyle name="Percent 31 63" xfId="28982"/>
    <cellStyle name="Percent 31 64" xfId="28983"/>
    <cellStyle name="Percent 31 65" xfId="28984"/>
    <cellStyle name="Percent 31 66" xfId="28985"/>
    <cellStyle name="Percent 31 67" xfId="28986"/>
    <cellStyle name="Percent 31 7" xfId="28987"/>
    <cellStyle name="Percent 31 8" xfId="28988"/>
    <cellStyle name="Percent 31 9" xfId="28989"/>
    <cellStyle name="Percent 32" xfId="28990"/>
    <cellStyle name="Percent 32 10" xfId="28991"/>
    <cellStyle name="Percent 32 11" xfId="28992"/>
    <cellStyle name="Percent 32 12" xfId="28993"/>
    <cellStyle name="Percent 32 13" xfId="28994"/>
    <cellStyle name="Percent 32 14" xfId="28995"/>
    <cellStyle name="Percent 32 15" xfId="28996"/>
    <cellStyle name="Percent 32 16" xfId="28997"/>
    <cellStyle name="Percent 32 17" xfId="28998"/>
    <cellStyle name="Percent 32 18" xfId="28999"/>
    <cellStyle name="Percent 32 19" xfId="29000"/>
    <cellStyle name="Percent 32 2" xfId="29001"/>
    <cellStyle name="Percent 32 20" xfId="29002"/>
    <cellStyle name="Percent 32 21" xfId="29003"/>
    <cellStyle name="Percent 32 22" xfId="29004"/>
    <cellStyle name="Percent 32 23" xfId="29005"/>
    <cellStyle name="Percent 32 24" xfId="29006"/>
    <cellStyle name="Percent 32 25" xfId="29007"/>
    <cellStyle name="Percent 32 26" xfId="29008"/>
    <cellStyle name="Percent 32 27" xfId="29009"/>
    <cellStyle name="Percent 32 28" xfId="29010"/>
    <cellStyle name="Percent 32 29" xfId="29011"/>
    <cellStyle name="Percent 32 3" xfId="29012"/>
    <cellStyle name="Percent 32 30" xfId="29013"/>
    <cellStyle name="Percent 32 31" xfId="29014"/>
    <cellStyle name="Percent 32 32" xfId="29015"/>
    <cellStyle name="Percent 32 33" xfId="29016"/>
    <cellStyle name="Percent 32 34" xfId="29017"/>
    <cellStyle name="Percent 32 35" xfId="29018"/>
    <cellStyle name="Percent 32 36" xfId="29019"/>
    <cellStyle name="Percent 32 37" xfId="29020"/>
    <cellStyle name="Percent 32 38" xfId="29021"/>
    <cellStyle name="Percent 32 39" xfId="29022"/>
    <cellStyle name="Percent 32 4" xfId="29023"/>
    <cellStyle name="Percent 32 40" xfId="29024"/>
    <cellStyle name="Percent 32 41" xfId="29025"/>
    <cellStyle name="Percent 32 42" xfId="29026"/>
    <cellStyle name="Percent 32 43" xfId="29027"/>
    <cellStyle name="Percent 32 44" xfId="29028"/>
    <cellStyle name="Percent 32 45" xfId="29029"/>
    <cellStyle name="Percent 32 46" xfId="29030"/>
    <cellStyle name="Percent 32 47" xfId="29031"/>
    <cellStyle name="Percent 32 48" xfId="29032"/>
    <cellStyle name="Percent 32 49" xfId="29033"/>
    <cellStyle name="Percent 32 5" xfId="29034"/>
    <cellStyle name="Percent 32 50" xfId="29035"/>
    <cellStyle name="Percent 32 51" xfId="29036"/>
    <cellStyle name="Percent 32 52" xfId="29037"/>
    <cellStyle name="Percent 32 53" xfId="29038"/>
    <cellStyle name="Percent 32 54" xfId="29039"/>
    <cellStyle name="Percent 32 55" xfId="29040"/>
    <cellStyle name="Percent 32 56" xfId="29041"/>
    <cellStyle name="Percent 32 57" xfId="29042"/>
    <cellStyle name="Percent 32 58" xfId="29043"/>
    <cellStyle name="Percent 32 59" xfId="29044"/>
    <cellStyle name="Percent 32 6" xfId="29045"/>
    <cellStyle name="Percent 32 60" xfId="29046"/>
    <cellStyle name="Percent 32 61" xfId="29047"/>
    <cellStyle name="Percent 32 62" xfId="29048"/>
    <cellStyle name="Percent 32 63" xfId="29049"/>
    <cellStyle name="Percent 32 64" xfId="29050"/>
    <cellStyle name="Percent 32 65" xfId="29051"/>
    <cellStyle name="Percent 32 66" xfId="29052"/>
    <cellStyle name="Percent 32 67" xfId="29053"/>
    <cellStyle name="Percent 32 7" xfId="29054"/>
    <cellStyle name="Percent 32 8" xfId="29055"/>
    <cellStyle name="Percent 32 9" xfId="29056"/>
    <cellStyle name="Percent 33" xfId="29057"/>
    <cellStyle name="Percent 33 10" xfId="29058"/>
    <cellStyle name="Percent 33 11" xfId="29059"/>
    <cellStyle name="Percent 33 12" xfId="29060"/>
    <cellStyle name="Percent 33 13" xfId="29061"/>
    <cellStyle name="Percent 33 14" xfId="29062"/>
    <cellStyle name="Percent 33 15" xfId="29063"/>
    <cellStyle name="Percent 33 16" xfId="29064"/>
    <cellStyle name="Percent 33 17" xfId="29065"/>
    <cellStyle name="Percent 33 18" xfId="29066"/>
    <cellStyle name="Percent 33 19" xfId="29067"/>
    <cellStyle name="Percent 33 2" xfId="29068"/>
    <cellStyle name="Percent 33 20" xfId="29069"/>
    <cellStyle name="Percent 33 21" xfId="29070"/>
    <cellStyle name="Percent 33 22" xfId="29071"/>
    <cellStyle name="Percent 33 23" xfId="29072"/>
    <cellStyle name="Percent 33 24" xfId="29073"/>
    <cellStyle name="Percent 33 25" xfId="29074"/>
    <cellStyle name="Percent 33 26" xfId="29075"/>
    <cellStyle name="Percent 33 27" xfId="29076"/>
    <cellStyle name="Percent 33 28" xfId="29077"/>
    <cellStyle name="Percent 33 29" xfId="29078"/>
    <cellStyle name="Percent 33 3" xfId="29079"/>
    <cellStyle name="Percent 33 30" xfId="29080"/>
    <cellStyle name="Percent 33 31" xfId="29081"/>
    <cellStyle name="Percent 33 32" xfId="29082"/>
    <cellStyle name="Percent 33 33" xfId="29083"/>
    <cellStyle name="Percent 33 34" xfId="29084"/>
    <cellStyle name="Percent 33 35" xfId="29085"/>
    <cellStyle name="Percent 33 36" xfId="29086"/>
    <cellStyle name="Percent 33 37" xfId="29087"/>
    <cellStyle name="Percent 33 38" xfId="29088"/>
    <cellStyle name="Percent 33 39" xfId="29089"/>
    <cellStyle name="Percent 33 4" xfId="29090"/>
    <cellStyle name="Percent 33 40" xfId="29091"/>
    <cellStyle name="Percent 33 41" xfId="29092"/>
    <cellStyle name="Percent 33 42" xfId="29093"/>
    <cellStyle name="Percent 33 43" xfId="29094"/>
    <cellStyle name="Percent 33 44" xfId="29095"/>
    <cellStyle name="Percent 33 45" xfId="29096"/>
    <cellStyle name="Percent 33 46" xfId="29097"/>
    <cellStyle name="Percent 33 47" xfId="29098"/>
    <cellStyle name="Percent 33 48" xfId="29099"/>
    <cellStyle name="Percent 33 49" xfId="29100"/>
    <cellStyle name="Percent 33 5" xfId="29101"/>
    <cellStyle name="Percent 33 50" xfId="29102"/>
    <cellStyle name="Percent 33 51" xfId="29103"/>
    <cellStyle name="Percent 33 52" xfId="29104"/>
    <cellStyle name="Percent 33 53" xfId="29105"/>
    <cellStyle name="Percent 33 54" xfId="29106"/>
    <cellStyle name="Percent 33 55" xfId="29107"/>
    <cellStyle name="Percent 33 56" xfId="29108"/>
    <cellStyle name="Percent 33 57" xfId="29109"/>
    <cellStyle name="Percent 33 58" xfId="29110"/>
    <cellStyle name="Percent 33 59" xfId="29111"/>
    <cellStyle name="Percent 33 6" xfId="29112"/>
    <cellStyle name="Percent 33 60" xfId="29113"/>
    <cellStyle name="Percent 33 61" xfId="29114"/>
    <cellStyle name="Percent 33 62" xfId="29115"/>
    <cellStyle name="Percent 33 63" xfId="29116"/>
    <cellStyle name="Percent 33 64" xfId="29117"/>
    <cellStyle name="Percent 33 65" xfId="29118"/>
    <cellStyle name="Percent 33 66" xfId="29119"/>
    <cellStyle name="Percent 33 67" xfId="29120"/>
    <cellStyle name="Percent 33 7" xfId="29121"/>
    <cellStyle name="Percent 33 8" xfId="29122"/>
    <cellStyle name="Percent 33 9" xfId="29123"/>
    <cellStyle name="Percent 34" xfId="29124"/>
    <cellStyle name="Percent 34 10" xfId="29125"/>
    <cellStyle name="Percent 34 11" xfId="29126"/>
    <cellStyle name="Percent 34 12" xfId="29127"/>
    <cellStyle name="Percent 34 13" xfId="29128"/>
    <cellStyle name="Percent 34 14" xfId="29129"/>
    <cellStyle name="Percent 34 15" xfId="29130"/>
    <cellStyle name="Percent 34 16" xfId="29131"/>
    <cellStyle name="Percent 34 17" xfId="29132"/>
    <cellStyle name="Percent 34 18" xfId="29133"/>
    <cellStyle name="Percent 34 19" xfId="29134"/>
    <cellStyle name="Percent 34 2" xfId="29135"/>
    <cellStyle name="Percent 34 20" xfId="29136"/>
    <cellStyle name="Percent 34 21" xfId="29137"/>
    <cellStyle name="Percent 34 22" xfId="29138"/>
    <cellStyle name="Percent 34 23" xfId="29139"/>
    <cellStyle name="Percent 34 24" xfId="29140"/>
    <cellStyle name="Percent 34 25" xfId="29141"/>
    <cellStyle name="Percent 34 26" xfId="29142"/>
    <cellStyle name="Percent 34 27" xfId="29143"/>
    <cellStyle name="Percent 34 28" xfId="29144"/>
    <cellStyle name="Percent 34 29" xfId="29145"/>
    <cellStyle name="Percent 34 3" xfId="29146"/>
    <cellStyle name="Percent 34 30" xfId="29147"/>
    <cellStyle name="Percent 34 31" xfId="29148"/>
    <cellStyle name="Percent 34 32" xfId="29149"/>
    <cellStyle name="Percent 34 33" xfId="29150"/>
    <cellStyle name="Percent 34 34" xfId="29151"/>
    <cellStyle name="Percent 34 35" xfId="29152"/>
    <cellStyle name="Percent 34 36" xfId="29153"/>
    <cellStyle name="Percent 34 37" xfId="29154"/>
    <cellStyle name="Percent 34 38" xfId="29155"/>
    <cellStyle name="Percent 34 39" xfId="29156"/>
    <cellStyle name="Percent 34 4" xfId="29157"/>
    <cellStyle name="Percent 34 40" xfId="29158"/>
    <cellStyle name="Percent 34 41" xfId="29159"/>
    <cellStyle name="Percent 34 42" xfId="29160"/>
    <cellStyle name="Percent 34 43" xfId="29161"/>
    <cellStyle name="Percent 34 44" xfId="29162"/>
    <cellStyle name="Percent 34 45" xfId="29163"/>
    <cellStyle name="Percent 34 46" xfId="29164"/>
    <cellStyle name="Percent 34 47" xfId="29165"/>
    <cellStyle name="Percent 34 48" xfId="29166"/>
    <cellStyle name="Percent 34 49" xfId="29167"/>
    <cellStyle name="Percent 34 5" xfId="29168"/>
    <cellStyle name="Percent 34 50" xfId="29169"/>
    <cellStyle name="Percent 34 51" xfId="29170"/>
    <cellStyle name="Percent 34 52" xfId="29171"/>
    <cellStyle name="Percent 34 53" xfId="29172"/>
    <cellStyle name="Percent 34 54" xfId="29173"/>
    <cellStyle name="Percent 34 55" xfId="29174"/>
    <cellStyle name="Percent 34 56" xfId="29175"/>
    <cellStyle name="Percent 34 57" xfId="29176"/>
    <cellStyle name="Percent 34 58" xfId="29177"/>
    <cellStyle name="Percent 34 59" xfId="29178"/>
    <cellStyle name="Percent 34 6" xfId="29179"/>
    <cellStyle name="Percent 34 60" xfId="29180"/>
    <cellStyle name="Percent 34 61" xfId="29181"/>
    <cellStyle name="Percent 34 62" xfId="29182"/>
    <cellStyle name="Percent 34 63" xfId="29183"/>
    <cellStyle name="Percent 34 64" xfId="29184"/>
    <cellStyle name="Percent 34 65" xfId="29185"/>
    <cellStyle name="Percent 34 66" xfId="29186"/>
    <cellStyle name="Percent 34 67" xfId="29187"/>
    <cellStyle name="Percent 34 7" xfId="29188"/>
    <cellStyle name="Percent 34 8" xfId="29189"/>
    <cellStyle name="Percent 34 9" xfId="29190"/>
    <cellStyle name="Percent 35" xfId="29191"/>
    <cellStyle name="Percent 35 10" xfId="29192"/>
    <cellStyle name="Percent 35 11" xfId="29193"/>
    <cellStyle name="Percent 35 12" xfId="29194"/>
    <cellStyle name="Percent 35 13" xfId="29195"/>
    <cellStyle name="Percent 35 14" xfId="29196"/>
    <cellStyle name="Percent 35 15" xfId="29197"/>
    <cellStyle name="Percent 35 16" xfId="29198"/>
    <cellStyle name="Percent 35 17" xfId="29199"/>
    <cellStyle name="Percent 35 18" xfId="29200"/>
    <cellStyle name="Percent 35 19" xfId="29201"/>
    <cellStyle name="Percent 35 2" xfId="29202"/>
    <cellStyle name="Percent 35 20" xfId="29203"/>
    <cellStyle name="Percent 35 21" xfId="29204"/>
    <cellStyle name="Percent 35 22" xfId="29205"/>
    <cellStyle name="Percent 35 23" xfId="29206"/>
    <cellStyle name="Percent 35 24" xfId="29207"/>
    <cellStyle name="Percent 35 25" xfId="29208"/>
    <cellStyle name="Percent 35 26" xfId="29209"/>
    <cellStyle name="Percent 35 27" xfId="29210"/>
    <cellStyle name="Percent 35 28" xfId="29211"/>
    <cellStyle name="Percent 35 29" xfId="29212"/>
    <cellStyle name="Percent 35 3" xfId="29213"/>
    <cellStyle name="Percent 35 30" xfId="29214"/>
    <cellStyle name="Percent 35 31" xfId="29215"/>
    <cellStyle name="Percent 35 32" xfId="29216"/>
    <cellStyle name="Percent 35 33" xfId="29217"/>
    <cellStyle name="Percent 35 34" xfId="29218"/>
    <cellStyle name="Percent 35 35" xfId="29219"/>
    <cellStyle name="Percent 35 36" xfId="29220"/>
    <cellStyle name="Percent 35 37" xfId="29221"/>
    <cellStyle name="Percent 35 38" xfId="29222"/>
    <cellStyle name="Percent 35 39" xfId="29223"/>
    <cellStyle name="Percent 35 4" xfId="29224"/>
    <cellStyle name="Percent 35 40" xfId="29225"/>
    <cellStyle name="Percent 35 41" xfId="29226"/>
    <cellStyle name="Percent 35 42" xfId="29227"/>
    <cellStyle name="Percent 35 43" xfId="29228"/>
    <cellStyle name="Percent 35 44" xfId="29229"/>
    <cellStyle name="Percent 35 45" xfId="29230"/>
    <cellStyle name="Percent 35 46" xfId="29231"/>
    <cellStyle name="Percent 35 47" xfId="29232"/>
    <cellStyle name="Percent 35 48" xfId="29233"/>
    <cellStyle name="Percent 35 49" xfId="29234"/>
    <cellStyle name="Percent 35 5" xfId="29235"/>
    <cellStyle name="Percent 35 50" xfId="29236"/>
    <cellStyle name="Percent 35 51" xfId="29237"/>
    <cellStyle name="Percent 35 52" xfId="29238"/>
    <cellStyle name="Percent 35 53" xfId="29239"/>
    <cellStyle name="Percent 35 54" xfId="29240"/>
    <cellStyle name="Percent 35 55" xfId="29241"/>
    <cellStyle name="Percent 35 56" xfId="29242"/>
    <cellStyle name="Percent 35 57" xfId="29243"/>
    <cellStyle name="Percent 35 58" xfId="29244"/>
    <cellStyle name="Percent 35 59" xfId="29245"/>
    <cellStyle name="Percent 35 6" xfId="29246"/>
    <cellStyle name="Percent 35 60" xfId="29247"/>
    <cellStyle name="Percent 35 61" xfId="29248"/>
    <cellStyle name="Percent 35 62" xfId="29249"/>
    <cellStyle name="Percent 35 63" xfId="29250"/>
    <cellStyle name="Percent 35 64" xfId="29251"/>
    <cellStyle name="Percent 35 65" xfId="29252"/>
    <cellStyle name="Percent 35 66" xfId="29253"/>
    <cellStyle name="Percent 35 67" xfId="29254"/>
    <cellStyle name="Percent 35 7" xfId="29255"/>
    <cellStyle name="Percent 35 8" xfId="29256"/>
    <cellStyle name="Percent 35 9" xfId="29257"/>
    <cellStyle name="Percent 36" xfId="29258"/>
    <cellStyle name="Percent 36 10" xfId="29259"/>
    <cellStyle name="Percent 36 11" xfId="29260"/>
    <cellStyle name="Percent 36 12" xfId="29261"/>
    <cellStyle name="Percent 36 13" xfId="29262"/>
    <cellStyle name="Percent 36 14" xfId="29263"/>
    <cellStyle name="Percent 36 15" xfId="29264"/>
    <cellStyle name="Percent 36 16" xfId="29265"/>
    <cellStyle name="Percent 36 17" xfId="29266"/>
    <cellStyle name="Percent 36 18" xfId="29267"/>
    <cellStyle name="Percent 36 19" xfId="29268"/>
    <cellStyle name="Percent 36 2" xfId="29269"/>
    <cellStyle name="Percent 36 20" xfId="29270"/>
    <cellStyle name="Percent 36 21" xfId="29271"/>
    <cellStyle name="Percent 36 22" xfId="29272"/>
    <cellStyle name="Percent 36 23" xfId="29273"/>
    <cellStyle name="Percent 36 24" xfId="29274"/>
    <cellStyle name="Percent 36 25" xfId="29275"/>
    <cellStyle name="Percent 36 26" xfId="29276"/>
    <cellStyle name="Percent 36 27" xfId="29277"/>
    <cellStyle name="Percent 36 28" xfId="29278"/>
    <cellStyle name="Percent 36 29" xfId="29279"/>
    <cellStyle name="Percent 36 3" xfId="29280"/>
    <cellStyle name="Percent 36 30" xfId="29281"/>
    <cellStyle name="Percent 36 31" xfId="29282"/>
    <cellStyle name="Percent 36 32" xfId="29283"/>
    <cellStyle name="Percent 36 33" xfId="29284"/>
    <cellStyle name="Percent 36 34" xfId="29285"/>
    <cellStyle name="Percent 36 35" xfId="29286"/>
    <cellStyle name="Percent 36 36" xfId="29287"/>
    <cellStyle name="Percent 36 37" xfId="29288"/>
    <cellStyle name="Percent 36 38" xfId="29289"/>
    <cellStyle name="Percent 36 39" xfId="29290"/>
    <cellStyle name="Percent 36 4" xfId="29291"/>
    <cellStyle name="Percent 36 40" xfId="29292"/>
    <cellStyle name="Percent 36 41" xfId="29293"/>
    <cellStyle name="Percent 36 42" xfId="29294"/>
    <cellStyle name="Percent 36 43" xfId="29295"/>
    <cellStyle name="Percent 36 44" xfId="29296"/>
    <cellStyle name="Percent 36 45" xfId="29297"/>
    <cellStyle name="Percent 36 46" xfId="29298"/>
    <cellStyle name="Percent 36 47" xfId="29299"/>
    <cellStyle name="Percent 36 48" xfId="29300"/>
    <cellStyle name="Percent 36 49" xfId="29301"/>
    <cellStyle name="Percent 36 5" xfId="29302"/>
    <cellStyle name="Percent 36 50" xfId="29303"/>
    <cellStyle name="Percent 36 51" xfId="29304"/>
    <cellStyle name="Percent 36 52" xfId="29305"/>
    <cellStyle name="Percent 36 53" xfId="29306"/>
    <cellStyle name="Percent 36 54" xfId="29307"/>
    <cellStyle name="Percent 36 55" xfId="29308"/>
    <cellStyle name="Percent 36 56" xfId="29309"/>
    <cellStyle name="Percent 36 57" xfId="29310"/>
    <cellStyle name="Percent 36 58" xfId="29311"/>
    <cellStyle name="Percent 36 59" xfId="29312"/>
    <cellStyle name="Percent 36 6" xfId="29313"/>
    <cellStyle name="Percent 36 60" xfId="29314"/>
    <cellStyle name="Percent 36 61" xfId="29315"/>
    <cellStyle name="Percent 36 62" xfId="29316"/>
    <cellStyle name="Percent 36 63" xfId="29317"/>
    <cellStyle name="Percent 36 64" xfId="29318"/>
    <cellStyle name="Percent 36 65" xfId="29319"/>
    <cellStyle name="Percent 36 66" xfId="29320"/>
    <cellStyle name="Percent 36 67" xfId="29321"/>
    <cellStyle name="Percent 36 7" xfId="29322"/>
    <cellStyle name="Percent 36 8" xfId="29323"/>
    <cellStyle name="Percent 36 9" xfId="29324"/>
    <cellStyle name="Percent 37" xfId="29325"/>
    <cellStyle name="Percent 37 10" xfId="29326"/>
    <cellStyle name="Percent 37 11" xfId="29327"/>
    <cellStyle name="Percent 37 12" xfId="29328"/>
    <cellStyle name="Percent 37 13" xfId="29329"/>
    <cellStyle name="Percent 37 14" xfId="29330"/>
    <cellStyle name="Percent 37 15" xfId="29331"/>
    <cellStyle name="Percent 37 16" xfId="29332"/>
    <cellStyle name="Percent 37 17" xfId="29333"/>
    <cellStyle name="Percent 37 18" xfId="29334"/>
    <cellStyle name="Percent 37 19" xfId="29335"/>
    <cellStyle name="Percent 37 2" xfId="29336"/>
    <cellStyle name="Percent 37 20" xfId="29337"/>
    <cellStyle name="Percent 37 21" xfId="29338"/>
    <cellStyle name="Percent 37 22" xfId="29339"/>
    <cellStyle name="Percent 37 23" xfId="29340"/>
    <cellStyle name="Percent 37 24" xfId="29341"/>
    <cellStyle name="Percent 37 25" xfId="29342"/>
    <cellStyle name="Percent 37 26" xfId="29343"/>
    <cellStyle name="Percent 37 27" xfId="29344"/>
    <cellStyle name="Percent 37 28" xfId="29345"/>
    <cellStyle name="Percent 37 29" xfId="29346"/>
    <cellStyle name="Percent 37 3" xfId="29347"/>
    <cellStyle name="Percent 37 30" xfId="29348"/>
    <cellStyle name="Percent 37 31" xfId="29349"/>
    <cellStyle name="Percent 37 32" xfId="29350"/>
    <cellStyle name="Percent 37 33" xfId="29351"/>
    <cellStyle name="Percent 37 34" xfId="29352"/>
    <cellStyle name="Percent 37 35" xfId="29353"/>
    <cellStyle name="Percent 37 36" xfId="29354"/>
    <cellStyle name="Percent 37 37" xfId="29355"/>
    <cellStyle name="Percent 37 38" xfId="29356"/>
    <cellStyle name="Percent 37 39" xfId="29357"/>
    <cellStyle name="Percent 37 4" xfId="29358"/>
    <cellStyle name="Percent 37 40" xfId="29359"/>
    <cellStyle name="Percent 37 41" xfId="29360"/>
    <cellStyle name="Percent 37 42" xfId="29361"/>
    <cellStyle name="Percent 37 43" xfId="29362"/>
    <cellStyle name="Percent 37 44" xfId="29363"/>
    <cellStyle name="Percent 37 45" xfId="29364"/>
    <cellStyle name="Percent 37 46" xfId="29365"/>
    <cellStyle name="Percent 37 47" xfId="29366"/>
    <cellStyle name="Percent 37 48" xfId="29367"/>
    <cellStyle name="Percent 37 49" xfId="29368"/>
    <cellStyle name="Percent 37 5" xfId="29369"/>
    <cellStyle name="Percent 37 50" xfId="29370"/>
    <cellStyle name="Percent 37 51" xfId="29371"/>
    <cellStyle name="Percent 37 52" xfId="29372"/>
    <cellStyle name="Percent 37 53" xfId="29373"/>
    <cellStyle name="Percent 37 54" xfId="29374"/>
    <cellStyle name="Percent 37 55" xfId="29375"/>
    <cellStyle name="Percent 37 56" xfId="29376"/>
    <cellStyle name="Percent 37 57" xfId="29377"/>
    <cellStyle name="Percent 37 58" xfId="29378"/>
    <cellStyle name="Percent 37 59" xfId="29379"/>
    <cellStyle name="Percent 37 6" xfId="29380"/>
    <cellStyle name="Percent 37 60" xfId="29381"/>
    <cellStyle name="Percent 37 61" xfId="29382"/>
    <cellStyle name="Percent 37 62" xfId="29383"/>
    <cellStyle name="Percent 37 63" xfId="29384"/>
    <cellStyle name="Percent 37 64" xfId="29385"/>
    <cellStyle name="Percent 37 65" xfId="29386"/>
    <cellStyle name="Percent 37 66" xfId="29387"/>
    <cellStyle name="Percent 37 67" xfId="29388"/>
    <cellStyle name="Percent 37 7" xfId="29389"/>
    <cellStyle name="Percent 37 8" xfId="29390"/>
    <cellStyle name="Percent 37 9" xfId="29391"/>
    <cellStyle name="Percent 38" xfId="29392"/>
    <cellStyle name="Percent 38 10" xfId="29393"/>
    <cellStyle name="Percent 38 11" xfId="29394"/>
    <cellStyle name="Percent 38 12" xfId="29395"/>
    <cellStyle name="Percent 38 13" xfId="29396"/>
    <cellStyle name="Percent 38 14" xfId="29397"/>
    <cellStyle name="Percent 38 15" xfId="29398"/>
    <cellStyle name="Percent 38 16" xfId="29399"/>
    <cellStyle name="Percent 38 17" xfId="29400"/>
    <cellStyle name="Percent 38 18" xfId="29401"/>
    <cellStyle name="Percent 38 19" xfId="29402"/>
    <cellStyle name="Percent 38 2" xfId="29403"/>
    <cellStyle name="Percent 38 20" xfId="29404"/>
    <cellStyle name="Percent 38 21" xfId="29405"/>
    <cellStyle name="Percent 38 22" xfId="29406"/>
    <cellStyle name="Percent 38 23" xfId="29407"/>
    <cellStyle name="Percent 38 24" xfId="29408"/>
    <cellStyle name="Percent 38 25" xfId="29409"/>
    <cellStyle name="Percent 38 26" xfId="29410"/>
    <cellStyle name="Percent 38 27" xfId="29411"/>
    <cellStyle name="Percent 38 28" xfId="29412"/>
    <cellStyle name="Percent 38 29" xfId="29413"/>
    <cellStyle name="Percent 38 3" xfId="29414"/>
    <cellStyle name="Percent 38 30" xfId="29415"/>
    <cellStyle name="Percent 38 31" xfId="29416"/>
    <cellStyle name="Percent 38 32" xfId="29417"/>
    <cellStyle name="Percent 38 33" xfId="29418"/>
    <cellStyle name="Percent 38 34" xfId="29419"/>
    <cellStyle name="Percent 38 35" xfId="29420"/>
    <cellStyle name="Percent 38 36" xfId="29421"/>
    <cellStyle name="Percent 38 37" xfId="29422"/>
    <cellStyle name="Percent 38 38" xfId="29423"/>
    <cellStyle name="Percent 38 39" xfId="29424"/>
    <cellStyle name="Percent 38 4" xfId="29425"/>
    <cellStyle name="Percent 38 40" xfId="29426"/>
    <cellStyle name="Percent 38 41" xfId="29427"/>
    <cellStyle name="Percent 38 42" xfId="29428"/>
    <cellStyle name="Percent 38 43" xfId="29429"/>
    <cellStyle name="Percent 38 44" xfId="29430"/>
    <cellStyle name="Percent 38 45" xfId="29431"/>
    <cellStyle name="Percent 38 46" xfId="29432"/>
    <cellStyle name="Percent 38 47" xfId="29433"/>
    <cellStyle name="Percent 38 48" xfId="29434"/>
    <cellStyle name="Percent 38 49" xfId="29435"/>
    <cellStyle name="Percent 38 5" xfId="29436"/>
    <cellStyle name="Percent 38 50" xfId="29437"/>
    <cellStyle name="Percent 38 51" xfId="29438"/>
    <cellStyle name="Percent 38 52" xfId="29439"/>
    <cellStyle name="Percent 38 53" xfId="29440"/>
    <cellStyle name="Percent 38 54" xfId="29441"/>
    <cellStyle name="Percent 38 55" xfId="29442"/>
    <cellStyle name="Percent 38 56" xfId="29443"/>
    <cellStyle name="Percent 38 57" xfId="29444"/>
    <cellStyle name="Percent 38 58" xfId="29445"/>
    <cellStyle name="Percent 38 59" xfId="29446"/>
    <cellStyle name="Percent 38 6" xfId="29447"/>
    <cellStyle name="Percent 38 60" xfId="29448"/>
    <cellStyle name="Percent 38 61" xfId="29449"/>
    <cellStyle name="Percent 38 62" xfId="29450"/>
    <cellStyle name="Percent 38 63" xfId="29451"/>
    <cellStyle name="Percent 38 64" xfId="29452"/>
    <cellStyle name="Percent 38 65" xfId="29453"/>
    <cellStyle name="Percent 38 66" xfId="29454"/>
    <cellStyle name="Percent 38 67" xfId="29455"/>
    <cellStyle name="Percent 38 7" xfId="29456"/>
    <cellStyle name="Percent 38 8" xfId="29457"/>
    <cellStyle name="Percent 38 9" xfId="29458"/>
    <cellStyle name="Percent 39" xfId="29459"/>
    <cellStyle name="Percent 39 10" xfId="29460"/>
    <cellStyle name="Percent 39 11" xfId="29461"/>
    <cellStyle name="Percent 39 12" xfId="29462"/>
    <cellStyle name="Percent 39 13" xfId="29463"/>
    <cellStyle name="Percent 39 14" xfId="29464"/>
    <cellStyle name="Percent 39 15" xfId="29465"/>
    <cellStyle name="Percent 39 16" xfId="29466"/>
    <cellStyle name="Percent 39 17" xfId="29467"/>
    <cellStyle name="Percent 39 18" xfId="29468"/>
    <cellStyle name="Percent 39 19" xfId="29469"/>
    <cellStyle name="Percent 39 2" xfId="29470"/>
    <cellStyle name="Percent 39 20" xfId="29471"/>
    <cellStyle name="Percent 39 21" xfId="29472"/>
    <cellStyle name="Percent 39 22" xfId="29473"/>
    <cellStyle name="Percent 39 23" xfId="29474"/>
    <cellStyle name="Percent 39 24" xfId="29475"/>
    <cellStyle name="Percent 39 25" xfId="29476"/>
    <cellStyle name="Percent 39 26" xfId="29477"/>
    <cellStyle name="Percent 39 27" xfId="29478"/>
    <cellStyle name="Percent 39 28" xfId="29479"/>
    <cellStyle name="Percent 39 29" xfId="29480"/>
    <cellStyle name="Percent 39 3" xfId="29481"/>
    <cellStyle name="Percent 39 30" xfId="29482"/>
    <cellStyle name="Percent 39 31" xfId="29483"/>
    <cellStyle name="Percent 39 32" xfId="29484"/>
    <cellStyle name="Percent 39 33" xfId="29485"/>
    <cellStyle name="Percent 39 34" xfId="29486"/>
    <cellStyle name="Percent 39 35" xfId="29487"/>
    <cellStyle name="Percent 39 36" xfId="29488"/>
    <cellStyle name="Percent 39 37" xfId="29489"/>
    <cellStyle name="Percent 39 38" xfId="29490"/>
    <cellStyle name="Percent 39 39" xfId="29491"/>
    <cellStyle name="Percent 39 4" xfId="29492"/>
    <cellStyle name="Percent 39 40" xfId="29493"/>
    <cellStyle name="Percent 39 41" xfId="29494"/>
    <cellStyle name="Percent 39 42" xfId="29495"/>
    <cellStyle name="Percent 39 43" xfId="29496"/>
    <cellStyle name="Percent 39 44" xfId="29497"/>
    <cellStyle name="Percent 39 45" xfId="29498"/>
    <cellStyle name="Percent 39 46" xfId="29499"/>
    <cellStyle name="Percent 39 47" xfId="29500"/>
    <cellStyle name="Percent 39 48" xfId="29501"/>
    <cellStyle name="Percent 39 49" xfId="29502"/>
    <cellStyle name="Percent 39 5" xfId="29503"/>
    <cellStyle name="Percent 39 50" xfId="29504"/>
    <cellStyle name="Percent 39 51" xfId="29505"/>
    <cellStyle name="Percent 39 52" xfId="29506"/>
    <cellStyle name="Percent 39 53" xfId="29507"/>
    <cellStyle name="Percent 39 54" xfId="29508"/>
    <cellStyle name="Percent 39 55" xfId="29509"/>
    <cellStyle name="Percent 39 56" xfId="29510"/>
    <cellStyle name="Percent 39 57" xfId="29511"/>
    <cellStyle name="Percent 39 58" xfId="29512"/>
    <cellStyle name="Percent 39 59" xfId="29513"/>
    <cellStyle name="Percent 39 6" xfId="29514"/>
    <cellStyle name="Percent 39 60" xfId="29515"/>
    <cellStyle name="Percent 39 61" xfId="29516"/>
    <cellStyle name="Percent 39 62" xfId="29517"/>
    <cellStyle name="Percent 39 63" xfId="29518"/>
    <cellStyle name="Percent 39 64" xfId="29519"/>
    <cellStyle name="Percent 39 65" xfId="29520"/>
    <cellStyle name="Percent 39 66" xfId="29521"/>
    <cellStyle name="Percent 39 67" xfId="29522"/>
    <cellStyle name="Percent 39 7" xfId="29523"/>
    <cellStyle name="Percent 39 8" xfId="29524"/>
    <cellStyle name="Percent 39 9" xfId="29525"/>
    <cellStyle name="Percent 4" xfId="29526"/>
    <cellStyle name="Percent 4 10" xfId="29527"/>
    <cellStyle name="Percent 4 11" xfId="29528"/>
    <cellStyle name="Percent 4 12" xfId="29529"/>
    <cellStyle name="Percent 4 13" xfId="29530"/>
    <cellStyle name="Percent 4 14" xfId="29531"/>
    <cellStyle name="Percent 4 15" xfId="29532"/>
    <cellStyle name="Percent 4 16" xfId="29533"/>
    <cellStyle name="Percent 4 17" xfId="29534"/>
    <cellStyle name="Percent 4 18" xfId="29535"/>
    <cellStyle name="Percent 4 19" xfId="29536"/>
    <cellStyle name="Percent 4 2" xfId="29537"/>
    <cellStyle name="Percent 4 2 10" xfId="29538"/>
    <cellStyle name="Percent 4 2 11" xfId="29539"/>
    <cellStyle name="Percent 4 2 12" xfId="29540"/>
    <cellStyle name="Percent 4 2 13" xfId="29541"/>
    <cellStyle name="Percent 4 2 14" xfId="29542"/>
    <cellStyle name="Percent 4 2 15" xfId="29543"/>
    <cellStyle name="Percent 4 2 16" xfId="29544"/>
    <cellStyle name="Percent 4 2 17" xfId="29545"/>
    <cellStyle name="Percent 4 2 18" xfId="29546"/>
    <cellStyle name="Percent 4 2 19" xfId="29547"/>
    <cellStyle name="Percent 4 2 2" xfId="29548"/>
    <cellStyle name="Percent 4 2 2 10" xfId="29549"/>
    <cellStyle name="Percent 4 2 2 11" xfId="29550"/>
    <cellStyle name="Percent 4 2 2 12" xfId="29551"/>
    <cellStyle name="Percent 4 2 2 13" xfId="29552"/>
    <cellStyle name="Percent 4 2 2 14" xfId="29553"/>
    <cellStyle name="Percent 4 2 2 15" xfId="29554"/>
    <cellStyle name="Percent 4 2 2 16" xfId="29555"/>
    <cellStyle name="Percent 4 2 2 17" xfId="29556"/>
    <cellStyle name="Percent 4 2 2 18" xfId="29557"/>
    <cellStyle name="Percent 4 2 2 19" xfId="29558"/>
    <cellStyle name="Percent 4 2 2 2" xfId="29559"/>
    <cellStyle name="Percent 4 2 2 2 10" xfId="29560"/>
    <cellStyle name="Percent 4 2 2 2 11" xfId="29561"/>
    <cellStyle name="Percent 4 2 2 2 12" xfId="29562"/>
    <cellStyle name="Percent 4 2 2 2 13" xfId="29563"/>
    <cellStyle name="Percent 4 2 2 2 14" xfId="29564"/>
    <cellStyle name="Percent 4 2 2 2 15" xfId="29565"/>
    <cellStyle name="Percent 4 2 2 2 16" xfId="29566"/>
    <cellStyle name="Percent 4 2 2 2 17" xfId="29567"/>
    <cellStyle name="Percent 4 2 2 2 18" xfId="29568"/>
    <cellStyle name="Percent 4 2 2 2 19" xfId="29569"/>
    <cellStyle name="Percent 4 2 2 2 2" xfId="29570"/>
    <cellStyle name="Percent 4 2 2 2 20" xfId="29571"/>
    <cellStyle name="Percent 4 2 2 2 21" xfId="29572"/>
    <cellStyle name="Percent 4 2 2 2 22" xfId="29573"/>
    <cellStyle name="Percent 4 2 2 2 23" xfId="29574"/>
    <cellStyle name="Percent 4 2 2 2 24" xfId="29575"/>
    <cellStyle name="Percent 4 2 2 2 25" xfId="29576"/>
    <cellStyle name="Percent 4 2 2 2 26" xfId="29577"/>
    <cellStyle name="Percent 4 2 2 2 27" xfId="29578"/>
    <cellStyle name="Percent 4 2 2 2 28" xfId="29579"/>
    <cellStyle name="Percent 4 2 2 2 29" xfId="29580"/>
    <cellStyle name="Percent 4 2 2 2 3" xfId="29581"/>
    <cellStyle name="Percent 4 2 2 2 30" xfId="29582"/>
    <cellStyle name="Percent 4 2 2 2 31" xfId="29583"/>
    <cellStyle name="Percent 4 2 2 2 32" xfId="29584"/>
    <cellStyle name="Percent 4 2 2 2 33" xfId="29585"/>
    <cellStyle name="Percent 4 2 2 2 34" xfId="29586"/>
    <cellStyle name="Percent 4 2 2 2 35" xfId="29587"/>
    <cellStyle name="Percent 4 2 2 2 36" xfId="29588"/>
    <cellStyle name="Percent 4 2 2 2 37" xfId="29589"/>
    <cellStyle name="Percent 4 2 2 2 38" xfId="29590"/>
    <cellStyle name="Percent 4 2 2 2 39" xfId="29591"/>
    <cellStyle name="Percent 4 2 2 2 4" xfId="29592"/>
    <cellStyle name="Percent 4 2 2 2 40" xfId="29593"/>
    <cellStyle name="Percent 4 2 2 2 41" xfId="29594"/>
    <cellStyle name="Percent 4 2 2 2 42" xfId="29595"/>
    <cellStyle name="Percent 4 2 2 2 43" xfId="29596"/>
    <cellStyle name="Percent 4 2 2 2 44" xfId="29597"/>
    <cellStyle name="Percent 4 2 2 2 45" xfId="29598"/>
    <cellStyle name="Percent 4 2 2 2 46" xfId="29599"/>
    <cellStyle name="Percent 4 2 2 2 47" xfId="29600"/>
    <cellStyle name="Percent 4 2 2 2 48" xfId="29601"/>
    <cellStyle name="Percent 4 2 2 2 49" xfId="29602"/>
    <cellStyle name="Percent 4 2 2 2 5" xfId="29603"/>
    <cellStyle name="Percent 4 2 2 2 50" xfId="29604"/>
    <cellStyle name="Percent 4 2 2 2 51" xfId="29605"/>
    <cellStyle name="Percent 4 2 2 2 52" xfId="29606"/>
    <cellStyle name="Percent 4 2 2 2 53" xfId="29607"/>
    <cellStyle name="Percent 4 2 2 2 54" xfId="29608"/>
    <cellStyle name="Percent 4 2 2 2 55" xfId="29609"/>
    <cellStyle name="Percent 4 2 2 2 56" xfId="29610"/>
    <cellStyle name="Percent 4 2 2 2 57" xfId="29611"/>
    <cellStyle name="Percent 4 2 2 2 58" xfId="29612"/>
    <cellStyle name="Percent 4 2 2 2 59" xfId="29613"/>
    <cellStyle name="Percent 4 2 2 2 6" xfId="29614"/>
    <cellStyle name="Percent 4 2 2 2 60" xfId="29615"/>
    <cellStyle name="Percent 4 2 2 2 61" xfId="29616"/>
    <cellStyle name="Percent 4 2 2 2 62" xfId="29617"/>
    <cellStyle name="Percent 4 2 2 2 63" xfId="29618"/>
    <cellStyle name="Percent 4 2 2 2 64" xfId="29619"/>
    <cellStyle name="Percent 4 2 2 2 65" xfId="29620"/>
    <cellStyle name="Percent 4 2 2 2 66" xfId="29621"/>
    <cellStyle name="Percent 4 2 2 2 67" xfId="29622"/>
    <cellStyle name="Percent 4 2 2 2 7" xfId="29623"/>
    <cellStyle name="Percent 4 2 2 2 8" xfId="29624"/>
    <cellStyle name="Percent 4 2 2 2 9" xfId="29625"/>
    <cellStyle name="Percent 4 2 2 20" xfId="29626"/>
    <cellStyle name="Percent 4 2 2 21" xfId="29627"/>
    <cellStyle name="Percent 4 2 2 22" xfId="29628"/>
    <cellStyle name="Percent 4 2 2 23" xfId="29629"/>
    <cellStyle name="Percent 4 2 2 24" xfId="29630"/>
    <cellStyle name="Percent 4 2 2 25" xfId="29631"/>
    <cellStyle name="Percent 4 2 2 26" xfId="29632"/>
    <cellStyle name="Percent 4 2 2 27" xfId="29633"/>
    <cellStyle name="Percent 4 2 2 28" xfId="29634"/>
    <cellStyle name="Percent 4 2 2 29" xfId="29635"/>
    <cellStyle name="Percent 4 2 2 3" xfId="29636"/>
    <cellStyle name="Percent 4 2 2 30" xfId="29637"/>
    <cellStyle name="Percent 4 2 2 31" xfId="29638"/>
    <cellStyle name="Percent 4 2 2 32" xfId="29639"/>
    <cellStyle name="Percent 4 2 2 33" xfId="29640"/>
    <cellStyle name="Percent 4 2 2 34" xfId="29641"/>
    <cellStyle name="Percent 4 2 2 35" xfId="29642"/>
    <cellStyle name="Percent 4 2 2 36" xfId="29643"/>
    <cellStyle name="Percent 4 2 2 37" xfId="29644"/>
    <cellStyle name="Percent 4 2 2 38" xfId="29645"/>
    <cellStyle name="Percent 4 2 2 39" xfId="29646"/>
    <cellStyle name="Percent 4 2 2 4" xfId="29647"/>
    <cellStyle name="Percent 4 2 2 40" xfId="29648"/>
    <cellStyle name="Percent 4 2 2 41" xfId="29649"/>
    <cellStyle name="Percent 4 2 2 42" xfId="29650"/>
    <cellStyle name="Percent 4 2 2 43" xfId="29651"/>
    <cellStyle name="Percent 4 2 2 44" xfId="29652"/>
    <cellStyle name="Percent 4 2 2 45" xfId="29653"/>
    <cellStyle name="Percent 4 2 2 46" xfId="29654"/>
    <cellStyle name="Percent 4 2 2 47" xfId="29655"/>
    <cellStyle name="Percent 4 2 2 48" xfId="29656"/>
    <cellStyle name="Percent 4 2 2 49" xfId="29657"/>
    <cellStyle name="Percent 4 2 2 5" xfId="29658"/>
    <cellStyle name="Percent 4 2 2 50" xfId="29659"/>
    <cellStyle name="Percent 4 2 2 51" xfId="29660"/>
    <cellStyle name="Percent 4 2 2 52" xfId="29661"/>
    <cellStyle name="Percent 4 2 2 53" xfId="29662"/>
    <cellStyle name="Percent 4 2 2 54" xfId="29663"/>
    <cellStyle name="Percent 4 2 2 55" xfId="29664"/>
    <cellStyle name="Percent 4 2 2 56" xfId="29665"/>
    <cellStyle name="Percent 4 2 2 57" xfId="29666"/>
    <cellStyle name="Percent 4 2 2 58" xfId="29667"/>
    <cellStyle name="Percent 4 2 2 59" xfId="29668"/>
    <cellStyle name="Percent 4 2 2 6" xfId="29669"/>
    <cellStyle name="Percent 4 2 2 60" xfId="29670"/>
    <cellStyle name="Percent 4 2 2 61" xfId="29671"/>
    <cellStyle name="Percent 4 2 2 62" xfId="29672"/>
    <cellStyle name="Percent 4 2 2 63" xfId="29673"/>
    <cellStyle name="Percent 4 2 2 64" xfId="29674"/>
    <cellStyle name="Percent 4 2 2 65" xfId="29675"/>
    <cellStyle name="Percent 4 2 2 66" xfId="29676"/>
    <cellStyle name="Percent 4 2 2 67" xfId="29677"/>
    <cellStyle name="Percent 4 2 2 68" xfId="29678"/>
    <cellStyle name="Percent 4 2 2 7" xfId="29679"/>
    <cellStyle name="Percent 4 2 2 8" xfId="29680"/>
    <cellStyle name="Percent 4 2 2 9" xfId="29681"/>
    <cellStyle name="Percent 4 2 20" xfId="29682"/>
    <cellStyle name="Percent 4 2 21" xfId="29683"/>
    <cellStyle name="Percent 4 2 22" xfId="29684"/>
    <cellStyle name="Percent 4 2 23" xfId="29685"/>
    <cellStyle name="Percent 4 2 24" xfId="29686"/>
    <cellStyle name="Percent 4 2 25" xfId="29687"/>
    <cellStyle name="Percent 4 2 26" xfId="29688"/>
    <cellStyle name="Percent 4 2 27" xfId="29689"/>
    <cellStyle name="Percent 4 2 28" xfId="29690"/>
    <cellStyle name="Percent 4 2 29" xfId="29691"/>
    <cellStyle name="Percent 4 2 3" xfId="29692"/>
    <cellStyle name="Percent 4 2 3 10" xfId="29693"/>
    <cellStyle name="Percent 4 2 3 11" xfId="29694"/>
    <cellStyle name="Percent 4 2 3 12" xfId="29695"/>
    <cellStyle name="Percent 4 2 3 13" xfId="29696"/>
    <cellStyle name="Percent 4 2 3 14" xfId="29697"/>
    <cellStyle name="Percent 4 2 3 15" xfId="29698"/>
    <cellStyle name="Percent 4 2 3 16" xfId="29699"/>
    <cellStyle name="Percent 4 2 3 17" xfId="29700"/>
    <cellStyle name="Percent 4 2 3 18" xfId="29701"/>
    <cellStyle name="Percent 4 2 3 19" xfId="29702"/>
    <cellStyle name="Percent 4 2 3 2" xfId="29703"/>
    <cellStyle name="Percent 4 2 3 20" xfId="29704"/>
    <cellStyle name="Percent 4 2 3 21" xfId="29705"/>
    <cellStyle name="Percent 4 2 3 22" xfId="29706"/>
    <cellStyle name="Percent 4 2 3 23" xfId="29707"/>
    <cellStyle name="Percent 4 2 3 24" xfId="29708"/>
    <cellStyle name="Percent 4 2 3 25" xfId="29709"/>
    <cellStyle name="Percent 4 2 3 26" xfId="29710"/>
    <cellStyle name="Percent 4 2 3 27" xfId="29711"/>
    <cellStyle name="Percent 4 2 3 28" xfId="29712"/>
    <cellStyle name="Percent 4 2 3 29" xfId="29713"/>
    <cellStyle name="Percent 4 2 3 3" xfId="29714"/>
    <cellStyle name="Percent 4 2 3 30" xfId="29715"/>
    <cellStyle name="Percent 4 2 3 31" xfId="29716"/>
    <cellStyle name="Percent 4 2 3 32" xfId="29717"/>
    <cellStyle name="Percent 4 2 3 33" xfId="29718"/>
    <cellStyle name="Percent 4 2 3 34" xfId="29719"/>
    <cellStyle name="Percent 4 2 3 35" xfId="29720"/>
    <cellStyle name="Percent 4 2 3 36" xfId="29721"/>
    <cellStyle name="Percent 4 2 3 37" xfId="29722"/>
    <cellStyle name="Percent 4 2 3 38" xfId="29723"/>
    <cellStyle name="Percent 4 2 3 39" xfId="29724"/>
    <cellStyle name="Percent 4 2 3 4" xfId="29725"/>
    <cellStyle name="Percent 4 2 3 40" xfId="29726"/>
    <cellStyle name="Percent 4 2 3 41" xfId="29727"/>
    <cellStyle name="Percent 4 2 3 42" xfId="29728"/>
    <cellStyle name="Percent 4 2 3 43" xfId="29729"/>
    <cellStyle name="Percent 4 2 3 44" xfId="29730"/>
    <cellStyle name="Percent 4 2 3 45" xfId="29731"/>
    <cellStyle name="Percent 4 2 3 46" xfId="29732"/>
    <cellStyle name="Percent 4 2 3 47" xfId="29733"/>
    <cellStyle name="Percent 4 2 3 48" xfId="29734"/>
    <cellStyle name="Percent 4 2 3 49" xfId="29735"/>
    <cellStyle name="Percent 4 2 3 5" xfId="29736"/>
    <cellStyle name="Percent 4 2 3 50" xfId="29737"/>
    <cellStyle name="Percent 4 2 3 51" xfId="29738"/>
    <cellStyle name="Percent 4 2 3 52" xfId="29739"/>
    <cellStyle name="Percent 4 2 3 53" xfId="29740"/>
    <cellStyle name="Percent 4 2 3 54" xfId="29741"/>
    <cellStyle name="Percent 4 2 3 55" xfId="29742"/>
    <cellStyle name="Percent 4 2 3 56" xfId="29743"/>
    <cellStyle name="Percent 4 2 3 57" xfId="29744"/>
    <cellStyle name="Percent 4 2 3 58" xfId="29745"/>
    <cellStyle name="Percent 4 2 3 59" xfId="29746"/>
    <cellStyle name="Percent 4 2 3 6" xfId="29747"/>
    <cellStyle name="Percent 4 2 3 60" xfId="29748"/>
    <cellStyle name="Percent 4 2 3 61" xfId="29749"/>
    <cellStyle name="Percent 4 2 3 62" xfId="29750"/>
    <cellStyle name="Percent 4 2 3 63" xfId="29751"/>
    <cellStyle name="Percent 4 2 3 64" xfId="29752"/>
    <cellStyle name="Percent 4 2 3 65" xfId="29753"/>
    <cellStyle name="Percent 4 2 3 66" xfId="29754"/>
    <cellStyle name="Percent 4 2 3 67" xfId="29755"/>
    <cellStyle name="Percent 4 2 3 7" xfId="29756"/>
    <cellStyle name="Percent 4 2 3 8" xfId="29757"/>
    <cellStyle name="Percent 4 2 3 9" xfId="29758"/>
    <cellStyle name="Percent 4 2 30" xfId="29759"/>
    <cellStyle name="Percent 4 2 31" xfId="29760"/>
    <cellStyle name="Percent 4 2 32" xfId="29761"/>
    <cellStyle name="Percent 4 2 33" xfId="29762"/>
    <cellStyle name="Percent 4 2 34" xfId="29763"/>
    <cellStyle name="Percent 4 2 35" xfId="29764"/>
    <cellStyle name="Percent 4 2 36" xfId="29765"/>
    <cellStyle name="Percent 4 2 37" xfId="29766"/>
    <cellStyle name="Percent 4 2 38" xfId="29767"/>
    <cellStyle name="Percent 4 2 39" xfId="29768"/>
    <cellStyle name="Percent 4 2 4" xfId="29769"/>
    <cellStyle name="Percent 4 2 40" xfId="29770"/>
    <cellStyle name="Percent 4 2 41" xfId="29771"/>
    <cellStyle name="Percent 4 2 42" xfId="29772"/>
    <cellStyle name="Percent 4 2 43" xfId="29773"/>
    <cellStyle name="Percent 4 2 44" xfId="29774"/>
    <cellStyle name="Percent 4 2 45" xfId="29775"/>
    <cellStyle name="Percent 4 2 46" xfId="29776"/>
    <cellStyle name="Percent 4 2 47" xfId="29777"/>
    <cellStyle name="Percent 4 2 48" xfId="29778"/>
    <cellStyle name="Percent 4 2 49" xfId="29779"/>
    <cellStyle name="Percent 4 2 5" xfId="29780"/>
    <cellStyle name="Percent 4 2 50" xfId="29781"/>
    <cellStyle name="Percent 4 2 51" xfId="29782"/>
    <cellStyle name="Percent 4 2 52" xfId="29783"/>
    <cellStyle name="Percent 4 2 53" xfId="29784"/>
    <cellStyle name="Percent 4 2 54" xfId="29785"/>
    <cellStyle name="Percent 4 2 55" xfId="29786"/>
    <cellStyle name="Percent 4 2 56" xfId="29787"/>
    <cellStyle name="Percent 4 2 57" xfId="29788"/>
    <cellStyle name="Percent 4 2 58" xfId="29789"/>
    <cellStyle name="Percent 4 2 59" xfId="29790"/>
    <cellStyle name="Percent 4 2 6" xfId="29791"/>
    <cellStyle name="Percent 4 2 60" xfId="29792"/>
    <cellStyle name="Percent 4 2 61" xfId="29793"/>
    <cellStyle name="Percent 4 2 62" xfId="29794"/>
    <cellStyle name="Percent 4 2 63" xfId="29795"/>
    <cellStyle name="Percent 4 2 64" xfId="29796"/>
    <cellStyle name="Percent 4 2 65" xfId="29797"/>
    <cellStyle name="Percent 4 2 66" xfId="29798"/>
    <cellStyle name="Percent 4 2 67" xfId="29799"/>
    <cellStyle name="Percent 4 2 68" xfId="29800"/>
    <cellStyle name="Percent 4 2 69" xfId="29801"/>
    <cellStyle name="Percent 4 2 7" xfId="29802"/>
    <cellStyle name="Percent 4 2 8" xfId="29803"/>
    <cellStyle name="Percent 4 2 9" xfId="29804"/>
    <cellStyle name="Percent 4 20" xfId="29805"/>
    <cellStyle name="Percent 4 21" xfId="29806"/>
    <cellStyle name="Percent 4 22" xfId="29807"/>
    <cellStyle name="Percent 4 23" xfId="29808"/>
    <cellStyle name="Percent 4 24" xfId="29809"/>
    <cellStyle name="Percent 4 25" xfId="29810"/>
    <cellStyle name="Percent 4 26" xfId="29811"/>
    <cellStyle name="Percent 4 27" xfId="29812"/>
    <cellStyle name="Percent 4 28" xfId="29813"/>
    <cellStyle name="Percent 4 29" xfId="29814"/>
    <cellStyle name="Percent 4 3" xfId="29815"/>
    <cellStyle name="Percent 4 3 10" xfId="29816"/>
    <cellStyle name="Percent 4 3 11" xfId="29817"/>
    <cellStyle name="Percent 4 3 12" xfId="29818"/>
    <cellStyle name="Percent 4 3 13" xfId="29819"/>
    <cellStyle name="Percent 4 3 14" xfId="29820"/>
    <cellStyle name="Percent 4 3 15" xfId="29821"/>
    <cellStyle name="Percent 4 3 16" xfId="29822"/>
    <cellStyle name="Percent 4 3 17" xfId="29823"/>
    <cellStyle name="Percent 4 3 18" xfId="29824"/>
    <cellStyle name="Percent 4 3 19" xfId="29825"/>
    <cellStyle name="Percent 4 3 2" xfId="29826"/>
    <cellStyle name="Percent 4 3 20" xfId="29827"/>
    <cellStyle name="Percent 4 3 21" xfId="29828"/>
    <cellStyle name="Percent 4 3 22" xfId="29829"/>
    <cellStyle name="Percent 4 3 23" xfId="29830"/>
    <cellStyle name="Percent 4 3 24" xfId="29831"/>
    <cellStyle name="Percent 4 3 25" xfId="29832"/>
    <cellStyle name="Percent 4 3 26" xfId="29833"/>
    <cellStyle name="Percent 4 3 27" xfId="29834"/>
    <cellStyle name="Percent 4 3 28" xfId="29835"/>
    <cellStyle name="Percent 4 3 29" xfId="29836"/>
    <cellStyle name="Percent 4 3 3" xfId="29837"/>
    <cellStyle name="Percent 4 3 30" xfId="29838"/>
    <cellStyle name="Percent 4 3 31" xfId="29839"/>
    <cellStyle name="Percent 4 3 32" xfId="29840"/>
    <cellStyle name="Percent 4 3 33" xfId="29841"/>
    <cellStyle name="Percent 4 3 34" xfId="29842"/>
    <cellStyle name="Percent 4 3 35" xfId="29843"/>
    <cellStyle name="Percent 4 3 36" xfId="29844"/>
    <cellStyle name="Percent 4 3 37" xfId="29845"/>
    <cellStyle name="Percent 4 3 38" xfId="29846"/>
    <cellStyle name="Percent 4 3 39" xfId="29847"/>
    <cellStyle name="Percent 4 3 4" xfId="29848"/>
    <cellStyle name="Percent 4 3 40" xfId="29849"/>
    <cellStyle name="Percent 4 3 41" xfId="29850"/>
    <cellStyle name="Percent 4 3 42" xfId="29851"/>
    <cellStyle name="Percent 4 3 43" xfId="29852"/>
    <cellStyle name="Percent 4 3 44" xfId="29853"/>
    <cellStyle name="Percent 4 3 45" xfId="29854"/>
    <cellStyle name="Percent 4 3 46" xfId="29855"/>
    <cellStyle name="Percent 4 3 47" xfId="29856"/>
    <cellStyle name="Percent 4 3 48" xfId="29857"/>
    <cellStyle name="Percent 4 3 49" xfId="29858"/>
    <cellStyle name="Percent 4 3 5" xfId="29859"/>
    <cellStyle name="Percent 4 3 50" xfId="29860"/>
    <cellStyle name="Percent 4 3 51" xfId="29861"/>
    <cellStyle name="Percent 4 3 52" xfId="29862"/>
    <cellStyle name="Percent 4 3 53" xfId="29863"/>
    <cellStyle name="Percent 4 3 54" xfId="29864"/>
    <cellStyle name="Percent 4 3 55" xfId="29865"/>
    <cellStyle name="Percent 4 3 56" xfId="29866"/>
    <cellStyle name="Percent 4 3 57" xfId="29867"/>
    <cellStyle name="Percent 4 3 58" xfId="29868"/>
    <cellStyle name="Percent 4 3 59" xfId="29869"/>
    <cellStyle name="Percent 4 3 6" xfId="29870"/>
    <cellStyle name="Percent 4 3 60" xfId="29871"/>
    <cellStyle name="Percent 4 3 61" xfId="29872"/>
    <cellStyle name="Percent 4 3 62" xfId="29873"/>
    <cellStyle name="Percent 4 3 63" xfId="29874"/>
    <cellStyle name="Percent 4 3 64" xfId="29875"/>
    <cellStyle name="Percent 4 3 65" xfId="29876"/>
    <cellStyle name="Percent 4 3 66" xfId="29877"/>
    <cellStyle name="Percent 4 3 67" xfId="29878"/>
    <cellStyle name="Percent 4 3 7" xfId="29879"/>
    <cellStyle name="Percent 4 3 8" xfId="29880"/>
    <cellStyle name="Percent 4 3 9" xfId="29881"/>
    <cellStyle name="Percent 4 30" xfId="29882"/>
    <cellStyle name="Percent 4 31" xfId="29883"/>
    <cellStyle name="Percent 4 32" xfId="29884"/>
    <cellStyle name="Percent 4 33" xfId="29885"/>
    <cellStyle name="Percent 4 34" xfId="29886"/>
    <cellStyle name="Percent 4 35" xfId="29887"/>
    <cellStyle name="Percent 4 36" xfId="29888"/>
    <cellStyle name="Percent 4 37" xfId="29889"/>
    <cellStyle name="Percent 4 38" xfId="29890"/>
    <cellStyle name="Percent 4 39" xfId="29891"/>
    <cellStyle name="Percent 4 4" xfId="29892"/>
    <cellStyle name="Percent 4 4 10" xfId="29893"/>
    <cellStyle name="Percent 4 4 11" xfId="29894"/>
    <cellStyle name="Percent 4 4 12" xfId="29895"/>
    <cellStyle name="Percent 4 4 13" xfId="29896"/>
    <cellStyle name="Percent 4 4 14" xfId="29897"/>
    <cellStyle name="Percent 4 4 15" xfId="29898"/>
    <cellStyle name="Percent 4 4 16" xfId="29899"/>
    <cellStyle name="Percent 4 4 17" xfId="29900"/>
    <cellStyle name="Percent 4 4 18" xfId="29901"/>
    <cellStyle name="Percent 4 4 19" xfId="29902"/>
    <cellStyle name="Percent 4 4 2" xfId="29903"/>
    <cellStyle name="Percent 4 4 20" xfId="29904"/>
    <cellStyle name="Percent 4 4 21" xfId="29905"/>
    <cellStyle name="Percent 4 4 22" xfId="29906"/>
    <cellStyle name="Percent 4 4 23" xfId="29907"/>
    <cellStyle name="Percent 4 4 24" xfId="29908"/>
    <cellStyle name="Percent 4 4 25" xfId="29909"/>
    <cellStyle name="Percent 4 4 26" xfId="29910"/>
    <cellStyle name="Percent 4 4 27" xfId="29911"/>
    <cellStyle name="Percent 4 4 28" xfId="29912"/>
    <cellStyle name="Percent 4 4 29" xfId="29913"/>
    <cellStyle name="Percent 4 4 3" xfId="29914"/>
    <cellStyle name="Percent 4 4 30" xfId="29915"/>
    <cellStyle name="Percent 4 4 31" xfId="29916"/>
    <cellStyle name="Percent 4 4 32" xfId="29917"/>
    <cellStyle name="Percent 4 4 33" xfId="29918"/>
    <cellStyle name="Percent 4 4 34" xfId="29919"/>
    <cellStyle name="Percent 4 4 35" xfId="29920"/>
    <cellStyle name="Percent 4 4 36" xfId="29921"/>
    <cellStyle name="Percent 4 4 37" xfId="29922"/>
    <cellStyle name="Percent 4 4 38" xfId="29923"/>
    <cellStyle name="Percent 4 4 39" xfId="29924"/>
    <cellStyle name="Percent 4 4 4" xfId="29925"/>
    <cellStyle name="Percent 4 4 40" xfId="29926"/>
    <cellStyle name="Percent 4 4 41" xfId="29927"/>
    <cellStyle name="Percent 4 4 42" xfId="29928"/>
    <cellStyle name="Percent 4 4 43" xfId="29929"/>
    <cellStyle name="Percent 4 4 44" xfId="29930"/>
    <cellStyle name="Percent 4 4 45" xfId="29931"/>
    <cellStyle name="Percent 4 4 46" xfId="29932"/>
    <cellStyle name="Percent 4 4 47" xfId="29933"/>
    <cellStyle name="Percent 4 4 48" xfId="29934"/>
    <cellStyle name="Percent 4 4 49" xfId="29935"/>
    <cellStyle name="Percent 4 4 5" xfId="29936"/>
    <cellStyle name="Percent 4 4 50" xfId="29937"/>
    <cellStyle name="Percent 4 4 51" xfId="29938"/>
    <cellStyle name="Percent 4 4 52" xfId="29939"/>
    <cellStyle name="Percent 4 4 53" xfId="29940"/>
    <cellStyle name="Percent 4 4 54" xfId="29941"/>
    <cellStyle name="Percent 4 4 55" xfId="29942"/>
    <cellStyle name="Percent 4 4 56" xfId="29943"/>
    <cellStyle name="Percent 4 4 57" xfId="29944"/>
    <cellStyle name="Percent 4 4 58" xfId="29945"/>
    <cellStyle name="Percent 4 4 59" xfId="29946"/>
    <cellStyle name="Percent 4 4 6" xfId="29947"/>
    <cellStyle name="Percent 4 4 60" xfId="29948"/>
    <cellStyle name="Percent 4 4 61" xfId="29949"/>
    <cellStyle name="Percent 4 4 62" xfId="29950"/>
    <cellStyle name="Percent 4 4 63" xfId="29951"/>
    <cellStyle name="Percent 4 4 64" xfId="29952"/>
    <cellStyle name="Percent 4 4 65" xfId="29953"/>
    <cellStyle name="Percent 4 4 66" xfId="29954"/>
    <cellStyle name="Percent 4 4 67" xfId="29955"/>
    <cellStyle name="Percent 4 4 7" xfId="29956"/>
    <cellStyle name="Percent 4 4 8" xfId="29957"/>
    <cellStyle name="Percent 4 4 9" xfId="29958"/>
    <cellStyle name="Percent 4 40" xfId="29959"/>
    <cellStyle name="Percent 4 41" xfId="29960"/>
    <cellStyle name="Percent 4 42" xfId="29961"/>
    <cellStyle name="Percent 4 43" xfId="29962"/>
    <cellStyle name="Percent 4 44" xfId="29963"/>
    <cellStyle name="Percent 4 45" xfId="29964"/>
    <cellStyle name="Percent 4 46" xfId="29965"/>
    <cellStyle name="Percent 4 47" xfId="29966"/>
    <cellStyle name="Percent 4 48" xfId="29967"/>
    <cellStyle name="Percent 4 49" xfId="29968"/>
    <cellStyle name="Percent 4 5" xfId="29969"/>
    <cellStyle name="Percent 4 5 10" xfId="29970"/>
    <cellStyle name="Percent 4 5 11" xfId="29971"/>
    <cellStyle name="Percent 4 5 12" xfId="29972"/>
    <cellStyle name="Percent 4 5 13" xfId="29973"/>
    <cellStyle name="Percent 4 5 14" xfId="29974"/>
    <cellStyle name="Percent 4 5 15" xfId="29975"/>
    <cellStyle name="Percent 4 5 16" xfId="29976"/>
    <cellStyle name="Percent 4 5 17" xfId="29977"/>
    <cellStyle name="Percent 4 5 18" xfId="29978"/>
    <cellStyle name="Percent 4 5 19" xfId="29979"/>
    <cellStyle name="Percent 4 5 2" xfId="29980"/>
    <cellStyle name="Percent 4 5 20" xfId="29981"/>
    <cellStyle name="Percent 4 5 21" xfId="29982"/>
    <cellStyle name="Percent 4 5 22" xfId="29983"/>
    <cellStyle name="Percent 4 5 23" xfId="29984"/>
    <cellStyle name="Percent 4 5 24" xfId="29985"/>
    <cellStyle name="Percent 4 5 25" xfId="29986"/>
    <cellStyle name="Percent 4 5 26" xfId="29987"/>
    <cellStyle name="Percent 4 5 27" xfId="29988"/>
    <cellStyle name="Percent 4 5 28" xfId="29989"/>
    <cellStyle name="Percent 4 5 29" xfId="29990"/>
    <cellStyle name="Percent 4 5 3" xfId="29991"/>
    <cellStyle name="Percent 4 5 30" xfId="29992"/>
    <cellStyle name="Percent 4 5 31" xfId="29993"/>
    <cellStyle name="Percent 4 5 32" xfId="29994"/>
    <cellStyle name="Percent 4 5 33" xfId="29995"/>
    <cellStyle name="Percent 4 5 34" xfId="29996"/>
    <cellStyle name="Percent 4 5 35" xfId="29997"/>
    <cellStyle name="Percent 4 5 36" xfId="29998"/>
    <cellStyle name="Percent 4 5 37" xfId="29999"/>
    <cellStyle name="Percent 4 5 38" xfId="30000"/>
    <cellStyle name="Percent 4 5 39" xfId="30001"/>
    <cellStyle name="Percent 4 5 4" xfId="30002"/>
    <cellStyle name="Percent 4 5 40" xfId="30003"/>
    <cellStyle name="Percent 4 5 41" xfId="30004"/>
    <cellStyle name="Percent 4 5 42" xfId="30005"/>
    <cellStyle name="Percent 4 5 43" xfId="30006"/>
    <cellStyle name="Percent 4 5 44" xfId="30007"/>
    <cellStyle name="Percent 4 5 45" xfId="30008"/>
    <cellStyle name="Percent 4 5 46" xfId="30009"/>
    <cellStyle name="Percent 4 5 47" xfId="30010"/>
    <cellStyle name="Percent 4 5 48" xfId="30011"/>
    <cellStyle name="Percent 4 5 49" xfId="30012"/>
    <cellStyle name="Percent 4 5 5" xfId="30013"/>
    <cellStyle name="Percent 4 5 50" xfId="30014"/>
    <cellStyle name="Percent 4 5 51" xfId="30015"/>
    <cellStyle name="Percent 4 5 52" xfId="30016"/>
    <cellStyle name="Percent 4 5 53" xfId="30017"/>
    <cellStyle name="Percent 4 5 54" xfId="30018"/>
    <cellStyle name="Percent 4 5 55" xfId="30019"/>
    <cellStyle name="Percent 4 5 56" xfId="30020"/>
    <cellStyle name="Percent 4 5 57" xfId="30021"/>
    <cellStyle name="Percent 4 5 58" xfId="30022"/>
    <cellStyle name="Percent 4 5 59" xfId="30023"/>
    <cellStyle name="Percent 4 5 6" xfId="30024"/>
    <cellStyle name="Percent 4 5 60" xfId="30025"/>
    <cellStyle name="Percent 4 5 61" xfId="30026"/>
    <cellStyle name="Percent 4 5 62" xfId="30027"/>
    <cellStyle name="Percent 4 5 63" xfId="30028"/>
    <cellStyle name="Percent 4 5 64" xfId="30029"/>
    <cellStyle name="Percent 4 5 65" xfId="30030"/>
    <cellStyle name="Percent 4 5 66" xfId="30031"/>
    <cellStyle name="Percent 4 5 67" xfId="30032"/>
    <cellStyle name="Percent 4 5 7" xfId="30033"/>
    <cellStyle name="Percent 4 5 8" xfId="30034"/>
    <cellStyle name="Percent 4 5 9" xfId="30035"/>
    <cellStyle name="Percent 4 50" xfId="30036"/>
    <cellStyle name="Percent 4 51" xfId="30037"/>
    <cellStyle name="Percent 4 52" xfId="30038"/>
    <cellStyle name="Percent 4 53" xfId="30039"/>
    <cellStyle name="Percent 4 54" xfId="30040"/>
    <cellStyle name="Percent 4 55" xfId="30041"/>
    <cellStyle name="Percent 4 56" xfId="30042"/>
    <cellStyle name="Percent 4 57" xfId="30043"/>
    <cellStyle name="Percent 4 58" xfId="30044"/>
    <cellStyle name="Percent 4 59" xfId="30045"/>
    <cellStyle name="Percent 4 6" xfId="30046"/>
    <cellStyle name="Percent 4 60" xfId="30047"/>
    <cellStyle name="Percent 4 61" xfId="30048"/>
    <cellStyle name="Percent 4 62" xfId="30049"/>
    <cellStyle name="Percent 4 63" xfId="30050"/>
    <cellStyle name="Percent 4 64" xfId="30051"/>
    <cellStyle name="Percent 4 65" xfId="30052"/>
    <cellStyle name="Percent 4 66" xfId="30053"/>
    <cellStyle name="Percent 4 67" xfId="30054"/>
    <cellStyle name="Percent 4 68" xfId="30055"/>
    <cellStyle name="Percent 4 69" xfId="30056"/>
    <cellStyle name="Percent 4 7" xfId="30057"/>
    <cellStyle name="Percent 4 70" xfId="30058"/>
    <cellStyle name="Percent 4 71" xfId="30059"/>
    <cellStyle name="Percent 4 8" xfId="30060"/>
    <cellStyle name="Percent 4 9" xfId="30061"/>
    <cellStyle name="Percent 40" xfId="30062"/>
    <cellStyle name="Percent 40 10" xfId="30063"/>
    <cellStyle name="Percent 40 11" xfId="30064"/>
    <cellStyle name="Percent 40 12" xfId="30065"/>
    <cellStyle name="Percent 40 13" xfId="30066"/>
    <cellStyle name="Percent 40 14" xfId="30067"/>
    <cellStyle name="Percent 40 15" xfId="30068"/>
    <cellStyle name="Percent 40 16" xfId="30069"/>
    <cellStyle name="Percent 40 17" xfId="30070"/>
    <cellStyle name="Percent 40 18" xfId="30071"/>
    <cellStyle name="Percent 40 19" xfId="30072"/>
    <cellStyle name="Percent 40 2" xfId="30073"/>
    <cellStyle name="Percent 40 20" xfId="30074"/>
    <cellStyle name="Percent 40 21" xfId="30075"/>
    <cellStyle name="Percent 40 22" xfId="30076"/>
    <cellStyle name="Percent 40 23" xfId="30077"/>
    <cellStyle name="Percent 40 24" xfId="30078"/>
    <cellStyle name="Percent 40 25" xfId="30079"/>
    <cellStyle name="Percent 40 26" xfId="30080"/>
    <cellStyle name="Percent 40 27" xfId="30081"/>
    <cellStyle name="Percent 40 28" xfId="30082"/>
    <cellStyle name="Percent 40 29" xfId="30083"/>
    <cellStyle name="Percent 40 3" xfId="30084"/>
    <cellStyle name="Percent 40 30" xfId="30085"/>
    <cellStyle name="Percent 40 31" xfId="30086"/>
    <cellStyle name="Percent 40 32" xfId="30087"/>
    <cellStyle name="Percent 40 33" xfId="30088"/>
    <cellStyle name="Percent 40 34" xfId="30089"/>
    <cellStyle name="Percent 40 35" xfId="30090"/>
    <cellStyle name="Percent 40 36" xfId="30091"/>
    <cellStyle name="Percent 40 37" xfId="30092"/>
    <cellStyle name="Percent 40 38" xfId="30093"/>
    <cellStyle name="Percent 40 39" xfId="30094"/>
    <cellStyle name="Percent 40 4" xfId="30095"/>
    <cellStyle name="Percent 40 40" xfId="30096"/>
    <cellStyle name="Percent 40 41" xfId="30097"/>
    <cellStyle name="Percent 40 42" xfId="30098"/>
    <cellStyle name="Percent 40 43" xfId="30099"/>
    <cellStyle name="Percent 40 44" xfId="30100"/>
    <cellStyle name="Percent 40 45" xfId="30101"/>
    <cellStyle name="Percent 40 46" xfId="30102"/>
    <cellStyle name="Percent 40 47" xfId="30103"/>
    <cellStyle name="Percent 40 48" xfId="30104"/>
    <cellStyle name="Percent 40 49" xfId="30105"/>
    <cellStyle name="Percent 40 5" xfId="30106"/>
    <cellStyle name="Percent 40 50" xfId="30107"/>
    <cellStyle name="Percent 40 51" xfId="30108"/>
    <cellStyle name="Percent 40 52" xfId="30109"/>
    <cellStyle name="Percent 40 53" xfId="30110"/>
    <cellStyle name="Percent 40 54" xfId="30111"/>
    <cellStyle name="Percent 40 55" xfId="30112"/>
    <cellStyle name="Percent 40 56" xfId="30113"/>
    <cellStyle name="Percent 40 57" xfId="30114"/>
    <cellStyle name="Percent 40 58" xfId="30115"/>
    <cellStyle name="Percent 40 59" xfId="30116"/>
    <cellStyle name="Percent 40 6" xfId="30117"/>
    <cellStyle name="Percent 40 60" xfId="30118"/>
    <cellStyle name="Percent 40 61" xfId="30119"/>
    <cellStyle name="Percent 40 62" xfId="30120"/>
    <cellStyle name="Percent 40 63" xfId="30121"/>
    <cellStyle name="Percent 40 64" xfId="30122"/>
    <cellStyle name="Percent 40 65" xfId="30123"/>
    <cellStyle name="Percent 40 66" xfId="30124"/>
    <cellStyle name="Percent 40 67" xfId="30125"/>
    <cellStyle name="Percent 40 7" xfId="30126"/>
    <cellStyle name="Percent 40 8" xfId="30127"/>
    <cellStyle name="Percent 40 9" xfId="30128"/>
    <cellStyle name="Percent 41" xfId="30129"/>
    <cellStyle name="Percent 41 10" xfId="30130"/>
    <cellStyle name="Percent 41 11" xfId="30131"/>
    <cellStyle name="Percent 41 12" xfId="30132"/>
    <cellStyle name="Percent 41 13" xfId="30133"/>
    <cellStyle name="Percent 41 14" xfId="30134"/>
    <cellStyle name="Percent 41 15" xfId="30135"/>
    <cellStyle name="Percent 41 16" xfId="30136"/>
    <cellStyle name="Percent 41 17" xfId="30137"/>
    <cellStyle name="Percent 41 18" xfId="30138"/>
    <cellStyle name="Percent 41 19" xfId="30139"/>
    <cellStyle name="Percent 41 2" xfId="30140"/>
    <cellStyle name="Percent 41 20" xfId="30141"/>
    <cellStyle name="Percent 41 21" xfId="30142"/>
    <cellStyle name="Percent 41 22" xfId="30143"/>
    <cellStyle name="Percent 41 23" xfId="30144"/>
    <cellStyle name="Percent 41 24" xfId="30145"/>
    <cellStyle name="Percent 41 25" xfId="30146"/>
    <cellStyle name="Percent 41 26" xfId="30147"/>
    <cellStyle name="Percent 41 27" xfId="30148"/>
    <cellStyle name="Percent 41 28" xfId="30149"/>
    <cellStyle name="Percent 41 29" xfId="30150"/>
    <cellStyle name="Percent 41 3" xfId="30151"/>
    <cellStyle name="Percent 41 30" xfId="30152"/>
    <cellStyle name="Percent 41 31" xfId="30153"/>
    <cellStyle name="Percent 41 32" xfId="30154"/>
    <cellStyle name="Percent 41 33" xfId="30155"/>
    <cellStyle name="Percent 41 34" xfId="30156"/>
    <cellStyle name="Percent 41 35" xfId="30157"/>
    <cellStyle name="Percent 41 36" xfId="30158"/>
    <cellStyle name="Percent 41 37" xfId="30159"/>
    <cellStyle name="Percent 41 38" xfId="30160"/>
    <cellStyle name="Percent 41 39" xfId="30161"/>
    <cellStyle name="Percent 41 4" xfId="30162"/>
    <cellStyle name="Percent 41 40" xfId="30163"/>
    <cellStyle name="Percent 41 41" xfId="30164"/>
    <cellStyle name="Percent 41 42" xfId="30165"/>
    <cellStyle name="Percent 41 43" xfId="30166"/>
    <cellStyle name="Percent 41 44" xfId="30167"/>
    <cellStyle name="Percent 41 45" xfId="30168"/>
    <cellStyle name="Percent 41 46" xfId="30169"/>
    <cellStyle name="Percent 41 47" xfId="30170"/>
    <cellStyle name="Percent 41 48" xfId="30171"/>
    <cellStyle name="Percent 41 49" xfId="30172"/>
    <cellStyle name="Percent 41 5" xfId="30173"/>
    <cellStyle name="Percent 41 50" xfId="30174"/>
    <cellStyle name="Percent 41 51" xfId="30175"/>
    <cellStyle name="Percent 41 52" xfId="30176"/>
    <cellStyle name="Percent 41 53" xfId="30177"/>
    <cellStyle name="Percent 41 54" xfId="30178"/>
    <cellStyle name="Percent 41 55" xfId="30179"/>
    <cellStyle name="Percent 41 56" xfId="30180"/>
    <cellStyle name="Percent 41 57" xfId="30181"/>
    <cellStyle name="Percent 41 58" xfId="30182"/>
    <cellStyle name="Percent 41 59" xfId="30183"/>
    <cellStyle name="Percent 41 6" xfId="30184"/>
    <cellStyle name="Percent 41 60" xfId="30185"/>
    <cellStyle name="Percent 41 61" xfId="30186"/>
    <cellStyle name="Percent 41 62" xfId="30187"/>
    <cellStyle name="Percent 41 63" xfId="30188"/>
    <cellStyle name="Percent 41 64" xfId="30189"/>
    <cellStyle name="Percent 41 65" xfId="30190"/>
    <cellStyle name="Percent 41 66" xfId="30191"/>
    <cellStyle name="Percent 41 67" xfId="30192"/>
    <cellStyle name="Percent 41 7" xfId="30193"/>
    <cellStyle name="Percent 41 8" xfId="30194"/>
    <cellStyle name="Percent 41 9" xfId="30195"/>
    <cellStyle name="Percent 42" xfId="30196"/>
    <cellStyle name="Percent 42 10" xfId="30197"/>
    <cellStyle name="Percent 42 11" xfId="30198"/>
    <cellStyle name="Percent 42 12" xfId="30199"/>
    <cellStyle name="Percent 42 13" xfId="30200"/>
    <cellStyle name="Percent 42 14" xfId="30201"/>
    <cellStyle name="Percent 42 15" xfId="30202"/>
    <cellStyle name="Percent 42 16" xfId="30203"/>
    <cellStyle name="Percent 42 17" xfId="30204"/>
    <cellStyle name="Percent 42 18" xfId="30205"/>
    <cellStyle name="Percent 42 19" xfId="30206"/>
    <cellStyle name="Percent 42 2" xfId="30207"/>
    <cellStyle name="Percent 42 20" xfId="30208"/>
    <cellStyle name="Percent 42 21" xfId="30209"/>
    <cellStyle name="Percent 42 22" xfId="30210"/>
    <cellStyle name="Percent 42 23" xfId="30211"/>
    <cellStyle name="Percent 42 24" xfId="30212"/>
    <cellStyle name="Percent 42 25" xfId="30213"/>
    <cellStyle name="Percent 42 26" xfId="30214"/>
    <cellStyle name="Percent 42 27" xfId="30215"/>
    <cellStyle name="Percent 42 28" xfId="30216"/>
    <cellStyle name="Percent 42 29" xfId="30217"/>
    <cellStyle name="Percent 42 3" xfId="30218"/>
    <cellStyle name="Percent 42 30" xfId="30219"/>
    <cellStyle name="Percent 42 31" xfId="30220"/>
    <cellStyle name="Percent 42 32" xfId="30221"/>
    <cellStyle name="Percent 42 33" xfId="30222"/>
    <cellStyle name="Percent 42 34" xfId="30223"/>
    <cellStyle name="Percent 42 35" xfId="30224"/>
    <cellStyle name="Percent 42 36" xfId="30225"/>
    <cellStyle name="Percent 42 37" xfId="30226"/>
    <cellStyle name="Percent 42 38" xfId="30227"/>
    <cellStyle name="Percent 42 39" xfId="30228"/>
    <cellStyle name="Percent 42 4" xfId="30229"/>
    <cellStyle name="Percent 42 40" xfId="30230"/>
    <cellStyle name="Percent 42 41" xfId="30231"/>
    <cellStyle name="Percent 42 42" xfId="30232"/>
    <cellStyle name="Percent 42 43" xfId="30233"/>
    <cellStyle name="Percent 42 44" xfId="30234"/>
    <cellStyle name="Percent 42 45" xfId="30235"/>
    <cellStyle name="Percent 42 46" xfId="30236"/>
    <cellStyle name="Percent 42 47" xfId="30237"/>
    <cellStyle name="Percent 42 48" xfId="30238"/>
    <cellStyle name="Percent 42 49" xfId="30239"/>
    <cellStyle name="Percent 42 5" xfId="30240"/>
    <cellStyle name="Percent 42 50" xfId="30241"/>
    <cellStyle name="Percent 42 51" xfId="30242"/>
    <cellStyle name="Percent 42 52" xfId="30243"/>
    <cellStyle name="Percent 42 53" xfId="30244"/>
    <cellStyle name="Percent 42 54" xfId="30245"/>
    <cellStyle name="Percent 42 55" xfId="30246"/>
    <cellStyle name="Percent 42 56" xfId="30247"/>
    <cellStyle name="Percent 42 57" xfId="30248"/>
    <cellStyle name="Percent 42 58" xfId="30249"/>
    <cellStyle name="Percent 42 59" xfId="30250"/>
    <cellStyle name="Percent 42 6" xfId="30251"/>
    <cellStyle name="Percent 42 60" xfId="30252"/>
    <cellStyle name="Percent 42 61" xfId="30253"/>
    <cellStyle name="Percent 42 62" xfId="30254"/>
    <cellStyle name="Percent 42 63" xfId="30255"/>
    <cellStyle name="Percent 42 64" xfId="30256"/>
    <cellStyle name="Percent 42 65" xfId="30257"/>
    <cellStyle name="Percent 42 66" xfId="30258"/>
    <cellStyle name="Percent 42 67" xfId="30259"/>
    <cellStyle name="Percent 42 7" xfId="30260"/>
    <cellStyle name="Percent 42 8" xfId="30261"/>
    <cellStyle name="Percent 42 9" xfId="30262"/>
    <cellStyle name="Percent 43" xfId="30263"/>
    <cellStyle name="Percent 43 10" xfId="30264"/>
    <cellStyle name="Percent 43 11" xfId="30265"/>
    <cellStyle name="Percent 43 12" xfId="30266"/>
    <cellStyle name="Percent 43 13" xfId="30267"/>
    <cellStyle name="Percent 43 14" xfId="30268"/>
    <cellStyle name="Percent 43 15" xfId="30269"/>
    <cellStyle name="Percent 43 16" xfId="30270"/>
    <cellStyle name="Percent 43 17" xfId="30271"/>
    <cellStyle name="Percent 43 18" xfId="30272"/>
    <cellStyle name="Percent 43 19" xfId="30273"/>
    <cellStyle name="Percent 43 2" xfId="30274"/>
    <cellStyle name="Percent 43 20" xfId="30275"/>
    <cellStyle name="Percent 43 21" xfId="30276"/>
    <cellStyle name="Percent 43 22" xfId="30277"/>
    <cellStyle name="Percent 43 23" xfId="30278"/>
    <cellStyle name="Percent 43 24" xfId="30279"/>
    <cellStyle name="Percent 43 25" xfId="30280"/>
    <cellStyle name="Percent 43 26" xfId="30281"/>
    <cellStyle name="Percent 43 27" xfId="30282"/>
    <cellStyle name="Percent 43 28" xfId="30283"/>
    <cellStyle name="Percent 43 29" xfId="30284"/>
    <cellStyle name="Percent 43 3" xfId="30285"/>
    <cellStyle name="Percent 43 30" xfId="30286"/>
    <cellStyle name="Percent 43 31" xfId="30287"/>
    <cellStyle name="Percent 43 32" xfId="30288"/>
    <cellStyle name="Percent 43 33" xfId="30289"/>
    <cellStyle name="Percent 43 34" xfId="30290"/>
    <cellStyle name="Percent 43 35" xfId="30291"/>
    <cellStyle name="Percent 43 36" xfId="30292"/>
    <cellStyle name="Percent 43 37" xfId="30293"/>
    <cellStyle name="Percent 43 38" xfId="30294"/>
    <cellStyle name="Percent 43 39" xfId="30295"/>
    <cellStyle name="Percent 43 4" xfId="30296"/>
    <cellStyle name="Percent 43 40" xfId="30297"/>
    <cellStyle name="Percent 43 41" xfId="30298"/>
    <cellStyle name="Percent 43 42" xfId="30299"/>
    <cellStyle name="Percent 43 43" xfId="30300"/>
    <cellStyle name="Percent 43 44" xfId="30301"/>
    <cellStyle name="Percent 43 45" xfId="30302"/>
    <cellStyle name="Percent 43 46" xfId="30303"/>
    <cellStyle name="Percent 43 47" xfId="30304"/>
    <cellStyle name="Percent 43 48" xfId="30305"/>
    <cellStyle name="Percent 43 49" xfId="30306"/>
    <cellStyle name="Percent 43 5" xfId="30307"/>
    <cellStyle name="Percent 43 50" xfId="30308"/>
    <cellStyle name="Percent 43 51" xfId="30309"/>
    <cellStyle name="Percent 43 52" xfId="30310"/>
    <cellStyle name="Percent 43 53" xfId="30311"/>
    <cellStyle name="Percent 43 54" xfId="30312"/>
    <cellStyle name="Percent 43 55" xfId="30313"/>
    <cellStyle name="Percent 43 56" xfId="30314"/>
    <cellStyle name="Percent 43 57" xfId="30315"/>
    <cellStyle name="Percent 43 58" xfId="30316"/>
    <cellStyle name="Percent 43 59" xfId="30317"/>
    <cellStyle name="Percent 43 6" xfId="30318"/>
    <cellStyle name="Percent 43 60" xfId="30319"/>
    <cellStyle name="Percent 43 61" xfId="30320"/>
    <cellStyle name="Percent 43 62" xfId="30321"/>
    <cellStyle name="Percent 43 63" xfId="30322"/>
    <cellStyle name="Percent 43 64" xfId="30323"/>
    <cellStyle name="Percent 43 65" xfId="30324"/>
    <cellStyle name="Percent 43 66" xfId="30325"/>
    <cellStyle name="Percent 43 67" xfId="30326"/>
    <cellStyle name="Percent 43 7" xfId="30327"/>
    <cellStyle name="Percent 43 8" xfId="30328"/>
    <cellStyle name="Percent 43 9" xfId="30329"/>
    <cellStyle name="Percent 44" xfId="30330"/>
    <cellStyle name="Percent 44 10" xfId="30331"/>
    <cellStyle name="Percent 44 11" xfId="30332"/>
    <cellStyle name="Percent 44 12" xfId="30333"/>
    <cellStyle name="Percent 44 13" xfId="30334"/>
    <cellStyle name="Percent 44 14" xfId="30335"/>
    <cellStyle name="Percent 44 15" xfId="30336"/>
    <cellStyle name="Percent 44 16" xfId="30337"/>
    <cellStyle name="Percent 44 17" xfId="30338"/>
    <cellStyle name="Percent 44 18" xfId="30339"/>
    <cellStyle name="Percent 44 19" xfId="30340"/>
    <cellStyle name="Percent 44 2" xfId="30341"/>
    <cellStyle name="Percent 44 20" xfId="30342"/>
    <cellStyle name="Percent 44 21" xfId="30343"/>
    <cellStyle name="Percent 44 22" xfId="30344"/>
    <cellStyle name="Percent 44 23" xfId="30345"/>
    <cellStyle name="Percent 44 24" xfId="30346"/>
    <cellStyle name="Percent 44 25" xfId="30347"/>
    <cellStyle name="Percent 44 26" xfId="30348"/>
    <cellStyle name="Percent 44 27" xfId="30349"/>
    <cellStyle name="Percent 44 28" xfId="30350"/>
    <cellStyle name="Percent 44 29" xfId="30351"/>
    <cellStyle name="Percent 44 3" xfId="30352"/>
    <cellStyle name="Percent 44 30" xfId="30353"/>
    <cellStyle name="Percent 44 31" xfId="30354"/>
    <cellStyle name="Percent 44 32" xfId="30355"/>
    <cellStyle name="Percent 44 33" xfId="30356"/>
    <cellStyle name="Percent 44 34" xfId="30357"/>
    <cellStyle name="Percent 44 35" xfId="30358"/>
    <cellStyle name="Percent 44 36" xfId="30359"/>
    <cellStyle name="Percent 44 37" xfId="30360"/>
    <cellStyle name="Percent 44 38" xfId="30361"/>
    <cellStyle name="Percent 44 39" xfId="30362"/>
    <cellStyle name="Percent 44 4" xfId="30363"/>
    <cellStyle name="Percent 44 40" xfId="30364"/>
    <cellStyle name="Percent 44 41" xfId="30365"/>
    <cellStyle name="Percent 44 42" xfId="30366"/>
    <cellStyle name="Percent 44 43" xfId="30367"/>
    <cellStyle name="Percent 44 44" xfId="30368"/>
    <cellStyle name="Percent 44 45" xfId="30369"/>
    <cellStyle name="Percent 44 46" xfId="30370"/>
    <cellStyle name="Percent 44 47" xfId="30371"/>
    <cellStyle name="Percent 44 48" xfId="30372"/>
    <cellStyle name="Percent 44 49" xfId="30373"/>
    <cellStyle name="Percent 44 5" xfId="30374"/>
    <cellStyle name="Percent 44 50" xfId="30375"/>
    <cellStyle name="Percent 44 51" xfId="30376"/>
    <cellStyle name="Percent 44 52" xfId="30377"/>
    <cellStyle name="Percent 44 53" xfId="30378"/>
    <cellStyle name="Percent 44 54" xfId="30379"/>
    <cellStyle name="Percent 44 55" xfId="30380"/>
    <cellStyle name="Percent 44 56" xfId="30381"/>
    <cellStyle name="Percent 44 57" xfId="30382"/>
    <cellStyle name="Percent 44 58" xfId="30383"/>
    <cellStyle name="Percent 44 59" xfId="30384"/>
    <cellStyle name="Percent 44 6" xfId="30385"/>
    <cellStyle name="Percent 44 60" xfId="30386"/>
    <cellStyle name="Percent 44 61" xfId="30387"/>
    <cellStyle name="Percent 44 62" xfId="30388"/>
    <cellStyle name="Percent 44 63" xfId="30389"/>
    <cellStyle name="Percent 44 64" xfId="30390"/>
    <cellStyle name="Percent 44 65" xfId="30391"/>
    <cellStyle name="Percent 44 66" xfId="30392"/>
    <cellStyle name="Percent 44 67" xfId="30393"/>
    <cellStyle name="Percent 44 7" xfId="30394"/>
    <cellStyle name="Percent 44 8" xfId="30395"/>
    <cellStyle name="Percent 44 9" xfId="30396"/>
    <cellStyle name="Percent 45" xfId="30397"/>
    <cellStyle name="Percent 45 10" xfId="30398"/>
    <cellStyle name="Percent 45 11" xfId="30399"/>
    <cellStyle name="Percent 45 12" xfId="30400"/>
    <cellStyle name="Percent 45 13" xfId="30401"/>
    <cellStyle name="Percent 45 14" xfId="30402"/>
    <cellStyle name="Percent 45 15" xfId="30403"/>
    <cellStyle name="Percent 45 16" xfId="30404"/>
    <cellStyle name="Percent 45 17" xfId="30405"/>
    <cellStyle name="Percent 45 18" xfId="30406"/>
    <cellStyle name="Percent 45 19" xfId="30407"/>
    <cellStyle name="Percent 45 2" xfId="30408"/>
    <cellStyle name="Percent 45 20" xfId="30409"/>
    <cellStyle name="Percent 45 21" xfId="30410"/>
    <cellStyle name="Percent 45 22" xfId="30411"/>
    <cellStyle name="Percent 45 23" xfId="30412"/>
    <cellStyle name="Percent 45 24" xfId="30413"/>
    <cellStyle name="Percent 45 25" xfId="30414"/>
    <cellStyle name="Percent 45 26" xfId="30415"/>
    <cellStyle name="Percent 45 27" xfId="30416"/>
    <cellStyle name="Percent 45 28" xfId="30417"/>
    <cellStyle name="Percent 45 29" xfId="30418"/>
    <cellStyle name="Percent 45 3" xfId="30419"/>
    <cellStyle name="Percent 45 30" xfId="30420"/>
    <cellStyle name="Percent 45 31" xfId="30421"/>
    <cellStyle name="Percent 45 32" xfId="30422"/>
    <cellStyle name="Percent 45 33" xfId="30423"/>
    <cellStyle name="Percent 45 34" xfId="30424"/>
    <cellStyle name="Percent 45 35" xfId="30425"/>
    <cellStyle name="Percent 45 36" xfId="30426"/>
    <cellStyle name="Percent 45 37" xfId="30427"/>
    <cellStyle name="Percent 45 38" xfId="30428"/>
    <cellStyle name="Percent 45 39" xfId="30429"/>
    <cellStyle name="Percent 45 4" xfId="30430"/>
    <cellStyle name="Percent 45 40" xfId="30431"/>
    <cellStyle name="Percent 45 41" xfId="30432"/>
    <cellStyle name="Percent 45 42" xfId="30433"/>
    <cellStyle name="Percent 45 43" xfId="30434"/>
    <cellStyle name="Percent 45 44" xfId="30435"/>
    <cellStyle name="Percent 45 45" xfId="30436"/>
    <cellStyle name="Percent 45 46" xfId="30437"/>
    <cellStyle name="Percent 45 47" xfId="30438"/>
    <cellStyle name="Percent 45 48" xfId="30439"/>
    <cellStyle name="Percent 45 49" xfId="30440"/>
    <cellStyle name="Percent 45 5" xfId="30441"/>
    <cellStyle name="Percent 45 50" xfId="30442"/>
    <cellStyle name="Percent 45 51" xfId="30443"/>
    <cellStyle name="Percent 45 52" xfId="30444"/>
    <cellStyle name="Percent 45 53" xfId="30445"/>
    <cellStyle name="Percent 45 54" xfId="30446"/>
    <cellStyle name="Percent 45 55" xfId="30447"/>
    <cellStyle name="Percent 45 56" xfId="30448"/>
    <cellStyle name="Percent 45 57" xfId="30449"/>
    <cellStyle name="Percent 45 58" xfId="30450"/>
    <cellStyle name="Percent 45 59" xfId="30451"/>
    <cellStyle name="Percent 45 6" xfId="30452"/>
    <cellStyle name="Percent 45 60" xfId="30453"/>
    <cellStyle name="Percent 45 61" xfId="30454"/>
    <cellStyle name="Percent 45 62" xfId="30455"/>
    <cellStyle name="Percent 45 63" xfId="30456"/>
    <cellStyle name="Percent 45 64" xfId="30457"/>
    <cellStyle name="Percent 45 65" xfId="30458"/>
    <cellStyle name="Percent 45 66" xfId="30459"/>
    <cellStyle name="Percent 45 67" xfId="30460"/>
    <cellStyle name="Percent 45 7" xfId="30461"/>
    <cellStyle name="Percent 45 8" xfId="30462"/>
    <cellStyle name="Percent 45 9" xfId="30463"/>
    <cellStyle name="Percent 46" xfId="30464"/>
    <cellStyle name="Percent 46 10" xfId="30465"/>
    <cellStyle name="Percent 46 11" xfId="30466"/>
    <cellStyle name="Percent 46 12" xfId="30467"/>
    <cellStyle name="Percent 46 13" xfId="30468"/>
    <cellStyle name="Percent 46 14" xfId="30469"/>
    <cellStyle name="Percent 46 15" xfId="30470"/>
    <cellStyle name="Percent 46 16" xfId="30471"/>
    <cellStyle name="Percent 46 17" xfId="30472"/>
    <cellStyle name="Percent 46 18" xfId="30473"/>
    <cellStyle name="Percent 46 19" xfId="30474"/>
    <cellStyle name="Percent 46 2" xfId="30475"/>
    <cellStyle name="Percent 46 20" xfId="30476"/>
    <cellStyle name="Percent 46 21" xfId="30477"/>
    <cellStyle name="Percent 46 22" xfId="30478"/>
    <cellStyle name="Percent 46 23" xfId="30479"/>
    <cellStyle name="Percent 46 24" xfId="30480"/>
    <cellStyle name="Percent 46 25" xfId="30481"/>
    <cellStyle name="Percent 46 26" xfId="30482"/>
    <cellStyle name="Percent 46 27" xfId="30483"/>
    <cellStyle name="Percent 46 28" xfId="30484"/>
    <cellStyle name="Percent 46 29" xfId="30485"/>
    <cellStyle name="Percent 46 3" xfId="30486"/>
    <cellStyle name="Percent 46 30" xfId="30487"/>
    <cellStyle name="Percent 46 31" xfId="30488"/>
    <cellStyle name="Percent 46 32" xfId="30489"/>
    <cellStyle name="Percent 46 33" xfId="30490"/>
    <cellStyle name="Percent 46 34" xfId="30491"/>
    <cellStyle name="Percent 46 35" xfId="30492"/>
    <cellStyle name="Percent 46 36" xfId="30493"/>
    <cellStyle name="Percent 46 37" xfId="30494"/>
    <cellStyle name="Percent 46 38" xfId="30495"/>
    <cellStyle name="Percent 46 39" xfId="30496"/>
    <cellStyle name="Percent 46 4" xfId="30497"/>
    <cellStyle name="Percent 46 40" xfId="30498"/>
    <cellStyle name="Percent 46 41" xfId="30499"/>
    <cellStyle name="Percent 46 42" xfId="30500"/>
    <cellStyle name="Percent 46 43" xfId="30501"/>
    <cellStyle name="Percent 46 44" xfId="30502"/>
    <cellStyle name="Percent 46 45" xfId="30503"/>
    <cellStyle name="Percent 46 46" xfId="30504"/>
    <cellStyle name="Percent 46 47" xfId="30505"/>
    <cellStyle name="Percent 46 48" xfId="30506"/>
    <cellStyle name="Percent 46 49" xfId="30507"/>
    <cellStyle name="Percent 46 5" xfId="30508"/>
    <cellStyle name="Percent 46 50" xfId="30509"/>
    <cellStyle name="Percent 46 51" xfId="30510"/>
    <cellStyle name="Percent 46 52" xfId="30511"/>
    <cellStyle name="Percent 46 53" xfId="30512"/>
    <cellStyle name="Percent 46 54" xfId="30513"/>
    <cellStyle name="Percent 46 55" xfId="30514"/>
    <cellStyle name="Percent 46 56" xfId="30515"/>
    <cellStyle name="Percent 46 57" xfId="30516"/>
    <cellStyle name="Percent 46 58" xfId="30517"/>
    <cellStyle name="Percent 46 59" xfId="30518"/>
    <cellStyle name="Percent 46 6" xfId="30519"/>
    <cellStyle name="Percent 46 60" xfId="30520"/>
    <cellStyle name="Percent 46 61" xfId="30521"/>
    <cellStyle name="Percent 46 62" xfId="30522"/>
    <cellStyle name="Percent 46 63" xfId="30523"/>
    <cellStyle name="Percent 46 64" xfId="30524"/>
    <cellStyle name="Percent 46 65" xfId="30525"/>
    <cellStyle name="Percent 46 66" xfId="30526"/>
    <cellStyle name="Percent 46 67" xfId="30527"/>
    <cellStyle name="Percent 46 7" xfId="30528"/>
    <cellStyle name="Percent 46 8" xfId="30529"/>
    <cellStyle name="Percent 46 9" xfId="30530"/>
    <cellStyle name="Percent 47" xfId="30531"/>
    <cellStyle name="Percent 47 10" xfId="30532"/>
    <cellStyle name="Percent 47 11" xfId="30533"/>
    <cellStyle name="Percent 47 12" xfId="30534"/>
    <cellStyle name="Percent 47 13" xfId="30535"/>
    <cellStyle name="Percent 47 14" xfId="30536"/>
    <cellStyle name="Percent 47 15" xfId="30537"/>
    <cellStyle name="Percent 47 16" xfId="30538"/>
    <cellStyle name="Percent 47 17" xfId="30539"/>
    <cellStyle name="Percent 47 18" xfId="30540"/>
    <cellStyle name="Percent 47 19" xfId="30541"/>
    <cellStyle name="Percent 47 2" xfId="30542"/>
    <cellStyle name="Percent 47 20" xfId="30543"/>
    <cellStyle name="Percent 47 21" xfId="30544"/>
    <cellStyle name="Percent 47 22" xfId="30545"/>
    <cellStyle name="Percent 47 23" xfId="30546"/>
    <cellStyle name="Percent 47 24" xfId="30547"/>
    <cellStyle name="Percent 47 25" xfId="30548"/>
    <cellStyle name="Percent 47 26" xfId="30549"/>
    <cellStyle name="Percent 47 27" xfId="30550"/>
    <cellStyle name="Percent 47 28" xfId="30551"/>
    <cellStyle name="Percent 47 29" xfId="30552"/>
    <cellStyle name="Percent 47 3" xfId="30553"/>
    <cellStyle name="Percent 47 30" xfId="30554"/>
    <cellStyle name="Percent 47 31" xfId="30555"/>
    <cellStyle name="Percent 47 32" xfId="30556"/>
    <cellStyle name="Percent 47 33" xfId="30557"/>
    <cellStyle name="Percent 47 34" xfId="30558"/>
    <cellStyle name="Percent 47 35" xfId="30559"/>
    <cellStyle name="Percent 47 36" xfId="30560"/>
    <cellStyle name="Percent 47 37" xfId="30561"/>
    <cellStyle name="Percent 47 38" xfId="30562"/>
    <cellStyle name="Percent 47 39" xfId="30563"/>
    <cellStyle name="Percent 47 4" xfId="30564"/>
    <cellStyle name="Percent 47 40" xfId="30565"/>
    <cellStyle name="Percent 47 41" xfId="30566"/>
    <cellStyle name="Percent 47 42" xfId="30567"/>
    <cellStyle name="Percent 47 43" xfId="30568"/>
    <cellStyle name="Percent 47 44" xfId="30569"/>
    <cellStyle name="Percent 47 45" xfId="30570"/>
    <cellStyle name="Percent 47 46" xfId="30571"/>
    <cellStyle name="Percent 47 47" xfId="30572"/>
    <cellStyle name="Percent 47 48" xfId="30573"/>
    <cellStyle name="Percent 47 49" xfId="30574"/>
    <cellStyle name="Percent 47 5" xfId="30575"/>
    <cellStyle name="Percent 47 50" xfId="30576"/>
    <cellStyle name="Percent 47 51" xfId="30577"/>
    <cellStyle name="Percent 47 52" xfId="30578"/>
    <cellStyle name="Percent 47 53" xfId="30579"/>
    <cellStyle name="Percent 47 54" xfId="30580"/>
    <cellStyle name="Percent 47 55" xfId="30581"/>
    <cellStyle name="Percent 47 56" xfId="30582"/>
    <cellStyle name="Percent 47 57" xfId="30583"/>
    <cellStyle name="Percent 47 58" xfId="30584"/>
    <cellStyle name="Percent 47 59" xfId="30585"/>
    <cellStyle name="Percent 47 6" xfId="30586"/>
    <cellStyle name="Percent 47 60" xfId="30587"/>
    <cellStyle name="Percent 47 61" xfId="30588"/>
    <cellStyle name="Percent 47 62" xfId="30589"/>
    <cellStyle name="Percent 47 63" xfId="30590"/>
    <cellStyle name="Percent 47 64" xfId="30591"/>
    <cellStyle name="Percent 47 65" xfId="30592"/>
    <cellStyle name="Percent 47 66" xfId="30593"/>
    <cellStyle name="Percent 47 67" xfId="30594"/>
    <cellStyle name="Percent 47 7" xfId="30595"/>
    <cellStyle name="Percent 47 8" xfId="30596"/>
    <cellStyle name="Percent 47 9" xfId="30597"/>
    <cellStyle name="Percent 48" xfId="30598"/>
    <cellStyle name="Percent 48 10" xfId="30599"/>
    <cellStyle name="Percent 48 11" xfId="30600"/>
    <cellStyle name="Percent 48 12" xfId="30601"/>
    <cellStyle name="Percent 48 13" xfId="30602"/>
    <cellStyle name="Percent 48 14" xfId="30603"/>
    <cellStyle name="Percent 48 15" xfId="30604"/>
    <cellStyle name="Percent 48 16" xfId="30605"/>
    <cellStyle name="Percent 48 17" xfId="30606"/>
    <cellStyle name="Percent 48 18" xfId="30607"/>
    <cellStyle name="Percent 48 19" xfId="30608"/>
    <cellStyle name="Percent 48 2" xfId="30609"/>
    <cellStyle name="Percent 48 20" xfId="30610"/>
    <cellStyle name="Percent 48 21" xfId="30611"/>
    <cellStyle name="Percent 48 22" xfId="30612"/>
    <cellStyle name="Percent 48 23" xfId="30613"/>
    <cellStyle name="Percent 48 24" xfId="30614"/>
    <cellStyle name="Percent 48 25" xfId="30615"/>
    <cellStyle name="Percent 48 26" xfId="30616"/>
    <cellStyle name="Percent 48 27" xfId="30617"/>
    <cellStyle name="Percent 48 28" xfId="30618"/>
    <cellStyle name="Percent 48 29" xfId="30619"/>
    <cellStyle name="Percent 48 3" xfId="30620"/>
    <cellStyle name="Percent 48 30" xfId="30621"/>
    <cellStyle name="Percent 48 31" xfId="30622"/>
    <cellStyle name="Percent 48 32" xfId="30623"/>
    <cellStyle name="Percent 48 33" xfId="30624"/>
    <cellStyle name="Percent 48 34" xfId="30625"/>
    <cellStyle name="Percent 48 35" xfId="30626"/>
    <cellStyle name="Percent 48 36" xfId="30627"/>
    <cellStyle name="Percent 48 37" xfId="30628"/>
    <cellStyle name="Percent 48 38" xfId="30629"/>
    <cellStyle name="Percent 48 39" xfId="30630"/>
    <cellStyle name="Percent 48 4" xfId="30631"/>
    <cellStyle name="Percent 48 40" xfId="30632"/>
    <cellStyle name="Percent 48 41" xfId="30633"/>
    <cellStyle name="Percent 48 42" xfId="30634"/>
    <cellStyle name="Percent 48 43" xfId="30635"/>
    <cellStyle name="Percent 48 44" xfId="30636"/>
    <cellStyle name="Percent 48 45" xfId="30637"/>
    <cellStyle name="Percent 48 46" xfId="30638"/>
    <cellStyle name="Percent 48 47" xfId="30639"/>
    <cellStyle name="Percent 48 48" xfId="30640"/>
    <cellStyle name="Percent 48 49" xfId="30641"/>
    <cellStyle name="Percent 48 5" xfId="30642"/>
    <cellStyle name="Percent 48 50" xfId="30643"/>
    <cellStyle name="Percent 48 51" xfId="30644"/>
    <cellStyle name="Percent 48 52" xfId="30645"/>
    <cellStyle name="Percent 48 53" xfId="30646"/>
    <cellStyle name="Percent 48 54" xfId="30647"/>
    <cellStyle name="Percent 48 55" xfId="30648"/>
    <cellStyle name="Percent 48 56" xfId="30649"/>
    <cellStyle name="Percent 48 57" xfId="30650"/>
    <cellStyle name="Percent 48 58" xfId="30651"/>
    <cellStyle name="Percent 48 59" xfId="30652"/>
    <cellStyle name="Percent 48 6" xfId="30653"/>
    <cellStyle name="Percent 48 60" xfId="30654"/>
    <cellStyle name="Percent 48 61" xfId="30655"/>
    <cellStyle name="Percent 48 62" xfId="30656"/>
    <cellStyle name="Percent 48 63" xfId="30657"/>
    <cellStyle name="Percent 48 64" xfId="30658"/>
    <cellStyle name="Percent 48 65" xfId="30659"/>
    <cellStyle name="Percent 48 66" xfId="30660"/>
    <cellStyle name="Percent 48 67" xfId="30661"/>
    <cellStyle name="Percent 48 7" xfId="30662"/>
    <cellStyle name="Percent 48 8" xfId="30663"/>
    <cellStyle name="Percent 48 9" xfId="30664"/>
    <cellStyle name="Percent 49" xfId="30665"/>
    <cellStyle name="Percent 49 10" xfId="30666"/>
    <cellStyle name="Percent 49 11" xfId="30667"/>
    <cellStyle name="Percent 49 12" xfId="30668"/>
    <cellStyle name="Percent 49 13" xfId="30669"/>
    <cellStyle name="Percent 49 14" xfId="30670"/>
    <cellStyle name="Percent 49 15" xfId="30671"/>
    <cellStyle name="Percent 49 16" xfId="30672"/>
    <cellStyle name="Percent 49 17" xfId="30673"/>
    <cellStyle name="Percent 49 18" xfId="30674"/>
    <cellStyle name="Percent 49 19" xfId="30675"/>
    <cellStyle name="Percent 49 2" xfId="30676"/>
    <cellStyle name="Percent 49 20" xfId="30677"/>
    <cellStyle name="Percent 49 21" xfId="30678"/>
    <cellStyle name="Percent 49 22" xfId="30679"/>
    <cellStyle name="Percent 49 23" xfId="30680"/>
    <cellStyle name="Percent 49 24" xfId="30681"/>
    <cellStyle name="Percent 49 25" xfId="30682"/>
    <cellStyle name="Percent 49 26" xfId="30683"/>
    <cellStyle name="Percent 49 27" xfId="30684"/>
    <cellStyle name="Percent 49 28" xfId="30685"/>
    <cellStyle name="Percent 49 29" xfId="30686"/>
    <cellStyle name="Percent 49 3" xfId="30687"/>
    <cellStyle name="Percent 49 30" xfId="30688"/>
    <cellStyle name="Percent 49 31" xfId="30689"/>
    <cellStyle name="Percent 49 32" xfId="30690"/>
    <cellStyle name="Percent 49 33" xfId="30691"/>
    <cellStyle name="Percent 49 34" xfId="30692"/>
    <cellStyle name="Percent 49 35" xfId="30693"/>
    <cellStyle name="Percent 49 36" xfId="30694"/>
    <cellStyle name="Percent 49 37" xfId="30695"/>
    <cellStyle name="Percent 49 38" xfId="30696"/>
    <cellStyle name="Percent 49 39" xfId="30697"/>
    <cellStyle name="Percent 49 4" xfId="30698"/>
    <cellStyle name="Percent 49 40" xfId="30699"/>
    <cellStyle name="Percent 49 41" xfId="30700"/>
    <cellStyle name="Percent 49 42" xfId="30701"/>
    <cellStyle name="Percent 49 43" xfId="30702"/>
    <cellStyle name="Percent 49 44" xfId="30703"/>
    <cellStyle name="Percent 49 45" xfId="30704"/>
    <cellStyle name="Percent 49 46" xfId="30705"/>
    <cellStyle name="Percent 49 47" xfId="30706"/>
    <cellStyle name="Percent 49 48" xfId="30707"/>
    <cellStyle name="Percent 49 49" xfId="30708"/>
    <cellStyle name="Percent 49 5" xfId="30709"/>
    <cellStyle name="Percent 49 50" xfId="30710"/>
    <cellStyle name="Percent 49 51" xfId="30711"/>
    <cellStyle name="Percent 49 52" xfId="30712"/>
    <cellStyle name="Percent 49 53" xfId="30713"/>
    <cellStyle name="Percent 49 54" xfId="30714"/>
    <cellStyle name="Percent 49 55" xfId="30715"/>
    <cellStyle name="Percent 49 56" xfId="30716"/>
    <cellStyle name="Percent 49 57" xfId="30717"/>
    <cellStyle name="Percent 49 58" xfId="30718"/>
    <cellStyle name="Percent 49 59" xfId="30719"/>
    <cellStyle name="Percent 49 6" xfId="30720"/>
    <cellStyle name="Percent 49 60" xfId="30721"/>
    <cellStyle name="Percent 49 61" xfId="30722"/>
    <cellStyle name="Percent 49 62" xfId="30723"/>
    <cellStyle name="Percent 49 63" xfId="30724"/>
    <cellStyle name="Percent 49 64" xfId="30725"/>
    <cellStyle name="Percent 49 65" xfId="30726"/>
    <cellStyle name="Percent 49 66" xfId="30727"/>
    <cellStyle name="Percent 49 67" xfId="30728"/>
    <cellStyle name="Percent 49 7" xfId="30729"/>
    <cellStyle name="Percent 49 8" xfId="30730"/>
    <cellStyle name="Percent 49 9" xfId="30731"/>
    <cellStyle name="Percent 5" xfId="30732"/>
    <cellStyle name="Percent 5 10" xfId="30733"/>
    <cellStyle name="Percent 5 11" xfId="30734"/>
    <cellStyle name="Percent 5 12" xfId="30735"/>
    <cellStyle name="Percent 5 13" xfId="30736"/>
    <cellStyle name="Percent 5 14" xfId="30737"/>
    <cellStyle name="Percent 5 15" xfId="30738"/>
    <cellStyle name="Percent 5 16" xfId="30739"/>
    <cellStyle name="Percent 5 17" xfId="30740"/>
    <cellStyle name="Percent 5 18" xfId="30741"/>
    <cellStyle name="Percent 5 19" xfId="30742"/>
    <cellStyle name="Percent 5 2" xfId="30743"/>
    <cellStyle name="Percent 5 2 10" xfId="30744"/>
    <cellStyle name="Percent 5 2 11" xfId="30745"/>
    <cellStyle name="Percent 5 2 12" xfId="30746"/>
    <cellStyle name="Percent 5 2 13" xfId="30747"/>
    <cellStyle name="Percent 5 2 14" xfId="30748"/>
    <cellStyle name="Percent 5 2 15" xfId="30749"/>
    <cellStyle name="Percent 5 2 16" xfId="30750"/>
    <cellStyle name="Percent 5 2 17" xfId="30751"/>
    <cellStyle name="Percent 5 2 18" xfId="30752"/>
    <cellStyle name="Percent 5 2 19" xfId="30753"/>
    <cellStyle name="Percent 5 2 2" xfId="30754"/>
    <cellStyle name="Percent 5 2 20" xfId="30755"/>
    <cellStyle name="Percent 5 2 21" xfId="30756"/>
    <cellStyle name="Percent 5 2 22" xfId="30757"/>
    <cellStyle name="Percent 5 2 23" xfId="30758"/>
    <cellStyle name="Percent 5 2 24" xfId="30759"/>
    <cellStyle name="Percent 5 2 25" xfId="30760"/>
    <cellStyle name="Percent 5 2 26" xfId="30761"/>
    <cellStyle name="Percent 5 2 27" xfId="30762"/>
    <cellStyle name="Percent 5 2 28" xfId="30763"/>
    <cellStyle name="Percent 5 2 29" xfId="30764"/>
    <cellStyle name="Percent 5 2 3" xfId="30765"/>
    <cellStyle name="Percent 5 2 30" xfId="30766"/>
    <cellStyle name="Percent 5 2 31" xfId="30767"/>
    <cellStyle name="Percent 5 2 32" xfId="30768"/>
    <cellStyle name="Percent 5 2 33" xfId="30769"/>
    <cellStyle name="Percent 5 2 34" xfId="30770"/>
    <cellStyle name="Percent 5 2 35" xfId="30771"/>
    <cellStyle name="Percent 5 2 36" xfId="30772"/>
    <cellStyle name="Percent 5 2 37" xfId="30773"/>
    <cellStyle name="Percent 5 2 38" xfId="30774"/>
    <cellStyle name="Percent 5 2 39" xfId="30775"/>
    <cellStyle name="Percent 5 2 4" xfId="30776"/>
    <cellStyle name="Percent 5 2 40" xfId="30777"/>
    <cellStyle name="Percent 5 2 41" xfId="30778"/>
    <cellStyle name="Percent 5 2 42" xfId="30779"/>
    <cellStyle name="Percent 5 2 43" xfId="30780"/>
    <cellStyle name="Percent 5 2 44" xfId="30781"/>
    <cellStyle name="Percent 5 2 45" xfId="30782"/>
    <cellStyle name="Percent 5 2 46" xfId="30783"/>
    <cellStyle name="Percent 5 2 47" xfId="30784"/>
    <cellStyle name="Percent 5 2 48" xfId="30785"/>
    <cellStyle name="Percent 5 2 49" xfId="30786"/>
    <cellStyle name="Percent 5 2 5" xfId="30787"/>
    <cellStyle name="Percent 5 2 50" xfId="30788"/>
    <cellStyle name="Percent 5 2 51" xfId="30789"/>
    <cellStyle name="Percent 5 2 52" xfId="30790"/>
    <cellStyle name="Percent 5 2 53" xfId="30791"/>
    <cellStyle name="Percent 5 2 54" xfId="30792"/>
    <cellStyle name="Percent 5 2 55" xfId="30793"/>
    <cellStyle name="Percent 5 2 56" xfId="30794"/>
    <cellStyle name="Percent 5 2 57" xfId="30795"/>
    <cellStyle name="Percent 5 2 58" xfId="30796"/>
    <cellStyle name="Percent 5 2 59" xfId="30797"/>
    <cellStyle name="Percent 5 2 6" xfId="30798"/>
    <cellStyle name="Percent 5 2 60" xfId="30799"/>
    <cellStyle name="Percent 5 2 61" xfId="30800"/>
    <cellStyle name="Percent 5 2 62" xfId="30801"/>
    <cellStyle name="Percent 5 2 63" xfId="30802"/>
    <cellStyle name="Percent 5 2 64" xfId="30803"/>
    <cellStyle name="Percent 5 2 65" xfId="30804"/>
    <cellStyle name="Percent 5 2 66" xfId="30805"/>
    <cellStyle name="Percent 5 2 67" xfId="30806"/>
    <cellStyle name="Percent 5 2 7" xfId="30807"/>
    <cellStyle name="Percent 5 2 8" xfId="30808"/>
    <cellStyle name="Percent 5 2 9" xfId="30809"/>
    <cellStyle name="Percent 5 20" xfId="30810"/>
    <cellStyle name="Percent 5 21" xfId="30811"/>
    <cellStyle name="Percent 5 22" xfId="30812"/>
    <cellStyle name="Percent 5 23" xfId="30813"/>
    <cellStyle name="Percent 5 24" xfId="30814"/>
    <cellStyle name="Percent 5 25" xfId="30815"/>
    <cellStyle name="Percent 5 26" xfId="30816"/>
    <cellStyle name="Percent 5 27" xfId="30817"/>
    <cellStyle name="Percent 5 28" xfId="30818"/>
    <cellStyle name="Percent 5 29" xfId="30819"/>
    <cellStyle name="Percent 5 3" xfId="30820"/>
    <cellStyle name="Percent 5 3 10" xfId="30821"/>
    <cellStyle name="Percent 5 3 11" xfId="30822"/>
    <cellStyle name="Percent 5 3 12" xfId="30823"/>
    <cellStyle name="Percent 5 3 13" xfId="30824"/>
    <cellStyle name="Percent 5 3 14" xfId="30825"/>
    <cellStyle name="Percent 5 3 15" xfId="30826"/>
    <cellStyle name="Percent 5 3 16" xfId="30827"/>
    <cellStyle name="Percent 5 3 17" xfId="30828"/>
    <cellStyle name="Percent 5 3 18" xfId="30829"/>
    <cellStyle name="Percent 5 3 19" xfId="30830"/>
    <cellStyle name="Percent 5 3 2" xfId="30831"/>
    <cellStyle name="Percent 5 3 20" xfId="30832"/>
    <cellStyle name="Percent 5 3 21" xfId="30833"/>
    <cellStyle name="Percent 5 3 22" xfId="30834"/>
    <cellStyle name="Percent 5 3 23" xfId="30835"/>
    <cellStyle name="Percent 5 3 24" xfId="30836"/>
    <cellStyle name="Percent 5 3 25" xfId="30837"/>
    <cellStyle name="Percent 5 3 26" xfId="30838"/>
    <cellStyle name="Percent 5 3 27" xfId="30839"/>
    <cellStyle name="Percent 5 3 28" xfId="30840"/>
    <cellStyle name="Percent 5 3 29" xfId="30841"/>
    <cellStyle name="Percent 5 3 3" xfId="30842"/>
    <cellStyle name="Percent 5 3 30" xfId="30843"/>
    <cellStyle name="Percent 5 3 31" xfId="30844"/>
    <cellStyle name="Percent 5 3 32" xfId="30845"/>
    <cellStyle name="Percent 5 3 33" xfId="30846"/>
    <cellStyle name="Percent 5 3 34" xfId="30847"/>
    <cellStyle name="Percent 5 3 35" xfId="30848"/>
    <cellStyle name="Percent 5 3 36" xfId="30849"/>
    <cellStyle name="Percent 5 3 37" xfId="30850"/>
    <cellStyle name="Percent 5 3 38" xfId="30851"/>
    <cellStyle name="Percent 5 3 39" xfId="30852"/>
    <cellStyle name="Percent 5 3 4" xfId="30853"/>
    <cellStyle name="Percent 5 3 40" xfId="30854"/>
    <cellStyle name="Percent 5 3 41" xfId="30855"/>
    <cellStyle name="Percent 5 3 42" xfId="30856"/>
    <cellStyle name="Percent 5 3 43" xfId="30857"/>
    <cellStyle name="Percent 5 3 44" xfId="30858"/>
    <cellStyle name="Percent 5 3 45" xfId="30859"/>
    <cellStyle name="Percent 5 3 46" xfId="30860"/>
    <cellStyle name="Percent 5 3 47" xfId="30861"/>
    <cellStyle name="Percent 5 3 48" xfId="30862"/>
    <cellStyle name="Percent 5 3 49" xfId="30863"/>
    <cellStyle name="Percent 5 3 5" xfId="30864"/>
    <cellStyle name="Percent 5 3 50" xfId="30865"/>
    <cellStyle name="Percent 5 3 51" xfId="30866"/>
    <cellStyle name="Percent 5 3 52" xfId="30867"/>
    <cellStyle name="Percent 5 3 53" xfId="30868"/>
    <cellStyle name="Percent 5 3 54" xfId="30869"/>
    <cellStyle name="Percent 5 3 55" xfId="30870"/>
    <cellStyle name="Percent 5 3 56" xfId="30871"/>
    <cellStyle name="Percent 5 3 57" xfId="30872"/>
    <cellStyle name="Percent 5 3 58" xfId="30873"/>
    <cellStyle name="Percent 5 3 59" xfId="30874"/>
    <cellStyle name="Percent 5 3 6" xfId="30875"/>
    <cellStyle name="Percent 5 3 60" xfId="30876"/>
    <cellStyle name="Percent 5 3 61" xfId="30877"/>
    <cellStyle name="Percent 5 3 62" xfId="30878"/>
    <cellStyle name="Percent 5 3 63" xfId="30879"/>
    <cellStyle name="Percent 5 3 64" xfId="30880"/>
    <cellStyle name="Percent 5 3 65" xfId="30881"/>
    <cellStyle name="Percent 5 3 66" xfId="30882"/>
    <cellStyle name="Percent 5 3 67" xfId="30883"/>
    <cellStyle name="Percent 5 3 7" xfId="30884"/>
    <cellStyle name="Percent 5 3 8" xfId="30885"/>
    <cellStyle name="Percent 5 3 9" xfId="30886"/>
    <cellStyle name="Percent 5 30" xfId="30887"/>
    <cellStyle name="Percent 5 31" xfId="30888"/>
    <cellStyle name="Percent 5 32" xfId="30889"/>
    <cellStyle name="Percent 5 33" xfId="30890"/>
    <cellStyle name="Percent 5 34" xfId="30891"/>
    <cellStyle name="Percent 5 35" xfId="30892"/>
    <cellStyle name="Percent 5 36" xfId="30893"/>
    <cellStyle name="Percent 5 37" xfId="30894"/>
    <cellStyle name="Percent 5 38" xfId="30895"/>
    <cellStyle name="Percent 5 39" xfId="30896"/>
    <cellStyle name="Percent 5 4" xfId="30897"/>
    <cellStyle name="Percent 5 40" xfId="30898"/>
    <cellStyle name="Percent 5 41" xfId="30899"/>
    <cellStyle name="Percent 5 42" xfId="30900"/>
    <cellStyle name="Percent 5 43" xfId="30901"/>
    <cellStyle name="Percent 5 44" xfId="30902"/>
    <cellStyle name="Percent 5 45" xfId="30903"/>
    <cellStyle name="Percent 5 46" xfId="30904"/>
    <cellStyle name="Percent 5 47" xfId="30905"/>
    <cellStyle name="Percent 5 48" xfId="30906"/>
    <cellStyle name="Percent 5 49" xfId="30907"/>
    <cellStyle name="Percent 5 5" xfId="30908"/>
    <cellStyle name="Percent 5 50" xfId="30909"/>
    <cellStyle name="Percent 5 51" xfId="30910"/>
    <cellStyle name="Percent 5 52" xfId="30911"/>
    <cellStyle name="Percent 5 53" xfId="30912"/>
    <cellStyle name="Percent 5 54" xfId="30913"/>
    <cellStyle name="Percent 5 55" xfId="30914"/>
    <cellStyle name="Percent 5 56" xfId="30915"/>
    <cellStyle name="Percent 5 57" xfId="30916"/>
    <cellStyle name="Percent 5 58" xfId="30917"/>
    <cellStyle name="Percent 5 59" xfId="30918"/>
    <cellStyle name="Percent 5 6" xfId="30919"/>
    <cellStyle name="Percent 5 60" xfId="30920"/>
    <cellStyle name="Percent 5 61" xfId="30921"/>
    <cellStyle name="Percent 5 62" xfId="30922"/>
    <cellStyle name="Percent 5 63" xfId="30923"/>
    <cellStyle name="Percent 5 64" xfId="30924"/>
    <cellStyle name="Percent 5 65" xfId="30925"/>
    <cellStyle name="Percent 5 66" xfId="30926"/>
    <cellStyle name="Percent 5 67" xfId="30927"/>
    <cellStyle name="Percent 5 68" xfId="30928"/>
    <cellStyle name="Percent 5 69" xfId="30929"/>
    <cellStyle name="Percent 5 7" xfId="30930"/>
    <cellStyle name="Percent 5 8" xfId="30931"/>
    <cellStyle name="Percent 5 9" xfId="30932"/>
    <cellStyle name="Percent 50" xfId="30933"/>
    <cellStyle name="Percent 50 10" xfId="30934"/>
    <cellStyle name="Percent 50 11" xfId="30935"/>
    <cellStyle name="Percent 50 12" xfId="30936"/>
    <cellStyle name="Percent 50 13" xfId="30937"/>
    <cellStyle name="Percent 50 14" xfId="30938"/>
    <cellStyle name="Percent 50 15" xfId="30939"/>
    <cellStyle name="Percent 50 16" xfId="30940"/>
    <cellStyle name="Percent 50 17" xfId="30941"/>
    <cellStyle name="Percent 50 18" xfId="30942"/>
    <cellStyle name="Percent 50 19" xfId="30943"/>
    <cellStyle name="Percent 50 2" xfId="30944"/>
    <cellStyle name="Percent 50 20" xfId="30945"/>
    <cellStyle name="Percent 50 21" xfId="30946"/>
    <cellStyle name="Percent 50 22" xfId="30947"/>
    <cellStyle name="Percent 50 23" xfId="30948"/>
    <cellStyle name="Percent 50 24" xfId="30949"/>
    <cellStyle name="Percent 50 25" xfId="30950"/>
    <cellStyle name="Percent 50 26" xfId="30951"/>
    <cellStyle name="Percent 50 27" xfId="30952"/>
    <cellStyle name="Percent 50 28" xfId="30953"/>
    <cellStyle name="Percent 50 29" xfId="30954"/>
    <cellStyle name="Percent 50 3" xfId="30955"/>
    <cellStyle name="Percent 50 30" xfId="30956"/>
    <cellStyle name="Percent 50 31" xfId="30957"/>
    <cellStyle name="Percent 50 32" xfId="30958"/>
    <cellStyle name="Percent 50 33" xfId="30959"/>
    <cellStyle name="Percent 50 34" xfId="30960"/>
    <cellStyle name="Percent 50 35" xfId="30961"/>
    <cellStyle name="Percent 50 36" xfId="30962"/>
    <cellStyle name="Percent 50 37" xfId="30963"/>
    <cellStyle name="Percent 50 38" xfId="30964"/>
    <cellStyle name="Percent 50 39" xfId="30965"/>
    <cellStyle name="Percent 50 4" xfId="30966"/>
    <cellStyle name="Percent 50 40" xfId="30967"/>
    <cellStyle name="Percent 50 41" xfId="30968"/>
    <cellStyle name="Percent 50 42" xfId="30969"/>
    <cellStyle name="Percent 50 43" xfId="30970"/>
    <cellStyle name="Percent 50 44" xfId="30971"/>
    <cellStyle name="Percent 50 45" xfId="30972"/>
    <cellStyle name="Percent 50 46" xfId="30973"/>
    <cellStyle name="Percent 50 47" xfId="30974"/>
    <cellStyle name="Percent 50 48" xfId="30975"/>
    <cellStyle name="Percent 50 49" xfId="30976"/>
    <cellStyle name="Percent 50 5" xfId="30977"/>
    <cellStyle name="Percent 50 50" xfId="30978"/>
    <cellStyle name="Percent 50 51" xfId="30979"/>
    <cellStyle name="Percent 50 52" xfId="30980"/>
    <cellStyle name="Percent 50 53" xfId="30981"/>
    <cellStyle name="Percent 50 54" xfId="30982"/>
    <cellStyle name="Percent 50 55" xfId="30983"/>
    <cellStyle name="Percent 50 56" xfId="30984"/>
    <cellStyle name="Percent 50 57" xfId="30985"/>
    <cellStyle name="Percent 50 58" xfId="30986"/>
    <cellStyle name="Percent 50 59" xfId="30987"/>
    <cellStyle name="Percent 50 6" xfId="30988"/>
    <cellStyle name="Percent 50 60" xfId="30989"/>
    <cellStyle name="Percent 50 61" xfId="30990"/>
    <cellStyle name="Percent 50 62" xfId="30991"/>
    <cellStyle name="Percent 50 63" xfId="30992"/>
    <cellStyle name="Percent 50 64" xfId="30993"/>
    <cellStyle name="Percent 50 65" xfId="30994"/>
    <cellStyle name="Percent 50 66" xfId="30995"/>
    <cellStyle name="Percent 50 67" xfId="30996"/>
    <cellStyle name="Percent 50 7" xfId="30997"/>
    <cellStyle name="Percent 50 8" xfId="30998"/>
    <cellStyle name="Percent 50 9" xfId="30999"/>
    <cellStyle name="Percent 51" xfId="31000"/>
    <cellStyle name="Percent 51 10" xfId="31001"/>
    <cellStyle name="Percent 51 11" xfId="31002"/>
    <cellStyle name="Percent 51 12" xfId="31003"/>
    <cellStyle name="Percent 51 13" xfId="31004"/>
    <cellStyle name="Percent 51 14" xfId="31005"/>
    <cellStyle name="Percent 51 15" xfId="31006"/>
    <cellStyle name="Percent 51 16" xfId="31007"/>
    <cellStyle name="Percent 51 17" xfId="31008"/>
    <cellStyle name="Percent 51 18" xfId="31009"/>
    <cellStyle name="Percent 51 19" xfId="31010"/>
    <cellStyle name="Percent 51 2" xfId="31011"/>
    <cellStyle name="Percent 51 20" xfId="31012"/>
    <cellStyle name="Percent 51 21" xfId="31013"/>
    <cellStyle name="Percent 51 22" xfId="31014"/>
    <cellStyle name="Percent 51 23" xfId="31015"/>
    <cellStyle name="Percent 51 24" xfId="31016"/>
    <cellStyle name="Percent 51 25" xfId="31017"/>
    <cellStyle name="Percent 51 26" xfId="31018"/>
    <cellStyle name="Percent 51 27" xfId="31019"/>
    <cellStyle name="Percent 51 28" xfId="31020"/>
    <cellStyle name="Percent 51 29" xfId="31021"/>
    <cellStyle name="Percent 51 3" xfId="31022"/>
    <cellStyle name="Percent 51 30" xfId="31023"/>
    <cellStyle name="Percent 51 31" xfId="31024"/>
    <cellStyle name="Percent 51 32" xfId="31025"/>
    <cellStyle name="Percent 51 33" xfId="31026"/>
    <cellStyle name="Percent 51 34" xfId="31027"/>
    <cellStyle name="Percent 51 35" xfId="31028"/>
    <cellStyle name="Percent 51 36" xfId="31029"/>
    <cellStyle name="Percent 51 37" xfId="31030"/>
    <cellStyle name="Percent 51 38" xfId="31031"/>
    <cellStyle name="Percent 51 39" xfId="31032"/>
    <cellStyle name="Percent 51 4" xfId="31033"/>
    <cellStyle name="Percent 51 40" xfId="31034"/>
    <cellStyle name="Percent 51 41" xfId="31035"/>
    <cellStyle name="Percent 51 42" xfId="31036"/>
    <cellStyle name="Percent 51 43" xfId="31037"/>
    <cellStyle name="Percent 51 44" xfId="31038"/>
    <cellStyle name="Percent 51 45" xfId="31039"/>
    <cellStyle name="Percent 51 46" xfId="31040"/>
    <cellStyle name="Percent 51 47" xfId="31041"/>
    <cellStyle name="Percent 51 48" xfId="31042"/>
    <cellStyle name="Percent 51 49" xfId="31043"/>
    <cellStyle name="Percent 51 5" xfId="31044"/>
    <cellStyle name="Percent 51 50" xfId="31045"/>
    <cellStyle name="Percent 51 51" xfId="31046"/>
    <cellStyle name="Percent 51 52" xfId="31047"/>
    <cellStyle name="Percent 51 53" xfId="31048"/>
    <cellStyle name="Percent 51 54" xfId="31049"/>
    <cellStyle name="Percent 51 55" xfId="31050"/>
    <cellStyle name="Percent 51 56" xfId="31051"/>
    <cellStyle name="Percent 51 57" xfId="31052"/>
    <cellStyle name="Percent 51 58" xfId="31053"/>
    <cellStyle name="Percent 51 59" xfId="31054"/>
    <cellStyle name="Percent 51 6" xfId="31055"/>
    <cellStyle name="Percent 51 60" xfId="31056"/>
    <cellStyle name="Percent 51 61" xfId="31057"/>
    <cellStyle name="Percent 51 62" xfId="31058"/>
    <cellStyle name="Percent 51 63" xfId="31059"/>
    <cellStyle name="Percent 51 64" xfId="31060"/>
    <cellStyle name="Percent 51 65" xfId="31061"/>
    <cellStyle name="Percent 51 66" xfId="31062"/>
    <cellStyle name="Percent 51 67" xfId="31063"/>
    <cellStyle name="Percent 51 7" xfId="31064"/>
    <cellStyle name="Percent 51 8" xfId="31065"/>
    <cellStyle name="Percent 51 9" xfId="31066"/>
    <cellStyle name="Percent 52" xfId="31067"/>
    <cellStyle name="Percent 52 10" xfId="31068"/>
    <cellStyle name="Percent 52 11" xfId="31069"/>
    <cellStyle name="Percent 52 12" xfId="31070"/>
    <cellStyle name="Percent 52 13" xfId="31071"/>
    <cellStyle name="Percent 52 14" xfId="31072"/>
    <cellStyle name="Percent 52 15" xfId="31073"/>
    <cellStyle name="Percent 52 16" xfId="31074"/>
    <cellStyle name="Percent 52 17" xfId="31075"/>
    <cellStyle name="Percent 52 18" xfId="31076"/>
    <cellStyle name="Percent 52 19" xfId="31077"/>
    <cellStyle name="Percent 52 2" xfId="31078"/>
    <cellStyle name="Percent 52 20" xfId="31079"/>
    <cellStyle name="Percent 52 21" xfId="31080"/>
    <cellStyle name="Percent 52 22" xfId="31081"/>
    <cellStyle name="Percent 52 23" xfId="31082"/>
    <cellStyle name="Percent 52 24" xfId="31083"/>
    <cellStyle name="Percent 52 25" xfId="31084"/>
    <cellStyle name="Percent 52 26" xfId="31085"/>
    <cellStyle name="Percent 52 27" xfId="31086"/>
    <cellStyle name="Percent 52 28" xfId="31087"/>
    <cellStyle name="Percent 52 29" xfId="31088"/>
    <cellStyle name="Percent 52 3" xfId="31089"/>
    <cellStyle name="Percent 52 30" xfId="31090"/>
    <cellStyle name="Percent 52 31" xfId="31091"/>
    <cellStyle name="Percent 52 32" xfId="31092"/>
    <cellStyle name="Percent 52 33" xfId="31093"/>
    <cellStyle name="Percent 52 34" xfId="31094"/>
    <cellStyle name="Percent 52 35" xfId="31095"/>
    <cellStyle name="Percent 52 36" xfId="31096"/>
    <cellStyle name="Percent 52 37" xfId="31097"/>
    <cellStyle name="Percent 52 38" xfId="31098"/>
    <cellStyle name="Percent 52 39" xfId="31099"/>
    <cellStyle name="Percent 52 4" xfId="31100"/>
    <cellStyle name="Percent 52 40" xfId="31101"/>
    <cellStyle name="Percent 52 41" xfId="31102"/>
    <cellStyle name="Percent 52 42" xfId="31103"/>
    <cellStyle name="Percent 52 43" xfId="31104"/>
    <cellStyle name="Percent 52 44" xfId="31105"/>
    <cellStyle name="Percent 52 45" xfId="31106"/>
    <cellStyle name="Percent 52 46" xfId="31107"/>
    <cellStyle name="Percent 52 47" xfId="31108"/>
    <cellStyle name="Percent 52 48" xfId="31109"/>
    <cellStyle name="Percent 52 49" xfId="31110"/>
    <cellStyle name="Percent 52 5" xfId="31111"/>
    <cellStyle name="Percent 52 50" xfId="31112"/>
    <cellStyle name="Percent 52 51" xfId="31113"/>
    <cellStyle name="Percent 52 52" xfId="31114"/>
    <cellStyle name="Percent 52 53" xfId="31115"/>
    <cellStyle name="Percent 52 54" xfId="31116"/>
    <cellStyle name="Percent 52 55" xfId="31117"/>
    <cellStyle name="Percent 52 56" xfId="31118"/>
    <cellStyle name="Percent 52 57" xfId="31119"/>
    <cellStyle name="Percent 52 58" xfId="31120"/>
    <cellStyle name="Percent 52 59" xfId="31121"/>
    <cellStyle name="Percent 52 6" xfId="31122"/>
    <cellStyle name="Percent 52 60" xfId="31123"/>
    <cellStyle name="Percent 52 61" xfId="31124"/>
    <cellStyle name="Percent 52 62" xfId="31125"/>
    <cellStyle name="Percent 52 63" xfId="31126"/>
    <cellStyle name="Percent 52 64" xfId="31127"/>
    <cellStyle name="Percent 52 65" xfId="31128"/>
    <cellStyle name="Percent 52 66" xfId="31129"/>
    <cellStyle name="Percent 52 67" xfId="31130"/>
    <cellStyle name="Percent 52 7" xfId="31131"/>
    <cellStyle name="Percent 52 8" xfId="31132"/>
    <cellStyle name="Percent 52 9" xfId="31133"/>
    <cellStyle name="Percent 53" xfId="31134"/>
    <cellStyle name="Percent 53 10" xfId="31135"/>
    <cellStyle name="Percent 53 11" xfId="31136"/>
    <cellStyle name="Percent 53 12" xfId="31137"/>
    <cellStyle name="Percent 53 13" xfId="31138"/>
    <cellStyle name="Percent 53 14" xfId="31139"/>
    <cellStyle name="Percent 53 15" xfId="31140"/>
    <cellStyle name="Percent 53 16" xfId="31141"/>
    <cellStyle name="Percent 53 17" xfId="31142"/>
    <cellStyle name="Percent 53 18" xfId="31143"/>
    <cellStyle name="Percent 53 19" xfId="31144"/>
    <cellStyle name="Percent 53 2" xfId="31145"/>
    <cellStyle name="Percent 53 20" xfId="31146"/>
    <cellStyle name="Percent 53 21" xfId="31147"/>
    <cellStyle name="Percent 53 22" xfId="31148"/>
    <cellStyle name="Percent 53 23" xfId="31149"/>
    <cellStyle name="Percent 53 24" xfId="31150"/>
    <cellStyle name="Percent 53 25" xfId="31151"/>
    <cellStyle name="Percent 53 26" xfId="31152"/>
    <cellStyle name="Percent 53 27" xfId="31153"/>
    <cellStyle name="Percent 53 28" xfId="31154"/>
    <cellStyle name="Percent 53 29" xfId="31155"/>
    <cellStyle name="Percent 53 3" xfId="31156"/>
    <cellStyle name="Percent 53 30" xfId="31157"/>
    <cellStyle name="Percent 53 31" xfId="31158"/>
    <cellStyle name="Percent 53 32" xfId="31159"/>
    <cellStyle name="Percent 53 33" xfId="31160"/>
    <cellStyle name="Percent 53 34" xfId="31161"/>
    <cellStyle name="Percent 53 35" xfId="31162"/>
    <cellStyle name="Percent 53 36" xfId="31163"/>
    <cellStyle name="Percent 53 37" xfId="31164"/>
    <cellStyle name="Percent 53 38" xfId="31165"/>
    <cellStyle name="Percent 53 39" xfId="31166"/>
    <cellStyle name="Percent 53 4" xfId="31167"/>
    <cellStyle name="Percent 53 40" xfId="31168"/>
    <cellStyle name="Percent 53 41" xfId="31169"/>
    <cellStyle name="Percent 53 42" xfId="31170"/>
    <cellStyle name="Percent 53 43" xfId="31171"/>
    <cellStyle name="Percent 53 44" xfId="31172"/>
    <cellStyle name="Percent 53 45" xfId="31173"/>
    <cellStyle name="Percent 53 46" xfId="31174"/>
    <cellStyle name="Percent 53 47" xfId="31175"/>
    <cellStyle name="Percent 53 48" xfId="31176"/>
    <cellStyle name="Percent 53 49" xfId="31177"/>
    <cellStyle name="Percent 53 5" xfId="31178"/>
    <cellStyle name="Percent 53 50" xfId="31179"/>
    <cellStyle name="Percent 53 51" xfId="31180"/>
    <cellStyle name="Percent 53 52" xfId="31181"/>
    <cellStyle name="Percent 53 53" xfId="31182"/>
    <cellStyle name="Percent 53 54" xfId="31183"/>
    <cellStyle name="Percent 53 55" xfId="31184"/>
    <cellStyle name="Percent 53 56" xfId="31185"/>
    <cellStyle name="Percent 53 57" xfId="31186"/>
    <cellStyle name="Percent 53 58" xfId="31187"/>
    <cellStyle name="Percent 53 59" xfId="31188"/>
    <cellStyle name="Percent 53 6" xfId="31189"/>
    <cellStyle name="Percent 53 60" xfId="31190"/>
    <cellStyle name="Percent 53 61" xfId="31191"/>
    <cellStyle name="Percent 53 62" xfId="31192"/>
    <cellStyle name="Percent 53 63" xfId="31193"/>
    <cellStyle name="Percent 53 64" xfId="31194"/>
    <cellStyle name="Percent 53 65" xfId="31195"/>
    <cellStyle name="Percent 53 66" xfId="31196"/>
    <cellStyle name="Percent 53 67" xfId="31197"/>
    <cellStyle name="Percent 53 7" xfId="31198"/>
    <cellStyle name="Percent 53 8" xfId="31199"/>
    <cellStyle name="Percent 53 9" xfId="31200"/>
    <cellStyle name="Percent 54" xfId="31201"/>
    <cellStyle name="Percent 54 10" xfId="31202"/>
    <cellStyle name="Percent 54 11" xfId="31203"/>
    <cellStyle name="Percent 54 12" xfId="31204"/>
    <cellStyle name="Percent 54 13" xfId="31205"/>
    <cellStyle name="Percent 54 14" xfId="31206"/>
    <cellStyle name="Percent 54 15" xfId="31207"/>
    <cellStyle name="Percent 54 16" xfId="31208"/>
    <cellStyle name="Percent 54 17" xfId="31209"/>
    <cellStyle name="Percent 54 18" xfId="31210"/>
    <cellStyle name="Percent 54 19" xfId="31211"/>
    <cellStyle name="Percent 54 2" xfId="31212"/>
    <cellStyle name="Percent 54 20" xfId="31213"/>
    <cellStyle name="Percent 54 21" xfId="31214"/>
    <cellStyle name="Percent 54 22" xfId="31215"/>
    <cellStyle name="Percent 54 23" xfId="31216"/>
    <cellStyle name="Percent 54 24" xfId="31217"/>
    <cellStyle name="Percent 54 25" xfId="31218"/>
    <cellStyle name="Percent 54 26" xfId="31219"/>
    <cellStyle name="Percent 54 27" xfId="31220"/>
    <cellStyle name="Percent 54 28" xfId="31221"/>
    <cellStyle name="Percent 54 29" xfId="31222"/>
    <cellStyle name="Percent 54 3" xfId="31223"/>
    <cellStyle name="Percent 54 30" xfId="31224"/>
    <cellStyle name="Percent 54 31" xfId="31225"/>
    <cellStyle name="Percent 54 32" xfId="31226"/>
    <cellStyle name="Percent 54 33" xfId="31227"/>
    <cellStyle name="Percent 54 34" xfId="31228"/>
    <cellStyle name="Percent 54 35" xfId="31229"/>
    <cellStyle name="Percent 54 36" xfId="31230"/>
    <cellStyle name="Percent 54 37" xfId="31231"/>
    <cellStyle name="Percent 54 38" xfId="31232"/>
    <cellStyle name="Percent 54 39" xfId="31233"/>
    <cellStyle name="Percent 54 4" xfId="31234"/>
    <cellStyle name="Percent 54 40" xfId="31235"/>
    <cellStyle name="Percent 54 41" xfId="31236"/>
    <cellStyle name="Percent 54 42" xfId="31237"/>
    <cellStyle name="Percent 54 43" xfId="31238"/>
    <cellStyle name="Percent 54 44" xfId="31239"/>
    <cellStyle name="Percent 54 45" xfId="31240"/>
    <cellStyle name="Percent 54 46" xfId="31241"/>
    <cellStyle name="Percent 54 47" xfId="31242"/>
    <cellStyle name="Percent 54 48" xfId="31243"/>
    <cellStyle name="Percent 54 49" xfId="31244"/>
    <cellStyle name="Percent 54 5" xfId="31245"/>
    <cellStyle name="Percent 54 50" xfId="31246"/>
    <cellStyle name="Percent 54 51" xfId="31247"/>
    <cellStyle name="Percent 54 52" xfId="31248"/>
    <cellStyle name="Percent 54 53" xfId="31249"/>
    <cellStyle name="Percent 54 54" xfId="31250"/>
    <cellStyle name="Percent 54 55" xfId="31251"/>
    <cellStyle name="Percent 54 56" xfId="31252"/>
    <cellStyle name="Percent 54 57" xfId="31253"/>
    <cellStyle name="Percent 54 58" xfId="31254"/>
    <cellStyle name="Percent 54 59" xfId="31255"/>
    <cellStyle name="Percent 54 6" xfId="31256"/>
    <cellStyle name="Percent 54 60" xfId="31257"/>
    <cellStyle name="Percent 54 61" xfId="31258"/>
    <cellStyle name="Percent 54 62" xfId="31259"/>
    <cellStyle name="Percent 54 63" xfId="31260"/>
    <cellStyle name="Percent 54 64" xfId="31261"/>
    <cellStyle name="Percent 54 65" xfId="31262"/>
    <cellStyle name="Percent 54 66" xfId="31263"/>
    <cellStyle name="Percent 54 67" xfId="31264"/>
    <cellStyle name="Percent 54 7" xfId="31265"/>
    <cellStyle name="Percent 54 8" xfId="31266"/>
    <cellStyle name="Percent 54 9" xfId="31267"/>
    <cellStyle name="Percent 55" xfId="31268"/>
    <cellStyle name="Percent 55 10" xfId="31269"/>
    <cellStyle name="Percent 55 11" xfId="31270"/>
    <cellStyle name="Percent 55 12" xfId="31271"/>
    <cellStyle name="Percent 55 13" xfId="31272"/>
    <cellStyle name="Percent 55 14" xfId="31273"/>
    <cellStyle name="Percent 55 15" xfId="31274"/>
    <cellStyle name="Percent 55 16" xfId="31275"/>
    <cellStyle name="Percent 55 17" xfId="31276"/>
    <cellStyle name="Percent 55 18" xfId="31277"/>
    <cellStyle name="Percent 55 19" xfId="31278"/>
    <cellStyle name="Percent 55 2" xfId="31279"/>
    <cellStyle name="Percent 55 20" xfId="31280"/>
    <cellStyle name="Percent 55 21" xfId="31281"/>
    <cellStyle name="Percent 55 22" xfId="31282"/>
    <cellStyle name="Percent 55 23" xfId="31283"/>
    <cellStyle name="Percent 55 24" xfId="31284"/>
    <cellStyle name="Percent 55 25" xfId="31285"/>
    <cellStyle name="Percent 55 26" xfId="31286"/>
    <cellStyle name="Percent 55 27" xfId="31287"/>
    <cellStyle name="Percent 55 28" xfId="31288"/>
    <cellStyle name="Percent 55 29" xfId="31289"/>
    <cellStyle name="Percent 55 3" xfId="31290"/>
    <cellStyle name="Percent 55 30" xfId="31291"/>
    <cellStyle name="Percent 55 31" xfId="31292"/>
    <cellStyle name="Percent 55 32" xfId="31293"/>
    <cellStyle name="Percent 55 33" xfId="31294"/>
    <cellStyle name="Percent 55 34" xfId="31295"/>
    <cellStyle name="Percent 55 35" xfId="31296"/>
    <cellStyle name="Percent 55 36" xfId="31297"/>
    <cellStyle name="Percent 55 37" xfId="31298"/>
    <cellStyle name="Percent 55 38" xfId="31299"/>
    <cellStyle name="Percent 55 39" xfId="31300"/>
    <cellStyle name="Percent 55 4" xfId="31301"/>
    <cellStyle name="Percent 55 40" xfId="31302"/>
    <cellStyle name="Percent 55 41" xfId="31303"/>
    <cellStyle name="Percent 55 42" xfId="31304"/>
    <cellStyle name="Percent 55 43" xfId="31305"/>
    <cellStyle name="Percent 55 44" xfId="31306"/>
    <cellStyle name="Percent 55 45" xfId="31307"/>
    <cellStyle name="Percent 55 46" xfId="31308"/>
    <cellStyle name="Percent 55 47" xfId="31309"/>
    <cellStyle name="Percent 55 48" xfId="31310"/>
    <cellStyle name="Percent 55 49" xfId="31311"/>
    <cellStyle name="Percent 55 5" xfId="31312"/>
    <cellStyle name="Percent 55 50" xfId="31313"/>
    <cellStyle name="Percent 55 51" xfId="31314"/>
    <cellStyle name="Percent 55 52" xfId="31315"/>
    <cellStyle name="Percent 55 53" xfId="31316"/>
    <cellStyle name="Percent 55 54" xfId="31317"/>
    <cellStyle name="Percent 55 55" xfId="31318"/>
    <cellStyle name="Percent 55 56" xfId="31319"/>
    <cellStyle name="Percent 55 57" xfId="31320"/>
    <cellStyle name="Percent 55 58" xfId="31321"/>
    <cellStyle name="Percent 55 59" xfId="31322"/>
    <cellStyle name="Percent 55 6" xfId="31323"/>
    <cellStyle name="Percent 55 60" xfId="31324"/>
    <cellStyle name="Percent 55 61" xfId="31325"/>
    <cellStyle name="Percent 55 62" xfId="31326"/>
    <cellStyle name="Percent 55 63" xfId="31327"/>
    <cellStyle name="Percent 55 64" xfId="31328"/>
    <cellStyle name="Percent 55 65" xfId="31329"/>
    <cellStyle name="Percent 55 66" xfId="31330"/>
    <cellStyle name="Percent 55 67" xfId="31331"/>
    <cellStyle name="Percent 55 7" xfId="31332"/>
    <cellStyle name="Percent 55 8" xfId="31333"/>
    <cellStyle name="Percent 55 9" xfId="31334"/>
    <cellStyle name="Percent 56" xfId="31335"/>
    <cellStyle name="Percent 56 10" xfId="31336"/>
    <cellStyle name="Percent 56 11" xfId="31337"/>
    <cellStyle name="Percent 56 12" xfId="31338"/>
    <cellStyle name="Percent 56 13" xfId="31339"/>
    <cellStyle name="Percent 56 14" xfId="31340"/>
    <cellStyle name="Percent 56 15" xfId="31341"/>
    <cellStyle name="Percent 56 16" xfId="31342"/>
    <cellStyle name="Percent 56 17" xfId="31343"/>
    <cellStyle name="Percent 56 18" xfId="31344"/>
    <cellStyle name="Percent 56 19" xfId="31345"/>
    <cellStyle name="Percent 56 2" xfId="31346"/>
    <cellStyle name="Percent 56 20" xfId="31347"/>
    <cellStyle name="Percent 56 21" xfId="31348"/>
    <cellStyle name="Percent 56 22" xfId="31349"/>
    <cellStyle name="Percent 56 23" xfId="31350"/>
    <cellStyle name="Percent 56 24" xfId="31351"/>
    <cellStyle name="Percent 56 25" xfId="31352"/>
    <cellStyle name="Percent 56 26" xfId="31353"/>
    <cellStyle name="Percent 56 27" xfId="31354"/>
    <cellStyle name="Percent 56 28" xfId="31355"/>
    <cellStyle name="Percent 56 29" xfId="31356"/>
    <cellStyle name="Percent 56 3" xfId="31357"/>
    <cellStyle name="Percent 56 30" xfId="31358"/>
    <cellStyle name="Percent 56 31" xfId="31359"/>
    <cellStyle name="Percent 56 32" xfId="31360"/>
    <cellStyle name="Percent 56 33" xfId="31361"/>
    <cellStyle name="Percent 56 34" xfId="31362"/>
    <cellStyle name="Percent 56 35" xfId="31363"/>
    <cellStyle name="Percent 56 36" xfId="31364"/>
    <cellStyle name="Percent 56 37" xfId="31365"/>
    <cellStyle name="Percent 56 38" xfId="31366"/>
    <cellStyle name="Percent 56 39" xfId="31367"/>
    <cellStyle name="Percent 56 4" xfId="31368"/>
    <cellStyle name="Percent 56 40" xfId="31369"/>
    <cellStyle name="Percent 56 41" xfId="31370"/>
    <cellStyle name="Percent 56 42" xfId="31371"/>
    <cellStyle name="Percent 56 43" xfId="31372"/>
    <cellStyle name="Percent 56 44" xfId="31373"/>
    <cellStyle name="Percent 56 45" xfId="31374"/>
    <cellStyle name="Percent 56 46" xfId="31375"/>
    <cellStyle name="Percent 56 47" xfId="31376"/>
    <cellStyle name="Percent 56 48" xfId="31377"/>
    <cellStyle name="Percent 56 49" xfId="31378"/>
    <cellStyle name="Percent 56 5" xfId="31379"/>
    <cellStyle name="Percent 56 50" xfId="31380"/>
    <cellStyle name="Percent 56 51" xfId="31381"/>
    <cellStyle name="Percent 56 52" xfId="31382"/>
    <cellStyle name="Percent 56 53" xfId="31383"/>
    <cellStyle name="Percent 56 54" xfId="31384"/>
    <cellStyle name="Percent 56 55" xfId="31385"/>
    <cellStyle name="Percent 56 56" xfId="31386"/>
    <cellStyle name="Percent 56 57" xfId="31387"/>
    <cellStyle name="Percent 56 58" xfId="31388"/>
    <cellStyle name="Percent 56 59" xfId="31389"/>
    <cellStyle name="Percent 56 6" xfId="31390"/>
    <cellStyle name="Percent 56 60" xfId="31391"/>
    <cellStyle name="Percent 56 61" xfId="31392"/>
    <cellStyle name="Percent 56 62" xfId="31393"/>
    <cellStyle name="Percent 56 63" xfId="31394"/>
    <cellStyle name="Percent 56 64" xfId="31395"/>
    <cellStyle name="Percent 56 65" xfId="31396"/>
    <cellStyle name="Percent 56 66" xfId="31397"/>
    <cellStyle name="Percent 56 67" xfId="31398"/>
    <cellStyle name="Percent 56 7" xfId="31399"/>
    <cellStyle name="Percent 56 8" xfId="31400"/>
    <cellStyle name="Percent 56 9" xfId="31401"/>
    <cellStyle name="Percent 57" xfId="31402"/>
    <cellStyle name="Percent 57 10" xfId="31403"/>
    <cellStyle name="Percent 57 11" xfId="31404"/>
    <cellStyle name="Percent 57 12" xfId="31405"/>
    <cellStyle name="Percent 57 13" xfId="31406"/>
    <cellStyle name="Percent 57 14" xfId="31407"/>
    <cellStyle name="Percent 57 15" xfId="31408"/>
    <cellStyle name="Percent 57 16" xfId="31409"/>
    <cellStyle name="Percent 57 17" xfId="31410"/>
    <cellStyle name="Percent 57 18" xfId="31411"/>
    <cellStyle name="Percent 57 19" xfId="31412"/>
    <cellStyle name="Percent 57 2" xfId="31413"/>
    <cellStyle name="Percent 57 20" xfId="31414"/>
    <cellStyle name="Percent 57 21" xfId="31415"/>
    <cellStyle name="Percent 57 22" xfId="31416"/>
    <cellStyle name="Percent 57 23" xfId="31417"/>
    <cellStyle name="Percent 57 24" xfId="31418"/>
    <cellStyle name="Percent 57 25" xfId="31419"/>
    <cellStyle name="Percent 57 26" xfId="31420"/>
    <cellStyle name="Percent 57 27" xfId="31421"/>
    <cellStyle name="Percent 57 28" xfId="31422"/>
    <cellStyle name="Percent 57 29" xfId="31423"/>
    <cellStyle name="Percent 57 3" xfId="31424"/>
    <cellStyle name="Percent 57 30" xfId="31425"/>
    <cellStyle name="Percent 57 31" xfId="31426"/>
    <cellStyle name="Percent 57 32" xfId="31427"/>
    <cellStyle name="Percent 57 33" xfId="31428"/>
    <cellStyle name="Percent 57 34" xfId="31429"/>
    <cellStyle name="Percent 57 35" xfId="31430"/>
    <cellStyle name="Percent 57 36" xfId="31431"/>
    <cellStyle name="Percent 57 37" xfId="31432"/>
    <cellStyle name="Percent 57 38" xfId="31433"/>
    <cellStyle name="Percent 57 39" xfId="31434"/>
    <cellStyle name="Percent 57 4" xfId="31435"/>
    <cellStyle name="Percent 57 40" xfId="31436"/>
    <cellStyle name="Percent 57 41" xfId="31437"/>
    <cellStyle name="Percent 57 42" xfId="31438"/>
    <cellStyle name="Percent 57 43" xfId="31439"/>
    <cellStyle name="Percent 57 44" xfId="31440"/>
    <cellStyle name="Percent 57 45" xfId="31441"/>
    <cellStyle name="Percent 57 46" xfId="31442"/>
    <cellStyle name="Percent 57 47" xfId="31443"/>
    <cellStyle name="Percent 57 48" xfId="31444"/>
    <cellStyle name="Percent 57 49" xfId="31445"/>
    <cellStyle name="Percent 57 5" xfId="31446"/>
    <cellStyle name="Percent 57 50" xfId="31447"/>
    <cellStyle name="Percent 57 51" xfId="31448"/>
    <cellStyle name="Percent 57 52" xfId="31449"/>
    <cellStyle name="Percent 57 53" xfId="31450"/>
    <cellStyle name="Percent 57 54" xfId="31451"/>
    <cellStyle name="Percent 57 55" xfId="31452"/>
    <cellStyle name="Percent 57 56" xfId="31453"/>
    <cellStyle name="Percent 57 57" xfId="31454"/>
    <cellStyle name="Percent 57 58" xfId="31455"/>
    <cellStyle name="Percent 57 59" xfId="31456"/>
    <cellStyle name="Percent 57 6" xfId="31457"/>
    <cellStyle name="Percent 57 60" xfId="31458"/>
    <cellStyle name="Percent 57 61" xfId="31459"/>
    <cellStyle name="Percent 57 62" xfId="31460"/>
    <cellStyle name="Percent 57 63" xfId="31461"/>
    <cellStyle name="Percent 57 64" xfId="31462"/>
    <cellStyle name="Percent 57 65" xfId="31463"/>
    <cellStyle name="Percent 57 66" xfId="31464"/>
    <cellStyle name="Percent 57 67" xfId="31465"/>
    <cellStyle name="Percent 57 7" xfId="31466"/>
    <cellStyle name="Percent 57 8" xfId="31467"/>
    <cellStyle name="Percent 57 9" xfId="31468"/>
    <cellStyle name="Percent 58" xfId="31469"/>
    <cellStyle name="Percent 58 10" xfId="31470"/>
    <cellStyle name="Percent 58 11" xfId="31471"/>
    <cellStyle name="Percent 58 12" xfId="31472"/>
    <cellStyle name="Percent 58 13" xfId="31473"/>
    <cellStyle name="Percent 58 14" xfId="31474"/>
    <cellStyle name="Percent 58 15" xfId="31475"/>
    <cellStyle name="Percent 58 16" xfId="31476"/>
    <cellStyle name="Percent 58 17" xfId="31477"/>
    <cellStyle name="Percent 58 18" xfId="31478"/>
    <cellStyle name="Percent 58 19" xfId="31479"/>
    <cellStyle name="Percent 58 2" xfId="31480"/>
    <cellStyle name="Percent 58 20" xfId="31481"/>
    <cellStyle name="Percent 58 21" xfId="31482"/>
    <cellStyle name="Percent 58 22" xfId="31483"/>
    <cellStyle name="Percent 58 23" xfId="31484"/>
    <cellStyle name="Percent 58 24" xfId="31485"/>
    <cellStyle name="Percent 58 25" xfId="31486"/>
    <cellStyle name="Percent 58 26" xfId="31487"/>
    <cellStyle name="Percent 58 27" xfId="31488"/>
    <cellStyle name="Percent 58 28" xfId="31489"/>
    <cellStyle name="Percent 58 29" xfId="31490"/>
    <cellStyle name="Percent 58 3" xfId="31491"/>
    <cellStyle name="Percent 58 30" xfId="31492"/>
    <cellStyle name="Percent 58 31" xfId="31493"/>
    <cellStyle name="Percent 58 32" xfId="31494"/>
    <cellStyle name="Percent 58 33" xfId="31495"/>
    <cellStyle name="Percent 58 34" xfId="31496"/>
    <cellStyle name="Percent 58 35" xfId="31497"/>
    <cellStyle name="Percent 58 36" xfId="31498"/>
    <cellStyle name="Percent 58 37" xfId="31499"/>
    <cellStyle name="Percent 58 38" xfId="31500"/>
    <cellStyle name="Percent 58 39" xfId="31501"/>
    <cellStyle name="Percent 58 4" xfId="31502"/>
    <cellStyle name="Percent 58 40" xfId="31503"/>
    <cellStyle name="Percent 58 41" xfId="31504"/>
    <cellStyle name="Percent 58 42" xfId="31505"/>
    <cellStyle name="Percent 58 43" xfId="31506"/>
    <cellStyle name="Percent 58 44" xfId="31507"/>
    <cellStyle name="Percent 58 45" xfId="31508"/>
    <cellStyle name="Percent 58 46" xfId="31509"/>
    <cellStyle name="Percent 58 47" xfId="31510"/>
    <cellStyle name="Percent 58 48" xfId="31511"/>
    <cellStyle name="Percent 58 49" xfId="31512"/>
    <cellStyle name="Percent 58 5" xfId="31513"/>
    <cellStyle name="Percent 58 50" xfId="31514"/>
    <cellStyle name="Percent 58 51" xfId="31515"/>
    <cellStyle name="Percent 58 52" xfId="31516"/>
    <cellStyle name="Percent 58 53" xfId="31517"/>
    <cellStyle name="Percent 58 54" xfId="31518"/>
    <cellStyle name="Percent 58 55" xfId="31519"/>
    <cellStyle name="Percent 58 56" xfId="31520"/>
    <cellStyle name="Percent 58 57" xfId="31521"/>
    <cellStyle name="Percent 58 58" xfId="31522"/>
    <cellStyle name="Percent 58 59" xfId="31523"/>
    <cellStyle name="Percent 58 6" xfId="31524"/>
    <cellStyle name="Percent 58 60" xfId="31525"/>
    <cellStyle name="Percent 58 61" xfId="31526"/>
    <cellStyle name="Percent 58 62" xfId="31527"/>
    <cellStyle name="Percent 58 63" xfId="31528"/>
    <cellStyle name="Percent 58 64" xfId="31529"/>
    <cellStyle name="Percent 58 65" xfId="31530"/>
    <cellStyle name="Percent 58 66" xfId="31531"/>
    <cellStyle name="Percent 58 67" xfId="31532"/>
    <cellStyle name="Percent 58 7" xfId="31533"/>
    <cellStyle name="Percent 58 8" xfId="31534"/>
    <cellStyle name="Percent 58 9" xfId="31535"/>
    <cellStyle name="Percent 59" xfId="31536"/>
    <cellStyle name="Percent 59 10" xfId="31537"/>
    <cellStyle name="Percent 59 11" xfId="31538"/>
    <cellStyle name="Percent 59 12" xfId="31539"/>
    <cellStyle name="Percent 59 13" xfId="31540"/>
    <cellStyle name="Percent 59 14" xfId="31541"/>
    <cellStyle name="Percent 59 15" xfId="31542"/>
    <cellStyle name="Percent 59 16" xfId="31543"/>
    <cellStyle name="Percent 59 17" xfId="31544"/>
    <cellStyle name="Percent 59 18" xfId="31545"/>
    <cellStyle name="Percent 59 19" xfId="31546"/>
    <cellStyle name="Percent 59 2" xfId="31547"/>
    <cellStyle name="Percent 59 20" xfId="31548"/>
    <cellStyle name="Percent 59 21" xfId="31549"/>
    <cellStyle name="Percent 59 22" xfId="31550"/>
    <cellStyle name="Percent 59 23" xfId="31551"/>
    <cellStyle name="Percent 59 24" xfId="31552"/>
    <cellStyle name="Percent 59 25" xfId="31553"/>
    <cellStyle name="Percent 59 26" xfId="31554"/>
    <cellStyle name="Percent 59 27" xfId="31555"/>
    <cellStyle name="Percent 59 28" xfId="31556"/>
    <cellStyle name="Percent 59 29" xfId="31557"/>
    <cellStyle name="Percent 59 3" xfId="31558"/>
    <cellStyle name="Percent 59 30" xfId="31559"/>
    <cellStyle name="Percent 59 31" xfId="31560"/>
    <cellStyle name="Percent 59 32" xfId="31561"/>
    <cellStyle name="Percent 59 33" xfId="31562"/>
    <cellStyle name="Percent 59 34" xfId="31563"/>
    <cellStyle name="Percent 59 35" xfId="31564"/>
    <cellStyle name="Percent 59 36" xfId="31565"/>
    <cellStyle name="Percent 59 37" xfId="31566"/>
    <cellStyle name="Percent 59 38" xfId="31567"/>
    <cellStyle name="Percent 59 39" xfId="31568"/>
    <cellStyle name="Percent 59 4" xfId="31569"/>
    <cellStyle name="Percent 59 40" xfId="31570"/>
    <cellStyle name="Percent 59 41" xfId="31571"/>
    <cellStyle name="Percent 59 42" xfId="31572"/>
    <cellStyle name="Percent 59 43" xfId="31573"/>
    <cellStyle name="Percent 59 44" xfId="31574"/>
    <cellStyle name="Percent 59 45" xfId="31575"/>
    <cellStyle name="Percent 59 46" xfId="31576"/>
    <cellStyle name="Percent 59 47" xfId="31577"/>
    <cellStyle name="Percent 59 48" xfId="31578"/>
    <cellStyle name="Percent 59 49" xfId="31579"/>
    <cellStyle name="Percent 59 5" xfId="31580"/>
    <cellStyle name="Percent 59 50" xfId="31581"/>
    <cellStyle name="Percent 59 51" xfId="31582"/>
    <cellStyle name="Percent 59 52" xfId="31583"/>
    <cellStyle name="Percent 59 53" xfId="31584"/>
    <cellStyle name="Percent 59 54" xfId="31585"/>
    <cellStyle name="Percent 59 55" xfId="31586"/>
    <cellStyle name="Percent 59 56" xfId="31587"/>
    <cellStyle name="Percent 59 57" xfId="31588"/>
    <cellStyle name="Percent 59 58" xfId="31589"/>
    <cellStyle name="Percent 59 59" xfId="31590"/>
    <cellStyle name="Percent 59 6" xfId="31591"/>
    <cellStyle name="Percent 59 60" xfId="31592"/>
    <cellStyle name="Percent 59 61" xfId="31593"/>
    <cellStyle name="Percent 59 62" xfId="31594"/>
    <cellStyle name="Percent 59 63" xfId="31595"/>
    <cellStyle name="Percent 59 64" xfId="31596"/>
    <cellStyle name="Percent 59 65" xfId="31597"/>
    <cellStyle name="Percent 59 66" xfId="31598"/>
    <cellStyle name="Percent 59 67" xfId="31599"/>
    <cellStyle name="Percent 59 7" xfId="31600"/>
    <cellStyle name="Percent 59 8" xfId="31601"/>
    <cellStyle name="Percent 59 9" xfId="31602"/>
    <cellStyle name="Percent 6" xfId="31603"/>
    <cellStyle name="Percent 6 10" xfId="31604"/>
    <cellStyle name="Percent 6 11" xfId="31605"/>
    <cellStyle name="Percent 6 12" xfId="31606"/>
    <cellStyle name="Percent 6 13" xfId="31607"/>
    <cellStyle name="Percent 6 14" xfId="31608"/>
    <cellStyle name="Percent 6 15" xfId="31609"/>
    <cellStyle name="Percent 6 16" xfId="31610"/>
    <cellStyle name="Percent 6 17" xfId="31611"/>
    <cellStyle name="Percent 6 18" xfId="31612"/>
    <cellStyle name="Percent 6 19" xfId="31613"/>
    <cellStyle name="Percent 6 2" xfId="31614"/>
    <cellStyle name="Percent 6 2 10" xfId="31615"/>
    <cellStyle name="Percent 6 2 11" xfId="31616"/>
    <cellStyle name="Percent 6 2 12" xfId="31617"/>
    <cellStyle name="Percent 6 2 13" xfId="31618"/>
    <cellStyle name="Percent 6 2 14" xfId="31619"/>
    <cellStyle name="Percent 6 2 15" xfId="31620"/>
    <cellStyle name="Percent 6 2 16" xfId="31621"/>
    <cellStyle name="Percent 6 2 17" xfId="31622"/>
    <cellStyle name="Percent 6 2 18" xfId="31623"/>
    <cellStyle name="Percent 6 2 19" xfId="31624"/>
    <cellStyle name="Percent 6 2 2" xfId="31625"/>
    <cellStyle name="Percent 6 2 20" xfId="31626"/>
    <cellStyle name="Percent 6 2 21" xfId="31627"/>
    <cellStyle name="Percent 6 2 22" xfId="31628"/>
    <cellStyle name="Percent 6 2 23" xfId="31629"/>
    <cellStyle name="Percent 6 2 24" xfId="31630"/>
    <cellStyle name="Percent 6 2 25" xfId="31631"/>
    <cellStyle name="Percent 6 2 26" xfId="31632"/>
    <cellStyle name="Percent 6 2 27" xfId="31633"/>
    <cellStyle name="Percent 6 2 28" xfId="31634"/>
    <cellStyle name="Percent 6 2 29" xfId="31635"/>
    <cellStyle name="Percent 6 2 3" xfId="31636"/>
    <cellStyle name="Percent 6 2 30" xfId="31637"/>
    <cellStyle name="Percent 6 2 31" xfId="31638"/>
    <cellStyle name="Percent 6 2 32" xfId="31639"/>
    <cellStyle name="Percent 6 2 33" xfId="31640"/>
    <cellStyle name="Percent 6 2 34" xfId="31641"/>
    <cellStyle name="Percent 6 2 35" xfId="31642"/>
    <cellStyle name="Percent 6 2 36" xfId="31643"/>
    <cellStyle name="Percent 6 2 37" xfId="31644"/>
    <cellStyle name="Percent 6 2 38" xfId="31645"/>
    <cellStyle name="Percent 6 2 39" xfId="31646"/>
    <cellStyle name="Percent 6 2 4" xfId="31647"/>
    <cellStyle name="Percent 6 2 40" xfId="31648"/>
    <cellStyle name="Percent 6 2 41" xfId="31649"/>
    <cellStyle name="Percent 6 2 42" xfId="31650"/>
    <cellStyle name="Percent 6 2 43" xfId="31651"/>
    <cellStyle name="Percent 6 2 44" xfId="31652"/>
    <cellStyle name="Percent 6 2 45" xfId="31653"/>
    <cellStyle name="Percent 6 2 46" xfId="31654"/>
    <cellStyle name="Percent 6 2 47" xfId="31655"/>
    <cellStyle name="Percent 6 2 48" xfId="31656"/>
    <cellStyle name="Percent 6 2 49" xfId="31657"/>
    <cellStyle name="Percent 6 2 5" xfId="31658"/>
    <cellStyle name="Percent 6 2 50" xfId="31659"/>
    <cellStyle name="Percent 6 2 51" xfId="31660"/>
    <cellStyle name="Percent 6 2 52" xfId="31661"/>
    <cellStyle name="Percent 6 2 53" xfId="31662"/>
    <cellStyle name="Percent 6 2 54" xfId="31663"/>
    <cellStyle name="Percent 6 2 55" xfId="31664"/>
    <cellStyle name="Percent 6 2 56" xfId="31665"/>
    <cellStyle name="Percent 6 2 57" xfId="31666"/>
    <cellStyle name="Percent 6 2 58" xfId="31667"/>
    <cellStyle name="Percent 6 2 59" xfId="31668"/>
    <cellStyle name="Percent 6 2 6" xfId="31669"/>
    <cellStyle name="Percent 6 2 60" xfId="31670"/>
    <cellStyle name="Percent 6 2 61" xfId="31671"/>
    <cellStyle name="Percent 6 2 62" xfId="31672"/>
    <cellStyle name="Percent 6 2 63" xfId="31673"/>
    <cellStyle name="Percent 6 2 64" xfId="31674"/>
    <cellStyle name="Percent 6 2 65" xfId="31675"/>
    <cellStyle name="Percent 6 2 66" xfId="31676"/>
    <cellStyle name="Percent 6 2 67" xfId="31677"/>
    <cellStyle name="Percent 6 2 7" xfId="31678"/>
    <cellStyle name="Percent 6 2 8" xfId="31679"/>
    <cellStyle name="Percent 6 2 9" xfId="31680"/>
    <cellStyle name="Percent 6 20" xfId="31681"/>
    <cellStyle name="Percent 6 21" xfId="31682"/>
    <cellStyle name="Percent 6 22" xfId="31683"/>
    <cellStyle name="Percent 6 23" xfId="31684"/>
    <cellStyle name="Percent 6 24" xfId="31685"/>
    <cellStyle name="Percent 6 25" xfId="31686"/>
    <cellStyle name="Percent 6 26" xfId="31687"/>
    <cellStyle name="Percent 6 27" xfId="31688"/>
    <cellStyle name="Percent 6 28" xfId="31689"/>
    <cellStyle name="Percent 6 29" xfId="31690"/>
    <cellStyle name="Percent 6 3" xfId="31691"/>
    <cellStyle name="Percent 6 3 10" xfId="31692"/>
    <cellStyle name="Percent 6 3 11" xfId="31693"/>
    <cellStyle name="Percent 6 3 12" xfId="31694"/>
    <cellStyle name="Percent 6 3 13" xfId="31695"/>
    <cellStyle name="Percent 6 3 14" xfId="31696"/>
    <cellStyle name="Percent 6 3 15" xfId="31697"/>
    <cellStyle name="Percent 6 3 16" xfId="31698"/>
    <cellStyle name="Percent 6 3 17" xfId="31699"/>
    <cellStyle name="Percent 6 3 18" xfId="31700"/>
    <cellStyle name="Percent 6 3 19" xfId="31701"/>
    <cellStyle name="Percent 6 3 2" xfId="31702"/>
    <cellStyle name="Percent 6 3 20" xfId="31703"/>
    <cellStyle name="Percent 6 3 21" xfId="31704"/>
    <cellStyle name="Percent 6 3 22" xfId="31705"/>
    <cellStyle name="Percent 6 3 23" xfId="31706"/>
    <cellStyle name="Percent 6 3 24" xfId="31707"/>
    <cellStyle name="Percent 6 3 25" xfId="31708"/>
    <cellStyle name="Percent 6 3 26" xfId="31709"/>
    <cellStyle name="Percent 6 3 27" xfId="31710"/>
    <cellStyle name="Percent 6 3 28" xfId="31711"/>
    <cellStyle name="Percent 6 3 29" xfId="31712"/>
    <cellStyle name="Percent 6 3 3" xfId="31713"/>
    <cellStyle name="Percent 6 3 30" xfId="31714"/>
    <cellStyle name="Percent 6 3 31" xfId="31715"/>
    <cellStyle name="Percent 6 3 32" xfId="31716"/>
    <cellStyle name="Percent 6 3 33" xfId="31717"/>
    <cellStyle name="Percent 6 3 34" xfId="31718"/>
    <cellStyle name="Percent 6 3 35" xfId="31719"/>
    <cellStyle name="Percent 6 3 36" xfId="31720"/>
    <cellStyle name="Percent 6 3 37" xfId="31721"/>
    <cellStyle name="Percent 6 3 38" xfId="31722"/>
    <cellStyle name="Percent 6 3 39" xfId="31723"/>
    <cellStyle name="Percent 6 3 4" xfId="31724"/>
    <cellStyle name="Percent 6 3 40" xfId="31725"/>
    <cellStyle name="Percent 6 3 41" xfId="31726"/>
    <cellStyle name="Percent 6 3 42" xfId="31727"/>
    <cellStyle name="Percent 6 3 43" xfId="31728"/>
    <cellStyle name="Percent 6 3 44" xfId="31729"/>
    <cellStyle name="Percent 6 3 45" xfId="31730"/>
    <cellStyle name="Percent 6 3 46" xfId="31731"/>
    <cellStyle name="Percent 6 3 47" xfId="31732"/>
    <cellStyle name="Percent 6 3 48" xfId="31733"/>
    <cellStyle name="Percent 6 3 49" xfId="31734"/>
    <cellStyle name="Percent 6 3 5" xfId="31735"/>
    <cellStyle name="Percent 6 3 50" xfId="31736"/>
    <cellStyle name="Percent 6 3 51" xfId="31737"/>
    <cellStyle name="Percent 6 3 52" xfId="31738"/>
    <cellStyle name="Percent 6 3 53" xfId="31739"/>
    <cellStyle name="Percent 6 3 54" xfId="31740"/>
    <cellStyle name="Percent 6 3 55" xfId="31741"/>
    <cellStyle name="Percent 6 3 56" xfId="31742"/>
    <cellStyle name="Percent 6 3 57" xfId="31743"/>
    <cellStyle name="Percent 6 3 58" xfId="31744"/>
    <cellStyle name="Percent 6 3 59" xfId="31745"/>
    <cellStyle name="Percent 6 3 6" xfId="31746"/>
    <cellStyle name="Percent 6 3 60" xfId="31747"/>
    <cellStyle name="Percent 6 3 61" xfId="31748"/>
    <cellStyle name="Percent 6 3 62" xfId="31749"/>
    <cellStyle name="Percent 6 3 63" xfId="31750"/>
    <cellStyle name="Percent 6 3 64" xfId="31751"/>
    <cellStyle name="Percent 6 3 65" xfId="31752"/>
    <cellStyle name="Percent 6 3 66" xfId="31753"/>
    <cellStyle name="Percent 6 3 67" xfId="31754"/>
    <cellStyle name="Percent 6 3 7" xfId="31755"/>
    <cellStyle name="Percent 6 3 8" xfId="31756"/>
    <cellStyle name="Percent 6 3 9" xfId="31757"/>
    <cellStyle name="Percent 6 30" xfId="31758"/>
    <cellStyle name="Percent 6 31" xfId="31759"/>
    <cellStyle name="Percent 6 32" xfId="31760"/>
    <cellStyle name="Percent 6 33" xfId="31761"/>
    <cellStyle name="Percent 6 34" xfId="31762"/>
    <cellStyle name="Percent 6 35" xfId="31763"/>
    <cellStyle name="Percent 6 36" xfId="31764"/>
    <cellStyle name="Percent 6 37" xfId="31765"/>
    <cellStyle name="Percent 6 38" xfId="31766"/>
    <cellStyle name="Percent 6 39" xfId="31767"/>
    <cellStyle name="Percent 6 4" xfId="31768"/>
    <cellStyle name="Percent 6 40" xfId="31769"/>
    <cellStyle name="Percent 6 41" xfId="31770"/>
    <cellStyle name="Percent 6 42" xfId="31771"/>
    <cellStyle name="Percent 6 43" xfId="31772"/>
    <cellStyle name="Percent 6 44" xfId="31773"/>
    <cellStyle name="Percent 6 45" xfId="31774"/>
    <cellStyle name="Percent 6 46" xfId="31775"/>
    <cellStyle name="Percent 6 47" xfId="31776"/>
    <cellStyle name="Percent 6 48" xfId="31777"/>
    <cellStyle name="Percent 6 49" xfId="31778"/>
    <cellStyle name="Percent 6 5" xfId="31779"/>
    <cellStyle name="Percent 6 50" xfId="31780"/>
    <cellStyle name="Percent 6 51" xfId="31781"/>
    <cellStyle name="Percent 6 52" xfId="31782"/>
    <cellStyle name="Percent 6 53" xfId="31783"/>
    <cellStyle name="Percent 6 54" xfId="31784"/>
    <cellStyle name="Percent 6 55" xfId="31785"/>
    <cellStyle name="Percent 6 56" xfId="31786"/>
    <cellStyle name="Percent 6 57" xfId="31787"/>
    <cellStyle name="Percent 6 58" xfId="31788"/>
    <cellStyle name="Percent 6 59" xfId="31789"/>
    <cellStyle name="Percent 6 6" xfId="31790"/>
    <cellStyle name="Percent 6 60" xfId="31791"/>
    <cellStyle name="Percent 6 61" xfId="31792"/>
    <cellStyle name="Percent 6 62" xfId="31793"/>
    <cellStyle name="Percent 6 63" xfId="31794"/>
    <cellStyle name="Percent 6 64" xfId="31795"/>
    <cellStyle name="Percent 6 65" xfId="31796"/>
    <cellStyle name="Percent 6 66" xfId="31797"/>
    <cellStyle name="Percent 6 67" xfId="31798"/>
    <cellStyle name="Percent 6 68" xfId="31799"/>
    <cellStyle name="Percent 6 69" xfId="31800"/>
    <cellStyle name="Percent 6 7" xfId="31801"/>
    <cellStyle name="Percent 6 8" xfId="31802"/>
    <cellStyle name="Percent 6 9" xfId="31803"/>
    <cellStyle name="Percent 60" xfId="31804"/>
    <cellStyle name="Percent 60 10" xfId="31805"/>
    <cellStyle name="Percent 60 11" xfId="31806"/>
    <cellStyle name="Percent 60 12" xfId="31807"/>
    <cellStyle name="Percent 60 13" xfId="31808"/>
    <cellStyle name="Percent 60 14" xfId="31809"/>
    <cellStyle name="Percent 60 15" xfId="31810"/>
    <cellStyle name="Percent 60 16" xfId="31811"/>
    <cellStyle name="Percent 60 17" xfId="31812"/>
    <cellStyle name="Percent 60 18" xfId="31813"/>
    <cellStyle name="Percent 60 19" xfId="31814"/>
    <cellStyle name="Percent 60 2" xfId="31815"/>
    <cellStyle name="Percent 60 20" xfId="31816"/>
    <cellStyle name="Percent 60 21" xfId="31817"/>
    <cellStyle name="Percent 60 22" xfId="31818"/>
    <cellStyle name="Percent 60 23" xfId="31819"/>
    <cellStyle name="Percent 60 24" xfId="31820"/>
    <cellStyle name="Percent 60 25" xfId="31821"/>
    <cellStyle name="Percent 60 26" xfId="31822"/>
    <cellStyle name="Percent 60 27" xfId="31823"/>
    <cellStyle name="Percent 60 28" xfId="31824"/>
    <cellStyle name="Percent 60 29" xfId="31825"/>
    <cellStyle name="Percent 60 3" xfId="31826"/>
    <cellStyle name="Percent 60 30" xfId="31827"/>
    <cellStyle name="Percent 60 31" xfId="31828"/>
    <cellStyle name="Percent 60 32" xfId="31829"/>
    <cellStyle name="Percent 60 33" xfId="31830"/>
    <cellStyle name="Percent 60 34" xfId="31831"/>
    <cellStyle name="Percent 60 35" xfId="31832"/>
    <cellStyle name="Percent 60 36" xfId="31833"/>
    <cellStyle name="Percent 60 37" xfId="31834"/>
    <cellStyle name="Percent 60 38" xfId="31835"/>
    <cellStyle name="Percent 60 39" xfId="31836"/>
    <cellStyle name="Percent 60 4" xfId="31837"/>
    <cellStyle name="Percent 60 40" xfId="31838"/>
    <cellStyle name="Percent 60 41" xfId="31839"/>
    <cellStyle name="Percent 60 42" xfId="31840"/>
    <cellStyle name="Percent 60 43" xfId="31841"/>
    <cellStyle name="Percent 60 44" xfId="31842"/>
    <cellStyle name="Percent 60 45" xfId="31843"/>
    <cellStyle name="Percent 60 46" xfId="31844"/>
    <cellStyle name="Percent 60 47" xfId="31845"/>
    <cellStyle name="Percent 60 48" xfId="31846"/>
    <cellStyle name="Percent 60 49" xfId="31847"/>
    <cellStyle name="Percent 60 5" xfId="31848"/>
    <cellStyle name="Percent 60 50" xfId="31849"/>
    <cellStyle name="Percent 60 51" xfId="31850"/>
    <cellStyle name="Percent 60 52" xfId="31851"/>
    <cellStyle name="Percent 60 53" xfId="31852"/>
    <cellStyle name="Percent 60 54" xfId="31853"/>
    <cellStyle name="Percent 60 55" xfId="31854"/>
    <cellStyle name="Percent 60 56" xfId="31855"/>
    <cellStyle name="Percent 60 57" xfId="31856"/>
    <cellStyle name="Percent 60 58" xfId="31857"/>
    <cellStyle name="Percent 60 59" xfId="31858"/>
    <cellStyle name="Percent 60 6" xfId="31859"/>
    <cellStyle name="Percent 60 60" xfId="31860"/>
    <cellStyle name="Percent 60 61" xfId="31861"/>
    <cellStyle name="Percent 60 62" xfId="31862"/>
    <cellStyle name="Percent 60 63" xfId="31863"/>
    <cellStyle name="Percent 60 64" xfId="31864"/>
    <cellStyle name="Percent 60 65" xfId="31865"/>
    <cellStyle name="Percent 60 66" xfId="31866"/>
    <cellStyle name="Percent 60 67" xfId="31867"/>
    <cellStyle name="Percent 60 7" xfId="31868"/>
    <cellStyle name="Percent 60 8" xfId="31869"/>
    <cellStyle name="Percent 60 9" xfId="31870"/>
    <cellStyle name="Percent 61" xfId="31871"/>
    <cellStyle name="Percent 61 10" xfId="31872"/>
    <cellStyle name="Percent 61 11" xfId="31873"/>
    <cellStyle name="Percent 61 12" xfId="31874"/>
    <cellStyle name="Percent 61 13" xfId="31875"/>
    <cellStyle name="Percent 61 14" xfId="31876"/>
    <cellStyle name="Percent 61 15" xfId="31877"/>
    <cellStyle name="Percent 61 16" xfId="31878"/>
    <cellStyle name="Percent 61 17" xfId="31879"/>
    <cellStyle name="Percent 61 18" xfId="31880"/>
    <cellStyle name="Percent 61 19" xfId="31881"/>
    <cellStyle name="Percent 61 2" xfId="31882"/>
    <cellStyle name="Percent 61 20" xfId="31883"/>
    <cellStyle name="Percent 61 21" xfId="31884"/>
    <cellStyle name="Percent 61 22" xfId="31885"/>
    <cellStyle name="Percent 61 23" xfId="31886"/>
    <cellStyle name="Percent 61 24" xfId="31887"/>
    <cellStyle name="Percent 61 25" xfId="31888"/>
    <cellStyle name="Percent 61 26" xfId="31889"/>
    <cellStyle name="Percent 61 27" xfId="31890"/>
    <cellStyle name="Percent 61 28" xfId="31891"/>
    <cellStyle name="Percent 61 29" xfId="31892"/>
    <cellStyle name="Percent 61 3" xfId="31893"/>
    <cellStyle name="Percent 61 30" xfId="31894"/>
    <cellStyle name="Percent 61 31" xfId="31895"/>
    <cellStyle name="Percent 61 32" xfId="31896"/>
    <cellStyle name="Percent 61 33" xfId="31897"/>
    <cellStyle name="Percent 61 34" xfId="31898"/>
    <cellStyle name="Percent 61 35" xfId="31899"/>
    <cellStyle name="Percent 61 36" xfId="31900"/>
    <cellStyle name="Percent 61 37" xfId="31901"/>
    <cellStyle name="Percent 61 38" xfId="31902"/>
    <cellStyle name="Percent 61 39" xfId="31903"/>
    <cellStyle name="Percent 61 4" xfId="31904"/>
    <cellStyle name="Percent 61 40" xfId="31905"/>
    <cellStyle name="Percent 61 41" xfId="31906"/>
    <cellStyle name="Percent 61 42" xfId="31907"/>
    <cellStyle name="Percent 61 43" xfId="31908"/>
    <cellStyle name="Percent 61 44" xfId="31909"/>
    <cellStyle name="Percent 61 45" xfId="31910"/>
    <cellStyle name="Percent 61 46" xfId="31911"/>
    <cellStyle name="Percent 61 47" xfId="31912"/>
    <cellStyle name="Percent 61 48" xfId="31913"/>
    <cellStyle name="Percent 61 49" xfId="31914"/>
    <cellStyle name="Percent 61 5" xfId="31915"/>
    <cellStyle name="Percent 61 50" xfId="31916"/>
    <cellStyle name="Percent 61 51" xfId="31917"/>
    <cellStyle name="Percent 61 52" xfId="31918"/>
    <cellStyle name="Percent 61 53" xfId="31919"/>
    <cellStyle name="Percent 61 54" xfId="31920"/>
    <cellStyle name="Percent 61 55" xfId="31921"/>
    <cellStyle name="Percent 61 56" xfId="31922"/>
    <cellStyle name="Percent 61 57" xfId="31923"/>
    <cellStyle name="Percent 61 58" xfId="31924"/>
    <cellStyle name="Percent 61 59" xfId="31925"/>
    <cellStyle name="Percent 61 6" xfId="31926"/>
    <cellStyle name="Percent 61 60" xfId="31927"/>
    <cellStyle name="Percent 61 61" xfId="31928"/>
    <cellStyle name="Percent 61 62" xfId="31929"/>
    <cellStyle name="Percent 61 63" xfId="31930"/>
    <cellStyle name="Percent 61 64" xfId="31931"/>
    <cellStyle name="Percent 61 65" xfId="31932"/>
    <cellStyle name="Percent 61 66" xfId="31933"/>
    <cellStyle name="Percent 61 67" xfId="31934"/>
    <cellStyle name="Percent 61 7" xfId="31935"/>
    <cellStyle name="Percent 61 8" xfId="31936"/>
    <cellStyle name="Percent 61 9" xfId="31937"/>
    <cellStyle name="Percent 62" xfId="31938"/>
    <cellStyle name="Percent 62 10" xfId="31939"/>
    <cellStyle name="Percent 62 11" xfId="31940"/>
    <cellStyle name="Percent 62 12" xfId="31941"/>
    <cellStyle name="Percent 62 13" xfId="31942"/>
    <cellStyle name="Percent 62 14" xfId="31943"/>
    <cellStyle name="Percent 62 15" xfId="31944"/>
    <cellStyle name="Percent 62 16" xfId="31945"/>
    <cellStyle name="Percent 62 17" xfId="31946"/>
    <cellStyle name="Percent 62 18" xfId="31947"/>
    <cellStyle name="Percent 62 19" xfId="31948"/>
    <cellStyle name="Percent 62 2" xfId="31949"/>
    <cellStyle name="Percent 62 20" xfId="31950"/>
    <cellStyle name="Percent 62 21" xfId="31951"/>
    <cellStyle name="Percent 62 22" xfId="31952"/>
    <cellStyle name="Percent 62 23" xfId="31953"/>
    <cellStyle name="Percent 62 24" xfId="31954"/>
    <cellStyle name="Percent 62 25" xfId="31955"/>
    <cellStyle name="Percent 62 26" xfId="31956"/>
    <cellStyle name="Percent 62 27" xfId="31957"/>
    <cellStyle name="Percent 62 28" xfId="31958"/>
    <cellStyle name="Percent 62 29" xfId="31959"/>
    <cellStyle name="Percent 62 3" xfId="31960"/>
    <cellStyle name="Percent 62 30" xfId="31961"/>
    <cellStyle name="Percent 62 31" xfId="31962"/>
    <cellStyle name="Percent 62 32" xfId="31963"/>
    <cellStyle name="Percent 62 33" xfId="31964"/>
    <cellStyle name="Percent 62 34" xfId="31965"/>
    <cellStyle name="Percent 62 35" xfId="31966"/>
    <cellStyle name="Percent 62 36" xfId="31967"/>
    <cellStyle name="Percent 62 37" xfId="31968"/>
    <cellStyle name="Percent 62 38" xfId="31969"/>
    <cellStyle name="Percent 62 39" xfId="31970"/>
    <cellStyle name="Percent 62 4" xfId="31971"/>
    <cellStyle name="Percent 62 40" xfId="31972"/>
    <cellStyle name="Percent 62 41" xfId="31973"/>
    <cellStyle name="Percent 62 42" xfId="31974"/>
    <cellStyle name="Percent 62 43" xfId="31975"/>
    <cellStyle name="Percent 62 44" xfId="31976"/>
    <cellStyle name="Percent 62 45" xfId="31977"/>
    <cellStyle name="Percent 62 46" xfId="31978"/>
    <cellStyle name="Percent 62 47" xfId="31979"/>
    <cellStyle name="Percent 62 48" xfId="31980"/>
    <cellStyle name="Percent 62 49" xfId="31981"/>
    <cellStyle name="Percent 62 5" xfId="31982"/>
    <cellStyle name="Percent 62 50" xfId="31983"/>
    <cellStyle name="Percent 62 51" xfId="31984"/>
    <cellStyle name="Percent 62 52" xfId="31985"/>
    <cellStyle name="Percent 62 53" xfId="31986"/>
    <cellStyle name="Percent 62 54" xfId="31987"/>
    <cellStyle name="Percent 62 55" xfId="31988"/>
    <cellStyle name="Percent 62 56" xfId="31989"/>
    <cellStyle name="Percent 62 57" xfId="31990"/>
    <cellStyle name="Percent 62 58" xfId="31991"/>
    <cellStyle name="Percent 62 59" xfId="31992"/>
    <cellStyle name="Percent 62 6" xfId="31993"/>
    <cellStyle name="Percent 62 60" xfId="31994"/>
    <cellStyle name="Percent 62 61" xfId="31995"/>
    <cellStyle name="Percent 62 62" xfId="31996"/>
    <cellStyle name="Percent 62 63" xfId="31997"/>
    <cellStyle name="Percent 62 64" xfId="31998"/>
    <cellStyle name="Percent 62 65" xfId="31999"/>
    <cellStyle name="Percent 62 66" xfId="32000"/>
    <cellStyle name="Percent 62 67" xfId="32001"/>
    <cellStyle name="Percent 62 7" xfId="32002"/>
    <cellStyle name="Percent 62 8" xfId="32003"/>
    <cellStyle name="Percent 62 9" xfId="32004"/>
    <cellStyle name="Percent 63" xfId="32005"/>
    <cellStyle name="Percent 63 10" xfId="32006"/>
    <cellStyle name="Percent 63 11" xfId="32007"/>
    <cellStyle name="Percent 63 12" xfId="32008"/>
    <cellStyle name="Percent 63 13" xfId="32009"/>
    <cellStyle name="Percent 63 14" xfId="32010"/>
    <cellStyle name="Percent 63 15" xfId="32011"/>
    <cellStyle name="Percent 63 16" xfId="32012"/>
    <cellStyle name="Percent 63 17" xfId="32013"/>
    <cellStyle name="Percent 63 18" xfId="32014"/>
    <cellStyle name="Percent 63 19" xfId="32015"/>
    <cellStyle name="Percent 63 2" xfId="32016"/>
    <cellStyle name="Percent 63 20" xfId="32017"/>
    <cellStyle name="Percent 63 21" xfId="32018"/>
    <cellStyle name="Percent 63 22" xfId="32019"/>
    <cellStyle name="Percent 63 23" xfId="32020"/>
    <cellStyle name="Percent 63 24" xfId="32021"/>
    <cellStyle name="Percent 63 25" xfId="32022"/>
    <cellStyle name="Percent 63 26" xfId="32023"/>
    <cellStyle name="Percent 63 27" xfId="32024"/>
    <cellStyle name="Percent 63 28" xfId="32025"/>
    <cellStyle name="Percent 63 29" xfId="32026"/>
    <cellStyle name="Percent 63 3" xfId="32027"/>
    <cellStyle name="Percent 63 30" xfId="32028"/>
    <cellStyle name="Percent 63 31" xfId="32029"/>
    <cellStyle name="Percent 63 32" xfId="32030"/>
    <cellStyle name="Percent 63 33" xfId="32031"/>
    <cellStyle name="Percent 63 34" xfId="32032"/>
    <cellStyle name="Percent 63 35" xfId="32033"/>
    <cellStyle name="Percent 63 36" xfId="32034"/>
    <cellStyle name="Percent 63 37" xfId="32035"/>
    <cellStyle name="Percent 63 38" xfId="32036"/>
    <cellStyle name="Percent 63 39" xfId="32037"/>
    <cellStyle name="Percent 63 4" xfId="32038"/>
    <cellStyle name="Percent 63 40" xfId="32039"/>
    <cellStyle name="Percent 63 41" xfId="32040"/>
    <cellStyle name="Percent 63 42" xfId="32041"/>
    <cellStyle name="Percent 63 43" xfId="32042"/>
    <cellStyle name="Percent 63 44" xfId="32043"/>
    <cellStyle name="Percent 63 45" xfId="32044"/>
    <cellStyle name="Percent 63 46" xfId="32045"/>
    <cellStyle name="Percent 63 47" xfId="32046"/>
    <cellStyle name="Percent 63 48" xfId="32047"/>
    <cellStyle name="Percent 63 49" xfId="32048"/>
    <cellStyle name="Percent 63 5" xfId="32049"/>
    <cellStyle name="Percent 63 50" xfId="32050"/>
    <cellStyle name="Percent 63 51" xfId="32051"/>
    <cellStyle name="Percent 63 52" xfId="32052"/>
    <cellStyle name="Percent 63 53" xfId="32053"/>
    <cellStyle name="Percent 63 54" xfId="32054"/>
    <cellStyle name="Percent 63 55" xfId="32055"/>
    <cellStyle name="Percent 63 56" xfId="32056"/>
    <cellStyle name="Percent 63 57" xfId="32057"/>
    <cellStyle name="Percent 63 58" xfId="32058"/>
    <cellStyle name="Percent 63 59" xfId="32059"/>
    <cellStyle name="Percent 63 6" xfId="32060"/>
    <cellStyle name="Percent 63 60" xfId="32061"/>
    <cellStyle name="Percent 63 61" xfId="32062"/>
    <cellStyle name="Percent 63 62" xfId="32063"/>
    <cellStyle name="Percent 63 63" xfId="32064"/>
    <cellStyle name="Percent 63 64" xfId="32065"/>
    <cellStyle name="Percent 63 65" xfId="32066"/>
    <cellStyle name="Percent 63 66" xfId="32067"/>
    <cellStyle name="Percent 63 67" xfId="32068"/>
    <cellStyle name="Percent 63 7" xfId="32069"/>
    <cellStyle name="Percent 63 8" xfId="32070"/>
    <cellStyle name="Percent 63 9" xfId="32071"/>
    <cellStyle name="Percent 64" xfId="32072"/>
    <cellStyle name="Percent 64 10" xfId="32073"/>
    <cellStyle name="Percent 64 11" xfId="32074"/>
    <cellStyle name="Percent 64 12" xfId="32075"/>
    <cellStyle name="Percent 64 13" xfId="32076"/>
    <cellStyle name="Percent 64 14" xfId="32077"/>
    <cellStyle name="Percent 64 15" xfId="32078"/>
    <cellStyle name="Percent 64 16" xfId="32079"/>
    <cellStyle name="Percent 64 17" xfId="32080"/>
    <cellStyle name="Percent 64 18" xfId="32081"/>
    <cellStyle name="Percent 64 19" xfId="32082"/>
    <cellStyle name="Percent 64 2" xfId="32083"/>
    <cellStyle name="Percent 64 20" xfId="32084"/>
    <cellStyle name="Percent 64 21" xfId="32085"/>
    <cellStyle name="Percent 64 22" xfId="32086"/>
    <cellStyle name="Percent 64 23" xfId="32087"/>
    <cellStyle name="Percent 64 24" xfId="32088"/>
    <cellStyle name="Percent 64 25" xfId="32089"/>
    <cellStyle name="Percent 64 26" xfId="32090"/>
    <cellStyle name="Percent 64 27" xfId="32091"/>
    <cellStyle name="Percent 64 28" xfId="32092"/>
    <cellStyle name="Percent 64 29" xfId="32093"/>
    <cellStyle name="Percent 64 3" xfId="32094"/>
    <cellStyle name="Percent 64 30" xfId="32095"/>
    <cellStyle name="Percent 64 31" xfId="32096"/>
    <cellStyle name="Percent 64 32" xfId="32097"/>
    <cellStyle name="Percent 64 33" xfId="32098"/>
    <cellStyle name="Percent 64 34" xfId="32099"/>
    <cellStyle name="Percent 64 35" xfId="32100"/>
    <cellStyle name="Percent 64 36" xfId="32101"/>
    <cellStyle name="Percent 64 37" xfId="32102"/>
    <cellStyle name="Percent 64 38" xfId="32103"/>
    <cellStyle name="Percent 64 39" xfId="32104"/>
    <cellStyle name="Percent 64 4" xfId="32105"/>
    <cellStyle name="Percent 64 40" xfId="32106"/>
    <cellStyle name="Percent 64 41" xfId="32107"/>
    <cellStyle name="Percent 64 42" xfId="32108"/>
    <cellStyle name="Percent 64 43" xfId="32109"/>
    <cellStyle name="Percent 64 44" xfId="32110"/>
    <cellStyle name="Percent 64 45" xfId="32111"/>
    <cellStyle name="Percent 64 46" xfId="32112"/>
    <cellStyle name="Percent 64 47" xfId="32113"/>
    <cellStyle name="Percent 64 48" xfId="32114"/>
    <cellStyle name="Percent 64 49" xfId="32115"/>
    <cellStyle name="Percent 64 5" xfId="32116"/>
    <cellStyle name="Percent 64 50" xfId="32117"/>
    <cellStyle name="Percent 64 51" xfId="32118"/>
    <cellStyle name="Percent 64 52" xfId="32119"/>
    <cellStyle name="Percent 64 53" xfId="32120"/>
    <cellStyle name="Percent 64 54" xfId="32121"/>
    <cellStyle name="Percent 64 55" xfId="32122"/>
    <cellStyle name="Percent 64 56" xfId="32123"/>
    <cellStyle name="Percent 64 57" xfId="32124"/>
    <cellStyle name="Percent 64 58" xfId="32125"/>
    <cellStyle name="Percent 64 59" xfId="32126"/>
    <cellStyle name="Percent 64 6" xfId="32127"/>
    <cellStyle name="Percent 64 60" xfId="32128"/>
    <cellStyle name="Percent 64 61" xfId="32129"/>
    <cellStyle name="Percent 64 62" xfId="32130"/>
    <cellStyle name="Percent 64 63" xfId="32131"/>
    <cellStyle name="Percent 64 64" xfId="32132"/>
    <cellStyle name="Percent 64 65" xfId="32133"/>
    <cellStyle name="Percent 64 66" xfId="32134"/>
    <cellStyle name="Percent 64 67" xfId="32135"/>
    <cellStyle name="Percent 64 7" xfId="32136"/>
    <cellStyle name="Percent 64 8" xfId="32137"/>
    <cellStyle name="Percent 64 9" xfId="32138"/>
    <cellStyle name="Percent 65" xfId="32139"/>
    <cellStyle name="Percent 65 10" xfId="32140"/>
    <cellStyle name="Percent 65 11" xfId="32141"/>
    <cellStyle name="Percent 65 12" xfId="32142"/>
    <cellStyle name="Percent 65 13" xfId="32143"/>
    <cellStyle name="Percent 65 14" xfId="32144"/>
    <cellStyle name="Percent 65 15" xfId="32145"/>
    <cellStyle name="Percent 65 16" xfId="32146"/>
    <cellStyle name="Percent 65 17" xfId="32147"/>
    <cellStyle name="Percent 65 18" xfId="32148"/>
    <cellStyle name="Percent 65 19" xfId="32149"/>
    <cellStyle name="Percent 65 2" xfId="32150"/>
    <cellStyle name="Percent 65 20" xfId="32151"/>
    <cellStyle name="Percent 65 21" xfId="32152"/>
    <cellStyle name="Percent 65 22" xfId="32153"/>
    <cellStyle name="Percent 65 23" xfId="32154"/>
    <cellStyle name="Percent 65 24" xfId="32155"/>
    <cellStyle name="Percent 65 25" xfId="32156"/>
    <cellStyle name="Percent 65 26" xfId="32157"/>
    <cellStyle name="Percent 65 27" xfId="32158"/>
    <cellStyle name="Percent 65 28" xfId="32159"/>
    <cellStyle name="Percent 65 29" xfId="32160"/>
    <cellStyle name="Percent 65 3" xfId="32161"/>
    <cellStyle name="Percent 65 30" xfId="32162"/>
    <cellStyle name="Percent 65 31" xfId="32163"/>
    <cellStyle name="Percent 65 32" xfId="32164"/>
    <cellStyle name="Percent 65 33" xfId="32165"/>
    <cellStyle name="Percent 65 34" xfId="32166"/>
    <cellStyle name="Percent 65 35" xfId="32167"/>
    <cellStyle name="Percent 65 36" xfId="32168"/>
    <cellStyle name="Percent 65 37" xfId="32169"/>
    <cellStyle name="Percent 65 38" xfId="32170"/>
    <cellStyle name="Percent 65 39" xfId="32171"/>
    <cellStyle name="Percent 65 4" xfId="32172"/>
    <cellStyle name="Percent 65 40" xfId="32173"/>
    <cellStyle name="Percent 65 41" xfId="32174"/>
    <cellStyle name="Percent 65 42" xfId="32175"/>
    <cellStyle name="Percent 65 43" xfId="32176"/>
    <cellStyle name="Percent 65 44" xfId="32177"/>
    <cellStyle name="Percent 65 45" xfId="32178"/>
    <cellStyle name="Percent 65 46" xfId="32179"/>
    <cellStyle name="Percent 65 47" xfId="32180"/>
    <cellStyle name="Percent 65 48" xfId="32181"/>
    <cellStyle name="Percent 65 49" xfId="32182"/>
    <cellStyle name="Percent 65 5" xfId="32183"/>
    <cellStyle name="Percent 65 50" xfId="32184"/>
    <cellStyle name="Percent 65 51" xfId="32185"/>
    <cellStyle name="Percent 65 52" xfId="32186"/>
    <cellStyle name="Percent 65 53" xfId="32187"/>
    <cellStyle name="Percent 65 54" xfId="32188"/>
    <cellStyle name="Percent 65 55" xfId="32189"/>
    <cellStyle name="Percent 65 56" xfId="32190"/>
    <cellStyle name="Percent 65 57" xfId="32191"/>
    <cellStyle name="Percent 65 58" xfId="32192"/>
    <cellStyle name="Percent 65 59" xfId="32193"/>
    <cellStyle name="Percent 65 6" xfId="32194"/>
    <cellStyle name="Percent 65 60" xfId="32195"/>
    <cellStyle name="Percent 65 61" xfId="32196"/>
    <cellStyle name="Percent 65 62" xfId="32197"/>
    <cellStyle name="Percent 65 63" xfId="32198"/>
    <cellStyle name="Percent 65 64" xfId="32199"/>
    <cellStyle name="Percent 65 65" xfId="32200"/>
    <cellStyle name="Percent 65 66" xfId="32201"/>
    <cellStyle name="Percent 65 67" xfId="32202"/>
    <cellStyle name="Percent 65 7" xfId="32203"/>
    <cellStyle name="Percent 65 8" xfId="32204"/>
    <cellStyle name="Percent 65 9" xfId="32205"/>
    <cellStyle name="Percent 66" xfId="32206"/>
    <cellStyle name="Percent 66 10" xfId="32207"/>
    <cellStyle name="Percent 66 11" xfId="32208"/>
    <cellStyle name="Percent 66 12" xfId="32209"/>
    <cellStyle name="Percent 66 13" xfId="32210"/>
    <cellStyle name="Percent 66 14" xfId="32211"/>
    <cellStyle name="Percent 66 15" xfId="32212"/>
    <cellStyle name="Percent 66 16" xfId="32213"/>
    <cellStyle name="Percent 66 17" xfId="32214"/>
    <cellStyle name="Percent 66 18" xfId="32215"/>
    <cellStyle name="Percent 66 19" xfId="32216"/>
    <cellStyle name="Percent 66 2" xfId="32217"/>
    <cellStyle name="Percent 66 20" xfId="32218"/>
    <cellStyle name="Percent 66 21" xfId="32219"/>
    <cellStyle name="Percent 66 22" xfId="32220"/>
    <cellStyle name="Percent 66 23" xfId="32221"/>
    <cellStyle name="Percent 66 24" xfId="32222"/>
    <cellStyle name="Percent 66 25" xfId="32223"/>
    <cellStyle name="Percent 66 26" xfId="32224"/>
    <cellStyle name="Percent 66 27" xfId="32225"/>
    <cellStyle name="Percent 66 28" xfId="32226"/>
    <cellStyle name="Percent 66 29" xfId="32227"/>
    <cellStyle name="Percent 66 3" xfId="32228"/>
    <cellStyle name="Percent 66 30" xfId="32229"/>
    <cellStyle name="Percent 66 31" xfId="32230"/>
    <cellStyle name="Percent 66 32" xfId="32231"/>
    <cellStyle name="Percent 66 33" xfId="32232"/>
    <cellStyle name="Percent 66 34" xfId="32233"/>
    <cellStyle name="Percent 66 35" xfId="32234"/>
    <cellStyle name="Percent 66 36" xfId="32235"/>
    <cellStyle name="Percent 66 37" xfId="32236"/>
    <cellStyle name="Percent 66 38" xfId="32237"/>
    <cellStyle name="Percent 66 39" xfId="32238"/>
    <cellStyle name="Percent 66 4" xfId="32239"/>
    <cellStyle name="Percent 66 40" xfId="32240"/>
    <cellStyle name="Percent 66 41" xfId="32241"/>
    <cellStyle name="Percent 66 42" xfId="32242"/>
    <cellStyle name="Percent 66 43" xfId="32243"/>
    <cellStyle name="Percent 66 44" xfId="32244"/>
    <cellStyle name="Percent 66 45" xfId="32245"/>
    <cellStyle name="Percent 66 46" xfId="32246"/>
    <cellStyle name="Percent 66 47" xfId="32247"/>
    <cellStyle name="Percent 66 48" xfId="32248"/>
    <cellStyle name="Percent 66 49" xfId="32249"/>
    <cellStyle name="Percent 66 5" xfId="32250"/>
    <cellStyle name="Percent 66 50" xfId="32251"/>
    <cellStyle name="Percent 66 51" xfId="32252"/>
    <cellStyle name="Percent 66 52" xfId="32253"/>
    <cellStyle name="Percent 66 53" xfId="32254"/>
    <cellStyle name="Percent 66 54" xfId="32255"/>
    <cellStyle name="Percent 66 55" xfId="32256"/>
    <cellStyle name="Percent 66 56" xfId="32257"/>
    <cellStyle name="Percent 66 57" xfId="32258"/>
    <cellStyle name="Percent 66 58" xfId="32259"/>
    <cellStyle name="Percent 66 59" xfId="32260"/>
    <cellStyle name="Percent 66 6" xfId="32261"/>
    <cellStyle name="Percent 66 60" xfId="32262"/>
    <cellStyle name="Percent 66 61" xfId="32263"/>
    <cellStyle name="Percent 66 62" xfId="32264"/>
    <cellStyle name="Percent 66 63" xfId="32265"/>
    <cellStyle name="Percent 66 64" xfId="32266"/>
    <cellStyle name="Percent 66 65" xfId="32267"/>
    <cellStyle name="Percent 66 66" xfId="32268"/>
    <cellStyle name="Percent 66 67" xfId="32269"/>
    <cellStyle name="Percent 66 7" xfId="32270"/>
    <cellStyle name="Percent 66 8" xfId="32271"/>
    <cellStyle name="Percent 66 9" xfId="32272"/>
    <cellStyle name="Percent 67" xfId="32273"/>
    <cellStyle name="Percent 67 10" xfId="32274"/>
    <cellStyle name="Percent 67 11" xfId="32275"/>
    <cellStyle name="Percent 67 12" xfId="32276"/>
    <cellStyle name="Percent 67 13" xfId="32277"/>
    <cellStyle name="Percent 67 14" xfId="32278"/>
    <cellStyle name="Percent 67 15" xfId="32279"/>
    <cellStyle name="Percent 67 16" xfId="32280"/>
    <cellStyle name="Percent 67 17" xfId="32281"/>
    <cellStyle name="Percent 67 18" xfId="32282"/>
    <cellStyle name="Percent 67 19" xfId="32283"/>
    <cellStyle name="Percent 67 2" xfId="32284"/>
    <cellStyle name="Percent 67 20" xfId="32285"/>
    <cellStyle name="Percent 67 21" xfId="32286"/>
    <cellStyle name="Percent 67 22" xfId="32287"/>
    <cellStyle name="Percent 67 23" xfId="32288"/>
    <cellStyle name="Percent 67 24" xfId="32289"/>
    <cellStyle name="Percent 67 25" xfId="32290"/>
    <cellStyle name="Percent 67 26" xfId="32291"/>
    <cellStyle name="Percent 67 27" xfId="32292"/>
    <cellStyle name="Percent 67 28" xfId="32293"/>
    <cellStyle name="Percent 67 29" xfId="32294"/>
    <cellStyle name="Percent 67 3" xfId="32295"/>
    <cellStyle name="Percent 67 30" xfId="32296"/>
    <cellStyle name="Percent 67 31" xfId="32297"/>
    <cellStyle name="Percent 67 32" xfId="32298"/>
    <cellStyle name="Percent 67 33" xfId="32299"/>
    <cellStyle name="Percent 67 34" xfId="32300"/>
    <cellStyle name="Percent 67 35" xfId="32301"/>
    <cellStyle name="Percent 67 36" xfId="32302"/>
    <cellStyle name="Percent 67 37" xfId="32303"/>
    <cellStyle name="Percent 67 38" xfId="32304"/>
    <cellStyle name="Percent 67 39" xfId="32305"/>
    <cellStyle name="Percent 67 4" xfId="32306"/>
    <cellStyle name="Percent 67 40" xfId="32307"/>
    <cellStyle name="Percent 67 41" xfId="32308"/>
    <cellStyle name="Percent 67 42" xfId="32309"/>
    <cellStyle name="Percent 67 43" xfId="32310"/>
    <cellStyle name="Percent 67 44" xfId="32311"/>
    <cellStyle name="Percent 67 45" xfId="32312"/>
    <cellStyle name="Percent 67 46" xfId="32313"/>
    <cellStyle name="Percent 67 47" xfId="32314"/>
    <cellStyle name="Percent 67 48" xfId="32315"/>
    <cellStyle name="Percent 67 49" xfId="32316"/>
    <cellStyle name="Percent 67 5" xfId="32317"/>
    <cellStyle name="Percent 67 50" xfId="32318"/>
    <cellStyle name="Percent 67 51" xfId="32319"/>
    <cellStyle name="Percent 67 52" xfId="32320"/>
    <cellStyle name="Percent 67 53" xfId="32321"/>
    <cellStyle name="Percent 67 54" xfId="32322"/>
    <cellStyle name="Percent 67 55" xfId="32323"/>
    <cellStyle name="Percent 67 56" xfId="32324"/>
    <cellStyle name="Percent 67 57" xfId="32325"/>
    <cellStyle name="Percent 67 58" xfId="32326"/>
    <cellStyle name="Percent 67 59" xfId="32327"/>
    <cellStyle name="Percent 67 6" xfId="32328"/>
    <cellStyle name="Percent 67 60" xfId="32329"/>
    <cellStyle name="Percent 67 61" xfId="32330"/>
    <cellStyle name="Percent 67 62" xfId="32331"/>
    <cellStyle name="Percent 67 63" xfId="32332"/>
    <cellStyle name="Percent 67 64" xfId="32333"/>
    <cellStyle name="Percent 67 65" xfId="32334"/>
    <cellStyle name="Percent 67 66" xfId="32335"/>
    <cellStyle name="Percent 67 67" xfId="32336"/>
    <cellStyle name="Percent 67 7" xfId="32337"/>
    <cellStyle name="Percent 67 8" xfId="32338"/>
    <cellStyle name="Percent 67 9" xfId="32339"/>
    <cellStyle name="Percent 68" xfId="32340"/>
    <cellStyle name="Percent 68 10" xfId="32341"/>
    <cellStyle name="Percent 68 11" xfId="32342"/>
    <cellStyle name="Percent 68 12" xfId="32343"/>
    <cellStyle name="Percent 68 13" xfId="32344"/>
    <cellStyle name="Percent 68 14" xfId="32345"/>
    <cellStyle name="Percent 68 15" xfId="32346"/>
    <cellStyle name="Percent 68 16" xfId="32347"/>
    <cellStyle name="Percent 68 17" xfId="32348"/>
    <cellStyle name="Percent 68 18" xfId="32349"/>
    <cellStyle name="Percent 68 19" xfId="32350"/>
    <cellStyle name="Percent 68 2" xfId="32351"/>
    <cellStyle name="Percent 68 20" xfId="32352"/>
    <cellStyle name="Percent 68 21" xfId="32353"/>
    <cellStyle name="Percent 68 22" xfId="32354"/>
    <cellStyle name="Percent 68 23" xfId="32355"/>
    <cellStyle name="Percent 68 24" xfId="32356"/>
    <cellStyle name="Percent 68 25" xfId="32357"/>
    <cellStyle name="Percent 68 26" xfId="32358"/>
    <cellStyle name="Percent 68 27" xfId="32359"/>
    <cellStyle name="Percent 68 28" xfId="32360"/>
    <cellStyle name="Percent 68 29" xfId="32361"/>
    <cellStyle name="Percent 68 3" xfId="32362"/>
    <cellStyle name="Percent 68 30" xfId="32363"/>
    <cellStyle name="Percent 68 31" xfId="32364"/>
    <cellStyle name="Percent 68 32" xfId="32365"/>
    <cellStyle name="Percent 68 33" xfId="32366"/>
    <cellStyle name="Percent 68 34" xfId="32367"/>
    <cellStyle name="Percent 68 35" xfId="32368"/>
    <cellStyle name="Percent 68 36" xfId="32369"/>
    <cellStyle name="Percent 68 37" xfId="32370"/>
    <cellStyle name="Percent 68 38" xfId="32371"/>
    <cellStyle name="Percent 68 39" xfId="32372"/>
    <cellStyle name="Percent 68 4" xfId="32373"/>
    <cellStyle name="Percent 68 40" xfId="32374"/>
    <cellStyle name="Percent 68 41" xfId="32375"/>
    <cellStyle name="Percent 68 42" xfId="32376"/>
    <cellStyle name="Percent 68 43" xfId="32377"/>
    <cellStyle name="Percent 68 44" xfId="32378"/>
    <cellStyle name="Percent 68 45" xfId="32379"/>
    <cellStyle name="Percent 68 46" xfId="32380"/>
    <cellStyle name="Percent 68 47" xfId="32381"/>
    <cellStyle name="Percent 68 48" xfId="32382"/>
    <cellStyle name="Percent 68 49" xfId="32383"/>
    <cellStyle name="Percent 68 5" xfId="32384"/>
    <cellStyle name="Percent 68 50" xfId="32385"/>
    <cellStyle name="Percent 68 51" xfId="32386"/>
    <cellStyle name="Percent 68 52" xfId="32387"/>
    <cellStyle name="Percent 68 53" xfId="32388"/>
    <cellStyle name="Percent 68 54" xfId="32389"/>
    <cellStyle name="Percent 68 55" xfId="32390"/>
    <cellStyle name="Percent 68 56" xfId="32391"/>
    <cellStyle name="Percent 68 57" xfId="32392"/>
    <cellStyle name="Percent 68 58" xfId="32393"/>
    <cellStyle name="Percent 68 59" xfId="32394"/>
    <cellStyle name="Percent 68 6" xfId="32395"/>
    <cellStyle name="Percent 68 60" xfId="32396"/>
    <cellStyle name="Percent 68 61" xfId="32397"/>
    <cellStyle name="Percent 68 62" xfId="32398"/>
    <cellStyle name="Percent 68 63" xfId="32399"/>
    <cellStyle name="Percent 68 64" xfId="32400"/>
    <cellStyle name="Percent 68 65" xfId="32401"/>
    <cellStyle name="Percent 68 66" xfId="32402"/>
    <cellStyle name="Percent 68 67" xfId="32403"/>
    <cellStyle name="Percent 68 7" xfId="32404"/>
    <cellStyle name="Percent 68 8" xfId="32405"/>
    <cellStyle name="Percent 68 9" xfId="32406"/>
    <cellStyle name="Percent 69" xfId="32407"/>
    <cellStyle name="Percent 69 10" xfId="32408"/>
    <cellStyle name="Percent 69 11" xfId="32409"/>
    <cellStyle name="Percent 69 12" xfId="32410"/>
    <cellStyle name="Percent 69 13" xfId="32411"/>
    <cellStyle name="Percent 69 14" xfId="32412"/>
    <cellStyle name="Percent 69 15" xfId="32413"/>
    <cellStyle name="Percent 69 16" xfId="32414"/>
    <cellStyle name="Percent 69 17" xfId="32415"/>
    <cellStyle name="Percent 69 18" xfId="32416"/>
    <cellStyle name="Percent 69 19" xfId="32417"/>
    <cellStyle name="Percent 69 2" xfId="32418"/>
    <cellStyle name="Percent 69 20" xfId="32419"/>
    <cellStyle name="Percent 69 21" xfId="32420"/>
    <cellStyle name="Percent 69 22" xfId="32421"/>
    <cellStyle name="Percent 69 23" xfId="32422"/>
    <cellStyle name="Percent 69 24" xfId="32423"/>
    <cellStyle name="Percent 69 25" xfId="32424"/>
    <cellStyle name="Percent 69 26" xfId="32425"/>
    <cellStyle name="Percent 69 27" xfId="32426"/>
    <cellStyle name="Percent 69 28" xfId="32427"/>
    <cellStyle name="Percent 69 29" xfId="32428"/>
    <cellStyle name="Percent 69 3" xfId="32429"/>
    <cellStyle name="Percent 69 30" xfId="32430"/>
    <cellStyle name="Percent 69 31" xfId="32431"/>
    <cellStyle name="Percent 69 32" xfId="32432"/>
    <cellStyle name="Percent 69 33" xfId="32433"/>
    <cellStyle name="Percent 69 34" xfId="32434"/>
    <cellStyle name="Percent 69 35" xfId="32435"/>
    <cellStyle name="Percent 69 36" xfId="32436"/>
    <cellStyle name="Percent 69 37" xfId="32437"/>
    <cellStyle name="Percent 69 38" xfId="32438"/>
    <cellStyle name="Percent 69 39" xfId="32439"/>
    <cellStyle name="Percent 69 4" xfId="32440"/>
    <cellStyle name="Percent 69 40" xfId="32441"/>
    <cellStyle name="Percent 69 41" xfId="32442"/>
    <cellStyle name="Percent 69 42" xfId="32443"/>
    <cellStyle name="Percent 69 43" xfId="32444"/>
    <cellStyle name="Percent 69 44" xfId="32445"/>
    <cellStyle name="Percent 69 45" xfId="32446"/>
    <cellStyle name="Percent 69 46" xfId="32447"/>
    <cellStyle name="Percent 69 47" xfId="32448"/>
    <cellStyle name="Percent 69 48" xfId="32449"/>
    <cellStyle name="Percent 69 49" xfId="32450"/>
    <cellStyle name="Percent 69 5" xfId="32451"/>
    <cellStyle name="Percent 69 50" xfId="32452"/>
    <cellStyle name="Percent 69 51" xfId="32453"/>
    <cellStyle name="Percent 69 52" xfId="32454"/>
    <cellStyle name="Percent 69 53" xfId="32455"/>
    <cellStyle name="Percent 69 54" xfId="32456"/>
    <cellStyle name="Percent 69 55" xfId="32457"/>
    <cellStyle name="Percent 69 56" xfId="32458"/>
    <cellStyle name="Percent 69 57" xfId="32459"/>
    <cellStyle name="Percent 69 58" xfId="32460"/>
    <cellStyle name="Percent 69 59" xfId="32461"/>
    <cellStyle name="Percent 69 6" xfId="32462"/>
    <cellStyle name="Percent 69 60" xfId="32463"/>
    <cellStyle name="Percent 69 61" xfId="32464"/>
    <cellStyle name="Percent 69 62" xfId="32465"/>
    <cellStyle name="Percent 69 63" xfId="32466"/>
    <cellStyle name="Percent 69 64" xfId="32467"/>
    <cellStyle name="Percent 69 65" xfId="32468"/>
    <cellStyle name="Percent 69 66" xfId="32469"/>
    <cellStyle name="Percent 69 67" xfId="32470"/>
    <cellStyle name="Percent 69 7" xfId="32471"/>
    <cellStyle name="Percent 69 8" xfId="32472"/>
    <cellStyle name="Percent 69 9" xfId="32473"/>
    <cellStyle name="Percent 7" xfId="32474"/>
    <cellStyle name="Percent 7 10" xfId="32475"/>
    <cellStyle name="Percent 7 11" xfId="32476"/>
    <cellStyle name="Percent 7 12" xfId="32477"/>
    <cellStyle name="Percent 7 13" xfId="32478"/>
    <cellStyle name="Percent 7 14" xfId="32479"/>
    <cellStyle name="Percent 7 15" xfId="32480"/>
    <cellStyle name="Percent 7 16" xfId="32481"/>
    <cellStyle name="Percent 7 17" xfId="32482"/>
    <cellStyle name="Percent 7 18" xfId="32483"/>
    <cellStyle name="Percent 7 19" xfId="32484"/>
    <cellStyle name="Percent 7 2" xfId="32485"/>
    <cellStyle name="Percent 7 2 10" xfId="32486"/>
    <cellStyle name="Percent 7 2 11" xfId="32487"/>
    <cellStyle name="Percent 7 2 12" xfId="32488"/>
    <cellStyle name="Percent 7 2 13" xfId="32489"/>
    <cellStyle name="Percent 7 2 14" xfId="32490"/>
    <cellStyle name="Percent 7 2 15" xfId="32491"/>
    <cellStyle name="Percent 7 2 16" xfId="32492"/>
    <cellStyle name="Percent 7 2 17" xfId="32493"/>
    <cellStyle name="Percent 7 2 18" xfId="32494"/>
    <cellStyle name="Percent 7 2 19" xfId="32495"/>
    <cellStyle name="Percent 7 2 2" xfId="32496"/>
    <cellStyle name="Percent 7 2 20" xfId="32497"/>
    <cellStyle name="Percent 7 2 21" xfId="32498"/>
    <cellStyle name="Percent 7 2 22" xfId="32499"/>
    <cellStyle name="Percent 7 2 23" xfId="32500"/>
    <cellStyle name="Percent 7 2 24" xfId="32501"/>
    <cellStyle name="Percent 7 2 25" xfId="32502"/>
    <cellStyle name="Percent 7 2 26" xfId="32503"/>
    <cellStyle name="Percent 7 2 27" xfId="32504"/>
    <cellStyle name="Percent 7 2 28" xfId="32505"/>
    <cellStyle name="Percent 7 2 29" xfId="32506"/>
    <cellStyle name="Percent 7 2 3" xfId="32507"/>
    <cellStyle name="Percent 7 2 30" xfId="32508"/>
    <cellStyle name="Percent 7 2 31" xfId="32509"/>
    <cellStyle name="Percent 7 2 32" xfId="32510"/>
    <cellStyle name="Percent 7 2 33" xfId="32511"/>
    <cellStyle name="Percent 7 2 34" xfId="32512"/>
    <cellStyle name="Percent 7 2 35" xfId="32513"/>
    <cellStyle name="Percent 7 2 36" xfId="32514"/>
    <cellStyle name="Percent 7 2 37" xfId="32515"/>
    <cellStyle name="Percent 7 2 38" xfId="32516"/>
    <cellStyle name="Percent 7 2 39" xfId="32517"/>
    <cellStyle name="Percent 7 2 4" xfId="32518"/>
    <cellStyle name="Percent 7 2 40" xfId="32519"/>
    <cellStyle name="Percent 7 2 41" xfId="32520"/>
    <cellStyle name="Percent 7 2 42" xfId="32521"/>
    <cellStyle name="Percent 7 2 43" xfId="32522"/>
    <cellStyle name="Percent 7 2 44" xfId="32523"/>
    <cellStyle name="Percent 7 2 45" xfId="32524"/>
    <cellStyle name="Percent 7 2 46" xfId="32525"/>
    <cellStyle name="Percent 7 2 47" xfId="32526"/>
    <cellStyle name="Percent 7 2 48" xfId="32527"/>
    <cellStyle name="Percent 7 2 49" xfId="32528"/>
    <cellStyle name="Percent 7 2 5" xfId="32529"/>
    <cellStyle name="Percent 7 2 50" xfId="32530"/>
    <cellStyle name="Percent 7 2 51" xfId="32531"/>
    <cellStyle name="Percent 7 2 52" xfId="32532"/>
    <cellStyle name="Percent 7 2 53" xfId="32533"/>
    <cellStyle name="Percent 7 2 54" xfId="32534"/>
    <cellStyle name="Percent 7 2 55" xfId="32535"/>
    <cellStyle name="Percent 7 2 56" xfId="32536"/>
    <cellStyle name="Percent 7 2 57" xfId="32537"/>
    <cellStyle name="Percent 7 2 58" xfId="32538"/>
    <cellStyle name="Percent 7 2 59" xfId="32539"/>
    <cellStyle name="Percent 7 2 6" xfId="32540"/>
    <cellStyle name="Percent 7 2 60" xfId="32541"/>
    <cellStyle name="Percent 7 2 61" xfId="32542"/>
    <cellStyle name="Percent 7 2 62" xfId="32543"/>
    <cellStyle name="Percent 7 2 63" xfId="32544"/>
    <cellStyle name="Percent 7 2 64" xfId="32545"/>
    <cellStyle name="Percent 7 2 65" xfId="32546"/>
    <cellStyle name="Percent 7 2 66" xfId="32547"/>
    <cellStyle name="Percent 7 2 67" xfId="32548"/>
    <cellStyle name="Percent 7 2 7" xfId="32549"/>
    <cellStyle name="Percent 7 2 8" xfId="32550"/>
    <cellStyle name="Percent 7 2 9" xfId="32551"/>
    <cellStyle name="Percent 7 20" xfId="32552"/>
    <cellStyle name="Percent 7 21" xfId="32553"/>
    <cellStyle name="Percent 7 22" xfId="32554"/>
    <cellStyle name="Percent 7 23" xfId="32555"/>
    <cellStyle name="Percent 7 24" xfId="32556"/>
    <cellStyle name="Percent 7 25" xfId="32557"/>
    <cellStyle name="Percent 7 26" xfId="32558"/>
    <cellStyle name="Percent 7 27" xfId="32559"/>
    <cellStyle name="Percent 7 28" xfId="32560"/>
    <cellStyle name="Percent 7 29" xfId="32561"/>
    <cellStyle name="Percent 7 3" xfId="32562"/>
    <cellStyle name="Percent 7 30" xfId="32563"/>
    <cellStyle name="Percent 7 31" xfId="32564"/>
    <cellStyle name="Percent 7 32" xfId="32565"/>
    <cellStyle name="Percent 7 33" xfId="32566"/>
    <cellStyle name="Percent 7 34" xfId="32567"/>
    <cellStyle name="Percent 7 35" xfId="32568"/>
    <cellStyle name="Percent 7 36" xfId="32569"/>
    <cellStyle name="Percent 7 37" xfId="32570"/>
    <cellStyle name="Percent 7 38" xfId="32571"/>
    <cellStyle name="Percent 7 39" xfId="32572"/>
    <cellStyle name="Percent 7 4" xfId="32573"/>
    <cellStyle name="Percent 7 40" xfId="32574"/>
    <cellStyle name="Percent 7 41" xfId="32575"/>
    <cellStyle name="Percent 7 42" xfId="32576"/>
    <cellStyle name="Percent 7 43" xfId="32577"/>
    <cellStyle name="Percent 7 44" xfId="32578"/>
    <cellStyle name="Percent 7 45" xfId="32579"/>
    <cellStyle name="Percent 7 46" xfId="32580"/>
    <cellStyle name="Percent 7 47" xfId="32581"/>
    <cellStyle name="Percent 7 48" xfId="32582"/>
    <cellStyle name="Percent 7 49" xfId="32583"/>
    <cellStyle name="Percent 7 5" xfId="32584"/>
    <cellStyle name="Percent 7 50" xfId="32585"/>
    <cellStyle name="Percent 7 51" xfId="32586"/>
    <cellStyle name="Percent 7 52" xfId="32587"/>
    <cellStyle name="Percent 7 53" xfId="32588"/>
    <cellStyle name="Percent 7 54" xfId="32589"/>
    <cellStyle name="Percent 7 55" xfId="32590"/>
    <cellStyle name="Percent 7 56" xfId="32591"/>
    <cellStyle name="Percent 7 57" xfId="32592"/>
    <cellStyle name="Percent 7 58" xfId="32593"/>
    <cellStyle name="Percent 7 59" xfId="32594"/>
    <cellStyle name="Percent 7 6" xfId="32595"/>
    <cellStyle name="Percent 7 60" xfId="32596"/>
    <cellStyle name="Percent 7 61" xfId="32597"/>
    <cellStyle name="Percent 7 62" xfId="32598"/>
    <cellStyle name="Percent 7 63" xfId="32599"/>
    <cellStyle name="Percent 7 64" xfId="32600"/>
    <cellStyle name="Percent 7 65" xfId="32601"/>
    <cellStyle name="Percent 7 66" xfId="32602"/>
    <cellStyle name="Percent 7 67" xfId="32603"/>
    <cellStyle name="Percent 7 68" xfId="32604"/>
    <cellStyle name="Percent 7 7" xfId="32605"/>
    <cellStyle name="Percent 7 8" xfId="32606"/>
    <cellStyle name="Percent 7 9" xfId="32607"/>
    <cellStyle name="Percent 70" xfId="32608"/>
    <cellStyle name="Percent 70 10" xfId="32609"/>
    <cellStyle name="Percent 70 11" xfId="32610"/>
    <cellStyle name="Percent 70 12" xfId="32611"/>
    <cellStyle name="Percent 70 13" xfId="32612"/>
    <cellStyle name="Percent 70 14" xfId="32613"/>
    <cellStyle name="Percent 70 15" xfId="32614"/>
    <cellStyle name="Percent 70 16" xfId="32615"/>
    <cellStyle name="Percent 70 17" xfId="32616"/>
    <cellStyle name="Percent 70 18" xfId="32617"/>
    <cellStyle name="Percent 70 19" xfId="32618"/>
    <cellStyle name="Percent 70 2" xfId="32619"/>
    <cellStyle name="Percent 70 20" xfId="32620"/>
    <cellStyle name="Percent 70 21" xfId="32621"/>
    <cellStyle name="Percent 70 22" xfId="32622"/>
    <cellStyle name="Percent 70 23" xfId="32623"/>
    <cellStyle name="Percent 70 24" xfId="32624"/>
    <cellStyle name="Percent 70 25" xfId="32625"/>
    <cellStyle name="Percent 70 26" xfId="32626"/>
    <cellStyle name="Percent 70 27" xfId="32627"/>
    <cellStyle name="Percent 70 28" xfId="32628"/>
    <cellStyle name="Percent 70 29" xfId="32629"/>
    <cellStyle name="Percent 70 3" xfId="32630"/>
    <cellStyle name="Percent 70 30" xfId="32631"/>
    <cellStyle name="Percent 70 31" xfId="32632"/>
    <cellStyle name="Percent 70 32" xfId="32633"/>
    <cellStyle name="Percent 70 33" xfId="32634"/>
    <cellStyle name="Percent 70 34" xfId="32635"/>
    <cellStyle name="Percent 70 35" xfId="32636"/>
    <cellStyle name="Percent 70 36" xfId="32637"/>
    <cellStyle name="Percent 70 37" xfId="32638"/>
    <cellStyle name="Percent 70 38" xfId="32639"/>
    <cellStyle name="Percent 70 39" xfId="32640"/>
    <cellStyle name="Percent 70 4" xfId="32641"/>
    <cellStyle name="Percent 70 40" xfId="32642"/>
    <cellStyle name="Percent 70 41" xfId="32643"/>
    <cellStyle name="Percent 70 42" xfId="32644"/>
    <cellStyle name="Percent 70 43" xfId="32645"/>
    <cellStyle name="Percent 70 44" xfId="32646"/>
    <cellStyle name="Percent 70 45" xfId="32647"/>
    <cellStyle name="Percent 70 46" xfId="32648"/>
    <cellStyle name="Percent 70 47" xfId="32649"/>
    <cellStyle name="Percent 70 48" xfId="32650"/>
    <cellStyle name="Percent 70 49" xfId="32651"/>
    <cellStyle name="Percent 70 5" xfId="32652"/>
    <cellStyle name="Percent 70 50" xfId="32653"/>
    <cellStyle name="Percent 70 51" xfId="32654"/>
    <cellStyle name="Percent 70 52" xfId="32655"/>
    <cellStyle name="Percent 70 53" xfId="32656"/>
    <cellStyle name="Percent 70 54" xfId="32657"/>
    <cellStyle name="Percent 70 55" xfId="32658"/>
    <cellStyle name="Percent 70 56" xfId="32659"/>
    <cellStyle name="Percent 70 57" xfId="32660"/>
    <cellStyle name="Percent 70 58" xfId="32661"/>
    <cellStyle name="Percent 70 59" xfId="32662"/>
    <cellStyle name="Percent 70 6" xfId="32663"/>
    <cellStyle name="Percent 70 60" xfId="32664"/>
    <cellStyle name="Percent 70 61" xfId="32665"/>
    <cellStyle name="Percent 70 62" xfId="32666"/>
    <cellStyle name="Percent 70 63" xfId="32667"/>
    <cellStyle name="Percent 70 64" xfId="32668"/>
    <cellStyle name="Percent 70 65" xfId="32669"/>
    <cellStyle name="Percent 70 66" xfId="32670"/>
    <cellStyle name="Percent 70 67" xfId="32671"/>
    <cellStyle name="Percent 70 7" xfId="32672"/>
    <cellStyle name="Percent 70 8" xfId="32673"/>
    <cellStyle name="Percent 70 9" xfId="32674"/>
    <cellStyle name="Percent 71" xfId="32675"/>
    <cellStyle name="Percent 71 10" xfId="32676"/>
    <cellStyle name="Percent 71 11" xfId="32677"/>
    <cellStyle name="Percent 71 12" xfId="32678"/>
    <cellStyle name="Percent 71 13" xfId="32679"/>
    <cellStyle name="Percent 71 14" xfId="32680"/>
    <cellStyle name="Percent 71 15" xfId="32681"/>
    <cellStyle name="Percent 71 16" xfId="32682"/>
    <cellStyle name="Percent 71 17" xfId="32683"/>
    <cellStyle name="Percent 71 18" xfId="32684"/>
    <cellStyle name="Percent 71 19" xfId="32685"/>
    <cellStyle name="Percent 71 2" xfId="32686"/>
    <cellStyle name="Percent 71 20" xfId="32687"/>
    <cellStyle name="Percent 71 21" xfId="32688"/>
    <cellStyle name="Percent 71 22" xfId="32689"/>
    <cellStyle name="Percent 71 23" xfId="32690"/>
    <cellStyle name="Percent 71 24" xfId="32691"/>
    <cellStyle name="Percent 71 25" xfId="32692"/>
    <cellStyle name="Percent 71 26" xfId="32693"/>
    <cellStyle name="Percent 71 27" xfId="32694"/>
    <cellStyle name="Percent 71 28" xfId="32695"/>
    <cellStyle name="Percent 71 29" xfId="32696"/>
    <cellStyle name="Percent 71 3" xfId="32697"/>
    <cellStyle name="Percent 71 30" xfId="32698"/>
    <cellStyle name="Percent 71 31" xfId="32699"/>
    <cellStyle name="Percent 71 32" xfId="32700"/>
    <cellStyle name="Percent 71 33" xfId="32701"/>
    <cellStyle name="Percent 71 34" xfId="32702"/>
    <cellStyle name="Percent 71 35" xfId="32703"/>
    <cellStyle name="Percent 71 36" xfId="32704"/>
    <cellStyle name="Percent 71 37" xfId="32705"/>
    <cellStyle name="Percent 71 38" xfId="32706"/>
    <cellStyle name="Percent 71 39" xfId="32707"/>
    <cellStyle name="Percent 71 4" xfId="32708"/>
    <cellStyle name="Percent 71 40" xfId="32709"/>
    <cellStyle name="Percent 71 41" xfId="32710"/>
    <cellStyle name="Percent 71 42" xfId="32711"/>
    <cellStyle name="Percent 71 43" xfId="32712"/>
    <cellStyle name="Percent 71 44" xfId="32713"/>
    <cellStyle name="Percent 71 45" xfId="32714"/>
    <cellStyle name="Percent 71 46" xfId="32715"/>
    <cellStyle name="Percent 71 47" xfId="32716"/>
    <cellStyle name="Percent 71 48" xfId="32717"/>
    <cellStyle name="Percent 71 49" xfId="32718"/>
    <cellStyle name="Percent 71 5" xfId="32719"/>
    <cellStyle name="Percent 71 50" xfId="32720"/>
    <cellStyle name="Percent 71 51" xfId="32721"/>
    <cellStyle name="Percent 71 52" xfId="32722"/>
    <cellStyle name="Percent 71 53" xfId="32723"/>
    <cellStyle name="Percent 71 54" xfId="32724"/>
    <cellStyle name="Percent 71 55" xfId="32725"/>
    <cellStyle name="Percent 71 56" xfId="32726"/>
    <cellStyle name="Percent 71 57" xfId="32727"/>
    <cellStyle name="Percent 71 58" xfId="32728"/>
    <cellStyle name="Percent 71 59" xfId="32729"/>
    <cellStyle name="Percent 71 6" xfId="32730"/>
    <cellStyle name="Percent 71 60" xfId="32731"/>
    <cellStyle name="Percent 71 61" xfId="32732"/>
    <cellStyle name="Percent 71 62" xfId="32733"/>
    <cellStyle name="Percent 71 63" xfId="32734"/>
    <cellStyle name="Percent 71 64" xfId="32735"/>
    <cellStyle name="Percent 71 65" xfId="32736"/>
    <cellStyle name="Percent 71 66" xfId="32737"/>
    <cellStyle name="Percent 71 67" xfId="32738"/>
    <cellStyle name="Percent 71 7" xfId="32739"/>
    <cellStyle name="Percent 71 8" xfId="32740"/>
    <cellStyle name="Percent 71 9" xfId="32741"/>
    <cellStyle name="Percent 72" xfId="32742"/>
    <cellStyle name="Percent 72 10" xfId="32743"/>
    <cellStyle name="Percent 72 11" xfId="32744"/>
    <cellStyle name="Percent 72 12" xfId="32745"/>
    <cellStyle name="Percent 72 13" xfId="32746"/>
    <cellStyle name="Percent 72 14" xfId="32747"/>
    <cellStyle name="Percent 72 15" xfId="32748"/>
    <cellStyle name="Percent 72 16" xfId="32749"/>
    <cellStyle name="Percent 72 17" xfId="32750"/>
    <cellStyle name="Percent 72 18" xfId="32751"/>
    <cellStyle name="Percent 72 19" xfId="32752"/>
    <cellStyle name="Percent 72 2" xfId="32753"/>
    <cellStyle name="Percent 72 20" xfId="32754"/>
    <cellStyle name="Percent 72 21" xfId="32755"/>
    <cellStyle name="Percent 72 22" xfId="32756"/>
    <cellStyle name="Percent 72 23" xfId="32757"/>
    <cellStyle name="Percent 72 24" xfId="32758"/>
    <cellStyle name="Percent 72 25" xfId="32759"/>
    <cellStyle name="Percent 72 26" xfId="32760"/>
    <cellStyle name="Percent 72 27" xfId="32761"/>
    <cellStyle name="Percent 72 28" xfId="32762"/>
    <cellStyle name="Percent 72 29" xfId="32763"/>
    <cellStyle name="Percent 72 3" xfId="32764"/>
    <cellStyle name="Percent 72 30" xfId="32765"/>
    <cellStyle name="Percent 72 31" xfId="32766"/>
    <cellStyle name="Percent 72 32" xfId="32767"/>
    <cellStyle name="Percent 72 33" xfId="32768"/>
    <cellStyle name="Percent 72 34" xfId="32769"/>
    <cellStyle name="Percent 72 35" xfId="32770"/>
    <cellStyle name="Percent 72 36" xfId="32771"/>
    <cellStyle name="Percent 72 37" xfId="32772"/>
    <cellStyle name="Percent 72 38" xfId="32773"/>
    <cellStyle name="Percent 72 39" xfId="32774"/>
    <cellStyle name="Percent 72 4" xfId="32775"/>
    <cellStyle name="Percent 72 40" xfId="32776"/>
    <cellStyle name="Percent 72 41" xfId="32777"/>
    <cellStyle name="Percent 72 42" xfId="32778"/>
    <cellStyle name="Percent 72 43" xfId="32779"/>
    <cellStyle name="Percent 72 44" xfId="32780"/>
    <cellStyle name="Percent 72 45" xfId="32781"/>
    <cellStyle name="Percent 72 46" xfId="32782"/>
    <cellStyle name="Percent 72 47" xfId="32783"/>
    <cellStyle name="Percent 72 48" xfId="32784"/>
    <cellStyle name="Percent 72 49" xfId="32785"/>
    <cellStyle name="Percent 72 5" xfId="32786"/>
    <cellStyle name="Percent 72 50" xfId="32787"/>
    <cellStyle name="Percent 72 51" xfId="32788"/>
    <cellStyle name="Percent 72 52" xfId="32789"/>
    <cellStyle name="Percent 72 53" xfId="32790"/>
    <cellStyle name="Percent 72 54" xfId="32791"/>
    <cellStyle name="Percent 72 55" xfId="32792"/>
    <cellStyle name="Percent 72 56" xfId="32793"/>
    <cellStyle name="Percent 72 57" xfId="32794"/>
    <cellStyle name="Percent 72 58" xfId="32795"/>
    <cellStyle name="Percent 72 59" xfId="32796"/>
    <cellStyle name="Percent 72 6" xfId="32797"/>
    <cellStyle name="Percent 72 60" xfId="32798"/>
    <cellStyle name="Percent 72 61" xfId="32799"/>
    <cellStyle name="Percent 72 62" xfId="32800"/>
    <cellStyle name="Percent 72 63" xfId="32801"/>
    <cellStyle name="Percent 72 64" xfId="32802"/>
    <cellStyle name="Percent 72 65" xfId="32803"/>
    <cellStyle name="Percent 72 66" xfId="32804"/>
    <cellStyle name="Percent 72 67" xfId="32805"/>
    <cellStyle name="Percent 72 7" xfId="32806"/>
    <cellStyle name="Percent 72 8" xfId="32807"/>
    <cellStyle name="Percent 72 9" xfId="32808"/>
    <cellStyle name="Percent 73" xfId="32809"/>
    <cellStyle name="Percent 73 10" xfId="32810"/>
    <cellStyle name="Percent 73 11" xfId="32811"/>
    <cellStyle name="Percent 73 12" xfId="32812"/>
    <cellStyle name="Percent 73 13" xfId="32813"/>
    <cellStyle name="Percent 73 14" xfId="32814"/>
    <cellStyle name="Percent 73 15" xfId="32815"/>
    <cellStyle name="Percent 73 16" xfId="32816"/>
    <cellStyle name="Percent 73 17" xfId="32817"/>
    <cellStyle name="Percent 73 18" xfId="32818"/>
    <cellStyle name="Percent 73 19" xfId="32819"/>
    <cellStyle name="Percent 73 2" xfId="32820"/>
    <cellStyle name="Percent 73 20" xfId="32821"/>
    <cellStyle name="Percent 73 21" xfId="32822"/>
    <cellStyle name="Percent 73 22" xfId="32823"/>
    <cellStyle name="Percent 73 23" xfId="32824"/>
    <cellStyle name="Percent 73 24" xfId="32825"/>
    <cellStyle name="Percent 73 25" xfId="32826"/>
    <cellStyle name="Percent 73 26" xfId="32827"/>
    <cellStyle name="Percent 73 27" xfId="32828"/>
    <cellStyle name="Percent 73 28" xfId="32829"/>
    <cellStyle name="Percent 73 29" xfId="32830"/>
    <cellStyle name="Percent 73 3" xfId="32831"/>
    <cellStyle name="Percent 73 30" xfId="32832"/>
    <cellStyle name="Percent 73 31" xfId="32833"/>
    <cellStyle name="Percent 73 32" xfId="32834"/>
    <cellStyle name="Percent 73 33" xfId="32835"/>
    <cellStyle name="Percent 73 34" xfId="32836"/>
    <cellStyle name="Percent 73 35" xfId="32837"/>
    <cellStyle name="Percent 73 36" xfId="32838"/>
    <cellStyle name="Percent 73 37" xfId="32839"/>
    <cellStyle name="Percent 73 38" xfId="32840"/>
    <cellStyle name="Percent 73 39" xfId="32841"/>
    <cellStyle name="Percent 73 4" xfId="32842"/>
    <cellStyle name="Percent 73 40" xfId="32843"/>
    <cellStyle name="Percent 73 41" xfId="32844"/>
    <cellStyle name="Percent 73 42" xfId="32845"/>
    <cellStyle name="Percent 73 43" xfId="32846"/>
    <cellStyle name="Percent 73 44" xfId="32847"/>
    <cellStyle name="Percent 73 45" xfId="32848"/>
    <cellStyle name="Percent 73 46" xfId="32849"/>
    <cellStyle name="Percent 73 47" xfId="32850"/>
    <cellStyle name="Percent 73 48" xfId="32851"/>
    <cellStyle name="Percent 73 49" xfId="32852"/>
    <cellStyle name="Percent 73 5" xfId="32853"/>
    <cellStyle name="Percent 73 50" xfId="32854"/>
    <cellStyle name="Percent 73 51" xfId="32855"/>
    <cellStyle name="Percent 73 52" xfId="32856"/>
    <cellStyle name="Percent 73 53" xfId="32857"/>
    <cellStyle name="Percent 73 54" xfId="32858"/>
    <cellStyle name="Percent 73 55" xfId="32859"/>
    <cellStyle name="Percent 73 56" xfId="32860"/>
    <cellStyle name="Percent 73 57" xfId="32861"/>
    <cellStyle name="Percent 73 58" xfId="32862"/>
    <cellStyle name="Percent 73 59" xfId="32863"/>
    <cellStyle name="Percent 73 6" xfId="32864"/>
    <cellStyle name="Percent 73 60" xfId="32865"/>
    <cellStyle name="Percent 73 61" xfId="32866"/>
    <cellStyle name="Percent 73 62" xfId="32867"/>
    <cellStyle name="Percent 73 63" xfId="32868"/>
    <cellStyle name="Percent 73 64" xfId="32869"/>
    <cellStyle name="Percent 73 65" xfId="32870"/>
    <cellStyle name="Percent 73 66" xfId="32871"/>
    <cellStyle name="Percent 73 67" xfId="32872"/>
    <cellStyle name="Percent 73 7" xfId="32873"/>
    <cellStyle name="Percent 73 8" xfId="32874"/>
    <cellStyle name="Percent 73 9" xfId="32875"/>
    <cellStyle name="Percent 74" xfId="32876"/>
    <cellStyle name="Percent 74 10" xfId="32877"/>
    <cellStyle name="Percent 74 11" xfId="32878"/>
    <cellStyle name="Percent 74 12" xfId="32879"/>
    <cellStyle name="Percent 74 13" xfId="32880"/>
    <cellStyle name="Percent 74 14" xfId="32881"/>
    <cellStyle name="Percent 74 15" xfId="32882"/>
    <cellStyle name="Percent 74 16" xfId="32883"/>
    <cellStyle name="Percent 74 17" xfId="32884"/>
    <cellStyle name="Percent 74 18" xfId="32885"/>
    <cellStyle name="Percent 74 19" xfId="32886"/>
    <cellStyle name="Percent 74 2" xfId="32887"/>
    <cellStyle name="Percent 74 20" xfId="32888"/>
    <cellStyle name="Percent 74 21" xfId="32889"/>
    <cellStyle name="Percent 74 22" xfId="32890"/>
    <cellStyle name="Percent 74 23" xfId="32891"/>
    <cellStyle name="Percent 74 24" xfId="32892"/>
    <cellStyle name="Percent 74 25" xfId="32893"/>
    <cellStyle name="Percent 74 26" xfId="32894"/>
    <cellStyle name="Percent 74 27" xfId="32895"/>
    <cellStyle name="Percent 74 28" xfId="32896"/>
    <cellStyle name="Percent 74 29" xfId="32897"/>
    <cellStyle name="Percent 74 3" xfId="32898"/>
    <cellStyle name="Percent 74 30" xfId="32899"/>
    <cellStyle name="Percent 74 31" xfId="32900"/>
    <cellStyle name="Percent 74 32" xfId="32901"/>
    <cellStyle name="Percent 74 33" xfId="32902"/>
    <cellStyle name="Percent 74 34" xfId="32903"/>
    <cellStyle name="Percent 74 35" xfId="32904"/>
    <cellStyle name="Percent 74 36" xfId="32905"/>
    <cellStyle name="Percent 74 37" xfId="32906"/>
    <cellStyle name="Percent 74 38" xfId="32907"/>
    <cellStyle name="Percent 74 39" xfId="32908"/>
    <cellStyle name="Percent 74 4" xfId="32909"/>
    <cellStyle name="Percent 74 40" xfId="32910"/>
    <cellStyle name="Percent 74 41" xfId="32911"/>
    <cellStyle name="Percent 74 42" xfId="32912"/>
    <cellStyle name="Percent 74 43" xfId="32913"/>
    <cellStyle name="Percent 74 44" xfId="32914"/>
    <cellStyle name="Percent 74 45" xfId="32915"/>
    <cellStyle name="Percent 74 46" xfId="32916"/>
    <cellStyle name="Percent 74 47" xfId="32917"/>
    <cellStyle name="Percent 74 48" xfId="32918"/>
    <cellStyle name="Percent 74 49" xfId="32919"/>
    <cellStyle name="Percent 74 5" xfId="32920"/>
    <cellStyle name="Percent 74 50" xfId="32921"/>
    <cellStyle name="Percent 74 51" xfId="32922"/>
    <cellStyle name="Percent 74 52" xfId="32923"/>
    <cellStyle name="Percent 74 53" xfId="32924"/>
    <cellStyle name="Percent 74 54" xfId="32925"/>
    <cellStyle name="Percent 74 55" xfId="32926"/>
    <cellStyle name="Percent 74 56" xfId="32927"/>
    <cellStyle name="Percent 74 57" xfId="32928"/>
    <cellStyle name="Percent 74 58" xfId="32929"/>
    <cellStyle name="Percent 74 59" xfId="32930"/>
    <cellStyle name="Percent 74 6" xfId="32931"/>
    <cellStyle name="Percent 74 60" xfId="32932"/>
    <cellStyle name="Percent 74 61" xfId="32933"/>
    <cellStyle name="Percent 74 62" xfId="32934"/>
    <cellStyle name="Percent 74 63" xfId="32935"/>
    <cellStyle name="Percent 74 64" xfId="32936"/>
    <cellStyle name="Percent 74 65" xfId="32937"/>
    <cellStyle name="Percent 74 66" xfId="32938"/>
    <cellStyle name="Percent 74 67" xfId="32939"/>
    <cellStyle name="Percent 74 7" xfId="32940"/>
    <cellStyle name="Percent 74 8" xfId="32941"/>
    <cellStyle name="Percent 74 9" xfId="32942"/>
    <cellStyle name="Percent 75" xfId="32943"/>
    <cellStyle name="Percent 75 10" xfId="32944"/>
    <cellStyle name="Percent 75 11" xfId="32945"/>
    <cellStyle name="Percent 75 12" xfId="32946"/>
    <cellStyle name="Percent 75 13" xfId="32947"/>
    <cellStyle name="Percent 75 14" xfId="32948"/>
    <cellStyle name="Percent 75 15" xfId="32949"/>
    <cellStyle name="Percent 75 16" xfId="32950"/>
    <cellStyle name="Percent 75 17" xfId="32951"/>
    <cellStyle name="Percent 75 18" xfId="32952"/>
    <cellStyle name="Percent 75 19" xfId="32953"/>
    <cellStyle name="Percent 75 2" xfId="32954"/>
    <cellStyle name="Percent 75 20" xfId="32955"/>
    <cellStyle name="Percent 75 21" xfId="32956"/>
    <cellStyle name="Percent 75 22" xfId="32957"/>
    <cellStyle name="Percent 75 23" xfId="32958"/>
    <cellStyle name="Percent 75 24" xfId="32959"/>
    <cellStyle name="Percent 75 25" xfId="32960"/>
    <cellStyle name="Percent 75 26" xfId="32961"/>
    <cellStyle name="Percent 75 27" xfId="32962"/>
    <cellStyle name="Percent 75 28" xfId="32963"/>
    <cellStyle name="Percent 75 29" xfId="32964"/>
    <cellStyle name="Percent 75 3" xfId="32965"/>
    <cellStyle name="Percent 75 30" xfId="32966"/>
    <cellStyle name="Percent 75 31" xfId="32967"/>
    <cellStyle name="Percent 75 32" xfId="32968"/>
    <cellStyle name="Percent 75 33" xfId="32969"/>
    <cellStyle name="Percent 75 34" xfId="32970"/>
    <cellStyle name="Percent 75 35" xfId="32971"/>
    <cellStyle name="Percent 75 36" xfId="32972"/>
    <cellStyle name="Percent 75 37" xfId="32973"/>
    <cellStyle name="Percent 75 38" xfId="32974"/>
    <cellStyle name="Percent 75 39" xfId="32975"/>
    <cellStyle name="Percent 75 4" xfId="32976"/>
    <cellStyle name="Percent 75 40" xfId="32977"/>
    <cellStyle name="Percent 75 41" xfId="32978"/>
    <cellStyle name="Percent 75 42" xfId="32979"/>
    <cellStyle name="Percent 75 43" xfId="32980"/>
    <cellStyle name="Percent 75 44" xfId="32981"/>
    <cellStyle name="Percent 75 45" xfId="32982"/>
    <cellStyle name="Percent 75 46" xfId="32983"/>
    <cellStyle name="Percent 75 47" xfId="32984"/>
    <cellStyle name="Percent 75 48" xfId="32985"/>
    <cellStyle name="Percent 75 49" xfId="32986"/>
    <cellStyle name="Percent 75 5" xfId="32987"/>
    <cellStyle name="Percent 75 50" xfId="32988"/>
    <cellStyle name="Percent 75 51" xfId="32989"/>
    <cellStyle name="Percent 75 52" xfId="32990"/>
    <cellStyle name="Percent 75 53" xfId="32991"/>
    <cellStyle name="Percent 75 54" xfId="32992"/>
    <cellStyle name="Percent 75 55" xfId="32993"/>
    <cellStyle name="Percent 75 56" xfId="32994"/>
    <cellStyle name="Percent 75 57" xfId="32995"/>
    <cellStyle name="Percent 75 58" xfId="32996"/>
    <cellStyle name="Percent 75 59" xfId="32997"/>
    <cellStyle name="Percent 75 6" xfId="32998"/>
    <cellStyle name="Percent 75 60" xfId="32999"/>
    <cellStyle name="Percent 75 61" xfId="33000"/>
    <cellStyle name="Percent 75 62" xfId="33001"/>
    <cellStyle name="Percent 75 63" xfId="33002"/>
    <cellStyle name="Percent 75 64" xfId="33003"/>
    <cellStyle name="Percent 75 65" xfId="33004"/>
    <cellStyle name="Percent 75 66" xfId="33005"/>
    <cellStyle name="Percent 75 67" xfId="33006"/>
    <cellStyle name="Percent 75 7" xfId="33007"/>
    <cellStyle name="Percent 75 8" xfId="33008"/>
    <cellStyle name="Percent 75 9" xfId="33009"/>
    <cellStyle name="Percent 76" xfId="33010"/>
    <cellStyle name="Percent 76 10" xfId="33011"/>
    <cellStyle name="Percent 76 11" xfId="33012"/>
    <cellStyle name="Percent 76 12" xfId="33013"/>
    <cellStyle name="Percent 76 13" xfId="33014"/>
    <cellStyle name="Percent 76 14" xfId="33015"/>
    <cellStyle name="Percent 76 15" xfId="33016"/>
    <cellStyle name="Percent 76 16" xfId="33017"/>
    <cellStyle name="Percent 76 17" xfId="33018"/>
    <cellStyle name="Percent 76 18" xfId="33019"/>
    <cellStyle name="Percent 76 19" xfId="33020"/>
    <cellStyle name="Percent 76 2" xfId="33021"/>
    <cellStyle name="Percent 76 20" xfId="33022"/>
    <cellStyle name="Percent 76 21" xfId="33023"/>
    <cellStyle name="Percent 76 22" xfId="33024"/>
    <cellStyle name="Percent 76 23" xfId="33025"/>
    <cellStyle name="Percent 76 24" xfId="33026"/>
    <cellStyle name="Percent 76 25" xfId="33027"/>
    <cellStyle name="Percent 76 26" xfId="33028"/>
    <cellStyle name="Percent 76 27" xfId="33029"/>
    <cellStyle name="Percent 76 28" xfId="33030"/>
    <cellStyle name="Percent 76 29" xfId="33031"/>
    <cellStyle name="Percent 76 3" xfId="33032"/>
    <cellStyle name="Percent 76 30" xfId="33033"/>
    <cellStyle name="Percent 76 31" xfId="33034"/>
    <cellStyle name="Percent 76 32" xfId="33035"/>
    <cellStyle name="Percent 76 33" xfId="33036"/>
    <cellStyle name="Percent 76 34" xfId="33037"/>
    <cellStyle name="Percent 76 35" xfId="33038"/>
    <cellStyle name="Percent 76 36" xfId="33039"/>
    <cellStyle name="Percent 76 37" xfId="33040"/>
    <cellStyle name="Percent 76 38" xfId="33041"/>
    <cellStyle name="Percent 76 39" xfId="33042"/>
    <cellStyle name="Percent 76 4" xfId="33043"/>
    <cellStyle name="Percent 76 40" xfId="33044"/>
    <cellStyle name="Percent 76 41" xfId="33045"/>
    <cellStyle name="Percent 76 42" xfId="33046"/>
    <cellStyle name="Percent 76 43" xfId="33047"/>
    <cellStyle name="Percent 76 44" xfId="33048"/>
    <cellStyle name="Percent 76 45" xfId="33049"/>
    <cellStyle name="Percent 76 46" xfId="33050"/>
    <cellStyle name="Percent 76 47" xfId="33051"/>
    <cellStyle name="Percent 76 48" xfId="33052"/>
    <cellStyle name="Percent 76 49" xfId="33053"/>
    <cellStyle name="Percent 76 5" xfId="33054"/>
    <cellStyle name="Percent 76 50" xfId="33055"/>
    <cellStyle name="Percent 76 51" xfId="33056"/>
    <cellStyle name="Percent 76 52" xfId="33057"/>
    <cellStyle name="Percent 76 53" xfId="33058"/>
    <cellStyle name="Percent 76 54" xfId="33059"/>
    <cellStyle name="Percent 76 55" xfId="33060"/>
    <cellStyle name="Percent 76 56" xfId="33061"/>
    <cellStyle name="Percent 76 57" xfId="33062"/>
    <cellStyle name="Percent 76 58" xfId="33063"/>
    <cellStyle name="Percent 76 59" xfId="33064"/>
    <cellStyle name="Percent 76 6" xfId="33065"/>
    <cellStyle name="Percent 76 60" xfId="33066"/>
    <cellStyle name="Percent 76 61" xfId="33067"/>
    <cellStyle name="Percent 76 62" xfId="33068"/>
    <cellStyle name="Percent 76 63" xfId="33069"/>
    <cellStyle name="Percent 76 64" xfId="33070"/>
    <cellStyle name="Percent 76 65" xfId="33071"/>
    <cellStyle name="Percent 76 66" xfId="33072"/>
    <cellStyle name="Percent 76 67" xfId="33073"/>
    <cellStyle name="Percent 76 7" xfId="33074"/>
    <cellStyle name="Percent 76 8" xfId="33075"/>
    <cellStyle name="Percent 76 9" xfId="33076"/>
    <cellStyle name="Percent 77" xfId="33077"/>
    <cellStyle name="Percent 77 10" xfId="33078"/>
    <cellStyle name="Percent 77 11" xfId="33079"/>
    <cellStyle name="Percent 77 12" xfId="33080"/>
    <cellStyle name="Percent 77 13" xfId="33081"/>
    <cellStyle name="Percent 77 14" xfId="33082"/>
    <cellStyle name="Percent 77 15" xfId="33083"/>
    <cellStyle name="Percent 77 16" xfId="33084"/>
    <cellStyle name="Percent 77 17" xfId="33085"/>
    <cellStyle name="Percent 77 18" xfId="33086"/>
    <cellStyle name="Percent 77 19" xfId="33087"/>
    <cellStyle name="Percent 77 2" xfId="33088"/>
    <cellStyle name="Percent 77 20" xfId="33089"/>
    <cellStyle name="Percent 77 21" xfId="33090"/>
    <cellStyle name="Percent 77 22" xfId="33091"/>
    <cellStyle name="Percent 77 23" xfId="33092"/>
    <cellStyle name="Percent 77 24" xfId="33093"/>
    <cellStyle name="Percent 77 25" xfId="33094"/>
    <cellStyle name="Percent 77 26" xfId="33095"/>
    <cellStyle name="Percent 77 27" xfId="33096"/>
    <cellStyle name="Percent 77 28" xfId="33097"/>
    <cellStyle name="Percent 77 29" xfId="33098"/>
    <cellStyle name="Percent 77 3" xfId="33099"/>
    <cellStyle name="Percent 77 30" xfId="33100"/>
    <cellStyle name="Percent 77 31" xfId="33101"/>
    <cellStyle name="Percent 77 32" xfId="33102"/>
    <cellStyle name="Percent 77 33" xfId="33103"/>
    <cellStyle name="Percent 77 34" xfId="33104"/>
    <cellStyle name="Percent 77 35" xfId="33105"/>
    <cellStyle name="Percent 77 36" xfId="33106"/>
    <cellStyle name="Percent 77 37" xfId="33107"/>
    <cellStyle name="Percent 77 38" xfId="33108"/>
    <cellStyle name="Percent 77 39" xfId="33109"/>
    <cellStyle name="Percent 77 4" xfId="33110"/>
    <cellStyle name="Percent 77 40" xfId="33111"/>
    <cellStyle name="Percent 77 41" xfId="33112"/>
    <cellStyle name="Percent 77 42" xfId="33113"/>
    <cellStyle name="Percent 77 43" xfId="33114"/>
    <cellStyle name="Percent 77 44" xfId="33115"/>
    <cellStyle name="Percent 77 45" xfId="33116"/>
    <cellStyle name="Percent 77 46" xfId="33117"/>
    <cellStyle name="Percent 77 47" xfId="33118"/>
    <cellStyle name="Percent 77 48" xfId="33119"/>
    <cellStyle name="Percent 77 49" xfId="33120"/>
    <cellStyle name="Percent 77 5" xfId="33121"/>
    <cellStyle name="Percent 77 50" xfId="33122"/>
    <cellStyle name="Percent 77 51" xfId="33123"/>
    <cellStyle name="Percent 77 52" xfId="33124"/>
    <cellStyle name="Percent 77 53" xfId="33125"/>
    <cellStyle name="Percent 77 54" xfId="33126"/>
    <cellStyle name="Percent 77 55" xfId="33127"/>
    <cellStyle name="Percent 77 56" xfId="33128"/>
    <cellStyle name="Percent 77 57" xfId="33129"/>
    <cellStyle name="Percent 77 58" xfId="33130"/>
    <cellStyle name="Percent 77 59" xfId="33131"/>
    <cellStyle name="Percent 77 6" xfId="33132"/>
    <cellStyle name="Percent 77 60" xfId="33133"/>
    <cellStyle name="Percent 77 61" xfId="33134"/>
    <cellStyle name="Percent 77 62" xfId="33135"/>
    <cellStyle name="Percent 77 63" xfId="33136"/>
    <cellStyle name="Percent 77 64" xfId="33137"/>
    <cellStyle name="Percent 77 65" xfId="33138"/>
    <cellStyle name="Percent 77 66" xfId="33139"/>
    <cellStyle name="Percent 77 67" xfId="33140"/>
    <cellStyle name="Percent 77 7" xfId="33141"/>
    <cellStyle name="Percent 77 8" xfId="33142"/>
    <cellStyle name="Percent 77 9" xfId="33143"/>
    <cellStyle name="Percent 78" xfId="33144"/>
    <cellStyle name="Percent 78 10" xfId="33145"/>
    <cellStyle name="Percent 78 11" xfId="33146"/>
    <cellStyle name="Percent 78 12" xfId="33147"/>
    <cellStyle name="Percent 78 13" xfId="33148"/>
    <cellStyle name="Percent 78 14" xfId="33149"/>
    <cellStyle name="Percent 78 15" xfId="33150"/>
    <cellStyle name="Percent 78 16" xfId="33151"/>
    <cellStyle name="Percent 78 17" xfId="33152"/>
    <cellStyle name="Percent 78 18" xfId="33153"/>
    <cellStyle name="Percent 78 19" xfId="33154"/>
    <cellStyle name="Percent 78 2" xfId="33155"/>
    <cellStyle name="Percent 78 20" xfId="33156"/>
    <cellStyle name="Percent 78 21" xfId="33157"/>
    <cellStyle name="Percent 78 22" xfId="33158"/>
    <cellStyle name="Percent 78 23" xfId="33159"/>
    <cellStyle name="Percent 78 24" xfId="33160"/>
    <cellStyle name="Percent 78 25" xfId="33161"/>
    <cellStyle name="Percent 78 26" xfId="33162"/>
    <cellStyle name="Percent 78 27" xfId="33163"/>
    <cellStyle name="Percent 78 28" xfId="33164"/>
    <cellStyle name="Percent 78 29" xfId="33165"/>
    <cellStyle name="Percent 78 3" xfId="33166"/>
    <cellStyle name="Percent 78 30" xfId="33167"/>
    <cellStyle name="Percent 78 31" xfId="33168"/>
    <cellStyle name="Percent 78 32" xfId="33169"/>
    <cellStyle name="Percent 78 33" xfId="33170"/>
    <cellStyle name="Percent 78 34" xfId="33171"/>
    <cellStyle name="Percent 78 35" xfId="33172"/>
    <cellStyle name="Percent 78 36" xfId="33173"/>
    <cellStyle name="Percent 78 37" xfId="33174"/>
    <cellStyle name="Percent 78 38" xfId="33175"/>
    <cellStyle name="Percent 78 39" xfId="33176"/>
    <cellStyle name="Percent 78 4" xfId="33177"/>
    <cellStyle name="Percent 78 40" xfId="33178"/>
    <cellStyle name="Percent 78 41" xfId="33179"/>
    <cellStyle name="Percent 78 42" xfId="33180"/>
    <cellStyle name="Percent 78 43" xfId="33181"/>
    <cellStyle name="Percent 78 44" xfId="33182"/>
    <cellStyle name="Percent 78 45" xfId="33183"/>
    <cellStyle name="Percent 78 46" xfId="33184"/>
    <cellStyle name="Percent 78 47" xfId="33185"/>
    <cellStyle name="Percent 78 48" xfId="33186"/>
    <cellStyle name="Percent 78 49" xfId="33187"/>
    <cellStyle name="Percent 78 5" xfId="33188"/>
    <cellStyle name="Percent 78 50" xfId="33189"/>
    <cellStyle name="Percent 78 51" xfId="33190"/>
    <cellStyle name="Percent 78 52" xfId="33191"/>
    <cellStyle name="Percent 78 53" xfId="33192"/>
    <cellStyle name="Percent 78 54" xfId="33193"/>
    <cellStyle name="Percent 78 55" xfId="33194"/>
    <cellStyle name="Percent 78 56" xfId="33195"/>
    <cellStyle name="Percent 78 57" xfId="33196"/>
    <cellStyle name="Percent 78 58" xfId="33197"/>
    <cellStyle name="Percent 78 59" xfId="33198"/>
    <cellStyle name="Percent 78 6" xfId="33199"/>
    <cellStyle name="Percent 78 60" xfId="33200"/>
    <cellStyle name="Percent 78 61" xfId="33201"/>
    <cellStyle name="Percent 78 62" xfId="33202"/>
    <cellStyle name="Percent 78 63" xfId="33203"/>
    <cellStyle name="Percent 78 64" xfId="33204"/>
    <cellStyle name="Percent 78 65" xfId="33205"/>
    <cellStyle name="Percent 78 66" xfId="33206"/>
    <cellStyle name="Percent 78 67" xfId="33207"/>
    <cellStyle name="Percent 78 7" xfId="33208"/>
    <cellStyle name="Percent 78 8" xfId="33209"/>
    <cellStyle name="Percent 78 9" xfId="33210"/>
    <cellStyle name="Percent 79" xfId="33211"/>
    <cellStyle name="Percent 79 10" xfId="33212"/>
    <cellStyle name="Percent 79 11" xfId="33213"/>
    <cellStyle name="Percent 79 12" xfId="33214"/>
    <cellStyle name="Percent 79 13" xfId="33215"/>
    <cellStyle name="Percent 79 14" xfId="33216"/>
    <cellStyle name="Percent 79 15" xfId="33217"/>
    <cellStyle name="Percent 79 16" xfId="33218"/>
    <cellStyle name="Percent 79 17" xfId="33219"/>
    <cellStyle name="Percent 79 18" xfId="33220"/>
    <cellStyle name="Percent 79 19" xfId="33221"/>
    <cellStyle name="Percent 79 2" xfId="33222"/>
    <cellStyle name="Percent 79 20" xfId="33223"/>
    <cellStyle name="Percent 79 21" xfId="33224"/>
    <cellStyle name="Percent 79 22" xfId="33225"/>
    <cellStyle name="Percent 79 23" xfId="33226"/>
    <cellStyle name="Percent 79 24" xfId="33227"/>
    <cellStyle name="Percent 79 25" xfId="33228"/>
    <cellStyle name="Percent 79 26" xfId="33229"/>
    <cellStyle name="Percent 79 27" xfId="33230"/>
    <cellStyle name="Percent 79 28" xfId="33231"/>
    <cellStyle name="Percent 79 29" xfId="33232"/>
    <cellStyle name="Percent 79 3" xfId="33233"/>
    <cellStyle name="Percent 79 30" xfId="33234"/>
    <cellStyle name="Percent 79 31" xfId="33235"/>
    <cellStyle name="Percent 79 32" xfId="33236"/>
    <cellStyle name="Percent 79 33" xfId="33237"/>
    <cellStyle name="Percent 79 34" xfId="33238"/>
    <cellStyle name="Percent 79 35" xfId="33239"/>
    <cellStyle name="Percent 79 36" xfId="33240"/>
    <cellStyle name="Percent 79 37" xfId="33241"/>
    <cellStyle name="Percent 79 38" xfId="33242"/>
    <cellStyle name="Percent 79 39" xfId="33243"/>
    <cellStyle name="Percent 79 4" xfId="33244"/>
    <cellStyle name="Percent 79 40" xfId="33245"/>
    <cellStyle name="Percent 79 41" xfId="33246"/>
    <cellStyle name="Percent 79 42" xfId="33247"/>
    <cellStyle name="Percent 79 43" xfId="33248"/>
    <cellStyle name="Percent 79 44" xfId="33249"/>
    <cellStyle name="Percent 79 45" xfId="33250"/>
    <cellStyle name="Percent 79 46" xfId="33251"/>
    <cellStyle name="Percent 79 47" xfId="33252"/>
    <cellStyle name="Percent 79 48" xfId="33253"/>
    <cellStyle name="Percent 79 49" xfId="33254"/>
    <cellStyle name="Percent 79 5" xfId="33255"/>
    <cellStyle name="Percent 79 50" xfId="33256"/>
    <cellStyle name="Percent 79 51" xfId="33257"/>
    <cellStyle name="Percent 79 52" xfId="33258"/>
    <cellStyle name="Percent 79 53" xfId="33259"/>
    <cellStyle name="Percent 79 54" xfId="33260"/>
    <cellStyle name="Percent 79 55" xfId="33261"/>
    <cellStyle name="Percent 79 56" xfId="33262"/>
    <cellStyle name="Percent 79 57" xfId="33263"/>
    <cellStyle name="Percent 79 58" xfId="33264"/>
    <cellStyle name="Percent 79 59" xfId="33265"/>
    <cellStyle name="Percent 79 6" xfId="33266"/>
    <cellStyle name="Percent 79 60" xfId="33267"/>
    <cellStyle name="Percent 79 61" xfId="33268"/>
    <cellStyle name="Percent 79 62" xfId="33269"/>
    <cellStyle name="Percent 79 63" xfId="33270"/>
    <cellStyle name="Percent 79 64" xfId="33271"/>
    <cellStyle name="Percent 79 65" xfId="33272"/>
    <cellStyle name="Percent 79 66" xfId="33273"/>
    <cellStyle name="Percent 79 67" xfId="33274"/>
    <cellStyle name="Percent 79 7" xfId="33275"/>
    <cellStyle name="Percent 79 8" xfId="33276"/>
    <cellStyle name="Percent 79 9" xfId="33277"/>
    <cellStyle name="Percent 8" xfId="33278"/>
    <cellStyle name="Percent 8 10" xfId="33279"/>
    <cellStyle name="Percent 8 11" xfId="33280"/>
    <cellStyle name="Percent 8 12" xfId="33281"/>
    <cellStyle name="Percent 8 13" xfId="33282"/>
    <cellStyle name="Percent 8 14" xfId="33283"/>
    <cellStyle name="Percent 8 15" xfId="33284"/>
    <cellStyle name="Percent 8 16" xfId="33285"/>
    <cellStyle name="Percent 8 17" xfId="33286"/>
    <cellStyle name="Percent 8 18" xfId="33287"/>
    <cellStyle name="Percent 8 19" xfId="33288"/>
    <cellStyle name="Percent 8 2" xfId="33289"/>
    <cellStyle name="Percent 8 2 10" xfId="33290"/>
    <cellStyle name="Percent 8 2 11" xfId="33291"/>
    <cellStyle name="Percent 8 2 12" xfId="33292"/>
    <cellStyle name="Percent 8 2 13" xfId="33293"/>
    <cellStyle name="Percent 8 2 14" xfId="33294"/>
    <cellStyle name="Percent 8 2 15" xfId="33295"/>
    <cellStyle name="Percent 8 2 16" xfId="33296"/>
    <cellStyle name="Percent 8 2 17" xfId="33297"/>
    <cellStyle name="Percent 8 2 18" xfId="33298"/>
    <cellStyle name="Percent 8 2 19" xfId="33299"/>
    <cellStyle name="Percent 8 2 2" xfId="33300"/>
    <cellStyle name="Percent 8 2 20" xfId="33301"/>
    <cellStyle name="Percent 8 2 21" xfId="33302"/>
    <cellStyle name="Percent 8 2 22" xfId="33303"/>
    <cellStyle name="Percent 8 2 23" xfId="33304"/>
    <cellStyle name="Percent 8 2 24" xfId="33305"/>
    <cellStyle name="Percent 8 2 25" xfId="33306"/>
    <cellStyle name="Percent 8 2 26" xfId="33307"/>
    <cellStyle name="Percent 8 2 27" xfId="33308"/>
    <cellStyle name="Percent 8 2 28" xfId="33309"/>
    <cellStyle name="Percent 8 2 29" xfId="33310"/>
    <cellStyle name="Percent 8 2 3" xfId="33311"/>
    <cellStyle name="Percent 8 2 30" xfId="33312"/>
    <cellStyle name="Percent 8 2 31" xfId="33313"/>
    <cellStyle name="Percent 8 2 32" xfId="33314"/>
    <cellStyle name="Percent 8 2 33" xfId="33315"/>
    <cellStyle name="Percent 8 2 34" xfId="33316"/>
    <cellStyle name="Percent 8 2 35" xfId="33317"/>
    <cellStyle name="Percent 8 2 36" xfId="33318"/>
    <cellStyle name="Percent 8 2 37" xfId="33319"/>
    <cellStyle name="Percent 8 2 38" xfId="33320"/>
    <cellStyle name="Percent 8 2 39" xfId="33321"/>
    <cellStyle name="Percent 8 2 4" xfId="33322"/>
    <cellStyle name="Percent 8 2 40" xfId="33323"/>
    <cellStyle name="Percent 8 2 41" xfId="33324"/>
    <cellStyle name="Percent 8 2 42" xfId="33325"/>
    <cellStyle name="Percent 8 2 43" xfId="33326"/>
    <cellStyle name="Percent 8 2 44" xfId="33327"/>
    <cellStyle name="Percent 8 2 45" xfId="33328"/>
    <cellStyle name="Percent 8 2 46" xfId="33329"/>
    <cellStyle name="Percent 8 2 47" xfId="33330"/>
    <cellStyle name="Percent 8 2 48" xfId="33331"/>
    <cellStyle name="Percent 8 2 49" xfId="33332"/>
    <cellStyle name="Percent 8 2 5" xfId="33333"/>
    <cellStyle name="Percent 8 2 50" xfId="33334"/>
    <cellStyle name="Percent 8 2 51" xfId="33335"/>
    <cellStyle name="Percent 8 2 52" xfId="33336"/>
    <cellStyle name="Percent 8 2 53" xfId="33337"/>
    <cellStyle name="Percent 8 2 54" xfId="33338"/>
    <cellStyle name="Percent 8 2 55" xfId="33339"/>
    <cellStyle name="Percent 8 2 56" xfId="33340"/>
    <cellStyle name="Percent 8 2 57" xfId="33341"/>
    <cellStyle name="Percent 8 2 58" xfId="33342"/>
    <cellStyle name="Percent 8 2 59" xfId="33343"/>
    <cellStyle name="Percent 8 2 6" xfId="33344"/>
    <cellStyle name="Percent 8 2 60" xfId="33345"/>
    <cellStyle name="Percent 8 2 61" xfId="33346"/>
    <cellStyle name="Percent 8 2 62" xfId="33347"/>
    <cellStyle name="Percent 8 2 63" xfId="33348"/>
    <cellStyle name="Percent 8 2 64" xfId="33349"/>
    <cellStyle name="Percent 8 2 65" xfId="33350"/>
    <cellStyle name="Percent 8 2 66" xfId="33351"/>
    <cellStyle name="Percent 8 2 67" xfId="33352"/>
    <cellStyle name="Percent 8 2 7" xfId="33353"/>
    <cellStyle name="Percent 8 2 8" xfId="33354"/>
    <cellStyle name="Percent 8 2 9" xfId="33355"/>
    <cellStyle name="Percent 8 20" xfId="33356"/>
    <cellStyle name="Percent 8 21" xfId="33357"/>
    <cellStyle name="Percent 8 22" xfId="33358"/>
    <cellStyle name="Percent 8 23" xfId="33359"/>
    <cellStyle name="Percent 8 24" xfId="33360"/>
    <cellStyle name="Percent 8 25" xfId="33361"/>
    <cellStyle name="Percent 8 26" xfId="33362"/>
    <cellStyle name="Percent 8 27" xfId="33363"/>
    <cellStyle name="Percent 8 28" xfId="33364"/>
    <cellStyle name="Percent 8 29" xfId="33365"/>
    <cellStyle name="Percent 8 3" xfId="33366"/>
    <cellStyle name="Percent 8 30" xfId="33367"/>
    <cellStyle name="Percent 8 31" xfId="33368"/>
    <cellStyle name="Percent 8 32" xfId="33369"/>
    <cellStyle name="Percent 8 33" xfId="33370"/>
    <cellStyle name="Percent 8 34" xfId="33371"/>
    <cellStyle name="Percent 8 35" xfId="33372"/>
    <cellStyle name="Percent 8 36" xfId="33373"/>
    <cellStyle name="Percent 8 37" xfId="33374"/>
    <cellStyle name="Percent 8 38" xfId="33375"/>
    <cellStyle name="Percent 8 39" xfId="33376"/>
    <cellStyle name="Percent 8 4" xfId="33377"/>
    <cellStyle name="Percent 8 40" xfId="33378"/>
    <cellStyle name="Percent 8 41" xfId="33379"/>
    <cellStyle name="Percent 8 42" xfId="33380"/>
    <cellStyle name="Percent 8 43" xfId="33381"/>
    <cellStyle name="Percent 8 44" xfId="33382"/>
    <cellStyle name="Percent 8 45" xfId="33383"/>
    <cellStyle name="Percent 8 46" xfId="33384"/>
    <cellStyle name="Percent 8 47" xfId="33385"/>
    <cellStyle name="Percent 8 48" xfId="33386"/>
    <cellStyle name="Percent 8 49" xfId="33387"/>
    <cellStyle name="Percent 8 5" xfId="33388"/>
    <cellStyle name="Percent 8 50" xfId="33389"/>
    <cellStyle name="Percent 8 51" xfId="33390"/>
    <cellStyle name="Percent 8 52" xfId="33391"/>
    <cellStyle name="Percent 8 53" xfId="33392"/>
    <cellStyle name="Percent 8 54" xfId="33393"/>
    <cellStyle name="Percent 8 55" xfId="33394"/>
    <cellStyle name="Percent 8 56" xfId="33395"/>
    <cellStyle name="Percent 8 57" xfId="33396"/>
    <cellStyle name="Percent 8 58" xfId="33397"/>
    <cellStyle name="Percent 8 59" xfId="33398"/>
    <cellStyle name="Percent 8 6" xfId="33399"/>
    <cellStyle name="Percent 8 60" xfId="33400"/>
    <cellStyle name="Percent 8 61" xfId="33401"/>
    <cellStyle name="Percent 8 62" xfId="33402"/>
    <cellStyle name="Percent 8 63" xfId="33403"/>
    <cellStyle name="Percent 8 64" xfId="33404"/>
    <cellStyle name="Percent 8 65" xfId="33405"/>
    <cellStyle name="Percent 8 66" xfId="33406"/>
    <cellStyle name="Percent 8 67" xfId="33407"/>
    <cellStyle name="Percent 8 68" xfId="33408"/>
    <cellStyle name="Percent 8 7" xfId="33409"/>
    <cellStyle name="Percent 8 8" xfId="33410"/>
    <cellStyle name="Percent 8 9" xfId="33411"/>
    <cellStyle name="Percent 80" xfId="33412"/>
    <cellStyle name="Percent 80 10" xfId="33413"/>
    <cellStyle name="Percent 80 11" xfId="33414"/>
    <cellStyle name="Percent 80 12" xfId="33415"/>
    <cellStyle name="Percent 80 13" xfId="33416"/>
    <cellStyle name="Percent 80 14" xfId="33417"/>
    <cellStyle name="Percent 80 15" xfId="33418"/>
    <cellStyle name="Percent 80 16" xfId="33419"/>
    <cellStyle name="Percent 80 17" xfId="33420"/>
    <cellStyle name="Percent 80 18" xfId="33421"/>
    <cellStyle name="Percent 80 19" xfId="33422"/>
    <cellStyle name="Percent 80 2" xfId="33423"/>
    <cellStyle name="Percent 80 20" xfId="33424"/>
    <cellStyle name="Percent 80 21" xfId="33425"/>
    <cellStyle name="Percent 80 22" xfId="33426"/>
    <cellStyle name="Percent 80 23" xfId="33427"/>
    <cellStyle name="Percent 80 24" xfId="33428"/>
    <cellStyle name="Percent 80 25" xfId="33429"/>
    <cellStyle name="Percent 80 26" xfId="33430"/>
    <cellStyle name="Percent 80 27" xfId="33431"/>
    <cellStyle name="Percent 80 28" xfId="33432"/>
    <cellStyle name="Percent 80 29" xfId="33433"/>
    <cellStyle name="Percent 80 3" xfId="33434"/>
    <cellStyle name="Percent 80 30" xfId="33435"/>
    <cellStyle name="Percent 80 31" xfId="33436"/>
    <cellStyle name="Percent 80 32" xfId="33437"/>
    <cellStyle name="Percent 80 33" xfId="33438"/>
    <cellStyle name="Percent 80 34" xfId="33439"/>
    <cellStyle name="Percent 80 35" xfId="33440"/>
    <cellStyle name="Percent 80 36" xfId="33441"/>
    <cellStyle name="Percent 80 37" xfId="33442"/>
    <cellStyle name="Percent 80 38" xfId="33443"/>
    <cellStyle name="Percent 80 39" xfId="33444"/>
    <cellStyle name="Percent 80 4" xfId="33445"/>
    <cellStyle name="Percent 80 40" xfId="33446"/>
    <cellStyle name="Percent 80 41" xfId="33447"/>
    <cellStyle name="Percent 80 42" xfId="33448"/>
    <cellStyle name="Percent 80 43" xfId="33449"/>
    <cellStyle name="Percent 80 44" xfId="33450"/>
    <cellStyle name="Percent 80 45" xfId="33451"/>
    <cellStyle name="Percent 80 46" xfId="33452"/>
    <cellStyle name="Percent 80 47" xfId="33453"/>
    <cellStyle name="Percent 80 48" xfId="33454"/>
    <cellStyle name="Percent 80 49" xfId="33455"/>
    <cellStyle name="Percent 80 5" xfId="33456"/>
    <cellStyle name="Percent 80 50" xfId="33457"/>
    <cellStyle name="Percent 80 51" xfId="33458"/>
    <cellStyle name="Percent 80 52" xfId="33459"/>
    <cellStyle name="Percent 80 53" xfId="33460"/>
    <cellStyle name="Percent 80 54" xfId="33461"/>
    <cellStyle name="Percent 80 55" xfId="33462"/>
    <cellStyle name="Percent 80 56" xfId="33463"/>
    <cellStyle name="Percent 80 57" xfId="33464"/>
    <cellStyle name="Percent 80 58" xfId="33465"/>
    <cellStyle name="Percent 80 59" xfId="33466"/>
    <cellStyle name="Percent 80 6" xfId="33467"/>
    <cellStyle name="Percent 80 60" xfId="33468"/>
    <cellStyle name="Percent 80 61" xfId="33469"/>
    <cellStyle name="Percent 80 62" xfId="33470"/>
    <cellStyle name="Percent 80 63" xfId="33471"/>
    <cellStyle name="Percent 80 64" xfId="33472"/>
    <cellStyle name="Percent 80 65" xfId="33473"/>
    <cellStyle name="Percent 80 66" xfId="33474"/>
    <cellStyle name="Percent 80 67" xfId="33475"/>
    <cellStyle name="Percent 80 7" xfId="33476"/>
    <cellStyle name="Percent 80 8" xfId="33477"/>
    <cellStyle name="Percent 80 9" xfId="33478"/>
    <cellStyle name="Percent 81" xfId="33479"/>
    <cellStyle name="Percent 81 10" xfId="33480"/>
    <cellStyle name="Percent 81 11" xfId="33481"/>
    <cellStyle name="Percent 81 12" xfId="33482"/>
    <cellStyle name="Percent 81 13" xfId="33483"/>
    <cellStyle name="Percent 81 14" xfId="33484"/>
    <cellStyle name="Percent 81 15" xfId="33485"/>
    <cellStyle name="Percent 81 16" xfId="33486"/>
    <cellStyle name="Percent 81 17" xfId="33487"/>
    <cellStyle name="Percent 81 18" xfId="33488"/>
    <cellStyle name="Percent 81 19" xfId="33489"/>
    <cellStyle name="Percent 81 2" xfId="33490"/>
    <cellStyle name="Percent 81 20" xfId="33491"/>
    <cellStyle name="Percent 81 21" xfId="33492"/>
    <cellStyle name="Percent 81 22" xfId="33493"/>
    <cellStyle name="Percent 81 23" xfId="33494"/>
    <cellStyle name="Percent 81 24" xfId="33495"/>
    <cellStyle name="Percent 81 25" xfId="33496"/>
    <cellStyle name="Percent 81 26" xfId="33497"/>
    <cellStyle name="Percent 81 27" xfId="33498"/>
    <cellStyle name="Percent 81 28" xfId="33499"/>
    <cellStyle name="Percent 81 29" xfId="33500"/>
    <cellStyle name="Percent 81 3" xfId="33501"/>
    <cellStyle name="Percent 81 30" xfId="33502"/>
    <cellStyle name="Percent 81 31" xfId="33503"/>
    <cellStyle name="Percent 81 32" xfId="33504"/>
    <cellStyle name="Percent 81 33" xfId="33505"/>
    <cellStyle name="Percent 81 34" xfId="33506"/>
    <cellStyle name="Percent 81 35" xfId="33507"/>
    <cellStyle name="Percent 81 36" xfId="33508"/>
    <cellStyle name="Percent 81 37" xfId="33509"/>
    <cellStyle name="Percent 81 38" xfId="33510"/>
    <cellStyle name="Percent 81 39" xfId="33511"/>
    <cellStyle name="Percent 81 4" xfId="33512"/>
    <cellStyle name="Percent 81 40" xfId="33513"/>
    <cellStyle name="Percent 81 41" xfId="33514"/>
    <cellStyle name="Percent 81 42" xfId="33515"/>
    <cellStyle name="Percent 81 43" xfId="33516"/>
    <cellStyle name="Percent 81 44" xfId="33517"/>
    <cellStyle name="Percent 81 45" xfId="33518"/>
    <cellStyle name="Percent 81 46" xfId="33519"/>
    <cellStyle name="Percent 81 47" xfId="33520"/>
    <cellStyle name="Percent 81 48" xfId="33521"/>
    <cellStyle name="Percent 81 49" xfId="33522"/>
    <cellStyle name="Percent 81 5" xfId="33523"/>
    <cellStyle name="Percent 81 50" xfId="33524"/>
    <cellStyle name="Percent 81 51" xfId="33525"/>
    <cellStyle name="Percent 81 52" xfId="33526"/>
    <cellStyle name="Percent 81 53" xfId="33527"/>
    <cellStyle name="Percent 81 54" xfId="33528"/>
    <cellStyle name="Percent 81 55" xfId="33529"/>
    <cellStyle name="Percent 81 56" xfId="33530"/>
    <cellStyle name="Percent 81 57" xfId="33531"/>
    <cellStyle name="Percent 81 58" xfId="33532"/>
    <cellStyle name="Percent 81 59" xfId="33533"/>
    <cellStyle name="Percent 81 6" xfId="33534"/>
    <cellStyle name="Percent 81 60" xfId="33535"/>
    <cellStyle name="Percent 81 61" xfId="33536"/>
    <cellStyle name="Percent 81 62" xfId="33537"/>
    <cellStyle name="Percent 81 63" xfId="33538"/>
    <cellStyle name="Percent 81 64" xfId="33539"/>
    <cellStyle name="Percent 81 65" xfId="33540"/>
    <cellStyle name="Percent 81 66" xfId="33541"/>
    <cellStyle name="Percent 81 67" xfId="33542"/>
    <cellStyle name="Percent 81 7" xfId="33543"/>
    <cellStyle name="Percent 81 8" xfId="33544"/>
    <cellStyle name="Percent 81 9" xfId="33545"/>
    <cellStyle name="Percent 82" xfId="33546"/>
    <cellStyle name="Percent 82 10" xfId="33547"/>
    <cellStyle name="Percent 82 11" xfId="33548"/>
    <cellStyle name="Percent 82 12" xfId="33549"/>
    <cellStyle name="Percent 82 13" xfId="33550"/>
    <cellStyle name="Percent 82 14" xfId="33551"/>
    <cellStyle name="Percent 82 15" xfId="33552"/>
    <cellStyle name="Percent 82 16" xfId="33553"/>
    <cellStyle name="Percent 82 17" xfId="33554"/>
    <cellStyle name="Percent 82 18" xfId="33555"/>
    <cellStyle name="Percent 82 19" xfId="33556"/>
    <cellStyle name="Percent 82 2" xfId="33557"/>
    <cellStyle name="Percent 82 20" xfId="33558"/>
    <cellStyle name="Percent 82 21" xfId="33559"/>
    <cellStyle name="Percent 82 22" xfId="33560"/>
    <cellStyle name="Percent 82 23" xfId="33561"/>
    <cellStyle name="Percent 82 24" xfId="33562"/>
    <cellStyle name="Percent 82 25" xfId="33563"/>
    <cellStyle name="Percent 82 26" xfId="33564"/>
    <cellStyle name="Percent 82 27" xfId="33565"/>
    <cellStyle name="Percent 82 28" xfId="33566"/>
    <cellStyle name="Percent 82 29" xfId="33567"/>
    <cellStyle name="Percent 82 3" xfId="33568"/>
    <cellStyle name="Percent 82 30" xfId="33569"/>
    <cellStyle name="Percent 82 31" xfId="33570"/>
    <cellStyle name="Percent 82 32" xfId="33571"/>
    <cellStyle name="Percent 82 33" xfId="33572"/>
    <cellStyle name="Percent 82 34" xfId="33573"/>
    <cellStyle name="Percent 82 35" xfId="33574"/>
    <cellStyle name="Percent 82 36" xfId="33575"/>
    <cellStyle name="Percent 82 37" xfId="33576"/>
    <cellStyle name="Percent 82 38" xfId="33577"/>
    <cellStyle name="Percent 82 39" xfId="33578"/>
    <cellStyle name="Percent 82 4" xfId="33579"/>
    <cellStyle name="Percent 82 40" xfId="33580"/>
    <cellStyle name="Percent 82 41" xfId="33581"/>
    <cellStyle name="Percent 82 42" xfId="33582"/>
    <cellStyle name="Percent 82 43" xfId="33583"/>
    <cellStyle name="Percent 82 44" xfId="33584"/>
    <cellStyle name="Percent 82 45" xfId="33585"/>
    <cellStyle name="Percent 82 46" xfId="33586"/>
    <cellStyle name="Percent 82 47" xfId="33587"/>
    <cellStyle name="Percent 82 48" xfId="33588"/>
    <cellStyle name="Percent 82 49" xfId="33589"/>
    <cellStyle name="Percent 82 5" xfId="33590"/>
    <cellStyle name="Percent 82 50" xfId="33591"/>
    <cellStyle name="Percent 82 51" xfId="33592"/>
    <cellStyle name="Percent 82 52" xfId="33593"/>
    <cellStyle name="Percent 82 53" xfId="33594"/>
    <cellStyle name="Percent 82 54" xfId="33595"/>
    <cellStyle name="Percent 82 55" xfId="33596"/>
    <cellStyle name="Percent 82 56" xfId="33597"/>
    <cellStyle name="Percent 82 57" xfId="33598"/>
    <cellStyle name="Percent 82 58" xfId="33599"/>
    <cellStyle name="Percent 82 59" xfId="33600"/>
    <cellStyle name="Percent 82 6" xfId="33601"/>
    <cellStyle name="Percent 82 60" xfId="33602"/>
    <cellStyle name="Percent 82 61" xfId="33603"/>
    <cellStyle name="Percent 82 62" xfId="33604"/>
    <cellStyle name="Percent 82 63" xfId="33605"/>
    <cellStyle name="Percent 82 64" xfId="33606"/>
    <cellStyle name="Percent 82 65" xfId="33607"/>
    <cellStyle name="Percent 82 66" xfId="33608"/>
    <cellStyle name="Percent 82 67" xfId="33609"/>
    <cellStyle name="Percent 82 7" xfId="33610"/>
    <cellStyle name="Percent 82 8" xfId="33611"/>
    <cellStyle name="Percent 82 9" xfId="33612"/>
    <cellStyle name="Percent 83" xfId="33613"/>
    <cellStyle name="Percent 83 10" xfId="33614"/>
    <cellStyle name="Percent 83 11" xfId="33615"/>
    <cellStyle name="Percent 83 12" xfId="33616"/>
    <cellStyle name="Percent 83 13" xfId="33617"/>
    <cellStyle name="Percent 83 14" xfId="33618"/>
    <cellStyle name="Percent 83 15" xfId="33619"/>
    <cellStyle name="Percent 83 16" xfId="33620"/>
    <cellStyle name="Percent 83 17" xfId="33621"/>
    <cellStyle name="Percent 83 18" xfId="33622"/>
    <cellStyle name="Percent 83 19" xfId="33623"/>
    <cellStyle name="Percent 83 2" xfId="33624"/>
    <cellStyle name="Percent 83 20" xfId="33625"/>
    <cellStyle name="Percent 83 21" xfId="33626"/>
    <cellStyle name="Percent 83 22" xfId="33627"/>
    <cellStyle name="Percent 83 23" xfId="33628"/>
    <cellStyle name="Percent 83 24" xfId="33629"/>
    <cellStyle name="Percent 83 25" xfId="33630"/>
    <cellStyle name="Percent 83 26" xfId="33631"/>
    <cellStyle name="Percent 83 27" xfId="33632"/>
    <cellStyle name="Percent 83 28" xfId="33633"/>
    <cellStyle name="Percent 83 29" xfId="33634"/>
    <cellStyle name="Percent 83 3" xfId="33635"/>
    <cellStyle name="Percent 83 30" xfId="33636"/>
    <cellStyle name="Percent 83 31" xfId="33637"/>
    <cellStyle name="Percent 83 32" xfId="33638"/>
    <cellStyle name="Percent 83 33" xfId="33639"/>
    <cellStyle name="Percent 83 34" xfId="33640"/>
    <cellStyle name="Percent 83 35" xfId="33641"/>
    <cellStyle name="Percent 83 36" xfId="33642"/>
    <cellStyle name="Percent 83 37" xfId="33643"/>
    <cellStyle name="Percent 83 38" xfId="33644"/>
    <cellStyle name="Percent 83 39" xfId="33645"/>
    <cellStyle name="Percent 83 4" xfId="33646"/>
    <cellStyle name="Percent 83 40" xfId="33647"/>
    <cellStyle name="Percent 83 41" xfId="33648"/>
    <cellStyle name="Percent 83 42" xfId="33649"/>
    <cellStyle name="Percent 83 43" xfId="33650"/>
    <cellStyle name="Percent 83 44" xfId="33651"/>
    <cellStyle name="Percent 83 45" xfId="33652"/>
    <cellStyle name="Percent 83 46" xfId="33653"/>
    <cellStyle name="Percent 83 47" xfId="33654"/>
    <cellStyle name="Percent 83 48" xfId="33655"/>
    <cellStyle name="Percent 83 49" xfId="33656"/>
    <cellStyle name="Percent 83 5" xfId="33657"/>
    <cellStyle name="Percent 83 50" xfId="33658"/>
    <cellStyle name="Percent 83 51" xfId="33659"/>
    <cellStyle name="Percent 83 52" xfId="33660"/>
    <cellStyle name="Percent 83 53" xfId="33661"/>
    <cellStyle name="Percent 83 54" xfId="33662"/>
    <cellStyle name="Percent 83 55" xfId="33663"/>
    <cellStyle name="Percent 83 56" xfId="33664"/>
    <cellStyle name="Percent 83 57" xfId="33665"/>
    <cellStyle name="Percent 83 58" xfId="33666"/>
    <cellStyle name="Percent 83 59" xfId="33667"/>
    <cellStyle name="Percent 83 6" xfId="33668"/>
    <cellStyle name="Percent 83 60" xfId="33669"/>
    <cellStyle name="Percent 83 61" xfId="33670"/>
    <cellStyle name="Percent 83 62" xfId="33671"/>
    <cellStyle name="Percent 83 63" xfId="33672"/>
    <cellStyle name="Percent 83 64" xfId="33673"/>
    <cellStyle name="Percent 83 65" xfId="33674"/>
    <cellStyle name="Percent 83 66" xfId="33675"/>
    <cellStyle name="Percent 83 67" xfId="33676"/>
    <cellStyle name="Percent 83 7" xfId="33677"/>
    <cellStyle name="Percent 83 8" xfId="33678"/>
    <cellStyle name="Percent 83 9" xfId="33679"/>
    <cellStyle name="Percent 84" xfId="33680"/>
    <cellStyle name="Percent 84 10" xfId="33681"/>
    <cellStyle name="Percent 84 11" xfId="33682"/>
    <cellStyle name="Percent 84 12" xfId="33683"/>
    <cellStyle name="Percent 84 13" xfId="33684"/>
    <cellStyle name="Percent 84 14" xfId="33685"/>
    <cellStyle name="Percent 84 15" xfId="33686"/>
    <cellStyle name="Percent 84 16" xfId="33687"/>
    <cellStyle name="Percent 84 17" xfId="33688"/>
    <cellStyle name="Percent 84 18" xfId="33689"/>
    <cellStyle name="Percent 84 19" xfId="33690"/>
    <cellStyle name="Percent 84 2" xfId="33691"/>
    <cellStyle name="Percent 84 20" xfId="33692"/>
    <cellStyle name="Percent 84 21" xfId="33693"/>
    <cellStyle name="Percent 84 22" xfId="33694"/>
    <cellStyle name="Percent 84 23" xfId="33695"/>
    <cellStyle name="Percent 84 24" xfId="33696"/>
    <cellStyle name="Percent 84 25" xfId="33697"/>
    <cellStyle name="Percent 84 26" xfId="33698"/>
    <cellStyle name="Percent 84 27" xfId="33699"/>
    <cellStyle name="Percent 84 28" xfId="33700"/>
    <cellStyle name="Percent 84 29" xfId="33701"/>
    <cellStyle name="Percent 84 3" xfId="33702"/>
    <cellStyle name="Percent 84 30" xfId="33703"/>
    <cellStyle name="Percent 84 31" xfId="33704"/>
    <cellStyle name="Percent 84 32" xfId="33705"/>
    <cellStyle name="Percent 84 33" xfId="33706"/>
    <cellStyle name="Percent 84 34" xfId="33707"/>
    <cellStyle name="Percent 84 35" xfId="33708"/>
    <cellStyle name="Percent 84 36" xfId="33709"/>
    <cellStyle name="Percent 84 37" xfId="33710"/>
    <cellStyle name="Percent 84 38" xfId="33711"/>
    <cellStyle name="Percent 84 39" xfId="33712"/>
    <cellStyle name="Percent 84 4" xfId="33713"/>
    <cellStyle name="Percent 84 40" xfId="33714"/>
    <cellStyle name="Percent 84 41" xfId="33715"/>
    <cellStyle name="Percent 84 42" xfId="33716"/>
    <cellStyle name="Percent 84 43" xfId="33717"/>
    <cellStyle name="Percent 84 44" xfId="33718"/>
    <cellStyle name="Percent 84 45" xfId="33719"/>
    <cellStyle name="Percent 84 46" xfId="33720"/>
    <cellStyle name="Percent 84 47" xfId="33721"/>
    <cellStyle name="Percent 84 48" xfId="33722"/>
    <cellStyle name="Percent 84 49" xfId="33723"/>
    <cellStyle name="Percent 84 5" xfId="33724"/>
    <cellStyle name="Percent 84 50" xfId="33725"/>
    <cellStyle name="Percent 84 51" xfId="33726"/>
    <cellStyle name="Percent 84 52" xfId="33727"/>
    <cellStyle name="Percent 84 53" xfId="33728"/>
    <cellStyle name="Percent 84 54" xfId="33729"/>
    <cellStyle name="Percent 84 55" xfId="33730"/>
    <cellStyle name="Percent 84 56" xfId="33731"/>
    <cellStyle name="Percent 84 57" xfId="33732"/>
    <cellStyle name="Percent 84 58" xfId="33733"/>
    <cellStyle name="Percent 84 59" xfId="33734"/>
    <cellStyle name="Percent 84 6" xfId="33735"/>
    <cellStyle name="Percent 84 60" xfId="33736"/>
    <cellStyle name="Percent 84 61" xfId="33737"/>
    <cellStyle name="Percent 84 62" xfId="33738"/>
    <cellStyle name="Percent 84 63" xfId="33739"/>
    <cellStyle name="Percent 84 64" xfId="33740"/>
    <cellStyle name="Percent 84 65" xfId="33741"/>
    <cellStyle name="Percent 84 66" xfId="33742"/>
    <cellStyle name="Percent 84 67" xfId="33743"/>
    <cellStyle name="Percent 84 7" xfId="33744"/>
    <cellStyle name="Percent 84 8" xfId="33745"/>
    <cellStyle name="Percent 84 9" xfId="33746"/>
    <cellStyle name="Percent 85" xfId="33747"/>
    <cellStyle name="Percent 85 10" xfId="33748"/>
    <cellStyle name="Percent 85 11" xfId="33749"/>
    <cellStyle name="Percent 85 12" xfId="33750"/>
    <cellStyle name="Percent 85 13" xfId="33751"/>
    <cellStyle name="Percent 85 14" xfId="33752"/>
    <cellStyle name="Percent 85 15" xfId="33753"/>
    <cellStyle name="Percent 85 16" xfId="33754"/>
    <cellStyle name="Percent 85 17" xfId="33755"/>
    <cellStyle name="Percent 85 18" xfId="33756"/>
    <cellStyle name="Percent 85 19" xfId="33757"/>
    <cellStyle name="Percent 85 2" xfId="33758"/>
    <cellStyle name="Percent 85 20" xfId="33759"/>
    <cellStyle name="Percent 85 21" xfId="33760"/>
    <cellStyle name="Percent 85 22" xfId="33761"/>
    <cellStyle name="Percent 85 23" xfId="33762"/>
    <cellStyle name="Percent 85 24" xfId="33763"/>
    <cellStyle name="Percent 85 25" xfId="33764"/>
    <cellStyle name="Percent 85 26" xfId="33765"/>
    <cellStyle name="Percent 85 27" xfId="33766"/>
    <cellStyle name="Percent 85 28" xfId="33767"/>
    <cellStyle name="Percent 85 29" xfId="33768"/>
    <cellStyle name="Percent 85 3" xfId="33769"/>
    <cellStyle name="Percent 85 30" xfId="33770"/>
    <cellStyle name="Percent 85 31" xfId="33771"/>
    <cellStyle name="Percent 85 32" xfId="33772"/>
    <cellStyle name="Percent 85 33" xfId="33773"/>
    <cellStyle name="Percent 85 34" xfId="33774"/>
    <cellStyle name="Percent 85 35" xfId="33775"/>
    <cellStyle name="Percent 85 36" xfId="33776"/>
    <cellStyle name="Percent 85 37" xfId="33777"/>
    <cellStyle name="Percent 85 38" xfId="33778"/>
    <cellStyle name="Percent 85 39" xfId="33779"/>
    <cellStyle name="Percent 85 4" xfId="33780"/>
    <cellStyle name="Percent 85 40" xfId="33781"/>
    <cellStyle name="Percent 85 41" xfId="33782"/>
    <cellStyle name="Percent 85 42" xfId="33783"/>
    <cellStyle name="Percent 85 43" xfId="33784"/>
    <cellStyle name="Percent 85 44" xfId="33785"/>
    <cellStyle name="Percent 85 45" xfId="33786"/>
    <cellStyle name="Percent 85 46" xfId="33787"/>
    <cellStyle name="Percent 85 47" xfId="33788"/>
    <cellStyle name="Percent 85 48" xfId="33789"/>
    <cellStyle name="Percent 85 49" xfId="33790"/>
    <cellStyle name="Percent 85 5" xfId="33791"/>
    <cellStyle name="Percent 85 50" xfId="33792"/>
    <cellStyle name="Percent 85 51" xfId="33793"/>
    <cellStyle name="Percent 85 52" xfId="33794"/>
    <cellStyle name="Percent 85 53" xfId="33795"/>
    <cellStyle name="Percent 85 54" xfId="33796"/>
    <cellStyle name="Percent 85 55" xfId="33797"/>
    <cellStyle name="Percent 85 56" xfId="33798"/>
    <cellStyle name="Percent 85 57" xfId="33799"/>
    <cellStyle name="Percent 85 58" xfId="33800"/>
    <cellStyle name="Percent 85 59" xfId="33801"/>
    <cellStyle name="Percent 85 6" xfId="33802"/>
    <cellStyle name="Percent 85 60" xfId="33803"/>
    <cellStyle name="Percent 85 61" xfId="33804"/>
    <cellStyle name="Percent 85 62" xfId="33805"/>
    <cellStyle name="Percent 85 63" xfId="33806"/>
    <cellStyle name="Percent 85 64" xfId="33807"/>
    <cellStyle name="Percent 85 65" xfId="33808"/>
    <cellStyle name="Percent 85 66" xfId="33809"/>
    <cellStyle name="Percent 85 67" xfId="33810"/>
    <cellStyle name="Percent 85 7" xfId="33811"/>
    <cellStyle name="Percent 85 8" xfId="33812"/>
    <cellStyle name="Percent 85 9" xfId="33813"/>
    <cellStyle name="Percent 86" xfId="33814"/>
    <cellStyle name="Percent 86 10" xfId="33815"/>
    <cellStyle name="Percent 86 10 10" xfId="33816"/>
    <cellStyle name="Percent 86 10 11" xfId="33817"/>
    <cellStyle name="Percent 86 10 12" xfId="33818"/>
    <cellStyle name="Percent 86 10 13" xfId="33819"/>
    <cellStyle name="Percent 86 10 14" xfId="33820"/>
    <cellStyle name="Percent 86 10 15" xfId="33821"/>
    <cellStyle name="Percent 86 10 16" xfId="33822"/>
    <cellStyle name="Percent 86 10 17" xfId="33823"/>
    <cellStyle name="Percent 86 10 18" xfId="33824"/>
    <cellStyle name="Percent 86 10 19" xfId="33825"/>
    <cellStyle name="Percent 86 10 2" xfId="33826"/>
    <cellStyle name="Percent 86 10 20" xfId="33827"/>
    <cellStyle name="Percent 86 10 21" xfId="33828"/>
    <cellStyle name="Percent 86 10 22" xfId="33829"/>
    <cellStyle name="Percent 86 10 23" xfId="33830"/>
    <cellStyle name="Percent 86 10 24" xfId="33831"/>
    <cellStyle name="Percent 86 10 25" xfId="33832"/>
    <cellStyle name="Percent 86 10 26" xfId="33833"/>
    <cellStyle name="Percent 86 10 27" xfId="33834"/>
    <cellStyle name="Percent 86 10 28" xfId="33835"/>
    <cellStyle name="Percent 86 10 29" xfId="33836"/>
    <cellStyle name="Percent 86 10 3" xfId="33837"/>
    <cellStyle name="Percent 86 10 30" xfId="33838"/>
    <cellStyle name="Percent 86 10 31" xfId="33839"/>
    <cellStyle name="Percent 86 10 32" xfId="33840"/>
    <cellStyle name="Percent 86 10 33" xfId="33841"/>
    <cellStyle name="Percent 86 10 34" xfId="33842"/>
    <cellStyle name="Percent 86 10 35" xfId="33843"/>
    <cellStyle name="Percent 86 10 36" xfId="33844"/>
    <cellStyle name="Percent 86 10 37" xfId="33845"/>
    <cellStyle name="Percent 86 10 38" xfId="33846"/>
    <cellStyle name="Percent 86 10 39" xfId="33847"/>
    <cellStyle name="Percent 86 10 4" xfId="33848"/>
    <cellStyle name="Percent 86 10 40" xfId="33849"/>
    <cellStyle name="Percent 86 10 41" xfId="33850"/>
    <cellStyle name="Percent 86 10 42" xfId="33851"/>
    <cellStyle name="Percent 86 10 43" xfId="33852"/>
    <cellStyle name="Percent 86 10 44" xfId="33853"/>
    <cellStyle name="Percent 86 10 45" xfId="33854"/>
    <cellStyle name="Percent 86 10 46" xfId="33855"/>
    <cellStyle name="Percent 86 10 47" xfId="33856"/>
    <cellStyle name="Percent 86 10 48" xfId="33857"/>
    <cellStyle name="Percent 86 10 49" xfId="33858"/>
    <cellStyle name="Percent 86 10 5" xfId="33859"/>
    <cellStyle name="Percent 86 10 50" xfId="33860"/>
    <cellStyle name="Percent 86 10 51" xfId="33861"/>
    <cellStyle name="Percent 86 10 52" xfId="33862"/>
    <cellStyle name="Percent 86 10 53" xfId="33863"/>
    <cellStyle name="Percent 86 10 54" xfId="33864"/>
    <cellStyle name="Percent 86 10 55" xfId="33865"/>
    <cellStyle name="Percent 86 10 56" xfId="33866"/>
    <cellStyle name="Percent 86 10 57" xfId="33867"/>
    <cellStyle name="Percent 86 10 58" xfId="33868"/>
    <cellStyle name="Percent 86 10 59" xfId="33869"/>
    <cellStyle name="Percent 86 10 6" xfId="33870"/>
    <cellStyle name="Percent 86 10 60" xfId="33871"/>
    <cellStyle name="Percent 86 10 61" xfId="33872"/>
    <cellStyle name="Percent 86 10 62" xfId="33873"/>
    <cellStyle name="Percent 86 10 63" xfId="33874"/>
    <cellStyle name="Percent 86 10 64" xfId="33875"/>
    <cellStyle name="Percent 86 10 65" xfId="33876"/>
    <cellStyle name="Percent 86 10 66" xfId="33877"/>
    <cellStyle name="Percent 86 10 67" xfId="33878"/>
    <cellStyle name="Percent 86 10 7" xfId="33879"/>
    <cellStyle name="Percent 86 10 8" xfId="33880"/>
    <cellStyle name="Percent 86 10 9" xfId="33881"/>
    <cellStyle name="Percent 86 100" xfId="33882"/>
    <cellStyle name="Percent 86 101" xfId="33883"/>
    <cellStyle name="Percent 86 102" xfId="33884"/>
    <cellStyle name="Percent 86 103" xfId="33885"/>
    <cellStyle name="Percent 86 11" xfId="33886"/>
    <cellStyle name="Percent 86 11 10" xfId="33887"/>
    <cellStyle name="Percent 86 11 11" xfId="33888"/>
    <cellStyle name="Percent 86 11 12" xfId="33889"/>
    <cellStyle name="Percent 86 11 13" xfId="33890"/>
    <cellStyle name="Percent 86 11 14" xfId="33891"/>
    <cellStyle name="Percent 86 11 15" xfId="33892"/>
    <cellStyle name="Percent 86 11 16" xfId="33893"/>
    <cellStyle name="Percent 86 11 17" xfId="33894"/>
    <cellStyle name="Percent 86 11 18" xfId="33895"/>
    <cellStyle name="Percent 86 11 19" xfId="33896"/>
    <cellStyle name="Percent 86 11 2" xfId="33897"/>
    <cellStyle name="Percent 86 11 20" xfId="33898"/>
    <cellStyle name="Percent 86 11 21" xfId="33899"/>
    <cellStyle name="Percent 86 11 22" xfId="33900"/>
    <cellStyle name="Percent 86 11 23" xfId="33901"/>
    <cellStyle name="Percent 86 11 24" xfId="33902"/>
    <cellStyle name="Percent 86 11 25" xfId="33903"/>
    <cellStyle name="Percent 86 11 26" xfId="33904"/>
    <cellStyle name="Percent 86 11 27" xfId="33905"/>
    <cellStyle name="Percent 86 11 28" xfId="33906"/>
    <cellStyle name="Percent 86 11 29" xfId="33907"/>
    <cellStyle name="Percent 86 11 3" xfId="33908"/>
    <cellStyle name="Percent 86 11 30" xfId="33909"/>
    <cellStyle name="Percent 86 11 31" xfId="33910"/>
    <cellStyle name="Percent 86 11 32" xfId="33911"/>
    <cellStyle name="Percent 86 11 33" xfId="33912"/>
    <cellStyle name="Percent 86 11 34" xfId="33913"/>
    <cellStyle name="Percent 86 11 35" xfId="33914"/>
    <cellStyle name="Percent 86 11 36" xfId="33915"/>
    <cellStyle name="Percent 86 11 37" xfId="33916"/>
    <cellStyle name="Percent 86 11 38" xfId="33917"/>
    <cellStyle name="Percent 86 11 39" xfId="33918"/>
    <cellStyle name="Percent 86 11 4" xfId="33919"/>
    <cellStyle name="Percent 86 11 40" xfId="33920"/>
    <cellStyle name="Percent 86 11 41" xfId="33921"/>
    <cellStyle name="Percent 86 11 42" xfId="33922"/>
    <cellStyle name="Percent 86 11 43" xfId="33923"/>
    <cellStyle name="Percent 86 11 44" xfId="33924"/>
    <cellStyle name="Percent 86 11 45" xfId="33925"/>
    <cellStyle name="Percent 86 11 46" xfId="33926"/>
    <cellStyle name="Percent 86 11 47" xfId="33927"/>
    <cellStyle name="Percent 86 11 48" xfId="33928"/>
    <cellStyle name="Percent 86 11 49" xfId="33929"/>
    <cellStyle name="Percent 86 11 5" xfId="33930"/>
    <cellStyle name="Percent 86 11 50" xfId="33931"/>
    <cellStyle name="Percent 86 11 51" xfId="33932"/>
    <cellStyle name="Percent 86 11 52" xfId="33933"/>
    <cellStyle name="Percent 86 11 53" xfId="33934"/>
    <cellStyle name="Percent 86 11 54" xfId="33935"/>
    <cellStyle name="Percent 86 11 55" xfId="33936"/>
    <cellStyle name="Percent 86 11 56" xfId="33937"/>
    <cellStyle name="Percent 86 11 57" xfId="33938"/>
    <cellStyle name="Percent 86 11 58" xfId="33939"/>
    <cellStyle name="Percent 86 11 59" xfId="33940"/>
    <cellStyle name="Percent 86 11 6" xfId="33941"/>
    <cellStyle name="Percent 86 11 60" xfId="33942"/>
    <cellStyle name="Percent 86 11 61" xfId="33943"/>
    <cellStyle name="Percent 86 11 62" xfId="33944"/>
    <cellStyle name="Percent 86 11 63" xfId="33945"/>
    <cellStyle name="Percent 86 11 64" xfId="33946"/>
    <cellStyle name="Percent 86 11 65" xfId="33947"/>
    <cellStyle name="Percent 86 11 66" xfId="33948"/>
    <cellStyle name="Percent 86 11 67" xfId="33949"/>
    <cellStyle name="Percent 86 11 7" xfId="33950"/>
    <cellStyle name="Percent 86 11 8" xfId="33951"/>
    <cellStyle name="Percent 86 11 9" xfId="33952"/>
    <cellStyle name="Percent 86 12" xfId="33953"/>
    <cellStyle name="Percent 86 12 10" xfId="33954"/>
    <cellStyle name="Percent 86 12 11" xfId="33955"/>
    <cellStyle name="Percent 86 12 12" xfId="33956"/>
    <cellStyle name="Percent 86 12 13" xfId="33957"/>
    <cellStyle name="Percent 86 12 14" xfId="33958"/>
    <cellStyle name="Percent 86 12 15" xfId="33959"/>
    <cellStyle name="Percent 86 12 16" xfId="33960"/>
    <cellStyle name="Percent 86 12 17" xfId="33961"/>
    <cellStyle name="Percent 86 12 18" xfId="33962"/>
    <cellStyle name="Percent 86 12 19" xfId="33963"/>
    <cellStyle name="Percent 86 12 2" xfId="33964"/>
    <cellStyle name="Percent 86 12 20" xfId="33965"/>
    <cellStyle name="Percent 86 12 21" xfId="33966"/>
    <cellStyle name="Percent 86 12 22" xfId="33967"/>
    <cellStyle name="Percent 86 12 23" xfId="33968"/>
    <cellStyle name="Percent 86 12 24" xfId="33969"/>
    <cellStyle name="Percent 86 12 25" xfId="33970"/>
    <cellStyle name="Percent 86 12 26" xfId="33971"/>
    <cellStyle name="Percent 86 12 27" xfId="33972"/>
    <cellStyle name="Percent 86 12 28" xfId="33973"/>
    <cellStyle name="Percent 86 12 29" xfId="33974"/>
    <cellStyle name="Percent 86 12 3" xfId="33975"/>
    <cellStyle name="Percent 86 12 30" xfId="33976"/>
    <cellStyle name="Percent 86 12 31" xfId="33977"/>
    <cellStyle name="Percent 86 12 32" xfId="33978"/>
    <cellStyle name="Percent 86 12 33" xfId="33979"/>
    <cellStyle name="Percent 86 12 34" xfId="33980"/>
    <cellStyle name="Percent 86 12 35" xfId="33981"/>
    <cellStyle name="Percent 86 12 36" xfId="33982"/>
    <cellStyle name="Percent 86 12 37" xfId="33983"/>
    <cellStyle name="Percent 86 12 38" xfId="33984"/>
    <cellStyle name="Percent 86 12 39" xfId="33985"/>
    <cellStyle name="Percent 86 12 4" xfId="33986"/>
    <cellStyle name="Percent 86 12 40" xfId="33987"/>
    <cellStyle name="Percent 86 12 41" xfId="33988"/>
    <cellStyle name="Percent 86 12 42" xfId="33989"/>
    <cellStyle name="Percent 86 12 43" xfId="33990"/>
    <cellStyle name="Percent 86 12 44" xfId="33991"/>
    <cellStyle name="Percent 86 12 45" xfId="33992"/>
    <cellStyle name="Percent 86 12 46" xfId="33993"/>
    <cellStyle name="Percent 86 12 47" xfId="33994"/>
    <cellStyle name="Percent 86 12 48" xfId="33995"/>
    <cellStyle name="Percent 86 12 49" xfId="33996"/>
    <cellStyle name="Percent 86 12 5" xfId="33997"/>
    <cellStyle name="Percent 86 12 50" xfId="33998"/>
    <cellStyle name="Percent 86 12 51" xfId="33999"/>
    <cellStyle name="Percent 86 12 52" xfId="34000"/>
    <cellStyle name="Percent 86 12 53" xfId="34001"/>
    <cellStyle name="Percent 86 12 54" xfId="34002"/>
    <cellStyle name="Percent 86 12 55" xfId="34003"/>
    <cellStyle name="Percent 86 12 56" xfId="34004"/>
    <cellStyle name="Percent 86 12 57" xfId="34005"/>
    <cellStyle name="Percent 86 12 58" xfId="34006"/>
    <cellStyle name="Percent 86 12 59" xfId="34007"/>
    <cellStyle name="Percent 86 12 6" xfId="34008"/>
    <cellStyle name="Percent 86 12 60" xfId="34009"/>
    <cellStyle name="Percent 86 12 61" xfId="34010"/>
    <cellStyle name="Percent 86 12 62" xfId="34011"/>
    <cellStyle name="Percent 86 12 63" xfId="34012"/>
    <cellStyle name="Percent 86 12 64" xfId="34013"/>
    <cellStyle name="Percent 86 12 65" xfId="34014"/>
    <cellStyle name="Percent 86 12 66" xfId="34015"/>
    <cellStyle name="Percent 86 12 67" xfId="34016"/>
    <cellStyle name="Percent 86 12 7" xfId="34017"/>
    <cellStyle name="Percent 86 12 8" xfId="34018"/>
    <cellStyle name="Percent 86 12 9" xfId="34019"/>
    <cellStyle name="Percent 86 13" xfId="34020"/>
    <cellStyle name="Percent 86 13 10" xfId="34021"/>
    <cellStyle name="Percent 86 13 11" xfId="34022"/>
    <cellStyle name="Percent 86 13 12" xfId="34023"/>
    <cellStyle name="Percent 86 13 13" xfId="34024"/>
    <cellStyle name="Percent 86 13 14" xfId="34025"/>
    <cellStyle name="Percent 86 13 15" xfId="34026"/>
    <cellStyle name="Percent 86 13 16" xfId="34027"/>
    <cellStyle name="Percent 86 13 17" xfId="34028"/>
    <cellStyle name="Percent 86 13 18" xfId="34029"/>
    <cellStyle name="Percent 86 13 19" xfId="34030"/>
    <cellStyle name="Percent 86 13 2" xfId="34031"/>
    <cellStyle name="Percent 86 13 20" xfId="34032"/>
    <cellStyle name="Percent 86 13 21" xfId="34033"/>
    <cellStyle name="Percent 86 13 22" xfId="34034"/>
    <cellStyle name="Percent 86 13 23" xfId="34035"/>
    <cellStyle name="Percent 86 13 24" xfId="34036"/>
    <cellStyle name="Percent 86 13 25" xfId="34037"/>
    <cellStyle name="Percent 86 13 26" xfId="34038"/>
    <cellStyle name="Percent 86 13 27" xfId="34039"/>
    <cellStyle name="Percent 86 13 28" xfId="34040"/>
    <cellStyle name="Percent 86 13 29" xfId="34041"/>
    <cellStyle name="Percent 86 13 3" xfId="34042"/>
    <cellStyle name="Percent 86 13 30" xfId="34043"/>
    <cellStyle name="Percent 86 13 31" xfId="34044"/>
    <cellStyle name="Percent 86 13 32" xfId="34045"/>
    <cellStyle name="Percent 86 13 33" xfId="34046"/>
    <cellStyle name="Percent 86 13 34" xfId="34047"/>
    <cellStyle name="Percent 86 13 35" xfId="34048"/>
    <cellStyle name="Percent 86 13 36" xfId="34049"/>
    <cellStyle name="Percent 86 13 37" xfId="34050"/>
    <cellStyle name="Percent 86 13 38" xfId="34051"/>
    <cellStyle name="Percent 86 13 39" xfId="34052"/>
    <cellStyle name="Percent 86 13 4" xfId="34053"/>
    <cellStyle name="Percent 86 13 40" xfId="34054"/>
    <cellStyle name="Percent 86 13 41" xfId="34055"/>
    <cellStyle name="Percent 86 13 42" xfId="34056"/>
    <cellStyle name="Percent 86 13 43" xfId="34057"/>
    <cellStyle name="Percent 86 13 44" xfId="34058"/>
    <cellStyle name="Percent 86 13 45" xfId="34059"/>
    <cellStyle name="Percent 86 13 46" xfId="34060"/>
    <cellStyle name="Percent 86 13 47" xfId="34061"/>
    <cellStyle name="Percent 86 13 48" xfId="34062"/>
    <cellStyle name="Percent 86 13 49" xfId="34063"/>
    <cellStyle name="Percent 86 13 5" xfId="34064"/>
    <cellStyle name="Percent 86 13 50" xfId="34065"/>
    <cellStyle name="Percent 86 13 51" xfId="34066"/>
    <cellStyle name="Percent 86 13 52" xfId="34067"/>
    <cellStyle name="Percent 86 13 53" xfId="34068"/>
    <cellStyle name="Percent 86 13 54" xfId="34069"/>
    <cellStyle name="Percent 86 13 55" xfId="34070"/>
    <cellStyle name="Percent 86 13 56" xfId="34071"/>
    <cellStyle name="Percent 86 13 57" xfId="34072"/>
    <cellStyle name="Percent 86 13 58" xfId="34073"/>
    <cellStyle name="Percent 86 13 59" xfId="34074"/>
    <cellStyle name="Percent 86 13 6" xfId="34075"/>
    <cellStyle name="Percent 86 13 60" xfId="34076"/>
    <cellStyle name="Percent 86 13 61" xfId="34077"/>
    <cellStyle name="Percent 86 13 62" xfId="34078"/>
    <cellStyle name="Percent 86 13 63" xfId="34079"/>
    <cellStyle name="Percent 86 13 64" xfId="34080"/>
    <cellStyle name="Percent 86 13 65" xfId="34081"/>
    <cellStyle name="Percent 86 13 66" xfId="34082"/>
    <cellStyle name="Percent 86 13 67" xfId="34083"/>
    <cellStyle name="Percent 86 13 7" xfId="34084"/>
    <cellStyle name="Percent 86 13 8" xfId="34085"/>
    <cellStyle name="Percent 86 13 9" xfId="34086"/>
    <cellStyle name="Percent 86 14" xfId="34087"/>
    <cellStyle name="Percent 86 14 10" xfId="34088"/>
    <cellStyle name="Percent 86 14 11" xfId="34089"/>
    <cellStyle name="Percent 86 14 12" xfId="34090"/>
    <cellStyle name="Percent 86 14 13" xfId="34091"/>
    <cellStyle name="Percent 86 14 14" xfId="34092"/>
    <cellStyle name="Percent 86 14 15" xfId="34093"/>
    <cellStyle name="Percent 86 14 16" xfId="34094"/>
    <cellStyle name="Percent 86 14 17" xfId="34095"/>
    <cellStyle name="Percent 86 14 18" xfId="34096"/>
    <cellStyle name="Percent 86 14 19" xfId="34097"/>
    <cellStyle name="Percent 86 14 2" xfId="34098"/>
    <cellStyle name="Percent 86 14 20" xfId="34099"/>
    <cellStyle name="Percent 86 14 21" xfId="34100"/>
    <cellStyle name="Percent 86 14 22" xfId="34101"/>
    <cellStyle name="Percent 86 14 23" xfId="34102"/>
    <cellStyle name="Percent 86 14 24" xfId="34103"/>
    <cellStyle name="Percent 86 14 25" xfId="34104"/>
    <cellStyle name="Percent 86 14 26" xfId="34105"/>
    <cellStyle name="Percent 86 14 27" xfId="34106"/>
    <cellStyle name="Percent 86 14 28" xfId="34107"/>
    <cellStyle name="Percent 86 14 29" xfId="34108"/>
    <cellStyle name="Percent 86 14 3" xfId="34109"/>
    <cellStyle name="Percent 86 14 30" xfId="34110"/>
    <cellStyle name="Percent 86 14 31" xfId="34111"/>
    <cellStyle name="Percent 86 14 32" xfId="34112"/>
    <cellStyle name="Percent 86 14 33" xfId="34113"/>
    <cellStyle name="Percent 86 14 34" xfId="34114"/>
    <cellStyle name="Percent 86 14 35" xfId="34115"/>
    <cellStyle name="Percent 86 14 36" xfId="34116"/>
    <cellStyle name="Percent 86 14 37" xfId="34117"/>
    <cellStyle name="Percent 86 14 38" xfId="34118"/>
    <cellStyle name="Percent 86 14 39" xfId="34119"/>
    <cellStyle name="Percent 86 14 4" xfId="34120"/>
    <cellStyle name="Percent 86 14 40" xfId="34121"/>
    <cellStyle name="Percent 86 14 41" xfId="34122"/>
    <cellStyle name="Percent 86 14 42" xfId="34123"/>
    <cellStyle name="Percent 86 14 43" xfId="34124"/>
    <cellStyle name="Percent 86 14 44" xfId="34125"/>
    <cellStyle name="Percent 86 14 45" xfId="34126"/>
    <cellStyle name="Percent 86 14 46" xfId="34127"/>
    <cellStyle name="Percent 86 14 47" xfId="34128"/>
    <cellStyle name="Percent 86 14 48" xfId="34129"/>
    <cellStyle name="Percent 86 14 49" xfId="34130"/>
    <cellStyle name="Percent 86 14 5" xfId="34131"/>
    <cellStyle name="Percent 86 14 50" xfId="34132"/>
    <cellStyle name="Percent 86 14 51" xfId="34133"/>
    <cellStyle name="Percent 86 14 52" xfId="34134"/>
    <cellStyle name="Percent 86 14 53" xfId="34135"/>
    <cellStyle name="Percent 86 14 54" xfId="34136"/>
    <cellStyle name="Percent 86 14 55" xfId="34137"/>
    <cellStyle name="Percent 86 14 56" xfId="34138"/>
    <cellStyle name="Percent 86 14 57" xfId="34139"/>
    <cellStyle name="Percent 86 14 58" xfId="34140"/>
    <cellStyle name="Percent 86 14 59" xfId="34141"/>
    <cellStyle name="Percent 86 14 6" xfId="34142"/>
    <cellStyle name="Percent 86 14 60" xfId="34143"/>
    <cellStyle name="Percent 86 14 61" xfId="34144"/>
    <cellStyle name="Percent 86 14 62" xfId="34145"/>
    <cellStyle name="Percent 86 14 63" xfId="34146"/>
    <cellStyle name="Percent 86 14 64" xfId="34147"/>
    <cellStyle name="Percent 86 14 65" xfId="34148"/>
    <cellStyle name="Percent 86 14 66" xfId="34149"/>
    <cellStyle name="Percent 86 14 67" xfId="34150"/>
    <cellStyle name="Percent 86 14 7" xfId="34151"/>
    <cellStyle name="Percent 86 14 8" xfId="34152"/>
    <cellStyle name="Percent 86 14 9" xfId="34153"/>
    <cellStyle name="Percent 86 15" xfId="34154"/>
    <cellStyle name="Percent 86 15 10" xfId="34155"/>
    <cellStyle name="Percent 86 15 11" xfId="34156"/>
    <cellStyle name="Percent 86 15 12" xfId="34157"/>
    <cellStyle name="Percent 86 15 13" xfId="34158"/>
    <cellStyle name="Percent 86 15 14" xfId="34159"/>
    <cellStyle name="Percent 86 15 15" xfId="34160"/>
    <cellStyle name="Percent 86 15 16" xfId="34161"/>
    <cellStyle name="Percent 86 15 17" xfId="34162"/>
    <cellStyle name="Percent 86 15 18" xfId="34163"/>
    <cellStyle name="Percent 86 15 19" xfId="34164"/>
    <cellStyle name="Percent 86 15 2" xfId="34165"/>
    <cellStyle name="Percent 86 15 20" xfId="34166"/>
    <cellStyle name="Percent 86 15 21" xfId="34167"/>
    <cellStyle name="Percent 86 15 22" xfId="34168"/>
    <cellStyle name="Percent 86 15 23" xfId="34169"/>
    <cellStyle name="Percent 86 15 24" xfId="34170"/>
    <cellStyle name="Percent 86 15 25" xfId="34171"/>
    <cellStyle name="Percent 86 15 26" xfId="34172"/>
    <cellStyle name="Percent 86 15 27" xfId="34173"/>
    <cellStyle name="Percent 86 15 28" xfId="34174"/>
    <cellStyle name="Percent 86 15 29" xfId="34175"/>
    <cellStyle name="Percent 86 15 3" xfId="34176"/>
    <cellStyle name="Percent 86 15 30" xfId="34177"/>
    <cellStyle name="Percent 86 15 31" xfId="34178"/>
    <cellStyle name="Percent 86 15 32" xfId="34179"/>
    <cellStyle name="Percent 86 15 33" xfId="34180"/>
    <cellStyle name="Percent 86 15 34" xfId="34181"/>
    <cellStyle name="Percent 86 15 35" xfId="34182"/>
    <cellStyle name="Percent 86 15 36" xfId="34183"/>
    <cellStyle name="Percent 86 15 37" xfId="34184"/>
    <cellStyle name="Percent 86 15 38" xfId="34185"/>
    <cellStyle name="Percent 86 15 39" xfId="34186"/>
    <cellStyle name="Percent 86 15 4" xfId="34187"/>
    <cellStyle name="Percent 86 15 40" xfId="34188"/>
    <cellStyle name="Percent 86 15 41" xfId="34189"/>
    <cellStyle name="Percent 86 15 42" xfId="34190"/>
    <cellStyle name="Percent 86 15 43" xfId="34191"/>
    <cellStyle name="Percent 86 15 44" xfId="34192"/>
    <cellStyle name="Percent 86 15 45" xfId="34193"/>
    <cellStyle name="Percent 86 15 46" xfId="34194"/>
    <cellStyle name="Percent 86 15 47" xfId="34195"/>
    <cellStyle name="Percent 86 15 48" xfId="34196"/>
    <cellStyle name="Percent 86 15 49" xfId="34197"/>
    <cellStyle name="Percent 86 15 5" xfId="34198"/>
    <cellStyle name="Percent 86 15 50" xfId="34199"/>
    <cellStyle name="Percent 86 15 51" xfId="34200"/>
    <cellStyle name="Percent 86 15 52" xfId="34201"/>
    <cellStyle name="Percent 86 15 53" xfId="34202"/>
    <cellStyle name="Percent 86 15 54" xfId="34203"/>
    <cellStyle name="Percent 86 15 55" xfId="34204"/>
    <cellStyle name="Percent 86 15 56" xfId="34205"/>
    <cellStyle name="Percent 86 15 57" xfId="34206"/>
    <cellStyle name="Percent 86 15 58" xfId="34207"/>
    <cellStyle name="Percent 86 15 59" xfId="34208"/>
    <cellStyle name="Percent 86 15 6" xfId="34209"/>
    <cellStyle name="Percent 86 15 60" xfId="34210"/>
    <cellStyle name="Percent 86 15 61" xfId="34211"/>
    <cellStyle name="Percent 86 15 62" xfId="34212"/>
    <cellStyle name="Percent 86 15 63" xfId="34213"/>
    <cellStyle name="Percent 86 15 64" xfId="34214"/>
    <cellStyle name="Percent 86 15 65" xfId="34215"/>
    <cellStyle name="Percent 86 15 66" xfId="34216"/>
    <cellStyle name="Percent 86 15 67" xfId="34217"/>
    <cellStyle name="Percent 86 15 7" xfId="34218"/>
    <cellStyle name="Percent 86 15 8" xfId="34219"/>
    <cellStyle name="Percent 86 15 9" xfId="34220"/>
    <cellStyle name="Percent 86 16" xfId="34221"/>
    <cellStyle name="Percent 86 16 10" xfId="34222"/>
    <cellStyle name="Percent 86 16 11" xfId="34223"/>
    <cellStyle name="Percent 86 16 12" xfId="34224"/>
    <cellStyle name="Percent 86 16 13" xfId="34225"/>
    <cellStyle name="Percent 86 16 14" xfId="34226"/>
    <cellStyle name="Percent 86 16 15" xfId="34227"/>
    <cellStyle name="Percent 86 16 16" xfId="34228"/>
    <cellStyle name="Percent 86 16 17" xfId="34229"/>
    <cellStyle name="Percent 86 16 18" xfId="34230"/>
    <cellStyle name="Percent 86 16 19" xfId="34231"/>
    <cellStyle name="Percent 86 16 2" xfId="34232"/>
    <cellStyle name="Percent 86 16 20" xfId="34233"/>
    <cellStyle name="Percent 86 16 21" xfId="34234"/>
    <cellStyle name="Percent 86 16 22" xfId="34235"/>
    <cellStyle name="Percent 86 16 23" xfId="34236"/>
    <cellStyle name="Percent 86 16 24" xfId="34237"/>
    <cellStyle name="Percent 86 16 25" xfId="34238"/>
    <cellStyle name="Percent 86 16 26" xfId="34239"/>
    <cellStyle name="Percent 86 16 27" xfId="34240"/>
    <cellStyle name="Percent 86 16 28" xfId="34241"/>
    <cellStyle name="Percent 86 16 29" xfId="34242"/>
    <cellStyle name="Percent 86 16 3" xfId="34243"/>
    <cellStyle name="Percent 86 16 30" xfId="34244"/>
    <cellStyle name="Percent 86 16 31" xfId="34245"/>
    <cellStyle name="Percent 86 16 32" xfId="34246"/>
    <cellStyle name="Percent 86 16 33" xfId="34247"/>
    <cellStyle name="Percent 86 16 34" xfId="34248"/>
    <cellStyle name="Percent 86 16 35" xfId="34249"/>
    <cellStyle name="Percent 86 16 36" xfId="34250"/>
    <cellStyle name="Percent 86 16 37" xfId="34251"/>
    <cellStyle name="Percent 86 16 38" xfId="34252"/>
    <cellStyle name="Percent 86 16 39" xfId="34253"/>
    <cellStyle name="Percent 86 16 4" xfId="34254"/>
    <cellStyle name="Percent 86 16 40" xfId="34255"/>
    <cellStyle name="Percent 86 16 41" xfId="34256"/>
    <cellStyle name="Percent 86 16 42" xfId="34257"/>
    <cellStyle name="Percent 86 16 43" xfId="34258"/>
    <cellStyle name="Percent 86 16 44" xfId="34259"/>
    <cellStyle name="Percent 86 16 45" xfId="34260"/>
    <cellStyle name="Percent 86 16 46" xfId="34261"/>
    <cellStyle name="Percent 86 16 47" xfId="34262"/>
    <cellStyle name="Percent 86 16 48" xfId="34263"/>
    <cellStyle name="Percent 86 16 49" xfId="34264"/>
    <cellStyle name="Percent 86 16 5" xfId="34265"/>
    <cellStyle name="Percent 86 16 50" xfId="34266"/>
    <cellStyle name="Percent 86 16 51" xfId="34267"/>
    <cellStyle name="Percent 86 16 52" xfId="34268"/>
    <cellStyle name="Percent 86 16 53" xfId="34269"/>
    <cellStyle name="Percent 86 16 54" xfId="34270"/>
    <cellStyle name="Percent 86 16 55" xfId="34271"/>
    <cellStyle name="Percent 86 16 56" xfId="34272"/>
    <cellStyle name="Percent 86 16 57" xfId="34273"/>
    <cellStyle name="Percent 86 16 58" xfId="34274"/>
    <cellStyle name="Percent 86 16 59" xfId="34275"/>
    <cellStyle name="Percent 86 16 6" xfId="34276"/>
    <cellStyle name="Percent 86 16 60" xfId="34277"/>
    <cellStyle name="Percent 86 16 61" xfId="34278"/>
    <cellStyle name="Percent 86 16 62" xfId="34279"/>
    <cellStyle name="Percent 86 16 63" xfId="34280"/>
    <cellStyle name="Percent 86 16 64" xfId="34281"/>
    <cellStyle name="Percent 86 16 65" xfId="34282"/>
    <cellStyle name="Percent 86 16 66" xfId="34283"/>
    <cellStyle name="Percent 86 16 67" xfId="34284"/>
    <cellStyle name="Percent 86 16 7" xfId="34285"/>
    <cellStyle name="Percent 86 16 8" xfId="34286"/>
    <cellStyle name="Percent 86 16 9" xfId="34287"/>
    <cellStyle name="Percent 86 17" xfId="34288"/>
    <cellStyle name="Percent 86 17 10" xfId="34289"/>
    <cellStyle name="Percent 86 17 11" xfId="34290"/>
    <cellStyle name="Percent 86 17 12" xfId="34291"/>
    <cellStyle name="Percent 86 17 13" xfId="34292"/>
    <cellStyle name="Percent 86 17 14" xfId="34293"/>
    <cellStyle name="Percent 86 17 15" xfId="34294"/>
    <cellStyle name="Percent 86 17 16" xfId="34295"/>
    <cellStyle name="Percent 86 17 17" xfId="34296"/>
    <cellStyle name="Percent 86 17 18" xfId="34297"/>
    <cellStyle name="Percent 86 17 19" xfId="34298"/>
    <cellStyle name="Percent 86 17 2" xfId="34299"/>
    <cellStyle name="Percent 86 17 20" xfId="34300"/>
    <cellStyle name="Percent 86 17 21" xfId="34301"/>
    <cellStyle name="Percent 86 17 22" xfId="34302"/>
    <cellStyle name="Percent 86 17 23" xfId="34303"/>
    <cellStyle name="Percent 86 17 24" xfId="34304"/>
    <cellStyle name="Percent 86 17 25" xfId="34305"/>
    <cellStyle name="Percent 86 17 26" xfId="34306"/>
    <cellStyle name="Percent 86 17 27" xfId="34307"/>
    <cellStyle name="Percent 86 17 28" xfId="34308"/>
    <cellStyle name="Percent 86 17 29" xfId="34309"/>
    <cellStyle name="Percent 86 17 3" xfId="34310"/>
    <cellStyle name="Percent 86 17 30" xfId="34311"/>
    <cellStyle name="Percent 86 17 31" xfId="34312"/>
    <cellStyle name="Percent 86 17 32" xfId="34313"/>
    <cellStyle name="Percent 86 17 33" xfId="34314"/>
    <cellStyle name="Percent 86 17 34" xfId="34315"/>
    <cellStyle name="Percent 86 17 35" xfId="34316"/>
    <cellStyle name="Percent 86 17 36" xfId="34317"/>
    <cellStyle name="Percent 86 17 37" xfId="34318"/>
    <cellStyle name="Percent 86 17 38" xfId="34319"/>
    <cellStyle name="Percent 86 17 39" xfId="34320"/>
    <cellStyle name="Percent 86 17 4" xfId="34321"/>
    <cellStyle name="Percent 86 17 40" xfId="34322"/>
    <cellStyle name="Percent 86 17 41" xfId="34323"/>
    <cellStyle name="Percent 86 17 42" xfId="34324"/>
    <cellStyle name="Percent 86 17 43" xfId="34325"/>
    <cellStyle name="Percent 86 17 44" xfId="34326"/>
    <cellStyle name="Percent 86 17 45" xfId="34327"/>
    <cellStyle name="Percent 86 17 46" xfId="34328"/>
    <cellStyle name="Percent 86 17 47" xfId="34329"/>
    <cellStyle name="Percent 86 17 48" xfId="34330"/>
    <cellStyle name="Percent 86 17 49" xfId="34331"/>
    <cellStyle name="Percent 86 17 5" xfId="34332"/>
    <cellStyle name="Percent 86 17 50" xfId="34333"/>
    <cellStyle name="Percent 86 17 51" xfId="34334"/>
    <cellStyle name="Percent 86 17 52" xfId="34335"/>
    <cellStyle name="Percent 86 17 53" xfId="34336"/>
    <cellStyle name="Percent 86 17 54" xfId="34337"/>
    <cellStyle name="Percent 86 17 55" xfId="34338"/>
    <cellStyle name="Percent 86 17 56" xfId="34339"/>
    <cellStyle name="Percent 86 17 57" xfId="34340"/>
    <cellStyle name="Percent 86 17 58" xfId="34341"/>
    <cellStyle name="Percent 86 17 59" xfId="34342"/>
    <cellStyle name="Percent 86 17 6" xfId="34343"/>
    <cellStyle name="Percent 86 17 60" xfId="34344"/>
    <cellStyle name="Percent 86 17 61" xfId="34345"/>
    <cellStyle name="Percent 86 17 62" xfId="34346"/>
    <cellStyle name="Percent 86 17 63" xfId="34347"/>
    <cellStyle name="Percent 86 17 64" xfId="34348"/>
    <cellStyle name="Percent 86 17 65" xfId="34349"/>
    <cellStyle name="Percent 86 17 66" xfId="34350"/>
    <cellStyle name="Percent 86 17 67" xfId="34351"/>
    <cellStyle name="Percent 86 17 7" xfId="34352"/>
    <cellStyle name="Percent 86 17 8" xfId="34353"/>
    <cellStyle name="Percent 86 17 9" xfId="34354"/>
    <cellStyle name="Percent 86 18" xfId="34355"/>
    <cellStyle name="Percent 86 18 10" xfId="34356"/>
    <cellStyle name="Percent 86 18 11" xfId="34357"/>
    <cellStyle name="Percent 86 18 12" xfId="34358"/>
    <cellStyle name="Percent 86 18 13" xfId="34359"/>
    <cellStyle name="Percent 86 18 14" xfId="34360"/>
    <cellStyle name="Percent 86 18 15" xfId="34361"/>
    <cellStyle name="Percent 86 18 16" xfId="34362"/>
    <cellStyle name="Percent 86 18 17" xfId="34363"/>
    <cellStyle name="Percent 86 18 18" xfId="34364"/>
    <cellStyle name="Percent 86 18 19" xfId="34365"/>
    <cellStyle name="Percent 86 18 2" xfId="34366"/>
    <cellStyle name="Percent 86 18 20" xfId="34367"/>
    <cellStyle name="Percent 86 18 21" xfId="34368"/>
    <cellStyle name="Percent 86 18 22" xfId="34369"/>
    <cellStyle name="Percent 86 18 23" xfId="34370"/>
    <cellStyle name="Percent 86 18 24" xfId="34371"/>
    <cellStyle name="Percent 86 18 25" xfId="34372"/>
    <cellStyle name="Percent 86 18 26" xfId="34373"/>
    <cellStyle name="Percent 86 18 27" xfId="34374"/>
    <cellStyle name="Percent 86 18 28" xfId="34375"/>
    <cellStyle name="Percent 86 18 29" xfId="34376"/>
    <cellStyle name="Percent 86 18 3" xfId="34377"/>
    <cellStyle name="Percent 86 18 30" xfId="34378"/>
    <cellStyle name="Percent 86 18 31" xfId="34379"/>
    <cellStyle name="Percent 86 18 32" xfId="34380"/>
    <cellStyle name="Percent 86 18 33" xfId="34381"/>
    <cellStyle name="Percent 86 18 34" xfId="34382"/>
    <cellStyle name="Percent 86 18 35" xfId="34383"/>
    <cellStyle name="Percent 86 18 36" xfId="34384"/>
    <cellStyle name="Percent 86 18 37" xfId="34385"/>
    <cellStyle name="Percent 86 18 38" xfId="34386"/>
    <cellStyle name="Percent 86 18 39" xfId="34387"/>
    <cellStyle name="Percent 86 18 4" xfId="34388"/>
    <cellStyle name="Percent 86 18 40" xfId="34389"/>
    <cellStyle name="Percent 86 18 41" xfId="34390"/>
    <cellStyle name="Percent 86 18 42" xfId="34391"/>
    <cellStyle name="Percent 86 18 43" xfId="34392"/>
    <cellStyle name="Percent 86 18 44" xfId="34393"/>
    <cellStyle name="Percent 86 18 45" xfId="34394"/>
    <cellStyle name="Percent 86 18 46" xfId="34395"/>
    <cellStyle name="Percent 86 18 47" xfId="34396"/>
    <cellStyle name="Percent 86 18 48" xfId="34397"/>
    <cellStyle name="Percent 86 18 49" xfId="34398"/>
    <cellStyle name="Percent 86 18 5" xfId="34399"/>
    <cellStyle name="Percent 86 18 50" xfId="34400"/>
    <cellStyle name="Percent 86 18 51" xfId="34401"/>
    <cellStyle name="Percent 86 18 52" xfId="34402"/>
    <cellStyle name="Percent 86 18 53" xfId="34403"/>
    <cellStyle name="Percent 86 18 54" xfId="34404"/>
    <cellStyle name="Percent 86 18 55" xfId="34405"/>
    <cellStyle name="Percent 86 18 56" xfId="34406"/>
    <cellStyle name="Percent 86 18 57" xfId="34407"/>
    <cellStyle name="Percent 86 18 58" xfId="34408"/>
    <cellStyle name="Percent 86 18 59" xfId="34409"/>
    <cellStyle name="Percent 86 18 6" xfId="34410"/>
    <cellStyle name="Percent 86 18 60" xfId="34411"/>
    <cellStyle name="Percent 86 18 61" xfId="34412"/>
    <cellStyle name="Percent 86 18 62" xfId="34413"/>
    <cellStyle name="Percent 86 18 63" xfId="34414"/>
    <cellStyle name="Percent 86 18 64" xfId="34415"/>
    <cellStyle name="Percent 86 18 65" xfId="34416"/>
    <cellStyle name="Percent 86 18 66" xfId="34417"/>
    <cellStyle name="Percent 86 18 67" xfId="34418"/>
    <cellStyle name="Percent 86 18 7" xfId="34419"/>
    <cellStyle name="Percent 86 18 8" xfId="34420"/>
    <cellStyle name="Percent 86 18 9" xfId="34421"/>
    <cellStyle name="Percent 86 19" xfId="34422"/>
    <cellStyle name="Percent 86 19 10" xfId="34423"/>
    <cellStyle name="Percent 86 19 11" xfId="34424"/>
    <cellStyle name="Percent 86 19 12" xfId="34425"/>
    <cellStyle name="Percent 86 19 13" xfId="34426"/>
    <cellStyle name="Percent 86 19 14" xfId="34427"/>
    <cellStyle name="Percent 86 19 15" xfId="34428"/>
    <cellStyle name="Percent 86 19 16" xfId="34429"/>
    <cellStyle name="Percent 86 19 17" xfId="34430"/>
    <cellStyle name="Percent 86 19 18" xfId="34431"/>
    <cellStyle name="Percent 86 19 19" xfId="34432"/>
    <cellStyle name="Percent 86 19 2" xfId="34433"/>
    <cellStyle name="Percent 86 19 20" xfId="34434"/>
    <cellStyle name="Percent 86 19 21" xfId="34435"/>
    <cellStyle name="Percent 86 19 22" xfId="34436"/>
    <cellStyle name="Percent 86 19 23" xfId="34437"/>
    <cellStyle name="Percent 86 19 24" xfId="34438"/>
    <cellStyle name="Percent 86 19 25" xfId="34439"/>
    <cellStyle name="Percent 86 19 26" xfId="34440"/>
    <cellStyle name="Percent 86 19 27" xfId="34441"/>
    <cellStyle name="Percent 86 19 28" xfId="34442"/>
    <cellStyle name="Percent 86 19 29" xfId="34443"/>
    <cellStyle name="Percent 86 19 3" xfId="34444"/>
    <cellStyle name="Percent 86 19 30" xfId="34445"/>
    <cellStyle name="Percent 86 19 31" xfId="34446"/>
    <cellStyle name="Percent 86 19 32" xfId="34447"/>
    <cellStyle name="Percent 86 19 33" xfId="34448"/>
    <cellStyle name="Percent 86 19 34" xfId="34449"/>
    <cellStyle name="Percent 86 19 35" xfId="34450"/>
    <cellStyle name="Percent 86 19 36" xfId="34451"/>
    <cellStyle name="Percent 86 19 37" xfId="34452"/>
    <cellStyle name="Percent 86 19 38" xfId="34453"/>
    <cellStyle name="Percent 86 19 39" xfId="34454"/>
    <cellStyle name="Percent 86 19 4" xfId="34455"/>
    <cellStyle name="Percent 86 19 40" xfId="34456"/>
    <cellStyle name="Percent 86 19 41" xfId="34457"/>
    <cellStyle name="Percent 86 19 42" xfId="34458"/>
    <cellStyle name="Percent 86 19 43" xfId="34459"/>
    <cellStyle name="Percent 86 19 44" xfId="34460"/>
    <cellStyle name="Percent 86 19 45" xfId="34461"/>
    <cellStyle name="Percent 86 19 46" xfId="34462"/>
    <cellStyle name="Percent 86 19 47" xfId="34463"/>
    <cellStyle name="Percent 86 19 48" xfId="34464"/>
    <cellStyle name="Percent 86 19 49" xfId="34465"/>
    <cellStyle name="Percent 86 19 5" xfId="34466"/>
    <cellStyle name="Percent 86 19 50" xfId="34467"/>
    <cellStyle name="Percent 86 19 51" xfId="34468"/>
    <cellStyle name="Percent 86 19 52" xfId="34469"/>
    <cellStyle name="Percent 86 19 53" xfId="34470"/>
    <cellStyle name="Percent 86 19 54" xfId="34471"/>
    <cellStyle name="Percent 86 19 55" xfId="34472"/>
    <cellStyle name="Percent 86 19 56" xfId="34473"/>
    <cellStyle name="Percent 86 19 57" xfId="34474"/>
    <cellStyle name="Percent 86 19 58" xfId="34475"/>
    <cellStyle name="Percent 86 19 59" xfId="34476"/>
    <cellStyle name="Percent 86 19 6" xfId="34477"/>
    <cellStyle name="Percent 86 19 60" xfId="34478"/>
    <cellStyle name="Percent 86 19 61" xfId="34479"/>
    <cellStyle name="Percent 86 19 62" xfId="34480"/>
    <cellStyle name="Percent 86 19 63" xfId="34481"/>
    <cellStyle name="Percent 86 19 64" xfId="34482"/>
    <cellStyle name="Percent 86 19 65" xfId="34483"/>
    <cellStyle name="Percent 86 19 66" xfId="34484"/>
    <cellStyle name="Percent 86 19 67" xfId="34485"/>
    <cellStyle name="Percent 86 19 7" xfId="34486"/>
    <cellStyle name="Percent 86 19 8" xfId="34487"/>
    <cellStyle name="Percent 86 19 9" xfId="34488"/>
    <cellStyle name="Percent 86 2" xfId="34489"/>
    <cellStyle name="Percent 86 2 10" xfId="34490"/>
    <cellStyle name="Percent 86 2 11" xfId="34491"/>
    <cellStyle name="Percent 86 2 12" xfId="34492"/>
    <cellStyle name="Percent 86 2 13" xfId="34493"/>
    <cellStyle name="Percent 86 2 14" xfId="34494"/>
    <cellStyle name="Percent 86 2 15" xfId="34495"/>
    <cellStyle name="Percent 86 2 16" xfId="34496"/>
    <cellStyle name="Percent 86 2 17" xfId="34497"/>
    <cellStyle name="Percent 86 2 18" xfId="34498"/>
    <cellStyle name="Percent 86 2 19" xfId="34499"/>
    <cellStyle name="Percent 86 2 2" xfId="34500"/>
    <cellStyle name="Percent 86 2 20" xfId="34501"/>
    <cellStyle name="Percent 86 2 21" xfId="34502"/>
    <cellStyle name="Percent 86 2 22" xfId="34503"/>
    <cellStyle name="Percent 86 2 23" xfId="34504"/>
    <cellStyle name="Percent 86 2 24" xfId="34505"/>
    <cellStyle name="Percent 86 2 25" xfId="34506"/>
    <cellStyle name="Percent 86 2 26" xfId="34507"/>
    <cellStyle name="Percent 86 2 27" xfId="34508"/>
    <cellStyle name="Percent 86 2 28" xfId="34509"/>
    <cellStyle name="Percent 86 2 29" xfId="34510"/>
    <cellStyle name="Percent 86 2 3" xfId="34511"/>
    <cellStyle name="Percent 86 2 30" xfId="34512"/>
    <cellStyle name="Percent 86 2 31" xfId="34513"/>
    <cellStyle name="Percent 86 2 32" xfId="34514"/>
    <cellStyle name="Percent 86 2 33" xfId="34515"/>
    <cellStyle name="Percent 86 2 34" xfId="34516"/>
    <cellStyle name="Percent 86 2 35" xfId="34517"/>
    <cellStyle name="Percent 86 2 36" xfId="34518"/>
    <cellStyle name="Percent 86 2 37" xfId="34519"/>
    <cellStyle name="Percent 86 2 38" xfId="34520"/>
    <cellStyle name="Percent 86 2 39" xfId="34521"/>
    <cellStyle name="Percent 86 2 4" xfId="34522"/>
    <cellStyle name="Percent 86 2 40" xfId="34523"/>
    <cellStyle name="Percent 86 2 41" xfId="34524"/>
    <cellStyle name="Percent 86 2 42" xfId="34525"/>
    <cellStyle name="Percent 86 2 43" xfId="34526"/>
    <cellStyle name="Percent 86 2 44" xfId="34527"/>
    <cellStyle name="Percent 86 2 45" xfId="34528"/>
    <cellStyle name="Percent 86 2 46" xfId="34529"/>
    <cellStyle name="Percent 86 2 47" xfId="34530"/>
    <cellStyle name="Percent 86 2 48" xfId="34531"/>
    <cellStyle name="Percent 86 2 49" xfId="34532"/>
    <cellStyle name="Percent 86 2 5" xfId="34533"/>
    <cellStyle name="Percent 86 2 50" xfId="34534"/>
    <cellStyle name="Percent 86 2 51" xfId="34535"/>
    <cellStyle name="Percent 86 2 52" xfId="34536"/>
    <cellStyle name="Percent 86 2 53" xfId="34537"/>
    <cellStyle name="Percent 86 2 54" xfId="34538"/>
    <cellStyle name="Percent 86 2 55" xfId="34539"/>
    <cellStyle name="Percent 86 2 56" xfId="34540"/>
    <cellStyle name="Percent 86 2 57" xfId="34541"/>
    <cellStyle name="Percent 86 2 58" xfId="34542"/>
    <cellStyle name="Percent 86 2 59" xfId="34543"/>
    <cellStyle name="Percent 86 2 6" xfId="34544"/>
    <cellStyle name="Percent 86 2 60" xfId="34545"/>
    <cellStyle name="Percent 86 2 61" xfId="34546"/>
    <cellStyle name="Percent 86 2 62" xfId="34547"/>
    <cellStyle name="Percent 86 2 63" xfId="34548"/>
    <cellStyle name="Percent 86 2 64" xfId="34549"/>
    <cellStyle name="Percent 86 2 65" xfId="34550"/>
    <cellStyle name="Percent 86 2 66" xfId="34551"/>
    <cellStyle name="Percent 86 2 67" xfId="34552"/>
    <cellStyle name="Percent 86 2 7" xfId="34553"/>
    <cellStyle name="Percent 86 2 8" xfId="34554"/>
    <cellStyle name="Percent 86 2 9" xfId="34555"/>
    <cellStyle name="Percent 86 20" xfId="34556"/>
    <cellStyle name="Percent 86 20 10" xfId="34557"/>
    <cellStyle name="Percent 86 20 11" xfId="34558"/>
    <cellStyle name="Percent 86 20 12" xfId="34559"/>
    <cellStyle name="Percent 86 20 13" xfId="34560"/>
    <cellStyle name="Percent 86 20 14" xfId="34561"/>
    <cellStyle name="Percent 86 20 15" xfId="34562"/>
    <cellStyle name="Percent 86 20 16" xfId="34563"/>
    <cellStyle name="Percent 86 20 17" xfId="34564"/>
    <cellStyle name="Percent 86 20 18" xfId="34565"/>
    <cellStyle name="Percent 86 20 19" xfId="34566"/>
    <cellStyle name="Percent 86 20 2" xfId="34567"/>
    <cellStyle name="Percent 86 20 20" xfId="34568"/>
    <cellStyle name="Percent 86 20 21" xfId="34569"/>
    <cellStyle name="Percent 86 20 22" xfId="34570"/>
    <cellStyle name="Percent 86 20 23" xfId="34571"/>
    <cellStyle name="Percent 86 20 24" xfId="34572"/>
    <cellStyle name="Percent 86 20 25" xfId="34573"/>
    <cellStyle name="Percent 86 20 26" xfId="34574"/>
    <cellStyle name="Percent 86 20 27" xfId="34575"/>
    <cellStyle name="Percent 86 20 28" xfId="34576"/>
    <cellStyle name="Percent 86 20 29" xfId="34577"/>
    <cellStyle name="Percent 86 20 3" xfId="34578"/>
    <cellStyle name="Percent 86 20 30" xfId="34579"/>
    <cellStyle name="Percent 86 20 31" xfId="34580"/>
    <cellStyle name="Percent 86 20 32" xfId="34581"/>
    <cellStyle name="Percent 86 20 33" xfId="34582"/>
    <cellStyle name="Percent 86 20 34" xfId="34583"/>
    <cellStyle name="Percent 86 20 35" xfId="34584"/>
    <cellStyle name="Percent 86 20 36" xfId="34585"/>
    <cellStyle name="Percent 86 20 37" xfId="34586"/>
    <cellStyle name="Percent 86 20 38" xfId="34587"/>
    <cellStyle name="Percent 86 20 39" xfId="34588"/>
    <cellStyle name="Percent 86 20 4" xfId="34589"/>
    <cellStyle name="Percent 86 20 40" xfId="34590"/>
    <cellStyle name="Percent 86 20 41" xfId="34591"/>
    <cellStyle name="Percent 86 20 42" xfId="34592"/>
    <cellStyle name="Percent 86 20 43" xfId="34593"/>
    <cellStyle name="Percent 86 20 44" xfId="34594"/>
    <cellStyle name="Percent 86 20 45" xfId="34595"/>
    <cellStyle name="Percent 86 20 46" xfId="34596"/>
    <cellStyle name="Percent 86 20 47" xfId="34597"/>
    <cellStyle name="Percent 86 20 48" xfId="34598"/>
    <cellStyle name="Percent 86 20 49" xfId="34599"/>
    <cellStyle name="Percent 86 20 5" xfId="34600"/>
    <cellStyle name="Percent 86 20 50" xfId="34601"/>
    <cellStyle name="Percent 86 20 51" xfId="34602"/>
    <cellStyle name="Percent 86 20 52" xfId="34603"/>
    <cellStyle name="Percent 86 20 53" xfId="34604"/>
    <cellStyle name="Percent 86 20 54" xfId="34605"/>
    <cellStyle name="Percent 86 20 55" xfId="34606"/>
    <cellStyle name="Percent 86 20 56" xfId="34607"/>
    <cellStyle name="Percent 86 20 57" xfId="34608"/>
    <cellStyle name="Percent 86 20 58" xfId="34609"/>
    <cellStyle name="Percent 86 20 59" xfId="34610"/>
    <cellStyle name="Percent 86 20 6" xfId="34611"/>
    <cellStyle name="Percent 86 20 60" xfId="34612"/>
    <cellStyle name="Percent 86 20 61" xfId="34613"/>
    <cellStyle name="Percent 86 20 62" xfId="34614"/>
    <cellStyle name="Percent 86 20 63" xfId="34615"/>
    <cellStyle name="Percent 86 20 64" xfId="34616"/>
    <cellStyle name="Percent 86 20 65" xfId="34617"/>
    <cellStyle name="Percent 86 20 66" xfId="34618"/>
    <cellStyle name="Percent 86 20 67" xfId="34619"/>
    <cellStyle name="Percent 86 20 7" xfId="34620"/>
    <cellStyle name="Percent 86 20 8" xfId="34621"/>
    <cellStyle name="Percent 86 20 9" xfId="34622"/>
    <cellStyle name="Percent 86 21" xfId="34623"/>
    <cellStyle name="Percent 86 21 10" xfId="34624"/>
    <cellStyle name="Percent 86 21 11" xfId="34625"/>
    <cellStyle name="Percent 86 21 12" xfId="34626"/>
    <cellStyle name="Percent 86 21 13" xfId="34627"/>
    <cellStyle name="Percent 86 21 14" xfId="34628"/>
    <cellStyle name="Percent 86 21 15" xfId="34629"/>
    <cellStyle name="Percent 86 21 16" xfId="34630"/>
    <cellStyle name="Percent 86 21 17" xfId="34631"/>
    <cellStyle name="Percent 86 21 18" xfId="34632"/>
    <cellStyle name="Percent 86 21 19" xfId="34633"/>
    <cellStyle name="Percent 86 21 2" xfId="34634"/>
    <cellStyle name="Percent 86 21 20" xfId="34635"/>
    <cellStyle name="Percent 86 21 21" xfId="34636"/>
    <cellStyle name="Percent 86 21 22" xfId="34637"/>
    <cellStyle name="Percent 86 21 23" xfId="34638"/>
    <cellStyle name="Percent 86 21 24" xfId="34639"/>
    <cellStyle name="Percent 86 21 25" xfId="34640"/>
    <cellStyle name="Percent 86 21 26" xfId="34641"/>
    <cellStyle name="Percent 86 21 27" xfId="34642"/>
    <cellStyle name="Percent 86 21 28" xfId="34643"/>
    <cellStyle name="Percent 86 21 29" xfId="34644"/>
    <cellStyle name="Percent 86 21 3" xfId="34645"/>
    <cellStyle name="Percent 86 21 30" xfId="34646"/>
    <cellStyle name="Percent 86 21 31" xfId="34647"/>
    <cellStyle name="Percent 86 21 32" xfId="34648"/>
    <cellStyle name="Percent 86 21 33" xfId="34649"/>
    <cellStyle name="Percent 86 21 34" xfId="34650"/>
    <cellStyle name="Percent 86 21 35" xfId="34651"/>
    <cellStyle name="Percent 86 21 36" xfId="34652"/>
    <cellStyle name="Percent 86 21 37" xfId="34653"/>
    <cellStyle name="Percent 86 21 38" xfId="34654"/>
    <cellStyle name="Percent 86 21 39" xfId="34655"/>
    <cellStyle name="Percent 86 21 4" xfId="34656"/>
    <cellStyle name="Percent 86 21 40" xfId="34657"/>
    <cellStyle name="Percent 86 21 41" xfId="34658"/>
    <cellStyle name="Percent 86 21 42" xfId="34659"/>
    <cellStyle name="Percent 86 21 43" xfId="34660"/>
    <cellStyle name="Percent 86 21 44" xfId="34661"/>
    <cellStyle name="Percent 86 21 45" xfId="34662"/>
    <cellStyle name="Percent 86 21 46" xfId="34663"/>
    <cellStyle name="Percent 86 21 47" xfId="34664"/>
    <cellStyle name="Percent 86 21 48" xfId="34665"/>
    <cellStyle name="Percent 86 21 49" xfId="34666"/>
    <cellStyle name="Percent 86 21 5" xfId="34667"/>
    <cellStyle name="Percent 86 21 50" xfId="34668"/>
    <cellStyle name="Percent 86 21 51" xfId="34669"/>
    <cellStyle name="Percent 86 21 52" xfId="34670"/>
    <cellStyle name="Percent 86 21 53" xfId="34671"/>
    <cellStyle name="Percent 86 21 54" xfId="34672"/>
    <cellStyle name="Percent 86 21 55" xfId="34673"/>
    <cellStyle name="Percent 86 21 56" xfId="34674"/>
    <cellStyle name="Percent 86 21 57" xfId="34675"/>
    <cellStyle name="Percent 86 21 58" xfId="34676"/>
    <cellStyle name="Percent 86 21 59" xfId="34677"/>
    <cellStyle name="Percent 86 21 6" xfId="34678"/>
    <cellStyle name="Percent 86 21 60" xfId="34679"/>
    <cellStyle name="Percent 86 21 61" xfId="34680"/>
    <cellStyle name="Percent 86 21 62" xfId="34681"/>
    <cellStyle name="Percent 86 21 63" xfId="34682"/>
    <cellStyle name="Percent 86 21 64" xfId="34683"/>
    <cellStyle name="Percent 86 21 65" xfId="34684"/>
    <cellStyle name="Percent 86 21 66" xfId="34685"/>
    <cellStyle name="Percent 86 21 67" xfId="34686"/>
    <cellStyle name="Percent 86 21 7" xfId="34687"/>
    <cellStyle name="Percent 86 21 8" xfId="34688"/>
    <cellStyle name="Percent 86 21 9" xfId="34689"/>
    <cellStyle name="Percent 86 22" xfId="34690"/>
    <cellStyle name="Percent 86 22 10" xfId="34691"/>
    <cellStyle name="Percent 86 22 11" xfId="34692"/>
    <cellStyle name="Percent 86 22 12" xfId="34693"/>
    <cellStyle name="Percent 86 22 13" xfId="34694"/>
    <cellStyle name="Percent 86 22 14" xfId="34695"/>
    <cellStyle name="Percent 86 22 15" xfId="34696"/>
    <cellStyle name="Percent 86 22 16" xfId="34697"/>
    <cellStyle name="Percent 86 22 17" xfId="34698"/>
    <cellStyle name="Percent 86 22 18" xfId="34699"/>
    <cellStyle name="Percent 86 22 19" xfId="34700"/>
    <cellStyle name="Percent 86 22 2" xfId="34701"/>
    <cellStyle name="Percent 86 22 20" xfId="34702"/>
    <cellStyle name="Percent 86 22 21" xfId="34703"/>
    <cellStyle name="Percent 86 22 22" xfId="34704"/>
    <cellStyle name="Percent 86 22 23" xfId="34705"/>
    <cellStyle name="Percent 86 22 24" xfId="34706"/>
    <cellStyle name="Percent 86 22 25" xfId="34707"/>
    <cellStyle name="Percent 86 22 26" xfId="34708"/>
    <cellStyle name="Percent 86 22 27" xfId="34709"/>
    <cellStyle name="Percent 86 22 28" xfId="34710"/>
    <cellStyle name="Percent 86 22 29" xfId="34711"/>
    <cellStyle name="Percent 86 22 3" xfId="34712"/>
    <cellStyle name="Percent 86 22 30" xfId="34713"/>
    <cellStyle name="Percent 86 22 31" xfId="34714"/>
    <cellStyle name="Percent 86 22 32" xfId="34715"/>
    <cellStyle name="Percent 86 22 33" xfId="34716"/>
    <cellStyle name="Percent 86 22 34" xfId="34717"/>
    <cellStyle name="Percent 86 22 35" xfId="34718"/>
    <cellStyle name="Percent 86 22 36" xfId="34719"/>
    <cellStyle name="Percent 86 22 37" xfId="34720"/>
    <cellStyle name="Percent 86 22 38" xfId="34721"/>
    <cellStyle name="Percent 86 22 39" xfId="34722"/>
    <cellStyle name="Percent 86 22 4" xfId="34723"/>
    <cellStyle name="Percent 86 22 40" xfId="34724"/>
    <cellStyle name="Percent 86 22 41" xfId="34725"/>
    <cellStyle name="Percent 86 22 42" xfId="34726"/>
    <cellStyle name="Percent 86 22 43" xfId="34727"/>
    <cellStyle name="Percent 86 22 44" xfId="34728"/>
    <cellStyle name="Percent 86 22 45" xfId="34729"/>
    <cellStyle name="Percent 86 22 46" xfId="34730"/>
    <cellStyle name="Percent 86 22 47" xfId="34731"/>
    <cellStyle name="Percent 86 22 48" xfId="34732"/>
    <cellStyle name="Percent 86 22 49" xfId="34733"/>
    <cellStyle name="Percent 86 22 5" xfId="34734"/>
    <cellStyle name="Percent 86 22 50" xfId="34735"/>
    <cellStyle name="Percent 86 22 51" xfId="34736"/>
    <cellStyle name="Percent 86 22 52" xfId="34737"/>
    <cellStyle name="Percent 86 22 53" xfId="34738"/>
    <cellStyle name="Percent 86 22 54" xfId="34739"/>
    <cellStyle name="Percent 86 22 55" xfId="34740"/>
    <cellStyle name="Percent 86 22 56" xfId="34741"/>
    <cellStyle name="Percent 86 22 57" xfId="34742"/>
    <cellStyle name="Percent 86 22 58" xfId="34743"/>
    <cellStyle name="Percent 86 22 59" xfId="34744"/>
    <cellStyle name="Percent 86 22 6" xfId="34745"/>
    <cellStyle name="Percent 86 22 60" xfId="34746"/>
    <cellStyle name="Percent 86 22 61" xfId="34747"/>
    <cellStyle name="Percent 86 22 62" xfId="34748"/>
    <cellStyle name="Percent 86 22 63" xfId="34749"/>
    <cellStyle name="Percent 86 22 64" xfId="34750"/>
    <cellStyle name="Percent 86 22 65" xfId="34751"/>
    <cellStyle name="Percent 86 22 66" xfId="34752"/>
    <cellStyle name="Percent 86 22 67" xfId="34753"/>
    <cellStyle name="Percent 86 22 7" xfId="34754"/>
    <cellStyle name="Percent 86 22 8" xfId="34755"/>
    <cellStyle name="Percent 86 22 9" xfId="34756"/>
    <cellStyle name="Percent 86 23" xfId="34757"/>
    <cellStyle name="Percent 86 23 10" xfId="34758"/>
    <cellStyle name="Percent 86 23 11" xfId="34759"/>
    <cellStyle name="Percent 86 23 12" xfId="34760"/>
    <cellStyle name="Percent 86 23 13" xfId="34761"/>
    <cellStyle name="Percent 86 23 14" xfId="34762"/>
    <cellStyle name="Percent 86 23 15" xfId="34763"/>
    <cellStyle name="Percent 86 23 16" xfId="34764"/>
    <cellStyle name="Percent 86 23 17" xfId="34765"/>
    <cellStyle name="Percent 86 23 18" xfId="34766"/>
    <cellStyle name="Percent 86 23 19" xfId="34767"/>
    <cellStyle name="Percent 86 23 2" xfId="34768"/>
    <cellStyle name="Percent 86 23 20" xfId="34769"/>
    <cellStyle name="Percent 86 23 21" xfId="34770"/>
    <cellStyle name="Percent 86 23 22" xfId="34771"/>
    <cellStyle name="Percent 86 23 23" xfId="34772"/>
    <cellStyle name="Percent 86 23 24" xfId="34773"/>
    <cellStyle name="Percent 86 23 25" xfId="34774"/>
    <cellStyle name="Percent 86 23 26" xfId="34775"/>
    <cellStyle name="Percent 86 23 27" xfId="34776"/>
    <cellStyle name="Percent 86 23 28" xfId="34777"/>
    <cellStyle name="Percent 86 23 29" xfId="34778"/>
    <cellStyle name="Percent 86 23 3" xfId="34779"/>
    <cellStyle name="Percent 86 23 30" xfId="34780"/>
    <cellStyle name="Percent 86 23 31" xfId="34781"/>
    <cellStyle name="Percent 86 23 32" xfId="34782"/>
    <cellStyle name="Percent 86 23 33" xfId="34783"/>
    <cellStyle name="Percent 86 23 34" xfId="34784"/>
    <cellStyle name="Percent 86 23 35" xfId="34785"/>
    <cellStyle name="Percent 86 23 36" xfId="34786"/>
    <cellStyle name="Percent 86 23 37" xfId="34787"/>
    <cellStyle name="Percent 86 23 38" xfId="34788"/>
    <cellStyle name="Percent 86 23 39" xfId="34789"/>
    <cellStyle name="Percent 86 23 4" xfId="34790"/>
    <cellStyle name="Percent 86 23 40" xfId="34791"/>
    <cellStyle name="Percent 86 23 41" xfId="34792"/>
    <cellStyle name="Percent 86 23 42" xfId="34793"/>
    <cellStyle name="Percent 86 23 43" xfId="34794"/>
    <cellStyle name="Percent 86 23 44" xfId="34795"/>
    <cellStyle name="Percent 86 23 45" xfId="34796"/>
    <cellStyle name="Percent 86 23 46" xfId="34797"/>
    <cellStyle name="Percent 86 23 47" xfId="34798"/>
    <cellStyle name="Percent 86 23 48" xfId="34799"/>
    <cellStyle name="Percent 86 23 49" xfId="34800"/>
    <cellStyle name="Percent 86 23 5" xfId="34801"/>
    <cellStyle name="Percent 86 23 50" xfId="34802"/>
    <cellStyle name="Percent 86 23 51" xfId="34803"/>
    <cellStyle name="Percent 86 23 52" xfId="34804"/>
    <cellStyle name="Percent 86 23 53" xfId="34805"/>
    <cellStyle name="Percent 86 23 54" xfId="34806"/>
    <cellStyle name="Percent 86 23 55" xfId="34807"/>
    <cellStyle name="Percent 86 23 56" xfId="34808"/>
    <cellStyle name="Percent 86 23 57" xfId="34809"/>
    <cellStyle name="Percent 86 23 58" xfId="34810"/>
    <cellStyle name="Percent 86 23 59" xfId="34811"/>
    <cellStyle name="Percent 86 23 6" xfId="34812"/>
    <cellStyle name="Percent 86 23 60" xfId="34813"/>
    <cellStyle name="Percent 86 23 61" xfId="34814"/>
    <cellStyle name="Percent 86 23 62" xfId="34815"/>
    <cellStyle name="Percent 86 23 63" xfId="34816"/>
    <cellStyle name="Percent 86 23 64" xfId="34817"/>
    <cellStyle name="Percent 86 23 65" xfId="34818"/>
    <cellStyle name="Percent 86 23 66" xfId="34819"/>
    <cellStyle name="Percent 86 23 67" xfId="34820"/>
    <cellStyle name="Percent 86 23 7" xfId="34821"/>
    <cellStyle name="Percent 86 23 8" xfId="34822"/>
    <cellStyle name="Percent 86 23 9" xfId="34823"/>
    <cellStyle name="Percent 86 24" xfId="34824"/>
    <cellStyle name="Percent 86 24 10" xfId="34825"/>
    <cellStyle name="Percent 86 24 11" xfId="34826"/>
    <cellStyle name="Percent 86 24 12" xfId="34827"/>
    <cellStyle name="Percent 86 24 13" xfId="34828"/>
    <cellStyle name="Percent 86 24 14" xfId="34829"/>
    <cellStyle name="Percent 86 24 15" xfId="34830"/>
    <cellStyle name="Percent 86 24 16" xfId="34831"/>
    <cellStyle name="Percent 86 24 17" xfId="34832"/>
    <cellStyle name="Percent 86 24 18" xfId="34833"/>
    <cellStyle name="Percent 86 24 19" xfId="34834"/>
    <cellStyle name="Percent 86 24 2" xfId="34835"/>
    <cellStyle name="Percent 86 24 20" xfId="34836"/>
    <cellStyle name="Percent 86 24 21" xfId="34837"/>
    <cellStyle name="Percent 86 24 22" xfId="34838"/>
    <cellStyle name="Percent 86 24 23" xfId="34839"/>
    <cellStyle name="Percent 86 24 24" xfId="34840"/>
    <cellStyle name="Percent 86 24 25" xfId="34841"/>
    <cellStyle name="Percent 86 24 26" xfId="34842"/>
    <cellStyle name="Percent 86 24 27" xfId="34843"/>
    <cellStyle name="Percent 86 24 28" xfId="34844"/>
    <cellStyle name="Percent 86 24 29" xfId="34845"/>
    <cellStyle name="Percent 86 24 3" xfId="34846"/>
    <cellStyle name="Percent 86 24 30" xfId="34847"/>
    <cellStyle name="Percent 86 24 31" xfId="34848"/>
    <cellStyle name="Percent 86 24 32" xfId="34849"/>
    <cellStyle name="Percent 86 24 33" xfId="34850"/>
    <cellStyle name="Percent 86 24 34" xfId="34851"/>
    <cellStyle name="Percent 86 24 35" xfId="34852"/>
    <cellStyle name="Percent 86 24 36" xfId="34853"/>
    <cellStyle name="Percent 86 24 37" xfId="34854"/>
    <cellStyle name="Percent 86 24 38" xfId="34855"/>
    <cellStyle name="Percent 86 24 39" xfId="34856"/>
    <cellStyle name="Percent 86 24 4" xfId="34857"/>
    <cellStyle name="Percent 86 24 40" xfId="34858"/>
    <cellStyle name="Percent 86 24 41" xfId="34859"/>
    <cellStyle name="Percent 86 24 42" xfId="34860"/>
    <cellStyle name="Percent 86 24 43" xfId="34861"/>
    <cellStyle name="Percent 86 24 44" xfId="34862"/>
    <cellStyle name="Percent 86 24 45" xfId="34863"/>
    <cellStyle name="Percent 86 24 46" xfId="34864"/>
    <cellStyle name="Percent 86 24 47" xfId="34865"/>
    <cellStyle name="Percent 86 24 48" xfId="34866"/>
    <cellStyle name="Percent 86 24 49" xfId="34867"/>
    <cellStyle name="Percent 86 24 5" xfId="34868"/>
    <cellStyle name="Percent 86 24 50" xfId="34869"/>
    <cellStyle name="Percent 86 24 51" xfId="34870"/>
    <cellStyle name="Percent 86 24 52" xfId="34871"/>
    <cellStyle name="Percent 86 24 53" xfId="34872"/>
    <cellStyle name="Percent 86 24 54" xfId="34873"/>
    <cellStyle name="Percent 86 24 55" xfId="34874"/>
    <cellStyle name="Percent 86 24 56" xfId="34875"/>
    <cellStyle name="Percent 86 24 57" xfId="34876"/>
    <cellStyle name="Percent 86 24 58" xfId="34877"/>
    <cellStyle name="Percent 86 24 59" xfId="34878"/>
    <cellStyle name="Percent 86 24 6" xfId="34879"/>
    <cellStyle name="Percent 86 24 60" xfId="34880"/>
    <cellStyle name="Percent 86 24 61" xfId="34881"/>
    <cellStyle name="Percent 86 24 62" xfId="34882"/>
    <cellStyle name="Percent 86 24 63" xfId="34883"/>
    <cellStyle name="Percent 86 24 64" xfId="34884"/>
    <cellStyle name="Percent 86 24 65" xfId="34885"/>
    <cellStyle name="Percent 86 24 66" xfId="34886"/>
    <cellStyle name="Percent 86 24 67" xfId="34887"/>
    <cellStyle name="Percent 86 24 7" xfId="34888"/>
    <cellStyle name="Percent 86 24 8" xfId="34889"/>
    <cellStyle name="Percent 86 24 9" xfId="34890"/>
    <cellStyle name="Percent 86 25" xfId="34891"/>
    <cellStyle name="Percent 86 25 10" xfId="34892"/>
    <cellStyle name="Percent 86 25 11" xfId="34893"/>
    <cellStyle name="Percent 86 25 12" xfId="34894"/>
    <cellStyle name="Percent 86 25 13" xfId="34895"/>
    <cellStyle name="Percent 86 25 14" xfId="34896"/>
    <cellStyle name="Percent 86 25 15" xfId="34897"/>
    <cellStyle name="Percent 86 25 16" xfId="34898"/>
    <cellStyle name="Percent 86 25 17" xfId="34899"/>
    <cellStyle name="Percent 86 25 18" xfId="34900"/>
    <cellStyle name="Percent 86 25 19" xfId="34901"/>
    <cellStyle name="Percent 86 25 2" xfId="34902"/>
    <cellStyle name="Percent 86 25 20" xfId="34903"/>
    <cellStyle name="Percent 86 25 21" xfId="34904"/>
    <cellStyle name="Percent 86 25 22" xfId="34905"/>
    <cellStyle name="Percent 86 25 23" xfId="34906"/>
    <cellStyle name="Percent 86 25 24" xfId="34907"/>
    <cellStyle name="Percent 86 25 25" xfId="34908"/>
    <cellStyle name="Percent 86 25 26" xfId="34909"/>
    <cellStyle name="Percent 86 25 27" xfId="34910"/>
    <cellStyle name="Percent 86 25 28" xfId="34911"/>
    <cellStyle name="Percent 86 25 29" xfId="34912"/>
    <cellStyle name="Percent 86 25 3" xfId="34913"/>
    <cellStyle name="Percent 86 25 30" xfId="34914"/>
    <cellStyle name="Percent 86 25 31" xfId="34915"/>
    <cellStyle name="Percent 86 25 32" xfId="34916"/>
    <cellStyle name="Percent 86 25 33" xfId="34917"/>
    <cellStyle name="Percent 86 25 34" xfId="34918"/>
    <cellStyle name="Percent 86 25 35" xfId="34919"/>
    <cellStyle name="Percent 86 25 36" xfId="34920"/>
    <cellStyle name="Percent 86 25 37" xfId="34921"/>
    <cellStyle name="Percent 86 25 38" xfId="34922"/>
    <cellStyle name="Percent 86 25 39" xfId="34923"/>
    <cellStyle name="Percent 86 25 4" xfId="34924"/>
    <cellStyle name="Percent 86 25 40" xfId="34925"/>
    <cellStyle name="Percent 86 25 41" xfId="34926"/>
    <cellStyle name="Percent 86 25 42" xfId="34927"/>
    <cellStyle name="Percent 86 25 43" xfId="34928"/>
    <cellStyle name="Percent 86 25 44" xfId="34929"/>
    <cellStyle name="Percent 86 25 45" xfId="34930"/>
    <cellStyle name="Percent 86 25 46" xfId="34931"/>
    <cellStyle name="Percent 86 25 47" xfId="34932"/>
    <cellStyle name="Percent 86 25 48" xfId="34933"/>
    <cellStyle name="Percent 86 25 49" xfId="34934"/>
    <cellStyle name="Percent 86 25 5" xfId="34935"/>
    <cellStyle name="Percent 86 25 50" xfId="34936"/>
    <cellStyle name="Percent 86 25 51" xfId="34937"/>
    <cellStyle name="Percent 86 25 52" xfId="34938"/>
    <cellStyle name="Percent 86 25 53" xfId="34939"/>
    <cellStyle name="Percent 86 25 54" xfId="34940"/>
    <cellStyle name="Percent 86 25 55" xfId="34941"/>
    <cellStyle name="Percent 86 25 56" xfId="34942"/>
    <cellStyle name="Percent 86 25 57" xfId="34943"/>
    <cellStyle name="Percent 86 25 58" xfId="34944"/>
    <cellStyle name="Percent 86 25 59" xfId="34945"/>
    <cellStyle name="Percent 86 25 6" xfId="34946"/>
    <cellStyle name="Percent 86 25 60" xfId="34947"/>
    <cellStyle name="Percent 86 25 61" xfId="34948"/>
    <cellStyle name="Percent 86 25 62" xfId="34949"/>
    <cellStyle name="Percent 86 25 63" xfId="34950"/>
    <cellStyle name="Percent 86 25 64" xfId="34951"/>
    <cellStyle name="Percent 86 25 65" xfId="34952"/>
    <cellStyle name="Percent 86 25 66" xfId="34953"/>
    <cellStyle name="Percent 86 25 67" xfId="34954"/>
    <cellStyle name="Percent 86 25 7" xfId="34955"/>
    <cellStyle name="Percent 86 25 8" xfId="34956"/>
    <cellStyle name="Percent 86 25 9" xfId="34957"/>
    <cellStyle name="Percent 86 26" xfId="34958"/>
    <cellStyle name="Percent 86 26 10" xfId="34959"/>
    <cellStyle name="Percent 86 26 11" xfId="34960"/>
    <cellStyle name="Percent 86 26 12" xfId="34961"/>
    <cellStyle name="Percent 86 26 13" xfId="34962"/>
    <cellStyle name="Percent 86 26 14" xfId="34963"/>
    <cellStyle name="Percent 86 26 15" xfId="34964"/>
    <cellStyle name="Percent 86 26 16" xfId="34965"/>
    <cellStyle name="Percent 86 26 17" xfId="34966"/>
    <cellStyle name="Percent 86 26 18" xfId="34967"/>
    <cellStyle name="Percent 86 26 19" xfId="34968"/>
    <cellStyle name="Percent 86 26 2" xfId="34969"/>
    <cellStyle name="Percent 86 26 20" xfId="34970"/>
    <cellStyle name="Percent 86 26 21" xfId="34971"/>
    <cellStyle name="Percent 86 26 22" xfId="34972"/>
    <cellStyle name="Percent 86 26 23" xfId="34973"/>
    <cellStyle name="Percent 86 26 24" xfId="34974"/>
    <cellStyle name="Percent 86 26 25" xfId="34975"/>
    <cellStyle name="Percent 86 26 26" xfId="34976"/>
    <cellStyle name="Percent 86 26 27" xfId="34977"/>
    <cellStyle name="Percent 86 26 28" xfId="34978"/>
    <cellStyle name="Percent 86 26 29" xfId="34979"/>
    <cellStyle name="Percent 86 26 3" xfId="34980"/>
    <cellStyle name="Percent 86 26 30" xfId="34981"/>
    <cellStyle name="Percent 86 26 31" xfId="34982"/>
    <cellStyle name="Percent 86 26 32" xfId="34983"/>
    <cellStyle name="Percent 86 26 33" xfId="34984"/>
    <cellStyle name="Percent 86 26 34" xfId="34985"/>
    <cellStyle name="Percent 86 26 35" xfId="34986"/>
    <cellStyle name="Percent 86 26 36" xfId="34987"/>
    <cellStyle name="Percent 86 26 37" xfId="34988"/>
    <cellStyle name="Percent 86 26 38" xfId="34989"/>
    <cellStyle name="Percent 86 26 39" xfId="34990"/>
    <cellStyle name="Percent 86 26 4" xfId="34991"/>
    <cellStyle name="Percent 86 26 40" xfId="34992"/>
    <cellStyle name="Percent 86 26 41" xfId="34993"/>
    <cellStyle name="Percent 86 26 42" xfId="34994"/>
    <cellStyle name="Percent 86 26 43" xfId="34995"/>
    <cellStyle name="Percent 86 26 44" xfId="34996"/>
    <cellStyle name="Percent 86 26 45" xfId="34997"/>
    <cellStyle name="Percent 86 26 46" xfId="34998"/>
    <cellStyle name="Percent 86 26 47" xfId="34999"/>
    <cellStyle name="Percent 86 26 48" xfId="35000"/>
    <cellStyle name="Percent 86 26 49" xfId="35001"/>
    <cellStyle name="Percent 86 26 5" xfId="35002"/>
    <cellStyle name="Percent 86 26 50" xfId="35003"/>
    <cellStyle name="Percent 86 26 51" xfId="35004"/>
    <cellStyle name="Percent 86 26 52" xfId="35005"/>
    <cellStyle name="Percent 86 26 53" xfId="35006"/>
    <cellStyle name="Percent 86 26 54" xfId="35007"/>
    <cellStyle name="Percent 86 26 55" xfId="35008"/>
    <cellStyle name="Percent 86 26 56" xfId="35009"/>
    <cellStyle name="Percent 86 26 57" xfId="35010"/>
    <cellStyle name="Percent 86 26 58" xfId="35011"/>
    <cellStyle name="Percent 86 26 59" xfId="35012"/>
    <cellStyle name="Percent 86 26 6" xfId="35013"/>
    <cellStyle name="Percent 86 26 60" xfId="35014"/>
    <cellStyle name="Percent 86 26 61" xfId="35015"/>
    <cellStyle name="Percent 86 26 62" xfId="35016"/>
    <cellStyle name="Percent 86 26 63" xfId="35017"/>
    <cellStyle name="Percent 86 26 64" xfId="35018"/>
    <cellStyle name="Percent 86 26 65" xfId="35019"/>
    <cellStyle name="Percent 86 26 66" xfId="35020"/>
    <cellStyle name="Percent 86 26 67" xfId="35021"/>
    <cellStyle name="Percent 86 26 7" xfId="35022"/>
    <cellStyle name="Percent 86 26 8" xfId="35023"/>
    <cellStyle name="Percent 86 26 9" xfId="35024"/>
    <cellStyle name="Percent 86 27" xfId="35025"/>
    <cellStyle name="Percent 86 27 10" xfId="35026"/>
    <cellStyle name="Percent 86 27 11" xfId="35027"/>
    <cellStyle name="Percent 86 27 12" xfId="35028"/>
    <cellStyle name="Percent 86 27 13" xfId="35029"/>
    <cellStyle name="Percent 86 27 14" xfId="35030"/>
    <cellStyle name="Percent 86 27 15" xfId="35031"/>
    <cellStyle name="Percent 86 27 16" xfId="35032"/>
    <cellStyle name="Percent 86 27 17" xfId="35033"/>
    <cellStyle name="Percent 86 27 18" xfId="35034"/>
    <cellStyle name="Percent 86 27 19" xfId="35035"/>
    <cellStyle name="Percent 86 27 2" xfId="35036"/>
    <cellStyle name="Percent 86 27 20" xfId="35037"/>
    <cellStyle name="Percent 86 27 21" xfId="35038"/>
    <cellStyle name="Percent 86 27 22" xfId="35039"/>
    <cellStyle name="Percent 86 27 23" xfId="35040"/>
    <cellStyle name="Percent 86 27 24" xfId="35041"/>
    <cellStyle name="Percent 86 27 25" xfId="35042"/>
    <cellStyle name="Percent 86 27 26" xfId="35043"/>
    <cellStyle name="Percent 86 27 27" xfId="35044"/>
    <cellStyle name="Percent 86 27 28" xfId="35045"/>
    <cellStyle name="Percent 86 27 29" xfId="35046"/>
    <cellStyle name="Percent 86 27 3" xfId="35047"/>
    <cellStyle name="Percent 86 27 30" xfId="35048"/>
    <cellStyle name="Percent 86 27 31" xfId="35049"/>
    <cellStyle name="Percent 86 27 32" xfId="35050"/>
    <cellStyle name="Percent 86 27 33" xfId="35051"/>
    <cellStyle name="Percent 86 27 34" xfId="35052"/>
    <cellStyle name="Percent 86 27 35" xfId="35053"/>
    <cellStyle name="Percent 86 27 36" xfId="35054"/>
    <cellStyle name="Percent 86 27 37" xfId="35055"/>
    <cellStyle name="Percent 86 27 38" xfId="35056"/>
    <cellStyle name="Percent 86 27 39" xfId="35057"/>
    <cellStyle name="Percent 86 27 4" xfId="35058"/>
    <cellStyle name="Percent 86 27 40" xfId="35059"/>
    <cellStyle name="Percent 86 27 41" xfId="35060"/>
    <cellStyle name="Percent 86 27 42" xfId="35061"/>
    <cellStyle name="Percent 86 27 43" xfId="35062"/>
    <cellStyle name="Percent 86 27 44" xfId="35063"/>
    <cellStyle name="Percent 86 27 45" xfId="35064"/>
    <cellStyle name="Percent 86 27 46" xfId="35065"/>
    <cellStyle name="Percent 86 27 47" xfId="35066"/>
    <cellStyle name="Percent 86 27 48" xfId="35067"/>
    <cellStyle name="Percent 86 27 49" xfId="35068"/>
    <cellStyle name="Percent 86 27 5" xfId="35069"/>
    <cellStyle name="Percent 86 27 50" xfId="35070"/>
    <cellStyle name="Percent 86 27 51" xfId="35071"/>
    <cellStyle name="Percent 86 27 52" xfId="35072"/>
    <cellStyle name="Percent 86 27 53" xfId="35073"/>
    <cellStyle name="Percent 86 27 54" xfId="35074"/>
    <cellStyle name="Percent 86 27 55" xfId="35075"/>
    <cellStyle name="Percent 86 27 56" xfId="35076"/>
    <cellStyle name="Percent 86 27 57" xfId="35077"/>
    <cellStyle name="Percent 86 27 58" xfId="35078"/>
    <cellStyle name="Percent 86 27 59" xfId="35079"/>
    <cellStyle name="Percent 86 27 6" xfId="35080"/>
    <cellStyle name="Percent 86 27 60" xfId="35081"/>
    <cellStyle name="Percent 86 27 61" xfId="35082"/>
    <cellStyle name="Percent 86 27 62" xfId="35083"/>
    <cellStyle name="Percent 86 27 63" xfId="35084"/>
    <cellStyle name="Percent 86 27 64" xfId="35085"/>
    <cellStyle name="Percent 86 27 65" xfId="35086"/>
    <cellStyle name="Percent 86 27 66" xfId="35087"/>
    <cellStyle name="Percent 86 27 67" xfId="35088"/>
    <cellStyle name="Percent 86 27 7" xfId="35089"/>
    <cellStyle name="Percent 86 27 8" xfId="35090"/>
    <cellStyle name="Percent 86 27 9" xfId="35091"/>
    <cellStyle name="Percent 86 28" xfId="35092"/>
    <cellStyle name="Percent 86 28 10" xfId="35093"/>
    <cellStyle name="Percent 86 28 11" xfId="35094"/>
    <cellStyle name="Percent 86 28 12" xfId="35095"/>
    <cellStyle name="Percent 86 28 13" xfId="35096"/>
    <cellStyle name="Percent 86 28 14" xfId="35097"/>
    <cellStyle name="Percent 86 28 15" xfId="35098"/>
    <cellStyle name="Percent 86 28 16" xfId="35099"/>
    <cellStyle name="Percent 86 28 17" xfId="35100"/>
    <cellStyle name="Percent 86 28 18" xfId="35101"/>
    <cellStyle name="Percent 86 28 19" xfId="35102"/>
    <cellStyle name="Percent 86 28 2" xfId="35103"/>
    <cellStyle name="Percent 86 28 20" xfId="35104"/>
    <cellStyle name="Percent 86 28 21" xfId="35105"/>
    <cellStyle name="Percent 86 28 22" xfId="35106"/>
    <cellStyle name="Percent 86 28 23" xfId="35107"/>
    <cellStyle name="Percent 86 28 24" xfId="35108"/>
    <cellStyle name="Percent 86 28 25" xfId="35109"/>
    <cellStyle name="Percent 86 28 26" xfId="35110"/>
    <cellStyle name="Percent 86 28 27" xfId="35111"/>
    <cellStyle name="Percent 86 28 28" xfId="35112"/>
    <cellStyle name="Percent 86 28 29" xfId="35113"/>
    <cellStyle name="Percent 86 28 3" xfId="35114"/>
    <cellStyle name="Percent 86 28 30" xfId="35115"/>
    <cellStyle name="Percent 86 28 31" xfId="35116"/>
    <cellStyle name="Percent 86 28 32" xfId="35117"/>
    <cellStyle name="Percent 86 28 33" xfId="35118"/>
    <cellStyle name="Percent 86 28 34" xfId="35119"/>
    <cellStyle name="Percent 86 28 35" xfId="35120"/>
    <cellStyle name="Percent 86 28 36" xfId="35121"/>
    <cellStyle name="Percent 86 28 37" xfId="35122"/>
    <cellStyle name="Percent 86 28 38" xfId="35123"/>
    <cellStyle name="Percent 86 28 39" xfId="35124"/>
    <cellStyle name="Percent 86 28 4" xfId="35125"/>
    <cellStyle name="Percent 86 28 40" xfId="35126"/>
    <cellStyle name="Percent 86 28 41" xfId="35127"/>
    <cellStyle name="Percent 86 28 42" xfId="35128"/>
    <cellStyle name="Percent 86 28 43" xfId="35129"/>
    <cellStyle name="Percent 86 28 44" xfId="35130"/>
    <cellStyle name="Percent 86 28 45" xfId="35131"/>
    <cellStyle name="Percent 86 28 46" xfId="35132"/>
    <cellStyle name="Percent 86 28 47" xfId="35133"/>
    <cellStyle name="Percent 86 28 48" xfId="35134"/>
    <cellStyle name="Percent 86 28 49" xfId="35135"/>
    <cellStyle name="Percent 86 28 5" xfId="35136"/>
    <cellStyle name="Percent 86 28 50" xfId="35137"/>
    <cellStyle name="Percent 86 28 51" xfId="35138"/>
    <cellStyle name="Percent 86 28 52" xfId="35139"/>
    <cellStyle name="Percent 86 28 53" xfId="35140"/>
    <cellStyle name="Percent 86 28 54" xfId="35141"/>
    <cellStyle name="Percent 86 28 55" xfId="35142"/>
    <cellStyle name="Percent 86 28 56" xfId="35143"/>
    <cellStyle name="Percent 86 28 57" xfId="35144"/>
    <cellStyle name="Percent 86 28 58" xfId="35145"/>
    <cellStyle name="Percent 86 28 59" xfId="35146"/>
    <cellStyle name="Percent 86 28 6" xfId="35147"/>
    <cellStyle name="Percent 86 28 60" xfId="35148"/>
    <cellStyle name="Percent 86 28 61" xfId="35149"/>
    <cellStyle name="Percent 86 28 62" xfId="35150"/>
    <cellStyle name="Percent 86 28 63" xfId="35151"/>
    <cellStyle name="Percent 86 28 64" xfId="35152"/>
    <cellStyle name="Percent 86 28 65" xfId="35153"/>
    <cellStyle name="Percent 86 28 66" xfId="35154"/>
    <cellStyle name="Percent 86 28 67" xfId="35155"/>
    <cellStyle name="Percent 86 28 7" xfId="35156"/>
    <cellStyle name="Percent 86 28 8" xfId="35157"/>
    <cellStyle name="Percent 86 28 9" xfId="35158"/>
    <cellStyle name="Percent 86 29" xfId="35159"/>
    <cellStyle name="Percent 86 29 10" xfId="35160"/>
    <cellStyle name="Percent 86 29 11" xfId="35161"/>
    <cellStyle name="Percent 86 29 12" xfId="35162"/>
    <cellStyle name="Percent 86 29 13" xfId="35163"/>
    <cellStyle name="Percent 86 29 14" xfId="35164"/>
    <cellStyle name="Percent 86 29 15" xfId="35165"/>
    <cellStyle name="Percent 86 29 16" xfId="35166"/>
    <cellStyle name="Percent 86 29 17" xfId="35167"/>
    <cellStyle name="Percent 86 29 18" xfId="35168"/>
    <cellStyle name="Percent 86 29 19" xfId="35169"/>
    <cellStyle name="Percent 86 29 2" xfId="35170"/>
    <cellStyle name="Percent 86 29 20" xfId="35171"/>
    <cellStyle name="Percent 86 29 21" xfId="35172"/>
    <cellStyle name="Percent 86 29 22" xfId="35173"/>
    <cellStyle name="Percent 86 29 23" xfId="35174"/>
    <cellStyle name="Percent 86 29 24" xfId="35175"/>
    <cellStyle name="Percent 86 29 25" xfId="35176"/>
    <cellStyle name="Percent 86 29 26" xfId="35177"/>
    <cellStyle name="Percent 86 29 27" xfId="35178"/>
    <cellStyle name="Percent 86 29 28" xfId="35179"/>
    <cellStyle name="Percent 86 29 29" xfId="35180"/>
    <cellStyle name="Percent 86 29 3" xfId="35181"/>
    <cellStyle name="Percent 86 29 30" xfId="35182"/>
    <cellStyle name="Percent 86 29 31" xfId="35183"/>
    <cellStyle name="Percent 86 29 32" xfId="35184"/>
    <cellStyle name="Percent 86 29 33" xfId="35185"/>
    <cellStyle name="Percent 86 29 34" xfId="35186"/>
    <cellStyle name="Percent 86 29 35" xfId="35187"/>
    <cellStyle name="Percent 86 29 36" xfId="35188"/>
    <cellStyle name="Percent 86 29 37" xfId="35189"/>
    <cellStyle name="Percent 86 29 38" xfId="35190"/>
    <cellStyle name="Percent 86 29 39" xfId="35191"/>
    <cellStyle name="Percent 86 29 4" xfId="35192"/>
    <cellStyle name="Percent 86 29 40" xfId="35193"/>
    <cellStyle name="Percent 86 29 41" xfId="35194"/>
    <cellStyle name="Percent 86 29 42" xfId="35195"/>
    <cellStyle name="Percent 86 29 43" xfId="35196"/>
    <cellStyle name="Percent 86 29 44" xfId="35197"/>
    <cellStyle name="Percent 86 29 45" xfId="35198"/>
    <cellStyle name="Percent 86 29 46" xfId="35199"/>
    <cellStyle name="Percent 86 29 47" xfId="35200"/>
    <cellStyle name="Percent 86 29 48" xfId="35201"/>
    <cellStyle name="Percent 86 29 49" xfId="35202"/>
    <cellStyle name="Percent 86 29 5" xfId="35203"/>
    <cellStyle name="Percent 86 29 50" xfId="35204"/>
    <cellStyle name="Percent 86 29 51" xfId="35205"/>
    <cellStyle name="Percent 86 29 52" xfId="35206"/>
    <cellStyle name="Percent 86 29 53" xfId="35207"/>
    <cellStyle name="Percent 86 29 54" xfId="35208"/>
    <cellStyle name="Percent 86 29 55" xfId="35209"/>
    <cellStyle name="Percent 86 29 56" xfId="35210"/>
    <cellStyle name="Percent 86 29 57" xfId="35211"/>
    <cellStyle name="Percent 86 29 58" xfId="35212"/>
    <cellStyle name="Percent 86 29 59" xfId="35213"/>
    <cellStyle name="Percent 86 29 6" xfId="35214"/>
    <cellStyle name="Percent 86 29 60" xfId="35215"/>
    <cellStyle name="Percent 86 29 61" xfId="35216"/>
    <cellStyle name="Percent 86 29 62" xfId="35217"/>
    <cellStyle name="Percent 86 29 63" xfId="35218"/>
    <cellStyle name="Percent 86 29 64" xfId="35219"/>
    <cellStyle name="Percent 86 29 65" xfId="35220"/>
    <cellStyle name="Percent 86 29 66" xfId="35221"/>
    <cellStyle name="Percent 86 29 67" xfId="35222"/>
    <cellStyle name="Percent 86 29 7" xfId="35223"/>
    <cellStyle name="Percent 86 29 8" xfId="35224"/>
    <cellStyle name="Percent 86 29 9" xfId="35225"/>
    <cellStyle name="Percent 86 3" xfId="35226"/>
    <cellStyle name="Percent 86 3 10" xfId="35227"/>
    <cellStyle name="Percent 86 3 11" xfId="35228"/>
    <cellStyle name="Percent 86 3 12" xfId="35229"/>
    <cellStyle name="Percent 86 3 13" xfId="35230"/>
    <cellStyle name="Percent 86 3 14" xfId="35231"/>
    <cellStyle name="Percent 86 3 15" xfId="35232"/>
    <cellStyle name="Percent 86 3 16" xfId="35233"/>
    <cellStyle name="Percent 86 3 17" xfId="35234"/>
    <cellStyle name="Percent 86 3 18" xfId="35235"/>
    <cellStyle name="Percent 86 3 19" xfId="35236"/>
    <cellStyle name="Percent 86 3 2" xfId="35237"/>
    <cellStyle name="Percent 86 3 20" xfId="35238"/>
    <cellStyle name="Percent 86 3 21" xfId="35239"/>
    <cellStyle name="Percent 86 3 22" xfId="35240"/>
    <cellStyle name="Percent 86 3 23" xfId="35241"/>
    <cellStyle name="Percent 86 3 24" xfId="35242"/>
    <cellStyle name="Percent 86 3 25" xfId="35243"/>
    <cellStyle name="Percent 86 3 26" xfId="35244"/>
    <cellStyle name="Percent 86 3 27" xfId="35245"/>
    <cellStyle name="Percent 86 3 28" xfId="35246"/>
    <cellStyle name="Percent 86 3 29" xfId="35247"/>
    <cellStyle name="Percent 86 3 3" xfId="35248"/>
    <cellStyle name="Percent 86 3 30" xfId="35249"/>
    <cellStyle name="Percent 86 3 31" xfId="35250"/>
    <cellStyle name="Percent 86 3 32" xfId="35251"/>
    <cellStyle name="Percent 86 3 33" xfId="35252"/>
    <cellStyle name="Percent 86 3 34" xfId="35253"/>
    <cellStyle name="Percent 86 3 35" xfId="35254"/>
    <cellStyle name="Percent 86 3 36" xfId="35255"/>
    <cellStyle name="Percent 86 3 37" xfId="35256"/>
    <cellStyle name="Percent 86 3 38" xfId="35257"/>
    <cellStyle name="Percent 86 3 39" xfId="35258"/>
    <cellStyle name="Percent 86 3 4" xfId="35259"/>
    <cellStyle name="Percent 86 3 40" xfId="35260"/>
    <cellStyle name="Percent 86 3 41" xfId="35261"/>
    <cellStyle name="Percent 86 3 42" xfId="35262"/>
    <cellStyle name="Percent 86 3 43" xfId="35263"/>
    <cellStyle name="Percent 86 3 44" xfId="35264"/>
    <cellStyle name="Percent 86 3 45" xfId="35265"/>
    <cellStyle name="Percent 86 3 46" xfId="35266"/>
    <cellStyle name="Percent 86 3 47" xfId="35267"/>
    <cellStyle name="Percent 86 3 48" xfId="35268"/>
    <cellStyle name="Percent 86 3 49" xfId="35269"/>
    <cellStyle name="Percent 86 3 5" xfId="35270"/>
    <cellStyle name="Percent 86 3 50" xfId="35271"/>
    <cellStyle name="Percent 86 3 51" xfId="35272"/>
    <cellStyle name="Percent 86 3 52" xfId="35273"/>
    <cellStyle name="Percent 86 3 53" xfId="35274"/>
    <cellStyle name="Percent 86 3 54" xfId="35275"/>
    <cellStyle name="Percent 86 3 55" xfId="35276"/>
    <cellStyle name="Percent 86 3 56" xfId="35277"/>
    <cellStyle name="Percent 86 3 57" xfId="35278"/>
    <cellStyle name="Percent 86 3 58" xfId="35279"/>
    <cellStyle name="Percent 86 3 59" xfId="35280"/>
    <cellStyle name="Percent 86 3 6" xfId="35281"/>
    <cellStyle name="Percent 86 3 60" xfId="35282"/>
    <cellStyle name="Percent 86 3 61" xfId="35283"/>
    <cellStyle name="Percent 86 3 62" xfId="35284"/>
    <cellStyle name="Percent 86 3 63" xfId="35285"/>
    <cellStyle name="Percent 86 3 64" xfId="35286"/>
    <cellStyle name="Percent 86 3 65" xfId="35287"/>
    <cellStyle name="Percent 86 3 66" xfId="35288"/>
    <cellStyle name="Percent 86 3 67" xfId="35289"/>
    <cellStyle name="Percent 86 3 7" xfId="35290"/>
    <cellStyle name="Percent 86 3 8" xfId="35291"/>
    <cellStyle name="Percent 86 3 9" xfId="35292"/>
    <cellStyle name="Percent 86 30" xfId="35293"/>
    <cellStyle name="Percent 86 30 10" xfId="35294"/>
    <cellStyle name="Percent 86 30 11" xfId="35295"/>
    <cellStyle name="Percent 86 30 12" xfId="35296"/>
    <cellStyle name="Percent 86 30 13" xfId="35297"/>
    <cellStyle name="Percent 86 30 14" xfId="35298"/>
    <cellStyle name="Percent 86 30 15" xfId="35299"/>
    <cellStyle name="Percent 86 30 16" xfId="35300"/>
    <cellStyle name="Percent 86 30 17" xfId="35301"/>
    <cellStyle name="Percent 86 30 18" xfId="35302"/>
    <cellStyle name="Percent 86 30 19" xfId="35303"/>
    <cellStyle name="Percent 86 30 2" xfId="35304"/>
    <cellStyle name="Percent 86 30 20" xfId="35305"/>
    <cellStyle name="Percent 86 30 21" xfId="35306"/>
    <cellStyle name="Percent 86 30 22" xfId="35307"/>
    <cellStyle name="Percent 86 30 23" xfId="35308"/>
    <cellStyle name="Percent 86 30 24" xfId="35309"/>
    <cellStyle name="Percent 86 30 25" xfId="35310"/>
    <cellStyle name="Percent 86 30 26" xfId="35311"/>
    <cellStyle name="Percent 86 30 27" xfId="35312"/>
    <cellStyle name="Percent 86 30 28" xfId="35313"/>
    <cellStyle name="Percent 86 30 29" xfId="35314"/>
    <cellStyle name="Percent 86 30 3" xfId="35315"/>
    <cellStyle name="Percent 86 30 30" xfId="35316"/>
    <cellStyle name="Percent 86 30 31" xfId="35317"/>
    <cellStyle name="Percent 86 30 32" xfId="35318"/>
    <cellStyle name="Percent 86 30 33" xfId="35319"/>
    <cellStyle name="Percent 86 30 34" xfId="35320"/>
    <cellStyle name="Percent 86 30 35" xfId="35321"/>
    <cellStyle name="Percent 86 30 36" xfId="35322"/>
    <cellStyle name="Percent 86 30 37" xfId="35323"/>
    <cellStyle name="Percent 86 30 38" xfId="35324"/>
    <cellStyle name="Percent 86 30 39" xfId="35325"/>
    <cellStyle name="Percent 86 30 4" xfId="35326"/>
    <cellStyle name="Percent 86 30 40" xfId="35327"/>
    <cellStyle name="Percent 86 30 41" xfId="35328"/>
    <cellStyle name="Percent 86 30 42" xfId="35329"/>
    <cellStyle name="Percent 86 30 43" xfId="35330"/>
    <cellStyle name="Percent 86 30 44" xfId="35331"/>
    <cellStyle name="Percent 86 30 45" xfId="35332"/>
    <cellStyle name="Percent 86 30 46" xfId="35333"/>
    <cellStyle name="Percent 86 30 47" xfId="35334"/>
    <cellStyle name="Percent 86 30 48" xfId="35335"/>
    <cellStyle name="Percent 86 30 49" xfId="35336"/>
    <cellStyle name="Percent 86 30 5" xfId="35337"/>
    <cellStyle name="Percent 86 30 50" xfId="35338"/>
    <cellStyle name="Percent 86 30 51" xfId="35339"/>
    <cellStyle name="Percent 86 30 52" xfId="35340"/>
    <cellStyle name="Percent 86 30 53" xfId="35341"/>
    <cellStyle name="Percent 86 30 54" xfId="35342"/>
    <cellStyle name="Percent 86 30 55" xfId="35343"/>
    <cellStyle name="Percent 86 30 56" xfId="35344"/>
    <cellStyle name="Percent 86 30 57" xfId="35345"/>
    <cellStyle name="Percent 86 30 58" xfId="35346"/>
    <cellStyle name="Percent 86 30 59" xfId="35347"/>
    <cellStyle name="Percent 86 30 6" xfId="35348"/>
    <cellStyle name="Percent 86 30 60" xfId="35349"/>
    <cellStyle name="Percent 86 30 61" xfId="35350"/>
    <cellStyle name="Percent 86 30 62" xfId="35351"/>
    <cellStyle name="Percent 86 30 63" xfId="35352"/>
    <cellStyle name="Percent 86 30 64" xfId="35353"/>
    <cellStyle name="Percent 86 30 65" xfId="35354"/>
    <cellStyle name="Percent 86 30 66" xfId="35355"/>
    <cellStyle name="Percent 86 30 67" xfId="35356"/>
    <cellStyle name="Percent 86 30 7" xfId="35357"/>
    <cellStyle name="Percent 86 30 8" xfId="35358"/>
    <cellStyle name="Percent 86 30 9" xfId="35359"/>
    <cellStyle name="Percent 86 31" xfId="35360"/>
    <cellStyle name="Percent 86 31 10" xfId="35361"/>
    <cellStyle name="Percent 86 31 11" xfId="35362"/>
    <cellStyle name="Percent 86 31 12" xfId="35363"/>
    <cellStyle name="Percent 86 31 13" xfId="35364"/>
    <cellStyle name="Percent 86 31 14" xfId="35365"/>
    <cellStyle name="Percent 86 31 15" xfId="35366"/>
    <cellStyle name="Percent 86 31 16" xfId="35367"/>
    <cellStyle name="Percent 86 31 17" xfId="35368"/>
    <cellStyle name="Percent 86 31 18" xfId="35369"/>
    <cellStyle name="Percent 86 31 19" xfId="35370"/>
    <cellStyle name="Percent 86 31 2" xfId="35371"/>
    <cellStyle name="Percent 86 31 20" xfId="35372"/>
    <cellStyle name="Percent 86 31 21" xfId="35373"/>
    <cellStyle name="Percent 86 31 22" xfId="35374"/>
    <cellStyle name="Percent 86 31 23" xfId="35375"/>
    <cellStyle name="Percent 86 31 24" xfId="35376"/>
    <cellStyle name="Percent 86 31 25" xfId="35377"/>
    <cellStyle name="Percent 86 31 26" xfId="35378"/>
    <cellStyle name="Percent 86 31 27" xfId="35379"/>
    <cellStyle name="Percent 86 31 28" xfId="35380"/>
    <cellStyle name="Percent 86 31 29" xfId="35381"/>
    <cellStyle name="Percent 86 31 3" xfId="35382"/>
    <cellStyle name="Percent 86 31 30" xfId="35383"/>
    <cellStyle name="Percent 86 31 31" xfId="35384"/>
    <cellStyle name="Percent 86 31 32" xfId="35385"/>
    <cellStyle name="Percent 86 31 33" xfId="35386"/>
    <cellStyle name="Percent 86 31 34" xfId="35387"/>
    <cellStyle name="Percent 86 31 35" xfId="35388"/>
    <cellStyle name="Percent 86 31 36" xfId="35389"/>
    <cellStyle name="Percent 86 31 37" xfId="35390"/>
    <cellStyle name="Percent 86 31 38" xfId="35391"/>
    <cellStyle name="Percent 86 31 39" xfId="35392"/>
    <cellStyle name="Percent 86 31 4" xfId="35393"/>
    <cellStyle name="Percent 86 31 40" xfId="35394"/>
    <cellStyle name="Percent 86 31 41" xfId="35395"/>
    <cellStyle name="Percent 86 31 42" xfId="35396"/>
    <cellStyle name="Percent 86 31 43" xfId="35397"/>
    <cellStyle name="Percent 86 31 44" xfId="35398"/>
    <cellStyle name="Percent 86 31 45" xfId="35399"/>
    <cellStyle name="Percent 86 31 46" xfId="35400"/>
    <cellStyle name="Percent 86 31 47" xfId="35401"/>
    <cellStyle name="Percent 86 31 48" xfId="35402"/>
    <cellStyle name="Percent 86 31 49" xfId="35403"/>
    <cellStyle name="Percent 86 31 5" xfId="35404"/>
    <cellStyle name="Percent 86 31 50" xfId="35405"/>
    <cellStyle name="Percent 86 31 51" xfId="35406"/>
    <cellStyle name="Percent 86 31 52" xfId="35407"/>
    <cellStyle name="Percent 86 31 53" xfId="35408"/>
    <cellStyle name="Percent 86 31 54" xfId="35409"/>
    <cellStyle name="Percent 86 31 55" xfId="35410"/>
    <cellStyle name="Percent 86 31 56" xfId="35411"/>
    <cellStyle name="Percent 86 31 57" xfId="35412"/>
    <cellStyle name="Percent 86 31 58" xfId="35413"/>
    <cellStyle name="Percent 86 31 59" xfId="35414"/>
    <cellStyle name="Percent 86 31 6" xfId="35415"/>
    <cellStyle name="Percent 86 31 60" xfId="35416"/>
    <cellStyle name="Percent 86 31 61" xfId="35417"/>
    <cellStyle name="Percent 86 31 62" xfId="35418"/>
    <cellStyle name="Percent 86 31 63" xfId="35419"/>
    <cellStyle name="Percent 86 31 64" xfId="35420"/>
    <cellStyle name="Percent 86 31 65" xfId="35421"/>
    <cellStyle name="Percent 86 31 66" xfId="35422"/>
    <cellStyle name="Percent 86 31 67" xfId="35423"/>
    <cellStyle name="Percent 86 31 7" xfId="35424"/>
    <cellStyle name="Percent 86 31 8" xfId="35425"/>
    <cellStyle name="Percent 86 31 9" xfId="35426"/>
    <cellStyle name="Percent 86 32" xfId="35427"/>
    <cellStyle name="Percent 86 32 10" xfId="35428"/>
    <cellStyle name="Percent 86 32 11" xfId="35429"/>
    <cellStyle name="Percent 86 32 12" xfId="35430"/>
    <cellStyle name="Percent 86 32 13" xfId="35431"/>
    <cellStyle name="Percent 86 32 14" xfId="35432"/>
    <cellStyle name="Percent 86 32 15" xfId="35433"/>
    <cellStyle name="Percent 86 32 16" xfId="35434"/>
    <cellStyle name="Percent 86 32 17" xfId="35435"/>
    <cellStyle name="Percent 86 32 18" xfId="35436"/>
    <cellStyle name="Percent 86 32 19" xfId="35437"/>
    <cellStyle name="Percent 86 32 2" xfId="35438"/>
    <cellStyle name="Percent 86 32 20" xfId="35439"/>
    <cellStyle name="Percent 86 32 21" xfId="35440"/>
    <cellStyle name="Percent 86 32 22" xfId="35441"/>
    <cellStyle name="Percent 86 32 23" xfId="35442"/>
    <cellStyle name="Percent 86 32 24" xfId="35443"/>
    <cellStyle name="Percent 86 32 25" xfId="35444"/>
    <cellStyle name="Percent 86 32 26" xfId="35445"/>
    <cellStyle name="Percent 86 32 27" xfId="35446"/>
    <cellStyle name="Percent 86 32 28" xfId="35447"/>
    <cellStyle name="Percent 86 32 29" xfId="35448"/>
    <cellStyle name="Percent 86 32 3" xfId="35449"/>
    <cellStyle name="Percent 86 32 30" xfId="35450"/>
    <cellStyle name="Percent 86 32 31" xfId="35451"/>
    <cellStyle name="Percent 86 32 32" xfId="35452"/>
    <cellStyle name="Percent 86 32 33" xfId="35453"/>
    <cellStyle name="Percent 86 32 34" xfId="35454"/>
    <cellStyle name="Percent 86 32 35" xfId="35455"/>
    <cellStyle name="Percent 86 32 36" xfId="35456"/>
    <cellStyle name="Percent 86 32 37" xfId="35457"/>
    <cellStyle name="Percent 86 32 38" xfId="35458"/>
    <cellStyle name="Percent 86 32 39" xfId="35459"/>
    <cellStyle name="Percent 86 32 4" xfId="35460"/>
    <cellStyle name="Percent 86 32 40" xfId="35461"/>
    <cellStyle name="Percent 86 32 41" xfId="35462"/>
    <cellStyle name="Percent 86 32 42" xfId="35463"/>
    <cellStyle name="Percent 86 32 43" xfId="35464"/>
    <cellStyle name="Percent 86 32 44" xfId="35465"/>
    <cellStyle name="Percent 86 32 45" xfId="35466"/>
    <cellStyle name="Percent 86 32 46" xfId="35467"/>
    <cellStyle name="Percent 86 32 47" xfId="35468"/>
    <cellStyle name="Percent 86 32 48" xfId="35469"/>
    <cellStyle name="Percent 86 32 49" xfId="35470"/>
    <cellStyle name="Percent 86 32 5" xfId="35471"/>
    <cellStyle name="Percent 86 32 50" xfId="35472"/>
    <cellStyle name="Percent 86 32 51" xfId="35473"/>
    <cellStyle name="Percent 86 32 52" xfId="35474"/>
    <cellStyle name="Percent 86 32 53" xfId="35475"/>
    <cellStyle name="Percent 86 32 54" xfId="35476"/>
    <cellStyle name="Percent 86 32 55" xfId="35477"/>
    <cellStyle name="Percent 86 32 56" xfId="35478"/>
    <cellStyle name="Percent 86 32 57" xfId="35479"/>
    <cellStyle name="Percent 86 32 58" xfId="35480"/>
    <cellStyle name="Percent 86 32 59" xfId="35481"/>
    <cellStyle name="Percent 86 32 6" xfId="35482"/>
    <cellStyle name="Percent 86 32 60" xfId="35483"/>
    <cellStyle name="Percent 86 32 61" xfId="35484"/>
    <cellStyle name="Percent 86 32 62" xfId="35485"/>
    <cellStyle name="Percent 86 32 63" xfId="35486"/>
    <cellStyle name="Percent 86 32 64" xfId="35487"/>
    <cellStyle name="Percent 86 32 65" xfId="35488"/>
    <cellStyle name="Percent 86 32 66" xfId="35489"/>
    <cellStyle name="Percent 86 32 67" xfId="35490"/>
    <cellStyle name="Percent 86 32 7" xfId="35491"/>
    <cellStyle name="Percent 86 32 8" xfId="35492"/>
    <cellStyle name="Percent 86 32 9" xfId="35493"/>
    <cellStyle name="Percent 86 33" xfId="35494"/>
    <cellStyle name="Percent 86 33 10" xfId="35495"/>
    <cellStyle name="Percent 86 33 11" xfId="35496"/>
    <cellStyle name="Percent 86 33 12" xfId="35497"/>
    <cellStyle name="Percent 86 33 13" xfId="35498"/>
    <cellStyle name="Percent 86 33 14" xfId="35499"/>
    <cellStyle name="Percent 86 33 15" xfId="35500"/>
    <cellStyle name="Percent 86 33 16" xfId="35501"/>
    <cellStyle name="Percent 86 33 17" xfId="35502"/>
    <cellStyle name="Percent 86 33 18" xfId="35503"/>
    <cellStyle name="Percent 86 33 19" xfId="35504"/>
    <cellStyle name="Percent 86 33 2" xfId="35505"/>
    <cellStyle name="Percent 86 33 20" xfId="35506"/>
    <cellStyle name="Percent 86 33 21" xfId="35507"/>
    <cellStyle name="Percent 86 33 22" xfId="35508"/>
    <cellStyle name="Percent 86 33 23" xfId="35509"/>
    <cellStyle name="Percent 86 33 24" xfId="35510"/>
    <cellStyle name="Percent 86 33 25" xfId="35511"/>
    <cellStyle name="Percent 86 33 26" xfId="35512"/>
    <cellStyle name="Percent 86 33 27" xfId="35513"/>
    <cellStyle name="Percent 86 33 28" xfId="35514"/>
    <cellStyle name="Percent 86 33 29" xfId="35515"/>
    <cellStyle name="Percent 86 33 3" xfId="35516"/>
    <cellStyle name="Percent 86 33 30" xfId="35517"/>
    <cellStyle name="Percent 86 33 31" xfId="35518"/>
    <cellStyle name="Percent 86 33 32" xfId="35519"/>
    <cellStyle name="Percent 86 33 33" xfId="35520"/>
    <cellStyle name="Percent 86 33 34" xfId="35521"/>
    <cellStyle name="Percent 86 33 35" xfId="35522"/>
    <cellStyle name="Percent 86 33 36" xfId="35523"/>
    <cellStyle name="Percent 86 33 37" xfId="35524"/>
    <cellStyle name="Percent 86 33 38" xfId="35525"/>
    <cellStyle name="Percent 86 33 39" xfId="35526"/>
    <cellStyle name="Percent 86 33 4" xfId="35527"/>
    <cellStyle name="Percent 86 33 40" xfId="35528"/>
    <cellStyle name="Percent 86 33 41" xfId="35529"/>
    <cellStyle name="Percent 86 33 42" xfId="35530"/>
    <cellStyle name="Percent 86 33 43" xfId="35531"/>
    <cellStyle name="Percent 86 33 44" xfId="35532"/>
    <cellStyle name="Percent 86 33 45" xfId="35533"/>
    <cellStyle name="Percent 86 33 46" xfId="35534"/>
    <cellStyle name="Percent 86 33 47" xfId="35535"/>
    <cellStyle name="Percent 86 33 48" xfId="35536"/>
    <cellStyle name="Percent 86 33 49" xfId="35537"/>
    <cellStyle name="Percent 86 33 5" xfId="35538"/>
    <cellStyle name="Percent 86 33 50" xfId="35539"/>
    <cellStyle name="Percent 86 33 51" xfId="35540"/>
    <cellStyle name="Percent 86 33 52" xfId="35541"/>
    <cellStyle name="Percent 86 33 53" xfId="35542"/>
    <cellStyle name="Percent 86 33 54" xfId="35543"/>
    <cellStyle name="Percent 86 33 55" xfId="35544"/>
    <cellStyle name="Percent 86 33 56" xfId="35545"/>
    <cellStyle name="Percent 86 33 57" xfId="35546"/>
    <cellStyle name="Percent 86 33 58" xfId="35547"/>
    <cellStyle name="Percent 86 33 59" xfId="35548"/>
    <cellStyle name="Percent 86 33 6" xfId="35549"/>
    <cellStyle name="Percent 86 33 60" xfId="35550"/>
    <cellStyle name="Percent 86 33 61" xfId="35551"/>
    <cellStyle name="Percent 86 33 62" xfId="35552"/>
    <cellStyle name="Percent 86 33 63" xfId="35553"/>
    <cellStyle name="Percent 86 33 64" xfId="35554"/>
    <cellStyle name="Percent 86 33 65" xfId="35555"/>
    <cellStyle name="Percent 86 33 66" xfId="35556"/>
    <cellStyle name="Percent 86 33 67" xfId="35557"/>
    <cellStyle name="Percent 86 33 7" xfId="35558"/>
    <cellStyle name="Percent 86 33 8" xfId="35559"/>
    <cellStyle name="Percent 86 33 9" xfId="35560"/>
    <cellStyle name="Percent 86 34" xfId="35561"/>
    <cellStyle name="Percent 86 34 10" xfId="35562"/>
    <cellStyle name="Percent 86 34 11" xfId="35563"/>
    <cellStyle name="Percent 86 34 12" xfId="35564"/>
    <cellStyle name="Percent 86 34 13" xfId="35565"/>
    <cellStyle name="Percent 86 34 14" xfId="35566"/>
    <cellStyle name="Percent 86 34 15" xfId="35567"/>
    <cellStyle name="Percent 86 34 16" xfId="35568"/>
    <cellStyle name="Percent 86 34 17" xfId="35569"/>
    <cellStyle name="Percent 86 34 18" xfId="35570"/>
    <cellStyle name="Percent 86 34 19" xfId="35571"/>
    <cellStyle name="Percent 86 34 2" xfId="35572"/>
    <cellStyle name="Percent 86 34 20" xfId="35573"/>
    <cellStyle name="Percent 86 34 21" xfId="35574"/>
    <cellStyle name="Percent 86 34 22" xfId="35575"/>
    <cellStyle name="Percent 86 34 23" xfId="35576"/>
    <cellStyle name="Percent 86 34 24" xfId="35577"/>
    <cellStyle name="Percent 86 34 25" xfId="35578"/>
    <cellStyle name="Percent 86 34 26" xfId="35579"/>
    <cellStyle name="Percent 86 34 27" xfId="35580"/>
    <cellStyle name="Percent 86 34 28" xfId="35581"/>
    <cellStyle name="Percent 86 34 29" xfId="35582"/>
    <cellStyle name="Percent 86 34 3" xfId="35583"/>
    <cellStyle name="Percent 86 34 30" xfId="35584"/>
    <cellStyle name="Percent 86 34 31" xfId="35585"/>
    <cellStyle name="Percent 86 34 32" xfId="35586"/>
    <cellStyle name="Percent 86 34 33" xfId="35587"/>
    <cellStyle name="Percent 86 34 34" xfId="35588"/>
    <cellStyle name="Percent 86 34 35" xfId="35589"/>
    <cellStyle name="Percent 86 34 36" xfId="35590"/>
    <cellStyle name="Percent 86 34 37" xfId="35591"/>
    <cellStyle name="Percent 86 34 38" xfId="35592"/>
    <cellStyle name="Percent 86 34 39" xfId="35593"/>
    <cellStyle name="Percent 86 34 4" xfId="35594"/>
    <cellStyle name="Percent 86 34 40" xfId="35595"/>
    <cellStyle name="Percent 86 34 41" xfId="35596"/>
    <cellStyle name="Percent 86 34 42" xfId="35597"/>
    <cellStyle name="Percent 86 34 43" xfId="35598"/>
    <cellStyle name="Percent 86 34 44" xfId="35599"/>
    <cellStyle name="Percent 86 34 45" xfId="35600"/>
    <cellStyle name="Percent 86 34 46" xfId="35601"/>
    <cellStyle name="Percent 86 34 47" xfId="35602"/>
    <cellStyle name="Percent 86 34 48" xfId="35603"/>
    <cellStyle name="Percent 86 34 49" xfId="35604"/>
    <cellStyle name="Percent 86 34 5" xfId="35605"/>
    <cellStyle name="Percent 86 34 50" xfId="35606"/>
    <cellStyle name="Percent 86 34 51" xfId="35607"/>
    <cellStyle name="Percent 86 34 52" xfId="35608"/>
    <cellStyle name="Percent 86 34 53" xfId="35609"/>
    <cellStyle name="Percent 86 34 54" xfId="35610"/>
    <cellStyle name="Percent 86 34 55" xfId="35611"/>
    <cellStyle name="Percent 86 34 56" xfId="35612"/>
    <cellStyle name="Percent 86 34 57" xfId="35613"/>
    <cellStyle name="Percent 86 34 58" xfId="35614"/>
    <cellStyle name="Percent 86 34 59" xfId="35615"/>
    <cellStyle name="Percent 86 34 6" xfId="35616"/>
    <cellStyle name="Percent 86 34 60" xfId="35617"/>
    <cellStyle name="Percent 86 34 61" xfId="35618"/>
    <cellStyle name="Percent 86 34 62" xfId="35619"/>
    <cellStyle name="Percent 86 34 63" xfId="35620"/>
    <cellStyle name="Percent 86 34 64" xfId="35621"/>
    <cellStyle name="Percent 86 34 65" xfId="35622"/>
    <cellStyle name="Percent 86 34 66" xfId="35623"/>
    <cellStyle name="Percent 86 34 67" xfId="35624"/>
    <cellStyle name="Percent 86 34 7" xfId="35625"/>
    <cellStyle name="Percent 86 34 8" xfId="35626"/>
    <cellStyle name="Percent 86 34 9" xfId="35627"/>
    <cellStyle name="Percent 86 35" xfId="35628"/>
    <cellStyle name="Percent 86 35 10" xfId="35629"/>
    <cellStyle name="Percent 86 35 11" xfId="35630"/>
    <cellStyle name="Percent 86 35 12" xfId="35631"/>
    <cellStyle name="Percent 86 35 13" xfId="35632"/>
    <cellStyle name="Percent 86 35 14" xfId="35633"/>
    <cellStyle name="Percent 86 35 15" xfId="35634"/>
    <cellStyle name="Percent 86 35 16" xfId="35635"/>
    <cellStyle name="Percent 86 35 17" xfId="35636"/>
    <cellStyle name="Percent 86 35 18" xfId="35637"/>
    <cellStyle name="Percent 86 35 19" xfId="35638"/>
    <cellStyle name="Percent 86 35 2" xfId="35639"/>
    <cellStyle name="Percent 86 35 20" xfId="35640"/>
    <cellStyle name="Percent 86 35 21" xfId="35641"/>
    <cellStyle name="Percent 86 35 22" xfId="35642"/>
    <cellStyle name="Percent 86 35 23" xfId="35643"/>
    <cellStyle name="Percent 86 35 24" xfId="35644"/>
    <cellStyle name="Percent 86 35 25" xfId="35645"/>
    <cellStyle name="Percent 86 35 26" xfId="35646"/>
    <cellStyle name="Percent 86 35 27" xfId="35647"/>
    <cellStyle name="Percent 86 35 28" xfId="35648"/>
    <cellStyle name="Percent 86 35 29" xfId="35649"/>
    <cellStyle name="Percent 86 35 3" xfId="35650"/>
    <cellStyle name="Percent 86 35 30" xfId="35651"/>
    <cellStyle name="Percent 86 35 31" xfId="35652"/>
    <cellStyle name="Percent 86 35 32" xfId="35653"/>
    <cellStyle name="Percent 86 35 33" xfId="35654"/>
    <cellStyle name="Percent 86 35 34" xfId="35655"/>
    <cellStyle name="Percent 86 35 35" xfId="35656"/>
    <cellStyle name="Percent 86 35 36" xfId="35657"/>
    <cellStyle name="Percent 86 35 37" xfId="35658"/>
    <cellStyle name="Percent 86 35 38" xfId="35659"/>
    <cellStyle name="Percent 86 35 39" xfId="35660"/>
    <cellStyle name="Percent 86 35 4" xfId="35661"/>
    <cellStyle name="Percent 86 35 40" xfId="35662"/>
    <cellStyle name="Percent 86 35 41" xfId="35663"/>
    <cellStyle name="Percent 86 35 42" xfId="35664"/>
    <cellStyle name="Percent 86 35 43" xfId="35665"/>
    <cellStyle name="Percent 86 35 44" xfId="35666"/>
    <cellStyle name="Percent 86 35 45" xfId="35667"/>
    <cellStyle name="Percent 86 35 46" xfId="35668"/>
    <cellStyle name="Percent 86 35 47" xfId="35669"/>
    <cellStyle name="Percent 86 35 48" xfId="35670"/>
    <cellStyle name="Percent 86 35 49" xfId="35671"/>
    <cellStyle name="Percent 86 35 5" xfId="35672"/>
    <cellStyle name="Percent 86 35 50" xfId="35673"/>
    <cellStyle name="Percent 86 35 51" xfId="35674"/>
    <cellStyle name="Percent 86 35 52" xfId="35675"/>
    <cellStyle name="Percent 86 35 53" xfId="35676"/>
    <cellStyle name="Percent 86 35 54" xfId="35677"/>
    <cellStyle name="Percent 86 35 55" xfId="35678"/>
    <cellStyle name="Percent 86 35 56" xfId="35679"/>
    <cellStyle name="Percent 86 35 57" xfId="35680"/>
    <cellStyle name="Percent 86 35 58" xfId="35681"/>
    <cellStyle name="Percent 86 35 59" xfId="35682"/>
    <cellStyle name="Percent 86 35 6" xfId="35683"/>
    <cellStyle name="Percent 86 35 60" xfId="35684"/>
    <cellStyle name="Percent 86 35 61" xfId="35685"/>
    <cellStyle name="Percent 86 35 62" xfId="35686"/>
    <cellStyle name="Percent 86 35 63" xfId="35687"/>
    <cellStyle name="Percent 86 35 64" xfId="35688"/>
    <cellStyle name="Percent 86 35 65" xfId="35689"/>
    <cellStyle name="Percent 86 35 66" xfId="35690"/>
    <cellStyle name="Percent 86 35 67" xfId="35691"/>
    <cellStyle name="Percent 86 35 7" xfId="35692"/>
    <cellStyle name="Percent 86 35 8" xfId="35693"/>
    <cellStyle name="Percent 86 35 9" xfId="35694"/>
    <cellStyle name="Percent 86 36" xfId="35695"/>
    <cellStyle name="Percent 86 36 10" xfId="35696"/>
    <cellStyle name="Percent 86 36 11" xfId="35697"/>
    <cellStyle name="Percent 86 36 12" xfId="35698"/>
    <cellStyle name="Percent 86 36 13" xfId="35699"/>
    <cellStyle name="Percent 86 36 14" xfId="35700"/>
    <cellStyle name="Percent 86 36 15" xfId="35701"/>
    <cellStyle name="Percent 86 36 16" xfId="35702"/>
    <cellStyle name="Percent 86 36 17" xfId="35703"/>
    <cellStyle name="Percent 86 36 18" xfId="35704"/>
    <cellStyle name="Percent 86 36 19" xfId="35705"/>
    <cellStyle name="Percent 86 36 2" xfId="35706"/>
    <cellStyle name="Percent 86 36 20" xfId="35707"/>
    <cellStyle name="Percent 86 36 21" xfId="35708"/>
    <cellStyle name="Percent 86 36 22" xfId="35709"/>
    <cellStyle name="Percent 86 36 23" xfId="35710"/>
    <cellStyle name="Percent 86 36 24" xfId="35711"/>
    <cellStyle name="Percent 86 36 25" xfId="35712"/>
    <cellStyle name="Percent 86 36 26" xfId="35713"/>
    <cellStyle name="Percent 86 36 27" xfId="35714"/>
    <cellStyle name="Percent 86 36 28" xfId="35715"/>
    <cellStyle name="Percent 86 36 29" xfId="35716"/>
    <cellStyle name="Percent 86 36 3" xfId="35717"/>
    <cellStyle name="Percent 86 36 30" xfId="35718"/>
    <cellStyle name="Percent 86 36 31" xfId="35719"/>
    <cellStyle name="Percent 86 36 32" xfId="35720"/>
    <cellStyle name="Percent 86 36 33" xfId="35721"/>
    <cellStyle name="Percent 86 36 34" xfId="35722"/>
    <cellStyle name="Percent 86 36 35" xfId="35723"/>
    <cellStyle name="Percent 86 36 36" xfId="35724"/>
    <cellStyle name="Percent 86 36 37" xfId="35725"/>
    <cellStyle name="Percent 86 36 38" xfId="35726"/>
    <cellStyle name="Percent 86 36 39" xfId="35727"/>
    <cellStyle name="Percent 86 36 4" xfId="35728"/>
    <cellStyle name="Percent 86 36 40" xfId="35729"/>
    <cellStyle name="Percent 86 36 41" xfId="35730"/>
    <cellStyle name="Percent 86 36 42" xfId="35731"/>
    <cellStyle name="Percent 86 36 43" xfId="35732"/>
    <cellStyle name="Percent 86 36 44" xfId="35733"/>
    <cellStyle name="Percent 86 36 45" xfId="35734"/>
    <cellStyle name="Percent 86 36 46" xfId="35735"/>
    <cellStyle name="Percent 86 36 47" xfId="35736"/>
    <cellStyle name="Percent 86 36 48" xfId="35737"/>
    <cellStyle name="Percent 86 36 49" xfId="35738"/>
    <cellStyle name="Percent 86 36 5" xfId="35739"/>
    <cellStyle name="Percent 86 36 50" xfId="35740"/>
    <cellStyle name="Percent 86 36 51" xfId="35741"/>
    <cellStyle name="Percent 86 36 52" xfId="35742"/>
    <cellStyle name="Percent 86 36 53" xfId="35743"/>
    <cellStyle name="Percent 86 36 54" xfId="35744"/>
    <cellStyle name="Percent 86 36 55" xfId="35745"/>
    <cellStyle name="Percent 86 36 56" xfId="35746"/>
    <cellStyle name="Percent 86 36 57" xfId="35747"/>
    <cellStyle name="Percent 86 36 58" xfId="35748"/>
    <cellStyle name="Percent 86 36 59" xfId="35749"/>
    <cellStyle name="Percent 86 36 6" xfId="35750"/>
    <cellStyle name="Percent 86 36 60" xfId="35751"/>
    <cellStyle name="Percent 86 36 61" xfId="35752"/>
    <cellStyle name="Percent 86 36 62" xfId="35753"/>
    <cellStyle name="Percent 86 36 63" xfId="35754"/>
    <cellStyle name="Percent 86 36 64" xfId="35755"/>
    <cellStyle name="Percent 86 36 65" xfId="35756"/>
    <cellStyle name="Percent 86 36 66" xfId="35757"/>
    <cellStyle name="Percent 86 36 67" xfId="35758"/>
    <cellStyle name="Percent 86 36 7" xfId="35759"/>
    <cellStyle name="Percent 86 36 8" xfId="35760"/>
    <cellStyle name="Percent 86 36 9" xfId="35761"/>
    <cellStyle name="Percent 86 37" xfId="35762"/>
    <cellStyle name="Percent 86 37 10" xfId="35763"/>
    <cellStyle name="Percent 86 37 11" xfId="35764"/>
    <cellStyle name="Percent 86 37 12" xfId="35765"/>
    <cellStyle name="Percent 86 37 13" xfId="35766"/>
    <cellStyle name="Percent 86 37 14" xfId="35767"/>
    <cellStyle name="Percent 86 37 15" xfId="35768"/>
    <cellStyle name="Percent 86 37 16" xfId="35769"/>
    <cellStyle name="Percent 86 37 17" xfId="35770"/>
    <cellStyle name="Percent 86 37 18" xfId="35771"/>
    <cellStyle name="Percent 86 37 19" xfId="35772"/>
    <cellStyle name="Percent 86 37 2" xfId="35773"/>
    <cellStyle name="Percent 86 37 20" xfId="35774"/>
    <cellStyle name="Percent 86 37 21" xfId="35775"/>
    <cellStyle name="Percent 86 37 22" xfId="35776"/>
    <cellStyle name="Percent 86 37 23" xfId="35777"/>
    <cellStyle name="Percent 86 37 24" xfId="35778"/>
    <cellStyle name="Percent 86 37 25" xfId="35779"/>
    <cellStyle name="Percent 86 37 26" xfId="35780"/>
    <cellStyle name="Percent 86 37 27" xfId="35781"/>
    <cellStyle name="Percent 86 37 28" xfId="35782"/>
    <cellStyle name="Percent 86 37 29" xfId="35783"/>
    <cellStyle name="Percent 86 37 3" xfId="35784"/>
    <cellStyle name="Percent 86 37 30" xfId="35785"/>
    <cellStyle name="Percent 86 37 31" xfId="35786"/>
    <cellStyle name="Percent 86 37 32" xfId="35787"/>
    <cellStyle name="Percent 86 37 33" xfId="35788"/>
    <cellStyle name="Percent 86 37 34" xfId="35789"/>
    <cellStyle name="Percent 86 37 35" xfId="35790"/>
    <cellStyle name="Percent 86 37 36" xfId="35791"/>
    <cellStyle name="Percent 86 37 37" xfId="35792"/>
    <cellStyle name="Percent 86 37 38" xfId="35793"/>
    <cellStyle name="Percent 86 37 39" xfId="35794"/>
    <cellStyle name="Percent 86 37 4" xfId="35795"/>
    <cellStyle name="Percent 86 37 40" xfId="35796"/>
    <cellStyle name="Percent 86 37 41" xfId="35797"/>
    <cellStyle name="Percent 86 37 42" xfId="35798"/>
    <cellStyle name="Percent 86 37 43" xfId="35799"/>
    <cellStyle name="Percent 86 37 44" xfId="35800"/>
    <cellStyle name="Percent 86 37 45" xfId="35801"/>
    <cellStyle name="Percent 86 37 46" xfId="35802"/>
    <cellStyle name="Percent 86 37 47" xfId="35803"/>
    <cellStyle name="Percent 86 37 48" xfId="35804"/>
    <cellStyle name="Percent 86 37 49" xfId="35805"/>
    <cellStyle name="Percent 86 37 5" xfId="35806"/>
    <cellStyle name="Percent 86 37 50" xfId="35807"/>
    <cellStyle name="Percent 86 37 51" xfId="35808"/>
    <cellStyle name="Percent 86 37 52" xfId="35809"/>
    <cellStyle name="Percent 86 37 53" xfId="35810"/>
    <cellStyle name="Percent 86 37 54" xfId="35811"/>
    <cellStyle name="Percent 86 37 55" xfId="35812"/>
    <cellStyle name="Percent 86 37 56" xfId="35813"/>
    <cellStyle name="Percent 86 37 57" xfId="35814"/>
    <cellStyle name="Percent 86 37 58" xfId="35815"/>
    <cellStyle name="Percent 86 37 59" xfId="35816"/>
    <cellStyle name="Percent 86 37 6" xfId="35817"/>
    <cellStyle name="Percent 86 37 60" xfId="35818"/>
    <cellStyle name="Percent 86 37 61" xfId="35819"/>
    <cellStyle name="Percent 86 37 62" xfId="35820"/>
    <cellStyle name="Percent 86 37 63" xfId="35821"/>
    <cellStyle name="Percent 86 37 64" xfId="35822"/>
    <cellStyle name="Percent 86 37 65" xfId="35823"/>
    <cellStyle name="Percent 86 37 66" xfId="35824"/>
    <cellStyle name="Percent 86 37 67" xfId="35825"/>
    <cellStyle name="Percent 86 37 7" xfId="35826"/>
    <cellStyle name="Percent 86 37 8" xfId="35827"/>
    <cellStyle name="Percent 86 37 9" xfId="35828"/>
    <cellStyle name="Percent 86 38" xfId="35829"/>
    <cellStyle name="Percent 86 39" xfId="35830"/>
    <cellStyle name="Percent 86 4" xfId="35831"/>
    <cellStyle name="Percent 86 4 10" xfId="35832"/>
    <cellStyle name="Percent 86 4 11" xfId="35833"/>
    <cellStyle name="Percent 86 4 12" xfId="35834"/>
    <cellStyle name="Percent 86 4 13" xfId="35835"/>
    <cellStyle name="Percent 86 4 14" xfId="35836"/>
    <cellStyle name="Percent 86 4 15" xfId="35837"/>
    <cellStyle name="Percent 86 4 16" xfId="35838"/>
    <cellStyle name="Percent 86 4 17" xfId="35839"/>
    <cellStyle name="Percent 86 4 18" xfId="35840"/>
    <cellStyle name="Percent 86 4 19" xfId="35841"/>
    <cellStyle name="Percent 86 4 2" xfId="35842"/>
    <cellStyle name="Percent 86 4 20" xfId="35843"/>
    <cellStyle name="Percent 86 4 21" xfId="35844"/>
    <cellStyle name="Percent 86 4 22" xfId="35845"/>
    <cellStyle name="Percent 86 4 23" xfId="35846"/>
    <cellStyle name="Percent 86 4 24" xfId="35847"/>
    <cellStyle name="Percent 86 4 25" xfId="35848"/>
    <cellStyle name="Percent 86 4 26" xfId="35849"/>
    <cellStyle name="Percent 86 4 27" xfId="35850"/>
    <cellStyle name="Percent 86 4 28" xfId="35851"/>
    <cellStyle name="Percent 86 4 29" xfId="35852"/>
    <cellStyle name="Percent 86 4 3" xfId="35853"/>
    <cellStyle name="Percent 86 4 30" xfId="35854"/>
    <cellStyle name="Percent 86 4 31" xfId="35855"/>
    <cellStyle name="Percent 86 4 32" xfId="35856"/>
    <cellStyle name="Percent 86 4 33" xfId="35857"/>
    <cellStyle name="Percent 86 4 34" xfId="35858"/>
    <cellStyle name="Percent 86 4 35" xfId="35859"/>
    <cellStyle name="Percent 86 4 36" xfId="35860"/>
    <cellStyle name="Percent 86 4 37" xfId="35861"/>
    <cellStyle name="Percent 86 4 38" xfId="35862"/>
    <cellStyle name="Percent 86 4 39" xfId="35863"/>
    <cellStyle name="Percent 86 4 4" xfId="35864"/>
    <cellStyle name="Percent 86 4 40" xfId="35865"/>
    <cellStyle name="Percent 86 4 41" xfId="35866"/>
    <cellStyle name="Percent 86 4 42" xfId="35867"/>
    <cellStyle name="Percent 86 4 43" xfId="35868"/>
    <cellStyle name="Percent 86 4 44" xfId="35869"/>
    <cellStyle name="Percent 86 4 45" xfId="35870"/>
    <cellStyle name="Percent 86 4 46" xfId="35871"/>
    <cellStyle name="Percent 86 4 47" xfId="35872"/>
    <cellStyle name="Percent 86 4 48" xfId="35873"/>
    <cellStyle name="Percent 86 4 49" xfId="35874"/>
    <cellStyle name="Percent 86 4 5" xfId="35875"/>
    <cellStyle name="Percent 86 4 50" xfId="35876"/>
    <cellStyle name="Percent 86 4 51" xfId="35877"/>
    <cellStyle name="Percent 86 4 52" xfId="35878"/>
    <cellStyle name="Percent 86 4 53" xfId="35879"/>
    <cellStyle name="Percent 86 4 54" xfId="35880"/>
    <cellStyle name="Percent 86 4 55" xfId="35881"/>
    <cellStyle name="Percent 86 4 56" xfId="35882"/>
    <cellStyle name="Percent 86 4 57" xfId="35883"/>
    <cellStyle name="Percent 86 4 58" xfId="35884"/>
    <cellStyle name="Percent 86 4 59" xfId="35885"/>
    <cellStyle name="Percent 86 4 6" xfId="35886"/>
    <cellStyle name="Percent 86 4 60" xfId="35887"/>
    <cellStyle name="Percent 86 4 61" xfId="35888"/>
    <cellStyle name="Percent 86 4 62" xfId="35889"/>
    <cellStyle name="Percent 86 4 63" xfId="35890"/>
    <cellStyle name="Percent 86 4 64" xfId="35891"/>
    <cellStyle name="Percent 86 4 65" xfId="35892"/>
    <cellStyle name="Percent 86 4 66" xfId="35893"/>
    <cellStyle name="Percent 86 4 67" xfId="35894"/>
    <cellStyle name="Percent 86 4 7" xfId="35895"/>
    <cellStyle name="Percent 86 4 8" xfId="35896"/>
    <cellStyle name="Percent 86 4 9" xfId="35897"/>
    <cellStyle name="Percent 86 40" xfId="35898"/>
    <cellStyle name="Percent 86 41" xfId="35899"/>
    <cellStyle name="Percent 86 42" xfId="35900"/>
    <cellStyle name="Percent 86 43" xfId="35901"/>
    <cellStyle name="Percent 86 44" xfId="35902"/>
    <cellStyle name="Percent 86 45" xfId="35903"/>
    <cellStyle name="Percent 86 46" xfId="35904"/>
    <cellStyle name="Percent 86 47" xfId="35905"/>
    <cellStyle name="Percent 86 48" xfId="35906"/>
    <cellStyle name="Percent 86 49" xfId="35907"/>
    <cellStyle name="Percent 86 5" xfId="35908"/>
    <cellStyle name="Percent 86 5 10" xfId="35909"/>
    <cellStyle name="Percent 86 5 11" xfId="35910"/>
    <cellStyle name="Percent 86 5 12" xfId="35911"/>
    <cellStyle name="Percent 86 5 13" xfId="35912"/>
    <cellStyle name="Percent 86 5 14" xfId="35913"/>
    <cellStyle name="Percent 86 5 15" xfId="35914"/>
    <cellStyle name="Percent 86 5 16" xfId="35915"/>
    <cellStyle name="Percent 86 5 17" xfId="35916"/>
    <cellStyle name="Percent 86 5 18" xfId="35917"/>
    <cellStyle name="Percent 86 5 19" xfId="35918"/>
    <cellStyle name="Percent 86 5 2" xfId="35919"/>
    <cellStyle name="Percent 86 5 20" xfId="35920"/>
    <cellStyle name="Percent 86 5 21" xfId="35921"/>
    <cellStyle name="Percent 86 5 22" xfId="35922"/>
    <cellStyle name="Percent 86 5 23" xfId="35923"/>
    <cellStyle name="Percent 86 5 24" xfId="35924"/>
    <cellStyle name="Percent 86 5 25" xfId="35925"/>
    <cellStyle name="Percent 86 5 26" xfId="35926"/>
    <cellStyle name="Percent 86 5 27" xfId="35927"/>
    <cellStyle name="Percent 86 5 28" xfId="35928"/>
    <cellStyle name="Percent 86 5 29" xfId="35929"/>
    <cellStyle name="Percent 86 5 3" xfId="35930"/>
    <cellStyle name="Percent 86 5 30" xfId="35931"/>
    <cellStyle name="Percent 86 5 31" xfId="35932"/>
    <cellStyle name="Percent 86 5 32" xfId="35933"/>
    <cellStyle name="Percent 86 5 33" xfId="35934"/>
    <cellStyle name="Percent 86 5 34" xfId="35935"/>
    <cellStyle name="Percent 86 5 35" xfId="35936"/>
    <cellStyle name="Percent 86 5 36" xfId="35937"/>
    <cellStyle name="Percent 86 5 37" xfId="35938"/>
    <cellStyle name="Percent 86 5 38" xfId="35939"/>
    <cellStyle name="Percent 86 5 39" xfId="35940"/>
    <cellStyle name="Percent 86 5 4" xfId="35941"/>
    <cellStyle name="Percent 86 5 40" xfId="35942"/>
    <cellStyle name="Percent 86 5 41" xfId="35943"/>
    <cellStyle name="Percent 86 5 42" xfId="35944"/>
    <cellStyle name="Percent 86 5 43" xfId="35945"/>
    <cellStyle name="Percent 86 5 44" xfId="35946"/>
    <cellStyle name="Percent 86 5 45" xfId="35947"/>
    <cellStyle name="Percent 86 5 46" xfId="35948"/>
    <cellStyle name="Percent 86 5 47" xfId="35949"/>
    <cellStyle name="Percent 86 5 48" xfId="35950"/>
    <cellStyle name="Percent 86 5 49" xfId="35951"/>
    <cellStyle name="Percent 86 5 5" xfId="35952"/>
    <cellStyle name="Percent 86 5 50" xfId="35953"/>
    <cellStyle name="Percent 86 5 51" xfId="35954"/>
    <cellStyle name="Percent 86 5 52" xfId="35955"/>
    <cellStyle name="Percent 86 5 53" xfId="35956"/>
    <cellStyle name="Percent 86 5 54" xfId="35957"/>
    <cellStyle name="Percent 86 5 55" xfId="35958"/>
    <cellStyle name="Percent 86 5 56" xfId="35959"/>
    <cellStyle name="Percent 86 5 57" xfId="35960"/>
    <cellStyle name="Percent 86 5 58" xfId="35961"/>
    <cellStyle name="Percent 86 5 59" xfId="35962"/>
    <cellStyle name="Percent 86 5 6" xfId="35963"/>
    <cellStyle name="Percent 86 5 60" xfId="35964"/>
    <cellStyle name="Percent 86 5 61" xfId="35965"/>
    <cellStyle name="Percent 86 5 62" xfId="35966"/>
    <cellStyle name="Percent 86 5 63" xfId="35967"/>
    <cellStyle name="Percent 86 5 64" xfId="35968"/>
    <cellStyle name="Percent 86 5 65" xfId="35969"/>
    <cellStyle name="Percent 86 5 66" xfId="35970"/>
    <cellStyle name="Percent 86 5 67" xfId="35971"/>
    <cellStyle name="Percent 86 5 7" xfId="35972"/>
    <cellStyle name="Percent 86 5 8" xfId="35973"/>
    <cellStyle name="Percent 86 5 9" xfId="35974"/>
    <cellStyle name="Percent 86 50" xfId="35975"/>
    <cellStyle name="Percent 86 51" xfId="35976"/>
    <cellStyle name="Percent 86 52" xfId="35977"/>
    <cellStyle name="Percent 86 53" xfId="35978"/>
    <cellStyle name="Percent 86 54" xfId="35979"/>
    <cellStyle name="Percent 86 55" xfId="35980"/>
    <cellStyle name="Percent 86 56" xfId="35981"/>
    <cellStyle name="Percent 86 57" xfId="35982"/>
    <cellStyle name="Percent 86 58" xfId="35983"/>
    <cellStyle name="Percent 86 59" xfId="35984"/>
    <cellStyle name="Percent 86 6" xfId="35985"/>
    <cellStyle name="Percent 86 6 10" xfId="35986"/>
    <cellStyle name="Percent 86 6 11" xfId="35987"/>
    <cellStyle name="Percent 86 6 12" xfId="35988"/>
    <cellStyle name="Percent 86 6 13" xfId="35989"/>
    <cellStyle name="Percent 86 6 14" xfId="35990"/>
    <cellStyle name="Percent 86 6 15" xfId="35991"/>
    <cellStyle name="Percent 86 6 16" xfId="35992"/>
    <cellStyle name="Percent 86 6 17" xfId="35993"/>
    <cellStyle name="Percent 86 6 18" xfId="35994"/>
    <cellStyle name="Percent 86 6 19" xfId="35995"/>
    <cellStyle name="Percent 86 6 2" xfId="35996"/>
    <cellStyle name="Percent 86 6 20" xfId="35997"/>
    <cellStyle name="Percent 86 6 21" xfId="35998"/>
    <cellStyle name="Percent 86 6 22" xfId="35999"/>
    <cellStyle name="Percent 86 6 23" xfId="36000"/>
    <cellStyle name="Percent 86 6 24" xfId="36001"/>
    <cellStyle name="Percent 86 6 25" xfId="36002"/>
    <cellStyle name="Percent 86 6 26" xfId="36003"/>
    <cellStyle name="Percent 86 6 27" xfId="36004"/>
    <cellStyle name="Percent 86 6 28" xfId="36005"/>
    <cellStyle name="Percent 86 6 29" xfId="36006"/>
    <cellStyle name="Percent 86 6 3" xfId="36007"/>
    <cellStyle name="Percent 86 6 30" xfId="36008"/>
    <cellStyle name="Percent 86 6 31" xfId="36009"/>
    <cellStyle name="Percent 86 6 32" xfId="36010"/>
    <cellStyle name="Percent 86 6 33" xfId="36011"/>
    <cellStyle name="Percent 86 6 34" xfId="36012"/>
    <cellStyle name="Percent 86 6 35" xfId="36013"/>
    <cellStyle name="Percent 86 6 36" xfId="36014"/>
    <cellStyle name="Percent 86 6 37" xfId="36015"/>
    <cellStyle name="Percent 86 6 38" xfId="36016"/>
    <cellStyle name="Percent 86 6 39" xfId="36017"/>
    <cellStyle name="Percent 86 6 4" xfId="36018"/>
    <cellStyle name="Percent 86 6 40" xfId="36019"/>
    <cellStyle name="Percent 86 6 41" xfId="36020"/>
    <cellStyle name="Percent 86 6 42" xfId="36021"/>
    <cellStyle name="Percent 86 6 43" xfId="36022"/>
    <cellStyle name="Percent 86 6 44" xfId="36023"/>
    <cellStyle name="Percent 86 6 45" xfId="36024"/>
    <cellStyle name="Percent 86 6 46" xfId="36025"/>
    <cellStyle name="Percent 86 6 47" xfId="36026"/>
    <cellStyle name="Percent 86 6 48" xfId="36027"/>
    <cellStyle name="Percent 86 6 49" xfId="36028"/>
    <cellStyle name="Percent 86 6 5" xfId="36029"/>
    <cellStyle name="Percent 86 6 50" xfId="36030"/>
    <cellStyle name="Percent 86 6 51" xfId="36031"/>
    <cellStyle name="Percent 86 6 52" xfId="36032"/>
    <cellStyle name="Percent 86 6 53" xfId="36033"/>
    <cellStyle name="Percent 86 6 54" xfId="36034"/>
    <cellStyle name="Percent 86 6 55" xfId="36035"/>
    <cellStyle name="Percent 86 6 56" xfId="36036"/>
    <cellStyle name="Percent 86 6 57" xfId="36037"/>
    <cellStyle name="Percent 86 6 58" xfId="36038"/>
    <cellStyle name="Percent 86 6 59" xfId="36039"/>
    <cellStyle name="Percent 86 6 6" xfId="36040"/>
    <cellStyle name="Percent 86 6 60" xfId="36041"/>
    <cellStyle name="Percent 86 6 61" xfId="36042"/>
    <cellStyle name="Percent 86 6 62" xfId="36043"/>
    <cellStyle name="Percent 86 6 63" xfId="36044"/>
    <cellStyle name="Percent 86 6 64" xfId="36045"/>
    <cellStyle name="Percent 86 6 65" xfId="36046"/>
    <cellStyle name="Percent 86 6 66" xfId="36047"/>
    <cellStyle name="Percent 86 6 67" xfId="36048"/>
    <cellStyle name="Percent 86 6 7" xfId="36049"/>
    <cellStyle name="Percent 86 6 8" xfId="36050"/>
    <cellStyle name="Percent 86 6 9" xfId="36051"/>
    <cellStyle name="Percent 86 60" xfId="36052"/>
    <cellStyle name="Percent 86 61" xfId="36053"/>
    <cellStyle name="Percent 86 62" xfId="36054"/>
    <cellStyle name="Percent 86 63" xfId="36055"/>
    <cellStyle name="Percent 86 64" xfId="36056"/>
    <cellStyle name="Percent 86 65" xfId="36057"/>
    <cellStyle name="Percent 86 66" xfId="36058"/>
    <cellStyle name="Percent 86 67" xfId="36059"/>
    <cellStyle name="Percent 86 68" xfId="36060"/>
    <cellStyle name="Percent 86 69" xfId="36061"/>
    <cellStyle name="Percent 86 7" xfId="36062"/>
    <cellStyle name="Percent 86 7 10" xfId="36063"/>
    <cellStyle name="Percent 86 7 11" xfId="36064"/>
    <cellStyle name="Percent 86 7 12" xfId="36065"/>
    <cellStyle name="Percent 86 7 13" xfId="36066"/>
    <cellStyle name="Percent 86 7 14" xfId="36067"/>
    <cellStyle name="Percent 86 7 15" xfId="36068"/>
    <cellStyle name="Percent 86 7 16" xfId="36069"/>
    <cellStyle name="Percent 86 7 17" xfId="36070"/>
    <cellStyle name="Percent 86 7 18" xfId="36071"/>
    <cellStyle name="Percent 86 7 19" xfId="36072"/>
    <cellStyle name="Percent 86 7 2" xfId="36073"/>
    <cellStyle name="Percent 86 7 20" xfId="36074"/>
    <cellStyle name="Percent 86 7 21" xfId="36075"/>
    <cellStyle name="Percent 86 7 22" xfId="36076"/>
    <cellStyle name="Percent 86 7 23" xfId="36077"/>
    <cellStyle name="Percent 86 7 24" xfId="36078"/>
    <cellStyle name="Percent 86 7 25" xfId="36079"/>
    <cellStyle name="Percent 86 7 26" xfId="36080"/>
    <cellStyle name="Percent 86 7 27" xfId="36081"/>
    <cellStyle name="Percent 86 7 28" xfId="36082"/>
    <cellStyle name="Percent 86 7 29" xfId="36083"/>
    <cellStyle name="Percent 86 7 3" xfId="36084"/>
    <cellStyle name="Percent 86 7 30" xfId="36085"/>
    <cellStyle name="Percent 86 7 31" xfId="36086"/>
    <cellStyle name="Percent 86 7 32" xfId="36087"/>
    <cellStyle name="Percent 86 7 33" xfId="36088"/>
    <cellStyle name="Percent 86 7 34" xfId="36089"/>
    <cellStyle name="Percent 86 7 35" xfId="36090"/>
    <cellStyle name="Percent 86 7 36" xfId="36091"/>
    <cellStyle name="Percent 86 7 37" xfId="36092"/>
    <cellStyle name="Percent 86 7 38" xfId="36093"/>
    <cellStyle name="Percent 86 7 39" xfId="36094"/>
    <cellStyle name="Percent 86 7 4" xfId="36095"/>
    <cellStyle name="Percent 86 7 40" xfId="36096"/>
    <cellStyle name="Percent 86 7 41" xfId="36097"/>
    <cellStyle name="Percent 86 7 42" xfId="36098"/>
    <cellStyle name="Percent 86 7 43" xfId="36099"/>
    <cellStyle name="Percent 86 7 44" xfId="36100"/>
    <cellStyle name="Percent 86 7 45" xfId="36101"/>
    <cellStyle name="Percent 86 7 46" xfId="36102"/>
    <cellStyle name="Percent 86 7 47" xfId="36103"/>
    <cellStyle name="Percent 86 7 48" xfId="36104"/>
    <cellStyle name="Percent 86 7 49" xfId="36105"/>
    <cellStyle name="Percent 86 7 5" xfId="36106"/>
    <cellStyle name="Percent 86 7 50" xfId="36107"/>
    <cellStyle name="Percent 86 7 51" xfId="36108"/>
    <cellStyle name="Percent 86 7 52" xfId="36109"/>
    <cellStyle name="Percent 86 7 53" xfId="36110"/>
    <cellStyle name="Percent 86 7 54" xfId="36111"/>
    <cellStyle name="Percent 86 7 55" xfId="36112"/>
    <cellStyle name="Percent 86 7 56" xfId="36113"/>
    <cellStyle name="Percent 86 7 57" xfId="36114"/>
    <cellStyle name="Percent 86 7 58" xfId="36115"/>
    <cellStyle name="Percent 86 7 59" xfId="36116"/>
    <cellStyle name="Percent 86 7 6" xfId="36117"/>
    <cellStyle name="Percent 86 7 60" xfId="36118"/>
    <cellStyle name="Percent 86 7 61" xfId="36119"/>
    <cellStyle name="Percent 86 7 62" xfId="36120"/>
    <cellStyle name="Percent 86 7 63" xfId="36121"/>
    <cellStyle name="Percent 86 7 64" xfId="36122"/>
    <cellStyle name="Percent 86 7 65" xfId="36123"/>
    <cellStyle name="Percent 86 7 66" xfId="36124"/>
    <cellStyle name="Percent 86 7 67" xfId="36125"/>
    <cellStyle name="Percent 86 7 7" xfId="36126"/>
    <cellStyle name="Percent 86 7 8" xfId="36127"/>
    <cellStyle name="Percent 86 7 9" xfId="36128"/>
    <cellStyle name="Percent 86 70" xfId="36129"/>
    <cellStyle name="Percent 86 71" xfId="36130"/>
    <cellStyle name="Percent 86 72" xfId="36131"/>
    <cellStyle name="Percent 86 73" xfId="36132"/>
    <cellStyle name="Percent 86 74" xfId="36133"/>
    <cellStyle name="Percent 86 75" xfId="36134"/>
    <cellStyle name="Percent 86 76" xfId="36135"/>
    <cellStyle name="Percent 86 77" xfId="36136"/>
    <cellStyle name="Percent 86 78" xfId="36137"/>
    <cellStyle name="Percent 86 79" xfId="36138"/>
    <cellStyle name="Percent 86 8" xfId="36139"/>
    <cellStyle name="Percent 86 8 10" xfId="36140"/>
    <cellStyle name="Percent 86 8 11" xfId="36141"/>
    <cellStyle name="Percent 86 8 12" xfId="36142"/>
    <cellStyle name="Percent 86 8 13" xfId="36143"/>
    <cellStyle name="Percent 86 8 14" xfId="36144"/>
    <cellStyle name="Percent 86 8 15" xfId="36145"/>
    <cellStyle name="Percent 86 8 16" xfId="36146"/>
    <cellStyle name="Percent 86 8 17" xfId="36147"/>
    <cellStyle name="Percent 86 8 18" xfId="36148"/>
    <cellStyle name="Percent 86 8 19" xfId="36149"/>
    <cellStyle name="Percent 86 8 2" xfId="36150"/>
    <cellStyle name="Percent 86 8 20" xfId="36151"/>
    <cellStyle name="Percent 86 8 21" xfId="36152"/>
    <cellStyle name="Percent 86 8 22" xfId="36153"/>
    <cellStyle name="Percent 86 8 23" xfId="36154"/>
    <cellStyle name="Percent 86 8 24" xfId="36155"/>
    <cellStyle name="Percent 86 8 25" xfId="36156"/>
    <cellStyle name="Percent 86 8 26" xfId="36157"/>
    <cellStyle name="Percent 86 8 27" xfId="36158"/>
    <cellStyle name="Percent 86 8 28" xfId="36159"/>
    <cellStyle name="Percent 86 8 29" xfId="36160"/>
    <cellStyle name="Percent 86 8 3" xfId="36161"/>
    <cellStyle name="Percent 86 8 30" xfId="36162"/>
    <cellStyle name="Percent 86 8 31" xfId="36163"/>
    <cellStyle name="Percent 86 8 32" xfId="36164"/>
    <cellStyle name="Percent 86 8 33" xfId="36165"/>
    <cellStyle name="Percent 86 8 34" xfId="36166"/>
    <cellStyle name="Percent 86 8 35" xfId="36167"/>
    <cellStyle name="Percent 86 8 36" xfId="36168"/>
    <cellStyle name="Percent 86 8 37" xfId="36169"/>
    <cellStyle name="Percent 86 8 38" xfId="36170"/>
    <cellStyle name="Percent 86 8 39" xfId="36171"/>
    <cellStyle name="Percent 86 8 4" xfId="36172"/>
    <cellStyle name="Percent 86 8 40" xfId="36173"/>
    <cellStyle name="Percent 86 8 41" xfId="36174"/>
    <cellStyle name="Percent 86 8 42" xfId="36175"/>
    <cellStyle name="Percent 86 8 43" xfId="36176"/>
    <cellStyle name="Percent 86 8 44" xfId="36177"/>
    <cellStyle name="Percent 86 8 45" xfId="36178"/>
    <cellStyle name="Percent 86 8 46" xfId="36179"/>
    <cellStyle name="Percent 86 8 47" xfId="36180"/>
    <cellStyle name="Percent 86 8 48" xfId="36181"/>
    <cellStyle name="Percent 86 8 49" xfId="36182"/>
    <cellStyle name="Percent 86 8 5" xfId="36183"/>
    <cellStyle name="Percent 86 8 50" xfId="36184"/>
    <cellStyle name="Percent 86 8 51" xfId="36185"/>
    <cellStyle name="Percent 86 8 52" xfId="36186"/>
    <cellStyle name="Percent 86 8 53" xfId="36187"/>
    <cellStyle name="Percent 86 8 54" xfId="36188"/>
    <cellStyle name="Percent 86 8 55" xfId="36189"/>
    <cellStyle name="Percent 86 8 56" xfId="36190"/>
    <cellStyle name="Percent 86 8 57" xfId="36191"/>
    <cellStyle name="Percent 86 8 58" xfId="36192"/>
    <cellStyle name="Percent 86 8 59" xfId="36193"/>
    <cellStyle name="Percent 86 8 6" xfId="36194"/>
    <cellStyle name="Percent 86 8 60" xfId="36195"/>
    <cellStyle name="Percent 86 8 61" xfId="36196"/>
    <cellStyle name="Percent 86 8 62" xfId="36197"/>
    <cellStyle name="Percent 86 8 63" xfId="36198"/>
    <cellStyle name="Percent 86 8 64" xfId="36199"/>
    <cellStyle name="Percent 86 8 65" xfId="36200"/>
    <cellStyle name="Percent 86 8 66" xfId="36201"/>
    <cellStyle name="Percent 86 8 67" xfId="36202"/>
    <cellStyle name="Percent 86 8 7" xfId="36203"/>
    <cellStyle name="Percent 86 8 8" xfId="36204"/>
    <cellStyle name="Percent 86 8 9" xfId="36205"/>
    <cellStyle name="Percent 86 80" xfId="36206"/>
    <cellStyle name="Percent 86 81" xfId="36207"/>
    <cellStyle name="Percent 86 82" xfId="36208"/>
    <cellStyle name="Percent 86 83" xfId="36209"/>
    <cellStyle name="Percent 86 84" xfId="36210"/>
    <cellStyle name="Percent 86 85" xfId="36211"/>
    <cellStyle name="Percent 86 86" xfId="36212"/>
    <cellStyle name="Percent 86 87" xfId="36213"/>
    <cellStyle name="Percent 86 88" xfId="36214"/>
    <cellStyle name="Percent 86 89" xfId="36215"/>
    <cellStyle name="Percent 86 9" xfId="36216"/>
    <cellStyle name="Percent 86 9 10" xfId="36217"/>
    <cellStyle name="Percent 86 9 11" xfId="36218"/>
    <cellStyle name="Percent 86 9 12" xfId="36219"/>
    <cellStyle name="Percent 86 9 13" xfId="36220"/>
    <cellStyle name="Percent 86 9 14" xfId="36221"/>
    <cellStyle name="Percent 86 9 15" xfId="36222"/>
    <cellStyle name="Percent 86 9 16" xfId="36223"/>
    <cellStyle name="Percent 86 9 17" xfId="36224"/>
    <cellStyle name="Percent 86 9 18" xfId="36225"/>
    <cellStyle name="Percent 86 9 19" xfId="36226"/>
    <cellStyle name="Percent 86 9 2" xfId="36227"/>
    <cellStyle name="Percent 86 9 20" xfId="36228"/>
    <cellStyle name="Percent 86 9 21" xfId="36229"/>
    <cellStyle name="Percent 86 9 22" xfId="36230"/>
    <cellStyle name="Percent 86 9 23" xfId="36231"/>
    <cellStyle name="Percent 86 9 24" xfId="36232"/>
    <cellStyle name="Percent 86 9 25" xfId="36233"/>
    <cellStyle name="Percent 86 9 26" xfId="36234"/>
    <cellStyle name="Percent 86 9 27" xfId="36235"/>
    <cellStyle name="Percent 86 9 28" xfId="36236"/>
    <cellStyle name="Percent 86 9 29" xfId="36237"/>
    <cellStyle name="Percent 86 9 3" xfId="36238"/>
    <cellStyle name="Percent 86 9 30" xfId="36239"/>
    <cellStyle name="Percent 86 9 31" xfId="36240"/>
    <cellStyle name="Percent 86 9 32" xfId="36241"/>
    <cellStyle name="Percent 86 9 33" xfId="36242"/>
    <cellStyle name="Percent 86 9 34" xfId="36243"/>
    <cellStyle name="Percent 86 9 35" xfId="36244"/>
    <cellStyle name="Percent 86 9 36" xfId="36245"/>
    <cellStyle name="Percent 86 9 37" xfId="36246"/>
    <cellStyle name="Percent 86 9 38" xfId="36247"/>
    <cellStyle name="Percent 86 9 39" xfId="36248"/>
    <cellStyle name="Percent 86 9 4" xfId="36249"/>
    <cellStyle name="Percent 86 9 40" xfId="36250"/>
    <cellStyle name="Percent 86 9 41" xfId="36251"/>
    <cellStyle name="Percent 86 9 42" xfId="36252"/>
    <cellStyle name="Percent 86 9 43" xfId="36253"/>
    <cellStyle name="Percent 86 9 44" xfId="36254"/>
    <cellStyle name="Percent 86 9 45" xfId="36255"/>
    <cellStyle name="Percent 86 9 46" xfId="36256"/>
    <cellStyle name="Percent 86 9 47" xfId="36257"/>
    <cellStyle name="Percent 86 9 48" xfId="36258"/>
    <cellStyle name="Percent 86 9 49" xfId="36259"/>
    <cellStyle name="Percent 86 9 5" xfId="36260"/>
    <cellStyle name="Percent 86 9 50" xfId="36261"/>
    <cellStyle name="Percent 86 9 51" xfId="36262"/>
    <cellStyle name="Percent 86 9 52" xfId="36263"/>
    <cellStyle name="Percent 86 9 53" xfId="36264"/>
    <cellStyle name="Percent 86 9 54" xfId="36265"/>
    <cellStyle name="Percent 86 9 55" xfId="36266"/>
    <cellStyle name="Percent 86 9 56" xfId="36267"/>
    <cellStyle name="Percent 86 9 57" xfId="36268"/>
    <cellStyle name="Percent 86 9 58" xfId="36269"/>
    <cellStyle name="Percent 86 9 59" xfId="36270"/>
    <cellStyle name="Percent 86 9 6" xfId="36271"/>
    <cellStyle name="Percent 86 9 60" xfId="36272"/>
    <cellStyle name="Percent 86 9 61" xfId="36273"/>
    <cellStyle name="Percent 86 9 62" xfId="36274"/>
    <cellStyle name="Percent 86 9 63" xfId="36275"/>
    <cellStyle name="Percent 86 9 64" xfId="36276"/>
    <cellStyle name="Percent 86 9 65" xfId="36277"/>
    <cellStyle name="Percent 86 9 66" xfId="36278"/>
    <cellStyle name="Percent 86 9 67" xfId="36279"/>
    <cellStyle name="Percent 86 9 7" xfId="36280"/>
    <cellStyle name="Percent 86 9 8" xfId="36281"/>
    <cellStyle name="Percent 86 9 9" xfId="36282"/>
    <cellStyle name="Percent 86 90" xfId="36283"/>
    <cellStyle name="Percent 86 91" xfId="36284"/>
    <cellStyle name="Percent 86 92" xfId="36285"/>
    <cellStyle name="Percent 86 93" xfId="36286"/>
    <cellStyle name="Percent 86 94" xfId="36287"/>
    <cellStyle name="Percent 86 95" xfId="36288"/>
    <cellStyle name="Percent 86 96" xfId="36289"/>
    <cellStyle name="Percent 86 97" xfId="36290"/>
    <cellStyle name="Percent 86 98" xfId="36291"/>
    <cellStyle name="Percent 86 99" xfId="36292"/>
    <cellStyle name="Percent 87" xfId="36293"/>
    <cellStyle name="Percent 87 10" xfId="36294"/>
    <cellStyle name="Percent 87 11" xfId="36295"/>
    <cellStyle name="Percent 87 12" xfId="36296"/>
    <cellStyle name="Percent 87 13" xfId="36297"/>
    <cellStyle name="Percent 87 14" xfId="36298"/>
    <cellStyle name="Percent 87 15" xfId="36299"/>
    <cellStyle name="Percent 87 16" xfId="36300"/>
    <cellStyle name="Percent 87 17" xfId="36301"/>
    <cellStyle name="Percent 87 18" xfId="36302"/>
    <cellStyle name="Percent 87 19" xfId="36303"/>
    <cellStyle name="Percent 87 2" xfId="36304"/>
    <cellStyle name="Percent 87 20" xfId="36305"/>
    <cellStyle name="Percent 87 21" xfId="36306"/>
    <cellStyle name="Percent 87 22" xfId="36307"/>
    <cellStyle name="Percent 87 23" xfId="36308"/>
    <cellStyle name="Percent 87 24" xfId="36309"/>
    <cellStyle name="Percent 87 25" xfId="36310"/>
    <cellStyle name="Percent 87 26" xfId="36311"/>
    <cellStyle name="Percent 87 27" xfId="36312"/>
    <cellStyle name="Percent 87 28" xfId="36313"/>
    <cellStyle name="Percent 87 29" xfId="36314"/>
    <cellStyle name="Percent 87 3" xfId="36315"/>
    <cellStyle name="Percent 87 30" xfId="36316"/>
    <cellStyle name="Percent 87 31" xfId="36317"/>
    <cellStyle name="Percent 87 32" xfId="36318"/>
    <cellStyle name="Percent 87 33" xfId="36319"/>
    <cellStyle name="Percent 87 34" xfId="36320"/>
    <cellStyle name="Percent 87 35" xfId="36321"/>
    <cellStyle name="Percent 87 36" xfId="36322"/>
    <cellStyle name="Percent 87 37" xfId="36323"/>
    <cellStyle name="Percent 87 38" xfId="36324"/>
    <cellStyle name="Percent 87 39" xfId="36325"/>
    <cellStyle name="Percent 87 4" xfId="36326"/>
    <cellStyle name="Percent 87 40" xfId="36327"/>
    <cellStyle name="Percent 87 41" xfId="36328"/>
    <cellStyle name="Percent 87 42" xfId="36329"/>
    <cellStyle name="Percent 87 43" xfId="36330"/>
    <cellStyle name="Percent 87 44" xfId="36331"/>
    <cellStyle name="Percent 87 45" xfId="36332"/>
    <cellStyle name="Percent 87 46" xfId="36333"/>
    <cellStyle name="Percent 87 47" xfId="36334"/>
    <cellStyle name="Percent 87 48" xfId="36335"/>
    <cellStyle name="Percent 87 49" xfId="36336"/>
    <cellStyle name="Percent 87 5" xfId="36337"/>
    <cellStyle name="Percent 87 50" xfId="36338"/>
    <cellStyle name="Percent 87 51" xfId="36339"/>
    <cellStyle name="Percent 87 52" xfId="36340"/>
    <cellStyle name="Percent 87 53" xfId="36341"/>
    <cellStyle name="Percent 87 54" xfId="36342"/>
    <cellStyle name="Percent 87 55" xfId="36343"/>
    <cellStyle name="Percent 87 56" xfId="36344"/>
    <cellStyle name="Percent 87 57" xfId="36345"/>
    <cellStyle name="Percent 87 58" xfId="36346"/>
    <cellStyle name="Percent 87 59" xfId="36347"/>
    <cellStyle name="Percent 87 6" xfId="36348"/>
    <cellStyle name="Percent 87 60" xfId="36349"/>
    <cellStyle name="Percent 87 61" xfId="36350"/>
    <cellStyle name="Percent 87 62" xfId="36351"/>
    <cellStyle name="Percent 87 63" xfId="36352"/>
    <cellStyle name="Percent 87 64" xfId="36353"/>
    <cellStyle name="Percent 87 65" xfId="36354"/>
    <cellStyle name="Percent 87 66" xfId="36355"/>
    <cellStyle name="Percent 87 67" xfId="36356"/>
    <cellStyle name="Percent 87 7" xfId="36357"/>
    <cellStyle name="Percent 87 8" xfId="36358"/>
    <cellStyle name="Percent 87 9" xfId="36359"/>
    <cellStyle name="Percent 88" xfId="36360"/>
    <cellStyle name="Percent 88 10" xfId="36361"/>
    <cellStyle name="Percent 88 11" xfId="36362"/>
    <cellStyle name="Percent 88 12" xfId="36363"/>
    <cellStyle name="Percent 88 13" xfId="36364"/>
    <cellStyle name="Percent 88 14" xfId="36365"/>
    <cellStyle name="Percent 88 15" xfId="36366"/>
    <cellStyle name="Percent 88 16" xfId="36367"/>
    <cellStyle name="Percent 88 17" xfId="36368"/>
    <cellStyle name="Percent 88 18" xfId="36369"/>
    <cellStyle name="Percent 88 19" xfId="36370"/>
    <cellStyle name="Percent 88 2" xfId="36371"/>
    <cellStyle name="Percent 88 2 10" xfId="36372"/>
    <cellStyle name="Percent 88 2 11" xfId="36373"/>
    <cellStyle name="Percent 88 2 12" xfId="36374"/>
    <cellStyle name="Percent 88 2 13" xfId="36375"/>
    <cellStyle name="Percent 88 2 14" xfId="36376"/>
    <cellStyle name="Percent 88 2 15" xfId="36377"/>
    <cellStyle name="Percent 88 2 16" xfId="36378"/>
    <cellStyle name="Percent 88 2 17" xfId="36379"/>
    <cellStyle name="Percent 88 2 18" xfId="36380"/>
    <cellStyle name="Percent 88 2 19" xfId="36381"/>
    <cellStyle name="Percent 88 2 2" xfId="36382"/>
    <cellStyle name="Percent 88 2 20" xfId="36383"/>
    <cellStyle name="Percent 88 2 21" xfId="36384"/>
    <cellStyle name="Percent 88 2 22" xfId="36385"/>
    <cellStyle name="Percent 88 2 23" xfId="36386"/>
    <cellStyle name="Percent 88 2 24" xfId="36387"/>
    <cellStyle name="Percent 88 2 25" xfId="36388"/>
    <cellStyle name="Percent 88 2 26" xfId="36389"/>
    <cellStyle name="Percent 88 2 27" xfId="36390"/>
    <cellStyle name="Percent 88 2 28" xfId="36391"/>
    <cellStyle name="Percent 88 2 29" xfId="36392"/>
    <cellStyle name="Percent 88 2 3" xfId="36393"/>
    <cellStyle name="Percent 88 2 30" xfId="36394"/>
    <cellStyle name="Percent 88 2 31" xfId="36395"/>
    <cellStyle name="Percent 88 2 32" xfId="36396"/>
    <cellStyle name="Percent 88 2 33" xfId="36397"/>
    <cellStyle name="Percent 88 2 34" xfId="36398"/>
    <cellStyle name="Percent 88 2 35" xfId="36399"/>
    <cellStyle name="Percent 88 2 36" xfId="36400"/>
    <cellStyle name="Percent 88 2 37" xfId="36401"/>
    <cellStyle name="Percent 88 2 38" xfId="36402"/>
    <cellStyle name="Percent 88 2 39" xfId="36403"/>
    <cellStyle name="Percent 88 2 4" xfId="36404"/>
    <cellStyle name="Percent 88 2 40" xfId="36405"/>
    <cellStyle name="Percent 88 2 41" xfId="36406"/>
    <cellStyle name="Percent 88 2 42" xfId="36407"/>
    <cellStyle name="Percent 88 2 43" xfId="36408"/>
    <cellStyle name="Percent 88 2 44" xfId="36409"/>
    <cellStyle name="Percent 88 2 45" xfId="36410"/>
    <cellStyle name="Percent 88 2 46" xfId="36411"/>
    <cellStyle name="Percent 88 2 47" xfId="36412"/>
    <cellStyle name="Percent 88 2 48" xfId="36413"/>
    <cellStyle name="Percent 88 2 49" xfId="36414"/>
    <cellStyle name="Percent 88 2 5" xfId="36415"/>
    <cellStyle name="Percent 88 2 50" xfId="36416"/>
    <cellStyle name="Percent 88 2 51" xfId="36417"/>
    <cellStyle name="Percent 88 2 52" xfId="36418"/>
    <cellStyle name="Percent 88 2 53" xfId="36419"/>
    <cellStyle name="Percent 88 2 54" xfId="36420"/>
    <cellStyle name="Percent 88 2 55" xfId="36421"/>
    <cellStyle name="Percent 88 2 56" xfId="36422"/>
    <cellStyle name="Percent 88 2 57" xfId="36423"/>
    <cellStyle name="Percent 88 2 58" xfId="36424"/>
    <cellStyle name="Percent 88 2 59" xfId="36425"/>
    <cellStyle name="Percent 88 2 6" xfId="36426"/>
    <cellStyle name="Percent 88 2 60" xfId="36427"/>
    <cellStyle name="Percent 88 2 61" xfId="36428"/>
    <cellStyle name="Percent 88 2 62" xfId="36429"/>
    <cellStyle name="Percent 88 2 63" xfId="36430"/>
    <cellStyle name="Percent 88 2 64" xfId="36431"/>
    <cellStyle name="Percent 88 2 65" xfId="36432"/>
    <cellStyle name="Percent 88 2 66" xfId="36433"/>
    <cellStyle name="Percent 88 2 67" xfId="36434"/>
    <cellStyle name="Percent 88 2 7" xfId="36435"/>
    <cellStyle name="Percent 88 2 8" xfId="36436"/>
    <cellStyle name="Percent 88 2 9" xfId="36437"/>
    <cellStyle name="Percent 88 20" xfId="36438"/>
    <cellStyle name="Percent 88 21" xfId="36439"/>
    <cellStyle name="Percent 88 22" xfId="36440"/>
    <cellStyle name="Percent 88 23" xfId="36441"/>
    <cellStyle name="Percent 88 24" xfId="36442"/>
    <cellStyle name="Percent 88 25" xfId="36443"/>
    <cellStyle name="Percent 88 26" xfId="36444"/>
    <cellStyle name="Percent 88 27" xfId="36445"/>
    <cellStyle name="Percent 88 28" xfId="36446"/>
    <cellStyle name="Percent 88 29" xfId="36447"/>
    <cellStyle name="Percent 88 3" xfId="36448"/>
    <cellStyle name="Percent 88 3 10" xfId="36449"/>
    <cellStyle name="Percent 88 3 11" xfId="36450"/>
    <cellStyle name="Percent 88 3 12" xfId="36451"/>
    <cellStyle name="Percent 88 3 13" xfId="36452"/>
    <cellStyle name="Percent 88 3 14" xfId="36453"/>
    <cellStyle name="Percent 88 3 15" xfId="36454"/>
    <cellStyle name="Percent 88 3 16" xfId="36455"/>
    <cellStyle name="Percent 88 3 17" xfId="36456"/>
    <cellStyle name="Percent 88 3 18" xfId="36457"/>
    <cellStyle name="Percent 88 3 19" xfId="36458"/>
    <cellStyle name="Percent 88 3 2" xfId="36459"/>
    <cellStyle name="Percent 88 3 20" xfId="36460"/>
    <cellStyle name="Percent 88 3 21" xfId="36461"/>
    <cellStyle name="Percent 88 3 22" xfId="36462"/>
    <cellStyle name="Percent 88 3 23" xfId="36463"/>
    <cellStyle name="Percent 88 3 24" xfId="36464"/>
    <cellStyle name="Percent 88 3 25" xfId="36465"/>
    <cellStyle name="Percent 88 3 26" xfId="36466"/>
    <cellStyle name="Percent 88 3 27" xfId="36467"/>
    <cellStyle name="Percent 88 3 28" xfId="36468"/>
    <cellStyle name="Percent 88 3 29" xfId="36469"/>
    <cellStyle name="Percent 88 3 3" xfId="36470"/>
    <cellStyle name="Percent 88 3 30" xfId="36471"/>
    <cellStyle name="Percent 88 3 31" xfId="36472"/>
    <cellStyle name="Percent 88 3 32" xfId="36473"/>
    <cellStyle name="Percent 88 3 33" xfId="36474"/>
    <cellStyle name="Percent 88 3 34" xfId="36475"/>
    <cellStyle name="Percent 88 3 35" xfId="36476"/>
    <cellStyle name="Percent 88 3 36" xfId="36477"/>
    <cellStyle name="Percent 88 3 37" xfId="36478"/>
    <cellStyle name="Percent 88 3 38" xfId="36479"/>
    <cellStyle name="Percent 88 3 39" xfId="36480"/>
    <cellStyle name="Percent 88 3 4" xfId="36481"/>
    <cellStyle name="Percent 88 3 40" xfId="36482"/>
    <cellStyle name="Percent 88 3 41" xfId="36483"/>
    <cellStyle name="Percent 88 3 42" xfId="36484"/>
    <cellStyle name="Percent 88 3 43" xfId="36485"/>
    <cellStyle name="Percent 88 3 44" xfId="36486"/>
    <cellStyle name="Percent 88 3 45" xfId="36487"/>
    <cellStyle name="Percent 88 3 46" xfId="36488"/>
    <cellStyle name="Percent 88 3 47" xfId="36489"/>
    <cellStyle name="Percent 88 3 48" xfId="36490"/>
    <cellStyle name="Percent 88 3 49" xfId="36491"/>
    <cellStyle name="Percent 88 3 5" xfId="36492"/>
    <cellStyle name="Percent 88 3 50" xfId="36493"/>
    <cellStyle name="Percent 88 3 51" xfId="36494"/>
    <cellStyle name="Percent 88 3 52" xfId="36495"/>
    <cellStyle name="Percent 88 3 53" xfId="36496"/>
    <cellStyle name="Percent 88 3 54" xfId="36497"/>
    <cellStyle name="Percent 88 3 55" xfId="36498"/>
    <cellStyle name="Percent 88 3 56" xfId="36499"/>
    <cellStyle name="Percent 88 3 57" xfId="36500"/>
    <cellStyle name="Percent 88 3 58" xfId="36501"/>
    <cellStyle name="Percent 88 3 59" xfId="36502"/>
    <cellStyle name="Percent 88 3 6" xfId="36503"/>
    <cellStyle name="Percent 88 3 60" xfId="36504"/>
    <cellStyle name="Percent 88 3 61" xfId="36505"/>
    <cellStyle name="Percent 88 3 62" xfId="36506"/>
    <cellStyle name="Percent 88 3 63" xfId="36507"/>
    <cellStyle name="Percent 88 3 64" xfId="36508"/>
    <cellStyle name="Percent 88 3 65" xfId="36509"/>
    <cellStyle name="Percent 88 3 66" xfId="36510"/>
    <cellStyle name="Percent 88 3 67" xfId="36511"/>
    <cellStyle name="Percent 88 3 7" xfId="36512"/>
    <cellStyle name="Percent 88 3 8" xfId="36513"/>
    <cellStyle name="Percent 88 3 9" xfId="36514"/>
    <cellStyle name="Percent 88 30" xfId="36515"/>
    <cellStyle name="Percent 88 31" xfId="36516"/>
    <cellStyle name="Percent 88 32" xfId="36517"/>
    <cellStyle name="Percent 88 33" xfId="36518"/>
    <cellStyle name="Percent 88 34" xfId="36519"/>
    <cellStyle name="Percent 88 35" xfId="36520"/>
    <cellStyle name="Percent 88 36" xfId="36521"/>
    <cellStyle name="Percent 88 37" xfId="36522"/>
    <cellStyle name="Percent 88 38" xfId="36523"/>
    <cellStyle name="Percent 88 39" xfId="36524"/>
    <cellStyle name="Percent 88 4" xfId="36525"/>
    <cellStyle name="Percent 88 4 10" xfId="36526"/>
    <cellStyle name="Percent 88 4 11" xfId="36527"/>
    <cellStyle name="Percent 88 4 12" xfId="36528"/>
    <cellStyle name="Percent 88 4 13" xfId="36529"/>
    <cellStyle name="Percent 88 4 14" xfId="36530"/>
    <cellStyle name="Percent 88 4 15" xfId="36531"/>
    <cellStyle name="Percent 88 4 16" xfId="36532"/>
    <cellStyle name="Percent 88 4 17" xfId="36533"/>
    <cellStyle name="Percent 88 4 18" xfId="36534"/>
    <cellStyle name="Percent 88 4 19" xfId="36535"/>
    <cellStyle name="Percent 88 4 2" xfId="36536"/>
    <cellStyle name="Percent 88 4 20" xfId="36537"/>
    <cellStyle name="Percent 88 4 21" xfId="36538"/>
    <cellStyle name="Percent 88 4 22" xfId="36539"/>
    <cellStyle name="Percent 88 4 23" xfId="36540"/>
    <cellStyle name="Percent 88 4 24" xfId="36541"/>
    <cellStyle name="Percent 88 4 25" xfId="36542"/>
    <cellStyle name="Percent 88 4 26" xfId="36543"/>
    <cellStyle name="Percent 88 4 27" xfId="36544"/>
    <cellStyle name="Percent 88 4 28" xfId="36545"/>
    <cellStyle name="Percent 88 4 29" xfId="36546"/>
    <cellStyle name="Percent 88 4 3" xfId="36547"/>
    <cellStyle name="Percent 88 4 30" xfId="36548"/>
    <cellStyle name="Percent 88 4 31" xfId="36549"/>
    <cellStyle name="Percent 88 4 32" xfId="36550"/>
    <cellStyle name="Percent 88 4 33" xfId="36551"/>
    <cellStyle name="Percent 88 4 34" xfId="36552"/>
    <cellStyle name="Percent 88 4 35" xfId="36553"/>
    <cellStyle name="Percent 88 4 36" xfId="36554"/>
    <cellStyle name="Percent 88 4 37" xfId="36555"/>
    <cellStyle name="Percent 88 4 38" xfId="36556"/>
    <cellStyle name="Percent 88 4 39" xfId="36557"/>
    <cellStyle name="Percent 88 4 4" xfId="36558"/>
    <cellStyle name="Percent 88 4 40" xfId="36559"/>
    <cellStyle name="Percent 88 4 41" xfId="36560"/>
    <cellStyle name="Percent 88 4 42" xfId="36561"/>
    <cellStyle name="Percent 88 4 43" xfId="36562"/>
    <cellStyle name="Percent 88 4 44" xfId="36563"/>
    <cellStyle name="Percent 88 4 45" xfId="36564"/>
    <cellStyle name="Percent 88 4 46" xfId="36565"/>
    <cellStyle name="Percent 88 4 47" xfId="36566"/>
    <cellStyle name="Percent 88 4 48" xfId="36567"/>
    <cellStyle name="Percent 88 4 49" xfId="36568"/>
    <cellStyle name="Percent 88 4 5" xfId="36569"/>
    <cellStyle name="Percent 88 4 50" xfId="36570"/>
    <cellStyle name="Percent 88 4 51" xfId="36571"/>
    <cellStyle name="Percent 88 4 52" xfId="36572"/>
    <cellStyle name="Percent 88 4 53" xfId="36573"/>
    <cellStyle name="Percent 88 4 54" xfId="36574"/>
    <cellStyle name="Percent 88 4 55" xfId="36575"/>
    <cellStyle name="Percent 88 4 56" xfId="36576"/>
    <cellStyle name="Percent 88 4 57" xfId="36577"/>
    <cellStyle name="Percent 88 4 58" xfId="36578"/>
    <cellStyle name="Percent 88 4 59" xfId="36579"/>
    <cellStyle name="Percent 88 4 6" xfId="36580"/>
    <cellStyle name="Percent 88 4 60" xfId="36581"/>
    <cellStyle name="Percent 88 4 61" xfId="36582"/>
    <cellStyle name="Percent 88 4 62" xfId="36583"/>
    <cellStyle name="Percent 88 4 63" xfId="36584"/>
    <cellStyle name="Percent 88 4 64" xfId="36585"/>
    <cellStyle name="Percent 88 4 65" xfId="36586"/>
    <cellStyle name="Percent 88 4 66" xfId="36587"/>
    <cellStyle name="Percent 88 4 67" xfId="36588"/>
    <cellStyle name="Percent 88 4 7" xfId="36589"/>
    <cellStyle name="Percent 88 4 8" xfId="36590"/>
    <cellStyle name="Percent 88 4 9" xfId="36591"/>
    <cellStyle name="Percent 88 40" xfId="36592"/>
    <cellStyle name="Percent 88 41" xfId="36593"/>
    <cellStyle name="Percent 88 42" xfId="36594"/>
    <cellStyle name="Percent 88 43" xfId="36595"/>
    <cellStyle name="Percent 88 44" xfId="36596"/>
    <cellStyle name="Percent 88 45" xfId="36597"/>
    <cellStyle name="Percent 88 46" xfId="36598"/>
    <cellStyle name="Percent 88 47" xfId="36599"/>
    <cellStyle name="Percent 88 48" xfId="36600"/>
    <cellStyle name="Percent 88 49" xfId="36601"/>
    <cellStyle name="Percent 88 5" xfId="36602"/>
    <cellStyle name="Percent 88 5 10" xfId="36603"/>
    <cellStyle name="Percent 88 5 11" xfId="36604"/>
    <cellStyle name="Percent 88 5 12" xfId="36605"/>
    <cellStyle name="Percent 88 5 13" xfId="36606"/>
    <cellStyle name="Percent 88 5 14" xfId="36607"/>
    <cellStyle name="Percent 88 5 15" xfId="36608"/>
    <cellStyle name="Percent 88 5 16" xfId="36609"/>
    <cellStyle name="Percent 88 5 17" xfId="36610"/>
    <cellStyle name="Percent 88 5 18" xfId="36611"/>
    <cellStyle name="Percent 88 5 19" xfId="36612"/>
    <cellStyle name="Percent 88 5 2" xfId="36613"/>
    <cellStyle name="Percent 88 5 20" xfId="36614"/>
    <cellStyle name="Percent 88 5 21" xfId="36615"/>
    <cellStyle name="Percent 88 5 22" xfId="36616"/>
    <cellStyle name="Percent 88 5 23" xfId="36617"/>
    <cellStyle name="Percent 88 5 24" xfId="36618"/>
    <cellStyle name="Percent 88 5 25" xfId="36619"/>
    <cellStyle name="Percent 88 5 26" xfId="36620"/>
    <cellStyle name="Percent 88 5 27" xfId="36621"/>
    <cellStyle name="Percent 88 5 28" xfId="36622"/>
    <cellStyle name="Percent 88 5 29" xfId="36623"/>
    <cellStyle name="Percent 88 5 3" xfId="36624"/>
    <cellStyle name="Percent 88 5 30" xfId="36625"/>
    <cellStyle name="Percent 88 5 31" xfId="36626"/>
    <cellStyle name="Percent 88 5 32" xfId="36627"/>
    <cellStyle name="Percent 88 5 33" xfId="36628"/>
    <cellStyle name="Percent 88 5 34" xfId="36629"/>
    <cellStyle name="Percent 88 5 35" xfId="36630"/>
    <cellStyle name="Percent 88 5 36" xfId="36631"/>
    <cellStyle name="Percent 88 5 37" xfId="36632"/>
    <cellStyle name="Percent 88 5 38" xfId="36633"/>
    <cellStyle name="Percent 88 5 39" xfId="36634"/>
    <cellStyle name="Percent 88 5 4" xfId="36635"/>
    <cellStyle name="Percent 88 5 40" xfId="36636"/>
    <cellStyle name="Percent 88 5 41" xfId="36637"/>
    <cellStyle name="Percent 88 5 42" xfId="36638"/>
    <cellStyle name="Percent 88 5 43" xfId="36639"/>
    <cellStyle name="Percent 88 5 44" xfId="36640"/>
    <cellStyle name="Percent 88 5 45" xfId="36641"/>
    <cellStyle name="Percent 88 5 46" xfId="36642"/>
    <cellStyle name="Percent 88 5 47" xfId="36643"/>
    <cellStyle name="Percent 88 5 48" xfId="36644"/>
    <cellStyle name="Percent 88 5 49" xfId="36645"/>
    <cellStyle name="Percent 88 5 5" xfId="36646"/>
    <cellStyle name="Percent 88 5 50" xfId="36647"/>
    <cellStyle name="Percent 88 5 51" xfId="36648"/>
    <cellStyle name="Percent 88 5 52" xfId="36649"/>
    <cellStyle name="Percent 88 5 53" xfId="36650"/>
    <cellStyle name="Percent 88 5 54" xfId="36651"/>
    <cellStyle name="Percent 88 5 55" xfId="36652"/>
    <cellStyle name="Percent 88 5 56" xfId="36653"/>
    <cellStyle name="Percent 88 5 57" xfId="36654"/>
    <cellStyle name="Percent 88 5 58" xfId="36655"/>
    <cellStyle name="Percent 88 5 59" xfId="36656"/>
    <cellStyle name="Percent 88 5 6" xfId="36657"/>
    <cellStyle name="Percent 88 5 60" xfId="36658"/>
    <cellStyle name="Percent 88 5 61" xfId="36659"/>
    <cellStyle name="Percent 88 5 62" xfId="36660"/>
    <cellStyle name="Percent 88 5 63" xfId="36661"/>
    <cellStyle name="Percent 88 5 64" xfId="36662"/>
    <cellStyle name="Percent 88 5 65" xfId="36663"/>
    <cellStyle name="Percent 88 5 66" xfId="36664"/>
    <cellStyle name="Percent 88 5 67" xfId="36665"/>
    <cellStyle name="Percent 88 5 7" xfId="36666"/>
    <cellStyle name="Percent 88 5 8" xfId="36667"/>
    <cellStyle name="Percent 88 5 9" xfId="36668"/>
    <cellStyle name="Percent 88 50" xfId="36669"/>
    <cellStyle name="Percent 88 51" xfId="36670"/>
    <cellStyle name="Percent 88 52" xfId="36671"/>
    <cellStyle name="Percent 88 53" xfId="36672"/>
    <cellStyle name="Percent 88 54" xfId="36673"/>
    <cellStyle name="Percent 88 55" xfId="36674"/>
    <cellStyle name="Percent 88 56" xfId="36675"/>
    <cellStyle name="Percent 88 57" xfId="36676"/>
    <cellStyle name="Percent 88 58" xfId="36677"/>
    <cellStyle name="Percent 88 59" xfId="36678"/>
    <cellStyle name="Percent 88 6" xfId="36679"/>
    <cellStyle name="Percent 88 60" xfId="36680"/>
    <cellStyle name="Percent 88 61" xfId="36681"/>
    <cellStyle name="Percent 88 62" xfId="36682"/>
    <cellStyle name="Percent 88 63" xfId="36683"/>
    <cellStyle name="Percent 88 64" xfId="36684"/>
    <cellStyle name="Percent 88 65" xfId="36685"/>
    <cellStyle name="Percent 88 66" xfId="36686"/>
    <cellStyle name="Percent 88 67" xfId="36687"/>
    <cellStyle name="Percent 88 68" xfId="36688"/>
    <cellStyle name="Percent 88 69" xfId="36689"/>
    <cellStyle name="Percent 88 7" xfId="36690"/>
    <cellStyle name="Percent 88 70" xfId="36691"/>
    <cellStyle name="Percent 88 71" xfId="36692"/>
    <cellStyle name="Percent 88 8" xfId="36693"/>
    <cellStyle name="Percent 88 9" xfId="36694"/>
    <cellStyle name="Percent 89" xfId="36695"/>
    <cellStyle name="Percent 9" xfId="36696"/>
    <cellStyle name="Percent 9 10" xfId="36697"/>
    <cellStyle name="Percent 9 11" xfId="36698"/>
    <cellStyle name="Percent 9 12" xfId="36699"/>
    <cellStyle name="Percent 9 13" xfId="36700"/>
    <cellStyle name="Percent 9 14" xfId="36701"/>
    <cellStyle name="Percent 9 15" xfId="36702"/>
    <cellStyle name="Percent 9 16" xfId="36703"/>
    <cellStyle name="Percent 9 17" xfId="36704"/>
    <cellStyle name="Percent 9 18" xfId="36705"/>
    <cellStyle name="Percent 9 19" xfId="36706"/>
    <cellStyle name="Percent 9 2" xfId="36707"/>
    <cellStyle name="Percent 9 2 10" xfId="36708"/>
    <cellStyle name="Percent 9 2 11" xfId="36709"/>
    <cellStyle name="Percent 9 2 12" xfId="36710"/>
    <cellStyle name="Percent 9 2 13" xfId="36711"/>
    <cellStyle name="Percent 9 2 14" xfId="36712"/>
    <cellStyle name="Percent 9 2 15" xfId="36713"/>
    <cellStyle name="Percent 9 2 16" xfId="36714"/>
    <cellStyle name="Percent 9 2 17" xfId="36715"/>
    <cellStyle name="Percent 9 2 18" xfId="36716"/>
    <cellStyle name="Percent 9 2 19" xfId="36717"/>
    <cellStyle name="Percent 9 2 2" xfId="36718"/>
    <cellStyle name="Percent 9 2 20" xfId="36719"/>
    <cellStyle name="Percent 9 2 21" xfId="36720"/>
    <cellStyle name="Percent 9 2 22" xfId="36721"/>
    <cellStyle name="Percent 9 2 23" xfId="36722"/>
    <cellStyle name="Percent 9 2 24" xfId="36723"/>
    <cellStyle name="Percent 9 2 25" xfId="36724"/>
    <cellStyle name="Percent 9 2 26" xfId="36725"/>
    <cellStyle name="Percent 9 2 27" xfId="36726"/>
    <cellStyle name="Percent 9 2 28" xfId="36727"/>
    <cellStyle name="Percent 9 2 29" xfId="36728"/>
    <cellStyle name="Percent 9 2 3" xfId="36729"/>
    <cellStyle name="Percent 9 2 30" xfId="36730"/>
    <cellStyle name="Percent 9 2 31" xfId="36731"/>
    <cellStyle name="Percent 9 2 32" xfId="36732"/>
    <cellStyle name="Percent 9 2 33" xfId="36733"/>
    <cellStyle name="Percent 9 2 34" xfId="36734"/>
    <cellStyle name="Percent 9 2 35" xfId="36735"/>
    <cellStyle name="Percent 9 2 36" xfId="36736"/>
    <cellStyle name="Percent 9 2 37" xfId="36737"/>
    <cellStyle name="Percent 9 2 38" xfId="36738"/>
    <cellStyle name="Percent 9 2 39" xfId="36739"/>
    <cellStyle name="Percent 9 2 4" xfId="36740"/>
    <cellStyle name="Percent 9 2 40" xfId="36741"/>
    <cellStyle name="Percent 9 2 41" xfId="36742"/>
    <cellStyle name="Percent 9 2 42" xfId="36743"/>
    <cellStyle name="Percent 9 2 43" xfId="36744"/>
    <cellStyle name="Percent 9 2 44" xfId="36745"/>
    <cellStyle name="Percent 9 2 45" xfId="36746"/>
    <cellStyle name="Percent 9 2 46" xfId="36747"/>
    <cellStyle name="Percent 9 2 47" xfId="36748"/>
    <cellStyle name="Percent 9 2 48" xfId="36749"/>
    <cellStyle name="Percent 9 2 49" xfId="36750"/>
    <cellStyle name="Percent 9 2 5" xfId="36751"/>
    <cellStyle name="Percent 9 2 50" xfId="36752"/>
    <cellStyle name="Percent 9 2 51" xfId="36753"/>
    <cellStyle name="Percent 9 2 52" xfId="36754"/>
    <cellStyle name="Percent 9 2 53" xfId="36755"/>
    <cellStyle name="Percent 9 2 54" xfId="36756"/>
    <cellStyle name="Percent 9 2 55" xfId="36757"/>
    <cellStyle name="Percent 9 2 56" xfId="36758"/>
    <cellStyle name="Percent 9 2 57" xfId="36759"/>
    <cellStyle name="Percent 9 2 58" xfId="36760"/>
    <cellStyle name="Percent 9 2 59" xfId="36761"/>
    <cellStyle name="Percent 9 2 6" xfId="36762"/>
    <cellStyle name="Percent 9 2 60" xfId="36763"/>
    <cellStyle name="Percent 9 2 61" xfId="36764"/>
    <cellStyle name="Percent 9 2 62" xfId="36765"/>
    <cellStyle name="Percent 9 2 63" xfId="36766"/>
    <cellStyle name="Percent 9 2 64" xfId="36767"/>
    <cellStyle name="Percent 9 2 65" xfId="36768"/>
    <cellStyle name="Percent 9 2 66" xfId="36769"/>
    <cellStyle name="Percent 9 2 67" xfId="36770"/>
    <cellStyle name="Percent 9 2 7" xfId="36771"/>
    <cellStyle name="Percent 9 2 8" xfId="36772"/>
    <cellStyle name="Percent 9 2 9" xfId="36773"/>
    <cellStyle name="Percent 9 20" xfId="36774"/>
    <cellStyle name="Percent 9 21" xfId="36775"/>
    <cellStyle name="Percent 9 22" xfId="36776"/>
    <cellStyle name="Percent 9 23" xfId="36777"/>
    <cellStyle name="Percent 9 24" xfId="36778"/>
    <cellStyle name="Percent 9 25" xfId="36779"/>
    <cellStyle name="Percent 9 26" xfId="36780"/>
    <cellStyle name="Percent 9 27" xfId="36781"/>
    <cellStyle name="Percent 9 28" xfId="36782"/>
    <cellStyle name="Percent 9 29" xfId="36783"/>
    <cellStyle name="Percent 9 3" xfId="36784"/>
    <cellStyle name="Percent 9 30" xfId="36785"/>
    <cellStyle name="Percent 9 31" xfId="36786"/>
    <cellStyle name="Percent 9 32" xfId="36787"/>
    <cellStyle name="Percent 9 33" xfId="36788"/>
    <cellStyle name="Percent 9 34" xfId="36789"/>
    <cellStyle name="Percent 9 35" xfId="36790"/>
    <cellStyle name="Percent 9 36" xfId="36791"/>
    <cellStyle name="Percent 9 37" xfId="36792"/>
    <cellStyle name="Percent 9 38" xfId="36793"/>
    <cellStyle name="Percent 9 39" xfId="36794"/>
    <cellStyle name="Percent 9 4" xfId="36795"/>
    <cellStyle name="Percent 9 40" xfId="36796"/>
    <cellStyle name="Percent 9 41" xfId="36797"/>
    <cellStyle name="Percent 9 42" xfId="36798"/>
    <cellStyle name="Percent 9 43" xfId="36799"/>
    <cellStyle name="Percent 9 44" xfId="36800"/>
    <cellStyle name="Percent 9 45" xfId="36801"/>
    <cellStyle name="Percent 9 46" xfId="36802"/>
    <cellStyle name="Percent 9 47" xfId="36803"/>
    <cellStyle name="Percent 9 48" xfId="36804"/>
    <cellStyle name="Percent 9 49" xfId="36805"/>
    <cellStyle name="Percent 9 5" xfId="36806"/>
    <cellStyle name="Percent 9 50" xfId="36807"/>
    <cellStyle name="Percent 9 51" xfId="36808"/>
    <cellStyle name="Percent 9 52" xfId="36809"/>
    <cellStyle name="Percent 9 53" xfId="36810"/>
    <cellStyle name="Percent 9 54" xfId="36811"/>
    <cellStyle name="Percent 9 55" xfId="36812"/>
    <cellStyle name="Percent 9 56" xfId="36813"/>
    <cellStyle name="Percent 9 57" xfId="36814"/>
    <cellStyle name="Percent 9 58" xfId="36815"/>
    <cellStyle name="Percent 9 59" xfId="36816"/>
    <cellStyle name="Percent 9 6" xfId="36817"/>
    <cellStyle name="Percent 9 60" xfId="36818"/>
    <cellStyle name="Percent 9 61" xfId="36819"/>
    <cellStyle name="Percent 9 62" xfId="36820"/>
    <cellStyle name="Percent 9 63" xfId="36821"/>
    <cellStyle name="Percent 9 64" xfId="36822"/>
    <cellStyle name="Percent 9 65" xfId="36823"/>
    <cellStyle name="Percent 9 66" xfId="36824"/>
    <cellStyle name="Percent 9 67" xfId="36825"/>
    <cellStyle name="Percent 9 68" xfId="36826"/>
    <cellStyle name="Percent 9 7" xfId="36827"/>
    <cellStyle name="Percent 9 8" xfId="36828"/>
    <cellStyle name="Percent 9 9" xfId="36829"/>
    <cellStyle name="Red" xfId="36830"/>
    <cellStyle name="Red 10" xfId="36831"/>
    <cellStyle name="Red 11" xfId="36832"/>
    <cellStyle name="Red 12" xfId="36833"/>
    <cellStyle name="Red 13" xfId="36834"/>
    <cellStyle name="Red 14" xfId="36835"/>
    <cellStyle name="Red 15" xfId="36836"/>
    <cellStyle name="Red 16" xfId="36837"/>
    <cellStyle name="Red 17" xfId="36838"/>
    <cellStyle name="Red 18" xfId="36839"/>
    <cellStyle name="Red 19" xfId="36840"/>
    <cellStyle name="Red 2" xfId="36841"/>
    <cellStyle name="Red 20" xfId="36842"/>
    <cellStyle name="Red 21" xfId="36843"/>
    <cellStyle name="Red 22" xfId="36844"/>
    <cellStyle name="Red 23" xfId="36845"/>
    <cellStyle name="Red 24" xfId="36846"/>
    <cellStyle name="Red 25" xfId="36847"/>
    <cellStyle name="Red 26" xfId="36848"/>
    <cellStyle name="Red 27" xfId="36849"/>
    <cellStyle name="Red 28" xfId="36850"/>
    <cellStyle name="Red 29" xfId="36851"/>
    <cellStyle name="Red 3" xfId="36852"/>
    <cellStyle name="Red 30" xfId="36853"/>
    <cellStyle name="Red 31" xfId="36854"/>
    <cellStyle name="Red 32" xfId="36855"/>
    <cellStyle name="Red 33" xfId="36856"/>
    <cellStyle name="Red 34" xfId="36857"/>
    <cellStyle name="Red 35" xfId="36858"/>
    <cellStyle name="Red 36" xfId="36859"/>
    <cellStyle name="Red 37" xfId="36860"/>
    <cellStyle name="Red 38" xfId="36861"/>
    <cellStyle name="Red 39" xfId="36862"/>
    <cellStyle name="Red 4" xfId="36863"/>
    <cellStyle name="Red 40" xfId="36864"/>
    <cellStyle name="Red 41" xfId="36865"/>
    <cellStyle name="Red 42" xfId="36866"/>
    <cellStyle name="Red 43" xfId="36867"/>
    <cellStyle name="Red 44" xfId="36868"/>
    <cellStyle name="Red 45" xfId="36869"/>
    <cellStyle name="Red 46" xfId="36870"/>
    <cellStyle name="Red 47" xfId="36871"/>
    <cellStyle name="Red 48" xfId="36872"/>
    <cellStyle name="Red 49" xfId="36873"/>
    <cellStyle name="Red 5" xfId="36874"/>
    <cellStyle name="Red 50" xfId="36875"/>
    <cellStyle name="Red 51" xfId="36876"/>
    <cellStyle name="Red 52" xfId="36877"/>
    <cellStyle name="Red 53" xfId="36878"/>
    <cellStyle name="Red 54" xfId="36879"/>
    <cellStyle name="Red 55" xfId="36880"/>
    <cellStyle name="Red 56" xfId="36881"/>
    <cellStyle name="Red 57" xfId="36882"/>
    <cellStyle name="Red 58" xfId="36883"/>
    <cellStyle name="Red 59" xfId="36884"/>
    <cellStyle name="Red 6" xfId="36885"/>
    <cellStyle name="Red 60" xfId="36886"/>
    <cellStyle name="Red 61" xfId="36887"/>
    <cellStyle name="Red 62" xfId="36888"/>
    <cellStyle name="Red 63" xfId="36889"/>
    <cellStyle name="Red 64" xfId="36890"/>
    <cellStyle name="Red 65" xfId="36891"/>
    <cellStyle name="Red 66" xfId="36892"/>
    <cellStyle name="Red 67" xfId="36893"/>
    <cellStyle name="Red 7" xfId="36894"/>
    <cellStyle name="Red 8" xfId="36895"/>
    <cellStyle name="Red 9" xfId="36896"/>
    <cellStyle name="RevList" xfId="36897"/>
    <cellStyle name="RevList 10" xfId="36898"/>
    <cellStyle name="RevList 11" xfId="36899"/>
    <cellStyle name="RevList 12" xfId="36900"/>
    <cellStyle name="RevList 13" xfId="36901"/>
    <cellStyle name="RevList 14" xfId="36902"/>
    <cellStyle name="RevList 15" xfId="36903"/>
    <cellStyle name="RevList 16" xfId="36904"/>
    <cellStyle name="RevList 17" xfId="36905"/>
    <cellStyle name="RevList 18" xfId="36906"/>
    <cellStyle name="RevList 19" xfId="36907"/>
    <cellStyle name="RevList 2" xfId="36908"/>
    <cellStyle name="RevList 20" xfId="36909"/>
    <cellStyle name="RevList 21" xfId="36910"/>
    <cellStyle name="RevList 22" xfId="36911"/>
    <cellStyle name="RevList 23" xfId="36912"/>
    <cellStyle name="RevList 24" xfId="36913"/>
    <cellStyle name="RevList 25" xfId="36914"/>
    <cellStyle name="RevList 26" xfId="36915"/>
    <cellStyle name="RevList 27" xfId="36916"/>
    <cellStyle name="RevList 28" xfId="36917"/>
    <cellStyle name="RevList 29" xfId="36918"/>
    <cellStyle name="RevList 3" xfId="36919"/>
    <cellStyle name="RevList 30" xfId="36920"/>
    <cellStyle name="RevList 31" xfId="36921"/>
    <cellStyle name="RevList 32" xfId="36922"/>
    <cellStyle name="RevList 33" xfId="36923"/>
    <cellStyle name="RevList 34" xfId="36924"/>
    <cellStyle name="RevList 35" xfId="36925"/>
    <cellStyle name="RevList 36" xfId="36926"/>
    <cellStyle name="RevList 37" xfId="36927"/>
    <cellStyle name="RevList 38" xfId="36928"/>
    <cellStyle name="RevList 39" xfId="36929"/>
    <cellStyle name="RevList 4" xfId="36930"/>
    <cellStyle name="RevList 40" xfId="36931"/>
    <cellStyle name="RevList 41" xfId="36932"/>
    <cellStyle name="RevList 42" xfId="36933"/>
    <cellStyle name="RevList 43" xfId="36934"/>
    <cellStyle name="RevList 44" xfId="36935"/>
    <cellStyle name="RevList 45" xfId="36936"/>
    <cellStyle name="RevList 46" xfId="36937"/>
    <cellStyle name="RevList 47" xfId="36938"/>
    <cellStyle name="RevList 48" xfId="36939"/>
    <cellStyle name="RevList 49" xfId="36940"/>
    <cellStyle name="RevList 5" xfId="36941"/>
    <cellStyle name="RevList 50" xfId="36942"/>
    <cellStyle name="RevList 51" xfId="36943"/>
    <cellStyle name="RevList 52" xfId="36944"/>
    <cellStyle name="RevList 53" xfId="36945"/>
    <cellStyle name="RevList 54" xfId="36946"/>
    <cellStyle name="RevList 55" xfId="36947"/>
    <cellStyle name="RevList 56" xfId="36948"/>
    <cellStyle name="RevList 57" xfId="36949"/>
    <cellStyle name="RevList 58" xfId="36950"/>
    <cellStyle name="RevList 59" xfId="36951"/>
    <cellStyle name="RevList 6" xfId="36952"/>
    <cellStyle name="RevList 60" xfId="36953"/>
    <cellStyle name="RevList 61" xfId="36954"/>
    <cellStyle name="RevList 62" xfId="36955"/>
    <cellStyle name="RevList 7" xfId="36956"/>
    <cellStyle name="RevList 8" xfId="36957"/>
    <cellStyle name="RevList 9" xfId="36958"/>
    <cellStyle name="Style 1" xfId="36959"/>
    <cellStyle name="Subtotal" xfId="36960"/>
    <cellStyle name="Subtotal 10" xfId="36961"/>
    <cellStyle name="Subtotal 11" xfId="36962"/>
    <cellStyle name="Subtotal 12" xfId="36963"/>
    <cellStyle name="Subtotal 13" xfId="36964"/>
    <cellStyle name="Subtotal 14" xfId="36965"/>
    <cellStyle name="Subtotal 15" xfId="36966"/>
    <cellStyle name="Subtotal 16" xfId="36967"/>
    <cellStyle name="Subtotal 17" xfId="36968"/>
    <cellStyle name="Subtotal 18" xfId="36969"/>
    <cellStyle name="Subtotal 19" xfId="36970"/>
    <cellStyle name="Subtotal 2" xfId="36971"/>
    <cellStyle name="Subtotal 20" xfId="36972"/>
    <cellStyle name="Subtotal 21" xfId="36973"/>
    <cellStyle name="Subtotal 22" xfId="36974"/>
    <cellStyle name="Subtotal 23" xfId="36975"/>
    <cellStyle name="Subtotal 24" xfId="36976"/>
    <cellStyle name="Subtotal 25" xfId="36977"/>
    <cellStyle name="Subtotal 26" xfId="36978"/>
    <cellStyle name="Subtotal 27" xfId="36979"/>
    <cellStyle name="Subtotal 28" xfId="36980"/>
    <cellStyle name="Subtotal 29" xfId="36981"/>
    <cellStyle name="Subtotal 3" xfId="36982"/>
    <cellStyle name="Subtotal 30" xfId="36983"/>
    <cellStyle name="Subtotal 31" xfId="36984"/>
    <cellStyle name="Subtotal 32" xfId="36985"/>
    <cellStyle name="Subtotal 33" xfId="36986"/>
    <cellStyle name="Subtotal 34" xfId="36987"/>
    <cellStyle name="Subtotal 35" xfId="36988"/>
    <cellStyle name="Subtotal 36" xfId="36989"/>
    <cellStyle name="Subtotal 37" xfId="36990"/>
    <cellStyle name="Subtotal 38" xfId="36991"/>
    <cellStyle name="Subtotal 39" xfId="36992"/>
    <cellStyle name="Subtotal 4" xfId="36993"/>
    <cellStyle name="Subtotal 40" xfId="36994"/>
    <cellStyle name="Subtotal 41" xfId="36995"/>
    <cellStyle name="Subtotal 42" xfId="36996"/>
    <cellStyle name="Subtotal 43" xfId="36997"/>
    <cellStyle name="Subtotal 44" xfId="36998"/>
    <cellStyle name="Subtotal 45" xfId="36999"/>
    <cellStyle name="Subtotal 46" xfId="37000"/>
    <cellStyle name="Subtotal 47" xfId="37001"/>
    <cellStyle name="Subtotal 48" xfId="37002"/>
    <cellStyle name="Subtotal 49" xfId="37003"/>
    <cellStyle name="Subtotal 5" xfId="37004"/>
    <cellStyle name="Subtotal 50" xfId="37005"/>
    <cellStyle name="Subtotal 51" xfId="37006"/>
    <cellStyle name="Subtotal 52" xfId="37007"/>
    <cellStyle name="Subtotal 53" xfId="37008"/>
    <cellStyle name="Subtotal 54" xfId="37009"/>
    <cellStyle name="Subtotal 55" xfId="37010"/>
    <cellStyle name="Subtotal 56" xfId="37011"/>
    <cellStyle name="Subtotal 57" xfId="37012"/>
    <cellStyle name="Subtotal 58" xfId="37013"/>
    <cellStyle name="Subtotal 59" xfId="37014"/>
    <cellStyle name="Subtotal 6" xfId="37015"/>
    <cellStyle name="Subtotal 60" xfId="37016"/>
    <cellStyle name="Subtotal 61" xfId="37017"/>
    <cellStyle name="Subtotal 62" xfId="37018"/>
    <cellStyle name="Subtotal 63" xfId="37019"/>
    <cellStyle name="Subtotal 64" xfId="37020"/>
    <cellStyle name="Subtotal 65" xfId="37021"/>
    <cellStyle name="Subtotal 66" xfId="37022"/>
    <cellStyle name="Subtotal 67" xfId="37023"/>
    <cellStyle name="Subtotal 7" xfId="37024"/>
    <cellStyle name="Subtotal 8" xfId="37025"/>
    <cellStyle name="Subtotal 9" xfId="37026"/>
    <cellStyle name="Table_Border" xfId="37027"/>
    <cellStyle name="Text_SupperScript" xfId="37028"/>
    <cellStyle name="Title 10" xfId="37029"/>
    <cellStyle name="Title 10 10" xfId="37030"/>
    <cellStyle name="Title 10 11" xfId="37031"/>
    <cellStyle name="Title 10 12" xfId="37032"/>
    <cellStyle name="Title 10 13" xfId="37033"/>
    <cellStyle name="Title 10 14" xfId="37034"/>
    <cellStyle name="Title 10 15" xfId="37035"/>
    <cellStyle name="Title 10 16" xfId="37036"/>
    <cellStyle name="Title 10 17" xfId="37037"/>
    <cellStyle name="Title 10 18" xfId="37038"/>
    <cellStyle name="Title 10 19" xfId="37039"/>
    <cellStyle name="Title 10 2" xfId="37040"/>
    <cellStyle name="Title 10 2 10" xfId="37041"/>
    <cellStyle name="Title 10 2 11" xfId="37042"/>
    <cellStyle name="Title 10 2 12" xfId="37043"/>
    <cellStyle name="Title 10 2 13" xfId="37044"/>
    <cellStyle name="Title 10 2 14" xfId="37045"/>
    <cellStyle name="Title 10 2 15" xfId="37046"/>
    <cellStyle name="Title 10 2 16" xfId="37047"/>
    <cellStyle name="Title 10 2 17" xfId="37048"/>
    <cellStyle name="Title 10 2 18" xfId="37049"/>
    <cellStyle name="Title 10 2 19" xfId="37050"/>
    <cellStyle name="Title 10 2 2" xfId="37051"/>
    <cellStyle name="Title 10 2 20" xfId="37052"/>
    <cellStyle name="Title 10 2 21" xfId="37053"/>
    <cellStyle name="Title 10 2 22" xfId="37054"/>
    <cellStyle name="Title 10 2 23" xfId="37055"/>
    <cellStyle name="Title 10 2 24" xfId="37056"/>
    <cellStyle name="Title 10 2 25" xfId="37057"/>
    <cellStyle name="Title 10 2 26" xfId="37058"/>
    <cellStyle name="Title 10 2 27" xfId="37059"/>
    <cellStyle name="Title 10 2 28" xfId="37060"/>
    <cellStyle name="Title 10 2 29" xfId="37061"/>
    <cellStyle name="Title 10 2 3" xfId="37062"/>
    <cellStyle name="Title 10 2 30" xfId="37063"/>
    <cellStyle name="Title 10 2 31" xfId="37064"/>
    <cellStyle name="Title 10 2 32" xfId="37065"/>
    <cellStyle name="Title 10 2 33" xfId="37066"/>
    <cellStyle name="Title 10 2 34" xfId="37067"/>
    <cellStyle name="Title 10 2 35" xfId="37068"/>
    <cellStyle name="Title 10 2 36" xfId="37069"/>
    <cellStyle name="Title 10 2 37" xfId="37070"/>
    <cellStyle name="Title 10 2 38" xfId="37071"/>
    <cellStyle name="Title 10 2 39" xfId="37072"/>
    <cellStyle name="Title 10 2 4" xfId="37073"/>
    <cellStyle name="Title 10 2 40" xfId="37074"/>
    <cellStyle name="Title 10 2 41" xfId="37075"/>
    <cellStyle name="Title 10 2 42" xfId="37076"/>
    <cellStyle name="Title 10 2 43" xfId="37077"/>
    <cellStyle name="Title 10 2 44" xfId="37078"/>
    <cellStyle name="Title 10 2 45" xfId="37079"/>
    <cellStyle name="Title 10 2 46" xfId="37080"/>
    <cellStyle name="Title 10 2 47" xfId="37081"/>
    <cellStyle name="Title 10 2 48" xfId="37082"/>
    <cellStyle name="Title 10 2 49" xfId="37083"/>
    <cellStyle name="Title 10 2 5" xfId="37084"/>
    <cellStyle name="Title 10 2 50" xfId="37085"/>
    <cellStyle name="Title 10 2 51" xfId="37086"/>
    <cellStyle name="Title 10 2 52" xfId="37087"/>
    <cellStyle name="Title 10 2 53" xfId="37088"/>
    <cellStyle name="Title 10 2 54" xfId="37089"/>
    <cellStyle name="Title 10 2 55" xfId="37090"/>
    <cellStyle name="Title 10 2 56" xfId="37091"/>
    <cellStyle name="Title 10 2 57" xfId="37092"/>
    <cellStyle name="Title 10 2 58" xfId="37093"/>
    <cellStyle name="Title 10 2 59" xfId="37094"/>
    <cellStyle name="Title 10 2 6" xfId="37095"/>
    <cellStyle name="Title 10 2 60" xfId="37096"/>
    <cellStyle name="Title 10 2 61" xfId="37097"/>
    <cellStyle name="Title 10 2 62" xfId="37098"/>
    <cellStyle name="Title 10 2 63" xfId="37099"/>
    <cellStyle name="Title 10 2 64" xfId="37100"/>
    <cellStyle name="Title 10 2 65" xfId="37101"/>
    <cellStyle name="Title 10 2 66" xfId="37102"/>
    <cellStyle name="Title 10 2 67" xfId="37103"/>
    <cellStyle name="Title 10 2 7" xfId="37104"/>
    <cellStyle name="Title 10 2 8" xfId="37105"/>
    <cellStyle name="Title 10 2 9" xfId="37106"/>
    <cellStyle name="Title 10 20" xfId="37107"/>
    <cellStyle name="Title 10 21" xfId="37108"/>
    <cellStyle name="Title 10 22" xfId="37109"/>
    <cellStyle name="Title 10 23" xfId="37110"/>
    <cellStyle name="Title 10 24" xfId="37111"/>
    <cellStyle name="Title 10 25" xfId="37112"/>
    <cellStyle name="Title 10 26" xfId="37113"/>
    <cellStyle name="Title 10 27" xfId="37114"/>
    <cellStyle name="Title 10 28" xfId="37115"/>
    <cellStyle name="Title 10 29" xfId="37116"/>
    <cellStyle name="Title 10 3" xfId="37117"/>
    <cellStyle name="Title 10 3 10" xfId="37118"/>
    <cellStyle name="Title 10 3 11" xfId="37119"/>
    <cellStyle name="Title 10 3 12" xfId="37120"/>
    <cellStyle name="Title 10 3 13" xfId="37121"/>
    <cellStyle name="Title 10 3 14" xfId="37122"/>
    <cellStyle name="Title 10 3 15" xfId="37123"/>
    <cellStyle name="Title 10 3 16" xfId="37124"/>
    <cellStyle name="Title 10 3 17" xfId="37125"/>
    <cellStyle name="Title 10 3 18" xfId="37126"/>
    <cellStyle name="Title 10 3 19" xfId="37127"/>
    <cellStyle name="Title 10 3 2" xfId="37128"/>
    <cellStyle name="Title 10 3 20" xfId="37129"/>
    <cellStyle name="Title 10 3 21" xfId="37130"/>
    <cellStyle name="Title 10 3 22" xfId="37131"/>
    <cellStyle name="Title 10 3 23" xfId="37132"/>
    <cellStyle name="Title 10 3 24" xfId="37133"/>
    <cellStyle name="Title 10 3 25" xfId="37134"/>
    <cellStyle name="Title 10 3 26" xfId="37135"/>
    <cellStyle name="Title 10 3 27" xfId="37136"/>
    <cellStyle name="Title 10 3 28" xfId="37137"/>
    <cellStyle name="Title 10 3 29" xfId="37138"/>
    <cellStyle name="Title 10 3 3" xfId="37139"/>
    <cellStyle name="Title 10 3 30" xfId="37140"/>
    <cellStyle name="Title 10 3 31" xfId="37141"/>
    <cellStyle name="Title 10 3 32" xfId="37142"/>
    <cellStyle name="Title 10 3 33" xfId="37143"/>
    <cellStyle name="Title 10 3 34" xfId="37144"/>
    <cellStyle name="Title 10 3 35" xfId="37145"/>
    <cellStyle name="Title 10 3 36" xfId="37146"/>
    <cellStyle name="Title 10 3 37" xfId="37147"/>
    <cellStyle name="Title 10 3 38" xfId="37148"/>
    <cellStyle name="Title 10 3 39" xfId="37149"/>
    <cellStyle name="Title 10 3 4" xfId="37150"/>
    <cellStyle name="Title 10 3 40" xfId="37151"/>
    <cellStyle name="Title 10 3 41" xfId="37152"/>
    <cellStyle name="Title 10 3 42" xfId="37153"/>
    <cellStyle name="Title 10 3 43" xfId="37154"/>
    <cellStyle name="Title 10 3 44" xfId="37155"/>
    <cellStyle name="Title 10 3 45" xfId="37156"/>
    <cellStyle name="Title 10 3 46" xfId="37157"/>
    <cellStyle name="Title 10 3 47" xfId="37158"/>
    <cellStyle name="Title 10 3 48" xfId="37159"/>
    <cellStyle name="Title 10 3 49" xfId="37160"/>
    <cellStyle name="Title 10 3 5" xfId="37161"/>
    <cellStyle name="Title 10 3 50" xfId="37162"/>
    <cellStyle name="Title 10 3 51" xfId="37163"/>
    <cellStyle name="Title 10 3 52" xfId="37164"/>
    <cellStyle name="Title 10 3 53" xfId="37165"/>
    <cellStyle name="Title 10 3 54" xfId="37166"/>
    <cellStyle name="Title 10 3 55" xfId="37167"/>
    <cellStyle name="Title 10 3 56" xfId="37168"/>
    <cellStyle name="Title 10 3 57" xfId="37169"/>
    <cellStyle name="Title 10 3 58" xfId="37170"/>
    <cellStyle name="Title 10 3 59" xfId="37171"/>
    <cellStyle name="Title 10 3 6" xfId="37172"/>
    <cellStyle name="Title 10 3 60" xfId="37173"/>
    <cellStyle name="Title 10 3 61" xfId="37174"/>
    <cellStyle name="Title 10 3 62" xfId="37175"/>
    <cellStyle name="Title 10 3 63" xfId="37176"/>
    <cellStyle name="Title 10 3 64" xfId="37177"/>
    <cellStyle name="Title 10 3 65" xfId="37178"/>
    <cellStyle name="Title 10 3 66" xfId="37179"/>
    <cellStyle name="Title 10 3 67" xfId="37180"/>
    <cellStyle name="Title 10 3 7" xfId="37181"/>
    <cellStyle name="Title 10 3 8" xfId="37182"/>
    <cellStyle name="Title 10 3 9" xfId="37183"/>
    <cellStyle name="Title 10 30" xfId="37184"/>
    <cellStyle name="Title 10 31" xfId="37185"/>
    <cellStyle name="Title 10 32" xfId="37186"/>
    <cellStyle name="Title 10 33" xfId="37187"/>
    <cellStyle name="Title 10 34" xfId="37188"/>
    <cellStyle name="Title 10 35" xfId="37189"/>
    <cellStyle name="Title 10 36" xfId="37190"/>
    <cellStyle name="Title 10 37" xfId="37191"/>
    <cellStyle name="Title 10 38" xfId="37192"/>
    <cellStyle name="Title 10 39" xfId="37193"/>
    <cellStyle name="Title 10 4" xfId="37194"/>
    <cellStyle name="Title 10 40" xfId="37195"/>
    <cellStyle name="Title 10 41" xfId="37196"/>
    <cellStyle name="Title 10 42" xfId="37197"/>
    <cellStyle name="Title 10 43" xfId="37198"/>
    <cellStyle name="Title 10 44" xfId="37199"/>
    <cellStyle name="Title 10 45" xfId="37200"/>
    <cellStyle name="Title 10 46" xfId="37201"/>
    <cellStyle name="Title 10 47" xfId="37202"/>
    <cellStyle name="Title 10 48" xfId="37203"/>
    <cellStyle name="Title 10 49" xfId="37204"/>
    <cellStyle name="Title 10 5" xfId="37205"/>
    <cellStyle name="Title 10 50" xfId="37206"/>
    <cellStyle name="Title 10 51" xfId="37207"/>
    <cellStyle name="Title 10 52" xfId="37208"/>
    <cellStyle name="Title 10 53" xfId="37209"/>
    <cellStyle name="Title 10 54" xfId="37210"/>
    <cellStyle name="Title 10 55" xfId="37211"/>
    <cellStyle name="Title 10 56" xfId="37212"/>
    <cellStyle name="Title 10 57" xfId="37213"/>
    <cellStyle name="Title 10 58" xfId="37214"/>
    <cellStyle name="Title 10 59" xfId="37215"/>
    <cellStyle name="Title 10 6" xfId="37216"/>
    <cellStyle name="Title 10 60" xfId="37217"/>
    <cellStyle name="Title 10 61" xfId="37218"/>
    <cellStyle name="Title 10 62" xfId="37219"/>
    <cellStyle name="Title 10 63" xfId="37220"/>
    <cellStyle name="Title 10 64" xfId="37221"/>
    <cellStyle name="Title 10 65" xfId="37222"/>
    <cellStyle name="Title 10 66" xfId="37223"/>
    <cellStyle name="Title 10 67" xfId="37224"/>
    <cellStyle name="Title 10 68" xfId="37225"/>
    <cellStyle name="Title 10 69" xfId="37226"/>
    <cellStyle name="Title 10 7" xfId="37227"/>
    <cellStyle name="Title 10 8" xfId="37228"/>
    <cellStyle name="Title 10 9" xfId="37229"/>
    <cellStyle name="Title 11" xfId="37230"/>
    <cellStyle name="Title 11 10" xfId="37231"/>
    <cellStyle name="Title 11 11" xfId="37232"/>
    <cellStyle name="Title 11 12" xfId="37233"/>
    <cellStyle name="Title 11 13" xfId="37234"/>
    <cellStyle name="Title 11 14" xfId="37235"/>
    <cellStyle name="Title 11 15" xfId="37236"/>
    <cellStyle name="Title 11 16" xfId="37237"/>
    <cellStyle name="Title 11 17" xfId="37238"/>
    <cellStyle name="Title 11 18" xfId="37239"/>
    <cellStyle name="Title 11 19" xfId="37240"/>
    <cellStyle name="Title 11 2" xfId="37241"/>
    <cellStyle name="Title 11 2 10" xfId="37242"/>
    <cellStyle name="Title 11 2 11" xfId="37243"/>
    <cellStyle name="Title 11 2 12" xfId="37244"/>
    <cellStyle name="Title 11 2 13" xfId="37245"/>
    <cellStyle name="Title 11 2 14" xfId="37246"/>
    <cellStyle name="Title 11 2 15" xfId="37247"/>
    <cellStyle name="Title 11 2 16" xfId="37248"/>
    <cellStyle name="Title 11 2 17" xfId="37249"/>
    <cellStyle name="Title 11 2 18" xfId="37250"/>
    <cellStyle name="Title 11 2 19" xfId="37251"/>
    <cellStyle name="Title 11 2 2" xfId="37252"/>
    <cellStyle name="Title 11 2 20" xfId="37253"/>
    <cellStyle name="Title 11 2 21" xfId="37254"/>
    <cellStyle name="Title 11 2 22" xfId="37255"/>
    <cellStyle name="Title 11 2 23" xfId="37256"/>
    <cellStyle name="Title 11 2 24" xfId="37257"/>
    <cellStyle name="Title 11 2 25" xfId="37258"/>
    <cellStyle name="Title 11 2 26" xfId="37259"/>
    <cellStyle name="Title 11 2 27" xfId="37260"/>
    <cellStyle name="Title 11 2 28" xfId="37261"/>
    <cellStyle name="Title 11 2 29" xfId="37262"/>
    <cellStyle name="Title 11 2 3" xfId="37263"/>
    <cellStyle name="Title 11 2 30" xfId="37264"/>
    <cellStyle name="Title 11 2 31" xfId="37265"/>
    <cellStyle name="Title 11 2 32" xfId="37266"/>
    <cellStyle name="Title 11 2 33" xfId="37267"/>
    <cellStyle name="Title 11 2 34" xfId="37268"/>
    <cellStyle name="Title 11 2 35" xfId="37269"/>
    <cellStyle name="Title 11 2 36" xfId="37270"/>
    <cellStyle name="Title 11 2 37" xfId="37271"/>
    <cellStyle name="Title 11 2 38" xfId="37272"/>
    <cellStyle name="Title 11 2 39" xfId="37273"/>
    <cellStyle name="Title 11 2 4" xfId="37274"/>
    <cellStyle name="Title 11 2 40" xfId="37275"/>
    <cellStyle name="Title 11 2 41" xfId="37276"/>
    <cellStyle name="Title 11 2 42" xfId="37277"/>
    <cellStyle name="Title 11 2 43" xfId="37278"/>
    <cellStyle name="Title 11 2 44" xfId="37279"/>
    <cellStyle name="Title 11 2 45" xfId="37280"/>
    <cellStyle name="Title 11 2 46" xfId="37281"/>
    <cellStyle name="Title 11 2 47" xfId="37282"/>
    <cellStyle name="Title 11 2 48" xfId="37283"/>
    <cellStyle name="Title 11 2 49" xfId="37284"/>
    <cellStyle name="Title 11 2 5" xfId="37285"/>
    <cellStyle name="Title 11 2 50" xfId="37286"/>
    <cellStyle name="Title 11 2 51" xfId="37287"/>
    <cellStyle name="Title 11 2 52" xfId="37288"/>
    <cellStyle name="Title 11 2 53" xfId="37289"/>
    <cellStyle name="Title 11 2 54" xfId="37290"/>
    <cellStyle name="Title 11 2 55" xfId="37291"/>
    <cellStyle name="Title 11 2 56" xfId="37292"/>
    <cellStyle name="Title 11 2 57" xfId="37293"/>
    <cellStyle name="Title 11 2 58" xfId="37294"/>
    <cellStyle name="Title 11 2 59" xfId="37295"/>
    <cellStyle name="Title 11 2 6" xfId="37296"/>
    <cellStyle name="Title 11 2 60" xfId="37297"/>
    <cellStyle name="Title 11 2 61" xfId="37298"/>
    <cellStyle name="Title 11 2 62" xfId="37299"/>
    <cellStyle name="Title 11 2 63" xfId="37300"/>
    <cellStyle name="Title 11 2 64" xfId="37301"/>
    <cellStyle name="Title 11 2 65" xfId="37302"/>
    <cellStyle name="Title 11 2 66" xfId="37303"/>
    <cellStyle name="Title 11 2 67" xfId="37304"/>
    <cellStyle name="Title 11 2 7" xfId="37305"/>
    <cellStyle name="Title 11 2 8" xfId="37306"/>
    <cellStyle name="Title 11 2 9" xfId="37307"/>
    <cellStyle name="Title 11 20" xfId="37308"/>
    <cellStyle name="Title 11 21" xfId="37309"/>
    <cellStyle name="Title 11 22" xfId="37310"/>
    <cellStyle name="Title 11 23" xfId="37311"/>
    <cellStyle name="Title 11 24" xfId="37312"/>
    <cellStyle name="Title 11 25" xfId="37313"/>
    <cellStyle name="Title 11 26" xfId="37314"/>
    <cellStyle name="Title 11 27" xfId="37315"/>
    <cellStyle name="Title 11 28" xfId="37316"/>
    <cellStyle name="Title 11 29" xfId="37317"/>
    <cellStyle name="Title 11 3" xfId="37318"/>
    <cellStyle name="Title 11 3 10" xfId="37319"/>
    <cellStyle name="Title 11 3 11" xfId="37320"/>
    <cellStyle name="Title 11 3 12" xfId="37321"/>
    <cellStyle name="Title 11 3 13" xfId="37322"/>
    <cellStyle name="Title 11 3 14" xfId="37323"/>
    <cellStyle name="Title 11 3 15" xfId="37324"/>
    <cellStyle name="Title 11 3 16" xfId="37325"/>
    <cellStyle name="Title 11 3 17" xfId="37326"/>
    <cellStyle name="Title 11 3 18" xfId="37327"/>
    <cellStyle name="Title 11 3 19" xfId="37328"/>
    <cellStyle name="Title 11 3 2" xfId="37329"/>
    <cellStyle name="Title 11 3 20" xfId="37330"/>
    <cellStyle name="Title 11 3 21" xfId="37331"/>
    <cellStyle name="Title 11 3 22" xfId="37332"/>
    <cellStyle name="Title 11 3 23" xfId="37333"/>
    <cellStyle name="Title 11 3 24" xfId="37334"/>
    <cellStyle name="Title 11 3 25" xfId="37335"/>
    <cellStyle name="Title 11 3 26" xfId="37336"/>
    <cellStyle name="Title 11 3 27" xfId="37337"/>
    <cellStyle name="Title 11 3 28" xfId="37338"/>
    <cellStyle name="Title 11 3 29" xfId="37339"/>
    <cellStyle name="Title 11 3 3" xfId="37340"/>
    <cellStyle name="Title 11 3 30" xfId="37341"/>
    <cellStyle name="Title 11 3 31" xfId="37342"/>
    <cellStyle name="Title 11 3 32" xfId="37343"/>
    <cellStyle name="Title 11 3 33" xfId="37344"/>
    <cellStyle name="Title 11 3 34" xfId="37345"/>
    <cellStyle name="Title 11 3 35" xfId="37346"/>
    <cellStyle name="Title 11 3 36" xfId="37347"/>
    <cellStyle name="Title 11 3 37" xfId="37348"/>
    <cellStyle name="Title 11 3 38" xfId="37349"/>
    <cellStyle name="Title 11 3 39" xfId="37350"/>
    <cellStyle name="Title 11 3 4" xfId="37351"/>
    <cellStyle name="Title 11 3 40" xfId="37352"/>
    <cellStyle name="Title 11 3 41" xfId="37353"/>
    <cellStyle name="Title 11 3 42" xfId="37354"/>
    <cellStyle name="Title 11 3 43" xfId="37355"/>
    <cellStyle name="Title 11 3 44" xfId="37356"/>
    <cellStyle name="Title 11 3 45" xfId="37357"/>
    <cellStyle name="Title 11 3 46" xfId="37358"/>
    <cellStyle name="Title 11 3 47" xfId="37359"/>
    <cellStyle name="Title 11 3 48" xfId="37360"/>
    <cellStyle name="Title 11 3 49" xfId="37361"/>
    <cellStyle name="Title 11 3 5" xfId="37362"/>
    <cellStyle name="Title 11 3 50" xfId="37363"/>
    <cellStyle name="Title 11 3 51" xfId="37364"/>
    <cellStyle name="Title 11 3 52" xfId="37365"/>
    <cellStyle name="Title 11 3 53" xfId="37366"/>
    <cellStyle name="Title 11 3 54" xfId="37367"/>
    <cellStyle name="Title 11 3 55" xfId="37368"/>
    <cellStyle name="Title 11 3 56" xfId="37369"/>
    <cellStyle name="Title 11 3 57" xfId="37370"/>
    <cellStyle name="Title 11 3 58" xfId="37371"/>
    <cellStyle name="Title 11 3 59" xfId="37372"/>
    <cellStyle name="Title 11 3 6" xfId="37373"/>
    <cellStyle name="Title 11 3 60" xfId="37374"/>
    <cellStyle name="Title 11 3 61" xfId="37375"/>
    <cellStyle name="Title 11 3 62" xfId="37376"/>
    <cellStyle name="Title 11 3 63" xfId="37377"/>
    <cellStyle name="Title 11 3 64" xfId="37378"/>
    <cellStyle name="Title 11 3 65" xfId="37379"/>
    <cellStyle name="Title 11 3 66" xfId="37380"/>
    <cellStyle name="Title 11 3 67" xfId="37381"/>
    <cellStyle name="Title 11 3 7" xfId="37382"/>
    <cellStyle name="Title 11 3 8" xfId="37383"/>
    <cellStyle name="Title 11 3 9" xfId="37384"/>
    <cellStyle name="Title 11 30" xfId="37385"/>
    <cellStyle name="Title 11 31" xfId="37386"/>
    <cellStyle name="Title 11 32" xfId="37387"/>
    <cellStyle name="Title 11 33" xfId="37388"/>
    <cellStyle name="Title 11 34" xfId="37389"/>
    <cellStyle name="Title 11 35" xfId="37390"/>
    <cellStyle name="Title 11 36" xfId="37391"/>
    <cellStyle name="Title 11 37" xfId="37392"/>
    <cellStyle name="Title 11 38" xfId="37393"/>
    <cellStyle name="Title 11 39" xfId="37394"/>
    <cellStyle name="Title 11 4" xfId="37395"/>
    <cellStyle name="Title 11 40" xfId="37396"/>
    <cellStyle name="Title 11 41" xfId="37397"/>
    <cellStyle name="Title 11 42" xfId="37398"/>
    <cellStyle name="Title 11 43" xfId="37399"/>
    <cellStyle name="Title 11 44" xfId="37400"/>
    <cellStyle name="Title 11 45" xfId="37401"/>
    <cellStyle name="Title 11 46" xfId="37402"/>
    <cellStyle name="Title 11 47" xfId="37403"/>
    <cellStyle name="Title 11 48" xfId="37404"/>
    <cellStyle name="Title 11 49" xfId="37405"/>
    <cellStyle name="Title 11 5" xfId="37406"/>
    <cellStyle name="Title 11 50" xfId="37407"/>
    <cellStyle name="Title 11 51" xfId="37408"/>
    <cellStyle name="Title 11 52" xfId="37409"/>
    <cellStyle name="Title 11 53" xfId="37410"/>
    <cellStyle name="Title 11 54" xfId="37411"/>
    <cellStyle name="Title 11 55" xfId="37412"/>
    <cellStyle name="Title 11 56" xfId="37413"/>
    <cellStyle name="Title 11 57" xfId="37414"/>
    <cellStyle name="Title 11 58" xfId="37415"/>
    <cellStyle name="Title 11 59" xfId="37416"/>
    <cellStyle name="Title 11 6" xfId="37417"/>
    <cellStyle name="Title 11 60" xfId="37418"/>
    <cellStyle name="Title 11 61" xfId="37419"/>
    <cellStyle name="Title 11 62" xfId="37420"/>
    <cellStyle name="Title 11 63" xfId="37421"/>
    <cellStyle name="Title 11 64" xfId="37422"/>
    <cellStyle name="Title 11 65" xfId="37423"/>
    <cellStyle name="Title 11 66" xfId="37424"/>
    <cellStyle name="Title 11 67" xfId="37425"/>
    <cellStyle name="Title 11 68" xfId="37426"/>
    <cellStyle name="Title 11 69" xfId="37427"/>
    <cellStyle name="Title 11 7" xfId="37428"/>
    <cellStyle name="Title 11 8" xfId="37429"/>
    <cellStyle name="Title 11 9" xfId="37430"/>
    <cellStyle name="Title 12" xfId="37431"/>
    <cellStyle name="Title 12 10" xfId="37432"/>
    <cellStyle name="Title 12 11" xfId="37433"/>
    <cellStyle name="Title 12 12" xfId="37434"/>
    <cellStyle name="Title 12 13" xfId="37435"/>
    <cellStyle name="Title 12 14" xfId="37436"/>
    <cellStyle name="Title 12 15" xfId="37437"/>
    <cellStyle name="Title 12 16" xfId="37438"/>
    <cellStyle name="Title 12 17" xfId="37439"/>
    <cellStyle name="Title 12 18" xfId="37440"/>
    <cellStyle name="Title 12 19" xfId="37441"/>
    <cellStyle name="Title 12 2" xfId="37442"/>
    <cellStyle name="Title 12 2 10" xfId="37443"/>
    <cellStyle name="Title 12 2 11" xfId="37444"/>
    <cellStyle name="Title 12 2 12" xfId="37445"/>
    <cellStyle name="Title 12 2 13" xfId="37446"/>
    <cellStyle name="Title 12 2 14" xfId="37447"/>
    <cellStyle name="Title 12 2 15" xfId="37448"/>
    <cellStyle name="Title 12 2 16" xfId="37449"/>
    <cellStyle name="Title 12 2 17" xfId="37450"/>
    <cellStyle name="Title 12 2 18" xfId="37451"/>
    <cellStyle name="Title 12 2 19" xfId="37452"/>
    <cellStyle name="Title 12 2 2" xfId="37453"/>
    <cellStyle name="Title 12 2 20" xfId="37454"/>
    <cellStyle name="Title 12 2 21" xfId="37455"/>
    <cellStyle name="Title 12 2 22" xfId="37456"/>
    <cellStyle name="Title 12 2 23" xfId="37457"/>
    <cellStyle name="Title 12 2 24" xfId="37458"/>
    <cellStyle name="Title 12 2 25" xfId="37459"/>
    <cellStyle name="Title 12 2 26" xfId="37460"/>
    <cellStyle name="Title 12 2 27" xfId="37461"/>
    <cellStyle name="Title 12 2 28" xfId="37462"/>
    <cellStyle name="Title 12 2 29" xfId="37463"/>
    <cellStyle name="Title 12 2 3" xfId="37464"/>
    <cellStyle name="Title 12 2 30" xfId="37465"/>
    <cellStyle name="Title 12 2 31" xfId="37466"/>
    <cellStyle name="Title 12 2 32" xfId="37467"/>
    <cellStyle name="Title 12 2 33" xfId="37468"/>
    <cellStyle name="Title 12 2 34" xfId="37469"/>
    <cellStyle name="Title 12 2 35" xfId="37470"/>
    <cellStyle name="Title 12 2 36" xfId="37471"/>
    <cellStyle name="Title 12 2 37" xfId="37472"/>
    <cellStyle name="Title 12 2 38" xfId="37473"/>
    <cellStyle name="Title 12 2 39" xfId="37474"/>
    <cellStyle name="Title 12 2 4" xfId="37475"/>
    <cellStyle name="Title 12 2 40" xfId="37476"/>
    <cellStyle name="Title 12 2 41" xfId="37477"/>
    <cellStyle name="Title 12 2 42" xfId="37478"/>
    <cellStyle name="Title 12 2 43" xfId="37479"/>
    <cellStyle name="Title 12 2 44" xfId="37480"/>
    <cellStyle name="Title 12 2 45" xfId="37481"/>
    <cellStyle name="Title 12 2 46" xfId="37482"/>
    <cellStyle name="Title 12 2 47" xfId="37483"/>
    <cellStyle name="Title 12 2 48" xfId="37484"/>
    <cellStyle name="Title 12 2 49" xfId="37485"/>
    <cellStyle name="Title 12 2 5" xfId="37486"/>
    <cellStyle name="Title 12 2 50" xfId="37487"/>
    <cellStyle name="Title 12 2 51" xfId="37488"/>
    <cellStyle name="Title 12 2 52" xfId="37489"/>
    <cellStyle name="Title 12 2 53" xfId="37490"/>
    <cellStyle name="Title 12 2 54" xfId="37491"/>
    <cellStyle name="Title 12 2 55" xfId="37492"/>
    <cellStyle name="Title 12 2 56" xfId="37493"/>
    <cellStyle name="Title 12 2 57" xfId="37494"/>
    <cellStyle name="Title 12 2 58" xfId="37495"/>
    <cellStyle name="Title 12 2 59" xfId="37496"/>
    <cellStyle name="Title 12 2 6" xfId="37497"/>
    <cellStyle name="Title 12 2 60" xfId="37498"/>
    <cellStyle name="Title 12 2 61" xfId="37499"/>
    <cellStyle name="Title 12 2 62" xfId="37500"/>
    <cellStyle name="Title 12 2 63" xfId="37501"/>
    <cellStyle name="Title 12 2 64" xfId="37502"/>
    <cellStyle name="Title 12 2 65" xfId="37503"/>
    <cellStyle name="Title 12 2 66" xfId="37504"/>
    <cellStyle name="Title 12 2 67" xfId="37505"/>
    <cellStyle name="Title 12 2 7" xfId="37506"/>
    <cellStyle name="Title 12 2 8" xfId="37507"/>
    <cellStyle name="Title 12 2 9" xfId="37508"/>
    <cellStyle name="Title 12 20" xfId="37509"/>
    <cellStyle name="Title 12 21" xfId="37510"/>
    <cellStyle name="Title 12 22" xfId="37511"/>
    <cellStyle name="Title 12 23" xfId="37512"/>
    <cellStyle name="Title 12 24" xfId="37513"/>
    <cellStyle name="Title 12 25" xfId="37514"/>
    <cellStyle name="Title 12 26" xfId="37515"/>
    <cellStyle name="Title 12 27" xfId="37516"/>
    <cellStyle name="Title 12 28" xfId="37517"/>
    <cellStyle name="Title 12 29" xfId="37518"/>
    <cellStyle name="Title 12 3" xfId="37519"/>
    <cellStyle name="Title 12 3 10" xfId="37520"/>
    <cellStyle name="Title 12 3 11" xfId="37521"/>
    <cellStyle name="Title 12 3 12" xfId="37522"/>
    <cellStyle name="Title 12 3 13" xfId="37523"/>
    <cellStyle name="Title 12 3 14" xfId="37524"/>
    <cellStyle name="Title 12 3 15" xfId="37525"/>
    <cellStyle name="Title 12 3 16" xfId="37526"/>
    <cellStyle name="Title 12 3 17" xfId="37527"/>
    <cellStyle name="Title 12 3 18" xfId="37528"/>
    <cellStyle name="Title 12 3 19" xfId="37529"/>
    <cellStyle name="Title 12 3 2" xfId="37530"/>
    <cellStyle name="Title 12 3 20" xfId="37531"/>
    <cellStyle name="Title 12 3 21" xfId="37532"/>
    <cellStyle name="Title 12 3 22" xfId="37533"/>
    <cellStyle name="Title 12 3 23" xfId="37534"/>
    <cellStyle name="Title 12 3 24" xfId="37535"/>
    <cellStyle name="Title 12 3 25" xfId="37536"/>
    <cellStyle name="Title 12 3 26" xfId="37537"/>
    <cellStyle name="Title 12 3 27" xfId="37538"/>
    <cellStyle name="Title 12 3 28" xfId="37539"/>
    <cellStyle name="Title 12 3 29" xfId="37540"/>
    <cellStyle name="Title 12 3 3" xfId="37541"/>
    <cellStyle name="Title 12 3 30" xfId="37542"/>
    <cellStyle name="Title 12 3 31" xfId="37543"/>
    <cellStyle name="Title 12 3 32" xfId="37544"/>
    <cellStyle name="Title 12 3 33" xfId="37545"/>
    <cellStyle name="Title 12 3 34" xfId="37546"/>
    <cellStyle name="Title 12 3 35" xfId="37547"/>
    <cellStyle name="Title 12 3 36" xfId="37548"/>
    <cellStyle name="Title 12 3 37" xfId="37549"/>
    <cellStyle name="Title 12 3 38" xfId="37550"/>
    <cellStyle name="Title 12 3 39" xfId="37551"/>
    <cellStyle name="Title 12 3 4" xfId="37552"/>
    <cellStyle name="Title 12 3 40" xfId="37553"/>
    <cellStyle name="Title 12 3 41" xfId="37554"/>
    <cellStyle name="Title 12 3 42" xfId="37555"/>
    <cellStyle name="Title 12 3 43" xfId="37556"/>
    <cellStyle name="Title 12 3 44" xfId="37557"/>
    <cellStyle name="Title 12 3 45" xfId="37558"/>
    <cellStyle name="Title 12 3 46" xfId="37559"/>
    <cellStyle name="Title 12 3 47" xfId="37560"/>
    <cellStyle name="Title 12 3 48" xfId="37561"/>
    <cellStyle name="Title 12 3 49" xfId="37562"/>
    <cellStyle name="Title 12 3 5" xfId="37563"/>
    <cellStyle name="Title 12 3 50" xfId="37564"/>
    <cellStyle name="Title 12 3 51" xfId="37565"/>
    <cellStyle name="Title 12 3 52" xfId="37566"/>
    <cellStyle name="Title 12 3 53" xfId="37567"/>
    <cellStyle name="Title 12 3 54" xfId="37568"/>
    <cellStyle name="Title 12 3 55" xfId="37569"/>
    <cellStyle name="Title 12 3 56" xfId="37570"/>
    <cellStyle name="Title 12 3 57" xfId="37571"/>
    <cellStyle name="Title 12 3 58" xfId="37572"/>
    <cellStyle name="Title 12 3 59" xfId="37573"/>
    <cellStyle name="Title 12 3 6" xfId="37574"/>
    <cellStyle name="Title 12 3 60" xfId="37575"/>
    <cellStyle name="Title 12 3 61" xfId="37576"/>
    <cellStyle name="Title 12 3 62" xfId="37577"/>
    <cellStyle name="Title 12 3 63" xfId="37578"/>
    <cellStyle name="Title 12 3 64" xfId="37579"/>
    <cellStyle name="Title 12 3 65" xfId="37580"/>
    <cellStyle name="Title 12 3 66" xfId="37581"/>
    <cellStyle name="Title 12 3 67" xfId="37582"/>
    <cellStyle name="Title 12 3 7" xfId="37583"/>
    <cellStyle name="Title 12 3 8" xfId="37584"/>
    <cellStyle name="Title 12 3 9" xfId="37585"/>
    <cellStyle name="Title 12 30" xfId="37586"/>
    <cellStyle name="Title 12 31" xfId="37587"/>
    <cellStyle name="Title 12 32" xfId="37588"/>
    <cellStyle name="Title 12 33" xfId="37589"/>
    <cellStyle name="Title 12 34" xfId="37590"/>
    <cellStyle name="Title 12 35" xfId="37591"/>
    <cellStyle name="Title 12 36" xfId="37592"/>
    <cellStyle name="Title 12 37" xfId="37593"/>
    <cellStyle name="Title 12 38" xfId="37594"/>
    <cellStyle name="Title 12 39" xfId="37595"/>
    <cellStyle name="Title 12 4" xfId="37596"/>
    <cellStyle name="Title 12 40" xfId="37597"/>
    <cellStyle name="Title 12 41" xfId="37598"/>
    <cellStyle name="Title 12 42" xfId="37599"/>
    <cellStyle name="Title 12 43" xfId="37600"/>
    <cellStyle name="Title 12 44" xfId="37601"/>
    <cellStyle name="Title 12 45" xfId="37602"/>
    <cellStyle name="Title 12 46" xfId="37603"/>
    <cellStyle name="Title 12 47" xfId="37604"/>
    <cellStyle name="Title 12 48" xfId="37605"/>
    <cellStyle name="Title 12 49" xfId="37606"/>
    <cellStyle name="Title 12 5" xfId="37607"/>
    <cellStyle name="Title 12 50" xfId="37608"/>
    <cellStyle name="Title 12 51" xfId="37609"/>
    <cellStyle name="Title 12 52" xfId="37610"/>
    <cellStyle name="Title 12 53" xfId="37611"/>
    <cellStyle name="Title 12 54" xfId="37612"/>
    <cellStyle name="Title 12 55" xfId="37613"/>
    <cellStyle name="Title 12 56" xfId="37614"/>
    <cellStyle name="Title 12 57" xfId="37615"/>
    <cellStyle name="Title 12 58" xfId="37616"/>
    <cellStyle name="Title 12 59" xfId="37617"/>
    <cellStyle name="Title 12 6" xfId="37618"/>
    <cellStyle name="Title 12 60" xfId="37619"/>
    <cellStyle name="Title 12 61" xfId="37620"/>
    <cellStyle name="Title 12 62" xfId="37621"/>
    <cellStyle name="Title 12 63" xfId="37622"/>
    <cellStyle name="Title 12 64" xfId="37623"/>
    <cellStyle name="Title 12 65" xfId="37624"/>
    <cellStyle name="Title 12 66" xfId="37625"/>
    <cellStyle name="Title 12 67" xfId="37626"/>
    <cellStyle name="Title 12 68" xfId="37627"/>
    <cellStyle name="Title 12 69" xfId="37628"/>
    <cellStyle name="Title 12 7" xfId="37629"/>
    <cellStyle name="Title 12 8" xfId="37630"/>
    <cellStyle name="Title 12 9" xfId="37631"/>
    <cellStyle name="Title 13" xfId="37632"/>
    <cellStyle name="Title 13 10" xfId="37633"/>
    <cellStyle name="Title 13 11" xfId="37634"/>
    <cellStyle name="Title 13 12" xfId="37635"/>
    <cellStyle name="Title 13 13" xfId="37636"/>
    <cellStyle name="Title 13 14" xfId="37637"/>
    <cellStyle name="Title 13 15" xfId="37638"/>
    <cellStyle name="Title 13 16" xfId="37639"/>
    <cellStyle name="Title 13 17" xfId="37640"/>
    <cellStyle name="Title 13 18" xfId="37641"/>
    <cellStyle name="Title 13 19" xfId="37642"/>
    <cellStyle name="Title 13 2" xfId="37643"/>
    <cellStyle name="Title 13 2 10" xfId="37644"/>
    <cellStyle name="Title 13 2 11" xfId="37645"/>
    <cellStyle name="Title 13 2 12" xfId="37646"/>
    <cellStyle name="Title 13 2 13" xfId="37647"/>
    <cellStyle name="Title 13 2 14" xfId="37648"/>
    <cellStyle name="Title 13 2 15" xfId="37649"/>
    <cellStyle name="Title 13 2 16" xfId="37650"/>
    <cellStyle name="Title 13 2 17" xfId="37651"/>
    <cellStyle name="Title 13 2 18" xfId="37652"/>
    <cellStyle name="Title 13 2 19" xfId="37653"/>
    <cellStyle name="Title 13 2 2" xfId="37654"/>
    <cellStyle name="Title 13 2 20" xfId="37655"/>
    <cellStyle name="Title 13 2 21" xfId="37656"/>
    <cellStyle name="Title 13 2 22" xfId="37657"/>
    <cellStyle name="Title 13 2 23" xfId="37658"/>
    <cellStyle name="Title 13 2 24" xfId="37659"/>
    <cellStyle name="Title 13 2 25" xfId="37660"/>
    <cellStyle name="Title 13 2 26" xfId="37661"/>
    <cellStyle name="Title 13 2 27" xfId="37662"/>
    <cellStyle name="Title 13 2 28" xfId="37663"/>
    <cellStyle name="Title 13 2 29" xfId="37664"/>
    <cellStyle name="Title 13 2 3" xfId="37665"/>
    <cellStyle name="Title 13 2 30" xfId="37666"/>
    <cellStyle name="Title 13 2 31" xfId="37667"/>
    <cellStyle name="Title 13 2 32" xfId="37668"/>
    <cellStyle name="Title 13 2 33" xfId="37669"/>
    <cellStyle name="Title 13 2 34" xfId="37670"/>
    <cellStyle name="Title 13 2 35" xfId="37671"/>
    <cellStyle name="Title 13 2 36" xfId="37672"/>
    <cellStyle name="Title 13 2 37" xfId="37673"/>
    <cellStyle name="Title 13 2 38" xfId="37674"/>
    <cellStyle name="Title 13 2 39" xfId="37675"/>
    <cellStyle name="Title 13 2 4" xfId="37676"/>
    <cellStyle name="Title 13 2 40" xfId="37677"/>
    <cellStyle name="Title 13 2 41" xfId="37678"/>
    <cellStyle name="Title 13 2 42" xfId="37679"/>
    <cellStyle name="Title 13 2 43" xfId="37680"/>
    <cellStyle name="Title 13 2 44" xfId="37681"/>
    <cellStyle name="Title 13 2 45" xfId="37682"/>
    <cellStyle name="Title 13 2 46" xfId="37683"/>
    <cellStyle name="Title 13 2 47" xfId="37684"/>
    <cellStyle name="Title 13 2 48" xfId="37685"/>
    <cellStyle name="Title 13 2 49" xfId="37686"/>
    <cellStyle name="Title 13 2 5" xfId="37687"/>
    <cellStyle name="Title 13 2 50" xfId="37688"/>
    <cellStyle name="Title 13 2 51" xfId="37689"/>
    <cellStyle name="Title 13 2 52" xfId="37690"/>
    <cellStyle name="Title 13 2 53" xfId="37691"/>
    <cellStyle name="Title 13 2 54" xfId="37692"/>
    <cellStyle name="Title 13 2 55" xfId="37693"/>
    <cellStyle name="Title 13 2 56" xfId="37694"/>
    <cellStyle name="Title 13 2 57" xfId="37695"/>
    <cellStyle name="Title 13 2 58" xfId="37696"/>
    <cellStyle name="Title 13 2 59" xfId="37697"/>
    <cellStyle name="Title 13 2 6" xfId="37698"/>
    <cellStyle name="Title 13 2 60" xfId="37699"/>
    <cellStyle name="Title 13 2 61" xfId="37700"/>
    <cellStyle name="Title 13 2 62" xfId="37701"/>
    <cellStyle name="Title 13 2 63" xfId="37702"/>
    <cellStyle name="Title 13 2 64" xfId="37703"/>
    <cellStyle name="Title 13 2 65" xfId="37704"/>
    <cellStyle name="Title 13 2 66" xfId="37705"/>
    <cellStyle name="Title 13 2 67" xfId="37706"/>
    <cellStyle name="Title 13 2 7" xfId="37707"/>
    <cellStyle name="Title 13 2 8" xfId="37708"/>
    <cellStyle name="Title 13 2 9" xfId="37709"/>
    <cellStyle name="Title 13 20" xfId="37710"/>
    <cellStyle name="Title 13 21" xfId="37711"/>
    <cellStyle name="Title 13 22" xfId="37712"/>
    <cellStyle name="Title 13 23" xfId="37713"/>
    <cellStyle name="Title 13 24" xfId="37714"/>
    <cellStyle name="Title 13 25" xfId="37715"/>
    <cellStyle name="Title 13 26" xfId="37716"/>
    <cellStyle name="Title 13 27" xfId="37717"/>
    <cellStyle name="Title 13 28" xfId="37718"/>
    <cellStyle name="Title 13 29" xfId="37719"/>
    <cellStyle name="Title 13 3" xfId="37720"/>
    <cellStyle name="Title 13 3 10" xfId="37721"/>
    <cellStyle name="Title 13 3 11" xfId="37722"/>
    <cellStyle name="Title 13 3 12" xfId="37723"/>
    <cellStyle name="Title 13 3 13" xfId="37724"/>
    <cellStyle name="Title 13 3 14" xfId="37725"/>
    <cellStyle name="Title 13 3 15" xfId="37726"/>
    <cellStyle name="Title 13 3 16" xfId="37727"/>
    <cellStyle name="Title 13 3 17" xfId="37728"/>
    <cellStyle name="Title 13 3 18" xfId="37729"/>
    <cellStyle name="Title 13 3 19" xfId="37730"/>
    <cellStyle name="Title 13 3 2" xfId="37731"/>
    <cellStyle name="Title 13 3 20" xfId="37732"/>
    <cellStyle name="Title 13 3 21" xfId="37733"/>
    <cellStyle name="Title 13 3 22" xfId="37734"/>
    <cellStyle name="Title 13 3 23" xfId="37735"/>
    <cellStyle name="Title 13 3 24" xfId="37736"/>
    <cellStyle name="Title 13 3 25" xfId="37737"/>
    <cellStyle name="Title 13 3 26" xfId="37738"/>
    <cellStyle name="Title 13 3 27" xfId="37739"/>
    <cellStyle name="Title 13 3 28" xfId="37740"/>
    <cellStyle name="Title 13 3 29" xfId="37741"/>
    <cellStyle name="Title 13 3 3" xfId="37742"/>
    <cellStyle name="Title 13 3 30" xfId="37743"/>
    <cellStyle name="Title 13 3 31" xfId="37744"/>
    <cellStyle name="Title 13 3 32" xfId="37745"/>
    <cellStyle name="Title 13 3 33" xfId="37746"/>
    <cellStyle name="Title 13 3 34" xfId="37747"/>
    <cellStyle name="Title 13 3 35" xfId="37748"/>
    <cellStyle name="Title 13 3 36" xfId="37749"/>
    <cellStyle name="Title 13 3 37" xfId="37750"/>
    <cellStyle name="Title 13 3 38" xfId="37751"/>
    <cellStyle name="Title 13 3 39" xfId="37752"/>
    <cellStyle name="Title 13 3 4" xfId="37753"/>
    <cellStyle name="Title 13 3 40" xfId="37754"/>
    <cellStyle name="Title 13 3 41" xfId="37755"/>
    <cellStyle name="Title 13 3 42" xfId="37756"/>
    <cellStyle name="Title 13 3 43" xfId="37757"/>
    <cellStyle name="Title 13 3 44" xfId="37758"/>
    <cellStyle name="Title 13 3 45" xfId="37759"/>
    <cellStyle name="Title 13 3 46" xfId="37760"/>
    <cellStyle name="Title 13 3 47" xfId="37761"/>
    <cellStyle name="Title 13 3 48" xfId="37762"/>
    <cellStyle name="Title 13 3 49" xfId="37763"/>
    <cellStyle name="Title 13 3 5" xfId="37764"/>
    <cellStyle name="Title 13 3 50" xfId="37765"/>
    <cellStyle name="Title 13 3 51" xfId="37766"/>
    <cellStyle name="Title 13 3 52" xfId="37767"/>
    <cellStyle name="Title 13 3 53" xfId="37768"/>
    <cellStyle name="Title 13 3 54" xfId="37769"/>
    <cellStyle name="Title 13 3 55" xfId="37770"/>
    <cellStyle name="Title 13 3 56" xfId="37771"/>
    <cellStyle name="Title 13 3 57" xfId="37772"/>
    <cellStyle name="Title 13 3 58" xfId="37773"/>
    <cellStyle name="Title 13 3 59" xfId="37774"/>
    <cellStyle name="Title 13 3 6" xfId="37775"/>
    <cellStyle name="Title 13 3 60" xfId="37776"/>
    <cellStyle name="Title 13 3 61" xfId="37777"/>
    <cellStyle name="Title 13 3 62" xfId="37778"/>
    <cellStyle name="Title 13 3 63" xfId="37779"/>
    <cellStyle name="Title 13 3 64" xfId="37780"/>
    <cellStyle name="Title 13 3 65" xfId="37781"/>
    <cellStyle name="Title 13 3 66" xfId="37782"/>
    <cellStyle name="Title 13 3 67" xfId="37783"/>
    <cellStyle name="Title 13 3 7" xfId="37784"/>
    <cellStyle name="Title 13 3 8" xfId="37785"/>
    <cellStyle name="Title 13 3 9" xfId="37786"/>
    <cellStyle name="Title 13 30" xfId="37787"/>
    <cellStyle name="Title 13 31" xfId="37788"/>
    <cellStyle name="Title 13 32" xfId="37789"/>
    <cellStyle name="Title 13 33" xfId="37790"/>
    <cellStyle name="Title 13 34" xfId="37791"/>
    <cellStyle name="Title 13 35" xfId="37792"/>
    <cellStyle name="Title 13 36" xfId="37793"/>
    <cellStyle name="Title 13 37" xfId="37794"/>
    <cellStyle name="Title 13 38" xfId="37795"/>
    <cellStyle name="Title 13 39" xfId="37796"/>
    <cellStyle name="Title 13 4" xfId="37797"/>
    <cellStyle name="Title 13 40" xfId="37798"/>
    <cellStyle name="Title 13 41" xfId="37799"/>
    <cellStyle name="Title 13 42" xfId="37800"/>
    <cellStyle name="Title 13 43" xfId="37801"/>
    <cellStyle name="Title 13 44" xfId="37802"/>
    <cellStyle name="Title 13 45" xfId="37803"/>
    <cellStyle name="Title 13 46" xfId="37804"/>
    <cellStyle name="Title 13 47" xfId="37805"/>
    <cellStyle name="Title 13 48" xfId="37806"/>
    <cellStyle name="Title 13 49" xfId="37807"/>
    <cellStyle name="Title 13 5" xfId="37808"/>
    <cellStyle name="Title 13 50" xfId="37809"/>
    <cellStyle name="Title 13 51" xfId="37810"/>
    <cellStyle name="Title 13 52" xfId="37811"/>
    <cellStyle name="Title 13 53" xfId="37812"/>
    <cellStyle name="Title 13 54" xfId="37813"/>
    <cellStyle name="Title 13 55" xfId="37814"/>
    <cellStyle name="Title 13 56" xfId="37815"/>
    <cellStyle name="Title 13 57" xfId="37816"/>
    <cellStyle name="Title 13 58" xfId="37817"/>
    <cellStyle name="Title 13 59" xfId="37818"/>
    <cellStyle name="Title 13 6" xfId="37819"/>
    <cellStyle name="Title 13 60" xfId="37820"/>
    <cellStyle name="Title 13 61" xfId="37821"/>
    <cellStyle name="Title 13 62" xfId="37822"/>
    <cellStyle name="Title 13 63" xfId="37823"/>
    <cellStyle name="Title 13 64" xfId="37824"/>
    <cellStyle name="Title 13 65" xfId="37825"/>
    <cellStyle name="Title 13 66" xfId="37826"/>
    <cellStyle name="Title 13 67" xfId="37827"/>
    <cellStyle name="Title 13 68" xfId="37828"/>
    <cellStyle name="Title 13 69" xfId="37829"/>
    <cellStyle name="Title 13 7" xfId="37830"/>
    <cellStyle name="Title 13 8" xfId="37831"/>
    <cellStyle name="Title 13 9" xfId="37832"/>
    <cellStyle name="Title 14" xfId="37833"/>
    <cellStyle name="Title 14 10" xfId="37834"/>
    <cellStyle name="Title 14 11" xfId="37835"/>
    <cellStyle name="Title 14 12" xfId="37836"/>
    <cellStyle name="Title 14 13" xfId="37837"/>
    <cellStyle name="Title 14 14" xfId="37838"/>
    <cellStyle name="Title 14 15" xfId="37839"/>
    <cellStyle name="Title 14 16" xfId="37840"/>
    <cellStyle name="Title 14 17" xfId="37841"/>
    <cellStyle name="Title 14 18" xfId="37842"/>
    <cellStyle name="Title 14 19" xfId="37843"/>
    <cellStyle name="Title 14 2" xfId="37844"/>
    <cellStyle name="Title 14 2 10" xfId="37845"/>
    <cellStyle name="Title 14 2 11" xfId="37846"/>
    <cellStyle name="Title 14 2 12" xfId="37847"/>
    <cellStyle name="Title 14 2 13" xfId="37848"/>
    <cellStyle name="Title 14 2 14" xfId="37849"/>
    <cellStyle name="Title 14 2 15" xfId="37850"/>
    <cellStyle name="Title 14 2 16" xfId="37851"/>
    <cellStyle name="Title 14 2 17" xfId="37852"/>
    <cellStyle name="Title 14 2 18" xfId="37853"/>
    <cellStyle name="Title 14 2 19" xfId="37854"/>
    <cellStyle name="Title 14 2 2" xfId="37855"/>
    <cellStyle name="Title 14 2 20" xfId="37856"/>
    <cellStyle name="Title 14 2 21" xfId="37857"/>
    <cellStyle name="Title 14 2 22" xfId="37858"/>
    <cellStyle name="Title 14 2 23" xfId="37859"/>
    <cellStyle name="Title 14 2 24" xfId="37860"/>
    <cellStyle name="Title 14 2 25" xfId="37861"/>
    <cellStyle name="Title 14 2 26" xfId="37862"/>
    <cellStyle name="Title 14 2 27" xfId="37863"/>
    <cellStyle name="Title 14 2 28" xfId="37864"/>
    <cellStyle name="Title 14 2 29" xfId="37865"/>
    <cellStyle name="Title 14 2 3" xfId="37866"/>
    <cellStyle name="Title 14 2 30" xfId="37867"/>
    <cellStyle name="Title 14 2 31" xfId="37868"/>
    <cellStyle name="Title 14 2 32" xfId="37869"/>
    <cellStyle name="Title 14 2 33" xfId="37870"/>
    <cellStyle name="Title 14 2 34" xfId="37871"/>
    <cellStyle name="Title 14 2 35" xfId="37872"/>
    <cellStyle name="Title 14 2 36" xfId="37873"/>
    <cellStyle name="Title 14 2 37" xfId="37874"/>
    <cellStyle name="Title 14 2 38" xfId="37875"/>
    <cellStyle name="Title 14 2 39" xfId="37876"/>
    <cellStyle name="Title 14 2 4" xfId="37877"/>
    <cellStyle name="Title 14 2 40" xfId="37878"/>
    <cellStyle name="Title 14 2 41" xfId="37879"/>
    <cellStyle name="Title 14 2 42" xfId="37880"/>
    <cellStyle name="Title 14 2 43" xfId="37881"/>
    <cellStyle name="Title 14 2 44" xfId="37882"/>
    <cellStyle name="Title 14 2 45" xfId="37883"/>
    <cellStyle name="Title 14 2 46" xfId="37884"/>
    <cellStyle name="Title 14 2 47" xfId="37885"/>
    <cellStyle name="Title 14 2 48" xfId="37886"/>
    <cellStyle name="Title 14 2 49" xfId="37887"/>
    <cellStyle name="Title 14 2 5" xfId="37888"/>
    <cellStyle name="Title 14 2 50" xfId="37889"/>
    <cellStyle name="Title 14 2 51" xfId="37890"/>
    <cellStyle name="Title 14 2 52" xfId="37891"/>
    <cellStyle name="Title 14 2 53" xfId="37892"/>
    <cellStyle name="Title 14 2 54" xfId="37893"/>
    <cellStyle name="Title 14 2 55" xfId="37894"/>
    <cellStyle name="Title 14 2 56" xfId="37895"/>
    <cellStyle name="Title 14 2 57" xfId="37896"/>
    <cellStyle name="Title 14 2 58" xfId="37897"/>
    <cellStyle name="Title 14 2 59" xfId="37898"/>
    <cellStyle name="Title 14 2 6" xfId="37899"/>
    <cellStyle name="Title 14 2 60" xfId="37900"/>
    <cellStyle name="Title 14 2 61" xfId="37901"/>
    <cellStyle name="Title 14 2 62" xfId="37902"/>
    <cellStyle name="Title 14 2 63" xfId="37903"/>
    <cellStyle name="Title 14 2 64" xfId="37904"/>
    <cellStyle name="Title 14 2 65" xfId="37905"/>
    <cellStyle name="Title 14 2 66" xfId="37906"/>
    <cellStyle name="Title 14 2 67" xfId="37907"/>
    <cellStyle name="Title 14 2 7" xfId="37908"/>
    <cellStyle name="Title 14 2 8" xfId="37909"/>
    <cellStyle name="Title 14 2 9" xfId="37910"/>
    <cellStyle name="Title 14 20" xfId="37911"/>
    <cellStyle name="Title 14 21" xfId="37912"/>
    <cellStyle name="Title 14 22" xfId="37913"/>
    <cellStyle name="Title 14 23" xfId="37914"/>
    <cellStyle name="Title 14 24" xfId="37915"/>
    <cellStyle name="Title 14 25" xfId="37916"/>
    <cellStyle name="Title 14 26" xfId="37917"/>
    <cellStyle name="Title 14 27" xfId="37918"/>
    <cellStyle name="Title 14 28" xfId="37919"/>
    <cellStyle name="Title 14 29" xfId="37920"/>
    <cellStyle name="Title 14 3" xfId="37921"/>
    <cellStyle name="Title 14 3 10" xfId="37922"/>
    <cellStyle name="Title 14 3 11" xfId="37923"/>
    <cellStyle name="Title 14 3 12" xfId="37924"/>
    <cellStyle name="Title 14 3 13" xfId="37925"/>
    <cellStyle name="Title 14 3 14" xfId="37926"/>
    <cellStyle name="Title 14 3 15" xfId="37927"/>
    <cellStyle name="Title 14 3 16" xfId="37928"/>
    <cellStyle name="Title 14 3 17" xfId="37929"/>
    <cellStyle name="Title 14 3 18" xfId="37930"/>
    <cellStyle name="Title 14 3 19" xfId="37931"/>
    <cellStyle name="Title 14 3 2" xfId="37932"/>
    <cellStyle name="Title 14 3 20" xfId="37933"/>
    <cellStyle name="Title 14 3 21" xfId="37934"/>
    <cellStyle name="Title 14 3 22" xfId="37935"/>
    <cellStyle name="Title 14 3 23" xfId="37936"/>
    <cellStyle name="Title 14 3 24" xfId="37937"/>
    <cellStyle name="Title 14 3 25" xfId="37938"/>
    <cellStyle name="Title 14 3 26" xfId="37939"/>
    <cellStyle name="Title 14 3 27" xfId="37940"/>
    <cellStyle name="Title 14 3 28" xfId="37941"/>
    <cellStyle name="Title 14 3 29" xfId="37942"/>
    <cellStyle name="Title 14 3 3" xfId="37943"/>
    <cellStyle name="Title 14 3 30" xfId="37944"/>
    <cellStyle name="Title 14 3 31" xfId="37945"/>
    <cellStyle name="Title 14 3 32" xfId="37946"/>
    <cellStyle name="Title 14 3 33" xfId="37947"/>
    <cellStyle name="Title 14 3 34" xfId="37948"/>
    <cellStyle name="Title 14 3 35" xfId="37949"/>
    <cellStyle name="Title 14 3 36" xfId="37950"/>
    <cellStyle name="Title 14 3 37" xfId="37951"/>
    <cellStyle name="Title 14 3 38" xfId="37952"/>
    <cellStyle name="Title 14 3 39" xfId="37953"/>
    <cellStyle name="Title 14 3 4" xfId="37954"/>
    <cellStyle name="Title 14 3 40" xfId="37955"/>
    <cellStyle name="Title 14 3 41" xfId="37956"/>
    <cellStyle name="Title 14 3 42" xfId="37957"/>
    <cellStyle name="Title 14 3 43" xfId="37958"/>
    <cellStyle name="Title 14 3 44" xfId="37959"/>
    <cellStyle name="Title 14 3 45" xfId="37960"/>
    <cellStyle name="Title 14 3 46" xfId="37961"/>
    <cellStyle name="Title 14 3 47" xfId="37962"/>
    <cellStyle name="Title 14 3 48" xfId="37963"/>
    <cellStyle name="Title 14 3 49" xfId="37964"/>
    <cellStyle name="Title 14 3 5" xfId="37965"/>
    <cellStyle name="Title 14 3 50" xfId="37966"/>
    <cellStyle name="Title 14 3 51" xfId="37967"/>
    <cellStyle name="Title 14 3 52" xfId="37968"/>
    <cellStyle name="Title 14 3 53" xfId="37969"/>
    <cellStyle name="Title 14 3 54" xfId="37970"/>
    <cellStyle name="Title 14 3 55" xfId="37971"/>
    <cellStyle name="Title 14 3 56" xfId="37972"/>
    <cellStyle name="Title 14 3 57" xfId="37973"/>
    <cellStyle name="Title 14 3 58" xfId="37974"/>
    <cellStyle name="Title 14 3 59" xfId="37975"/>
    <cellStyle name="Title 14 3 6" xfId="37976"/>
    <cellStyle name="Title 14 3 60" xfId="37977"/>
    <cellStyle name="Title 14 3 61" xfId="37978"/>
    <cellStyle name="Title 14 3 62" xfId="37979"/>
    <cellStyle name="Title 14 3 63" xfId="37980"/>
    <cellStyle name="Title 14 3 64" xfId="37981"/>
    <cellStyle name="Title 14 3 65" xfId="37982"/>
    <cellStyle name="Title 14 3 66" xfId="37983"/>
    <cellStyle name="Title 14 3 67" xfId="37984"/>
    <cellStyle name="Title 14 3 7" xfId="37985"/>
    <cellStyle name="Title 14 3 8" xfId="37986"/>
    <cellStyle name="Title 14 3 9" xfId="37987"/>
    <cellStyle name="Title 14 30" xfId="37988"/>
    <cellStyle name="Title 14 31" xfId="37989"/>
    <cellStyle name="Title 14 32" xfId="37990"/>
    <cellStyle name="Title 14 33" xfId="37991"/>
    <cellStyle name="Title 14 34" xfId="37992"/>
    <cellStyle name="Title 14 35" xfId="37993"/>
    <cellStyle name="Title 14 36" xfId="37994"/>
    <cellStyle name="Title 14 37" xfId="37995"/>
    <cellStyle name="Title 14 38" xfId="37996"/>
    <cellStyle name="Title 14 39" xfId="37997"/>
    <cellStyle name="Title 14 4" xfId="37998"/>
    <cellStyle name="Title 14 40" xfId="37999"/>
    <cellStyle name="Title 14 41" xfId="38000"/>
    <cellStyle name="Title 14 42" xfId="38001"/>
    <cellStyle name="Title 14 43" xfId="38002"/>
    <cellStyle name="Title 14 44" xfId="38003"/>
    <cellStyle name="Title 14 45" xfId="38004"/>
    <cellStyle name="Title 14 46" xfId="38005"/>
    <cellStyle name="Title 14 47" xfId="38006"/>
    <cellStyle name="Title 14 48" xfId="38007"/>
    <cellStyle name="Title 14 49" xfId="38008"/>
    <cellStyle name="Title 14 5" xfId="38009"/>
    <cellStyle name="Title 14 50" xfId="38010"/>
    <cellStyle name="Title 14 51" xfId="38011"/>
    <cellStyle name="Title 14 52" xfId="38012"/>
    <cellStyle name="Title 14 53" xfId="38013"/>
    <cellStyle name="Title 14 54" xfId="38014"/>
    <cellStyle name="Title 14 55" xfId="38015"/>
    <cellStyle name="Title 14 56" xfId="38016"/>
    <cellStyle name="Title 14 57" xfId="38017"/>
    <cellStyle name="Title 14 58" xfId="38018"/>
    <cellStyle name="Title 14 59" xfId="38019"/>
    <cellStyle name="Title 14 6" xfId="38020"/>
    <cellStyle name="Title 14 60" xfId="38021"/>
    <cellStyle name="Title 14 61" xfId="38022"/>
    <cellStyle name="Title 14 62" xfId="38023"/>
    <cellStyle name="Title 14 63" xfId="38024"/>
    <cellStyle name="Title 14 64" xfId="38025"/>
    <cellStyle name="Title 14 65" xfId="38026"/>
    <cellStyle name="Title 14 66" xfId="38027"/>
    <cellStyle name="Title 14 67" xfId="38028"/>
    <cellStyle name="Title 14 68" xfId="38029"/>
    <cellStyle name="Title 14 69" xfId="38030"/>
    <cellStyle name="Title 14 7" xfId="38031"/>
    <cellStyle name="Title 14 8" xfId="38032"/>
    <cellStyle name="Title 14 9" xfId="38033"/>
    <cellStyle name="Title 15" xfId="38034"/>
    <cellStyle name="Title 15 10" xfId="38035"/>
    <cellStyle name="Title 15 11" xfId="38036"/>
    <cellStyle name="Title 15 12" xfId="38037"/>
    <cellStyle name="Title 15 13" xfId="38038"/>
    <cellStyle name="Title 15 14" xfId="38039"/>
    <cellStyle name="Title 15 15" xfId="38040"/>
    <cellStyle name="Title 15 16" xfId="38041"/>
    <cellStyle name="Title 15 17" xfId="38042"/>
    <cellStyle name="Title 15 18" xfId="38043"/>
    <cellStyle name="Title 15 19" xfId="38044"/>
    <cellStyle name="Title 15 2" xfId="38045"/>
    <cellStyle name="Title 15 2 10" xfId="38046"/>
    <cellStyle name="Title 15 2 11" xfId="38047"/>
    <cellStyle name="Title 15 2 12" xfId="38048"/>
    <cellStyle name="Title 15 2 13" xfId="38049"/>
    <cellStyle name="Title 15 2 14" xfId="38050"/>
    <cellStyle name="Title 15 2 15" xfId="38051"/>
    <cellStyle name="Title 15 2 16" xfId="38052"/>
    <cellStyle name="Title 15 2 17" xfId="38053"/>
    <cellStyle name="Title 15 2 18" xfId="38054"/>
    <cellStyle name="Title 15 2 19" xfId="38055"/>
    <cellStyle name="Title 15 2 2" xfId="38056"/>
    <cellStyle name="Title 15 2 20" xfId="38057"/>
    <cellStyle name="Title 15 2 21" xfId="38058"/>
    <cellStyle name="Title 15 2 22" xfId="38059"/>
    <cellStyle name="Title 15 2 23" xfId="38060"/>
    <cellStyle name="Title 15 2 24" xfId="38061"/>
    <cellStyle name="Title 15 2 25" xfId="38062"/>
    <cellStyle name="Title 15 2 26" xfId="38063"/>
    <cellStyle name="Title 15 2 27" xfId="38064"/>
    <cellStyle name="Title 15 2 28" xfId="38065"/>
    <cellStyle name="Title 15 2 29" xfId="38066"/>
    <cellStyle name="Title 15 2 3" xfId="38067"/>
    <cellStyle name="Title 15 2 30" xfId="38068"/>
    <cellStyle name="Title 15 2 31" xfId="38069"/>
    <cellStyle name="Title 15 2 32" xfId="38070"/>
    <cellStyle name="Title 15 2 33" xfId="38071"/>
    <cellStyle name="Title 15 2 34" xfId="38072"/>
    <cellStyle name="Title 15 2 35" xfId="38073"/>
    <cellStyle name="Title 15 2 36" xfId="38074"/>
    <cellStyle name="Title 15 2 37" xfId="38075"/>
    <cellStyle name="Title 15 2 38" xfId="38076"/>
    <cellStyle name="Title 15 2 39" xfId="38077"/>
    <cellStyle name="Title 15 2 4" xfId="38078"/>
    <cellStyle name="Title 15 2 40" xfId="38079"/>
    <cellStyle name="Title 15 2 41" xfId="38080"/>
    <cellStyle name="Title 15 2 42" xfId="38081"/>
    <cellStyle name="Title 15 2 43" xfId="38082"/>
    <cellStyle name="Title 15 2 44" xfId="38083"/>
    <cellStyle name="Title 15 2 45" xfId="38084"/>
    <cellStyle name="Title 15 2 46" xfId="38085"/>
    <cellStyle name="Title 15 2 47" xfId="38086"/>
    <cellStyle name="Title 15 2 48" xfId="38087"/>
    <cellStyle name="Title 15 2 49" xfId="38088"/>
    <cellStyle name="Title 15 2 5" xfId="38089"/>
    <cellStyle name="Title 15 2 50" xfId="38090"/>
    <cellStyle name="Title 15 2 51" xfId="38091"/>
    <cellStyle name="Title 15 2 52" xfId="38092"/>
    <cellStyle name="Title 15 2 53" xfId="38093"/>
    <cellStyle name="Title 15 2 54" xfId="38094"/>
    <cellStyle name="Title 15 2 55" xfId="38095"/>
    <cellStyle name="Title 15 2 56" xfId="38096"/>
    <cellStyle name="Title 15 2 57" xfId="38097"/>
    <cellStyle name="Title 15 2 58" xfId="38098"/>
    <cellStyle name="Title 15 2 59" xfId="38099"/>
    <cellStyle name="Title 15 2 6" xfId="38100"/>
    <cellStyle name="Title 15 2 60" xfId="38101"/>
    <cellStyle name="Title 15 2 61" xfId="38102"/>
    <cellStyle name="Title 15 2 62" xfId="38103"/>
    <cellStyle name="Title 15 2 63" xfId="38104"/>
    <cellStyle name="Title 15 2 64" xfId="38105"/>
    <cellStyle name="Title 15 2 65" xfId="38106"/>
    <cellStyle name="Title 15 2 66" xfId="38107"/>
    <cellStyle name="Title 15 2 67" xfId="38108"/>
    <cellStyle name="Title 15 2 7" xfId="38109"/>
    <cellStyle name="Title 15 2 8" xfId="38110"/>
    <cellStyle name="Title 15 2 9" xfId="38111"/>
    <cellStyle name="Title 15 20" xfId="38112"/>
    <cellStyle name="Title 15 21" xfId="38113"/>
    <cellStyle name="Title 15 22" xfId="38114"/>
    <cellStyle name="Title 15 23" xfId="38115"/>
    <cellStyle name="Title 15 24" xfId="38116"/>
    <cellStyle name="Title 15 25" xfId="38117"/>
    <cellStyle name="Title 15 26" xfId="38118"/>
    <cellStyle name="Title 15 27" xfId="38119"/>
    <cellStyle name="Title 15 28" xfId="38120"/>
    <cellStyle name="Title 15 29" xfId="38121"/>
    <cellStyle name="Title 15 3" xfId="38122"/>
    <cellStyle name="Title 15 3 10" xfId="38123"/>
    <cellStyle name="Title 15 3 11" xfId="38124"/>
    <cellStyle name="Title 15 3 12" xfId="38125"/>
    <cellStyle name="Title 15 3 13" xfId="38126"/>
    <cellStyle name="Title 15 3 14" xfId="38127"/>
    <cellStyle name="Title 15 3 15" xfId="38128"/>
    <cellStyle name="Title 15 3 16" xfId="38129"/>
    <cellStyle name="Title 15 3 17" xfId="38130"/>
    <cellStyle name="Title 15 3 18" xfId="38131"/>
    <cellStyle name="Title 15 3 19" xfId="38132"/>
    <cellStyle name="Title 15 3 2" xfId="38133"/>
    <cellStyle name="Title 15 3 20" xfId="38134"/>
    <cellStyle name="Title 15 3 21" xfId="38135"/>
    <cellStyle name="Title 15 3 22" xfId="38136"/>
    <cellStyle name="Title 15 3 23" xfId="38137"/>
    <cellStyle name="Title 15 3 24" xfId="38138"/>
    <cellStyle name="Title 15 3 25" xfId="38139"/>
    <cellStyle name="Title 15 3 26" xfId="38140"/>
    <cellStyle name="Title 15 3 27" xfId="38141"/>
    <cellStyle name="Title 15 3 28" xfId="38142"/>
    <cellStyle name="Title 15 3 29" xfId="38143"/>
    <cellStyle name="Title 15 3 3" xfId="38144"/>
    <cellStyle name="Title 15 3 30" xfId="38145"/>
    <cellStyle name="Title 15 3 31" xfId="38146"/>
    <cellStyle name="Title 15 3 32" xfId="38147"/>
    <cellStyle name="Title 15 3 33" xfId="38148"/>
    <cellStyle name="Title 15 3 34" xfId="38149"/>
    <cellStyle name="Title 15 3 35" xfId="38150"/>
    <cellStyle name="Title 15 3 36" xfId="38151"/>
    <cellStyle name="Title 15 3 37" xfId="38152"/>
    <cellStyle name="Title 15 3 38" xfId="38153"/>
    <cellStyle name="Title 15 3 39" xfId="38154"/>
    <cellStyle name="Title 15 3 4" xfId="38155"/>
    <cellStyle name="Title 15 3 40" xfId="38156"/>
    <cellStyle name="Title 15 3 41" xfId="38157"/>
    <cellStyle name="Title 15 3 42" xfId="38158"/>
    <cellStyle name="Title 15 3 43" xfId="38159"/>
    <cellStyle name="Title 15 3 44" xfId="38160"/>
    <cellStyle name="Title 15 3 45" xfId="38161"/>
    <cellStyle name="Title 15 3 46" xfId="38162"/>
    <cellStyle name="Title 15 3 47" xfId="38163"/>
    <cellStyle name="Title 15 3 48" xfId="38164"/>
    <cellStyle name="Title 15 3 49" xfId="38165"/>
    <cellStyle name="Title 15 3 5" xfId="38166"/>
    <cellStyle name="Title 15 3 50" xfId="38167"/>
    <cellStyle name="Title 15 3 51" xfId="38168"/>
    <cellStyle name="Title 15 3 52" xfId="38169"/>
    <cellStyle name="Title 15 3 53" xfId="38170"/>
    <cellStyle name="Title 15 3 54" xfId="38171"/>
    <cellStyle name="Title 15 3 55" xfId="38172"/>
    <cellStyle name="Title 15 3 56" xfId="38173"/>
    <cellStyle name="Title 15 3 57" xfId="38174"/>
    <cellStyle name="Title 15 3 58" xfId="38175"/>
    <cellStyle name="Title 15 3 59" xfId="38176"/>
    <cellStyle name="Title 15 3 6" xfId="38177"/>
    <cellStyle name="Title 15 3 60" xfId="38178"/>
    <cellStyle name="Title 15 3 61" xfId="38179"/>
    <cellStyle name="Title 15 3 62" xfId="38180"/>
    <cellStyle name="Title 15 3 63" xfId="38181"/>
    <cellStyle name="Title 15 3 64" xfId="38182"/>
    <cellStyle name="Title 15 3 65" xfId="38183"/>
    <cellStyle name="Title 15 3 66" xfId="38184"/>
    <cellStyle name="Title 15 3 67" xfId="38185"/>
    <cellStyle name="Title 15 3 7" xfId="38186"/>
    <cellStyle name="Title 15 3 8" xfId="38187"/>
    <cellStyle name="Title 15 3 9" xfId="38188"/>
    <cellStyle name="Title 15 30" xfId="38189"/>
    <cellStyle name="Title 15 31" xfId="38190"/>
    <cellStyle name="Title 15 32" xfId="38191"/>
    <cellStyle name="Title 15 33" xfId="38192"/>
    <cellStyle name="Title 15 34" xfId="38193"/>
    <cellStyle name="Title 15 35" xfId="38194"/>
    <cellStyle name="Title 15 36" xfId="38195"/>
    <cellStyle name="Title 15 37" xfId="38196"/>
    <cellStyle name="Title 15 38" xfId="38197"/>
    <cellStyle name="Title 15 39" xfId="38198"/>
    <cellStyle name="Title 15 4" xfId="38199"/>
    <cellStyle name="Title 15 40" xfId="38200"/>
    <cellStyle name="Title 15 41" xfId="38201"/>
    <cellStyle name="Title 15 42" xfId="38202"/>
    <cellStyle name="Title 15 43" xfId="38203"/>
    <cellStyle name="Title 15 44" xfId="38204"/>
    <cellStyle name="Title 15 45" xfId="38205"/>
    <cellStyle name="Title 15 46" xfId="38206"/>
    <cellStyle name="Title 15 47" xfId="38207"/>
    <cellStyle name="Title 15 48" xfId="38208"/>
    <cellStyle name="Title 15 49" xfId="38209"/>
    <cellStyle name="Title 15 5" xfId="38210"/>
    <cellStyle name="Title 15 50" xfId="38211"/>
    <cellStyle name="Title 15 51" xfId="38212"/>
    <cellStyle name="Title 15 52" xfId="38213"/>
    <cellStyle name="Title 15 53" xfId="38214"/>
    <cellStyle name="Title 15 54" xfId="38215"/>
    <cellStyle name="Title 15 55" xfId="38216"/>
    <cellStyle name="Title 15 56" xfId="38217"/>
    <cellStyle name="Title 15 57" xfId="38218"/>
    <cellStyle name="Title 15 58" xfId="38219"/>
    <cellStyle name="Title 15 59" xfId="38220"/>
    <cellStyle name="Title 15 6" xfId="38221"/>
    <cellStyle name="Title 15 60" xfId="38222"/>
    <cellStyle name="Title 15 61" xfId="38223"/>
    <cellStyle name="Title 15 62" xfId="38224"/>
    <cellStyle name="Title 15 63" xfId="38225"/>
    <cellStyle name="Title 15 64" xfId="38226"/>
    <cellStyle name="Title 15 65" xfId="38227"/>
    <cellStyle name="Title 15 66" xfId="38228"/>
    <cellStyle name="Title 15 67" xfId="38229"/>
    <cellStyle name="Title 15 68" xfId="38230"/>
    <cellStyle name="Title 15 69" xfId="38231"/>
    <cellStyle name="Title 15 7" xfId="38232"/>
    <cellStyle name="Title 15 8" xfId="38233"/>
    <cellStyle name="Title 15 9" xfId="38234"/>
    <cellStyle name="Title 16" xfId="38235"/>
    <cellStyle name="Title 16 10" xfId="38236"/>
    <cellStyle name="Title 16 11" xfId="38237"/>
    <cellStyle name="Title 16 12" xfId="38238"/>
    <cellStyle name="Title 16 13" xfId="38239"/>
    <cellStyle name="Title 16 14" xfId="38240"/>
    <cellStyle name="Title 16 15" xfId="38241"/>
    <cellStyle name="Title 16 16" xfId="38242"/>
    <cellStyle name="Title 16 17" xfId="38243"/>
    <cellStyle name="Title 16 18" xfId="38244"/>
    <cellStyle name="Title 16 19" xfId="38245"/>
    <cellStyle name="Title 16 2" xfId="38246"/>
    <cellStyle name="Title 16 2 10" xfId="38247"/>
    <cellStyle name="Title 16 2 11" xfId="38248"/>
    <cellStyle name="Title 16 2 12" xfId="38249"/>
    <cellStyle name="Title 16 2 13" xfId="38250"/>
    <cellStyle name="Title 16 2 14" xfId="38251"/>
    <cellStyle name="Title 16 2 15" xfId="38252"/>
    <cellStyle name="Title 16 2 16" xfId="38253"/>
    <cellStyle name="Title 16 2 17" xfId="38254"/>
    <cellStyle name="Title 16 2 18" xfId="38255"/>
    <cellStyle name="Title 16 2 19" xfId="38256"/>
    <cellStyle name="Title 16 2 2" xfId="38257"/>
    <cellStyle name="Title 16 2 20" xfId="38258"/>
    <cellStyle name="Title 16 2 21" xfId="38259"/>
    <cellStyle name="Title 16 2 22" xfId="38260"/>
    <cellStyle name="Title 16 2 23" xfId="38261"/>
    <cellStyle name="Title 16 2 24" xfId="38262"/>
    <cellStyle name="Title 16 2 25" xfId="38263"/>
    <cellStyle name="Title 16 2 26" xfId="38264"/>
    <cellStyle name="Title 16 2 27" xfId="38265"/>
    <cellStyle name="Title 16 2 28" xfId="38266"/>
    <cellStyle name="Title 16 2 29" xfId="38267"/>
    <cellStyle name="Title 16 2 3" xfId="38268"/>
    <cellStyle name="Title 16 2 30" xfId="38269"/>
    <cellStyle name="Title 16 2 31" xfId="38270"/>
    <cellStyle name="Title 16 2 32" xfId="38271"/>
    <cellStyle name="Title 16 2 33" xfId="38272"/>
    <cellStyle name="Title 16 2 34" xfId="38273"/>
    <cellStyle name="Title 16 2 35" xfId="38274"/>
    <cellStyle name="Title 16 2 36" xfId="38275"/>
    <cellStyle name="Title 16 2 37" xfId="38276"/>
    <cellStyle name="Title 16 2 38" xfId="38277"/>
    <cellStyle name="Title 16 2 39" xfId="38278"/>
    <cellStyle name="Title 16 2 4" xfId="38279"/>
    <cellStyle name="Title 16 2 40" xfId="38280"/>
    <cellStyle name="Title 16 2 41" xfId="38281"/>
    <cellStyle name="Title 16 2 42" xfId="38282"/>
    <cellStyle name="Title 16 2 43" xfId="38283"/>
    <cellStyle name="Title 16 2 44" xfId="38284"/>
    <cellStyle name="Title 16 2 45" xfId="38285"/>
    <cellStyle name="Title 16 2 46" xfId="38286"/>
    <cellStyle name="Title 16 2 47" xfId="38287"/>
    <cellStyle name="Title 16 2 48" xfId="38288"/>
    <cellStyle name="Title 16 2 49" xfId="38289"/>
    <cellStyle name="Title 16 2 5" xfId="38290"/>
    <cellStyle name="Title 16 2 50" xfId="38291"/>
    <cellStyle name="Title 16 2 51" xfId="38292"/>
    <cellStyle name="Title 16 2 52" xfId="38293"/>
    <cellStyle name="Title 16 2 53" xfId="38294"/>
    <cellStyle name="Title 16 2 54" xfId="38295"/>
    <cellStyle name="Title 16 2 55" xfId="38296"/>
    <cellStyle name="Title 16 2 56" xfId="38297"/>
    <cellStyle name="Title 16 2 57" xfId="38298"/>
    <cellStyle name="Title 16 2 58" xfId="38299"/>
    <cellStyle name="Title 16 2 59" xfId="38300"/>
    <cellStyle name="Title 16 2 6" xfId="38301"/>
    <cellStyle name="Title 16 2 60" xfId="38302"/>
    <cellStyle name="Title 16 2 61" xfId="38303"/>
    <cellStyle name="Title 16 2 62" xfId="38304"/>
    <cellStyle name="Title 16 2 63" xfId="38305"/>
    <cellStyle name="Title 16 2 64" xfId="38306"/>
    <cellStyle name="Title 16 2 65" xfId="38307"/>
    <cellStyle name="Title 16 2 66" xfId="38308"/>
    <cellStyle name="Title 16 2 67" xfId="38309"/>
    <cellStyle name="Title 16 2 7" xfId="38310"/>
    <cellStyle name="Title 16 2 8" xfId="38311"/>
    <cellStyle name="Title 16 2 9" xfId="38312"/>
    <cellStyle name="Title 16 20" xfId="38313"/>
    <cellStyle name="Title 16 21" xfId="38314"/>
    <cellStyle name="Title 16 22" xfId="38315"/>
    <cellStyle name="Title 16 23" xfId="38316"/>
    <cellStyle name="Title 16 24" xfId="38317"/>
    <cellStyle name="Title 16 25" xfId="38318"/>
    <cellStyle name="Title 16 26" xfId="38319"/>
    <cellStyle name="Title 16 27" xfId="38320"/>
    <cellStyle name="Title 16 28" xfId="38321"/>
    <cellStyle name="Title 16 29" xfId="38322"/>
    <cellStyle name="Title 16 3" xfId="38323"/>
    <cellStyle name="Title 16 3 10" xfId="38324"/>
    <cellStyle name="Title 16 3 11" xfId="38325"/>
    <cellStyle name="Title 16 3 12" xfId="38326"/>
    <cellStyle name="Title 16 3 13" xfId="38327"/>
    <cellStyle name="Title 16 3 14" xfId="38328"/>
    <cellStyle name="Title 16 3 15" xfId="38329"/>
    <cellStyle name="Title 16 3 16" xfId="38330"/>
    <cellStyle name="Title 16 3 17" xfId="38331"/>
    <cellStyle name="Title 16 3 18" xfId="38332"/>
    <cellStyle name="Title 16 3 19" xfId="38333"/>
    <cellStyle name="Title 16 3 2" xfId="38334"/>
    <cellStyle name="Title 16 3 20" xfId="38335"/>
    <cellStyle name="Title 16 3 21" xfId="38336"/>
    <cellStyle name="Title 16 3 22" xfId="38337"/>
    <cellStyle name="Title 16 3 23" xfId="38338"/>
    <cellStyle name="Title 16 3 24" xfId="38339"/>
    <cellStyle name="Title 16 3 25" xfId="38340"/>
    <cellStyle name="Title 16 3 26" xfId="38341"/>
    <cellStyle name="Title 16 3 27" xfId="38342"/>
    <cellStyle name="Title 16 3 28" xfId="38343"/>
    <cellStyle name="Title 16 3 29" xfId="38344"/>
    <cellStyle name="Title 16 3 3" xfId="38345"/>
    <cellStyle name="Title 16 3 30" xfId="38346"/>
    <cellStyle name="Title 16 3 31" xfId="38347"/>
    <cellStyle name="Title 16 3 32" xfId="38348"/>
    <cellStyle name="Title 16 3 33" xfId="38349"/>
    <cellStyle name="Title 16 3 34" xfId="38350"/>
    <cellStyle name="Title 16 3 35" xfId="38351"/>
    <cellStyle name="Title 16 3 36" xfId="38352"/>
    <cellStyle name="Title 16 3 37" xfId="38353"/>
    <cellStyle name="Title 16 3 38" xfId="38354"/>
    <cellStyle name="Title 16 3 39" xfId="38355"/>
    <cellStyle name="Title 16 3 4" xfId="38356"/>
    <cellStyle name="Title 16 3 40" xfId="38357"/>
    <cellStyle name="Title 16 3 41" xfId="38358"/>
    <cellStyle name="Title 16 3 42" xfId="38359"/>
    <cellStyle name="Title 16 3 43" xfId="38360"/>
    <cellStyle name="Title 16 3 44" xfId="38361"/>
    <cellStyle name="Title 16 3 45" xfId="38362"/>
    <cellStyle name="Title 16 3 46" xfId="38363"/>
    <cellStyle name="Title 16 3 47" xfId="38364"/>
    <cellStyle name="Title 16 3 48" xfId="38365"/>
    <cellStyle name="Title 16 3 49" xfId="38366"/>
    <cellStyle name="Title 16 3 5" xfId="38367"/>
    <cellStyle name="Title 16 3 50" xfId="38368"/>
    <cellStyle name="Title 16 3 51" xfId="38369"/>
    <cellStyle name="Title 16 3 52" xfId="38370"/>
    <cellStyle name="Title 16 3 53" xfId="38371"/>
    <cellStyle name="Title 16 3 54" xfId="38372"/>
    <cellStyle name="Title 16 3 55" xfId="38373"/>
    <cellStyle name="Title 16 3 56" xfId="38374"/>
    <cellStyle name="Title 16 3 57" xfId="38375"/>
    <cellStyle name="Title 16 3 58" xfId="38376"/>
    <cellStyle name="Title 16 3 59" xfId="38377"/>
    <cellStyle name="Title 16 3 6" xfId="38378"/>
    <cellStyle name="Title 16 3 60" xfId="38379"/>
    <cellStyle name="Title 16 3 61" xfId="38380"/>
    <cellStyle name="Title 16 3 62" xfId="38381"/>
    <cellStyle name="Title 16 3 63" xfId="38382"/>
    <cellStyle name="Title 16 3 64" xfId="38383"/>
    <cellStyle name="Title 16 3 65" xfId="38384"/>
    <cellStyle name="Title 16 3 66" xfId="38385"/>
    <cellStyle name="Title 16 3 67" xfId="38386"/>
    <cellStyle name="Title 16 3 7" xfId="38387"/>
    <cellStyle name="Title 16 3 8" xfId="38388"/>
    <cellStyle name="Title 16 3 9" xfId="38389"/>
    <cellStyle name="Title 16 30" xfId="38390"/>
    <cellStyle name="Title 16 31" xfId="38391"/>
    <cellStyle name="Title 16 32" xfId="38392"/>
    <cellStyle name="Title 16 33" xfId="38393"/>
    <cellStyle name="Title 16 34" xfId="38394"/>
    <cellStyle name="Title 16 35" xfId="38395"/>
    <cellStyle name="Title 16 36" xfId="38396"/>
    <cellStyle name="Title 16 37" xfId="38397"/>
    <cellStyle name="Title 16 38" xfId="38398"/>
    <cellStyle name="Title 16 39" xfId="38399"/>
    <cellStyle name="Title 16 4" xfId="38400"/>
    <cellStyle name="Title 16 40" xfId="38401"/>
    <cellStyle name="Title 16 41" xfId="38402"/>
    <cellStyle name="Title 16 42" xfId="38403"/>
    <cellStyle name="Title 16 43" xfId="38404"/>
    <cellStyle name="Title 16 44" xfId="38405"/>
    <cellStyle name="Title 16 45" xfId="38406"/>
    <cellStyle name="Title 16 46" xfId="38407"/>
    <cellStyle name="Title 16 47" xfId="38408"/>
    <cellStyle name="Title 16 48" xfId="38409"/>
    <cellStyle name="Title 16 49" xfId="38410"/>
    <cellStyle name="Title 16 5" xfId="38411"/>
    <cellStyle name="Title 16 50" xfId="38412"/>
    <cellStyle name="Title 16 51" xfId="38413"/>
    <cellStyle name="Title 16 52" xfId="38414"/>
    <cellStyle name="Title 16 53" xfId="38415"/>
    <cellStyle name="Title 16 54" xfId="38416"/>
    <cellStyle name="Title 16 55" xfId="38417"/>
    <cellStyle name="Title 16 56" xfId="38418"/>
    <cellStyle name="Title 16 57" xfId="38419"/>
    <cellStyle name="Title 16 58" xfId="38420"/>
    <cellStyle name="Title 16 59" xfId="38421"/>
    <cellStyle name="Title 16 6" xfId="38422"/>
    <cellStyle name="Title 16 60" xfId="38423"/>
    <cellStyle name="Title 16 61" xfId="38424"/>
    <cellStyle name="Title 16 62" xfId="38425"/>
    <cellStyle name="Title 16 63" xfId="38426"/>
    <cellStyle name="Title 16 64" xfId="38427"/>
    <cellStyle name="Title 16 65" xfId="38428"/>
    <cellStyle name="Title 16 66" xfId="38429"/>
    <cellStyle name="Title 16 67" xfId="38430"/>
    <cellStyle name="Title 16 68" xfId="38431"/>
    <cellStyle name="Title 16 69" xfId="38432"/>
    <cellStyle name="Title 16 7" xfId="38433"/>
    <cellStyle name="Title 16 8" xfId="38434"/>
    <cellStyle name="Title 16 9" xfId="38435"/>
    <cellStyle name="Title 17" xfId="38436"/>
    <cellStyle name="Title 17 10" xfId="38437"/>
    <cellStyle name="Title 17 11" xfId="38438"/>
    <cellStyle name="Title 17 12" xfId="38439"/>
    <cellStyle name="Title 17 13" xfId="38440"/>
    <cellStyle name="Title 17 14" xfId="38441"/>
    <cellStyle name="Title 17 15" xfId="38442"/>
    <cellStyle name="Title 17 16" xfId="38443"/>
    <cellStyle name="Title 17 17" xfId="38444"/>
    <cellStyle name="Title 17 18" xfId="38445"/>
    <cellStyle name="Title 17 19" xfId="38446"/>
    <cellStyle name="Title 17 2" xfId="38447"/>
    <cellStyle name="Title 17 2 10" xfId="38448"/>
    <cellStyle name="Title 17 2 11" xfId="38449"/>
    <cellStyle name="Title 17 2 12" xfId="38450"/>
    <cellStyle name="Title 17 2 13" xfId="38451"/>
    <cellStyle name="Title 17 2 14" xfId="38452"/>
    <cellStyle name="Title 17 2 15" xfId="38453"/>
    <cellStyle name="Title 17 2 16" xfId="38454"/>
    <cellStyle name="Title 17 2 17" xfId="38455"/>
    <cellStyle name="Title 17 2 18" xfId="38456"/>
    <cellStyle name="Title 17 2 19" xfId="38457"/>
    <cellStyle name="Title 17 2 2" xfId="38458"/>
    <cellStyle name="Title 17 2 20" xfId="38459"/>
    <cellStyle name="Title 17 2 21" xfId="38460"/>
    <cellStyle name="Title 17 2 22" xfId="38461"/>
    <cellStyle name="Title 17 2 23" xfId="38462"/>
    <cellStyle name="Title 17 2 24" xfId="38463"/>
    <cellStyle name="Title 17 2 25" xfId="38464"/>
    <cellStyle name="Title 17 2 26" xfId="38465"/>
    <cellStyle name="Title 17 2 27" xfId="38466"/>
    <cellStyle name="Title 17 2 28" xfId="38467"/>
    <cellStyle name="Title 17 2 29" xfId="38468"/>
    <cellStyle name="Title 17 2 3" xfId="38469"/>
    <cellStyle name="Title 17 2 30" xfId="38470"/>
    <cellStyle name="Title 17 2 31" xfId="38471"/>
    <cellStyle name="Title 17 2 32" xfId="38472"/>
    <cellStyle name="Title 17 2 33" xfId="38473"/>
    <cellStyle name="Title 17 2 34" xfId="38474"/>
    <cellStyle name="Title 17 2 35" xfId="38475"/>
    <cellStyle name="Title 17 2 36" xfId="38476"/>
    <cellStyle name="Title 17 2 37" xfId="38477"/>
    <cellStyle name="Title 17 2 38" xfId="38478"/>
    <cellStyle name="Title 17 2 39" xfId="38479"/>
    <cellStyle name="Title 17 2 4" xfId="38480"/>
    <cellStyle name="Title 17 2 40" xfId="38481"/>
    <cellStyle name="Title 17 2 41" xfId="38482"/>
    <cellStyle name="Title 17 2 42" xfId="38483"/>
    <cellStyle name="Title 17 2 43" xfId="38484"/>
    <cellStyle name="Title 17 2 44" xfId="38485"/>
    <cellStyle name="Title 17 2 45" xfId="38486"/>
    <cellStyle name="Title 17 2 46" xfId="38487"/>
    <cellStyle name="Title 17 2 47" xfId="38488"/>
    <cellStyle name="Title 17 2 48" xfId="38489"/>
    <cellStyle name="Title 17 2 49" xfId="38490"/>
    <cellStyle name="Title 17 2 5" xfId="38491"/>
    <cellStyle name="Title 17 2 50" xfId="38492"/>
    <cellStyle name="Title 17 2 51" xfId="38493"/>
    <cellStyle name="Title 17 2 52" xfId="38494"/>
    <cellStyle name="Title 17 2 53" xfId="38495"/>
    <cellStyle name="Title 17 2 54" xfId="38496"/>
    <cellStyle name="Title 17 2 55" xfId="38497"/>
    <cellStyle name="Title 17 2 56" xfId="38498"/>
    <cellStyle name="Title 17 2 57" xfId="38499"/>
    <cellStyle name="Title 17 2 58" xfId="38500"/>
    <cellStyle name="Title 17 2 59" xfId="38501"/>
    <cellStyle name="Title 17 2 6" xfId="38502"/>
    <cellStyle name="Title 17 2 60" xfId="38503"/>
    <cellStyle name="Title 17 2 61" xfId="38504"/>
    <cellStyle name="Title 17 2 62" xfId="38505"/>
    <cellStyle name="Title 17 2 63" xfId="38506"/>
    <cellStyle name="Title 17 2 64" xfId="38507"/>
    <cellStyle name="Title 17 2 65" xfId="38508"/>
    <cellStyle name="Title 17 2 66" xfId="38509"/>
    <cellStyle name="Title 17 2 67" xfId="38510"/>
    <cellStyle name="Title 17 2 7" xfId="38511"/>
    <cellStyle name="Title 17 2 8" xfId="38512"/>
    <cellStyle name="Title 17 2 9" xfId="38513"/>
    <cellStyle name="Title 17 20" xfId="38514"/>
    <cellStyle name="Title 17 21" xfId="38515"/>
    <cellStyle name="Title 17 22" xfId="38516"/>
    <cellStyle name="Title 17 23" xfId="38517"/>
    <cellStyle name="Title 17 24" xfId="38518"/>
    <cellStyle name="Title 17 25" xfId="38519"/>
    <cellStyle name="Title 17 26" xfId="38520"/>
    <cellStyle name="Title 17 27" xfId="38521"/>
    <cellStyle name="Title 17 28" xfId="38522"/>
    <cellStyle name="Title 17 29" xfId="38523"/>
    <cellStyle name="Title 17 3" xfId="38524"/>
    <cellStyle name="Title 17 3 10" xfId="38525"/>
    <cellStyle name="Title 17 3 11" xfId="38526"/>
    <cellStyle name="Title 17 3 12" xfId="38527"/>
    <cellStyle name="Title 17 3 13" xfId="38528"/>
    <cellStyle name="Title 17 3 14" xfId="38529"/>
    <cellStyle name="Title 17 3 15" xfId="38530"/>
    <cellStyle name="Title 17 3 16" xfId="38531"/>
    <cellStyle name="Title 17 3 17" xfId="38532"/>
    <cellStyle name="Title 17 3 18" xfId="38533"/>
    <cellStyle name="Title 17 3 19" xfId="38534"/>
    <cellStyle name="Title 17 3 2" xfId="38535"/>
    <cellStyle name="Title 17 3 20" xfId="38536"/>
    <cellStyle name="Title 17 3 21" xfId="38537"/>
    <cellStyle name="Title 17 3 22" xfId="38538"/>
    <cellStyle name="Title 17 3 23" xfId="38539"/>
    <cellStyle name="Title 17 3 24" xfId="38540"/>
    <cellStyle name="Title 17 3 25" xfId="38541"/>
    <cellStyle name="Title 17 3 26" xfId="38542"/>
    <cellStyle name="Title 17 3 27" xfId="38543"/>
    <cellStyle name="Title 17 3 28" xfId="38544"/>
    <cellStyle name="Title 17 3 29" xfId="38545"/>
    <cellStyle name="Title 17 3 3" xfId="38546"/>
    <cellStyle name="Title 17 3 30" xfId="38547"/>
    <cellStyle name="Title 17 3 31" xfId="38548"/>
    <cellStyle name="Title 17 3 32" xfId="38549"/>
    <cellStyle name="Title 17 3 33" xfId="38550"/>
    <cellStyle name="Title 17 3 34" xfId="38551"/>
    <cellStyle name="Title 17 3 35" xfId="38552"/>
    <cellStyle name="Title 17 3 36" xfId="38553"/>
    <cellStyle name="Title 17 3 37" xfId="38554"/>
    <cellStyle name="Title 17 3 38" xfId="38555"/>
    <cellStyle name="Title 17 3 39" xfId="38556"/>
    <cellStyle name="Title 17 3 4" xfId="38557"/>
    <cellStyle name="Title 17 3 40" xfId="38558"/>
    <cellStyle name="Title 17 3 41" xfId="38559"/>
    <cellStyle name="Title 17 3 42" xfId="38560"/>
    <cellStyle name="Title 17 3 43" xfId="38561"/>
    <cellStyle name="Title 17 3 44" xfId="38562"/>
    <cellStyle name="Title 17 3 45" xfId="38563"/>
    <cellStyle name="Title 17 3 46" xfId="38564"/>
    <cellStyle name="Title 17 3 47" xfId="38565"/>
    <cellStyle name="Title 17 3 48" xfId="38566"/>
    <cellStyle name="Title 17 3 49" xfId="38567"/>
    <cellStyle name="Title 17 3 5" xfId="38568"/>
    <cellStyle name="Title 17 3 50" xfId="38569"/>
    <cellStyle name="Title 17 3 51" xfId="38570"/>
    <cellStyle name="Title 17 3 52" xfId="38571"/>
    <cellStyle name="Title 17 3 53" xfId="38572"/>
    <cellStyle name="Title 17 3 54" xfId="38573"/>
    <cellStyle name="Title 17 3 55" xfId="38574"/>
    <cellStyle name="Title 17 3 56" xfId="38575"/>
    <cellStyle name="Title 17 3 57" xfId="38576"/>
    <cellStyle name="Title 17 3 58" xfId="38577"/>
    <cellStyle name="Title 17 3 59" xfId="38578"/>
    <cellStyle name="Title 17 3 6" xfId="38579"/>
    <cellStyle name="Title 17 3 60" xfId="38580"/>
    <cellStyle name="Title 17 3 61" xfId="38581"/>
    <cellStyle name="Title 17 3 62" xfId="38582"/>
    <cellStyle name="Title 17 3 63" xfId="38583"/>
    <cellStyle name="Title 17 3 64" xfId="38584"/>
    <cellStyle name="Title 17 3 65" xfId="38585"/>
    <cellStyle name="Title 17 3 66" xfId="38586"/>
    <cellStyle name="Title 17 3 67" xfId="38587"/>
    <cellStyle name="Title 17 3 7" xfId="38588"/>
    <cellStyle name="Title 17 3 8" xfId="38589"/>
    <cellStyle name="Title 17 3 9" xfId="38590"/>
    <cellStyle name="Title 17 30" xfId="38591"/>
    <cellStyle name="Title 17 31" xfId="38592"/>
    <cellStyle name="Title 17 32" xfId="38593"/>
    <cellStyle name="Title 17 33" xfId="38594"/>
    <cellStyle name="Title 17 34" xfId="38595"/>
    <cellStyle name="Title 17 35" xfId="38596"/>
    <cellStyle name="Title 17 36" xfId="38597"/>
    <cellStyle name="Title 17 37" xfId="38598"/>
    <cellStyle name="Title 17 38" xfId="38599"/>
    <cellStyle name="Title 17 39" xfId="38600"/>
    <cellStyle name="Title 17 4" xfId="38601"/>
    <cellStyle name="Title 17 40" xfId="38602"/>
    <cellStyle name="Title 17 41" xfId="38603"/>
    <cellStyle name="Title 17 42" xfId="38604"/>
    <cellStyle name="Title 17 43" xfId="38605"/>
    <cellStyle name="Title 17 44" xfId="38606"/>
    <cellStyle name="Title 17 45" xfId="38607"/>
    <cellStyle name="Title 17 46" xfId="38608"/>
    <cellStyle name="Title 17 47" xfId="38609"/>
    <cellStyle name="Title 17 48" xfId="38610"/>
    <cellStyle name="Title 17 49" xfId="38611"/>
    <cellStyle name="Title 17 5" xfId="38612"/>
    <cellStyle name="Title 17 50" xfId="38613"/>
    <cellStyle name="Title 17 51" xfId="38614"/>
    <cellStyle name="Title 17 52" xfId="38615"/>
    <cellStyle name="Title 17 53" xfId="38616"/>
    <cellStyle name="Title 17 54" xfId="38617"/>
    <cellStyle name="Title 17 55" xfId="38618"/>
    <cellStyle name="Title 17 56" xfId="38619"/>
    <cellStyle name="Title 17 57" xfId="38620"/>
    <cellStyle name="Title 17 58" xfId="38621"/>
    <cellStyle name="Title 17 59" xfId="38622"/>
    <cellStyle name="Title 17 6" xfId="38623"/>
    <cellStyle name="Title 17 60" xfId="38624"/>
    <cellStyle name="Title 17 61" xfId="38625"/>
    <cellStyle name="Title 17 62" xfId="38626"/>
    <cellStyle name="Title 17 63" xfId="38627"/>
    <cellStyle name="Title 17 64" xfId="38628"/>
    <cellStyle name="Title 17 65" xfId="38629"/>
    <cellStyle name="Title 17 66" xfId="38630"/>
    <cellStyle name="Title 17 67" xfId="38631"/>
    <cellStyle name="Title 17 68" xfId="38632"/>
    <cellStyle name="Title 17 69" xfId="38633"/>
    <cellStyle name="Title 17 7" xfId="38634"/>
    <cellStyle name="Title 17 8" xfId="38635"/>
    <cellStyle name="Title 17 9" xfId="38636"/>
    <cellStyle name="Title 18" xfId="38637"/>
    <cellStyle name="Title 18 10" xfId="38638"/>
    <cellStyle name="Title 18 11" xfId="38639"/>
    <cellStyle name="Title 18 12" xfId="38640"/>
    <cellStyle name="Title 18 13" xfId="38641"/>
    <cellStyle name="Title 18 14" xfId="38642"/>
    <cellStyle name="Title 18 15" xfId="38643"/>
    <cellStyle name="Title 18 16" xfId="38644"/>
    <cellStyle name="Title 18 17" xfId="38645"/>
    <cellStyle name="Title 18 18" xfId="38646"/>
    <cellStyle name="Title 18 19" xfId="38647"/>
    <cellStyle name="Title 18 2" xfId="38648"/>
    <cellStyle name="Title 18 2 10" xfId="38649"/>
    <cellStyle name="Title 18 2 11" xfId="38650"/>
    <cellStyle name="Title 18 2 12" xfId="38651"/>
    <cellStyle name="Title 18 2 13" xfId="38652"/>
    <cellStyle name="Title 18 2 14" xfId="38653"/>
    <cellStyle name="Title 18 2 15" xfId="38654"/>
    <cellStyle name="Title 18 2 16" xfId="38655"/>
    <cellStyle name="Title 18 2 17" xfId="38656"/>
    <cellStyle name="Title 18 2 18" xfId="38657"/>
    <cellStyle name="Title 18 2 19" xfId="38658"/>
    <cellStyle name="Title 18 2 2" xfId="38659"/>
    <cellStyle name="Title 18 2 20" xfId="38660"/>
    <cellStyle name="Title 18 2 21" xfId="38661"/>
    <cellStyle name="Title 18 2 22" xfId="38662"/>
    <cellStyle name="Title 18 2 23" xfId="38663"/>
    <cellStyle name="Title 18 2 24" xfId="38664"/>
    <cellStyle name="Title 18 2 25" xfId="38665"/>
    <cellStyle name="Title 18 2 26" xfId="38666"/>
    <cellStyle name="Title 18 2 27" xfId="38667"/>
    <cellStyle name="Title 18 2 28" xfId="38668"/>
    <cellStyle name="Title 18 2 29" xfId="38669"/>
    <cellStyle name="Title 18 2 3" xfId="38670"/>
    <cellStyle name="Title 18 2 30" xfId="38671"/>
    <cellStyle name="Title 18 2 31" xfId="38672"/>
    <cellStyle name="Title 18 2 32" xfId="38673"/>
    <cellStyle name="Title 18 2 33" xfId="38674"/>
    <cellStyle name="Title 18 2 34" xfId="38675"/>
    <cellStyle name="Title 18 2 35" xfId="38676"/>
    <cellStyle name="Title 18 2 36" xfId="38677"/>
    <cellStyle name="Title 18 2 37" xfId="38678"/>
    <cellStyle name="Title 18 2 38" xfId="38679"/>
    <cellStyle name="Title 18 2 39" xfId="38680"/>
    <cellStyle name="Title 18 2 4" xfId="38681"/>
    <cellStyle name="Title 18 2 40" xfId="38682"/>
    <cellStyle name="Title 18 2 41" xfId="38683"/>
    <cellStyle name="Title 18 2 42" xfId="38684"/>
    <cellStyle name="Title 18 2 43" xfId="38685"/>
    <cellStyle name="Title 18 2 44" xfId="38686"/>
    <cellStyle name="Title 18 2 45" xfId="38687"/>
    <cellStyle name="Title 18 2 46" xfId="38688"/>
    <cellStyle name="Title 18 2 47" xfId="38689"/>
    <cellStyle name="Title 18 2 48" xfId="38690"/>
    <cellStyle name="Title 18 2 49" xfId="38691"/>
    <cellStyle name="Title 18 2 5" xfId="38692"/>
    <cellStyle name="Title 18 2 50" xfId="38693"/>
    <cellStyle name="Title 18 2 51" xfId="38694"/>
    <cellStyle name="Title 18 2 52" xfId="38695"/>
    <cellStyle name="Title 18 2 53" xfId="38696"/>
    <cellStyle name="Title 18 2 54" xfId="38697"/>
    <cellStyle name="Title 18 2 55" xfId="38698"/>
    <cellStyle name="Title 18 2 56" xfId="38699"/>
    <cellStyle name="Title 18 2 57" xfId="38700"/>
    <cellStyle name="Title 18 2 58" xfId="38701"/>
    <cellStyle name="Title 18 2 59" xfId="38702"/>
    <cellStyle name="Title 18 2 6" xfId="38703"/>
    <cellStyle name="Title 18 2 60" xfId="38704"/>
    <cellStyle name="Title 18 2 61" xfId="38705"/>
    <cellStyle name="Title 18 2 62" xfId="38706"/>
    <cellStyle name="Title 18 2 63" xfId="38707"/>
    <cellStyle name="Title 18 2 64" xfId="38708"/>
    <cellStyle name="Title 18 2 65" xfId="38709"/>
    <cellStyle name="Title 18 2 66" xfId="38710"/>
    <cellStyle name="Title 18 2 67" xfId="38711"/>
    <cellStyle name="Title 18 2 7" xfId="38712"/>
    <cellStyle name="Title 18 2 8" xfId="38713"/>
    <cellStyle name="Title 18 2 9" xfId="38714"/>
    <cellStyle name="Title 18 20" xfId="38715"/>
    <cellStyle name="Title 18 21" xfId="38716"/>
    <cellStyle name="Title 18 22" xfId="38717"/>
    <cellStyle name="Title 18 23" xfId="38718"/>
    <cellStyle name="Title 18 24" xfId="38719"/>
    <cellStyle name="Title 18 25" xfId="38720"/>
    <cellStyle name="Title 18 26" xfId="38721"/>
    <cellStyle name="Title 18 27" xfId="38722"/>
    <cellStyle name="Title 18 28" xfId="38723"/>
    <cellStyle name="Title 18 29" xfId="38724"/>
    <cellStyle name="Title 18 3" xfId="38725"/>
    <cellStyle name="Title 18 3 10" xfId="38726"/>
    <cellStyle name="Title 18 3 11" xfId="38727"/>
    <cellStyle name="Title 18 3 12" xfId="38728"/>
    <cellStyle name="Title 18 3 13" xfId="38729"/>
    <cellStyle name="Title 18 3 14" xfId="38730"/>
    <cellStyle name="Title 18 3 15" xfId="38731"/>
    <cellStyle name="Title 18 3 16" xfId="38732"/>
    <cellStyle name="Title 18 3 17" xfId="38733"/>
    <cellStyle name="Title 18 3 18" xfId="38734"/>
    <cellStyle name="Title 18 3 19" xfId="38735"/>
    <cellStyle name="Title 18 3 2" xfId="38736"/>
    <cellStyle name="Title 18 3 20" xfId="38737"/>
    <cellStyle name="Title 18 3 21" xfId="38738"/>
    <cellStyle name="Title 18 3 22" xfId="38739"/>
    <cellStyle name="Title 18 3 23" xfId="38740"/>
    <cellStyle name="Title 18 3 24" xfId="38741"/>
    <cellStyle name="Title 18 3 25" xfId="38742"/>
    <cellStyle name="Title 18 3 26" xfId="38743"/>
    <cellStyle name="Title 18 3 27" xfId="38744"/>
    <cellStyle name="Title 18 3 28" xfId="38745"/>
    <cellStyle name="Title 18 3 29" xfId="38746"/>
    <cellStyle name="Title 18 3 3" xfId="38747"/>
    <cellStyle name="Title 18 3 30" xfId="38748"/>
    <cellStyle name="Title 18 3 31" xfId="38749"/>
    <cellStyle name="Title 18 3 32" xfId="38750"/>
    <cellStyle name="Title 18 3 33" xfId="38751"/>
    <cellStyle name="Title 18 3 34" xfId="38752"/>
    <cellStyle name="Title 18 3 35" xfId="38753"/>
    <cellStyle name="Title 18 3 36" xfId="38754"/>
    <cellStyle name="Title 18 3 37" xfId="38755"/>
    <cellStyle name="Title 18 3 38" xfId="38756"/>
    <cellStyle name="Title 18 3 39" xfId="38757"/>
    <cellStyle name="Title 18 3 4" xfId="38758"/>
    <cellStyle name="Title 18 3 40" xfId="38759"/>
    <cellStyle name="Title 18 3 41" xfId="38760"/>
    <cellStyle name="Title 18 3 42" xfId="38761"/>
    <cellStyle name="Title 18 3 43" xfId="38762"/>
    <cellStyle name="Title 18 3 44" xfId="38763"/>
    <cellStyle name="Title 18 3 45" xfId="38764"/>
    <cellStyle name="Title 18 3 46" xfId="38765"/>
    <cellStyle name="Title 18 3 47" xfId="38766"/>
    <cellStyle name="Title 18 3 48" xfId="38767"/>
    <cellStyle name="Title 18 3 49" xfId="38768"/>
    <cellStyle name="Title 18 3 5" xfId="38769"/>
    <cellStyle name="Title 18 3 50" xfId="38770"/>
    <cellStyle name="Title 18 3 51" xfId="38771"/>
    <cellStyle name="Title 18 3 52" xfId="38772"/>
    <cellStyle name="Title 18 3 53" xfId="38773"/>
    <cellStyle name="Title 18 3 54" xfId="38774"/>
    <cellStyle name="Title 18 3 55" xfId="38775"/>
    <cellStyle name="Title 18 3 56" xfId="38776"/>
    <cellStyle name="Title 18 3 57" xfId="38777"/>
    <cellStyle name="Title 18 3 58" xfId="38778"/>
    <cellStyle name="Title 18 3 59" xfId="38779"/>
    <cellStyle name="Title 18 3 6" xfId="38780"/>
    <cellStyle name="Title 18 3 60" xfId="38781"/>
    <cellStyle name="Title 18 3 61" xfId="38782"/>
    <cellStyle name="Title 18 3 62" xfId="38783"/>
    <cellStyle name="Title 18 3 63" xfId="38784"/>
    <cellStyle name="Title 18 3 64" xfId="38785"/>
    <cellStyle name="Title 18 3 65" xfId="38786"/>
    <cellStyle name="Title 18 3 66" xfId="38787"/>
    <cellStyle name="Title 18 3 67" xfId="38788"/>
    <cellStyle name="Title 18 3 7" xfId="38789"/>
    <cellStyle name="Title 18 3 8" xfId="38790"/>
    <cellStyle name="Title 18 3 9" xfId="38791"/>
    <cellStyle name="Title 18 30" xfId="38792"/>
    <cellStyle name="Title 18 31" xfId="38793"/>
    <cellStyle name="Title 18 32" xfId="38794"/>
    <cellStyle name="Title 18 33" xfId="38795"/>
    <cellStyle name="Title 18 34" xfId="38796"/>
    <cellStyle name="Title 18 35" xfId="38797"/>
    <cellStyle name="Title 18 36" xfId="38798"/>
    <cellStyle name="Title 18 37" xfId="38799"/>
    <cellStyle name="Title 18 38" xfId="38800"/>
    <cellStyle name="Title 18 39" xfId="38801"/>
    <cellStyle name="Title 18 4" xfId="38802"/>
    <cellStyle name="Title 18 40" xfId="38803"/>
    <cellStyle name="Title 18 41" xfId="38804"/>
    <cellStyle name="Title 18 42" xfId="38805"/>
    <cellStyle name="Title 18 43" xfId="38806"/>
    <cellStyle name="Title 18 44" xfId="38807"/>
    <cellStyle name="Title 18 45" xfId="38808"/>
    <cellStyle name="Title 18 46" xfId="38809"/>
    <cellStyle name="Title 18 47" xfId="38810"/>
    <cellStyle name="Title 18 48" xfId="38811"/>
    <cellStyle name="Title 18 49" xfId="38812"/>
    <cellStyle name="Title 18 5" xfId="38813"/>
    <cellStyle name="Title 18 50" xfId="38814"/>
    <cellStyle name="Title 18 51" xfId="38815"/>
    <cellStyle name="Title 18 52" xfId="38816"/>
    <cellStyle name="Title 18 53" xfId="38817"/>
    <cellStyle name="Title 18 54" xfId="38818"/>
    <cellStyle name="Title 18 55" xfId="38819"/>
    <cellStyle name="Title 18 56" xfId="38820"/>
    <cellStyle name="Title 18 57" xfId="38821"/>
    <cellStyle name="Title 18 58" xfId="38822"/>
    <cellStyle name="Title 18 59" xfId="38823"/>
    <cellStyle name="Title 18 6" xfId="38824"/>
    <cellStyle name="Title 18 60" xfId="38825"/>
    <cellStyle name="Title 18 61" xfId="38826"/>
    <cellStyle name="Title 18 62" xfId="38827"/>
    <cellStyle name="Title 18 63" xfId="38828"/>
    <cellStyle name="Title 18 64" xfId="38829"/>
    <cellStyle name="Title 18 65" xfId="38830"/>
    <cellStyle name="Title 18 66" xfId="38831"/>
    <cellStyle name="Title 18 67" xfId="38832"/>
    <cellStyle name="Title 18 68" xfId="38833"/>
    <cellStyle name="Title 18 69" xfId="38834"/>
    <cellStyle name="Title 18 7" xfId="38835"/>
    <cellStyle name="Title 18 8" xfId="38836"/>
    <cellStyle name="Title 18 9" xfId="38837"/>
    <cellStyle name="Title 19" xfId="38838"/>
    <cellStyle name="Title 19 10" xfId="38839"/>
    <cellStyle name="Title 19 11" xfId="38840"/>
    <cellStyle name="Title 19 12" xfId="38841"/>
    <cellStyle name="Title 19 13" xfId="38842"/>
    <cellStyle name="Title 19 14" xfId="38843"/>
    <cellStyle name="Title 19 15" xfId="38844"/>
    <cellStyle name="Title 19 16" xfId="38845"/>
    <cellStyle name="Title 19 17" xfId="38846"/>
    <cellStyle name="Title 19 18" xfId="38847"/>
    <cellStyle name="Title 19 19" xfId="38848"/>
    <cellStyle name="Title 19 2" xfId="38849"/>
    <cellStyle name="Title 19 2 10" xfId="38850"/>
    <cellStyle name="Title 19 2 11" xfId="38851"/>
    <cellStyle name="Title 19 2 12" xfId="38852"/>
    <cellStyle name="Title 19 2 13" xfId="38853"/>
    <cellStyle name="Title 19 2 14" xfId="38854"/>
    <cellStyle name="Title 19 2 15" xfId="38855"/>
    <cellStyle name="Title 19 2 16" xfId="38856"/>
    <cellStyle name="Title 19 2 17" xfId="38857"/>
    <cellStyle name="Title 19 2 18" xfId="38858"/>
    <cellStyle name="Title 19 2 19" xfId="38859"/>
    <cellStyle name="Title 19 2 2" xfId="38860"/>
    <cellStyle name="Title 19 2 20" xfId="38861"/>
    <cellStyle name="Title 19 2 21" xfId="38862"/>
    <cellStyle name="Title 19 2 22" xfId="38863"/>
    <cellStyle name="Title 19 2 23" xfId="38864"/>
    <cellStyle name="Title 19 2 24" xfId="38865"/>
    <cellStyle name="Title 19 2 25" xfId="38866"/>
    <cellStyle name="Title 19 2 26" xfId="38867"/>
    <cellStyle name="Title 19 2 27" xfId="38868"/>
    <cellStyle name="Title 19 2 28" xfId="38869"/>
    <cellStyle name="Title 19 2 29" xfId="38870"/>
    <cellStyle name="Title 19 2 3" xfId="38871"/>
    <cellStyle name="Title 19 2 30" xfId="38872"/>
    <cellStyle name="Title 19 2 31" xfId="38873"/>
    <cellStyle name="Title 19 2 32" xfId="38874"/>
    <cellStyle name="Title 19 2 33" xfId="38875"/>
    <cellStyle name="Title 19 2 34" xfId="38876"/>
    <cellStyle name="Title 19 2 35" xfId="38877"/>
    <cellStyle name="Title 19 2 36" xfId="38878"/>
    <cellStyle name="Title 19 2 37" xfId="38879"/>
    <cellStyle name="Title 19 2 38" xfId="38880"/>
    <cellStyle name="Title 19 2 39" xfId="38881"/>
    <cellStyle name="Title 19 2 4" xfId="38882"/>
    <cellStyle name="Title 19 2 40" xfId="38883"/>
    <cellStyle name="Title 19 2 41" xfId="38884"/>
    <cellStyle name="Title 19 2 42" xfId="38885"/>
    <cellStyle name="Title 19 2 43" xfId="38886"/>
    <cellStyle name="Title 19 2 44" xfId="38887"/>
    <cellStyle name="Title 19 2 45" xfId="38888"/>
    <cellStyle name="Title 19 2 46" xfId="38889"/>
    <cellStyle name="Title 19 2 47" xfId="38890"/>
    <cellStyle name="Title 19 2 48" xfId="38891"/>
    <cellStyle name="Title 19 2 49" xfId="38892"/>
    <cellStyle name="Title 19 2 5" xfId="38893"/>
    <cellStyle name="Title 19 2 50" xfId="38894"/>
    <cellStyle name="Title 19 2 51" xfId="38895"/>
    <cellStyle name="Title 19 2 52" xfId="38896"/>
    <cellStyle name="Title 19 2 53" xfId="38897"/>
    <cellStyle name="Title 19 2 54" xfId="38898"/>
    <cellStyle name="Title 19 2 55" xfId="38899"/>
    <cellStyle name="Title 19 2 56" xfId="38900"/>
    <cellStyle name="Title 19 2 57" xfId="38901"/>
    <cellStyle name="Title 19 2 58" xfId="38902"/>
    <cellStyle name="Title 19 2 59" xfId="38903"/>
    <cellStyle name="Title 19 2 6" xfId="38904"/>
    <cellStyle name="Title 19 2 60" xfId="38905"/>
    <cellStyle name="Title 19 2 61" xfId="38906"/>
    <cellStyle name="Title 19 2 62" xfId="38907"/>
    <cellStyle name="Title 19 2 63" xfId="38908"/>
    <cellStyle name="Title 19 2 64" xfId="38909"/>
    <cellStyle name="Title 19 2 65" xfId="38910"/>
    <cellStyle name="Title 19 2 66" xfId="38911"/>
    <cellStyle name="Title 19 2 67" xfId="38912"/>
    <cellStyle name="Title 19 2 7" xfId="38913"/>
    <cellStyle name="Title 19 2 8" xfId="38914"/>
    <cellStyle name="Title 19 2 9" xfId="38915"/>
    <cellStyle name="Title 19 20" xfId="38916"/>
    <cellStyle name="Title 19 21" xfId="38917"/>
    <cellStyle name="Title 19 22" xfId="38918"/>
    <cellStyle name="Title 19 23" xfId="38919"/>
    <cellStyle name="Title 19 24" xfId="38920"/>
    <cellStyle name="Title 19 25" xfId="38921"/>
    <cellStyle name="Title 19 26" xfId="38922"/>
    <cellStyle name="Title 19 27" xfId="38923"/>
    <cellStyle name="Title 19 28" xfId="38924"/>
    <cellStyle name="Title 19 29" xfId="38925"/>
    <cellStyle name="Title 19 3" xfId="38926"/>
    <cellStyle name="Title 19 3 10" xfId="38927"/>
    <cellStyle name="Title 19 3 11" xfId="38928"/>
    <cellStyle name="Title 19 3 12" xfId="38929"/>
    <cellStyle name="Title 19 3 13" xfId="38930"/>
    <cellStyle name="Title 19 3 14" xfId="38931"/>
    <cellStyle name="Title 19 3 15" xfId="38932"/>
    <cellStyle name="Title 19 3 16" xfId="38933"/>
    <cellStyle name="Title 19 3 17" xfId="38934"/>
    <cellStyle name="Title 19 3 18" xfId="38935"/>
    <cellStyle name="Title 19 3 19" xfId="38936"/>
    <cellStyle name="Title 19 3 2" xfId="38937"/>
    <cellStyle name="Title 19 3 20" xfId="38938"/>
    <cellStyle name="Title 19 3 21" xfId="38939"/>
    <cellStyle name="Title 19 3 22" xfId="38940"/>
    <cellStyle name="Title 19 3 23" xfId="38941"/>
    <cellStyle name="Title 19 3 24" xfId="38942"/>
    <cellStyle name="Title 19 3 25" xfId="38943"/>
    <cellStyle name="Title 19 3 26" xfId="38944"/>
    <cellStyle name="Title 19 3 27" xfId="38945"/>
    <cellStyle name="Title 19 3 28" xfId="38946"/>
    <cellStyle name="Title 19 3 29" xfId="38947"/>
    <cellStyle name="Title 19 3 3" xfId="38948"/>
    <cellStyle name="Title 19 3 30" xfId="38949"/>
    <cellStyle name="Title 19 3 31" xfId="38950"/>
    <cellStyle name="Title 19 3 32" xfId="38951"/>
    <cellStyle name="Title 19 3 33" xfId="38952"/>
    <cellStyle name="Title 19 3 34" xfId="38953"/>
    <cellStyle name="Title 19 3 35" xfId="38954"/>
    <cellStyle name="Title 19 3 36" xfId="38955"/>
    <cellStyle name="Title 19 3 37" xfId="38956"/>
    <cellStyle name="Title 19 3 38" xfId="38957"/>
    <cellStyle name="Title 19 3 39" xfId="38958"/>
    <cellStyle name="Title 19 3 4" xfId="38959"/>
    <cellStyle name="Title 19 3 40" xfId="38960"/>
    <cellStyle name="Title 19 3 41" xfId="38961"/>
    <cellStyle name="Title 19 3 42" xfId="38962"/>
    <cellStyle name="Title 19 3 43" xfId="38963"/>
    <cellStyle name="Title 19 3 44" xfId="38964"/>
    <cellStyle name="Title 19 3 45" xfId="38965"/>
    <cellStyle name="Title 19 3 46" xfId="38966"/>
    <cellStyle name="Title 19 3 47" xfId="38967"/>
    <cellStyle name="Title 19 3 48" xfId="38968"/>
    <cellStyle name="Title 19 3 49" xfId="38969"/>
    <cellStyle name="Title 19 3 5" xfId="38970"/>
    <cellStyle name="Title 19 3 50" xfId="38971"/>
    <cellStyle name="Title 19 3 51" xfId="38972"/>
    <cellStyle name="Title 19 3 52" xfId="38973"/>
    <cellStyle name="Title 19 3 53" xfId="38974"/>
    <cellStyle name="Title 19 3 54" xfId="38975"/>
    <cellStyle name="Title 19 3 55" xfId="38976"/>
    <cellStyle name="Title 19 3 56" xfId="38977"/>
    <cellStyle name="Title 19 3 57" xfId="38978"/>
    <cellStyle name="Title 19 3 58" xfId="38979"/>
    <cellStyle name="Title 19 3 59" xfId="38980"/>
    <cellStyle name="Title 19 3 6" xfId="38981"/>
    <cellStyle name="Title 19 3 60" xfId="38982"/>
    <cellStyle name="Title 19 3 61" xfId="38983"/>
    <cellStyle name="Title 19 3 62" xfId="38984"/>
    <cellStyle name="Title 19 3 63" xfId="38985"/>
    <cellStyle name="Title 19 3 64" xfId="38986"/>
    <cellStyle name="Title 19 3 65" xfId="38987"/>
    <cellStyle name="Title 19 3 66" xfId="38988"/>
    <cellStyle name="Title 19 3 67" xfId="38989"/>
    <cellStyle name="Title 19 3 7" xfId="38990"/>
    <cellStyle name="Title 19 3 8" xfId="38991"/>
    <cellStyle name="Title 19 3 9" xfId="38992"/>
    <cellStyle name="Title 19 30" xfId="38993"/>
    <cellStyle name="Title 19 31" xfId="38994"/>
    <cellStyle name="Title 19 32" xfId="38995"/>
    <cellStyle name="Title 19 33" xfId="38996"/>
    <cellStyle name="Title 19 34" xfId="38997"/>
    <cellStyle name="Title 19 35" xfId="38998"/>
    <cellStyle name="Title 19 36" xfId="38999"/>
    <cellStyle name="Title 19 37" xfId="39000"/>
    <cellStyle name="Title 19 38" xfId="39001"/>
    <cellStyle name="Title 19 39" xfId="39002"/>
    <cellStyle name="Title 19 4" xfId="39003"/>
    <cellStyle name="Title 19 40" xfId="39004"/>
    <cellStyle name="Title 19 41" xfId="39005"/>
    <cellStyle name="Title 19 42" xfId="39006"/>
    <cellStyle name="Title 19 43" xfId="39007"/>
    <cellStyle name="Title 19 44" xfId="39008"/>
    <cellStyle name="Title 19 45" xfId="39009"/>
    <cellStyle name="Title 19 46" xfId="39010"/>
    <cellStyle name="Title 19 47" xfId="39011"/>
    <cellStyle name="Title 19 48" xfId="39012"/>
    <cellStyle name="Title 19 49" xfId="39013"/>
    <cellStyle name="Title 19 5" xfId="39014"/>
    <cellStyle name="Title 19 50" xfId="39015"/>
    <cellStyle name="Title 19 51" xfId="39016"/>
    <cellStyle name="Title 19 52" xfId="39017"/>
    <cellStyle name="Title 19 53" xfId="39018"/>
    <cellStyle name="Title 19 54" xfId="39019"/>
    <cellStyle name="Title 19 55" xfId="39020"/>
    <cellStyle name="Title 19 56" xfId="39021"/>
    <cellStyle name="Title 19 57" xfId="39022"/>
    <cellStyle name="Title 19 58" xfId="39023"/>
    <cellStyle name="Title 19 59" xfId="39024"/>
    <cellStyle name="Title 19 6" xfId="39025"/>
    <cellStyle name="Title 19 60" xfId="39026"/>
    <cellStyle name="Title 19 61" xfId="39027"/>
    <cellStyle name="Title 19 62" xfId="39028"/>
    <cellStyle name="Title 19 63" xfId="39029"/>
    <cellStyle name="Title 19 64" xfId="39030"/>
    <cellStyle name="Title 19 65" xfId="39031"/>
    <cellStyle name="Title 19 66" xfId="39032"/>
    <cellStyle name="Title 19 67" xfId="39033"/>
    <cellStyle name="Title 19 68" xfId="39034"/>
    <cellStyle name="Title 19 69" xfId="39035"/>
    <cellStyle name="Title 19 7" xfId="39036"/>
    <cellStyle name="Title 19 8" xfId="39037"/>
    <cellStyle name="Title 19 9" xfId="39038"/>
    <cellStyle name="Title 2" xfId="39039"/>
    <cellStyle name="Title 2 10" xfId="39040"/>
    <cellStyle name="Title 2 11" xfId="39041"/>
    <cellStyle name="Title 2 12" xfId="39042"/>
    <cellStyle name="Title 2 13" xfId="39043"/>
    <cellStyle name="Title 2 14" xfId="39044"/>
    <cellStyle name="Title 2 15" xfId="39045"/>
    <cellStyle name="Title 2 16" xfId="39046"/>
    <cellStyle name="Title 2 17" xfId="39047"/>
    <cellStyle name="Title 2 18" xfId="39048"/>
    <cellStyle name="Title 2 19" xfId="39049"/>
    <cellStyle name="Title 2 2" xfId="39050"/>
    <cellStyle name="Title 2 2 10" xfId="39051"/>
    <cellStyle name="Title 2 2 11" xfId="39052"/>
    <cellStyle name="Title 2 2 12" xfId="39053"/>
    <cellStyle name="Title 2 2 13" xfId="39054"/>
    <cellStyle name="Title 2 2 14" xfId="39055"/>
    <cellStyle name="Title 2 2 15" xfId="39056"/>
    <cellStyle name="Title 2 2 16" xfId="39057"/>
    <cellStyle name="Title 2 2 17" xfId="39058"/>
    <cellStyle name="Title 2 2 18" xfId="39059"/>
    <cellStyle name="Title 2 2 19" xfId="39060"/>
    <cellStyle name="Title 2 2 2" xfId="39061"/>
    <cellStyle name="Title 2 2 20" xfId="39062"/>
    <cellStyle name="Title 2 2 21" xfId="39063"/>
    <cellStyle name="Title 2 2 22" xfId="39064"/>
    <cellStyle name="Title 2 2 23" xfId="39065"/>
    <cellStyle name="Title 2 2 24" xfId="39066"/>
    <cellStyle name="Title 2 2 25" xfId="39067"/>
    <cellStyle name="Title 2 2 26" xfId="39068"/>
    <cellStyle name="Title 2 2 27" xfId="39069"/>
    <cellStyle name="Title 2 2 28" xfId="39070"/>
    <cellStyle name="Title 2 2 29" xfId="39071"/>
    <cellStyle name="Title 2 2 3" xfId="39072"/>
    <cellStyle name="Title 2 2 30" xfId="39073"/>
    <cellStyle name="Title 2 2 31" xfId="39074"/>
    <cellStyle name="Title 2 2 32" xfId="39075"/>
    <cellStyle name="Title 2 2 33" xfId="39076"/>
    <cellStyle name="Title 2 2 34" xfId="39077"/>
    <cellStyle name="Title 2 2 35" xfId="39078"/>
    <cellStyle name="Title 2 2 36" xfId="39079"/>
    <cellStyle name="Title 2 2 37" xfId="39080"/>
    <cellStyle name="Title 2 2 38" xfId="39081"/>
    <cellStyle name="Title 2 2 39" xfId="39082"/>
    <cellStyle name="Title 2 2 4" xfId="39083"/>
    <cellStyle name="Title 2 2 40" xfId="39084"/>
    <cellStyle name="Title 2 2 41" xfId="39085"/>
    <cellStyle name="Title 2 2 42" xfId="39086"/>
    <cellStyle name="Title 2 2 43" xfId="39087"/>
    <cellStyle name="Title 2 2 44" xfId="39088"/>
    <cellStyle name="Title 2 2 45" xfId="39089"/>
    <cellStyle name="Title 2 2 46" xfId="39090"/>
    <cellStyle name="Title 2 2 47" xfId="39091"/>
    <cellStyle name="Title 2 2 48" xfId="39092"/>
    <cellStyle name="Title 2 2 49" xfId="39093"/>
    <cellStyle name="Title 2 2 5" xfId="39094"/>
    <cellStyle name="Title 2 2 50" xfId="39095"/>
    <cellStyle name="Title 2 2 51" xfId="39096"/>
    <cellStyle name="Title 2 2 52" xfId="39097"/>
    <cellStyle name="Title 2 2 53" xfId="39098"/>
    <cellStyle name="Title 2 2 54" xfId="39099"/>
    <cellStyle name="Title 2 2 55" xfId="39100"/>
    <cellStyle name="Title 2 2 56" xfId="39101"/>
    <cellStyle name="Title 2 2 57" xfId="39102"/>
    <cellStyle name="Title 2 2 58" xfId="39103"/>
    <cellStyle name="Title 2 2 59" xfId="39104"/>
    <cellStyle name="Title 2 2 6" xfId="39105"/>
    <cellStyle name="Title 2 2 60" xfId="39106"/>
    <cellStyle name="Title 2 2 61" xfId="39107"/>
    <cellStyle name="Title 2 2 62" xfId="39108"/>
    <cellStyle name="Title 2 2 63" xfId="39109"/>
    <cellStyle name="Title 2 2 64" xfId="39110"/>
    <cellStyle name="Title 2 2 65" xfId="39111"/>
    <cellStyle name="Title 2 2 66" xfId="39112"/>
    <cellStyle name="Title 2 2 67" xfId="39113"/>
    <cellStyle name="Title 2 2 7" xfId="39114"/>
    <cellStyle name="Title 2 2 8" xfId="39115"/>
    <cellStyle name="Title 2 2 9" xfId="39116"/>
    <cellStyle name="Title 2 20" xfId="39117"/>
    <cellStyle name="Title 2 21" xfId="39118"/>
    <cellStyle name="Title 2 22" xfId="39119"/>
    <cellStyle name="Title 2 23" xfId="39120"/>
    <cellStyle name="Title 2 24" xfId="39121"/>
    <cellStyle name="Title 2 25" xfId="39122"/>
    <cellStyle name="Title 2 26" xfId="39123"/>
    <cellStyle name="Title 2 27" xfId="39124"/>
    <cellStyle name="Title 2 28" xfId="39125"/>
    <cellStyle name="Title 2 29" xfId="39126"/>
    <cellStyle name="Title 2 3" xfId="39127"/>
    <cellStyle name="Title 2 3 10" xfId="39128"/>
    <cellStyle name="Title 2 3 11" xfId="39129"/>
    <cellStyle name="Title 2 3 12" xfId="39130"/>
    <cellStyle name="Title 2 3 13" xfId="39131"/>
    <cellStyle name="Title 2 3 14" xfId="39132"/>
    <cellStyle name="Title 2 3 15" xfId="39133"/>
    <cellStyle name="Title 2 3 16" xfId="39134"/>
    <cellStyle name="Title 2 3 17" xfId="39135"/>
    <cellStyle name="Title 2 3 18" xfId="39136"/>
    <cellStyle name="Title 2 3 19" xfId="39137"/>
    <cellStyle name="Title 2 3 2" xfId="39138"/>
    <cellStyle name="Title 2 3 20" xfId="39139"/>
    <cellStyle name="Title 2 3 21" xfId="39140"/>
    <cellStyle name="Title 2 3 22" xfId="39141"/>
    <cellStyle name="Title 2 3 23" xfId="39142"/>
    <cellStyle name="Title 2 3 24" xfId="39143"/>
    <cellStyle name="Title 2 3 25" xfId="39144"/>
    <cellStyle name="Title 2 3 26" xfId="39145"/>
    <cellStyle name="Title 2 3 27" xfId="39146"/>
    <cellStyle name="Title 2 3 28" xfId="39147"/>
    <cellStyle name="Title 2 3 29" xfId="39148"/>
    <cellStyle name="Title 2 3 3" xfId="39149"/>
    <cellStyle name="Title 2 3 30" xfId="39150"/>
    <cellStyle name="Title 2 3 31" xfId="39151"/>
    <cellStyle name="Title 2 3 32" xfId="39152"/>
    <cellStyle name="Title 2 3 33" xfId="39153"/>
    <cellStyle name="Title 2 3 34" xfId="39154"/>
    <cellStyle name="Title 2 3 35" xfId="39155"/>
    <cellStyle name="Title 2 3 36" xfId="39156"/>
    <cellStyle name="Title 2 3 37" xfId="39157"/>
    <cellStyle name="Title 2 3 38" xfId="39158"/>
    <cellStyle name="Title 2 3 39" xfId="39159"/>
    <cellStyle name="Title 2 3 4" xfId="39160"/>
    <cellStyle name="Title 2 3 40" xfId="39161"/>
    <cellStyle name="Title 2 3 41" xfId="39162"/>
    <cellStyle name="Title 2 3 42" xfId="39163"/>
    <cellStyle name="Title 2 3 43" xfId="39164"/>
    <cellStyle name="Title 2 3 44" xfId="39165"/>
    <cellStyle name="Title 2 3 45" xfId="39166"/>
    <cellStyle name="Title 2 3 46" xfId="39167"/>
    <cellStyle name="Title 2 3 47" xfId="39168"/>
    <cellStyle name="Title 2 3 48" xfId="39169"/>
    <cellStyle name="Title 2 3 49" xfId="39170"/>
    <cellStyle name="Title 2 3 5" xfId="39171"/>
    <cellStyle name="Title 2 3 50" xfId="39172"/>
    <cellStyle name="Title 2 3 51" xfId="39173"/>
    <cellStyle name="Title 2 3 52" xfId="39174"/>
    <cellStyle name="Title 2 3 53" xfId="39175"/>
    <cellStyle name="Title 2 3 54" xfId="39176"/>
    <cellStyle name="Title 2 3 55" xfId="39177"/>
    <cellStyle name="Title 2 3 56" xfId="39178"/>
    <cellStyle name="Title 2 3 57" xfId="39179"/>
    <cellStyle name="Title 2 3 58" xfId="39180"/>
    <cellStyle name="Title 2 3 59" xfId="39181"/>
    <cellStyle name="Title 2 3 6" xfId="39182"/>
    <cellStyle name="Title 2 3 60" xfId="39183"/>
    <cellStyle name="Title 2 3 61" xfId="39184"/>
    <cellStyle name="Title 2 3 62" xfId="39185"/>
    <cellStyle name="Title 2 3 63" xfId="39186"/>
    <cellStyle name="Title 2 3 64" xfId="39187"/>
    <cellStyle name="Title 2 3 65" xfId="39188"/>
    <cellStyle name="Title 2 3 66" xfId="39189"/>
    <cellStyle name="Title 2 3 67" xfId="39190"/>
    <cellStyle name="Title 2 3 7" xfId="39191"/>
    <cellStyle name="Title 2 3 8" xfId="39192"/>
    <cellStyle name="Title 2 3 9" xfId="39193"/>
    <cellStyle name="Title 2 30" xfId="39194"/>
    <cellStyle name="Title 2 31" xfId="39195"/>
    <cellStyle name="Title 2 32" xfId="39196"/>
    <cellStyle name="Title 2 33" xfId="39197"/>
    <cellStyle name="Title 2 34" xfId="39198"/>
    <cellStyle name="Title 2 35" xfId="39199"/>
    <cellStyle name="Title 2 36" xfId="39200"/>
    <cellStyle name="Title 2 37" xfId="39201"/>
    <cellStyle name="Title 2 38" xfId="39202"/>
    <cellStyle name="Title 2 39" xfId="39203"/>
    <cellStyle name="Title 2 4" xfId="39204"/>
    <cellStyle name="Title 2 40" xfId="39205"/>
    <cellStyle name="Title 2 41" xfId="39206"/>
    <cellStyle name="Title 2 42" xfId="39207"/>
    <cellStyle name="Title 2 43" xfId="39208"/>
    <cellStyle name="Title 2 44" xfId="39209"/>
    <cellStyle name="Title 2 45" xfId="39210"/>
    <cellStyle name="Title 2 46" xfId="39211"/>
    <cellStyle name="Title 2 47" xfId="39212"/>
    <cellStyle name="Title 2 48" xfId="39213"/>
    <cellStyle name="Title 2 49" xfId="39214"/>
    <cellStyle name="Title 2 5" xfId="39215"/>
    <cellStyle name="Title 2 50" xfId="39216"/>
    <cellStyle name="Title 2 51" xfId="39217"/>
    <cellStyle name="Title 2 52" xfId="39218"/>
    <cellStyle name="Title 2 53" xfId="39219"/>
    <cellStyle name="Title 2 54" xfId="39220"/>
    <cellStyle name="Title 2 55" xfId="39221"/>
    <cellStyle name="Title 2 56" xfId="39222"/>
    <cellStyle name="Title 2 57" xfId="39223"/>
    <cellStyle name="Title 2 58" xfId="39224"/>
    <cellStyle name="Title 2 59" xfId="39225"/>
    <cellStyle name="Title 2 6" xfId="39226"/>
    <cellStyle name="Title 2 60" xfId="39227"/>
    <cellStyle name="Title 2 61" xfId="39228"/>
    <cellStyle name="Title 2 62" xfId="39229"/>
    <cellStyle name="Title 2 63" xfId="39230"/>
    <cellStyle name="Title 2 64" xfId="39231"/>
    <cellStyle name="Title 2 65" xfId="39232"/>
    <cellStyle name="Title 2 66" xfId="39233"/>
    <cellStyle name="Title 2 67" xfId="39234"/>
    <cellStyle name="Title 2 68" xfId="39235"/>
    <cellStyle name="Title 2 69" xfId="39236"/>
    <cellStyle name="Title 2 7" xfId="39237"/>
    <cellStyle name="Title 2 8" xfId="39238"/>
    <cellStyle name="Title 2 9" xfId="39239"/>
    <cellStyle name="Title 20" xfId="39240"/>
    <cellStyle name="Title 20 10" xfId="39241"/>
    <cellStyle name="Title 20 11" xfId="39242"/>
    <cellStyle name="Title 20 12" xfId="39243"/>
    <cellStyle name="Title 20 13" xfId="39244"/>
    <cellStyle name="Title 20 14" xfId="39245"/>
    <cellStyle name="Title 20 15" xfId="39246"/>
    <cellStyle name="Title 20 16" xfId="39247"/>
    <cellStyle name="Title 20 17" xfId="39248"/>
    <cellStyle name="Title 20 18" xfId="39249"/>
    <cellStyle name="Title 20 19" xfId="39250"/>
    <cellStyle name="Title 20 2" xfId="39251"/>
    <cellStyle name="Title 20 2 10" xfId="39252"/>
    <cellStyle name="Title 20 2 11" xfId="39253"/>
    <cellStyle name="Title 20 2 12" xfId="39254"/>
    <cellStyle name="Title 20 2 13" xfId="39255"/>
    <cellStyle name="Title 20 2 14" xfId="39256"/>
    <cellStyle name="Title 20 2 15" xfId="39257"/>
    <cellStyle name="Title 20 2 16" xfId="39258"/>
    <cellStyle name="Title 20 2 17" xfId="39259"/>
    <cellStyle name="Title 20 2 18" xfId="39260"/>
    <cellStyle name="Title 20 2 19" xfId="39261"/>
    <cellStyle name="Title 20 2 2" xfId="39262"/>
    <cellStyle name="Title 20 2 20" xfId="39263"/>
    <cellStyle name="Title 20 2 21" xfId="39264"/>
    <cellStyle name="Title 20 2 22" xfId="39265"/>
    <cellStyle name="Title 20 2 23" xfId="39266"/>
    <cellStyle name="Title 20 2 24" xfId="39267"/>
    <cellStyle name="Title 20 2 25" xfId="39268"/>
    <cellStyle name="Title 20 2 26" xfId="39269"/>
    <cellStyle name="Title 20 2 27" xfId="39270"/>
    <cellStyle name="Title 20 2 28" xfId="39271"/>
    <cellStyle name="Title 20 2 29" xfId="39272"/>
    <cellStyle name="Title 20 2 3" xfId="39273"/>
    <cellStyle name="Title 20 2 30" xfId="39274"/>
    <cellStyle name="Title 20 2 31" xfId="39275"/>
    <cellStyle name="Title 20 2 32" xfId="39276"/>
    <cellStyle name="Title 20 2 33" xfId="39277"/>
    <cellStyle name="Title 20 2 34" xfId="39278"/>
    <cellStyle name="Title 20 2 35" xfId="39279"/>
    <cellStyle name="Title 20 2 36" xfId="39280"/>
    <cellStyle name="Title 20 2 37" xfId="39281"/>
    <cellStyle name="Title 20 2 38" xfId="39282"/>
    <cellStyle name="Title 20 2 39" xfId="39283"/>
    <cellStyle name="Title 20 2 4" xfId="39284"/>
    <cellStyle name="Title 20 2 40" xfId="39285"/>
    <cellStyle name="Title 20 2 41" xfId="39286"/>
    <cellStyle name="Title 20 2 42" xfId="39287"/>
    <cellStyle name="Title 20 2 43" xfId="39288"/>
    <cellStyle name="Title 20 2 44" xfId="39289"/>
    <cellStyle name="Title 20 2 45" xfId="39290"/>
    <cellStyle name="Title 20 2 46" xfId="39291"/>
    <cellStyle name="Title 20 2 47" xfId="39292"/>
    <cellStyle name="Title 20 2 48" xfId="39293"/>
    <cellStyle name="Title 20 2 49" xfId="39294"/>
    <cellStyle name="Title 20 2 5" xfId="39295"/>
    <cellStyle name="Title 20 2 50" xfId="39296"/>
    <cellStyle name="Title 20 2 51" xfId="39297"/>
    <cellStyle name="Title 20 2 52" xfId="39298"/>
    <cellStyle name="Title 20 2 53" xfId="39299"/>
    <cellStyle name="Title 20 2 54" xfId="39300"/>
    <cellStyle name="Title 20 2 55" xfId="39301"/>
    <cellStyle name="Title 20 2 56" xfId="39302"/>
    <cellStyle name="Title 20 2 57" xfId="39303"/>
    <cellStyle name="Title 20 2 58" xfId="39304"/>
    <cellStyle name="Title 20 2 59" xfId="39305"/>
    <cellStyle name="Title 20 2 6" xfId="39306"/>
    <cellStyle name="Title 20 2 60" xfId="39307"/>
    <cellStyle name="Title 20 2 61" xfId="39308"/>
    <cellStyle name="Title 20 2 62" xfId="39309"/>
    <cellStyle name="Title 20 2 63" xfId="39310"/>
    <cellStyle name="Title 20 2 64" xfId="39311"/>
    <cellStyle name="Title 20 2 65" xfId="39312"/>
    <cellStyle name="Title 20 2 66" xfId="39313"/>
    <cellStyle name="Title 20 2 67" xfId="39314"/>
    <cellStyle name="Title 20 2 7" xfId="39315"/>
    <cellStyle name="Title 20 2 8" xfId="39316"/>
    <cellStyle name="Title 20 2 9" xfId="39317"/>
    <cellStyle name="Title 20 20" xfId="39318"/>
    <cellStyle name="Title 20 21" xfId="39319"/>
    <cellStyle name="Title 20 22" xfId="39320"/>
    <cellStyle name="Title 20 23" xfId="39321"/>
    <cellStyle name="Title 20 24" xfId="39322"/>
    <cellStyle name="Title 20 25" xfId="39323"/>
    <cellStyle name="Title 20 26" xfId="39324"/>
    <cellStyle name="Title 20 27" xfId="39325"/>
    <cellStyle name="Title 20 28" xfId="39326"/>
    <cellStyle name="Title 20 29" xfId="39327"/>
    <cellStyle name="Title 20 3" xfId="39328"/>
    <cellStyle name="Title 20 3 10" xfId="39329"/>
    <cellStyle name="Title 20 3 11" xfId="39330"/>
    <cellStyle name="Title 20 3 12" xfId="39331"/>
    <cellStyle name="Title 20 3 13" xfId="39332"/>
    <cellStyle name="Title 20 3 14" xfId="39333"/>
    <cellStyle name="Title 20 3 15" xfId="39334"/>
    <cellStyle name="Title 20 3 16" xfId="39335"/>
    <cellStyle name="Title 20 3 17" xfId="39336"/>
    <cellStyle name="Title 20 3 18" xfId="39337"/>
    <cellStyle name="Title 20 3 19" xfId="39338"/>
    <cellStyle name="Title 20 3 2" xfId="39339"/>
    <cellStyle name="Title 20 3 20" xfId="39340"/>
    <cellStyle name="Title 20 3 21" xfId="39341"/>
    <cellStyle name="Title 20 3 22" xfId="39342"/>
    <cellStyle name="Title 20 3 23" xfId="39343"/>
    <cellStyle name="Title 20 3 24" xfId="39344"/>
    <cellStyle name="Title 20 3 25" xfId="39345"/>
    <cellStyle name="Title 20 3 26" xfId="39346"/>
    <cellStyle name="Title 20 3 27" xfId="39347"/>
    <cellStyle name="Title 20 3 28" xfId="39348"/>
    <cellStyle name="Title 20 3 29" xfId="39349"/>
    <cellStyle name="Title 20 3 3" xfId="39350"/>
    <cellStyle name="Title 20 3 30" xfId="39351"/>
    <cellStyle name="Title 20 3 31" xfId="39352"/>
    <cellStyle name="Title 20 3 32" xfId="39353"/>
    <cellStyle name="Title 20 3 33" xfId="39354"/>
    <cellStyle name="Title 20 3 34" xfId="39355"/>
    <cellStyle name="Title 20 3 35" xfId="39356"/>
    <cellStyle name="Title 20 3 36" xfId="39357"/>
    <cellStyle name="Title 20 3 37" xfId="39358"/>
    <cellStyle name="Title 20 3 38" xfId="39359"/>
    <cellStyle name="Title 20 3 39" xfId="39360"/>
    <cellStyle name="Title 20 3 4" xfId="39361"/>
    <cellStyle name="Title 20 3 40" xfId="39362"/>
    <cellStyle name="Title 20 3 41" xfId="39363"/>
    <cellStyle name="Title 20 3 42" xfId="39364"/>
    <cellStyle name="Title 20 3 43" xfId="39365"/>
    <cellStyle name="Title 20 3 44" xfId="39366"/>
    <cellStyle name="Title 20 3 45" xfId="39367"/>
    <cellStyle name="Title 20 3 46" xfId="39368"/>
    <cellStyle name="Title 20 3 47" xfId="39369"/>
    <cellStyle name="Title 20 3 48" xfId="39370"/>
    <cellStyle name="Title 20 3 49" xfId="39371"/>
    <cellStyle name="Title 20 3 5" xfId="39372"/>
    <cellStyle name="Title 20 3 50" xfId="39373"/>
    <cellStyle name="Title 20 3 51" xfId="39374"/>
    <cellStyle name="Title 20 3 52" xfId="39375"/>
    <cellStyle name="Title 20 3 53" xfId="39376"/>
    <cellStyle name="Title 20 3 54" xfId="39377"/>
    <cellStyle name="Title 20 3 55" xfId="39378"/>
    <cellStyle name="Title 20 3 56" xfId="39379"/>
    <cellStyle name="Title 20 3 57" xfId="39380"/>
    <cellStyle name="Title 20 3 58" xfId="39381"/>
    <cellStyle name="Title 20 3 59" xfId="39382"/>
    <cellStyle name="Title 20 3 6" xfId="39383"/>
    <cellStyle name="Title 20 3 60" xfId="39384"/>
    <cellStyle name="Title 20 3 61" xfId="39385"/>
    <cellStyle name="Title 20 3 62" xfId="39386"/>
    <cellStyle name="Title 20 3 63" xfId="39387"/>
    <cellStyle name="Title 20 3 64" xfId="39388"/>
    <cellStyle name="Title 20 3 65" xfId="39389"/>
    <cellStyle name="Title 20 3 66" xfId="39390"/>
    <cellStyle name="Title 20 3 67" xfId="39391"/>
    <cellStyle name="Title 20 3 7" xfId="39392"/>
    <cellStyle name="Title 20 3 8" xfId="39393"/>
    <cellStyle name="Title 20 3 9" xfId="39394"/>
    <cellStyle name="Title 20 30" xfId="39395"/>
    <cellStyle name="Title 20 31" xfId="39396"/>
    <cellStyle name="Title 20 32" xfId="39397"/>
    <cellStyle name="Title 20 33" xfId="39398"/>
    <cellStyle name="Title 20 34" xfId="39399"/>
    <cellStyle name="Title 20 35" xfId="39400"/>
    <cellStyle name="Title 20 36" xfId="39401"/>
    <cellStyle name="Title 20 37" xfId="39402"/>
    <cellStyle name="Title 20 38" xfId="39403"/>
    <cellStyle name="Title 20 39" xfId="39404"/>
    <cellStyle name="Title 20 4" xfId="39405"/>
    <cellStyle name="Title 20 40" xfId="39406"/>
    <cellStyle name="Title 20 41" xfId="39407"/>
    <cellStyle name="Title 20 42" xfId="39408"/>
    <cellStyle name="Title 20 43" xfId="39409"/>
    <cellStyle name="Title 20 44" xfId="39410"/>
    <cellStyle name="Title 20 45" xfId="39411"/>
    <cellStyle name="Title 20 46" xfId="39412"/>
    <cellStyle name="Title 20 47" xfId="39413"/>
    <cellStyle name="Title 20 48" xfId="39414"/>
    <cellStyle name="Title 20 49" xfId="39415"/>
    <cellStyle name="Title 20 5" xfId="39416"/>
    <cellStyle name="Title 20 50" xfId="39417"/>
    <cellStyle name="Title 20 51" xfId="39418"/>
    <cellStyle name="Title 20 52" xfId="39419"/>
    <cellStyle name="Title 20 53" xfId="39420"/>
    <cellStyle name="Title 20 54" xfId="39421"/>
    <cellStyle name="Title 20 55" xfId="39422"/>
    <cellStyle name="Title 20 56" xfId="39423"/>
    <cellStyle name="Title 20 57" xfId="39424"/>
    <cellStyle name="Title 20 58" xfId="39425"/>
    <cellStyle name="Title 20 59" xfId="39426"/>
    <cellStyle name="Title 20 6" xfId="39427"/>
    <cellStyle name="Title 20 60" xfId="39428"/>
    <cellStyle name="Title 20 61" xfId="39429"/>
    <cellStyle name="Title 20 62" xfId="39430"/>
    <cellStyle name="Title 20 63" xfId="39431"/>
    <cellStyle name="Title 20 64" xfId="39432"/>
    <cellStyle name="Title 20 65" xfId="39433"/>
    <cellStyle name="Title 20 66" xfId="39434"/>
    <cellStyle name="Title 20 67" xfId="39435"/>
    <cellStyle name="Title 20 68" xfId="39436"/>
    <cellStyle name="Title 20 69" xfId="39437"/>
    <cellStyle name="Title 20 7" xfId="39438"/>
    <cellStyle name="Title 20 8" xfId="39439"/>
    <cellStyle name="Title 20 9" xfId="39440"/>
    <cellStyle name="Title 21" xfId="39441"/>
    <cellStyle name="Title 21 10" xfId="39442"/>
    <cellStyle name="Title 21 11" xfId="39443"/>
    <cellStyle name="Title 21 12" xfId="39444"/>
    <cellStyle name="Title 21 13" xfId="39445"/>
    <cellStyle name="Title 21 14" xfId="39446"/>
    <cellStyle name="Title 21 15" xfId="39447"/>
    <cellStyle name="Title 21 16" xfId="39448"/>
    <cellStyle name="Title 21 17" xfId="39449"/>
    <cellStyle name="Title 21 18" xfId="39450"/>
    <cellStyle name="Title 21 19" xfId="39451"/>
    <cellStyle name="Title 21 2" xfId="39452"/>
    <cellStyle name="Title 21 2 10" xfId="39453"/>
    <cellStyle name="Title 21 2 11" xfId="39454"/>
    <cellStyle name="Title 21 2 12" xfId="39455"/>
    <cellStyle name="Title 21 2 13" xfId="39456"/>
    <cellStyle name="Title 21 2 14" xfId="39457"/>
    <cellStyle name="Title 21 2 15" xfId="39458"/>
    <cellStyle name="Title 21 2 16" xfId="39459"/>
    <cellStyle name="Title 21 2 17" xfId="39460"/>
    <cellStyle name="Title 21 2 18" xfId="39461"/>
    <cellStyle name="Title 21 2 19" xfId="39462"/>
    <cellStyle name="Title 21 2 2" xfId="39463"/>
    <cellStyle name="Title 21 2 20" xfId="39464"/>
    <cellStyle name="Title 21 2 21" xfId="39465"/>
    <cellStyle name="Title 21 2 22" xfId="39466"/>
    <cellStyle name="Title 21 2 23" xfId="39467"/>
    <cellStyle name="Title 21 2 24" xfId="39468"/>
    <cellStyle name="Title 21 2 25" xfId="39469"/>
    <cellStyle name="Title 21 2 26" xfId="39470"/>
    <cellStyle name="Title 21 2 27" xfId="39471"/>
    <cellStyle name="Title 21 2 28" xfId="39472"/>
    <cellStyle name="Title 21 2 29" xfId="39473"/>
    <cellStyle name="Title 21 2 3" xfId="39474"/>
    <cellStyle name="Title 21 2 30" xfId="39475"/>
    <cellStyle name="Title 21 2 31" xfId="39476"/>
    <cellStyle name="Title 21 2 32" xfId="39477"/>
    <cellStyle name="Title 21 2 33" xfId="39478"/>
    <cellStyle name="Title 21 2 34" xfId="39479"/>
    <cellStyle name="Title 21 2 35" xfId="39480"/>
    <cellStyle name="Title 21 2 36" xfId="39481"/>
    <cellStyle name="Title 21 2 37" xfId="39482"/>
    <cellStyle name="Title 21 2 38" xfId="39483"/>
    <cellStyle name="Title 21 2 39" xfId="39484"/>
    <cellStyle name="Title 21 2 4" xfId="39485"/>
    <cellStyle name="Title 21 2 40" xfId="39486"/>
    <cellStyle name="Title 21 2 41" xfId="39487"/>
    <cellStyle name="Title 21 2 42" xfId="39488"/>
    <cellStyle name="Title 21 2 43" xfId="39489"/>
    <cellStyle name="Title 21 2 44" xfId="39490"/>
    <cellStyle name="Title 21 2 45" xfId="39491"/>
    <cellStyle name="Title 21 2 46" xfId="39492"/>
    <cellStyle name="Title 21 2 47" xfId="39493"/>
    <cellStyle name="Title 21 2 48" xfId="39494"/>
    <cellStyle name="Title 21 2 49" xfId="39495"/>
    <cellStyle name="Title 21 2 5" xfId="39496"/>
    <cellStyle name="Title 21 2 50" xfId="39497"/>
    <cellStyle name="Title 21 2 51" xfId="39498"/>
    <cellStyle name="Title 21 2 52" xfId="39499"/>
    <cellStyle name="Title 21 2 53" xfId="39500"/>
    <cellStyle name="Title 21 2 54" xfId="39501"/>
    <cellStyle name="Title 21 2 55" xfId="39502"/>
    <cellStyle name="Title 21 2 56" xfId="39503"/>
    <cellStyle name="Title 21 2 57" xfId="39504"/>
    <cellStyle name="Title 21 2 58" xfId="39505"/>
    <cellStyle name="Title 21 2 59" xfId="39506"/>
    <cellStyle name="Title 21 2 6" xfId="39507"/>
    <cellStyle name="Title 21 2 60" xfId="39508"/>
    <cellStyle name="Title 21 2 61" xfId="39509"/>
    <cellStyle name="Title 21 2 62" xfId="39510"/>
    <cellStyle name="Title 21 2 63" xfId="39511"/>
    <cellStyle name="Title 21 2 64" xfId="39512"/>
    <cellStyle name="Title 21 2 65" xfId="39513"/>
    <cellStyle name="Title 21 2 66" xfId="39514"/>
    <cellStyle name="Title 21 2 67" xfId="39515"/>
    <cellStyle name="Title 21 2 7" xfId="39516"/>
    <cellStyle name="Title 21 2 8" xfId="39517"/>
    <cellStyle name="Title 21 2 9" xfId="39518"/>
    <cellStyle name="Title 21 20" xfId="39519"/>
    <cellStyle name="Title 21 21" xfId="39520"/>
    <cellStyle name="Title 21 22" xfId="39521"/>
    <cellStyle name="Title 21 23" xfId="39522"/>
    <cellStyle name="Title 21 24" xfId="39523"/>
    <cellStyle name="Title 21 25" xfId="39524"/>
    <cellStyle name="Title 21 26" xfId="39525"/>
    <cellStyle name="Title 21 27" xfId="39526"/>
    <cellStyle name="Title 21 28" xfId="39527"/>
    <cellStyle name="Title 21 29" xfId="39528"/>
    <cellStyle name="Title 21 3" xfId="39529"/>
    <cellStyle name="Title 21 3 10" xfId="39530"/>
    <cellStyle name="Title 21 3 11" xfId="39531"/>
    <cellStyle name="Title 21 3 12" xfId="39532"/>
    <cellStyle name="Title 21 3 13" xfId="39533"/>
    <cellStyle name="Title 21 3 14" xfId="39534"/>
    <cellStyle name="Title 21 3 15" xfId="39535"/>
    <cellStyle name="Title 21 3 16" xfId="39536"/>
    <cellStyle name="Title 21 3 17" xfId="39537"/>
    <cellStyle name="Title 21 3 18" xfId="39538"/>
    <cellStyle name="Title 21 3 19" xfId="39539"/>
    <cellStyle name="Title 21 3 2" xfId="39540"/>
    <cellStyle name="Title 21 3 20" xfId="39541"/>
    <cellStyle name="Title 21 3 21" xfId="39542"/>
    <cellStyle name="Title 21 3 22" xfId="39543"/>
    <cellStyle name="Title 21 3 23" xfId="39544"/>
    <cellStyle name="Title 21 3 24" xfId="39545"/>
    <cellStyle name="Title 21 3 25" xfId="39546"/>
    <cellStyle name="Title 21 3 26" xfId="39547"/>
    <cellStyle name="Title 21 3 27" xfId="39548"/>
    <cellStyle name="Title 21 3 28" xfId="39549"/>
    <cellStyle name="Title 21 3 29" xfId="39550"/>
    <cellStyle name="Title 21 3 3" xfId="39551"/>
    <cellStyle name="Title 21 3 30" xfId="39552"/>
    <cellStyle name="Title 21 3 31" xfId="39553"/>
    <cellStyle name="Title 21 3 32" xfId="39554"/>
    <cellStyle name="Title 21 3 33" xfId="39555"/>
    <cellStyle name="Title 21 3 34" xfId="39556"/>
    <cellStyle name="Title 21 3 35" xfId="39557"/>
    <cellStyle name="Title 21 3 36" xfId="39558"/>
    <cellStyle name="Title 21 3 37" xfId="39559"/>
    <cellStyle name="Title 21 3 38" xfId="39560"/>
    <cellStyle name="Title 21 3 39" xfId="39561"/>
    <cellStyle name="Title 21 3 4" xfId="39562"/>
    <cellStyle name="Title 21 3 40" xfId="39563"/>
    <cellStyle name="Title 21 3 41" xfId="39564"/>
    <cellStyle name="Title 21 3 42" xfId="39565"/>
    <cellStyle name="Title 21 3 43" xfId="39566"/>
    <cellStyle name="Title 21 3 44" xfId="39567"/>
    <cellStyle name="Title 21 3 45" xfId="39568"/>
    <cellStyle name="Title 21 3 46" xfId="39569"/>
    <cellStyle name="Title 21 3 47" xfId="39570"/>
    <cellStyle name="Title 21 3 48" xfId="39571"/>
    <cellStyle name="Title 21 3 49" xfId="39572"/>
    <cellStyle name="Title 21 3 5" xfId="39573"/>
    <cellStyle name="Title 21 3 50" xfId="39574"/>
    <cellStyle name="Title 21 3 51" xfId="39575"/>
    <cellStyle name="Title 21 3 52" xfId="39576"/>
    <cellStyle name="Title 21 3 53" xfId="39577"/>
    <cellStyle name="Title 21 3 54" xfId="39578"/>
    <cellStyle name="Title 21 3 55" xfId="39579"/>
    <cellStyle name="Title 21 3 56" xfId="39580"/>
    <cellStyle name="Title 21 3 57" xfId="39581"/>
    <cellStyle name="Title 21 3 58" xfId="39582"/>
    <cellStyle name="Title 21 3 59" xfId="39583"/>
    <cellStyle name="Title 21 3 6" xfId="39584"/>
    <cellStyle name="Title 21 3 60" xfId="39585"/>
    <cellStyle name="Title 21 3 61" xfId="39586"/>
    <cellStyle name="Title 21 3 62" xfId="39587"/>
    <cellStyle name="Title 21 3 63" xfId="39588"/>
    <cellStyle name="Title 21 3 64" xfId="39589"/>
    <cellStyle name="Title 21 3 65" xfId="39590"/>
    <cellStyle name="Title 21 3 66" xfId="39591"/>
    <cellStyle name="Title 21 3 67" xfId="39592"/>
    <cellStyle name="Title 21 3 7" xfId="39593"/>
    <cellStyle name="Title 21 3 8" xfId="39594"/>
    <cellStyle name="Title 21 3 9" xfId="39595"/>
    <cellStyle name="Title 21 30" xfId="39596"/>
    <cellStyle name="Title 21 31" xfId="39597"/>
    <cellStyle name="Title 21 32" xfId="39598"/>
    <cellStyle name="Title 21 33" xfId="39599"/>
    <cellStyle name="Title 21 34" xfId="39600"/>
    <cellStyle name="Title 21 35" xfId="39601"/>
    <cellStyle name="Title 21 36" xfId="39602"/>
    <cellStyle name="Title 21 37" xfId="39603"/>
    <cellStyle name="Title 21 38" xfId="39604"/>
    <cellStyle name="Title 21 39" xfId="39605"/>
    <cellStyle name="Title 21 4" xfId="39606"/>
    <cellStyle name="Title 21 40" xfId="39607"/>
    <cellStyle name="Title 21 41" xfId="39608"/>
    <cellStyle name="Title 21 42" xfId="39609"/>
    <cellStyle name="Title 21 43" xfId="39610"/>
    <cellStyle name="Title 21 44" xfId="39611"/>
    <cellStyle name="Title 21 45" xfId="39612"/>
    <cellStyle name="Title 21 46" xfId="39613"/>
    <cellStyle name="Title 21 47" xfId="39614"/>
    <cellStyle name="Title 21 48" xfId="39615"/>
    <cellStyle name="Title 21 49" xfId="39616"/>
    <cellStyle name="Title 21 5" xfId="39617"/>
    <cellStyle name="Title 21 50" xfId="39618"/>
    <cellStyle name="Title 21 51" xfId="39619"/>
    <cellStyle name="Title 21 52" xfId="39620"/>
    <cellStyle name="Title 21 53" xfId="39621"/>
    <cellStyle name="Title 21 54" xfId="39622"/>
    <cellStyle name="Title 21 55" xfId="39623"/>
    <cellStyle name="Title 21 56" xfId="39624"/>
    <cellStyle name="Title 21 57" xfId="39625"/>
    <cellStyle name="Title 21 58" xfId="39626"/>
    <cellStyle name="Title 21 59" xfId="39627"/>
    <cellStyle name="Title 21 6" xfId="39628"/>
    <cellStyle name="Title 21 60" xfId="39629"/>
    <cellStyle name="Title 21 61" xfId="39630"/>
    <cellStyle name="Title 21 62" xfId="39631"/>
    <cellStyle name="Title 21 63" xfId="39632"/>
    <cellStyle name="Title 21 64" xfId="39633"/>
    <cellStyle name="Title 21 65" xfId="39634"/>
    <cellStyle name="Title 21 66" xfId="39635"/>
    <cellStyle name="Title 21 67" xfId="39636"/>
    <cellStyle name="Title 21 68" xfId="39637"/>
    <cellStyle name="Title 21 69" xfId="39638"/>
    <cellStyle name="Title 21 7" xfId="39639"/>
    <cellStyle name="Title 21 8" xfId="39640"/>
    <cellStyle name="Title 21 9" xfId="39641"/>
    <cellStyle name="Title 22" xfId="39642"/>
    <cellStyle name="Title 22 10" xfId="39643"/>
    <cellStyle name="Title 22 11" xfId="39644"/>
    <cellStyle name="Title 22 12" xfId="39645"/>
    <cellStyle name="Title 22 13" xfId="39646"/>
    <cellStyle name="Title 22 14" xfId="39647"/>
    <cellStyle name="Title 22 15" xfId="39648"/>
    <cellStyle name="Title 22 16" xfId="39649"/>
    <cellStyle name="Title 22 17" xfId="39650"/>
    <cellStyle name="Title 22 18" xfId="39651"/>
    <cellStyle name="Title 22 19" xfId="39652"/>
    <cellStyle name="Title 22 2" xfId="39653"/>
    <cellStyle name="Title 22 2 10" xfId="39654"/>
    <cellStyle name="Title 22 2 11" xfId="39655"/>
    <cellStyle name="Title 22 2 12" xfId="39656"/>
    <cellStyle name="Title 22 2 13" xfId="39657"/>
    <cellStyle name="Title 22 2 14" xfId="39658"/>
    <cellStyle name="Title 22 2 15" xfId="39659"/>
    <cellStyle name="Title 22 2 16" xfId="39660"/>
    <cellStyle name="Title 22 2 17" xfId="39661"/>
    <cellStyle name="Title 22 2 18" xfId="39662"/>
    <cellStyle name="Title 22 2 19" xfId="39663"/>
    <cellStyle name="Title 22 2 2" xfId="39664"/>
    <cellStyle name="Title 22 2 20" xfId="39665"/>
    <cellStyle name="Title 22 2 21" xfId="39666"/>
    <cellStyle name="Title 22 2 22" xfId="39667"/>
    <cellStyle name="Title 22 2 23" xfId="39668"/>
    <cellStyle name="Title 22 2 24" xfId="39669"/>
    <cellStyle name="Title 22 2 25" xfId="39670"/>
    <cellStyle name="Title 22 2 26" xfId="39671"/>
    <cellStyle name="Title 22 2 27" xfId="39672"/>
    <cellStyle name="Title 22 2 28" xfId="39673"/>
    <cellStyle name="Title 22 2 29" xfId="39674"/>
    <cellStyle name="Title 22 2 3" xfId="39675"/>
    <cellStyle name="Title 22 2 30" xfId="39676"/>
    <cellStyle name="Title 22 2 31" xfId="39677"/>
    <cellStyle name="Title 22 2 32" xfId="39678"/>
    <cellStyle name="Title 22 2 33" xfId="39679"/>
    <cellStyle name="Title 22 2 34" xfId="39680"/>
    <cellStyle name="Title 22 2 35" xfId="39681"/>
    <cellStyle name="Title 22 2 36" xfId="39682"/>
    <cellStyle name="Title 22 2 37" xfId="39683"/>
    <cellStyle name="Title 22 2 38" xfId="39684"/>
    <cellStyle name="Title 22 2 39" xfId="39685"/>
    <cellStyle name="Title 22 2 4" xfId="39686"/>
    <cellStyle name="Title 22 2 40" xfId="39687"/>
    <cellStyle name="Title 22 2 41" xfId="39688"/>
    <cellStyle name="Title 22 2 42" xfId="39689"/>
    <cellStyle name="Title 22 2 43" xfId="39690"/>
    <cellStyle name="Title 22 2 44" xfId="39691"/>
    <cellStyle name="Title 22 2 45" xfId="39692"/>
    <cellStyle name="Title 22 2 46" xfId="39693"/>
    <cellStyle name="Title 22 2 47" xfId="39694"/>
    <cellStyle name="Title 22 2 48" xfId="39695"/>
    <cellStyle name="Title 22 2 49" xfId="39696"/>
    <cellStyle name="Title 22 2 5" xfId="39697"/>
    <cellStyle name="Title 22 2 50" xfId="39698"/>
    <cellStyle name="Title 22 2 51" xfId="39699"/>
    <cellStyle name="Title 22 2 52" xfId="39700"/>
    <cellStyle name="Title 22 2 53" xfId="39701"/>
    <cellStyle name="Title 22 2 54" xfId="39702"/>
    <cellStyle name="Title 22 2 55" xfId="39703"/>
    <cellStyle name="Title 22 2 56" xfId="39704"/>
    <cellStyle name="Title 22 2 57" xfId="39705"/>
    <cellStyle name="Title 22 2 58" xfId="39706"/>
    <cellStyle name="Title 22 2 59" xfId="39707"/>
    <cellStyle name="Title 22 2 6" xfId="39708"/>
    <cellStyle name="Title 22 2 60" xfId="39709"/>
    <cellStyle name="Title 22 2 61" xfId="39710"/>
    <cellStyle name="Title 22 2 62" xfId="39711"/>
    <cellStyle name="Title 22 2 63" xfId="39712"/>
    <cellStyle name="Title 22 2 64" xfId="39713"/>
    <cellStyle name="Title 22 2 65" xfId="39714"/>
    <cellStyle name="Title 22 2 66" xfId="39715"/>
    <cellStyle name="Title 22 2 67" xfId="39716"/>
    <cellStyle name="Title 22 2 7" xfId="39717"/>
    <cellStyle name="Title 22 2 8" xfId="39718"/>
    <cellStyle name="Title 22 2 9" xfId="39719"/>
    <cellStyle name="Title 22 20" xfId="39720"/>
    <cellStyle name="Title 22 21" xfId="39721"/>
    <cellStyle name="Title 22 22" xfId="39722"/>
    <cellStyle name="Title 22 23" xfId="39723"/>
    <cellStyle name="Title 22 24" xfId="39724"/>
    <cellStyle name="Title 22 25" xfId="39725"/>
    <cellStyle name="Title 22 26" xfId="39726"/>
    <cellStyle name="Title 22 27" xfId="39727"/>
    <cellStyle name="Title 22 28" xfId="39728"/>
    <cellStyle name="Title 22 29" xfId="39729"/>
    <cellStyle name="Title 22 3" xfId="39730"/>
    <cellStyle name="Title 22 3 10" xfId="39731"/>
    <cellStyle name="Title 22 3 11" xfId="39732"/>
    <cellStyle name="Title 22 3 12" xfId="39733"/>
    <cellStyle name="Title 22 3 13" xfId="39734"/>
    <cellStyle name="Title 22 3 14" xfId="39735"/>
    <cellStyle name="Title 22 3 15" xfId="39736"/>
    <cellStyle name="Title 22 3 16" xfId="39737"/>
    <cellStyle name="Title 22 3 17" xfId="39738"/>
    <cellStyle name="Title 22 3 18" xfId="39739"/>
    <cellStyle name="Title 22 3 19" xfId="39740"/>
    <cellStyle name="Title 22 3 2" xfId="39741"/>
    <cellStyle name="Title 22 3 20" xfId="39742"/>
    <cellStyle name="Title 22 3 21" xfId="39743"/>
    <cellStyle name="Title 22 3 22" xfId="39744"/>
    <cellStyle name="Title 22 3 23" xfId="39745"/>
    <cellStyle name="Title 22 3 24" xfId="39746"/>
    <cellStyle name="Title 22 3 25" xfId="39747"/>
    <cellStyle name="Title 22 3 26" xfId="39748"/>
    <cellStyle name="Title 22 3 27" xfId="39749"/>
    <cellStyle name="Title 22 3 28" xfId="39750"/>
    <cellStyle name="Title 22 3 29" xfId="39751"/>
    <cellStyle name="Title 22 3 3" xfId="39752"/>
    <cellStyle name="Title 22 3 30" xfId="39753"/>
    <cellStyle name="Title 22 3 31" xfId="39754"/>
    <cellStyle name="Title 22 3 32" xfId="39755"/>
    <cellStyle name="Title 22 3 33" xfId="39756"/>
    <cellStyle name="Title 22 3 34" xfId="39757"/>
    <cellStyle name="Title 22 3 35" xfId="39758"/>
    <cellStyle name="Title 22 3 36" xfId="39759"/>
    <cellStyle name="Title 22 3 37" xfId="39760"/>
    <cellStyle name="Title 22 3 38" xfId="39761"/>
    <cellStyle name="Title 22 3 39" xfId="39762"/>
    <cellStyle name="Title 22 3 4" xfId="39763"/>
    <cellStyle name="Title 22 3 40" xfId="39764"/>
    <cellStyle name="Title 22 3 41" xfId="39765"/>
    <cellStyle name="Title 22 3 42" xfId="39766"/>
    <cellStyle name="Title 22 3 43" xfId="39767"/>
    <cellStyle name="Title 22 3 44" xfId="39768"/>
    <cellStyle name="Title 22 3 45" xfId="39769"/>
    <cellStyle name="Title 22 3 46" xfId="39770"/>
    <cellStyle name="Title 22 3 47" xfId="39771"/>
    <cellStyle name="Title 22 3 48" xfId="39772"/>
    <cellStyle name="Title 22 3 49" xfId="39773"/>
    <cellStyle name="Title 22 3 5" xfId="39774"/>
    <cellStyle name="Title 22 3 50" xfId="39775"/>
    <cellStyle name="Title 22 3 51" xfId="39776"/>
    <cellStyle name="Title 22 3 52" xfId="39777"/>
    <cellStyle name="Title 22 3 53" xfId="39778"/>
    <cellStyle name="Title 22 3 54" xfId="39779"/>
    <cellStyle name="Title 22 3 55" xfId="39780"/>
    <cellStyle name="Title 22 3 56" xfId="39781"/>
    <cellStyle name="Title 22 3 57" xfId="39782"/>
    <cellStyle name="Title 22 3 58" xfId="39783"/>
    <cellStyle name="Title 22 3 59" xfId="39784"/>
    <cellStyle name="Title 22 3 6" xfId="39785"/>
    <cellStyle name="Title 22 3 60" xfId="39786"/>
    <cellStyle name="Title 22 3 61" xfId="39787"/>
    <cellStyle name="Title 22 3 62" xfId="39788"/>
    <cellStyle name="Title 22 3 63" xfId="39789"/>
    <cellStyle name="Title 22 3 64" xfId="39790"/>
    <cellStyle name="Title 22 3 65" xfId="39791"/>
    <cellStyle name="Title 22 3 66" xfId="39792"/>
    <cellStyle name="Title 22 3 67" xfId="39793"/>
    <cellStyle name="Title 22 3 7" xfId="39794"/>
    <cellStyle name="Title 22 3 8" xfId="39795"/>
    <cellStyle name="Title 22 3 9" xfId="39796"/>
    <cellStyle name="Title 22 30" xfId="39797"/>
    <cellStyle name="Title 22 31" xfId="39798"/>
    <cellStyle name="Title 22 32" xfId="39799"/>
    <cellStyle name="Title 22 33" xfId="39800"/>
    <cellStyle name="Title 22 34" xfId="39801"/>
    <cellStyle name="Title 22 35" xfId="39802"/>
    <cellStyle name="Title 22 36" xfId="39803"/>
    <cellStyle name="Title 22 37" xfId="39804"/>
    <cellStyle name="Title 22 38" xfId="39805"/>
    <cellStyle name="Title 22 39" xfId="39806"/>
    <cellStyle name="Title 22 4" xfId="39807"/>
    <cellStyle name="Title 22 40" xfId="39808"/>
    <cellStyle name="Title 22 41" xfId="39809"/>
    <cellStyle name="Title 22 42" xfId="39810"/>
    <cellStyle name="Title 22 43" xfId="39811"/>
    <cellStyle name="Title 22 44" xfId="39812"/>
    <cellStyle name="Title 22 45" xfId="39813"/>
    <cellStyle name="Title 22 46" xfId="39814"/>
    <cellStyle name="Title 22 47" xfId="39815"/>
    <cellStyle name="Title 22 48" xfId="39816"/>
    <cellStyle name="Title 22 49" xfId="39817"/>
    <cellStyle name="Title 22 5" xfId="39818"/>
    <cellStyle name="Title 22 50" xfId="39819"/>
    <cellStyle name="Title 22 51" xfId="39820"/>
    <cellStyle name="Title 22 52" xfId="39821"/>
    <cellStyle name="Title 22 53" xfId="39822"/>
    <cellStyle name="Title 22 54" xfId="39823"/>
    <cellStyle name="Title 22 55" xfId="39824"/>
    <cellStyle name="Title 22 56" xfId="39825"/>
    <cellStyle name="Title 22 57" xfId="39826"/>
    <cellStyle name="Title 22 58" xfId="39827"/>
    <cellStyle name="Title 22 59" xfId="39828"/>
    <cellStyle name="Title 22 6" xfId="39829"/>
    <cellStyle name="Title 22 60" xfId="39830"/>
    <cellStyle name="Title 22 61" xfId="39831"/>
    <cellStyle name="Title 22 62" xfId="39832"/>
    <cellStyle name="Title 22 63" xfId="39833"/>
    <cellStyle name="Title 22 64" xfId="39834"/>
    <cellStyle name="Title 22 65" xfId="39835"/>
    <cellStyle name="Title 22 66" xfId="39836"/>
    <cellStyle name="Title 22 67" xfId="39837"/>
    <cellStyle name="Title 22 68" xfId="39838"/>
    <cellStyle name="Title 22 69" xfId="39839"/>
    <cellStyle name="Title 22 7" xfId="39840"/>
    <cellStyle name="Title 22 8" xfId="39841"/>
    <cellStyle name="Title 22 9" xfId="39842"/>
    <cellStyle name="Title 23" xfId="39843"/>
    <cellStyle name="Title 23 10" xfId="39844"/>
    <cellStyle name="Title 23 11" xfId="39845"/>
    <cellStyle name="Title 23 12" xfId="39846"/>
    <cellStyle name="Title 23 13" xfId="39847"/>
    <cellStyle name="Title 23 14" xfId="39848"/>
    <cellStyle name="Title 23 15" xfId="39849"/>
    <cellStyle name="Title 23 16" xfId="39850"/>
    <cellStyle name="Title 23 17" xfId="39851"/>
    <cellStyle name="Title 23 18" xfId="39852"/>
    <cellStyle name="Title 23 19" xfId="39853"/>
    <cellStyle name="Title 23 2" xfId="39854"/>
    <cellStyle name="Title 23 2 10" xfId="39855"/>
    <cellStyle name="Title 23 2 11" xfId="39856"/>
    <cellStyle name="Title 23 2 12" xfId="39857"/>
    <cellStyle name="Title 23 2 13" xfId="39858"/>
    <cellStyle name="Title 23 2 14" xfId="39859"/>
    <cellStyle name="Title 23 2 15" xfId="39860"/>
    <cellStyle name="Title 23 2 16" xfId="39861"/>
    <cellStyle name="Title 23 2 17" xfId="39862"/>
    <cellStyle name="Title 23 2 18" xfId="39863"/>
    <cellStyle name="Title 23 2 19" xfId="39864"/>
    <cellStyle name="Title 23 2 2" xfId="39865"/>
    <cellStyle name="Title 23 2 20" xfId="39866"/>
    <cellStyle name="Title 23 2 21" xfId="39867"/>
    <cellStyle name="Title 23 2 22" xfId="39868"/>
    <cellStyle name="Title 23 2 23" xfId="39869"/>
    <cellStyle name="Title 23 2 24" xfId="39870"/>
    <cellStyle name="Title 23 2 25" xfId="39871"/>
    <cellStyle name="Title 23 2 26" xfId="39872"/>
    <cellStyle name="Title 23 2 27" xfId="39873"/>
    <cellStyle name="Title 23 2 28" xfId="39874"/>
    <cellStyle name="Title 23 2 29" xfId="39875"/>
    <cellStyle name="Title 23 2 3" xfId="39876"/>
    <cellStyle name="Title 23 2 30" xfId="39877"/>
    <cellStyle name="Title 23 2 31" xfId="39878"/>
    <cellStyle name="Title 23 2 32" xfId="39879"/>
    <cellStyle name="Title 23 2 33" xfId="39880"/>
    <cellStyle name="Title 23 2 34" xfId="39881"/>
    <cellStyle name="Title 23 2 35" xfId="39882"/>
    <cellStyle name="Title 23 2 36" xfId="39883"/>
    <cellStyle name="Title 23 2 37" xfId="39884"/>
    <cellStyle name="Title 23 2 38" xfId="39885"/>
    <cellStyle name="Title 23 2 39" xfId="39886"/>
    <cellStyle name="Title 23 2 4" xfId="39887"/>
    <cellStyle name="Title 23 2 40" xfId="39888"/>
    <cellStyle name="Title 23 2 41" xfId="39889"/>
    <cellStyle name="Title 23 2 42" xfId="39890"/>
    <cellStyle name="Title 23 2 43" xfId="39891"/>
    <cellStyle name="Title 23 2 44" xfId="39892"/>
    <cellStyle name="Title 23 2 45" xfId="39893"/>
    <cellStyle name="Title 23 2 46" xfId="39894"/>
    <cellStyle name="Title 23 2 47" xfId="39895"/>
    <cellStyle name="Title 23 2 48" xfId="39896"/>
    <cellStyle name="Title 23 2 49" xfId="39897"/>
    <cellStyle name="Title 23 2 5" xfId="39898"/>
    <cellStyle name="Title 23 2 50" xfId="39899"/>
    <cellStyle name="Title 23 2 51" xfId="39900"/>
    <cellStyle name="Title 23 2 52" xfId="39901"/>
    <cellStyle name="Title 23 2 53" xfId="39902"/>
    <cellStyle name="Title 23 2 54" xfId="39903"/>
    <cellStyle name="Title 23 2 55" xfId="39904"/>
    <cellStyle name="Title 23 2 56" xfId="39905"/>
    <cellStyle name="Title 23 2 57" xfId="39906"/>
    <cellStyle name="Title 23 2 58" xfId="39907"/>
    <cellStyle name="Title 23 2 59" xfId="39908"/>
    <cellStyle name="Title 23 2 6" xfId="39909"/>
    <cellStyle name="Title 23 2 60" xfId="39910"/>
    <cellStyle name="Title 23 2 61" xfId="39911"/>
    <cellStyle name="Title 23 2 62" xfId="39912"/>
    <cellStyle name="Title 23 2 63" xfId="39913"/>
    <cellStyle name="Title 23 2 64" xfId="39914"/>
    <cellStyle name="Title 23 2 65" xfId="39915"/>
    <cellStyle name="Title 23 2 66" xfId="39916"/>
    <cellStyle name="Title 23 2 67" xfId="39917"/>
    <cellStyle name="Title 23 2 7" xfId="39918"/>
    <cellStyle name="Title 23 2 8" xfId="39919"/>
    <cellStyle name="Title 23 2 9" xfId="39920"/>
    <cellStyle name="Title 23 20" xfId="39921"/>
    <cellStyle name="Title 23 21" xfId="39922"/>
    <cellStyle name="Title 23 22" xfId="39923"/>
    <cellStyle name="Title 23 23" xfId="39924"/>
    <cellStyle name="Title 23 24" xfId="39925"/>
    <cellStyle name="Title 23 25" xfId="39926"/>
    <cellStyle name="Title 23 26" xfId="39927"/>
    <cellStyle name="Title 23 27" xfId="39928"/>
    <cellStyle name="Title 23 28" xfId="39929"/>
    <cellStyle name="Title 23 29" xfId="39930"/>
    <cellStyle name="Title 23 3" xfId="39931"/>
    <cellStyle name="Title 23 3 10" xfId="39932"/>
    <cellStyle name="Title 23 3 11" xfId="39933"/>
    <cellStyle name="Title 23 3 12" xfId="39934"/>
    <cellStyle name="Title 23 3 13" xfId="39935"/>
    <cellStyle name="Title 23 3 14" xfId="39936"/>
    <cellStyle name="Title 23 3 15" xfId="39937"/>
    <cellStyle name="Title 23 3 16" xfId="39938"/>
    <cellStyle name="Title 23 3 17" xfId="39939"/>
    <cellStyle name="Title 23 3 18" xfId="39940"/>
    <cellStyle name="Title 23 3 19" xfId="39941"/>
    <cellStyle name="Title 23 3 2" xfId="39942"/>
    <cellStyle name="Title 23 3 20" xfId="39943"/>
    <cellStyle name="Title 23 3 21" xfId="39944"/>
    <cellStyle name="Title 23 3 22" xfId="39945"/>
    <cellStyle name="Title 23 3 23" xfId="39946"/>
    <cellStyle name="Title 23 3 24" xfId="39947"/>
    <cellStyle name="Title 23 3 25" xfId="39948"/>
    <cellStyle name="Title 23 3 26" xfId="39949"/>
    <cellStyle name="Title 23 3 27" xfId="39950"/>
    <cellStyle name="Title 23 3 28" xfId="39951"/>
    <cellStyle name="Title 23 3 29" xfId="39952"/>
    <cellStyle name="Title 23 3 3" xfId="39953"/>
    <cellStyle name="Title 23 3 30" xfId="39954"/>
    <cellStyle name="Title 23 3 31" xfId="39955"/>
    <cellStyle name="Title 23 3 32" xfId="39956"/>
    <cellStyle name="Title 23 3 33" xfId="39957"/>
    <cellStyle name="Title 23 3 34" xfId="39958"/>
    <cellStyle name="Title 23 3 35" xfId="39959"/>
    <cellStyle name="Title 23 3 36" xfId="39960"/>
    <cellStyle name="Title 23 3 37" xfId="39961"/>
    <cellStyle name="Title 23 3 38" xfId="39962"/>
    <cellStyle name="Title 23 3 39" xfId="39963"/>
    <cellStyle name="Title 23 3 4" xfId="39964"/>
    <cellStyle name="Title 23 3 40" xfId="39965"/>
    <cellStyle name="Title 23 3 41" xfId="39966"/>
    <cellStyle name="Title 23 3 42" xfId="39967"/>
    <cellStyle name="Title 23 3 43" xfId="39968"/>
    <cellStyle name="Title 23 3 44" xfId="39969"/>
    <cellStyle name="Title 23 3 45" xfId="39970"/>
    <cellStyle name="Title 23 3 46" xfId="39971"/>
    <cellStyle name="Title 23 3 47" xfId="39972"/>
    <cellStyle name="Title 23 3 48" xfId="39973"/>
    <cellStyle name="Title 23 3 49" xfId="39974"/>
    <cellStyle name="Title 23 3 5" xfId="39975"/>
    <cellStyle name="Title 23 3 50" xfId="39976"/>
    <cellStyle name="Title 23 3 51" xfId="39977"/>
    <cellStyle name="Title 23 3 52" xfId="39978"/>
    <cellStyle name="Title 23 3 53" xfId="39979"/>
    <cellStyle name="Title 23 3 54" xfId="39980"/>
    <cellStyle name="Title 23 3 55" xfId="39981"/>
    <cellStyle name="Title 23 3 56" xfId="39982"/>
    <cellStyle name="Title 23 3 57" xfId="39983"/>
    <cellStyle name="Title 23 3 58" xfId="39984"/>
    <cellStyle name="Title 23 3 59" xfId="39985"/>
    <cellStyle name="Title 23 3 6" xfId="39986"/>
    <cellStyle name="Title 23 3 60" xfId="39987"/>
    <cellStyle name="Title 23 3 61" xfId="39988"/>
    <cellStyle name="Title 23 3 62" xfId="39989"/>
    <cellStyle name="Title 23 3 63" xfId="39990"/>
    <cellStyle name="Title 23 3 64" xfId="39991"/>
    <cellStyle name="Title 23 3 65" xfId="39992"/>
    <cellStyle name="Title 23 3 66" xfId="39993"/>
    <cellStyle name="Title 23 3 67" xfId="39994"/>
    <cellStyle name="Title 23 3 7" xfId="39995"/>
    <cellStyle name="Title 23 3 8" xfId="39996"/>
    <cellStyle name="Title 23 3 9" xfId="39997"/>
    <cellStyle name="Title 23 30" xfId="39998"/>
    <cellStyle name="Title 23 31" xfId="39999"/>
    <cellStyle name="Title 23 32" xfId="40000"/>
    <cellStyle name="Title 23 33" xfId="40001"/>
    <cellStyle name="Title 23 34" xfId="40002"/>
    <cellStyle name="Title 23 35" xfId="40003"/>
    <cellStyle name="Title 23 36" xfId="40004"/>
    <cellStyle name="Title 23 37" xfId="40005"/>
    <cellStyle name="Title 23 38" xfId="40006"/>
    <cellStyle name="Title 23 39" xfId="40007"/>
    <cellStyle name="Title 23 4" xfId="40008"/>
    <cellStyle name="Title 23 40" xfId="40009"/>
    <cellStyle name="Title 23 41" xfId="40010"/>
    <cellStyle name="Title 23 42" xfId="40011"/>
    <cellStyle name="Title 23 43" xfId="40012"/>
    <cellStyle name="Title 23 44" xfId="40013"/>
    <cellStyle name="Title 23 45" xfId="40014"/>
    <cellStyle name="Title 23 46" xfId="40015"/>
    <cellStyle name="Title 23 47" xfId="40016"/>
    <cellStyle name="Title 23 48" xfId="40017"/>
    <cellStyle name="Title 23 49" xfId="40018"/>
    <cellStyle name="Title 23 5" xfId="40019"/>
    <cellStyle name="Title 23 50" xfId="40020"/>
    <cellStyle name="Title 23 51" xfId="40021"/>
    <cellStyle name="Title 23 52" xfId="40022"/>
    <cellStyle name="Title 23 53" xfId="40023"/>
    <cellStyle name="Title 23 54" xfId="40024"/>
    <cellStyle name="Title 23 55" xfId="40025"/>
    <cellStyle name="Title 23 56" xfId="40026"/>
    <cellStyle name="Title 23 57" xfId="40027"/>
    <cellStyle name="Title 23 58" xfId="40028"/>
    <cellStyle name="Title 23 59" xfId="40029"/>
    <cellStyle name="Title 23 6" xfId="40030"/>
    <cellStyle name="Title 23 60" xfId="40031"/>
    <cellStyle name="Title 23 61" xfId="40032"/>
    <cellStyle name="Title 23 62" xfId="40033"/>
    <cellStyle name="Title 23 63" xfId="40034"/>
    <cellStyle name="Title 23 64" xfId="40035"/>
    <cellStyle name="Title 23 65" xfId="40036"/>
    <cellStyle name="Title 23 66" xfId="40037"/>
    <cellStyle name="Title 23 67" xfId="40038"/>
    <cellStyle name="Title 23 68" xfId="40039"/>
    <cellStyle name="Title 23 69" xfId="40040"/>
    <cellStyle name="Title 23 7" xfId="40041"/>
    <cellStyle name="Title 23 8" xfId="40042"/>
    <cellStyle name="Title 23 9" xfId="40043"/>
    <cellStyle name="Title 24" xfId="40044"/>
    <cellStyle name="Title 24 10" xfId="40045"/>
    <cellStyle name="Title 24 11" xfId="40046"/>
    <cellStyle name="Title 24 12" xfId="40047"/>
    <cellStyle name="Title 24 13" xfId="40048"/>
    <cellStyle name="Title 24 14" xfId="40049"/>
    <cellStyle name="Title 24 15" xfId="40050"/>
    <cellStyle name="Title 24 16" xfId="40051"/>
    <cellStyle name="Title 24 17" xfId="40052"/>
    <cellStyle name="Title 24 18" xfId="40053"/>
    <cellStyle name="Title 24 19" xfId="40054"/>
    <cellStyle name="Title 24 2" xfId="40055"/>
    <cellStyle name="Title 24 2 10" xfId="40056"/>
    <cellStyle name="Title 24 2 11" xfId="40057"/>
    <cellStyle name="Title 24 2 12" xfId="40058"/>
    <cellStyle name="Title 24 2 13" xfId="40059"/>
    <cellStyle name="Title 24 2 14" xfId="40060"/>
    <cellStyle name="Title 24 2 15" xfId="40061"/>
    <cellStyle name="Title 24 2 16" xfId="40062"/>
    <cellStyle name="Title 24 2 17" xfId="40063"/>
    <cellStyle name="Title 24 2 18" xfId="40064"/>
    <cellStyle name="Title 24 2 19" xfId="40065"/>
    <cellStyle name="Title 24 2 2" xfId="40066"/>
    <cellStyle name="Title 24 2 20" xfId="40067"/>
    <cellStyle name="Title 24 2 21" xfId="40068"/>
    <cellStyle name="Title 24 2 22" xfId="40069"/>
    <cellStyle name="Title 24 2 23" xfId="40070"/>
    <cellStyle name="Title 24 2 24" xfId="40071"/>
    <cellStyle name="Title 24 2 25" xfId="40072"/>
    <cellStyle name="Title 24 2 26" xfId="40073"/>
    <cellStyle name="Title 24 2 27" xfId="40074"/>
    <cellStyle name="Title 24 2 28" xfId="40075"/>
    <cellStyle name="Title 24 2 29" xfId="40076"/>
    <cellStyle name="Title 24 2 3" xfId="40077"/>
    <cellStyle name="Title 24 2 30" xfId="40078"/>
    <cellStyle name="Title 24 2 31" xfId="40079"/>
    <cellStyle name="Title 24 2 32" xfId="40080"/>
    <cellStyle name="Title 24 2 33" xfId="40081"/>
    <cellStyle name="Title 24 2 34" xfId="40082"/>
    <cellStyle name="Title 24 2 35" xfId="40083"/>
    <cellStyle name="Title 24 2 36" xfId="40084"/>
    <cellStyle name="Title 24 2 37" xfId="40085"/>
    <cellStyle name="Title 24 2 38" xfId="40086"/>
    <cellStyle name="Title 24 2 39" xfId="40087"/>
    <cellStyle name="Title 24 2 4" xfId="40088"/>
    <cellStyle name="Title 24 2 40" xfId="40089"/>
    <cellStyle name="Title 24 2 41" xfId="40090"/>
    <cellStyle name="Title 24 2 42" xfId="40091"/>
    <cellStyle name="Title 24 2 43" xfId="40092"/>
    <cellStyle name="Title 24 2 44" xfId="40093"/>
    <cellStyle name="Title 24 2 45" xfId="40094"/>
    <cellStyle name="Title 24 2 46" xfId="40095"/>
    <cellStyle name="Title 24 2 47" xfId="40096"/>
    <cellStyle name="Title 24 2 48" xfId="40097"/>
    <cellStyle name="Title 24 2 49" xfId="40098"/>
    <cellStyle name="Title 24 2 5" xfId="40099"/>
    <cellStyle name="Title 24 2 50" xfId="40100"/>
    <cellStyle name="Title 24 2 51" xfId="40101"/>
    <cellStyle name="Title 24 2 52" xfId="40102"/>
    <cellStyle name="Title 24 2 53" xfId="40103"/>
    <cellStyle name="Title 24 2 54" xfId="40104"/>
    <cellStyle name="Title 24 2 55" xfId="40105"/>
    <cellStyle name="Title 24 2 56" xfId="40106"/>
    <cellStyle name="Title 24 2 57" xfId="40107"/>
    <cellStyle name="Title 24 2 58" xfId="40108"/>
    <cellStyle name="Title 24 2 59" xfId="40109"/>
    <cellStyle name="Title 24 2 6" xfId="40110"/>
    <cellStyle name="Title 24 2 60" xfId="40111"/>
    <cellStyle name="Title 24 2 61" xfId="40112"/>
    <cellStyle name="Title 24 2 62" xfId="40113"/>
    <cellStyle name="Title 24 2 63" xfId="40114"/>
    <cellStyle name="Title 24 2 64" xfId="40115"/>
    <cellStyle name="Title 24 2 65" xfId="40116"/>
    <cellStyle name="Title 24 2 66" xfId="40117"/>
    <cellStyle name="Title 24 2 67" xfId="40118"/>
    <cellStyle name="Title 24 2 7" xfId="40119"/>
    <cellStyle name="Title 24 2 8" xfId="40120"/>
    <cellStyle name="Title 24 2 9" xfId="40121"/>
    <cellStyle name="Title 24 20" xfId="40122"/>
    <cellStyle name="Title 24 21" xfId="40123"/>
    <cellStyle name="Title 24 22" xfId="40124"/>
    <cellStyle name="Title 24 23" xfId="40125"/>
    <cellStyle name="Title 24 24" xfId="40126"/>
    <cellStyle name="Title 24 25" xfId="40127"/>
    <cellStyle name="Title 24 26" xfId="40128"/>
    <cellStyle name="Title 24 27" xfId="40129"/>
    <cellStyle name="Title 24 28" xfId="40130"/>
    <cellStyle name="Title 24 29" xfId="40131"/>
    <cellStyle name="Title 24 3" xfId="40132"/>
    <cellStyle name="Title 24 3 10" xfId="40133"/>
    <cellStyle name="Title 24 3 11" xfId="40134"/>
    <cellStyle name="Title 24 3 12" xfId="40135"/>
    <cellStyle name="Title 24 3 13" xfId="40136"/>
    <cellStyle name="Title 24 3 14" xfId="40137"/>
    <cellStyle name="Title 24 3 15" xfId="40138"/>
    <cellStyle name="Title 24 3 16" xfId="40139"/>
    <cellStyle name="Title 24 3 17" xfId="40140"/>
    <cellStyle name="Title 24 3 18" xfId="40141"/>
    <cellStyle name="Title 24 3 19" xfId="40142"/>
    <cellStyle name="Title 24 3 2" xfId="40143"/>
    <cellStyle name="Title 24 3 20" xfId="40144"/>
    <cellStyle name="Title 24 3 21" xfId="40145"/>
    <cellStyle name="Title 24 3 22" xfId="40146"/>
    <cellStyle name="Title 24 3 23" xfId="40147"/>
    <cellStyle name="Title 24 3 24" xfId="40148"/>
    <cellStyle name="Title 24 3 25" xfId="40149"/>
    <cellStyle name="Title 24 3 26" xfId="40150"/>
    <cellStyle name="Title 24 3 27" xfId="40151"/>
    <cellStyle name="Title 24 3 28" xfId="40152"/>
    <cellStyle name="Title 24 3 29" xfId="40153"/>
    <cellStyle name="Title 24 3 3" xfId="40154"/>
    <cellStyle name="Title 24 3 30" xfId="40155"/>
    <cellStyle name="Title 24 3 31" xfId="40156"/>
    <cellStyle name="Title 24 3 32" xfId="40157"/>
    <cellStyle name="Title 24 3 33" xfId="40158"/>
    <cellStyle name="Title 24 3 34" xfId="40159"/>
    <cellStyle name="Title 24 3 35" xfId="40160"/>
    <cellStyle name="Title 24 3 36" xfId="40161"/>
    <cellStyle name="Title 24 3 37" xfId="40162"/>
    <cellStyle name="Title 24 3 38" xfId="40163"/>
    <cellStyle name="Title 24 3 39" xfId="40164"/>
    <cellStyle name="Title 24 3 4" xfId="40165"/>
    <cellStyle name="Title 24 3 40" xfId="40166"/>
    <cellStyle name="Title 24 3 41" xfId="40167"/>
    <cellStyle name="Title 24 3 42" xfId="40168"/>
    <cellStyle name="Title 24 3 43" xfId="40169"/>
    <cellStyle name="Title 24 3 44" xfId="40170"/>
    <cellStyle name="Title 24 3 45" xfId="40171"/>
    <cellStyle name="Title 24 3 46" xfId="40172"/>
    <cellStyle name="Title 24 3 47" xfId="40173"/>
    <cellStyle name="Title 24 3 48" xfId="40174"/>
    <cellStyle name="Title 24 3 49" xfId="40175"/>
    <cellStyle name="Title 24 3 5" xfId="40176"/>
    <cellStyle name="Title 24 3 50" xfId="40177"/>
    <cellStyle name="Title 24 3 51" xfId="40178"/>
    <cellStyle name="Title 24 3 52" xfId="40179"/>
    <cellStyle name="Title 24 3 53" xfId="40180"/>
    <cellStyle name="Title 24 3 54" xfId="40181"/>
    <cellStyle name="Title 24 3 55" xfId="40182"/>
    <cellStyle name="Title 24 3 56" xfId="40183"/>
    <cellStyle name="Title 24 3 57" xfId="40184"/>
    <cellStyle name="Title 24 3 58" xfId="40185"/>
    <cellStyle name="Title 24 3 59" xfId="40186"/>
    <cellStyle name="Title 24 3 6" xfId="40187"/>
    <cellStyle name="Title 24 3 60" xfId="40188"/>
    <cellStyle name="Title 24 3 61" xfId="40189"/>
    <cellStyle name="Title 24 3 62" xfId="40190"/>
    <cellStyle name="Title 24 3 63" xfId="40191"/>
    <cellStyle name="Title 24 3 64" xfId="40192"/>
    <cellStyle name="Title 24 3 65" xfId="40193"/>
    <cellStyle name="Title 24 3 66" xfId="40194"/>
    <cellStyle name="Title 24 3 67" xfId="40195"/>
    <cellStyle name="Title 24 3 7" xfId="40196"/>
    <cellStyle name="Title 24 3 8" xfId="40197"/>
    <cellStyle name="Title 24 3 9" xfId="40198"/>
    <cellStyle name="Title 24 30" xfId="40199"/>
    <cellStyle name="Title 24 31" xfId="40200"/>
    <cellStyle name="Title 24 32" xfId="40201"/>
    <cellStyle name="Title 24 33" xfId="40202"/>
    <cellStyle name="Title 24 34" xfId="40203"/>
    <cellStyle name="Title 24 35" xfId="40204"/>
    <cellStyle name="Title 24 36" xfId="40205"/>
    <cellStyle name="Title 24 37" xfId="40206"/>
    <cellStyle name="Title 24 38" xfId="40207"/>
    <cellStyle name="Title 24 39" xfId="40208"/>
    <cellStyle name="Title 24 4" xfId="40209"/>
    <cellStyle name="Title 24 40" xfId="40210"/>
    <cellStyle name="Title 24 41" xfId="40211"/>
    <cellStyle name="Title 24 42" xfId="40212"/>
    <cellStyle name="Title 24 43" xfId="40213"/>
    <cellStyle name="Title 24 44" xfId="40214"/>
    <cellStyle name="Title 24 45" xfId="40215"/>
    <cellStyle name="Title 24 46" xfId="40216"/>
    <cellStyle name="Title 24 47" xfId="40217"/>
    <cellStyle name="Title 24 48" xfId="40218"/>
    <cellStyle name="Title 24 49" xfId="40219"/>
    <cellStyle name="Title 24 5" xfId="40220"/>
    <cellStyle name="Title 24 50" xfId="40221"/>
    <cellStyle name="Title 24 51" xfId="40222"/>
    <cellStyle name="Title 24 52" xfId="40223"/>
    <cellStyle name="Title 24 53" xfId="40224"/>
    <cellStyle name="Title 24 54" xfId="40225"/>
    <cellStyle name="Title 24 55" xfId="40226"/>
    <cellStyle name="Title 24 56" xfId="40227"/>
    <cellStyle name="Title 24 57" xfId="40228"/>
    <cellStyle name="Title 24 58" xfId="40229"/>
    <cellStyle name="Title 24 59" xfId="40230"/>
    <cellStyle name="Title 24 6" xfId="40231"/>
    <cellStyle name="Title 24 60" xfId="40232"/>
    <cellStyle name="Title 24 61" xfId="40233"/>
    <cellStyle name="Title 24 62" xfId="40234"/>
    <cellStyle name="Title 24 63" xfId="40235"/>
    <cellStyle name="Title 24 64" xfId="40236"/>
    <cellStyle name="Title 24 65" xfId="40237"/>
    <cellStyle name="Title 24 66" xfId="40238"/>
    <cellStyle name="Title 24 67" xfId="40239"/>
    <cellStyle name="Title 24 68" xfId="40240"/>
    <cellStyle name="Title 24 69" xfId="40241"/>
    <cellStyle name="Title 24 7" xfId="40242"/>
    <cellStyle name="Title 24 8" xfId="40243"/>
    <cellStyle name="Title 24 9" xfId="40244"/>
    <cellStyle name="Title 25" xfId="40245"/>
    <cellStyle name="Title 25 10" xfId="40246"/>
    <cellStyle name="Title 25 11" xfId="40247"/>
    <cellStyle name="Title 25 12" xfId="40248"/>
    <cellStyle name="Title 25 13" xfId="40249"/>
    <cellStyle name="Title 25 14" xfId="40250"/>
    <cellStyle name="Title 25 15" xfId="40251"/>
    <cellStyle name="Title 25 16" xfId="40252"/>
    <cellStyle name="Title 25 17" xfId="40253"/>
    <cellStyle name="Title 25 18" xfId="40254"/>
    <cellStyle name="Title 25 19" xfId="40255"/>
    <cellStyle name="Title 25 2" xfId="40256"/>
    <cellStyle name="Title 25 2 10" xfId="40257"/>
    <cellStyle name="Title 25 2 11" xfId="40258"/>
    <cellStyle name="Title 25 2 12" xfId="40259"/>
    <cellStyle name="Title 25 2 13" xfId="40260"/>
    <cellStyle name="Title 25 2 14" xfId="40261"/>
    <cellStyle name="Title 25 2 15" xfId="40262"/>
    <cellStyle name="Title 25 2 16" xfId="40263"/>
    <cellStyle name="Title 25 2 17" xfId="40264"/>
    <cellStyle name="Title 25 2 18" xfId="40265"/>
    <cellStyle name="Title 25 2 19" xfId="40266"/>
    <cellStyle name="Title 25 2 2" xfId="40267"/>
    <cellStyle name="Title 25 2 20" xfId="40268"/>
    <cellStyle name="Title 25 2 21" xfId="40269"/>
    <cellStyle name="Title 25 2 22" xfId="40270"/>
    <cellStyle name="Title 25 2 23" xfId="40271"/>
    <cellStyle name="Title 25 2 24" xfId="40272"/>
    <cellStyle name="Title 25 2 25" xfId="40273"/>
    <cellStyle name="Title 25 2 26" xfId="40274"/>
    <cellStyle name="Title 25 2 27" xfId="40275"/>
    <cellStyle name="Title 25 2 28" xfId="40276"/>
    <cellStyle name="Title 25 2 29" xfId="40277"/>
    <cellStyle name="Title 25 2 3" xfId="40278"/>
    <cellStyle name="Title 25 2 30" xfId="40279"/>
    <cellStyle name="Title 25 2 31" xfId="40280"/>
    <cellStyle name="Title 25 2 32" xfId="40281"/>
    <cellStyle name="Title 25 2 33" xfId="40282"/>
    <cellStyle name="Title 25 2 34" xfId="40283"/>
    <cellStyle name="Title 25 2 35" xfId="40284"/>
    <cellStyle name="Title 25 2 36" xfId="40285"/>
    <cellStyle name="Title 25 2 37" xfId="40286"/>
    <cellStyle name="Title 25 2 38" xfId="40287"/>
    <cellStyle name="Title 25 2 39" xfId="40288"/>
    <cellStyle name="Title 25 2 4" xfId="40289"/>
    <cellStyle name="Title 25 2 40" xfId="40290"/>
    <cellStyle name="Title 25 2 41" xfId="40291"/>
    <cellStyle name="Title 25 2 42" xfId="40292"/>
    <cellStyle name="Title 25 2 43" xfId="40293"/>
    <cellStyle name="Title 25 2 44" xfId="40294"/>
    <cellStyle name="Title 25 2 45" xfId="40295"/>
    <cellStyle name="Title 25 2 46" xfId="40296"/>
    <cellStyle name="Title 25 2 47" xfId="40297"/>
    <cellStyle name="Title 25 2 48" xfId="40298"/>
    <cellStyle name="Title 25 2 49" xfId="40299"/>
    <cellStyle name="Title 25 2 5" xfId="40300"/>
    <cellStyle name="Title 25 2 50" xfId="40301"/>
    <cellStyle name="Title 25 2 51" xfId="40302"/>
    <cellStyle name="Title 25 2 52" xfId="40303"/>
    <cellStyle name="Title 25 2 53" xfId="40304"/>
    <cellStyle name="Title 25 2 54" xfId="40305"/>
    <cellStyle name="Title 25 2 55" xfId="40306"/>
    <cellStyle name="Title 25 2 56" xfId="40307"/>
    <cellStyle name="Title 25 2 57" xfId="40308"/>
    <cellStyle name="Title 25 2 58" xfId="40309"/>
    <cellStyle name="Title 25 2 59" xfId="40310"/>
    <cellStyle name="Title 25 2 6" xfId="40311"/>
    <cellStyle name="Title 25 2 60" xfId="40312"/>
    <cellStyle name="Title 25 2 61" xfId="40313"/>
    <cellStyle name="Title 25 2 62" xfId="40314"/>
    <cellStyle name="Title 25 2 63" xfId="40315"/>
    <cellStyle name="Title 25 2 64" xfId="40316"/>
    <cellStyle name="Title 25 2 65" xfId="40317"/>
    <cellStyle name="Title 25 2 66" xfId="40318"/>
    <cellStyle name="Title 25 2 67" xfId="40319"/>
    <cellStyle name="Title 25 2 7" xfId="40320"/>
    <cellStyle name="Title 25 2 8" xfId="40321"/>
    <cellStyle name="Title 25 2 9" xfId="40322"/>
    <cellStyle name="Title 25 20" xfId="40323"/>
    <cellStyle name="Title 25 21" xfId="40324"/>
    <cellStyle name="Title 25 22" xfId="40325"/>
    <cellStyle name="Title 25 23" xfId="40326"/>
    <cellStyle name="Title 25 24" xfId="40327"/>
    <cellStyle name="Title 25 25" xfId="40328"/>
    <cellStyle name="Title 25 26" xfId="40329"/>
    <cellStyle name="Title 25 27" xfId="40330"/>
    <cellStyle name="Title 25 28" xfId="40331"/>
    <cellStyle name="Title 25 29" xfId="40332"/>
    <cellStyle name="Title 25 3" xfId="40333"/>
    <cellStyle name="Title 25 3 10" xfId="40334"/>
    <cellStyle name="Title 25 3 11" xfId="40335"/>
    <cellStyle name="Title 25 3 12" xfId="40336"/>
    <cellStyle name="Title 25 3 13" xfId="40337"/>
    <cellStyle name="Title 25 3 14" xfId="40338"/>
    <cellStyle name="Title 25 3 15" xfId="40339"/>
    <cellStyle name="Title 25 3 16" xfId="40340"/>
    <cellStyle name="Title 25 3 17" xfId="40341"/>
    <cellStyle name="Title 25 3 18" xfId="40342"/>
    <cellStyle name="Title 25 3 19" xfId="40343"/>
    <cellStyle name="Title 25 3 2" xfId="40344"/>
    <cellStyle name="Title 25 3 20" xfId="40345"/>
    <cellStyle name="Title 25 3 21" xfId="40346"/>
    <cellStyle name="Title 25 3 22" xfId="40347"/>
    <cellStyle name="Title 25 3 23" xfId="40348"/>
    <cellStyle name="Title 25 3 24" xfId="40349"/>
    <cellStyle name="Title 25 3 25" xfId="40350"/>
    <cellStyle name="Title 25 3 26" xfId="40351"/>
    <cellStyle name="Title 25 3 27" xfId="40352"/>
    <cellStyle name="Title 25 3 28" xfId="40353"/>
    <cellStyle name="Title 25 3 29" xfId="40354"/>
    <cellStyle name="Title 25 3 3" xfId="40355"/>
    <cellStyle name="Title 25 3 30" xfId="40356"/>
    <cellStyle name="Title 25 3 31" xfId="40357"/>
    <cellStyle name="Title 25 3 32" xfId="40358"/>
    <cellStyle name="Title 25 3 33" xfId="40359"/>
    <cellStyle name="Title 25 3 34" xfId="40360"/>
    <cellStyle name="Title 25 3 35" xfId="40361"/>
    <cellStyle name="Title 25 3 36" xfId="40362"/>
    <cellStyle name="Title 25 3 37" xfId="40363"/>
    <cellStyle name="Title 25 3 38" xfId="40364"/>
    <cellStyle name="Title 25 3 39" xfId="40365"/>
    <cellStyle name="Title 25 3 4" xfId="40366"/>
    <cellStyle name="Title 25 3 40" xfId="40367"/>
    <cellStyle name="Title 25 3 41" xfId="40368"/>
    <cellStyle name="Title 25 3 42" xfId="40369"/>
    <cellStyle name="Title 25 3 43" xfId="40370"/>
    <cellStyle name="Title 25 3 44" xfId="40371"/>
    <cellStyle name="Title 25 3 45" xfId="40372"/>
    <cellStyle name="Title 25 3 46" xfId="40373"/>
    <cellStyle name="Title 25 3 47" xfId="40374"/>
    <cellStyle name="Title 25 3 48" xfId="40375"/>
    <cellStyle name="Title 25 3 49" xfId="40376"/>
    <cellStyle name="Title 25 3 5" xfId="40377"/>
    <cellStyle name="Title 25 3 50" xfId="40378"/>
    <cellStyle name="Title 25 3 51" xfId="40379"/>
    <cellStyle name="Title 25 3 52" xfId="40380"/>
    <cellStyle name="Title 25 3 53" xfId="40381"/>
    <cellStyle name="Title 25 3 54" xfId="40382"/>
    <cellStyle name="Title 25 3 55" xfId="40383"/>
    <cellStyle name="Title 25 3 56" xfId="40384"/>
    <cellStyle name="Title 25 3 57" xfId="40385"/>
    <cellStyle name="Title 25 3 58" xfId="40386"/>
    <cellStyle name="Title 25 3 59" xfId="40387"/>
    <cellStyle name="Title 25 3 6" xfId="40388"/>
    <cellStyle name="Title 25 3 60" xfId="40389"/>
    <cellStyle name="Title 25 3 61" xfId="40390"/>
    <cellStyle name="Title 25 3 62" xfId="40391"/>
    <cellStyle name="Title 25 3 63" xfId="40392"/>
    <cellStyle name="Title 25 3 64" xfId="40393"/>
    <cellStyle name="Title 25 3 65" xfId="40394"/>
    <cellStyle name="Title 25 3 66" xfId="40395"/>
    <cellStyle name="Title 25 3 67" xfId="40396"/>
    <cellStyle name="Title 25 3 7" xfId="40397"/>
    <cellStyle name="Title 25 3 8" xfId="40398"/>
    <cellStyle name="Title 25 3 9" xfId="40399"/>
    <cellStyle name="Title 25 30" xfId="40400"/>
    <cellStyle name="Title 25 31" xfId="40401"/>
    <cellStyle name="Title 25 32" xfId="40402"/>
    <cellStyle name="Title 25 33" xfId="40403"/>
    <cellStyle name="Title 25 34" xfId="40404"/>
    <cellStyle name="Title 25 35" xfId="40405"/>
    <cellStyle name="Title 25 36" xfId="40406"/>
    <cellStyle name="Title 25 37" xfId="40407"/>
    <cellStyle name="Title 25 38" xfId="40408"/>
    <cellStyle name="Title 25 39" xfId="40409"/>
    <cellStyle name="Title 25 4" xfId="40410"/>
    <cellStyle name="Title 25 40" xfId="40411"/>
    <cellStyle name="Title 25 41" xfId="40412"/>
    <cellStyle name="Title 25 42" xfId="40413"/>
    <cellStyle name="Title 25 43" xfId="40414"/>
    <cellStyle name="Title 25 44" xfId="40415"/>
    <cellStyle name="Title 25 45" xfId="40416"/>
    <cellStyle name="Title 25 46" xfId="40417"/>
    <cellStyle name="Title 25 47" xfId="40418"/>
    <cellStyle name="Title 25 48" xfId="40419"/>
    <cellStyle name="Title 25 49" xfId="40420"/>
    <cellStyle name="Title 25 5" xfId="40421"/>
    <cellStyle name="Title 25 50" xfId="40422"/>
    <cellStyle name="Title 25 51" xfId="40423"/>
    <cellStyle name="Title 25 52" xfId="40424"/>
    <cellStyle name="Title 25 53" xfId="40425"/>
    <cellStyle name="Title 25 54" xfId="40426"/>
    <cellStyle name="Title 25 55" xfId="40427"/>
    <cellStyle name="Title 25 56" xfId="40428"/>
    <cellStyle name="Title 25 57" xfId="40429"/>
    <cellStyle name="Title 25 58" xfId="40430"/>
    <cellStyle name="Title 25 59" xfId="40431"/>
    <cellStyle name="Title 25 6" xfId="40432"/>
    <cellStyle name="Title 25 60" xfId="40433"/>
    <cellStyle name="Title 25 61" xfId="40434"/>
    <cellStyle name="Title 25 62" xfId="40435"/>
    <cellStyle name="Title 25 63" xfId="40436"/>
    <cellStyle name="Title 25 64" xfId="40437"/>
    <cellStyle name="Title 25 65" xfId="40438"/>
    <cellStyle name="Title 25 66" xfId="40439"/>
    <cellStyle name="Title 25 67" xfId="40440"/>
    <cellStyle name="Title 25 68" xfId="40441"/>
    <cellStyle name="Title 25 69" xfId="40442"/>
    <cellStyle name="Title 25 7" xfId="40443"/>
    <cellStyle name="Title 25 8" xfId="40444"/>
    <cellStyle name="Title 25 9" xfId="40445"/>
    <cellStyle name="Title 26" xfId="40446"/>
    <cellStyle name="Title 26 10" xfId="40447"/>
    <cellStyle name="Title 26 11" xfId="40448"/>
    <cellStyle name="Title 26 12" xfId="40449"/>
    <cellStyle name="Title 26 13" xfId="40450"/>
    <cellStyle name="Title 26 14" xfId="40451"/>
    <cellStyle name="Title 26 15" xfId="40452"/>
    <cellStyle name="Title 26 16" xfId="40453"/>
    <cellStyle name="Title 26 17" xfId="40454"/>
    <cellStyle name="Title 26 18" xfId="40455"/>
    <cellStyle name="Title 26 19" xfId="40456"/>
    <cellStyle name="Title 26 2" xfId="40457"/>
    <cellStyle name="Title 26 2 10" xfId="40458"/>
    <cellStyle name="Title 26 2 11" xfId="40459"/>
    <cellStyle name="Title 26 2 12" xfId="40460"/>
    <cellStyle name="Title 26 2 13" xfId="40461"/>
    <cellStyle name="Title 26 2 14" xfId="40462"/>
    <cellStyle name="Title 26 2 15" xfId="40463"/>
    <cellStyle name="Title 26 2 16" xfId="40464"/>
    <cellStyle name="Title 26 2 17" xfId="40465"/>
    <cellStyle name="Title 26 2 18" xfId="40466"/>
    <cellStyle name="Title 26 2 19" xfId="40467"/>
    <cellStyle name="Title 26 2 2" xfId="40468"/>
    <cellStyle name="Title 26 2 20" xfId="40469"/>
    <cellStyle name="Title 26 2 21" xfId="40470"/>
    <cellStyle name="Title 26 2 22" xfId="40471"/>
    <cellStyle name="Title 26 2 23" xfId="40472"/>
    <cellStyle name="Title 26 2 24" xfId="40473"/>
    <cellStyle name="Title 26 2 25" xfId="40474"/>
    <cellStyle name="Title 26 2 26" xfId="40475"/>
    <cellStyle name="Title 26 2 27" xfId="40476"/>
    <cellStyle name="Title 26 2 28" xfId="40477"/>
    <cellStyle name="Title 26 2 29" xfId="40478"/>
    <cellStyle name="Title 26 2 3" xfId="40479"/>
    <cellStyle name="Title 26 2 30" xfId="40480"/>
    <cellStyle name="Title 26 2 31" xfId="40481"/>
    <cellStyle name="Title 26 2 32" xfId="40482"/>
    <cellStyle name="Title 26 2 33" xfId="40483"/>
    <cellStyle name="Title 26 2 34" xfId="40484"/>
    <cellStyle name="Title 26 2 35" xfId="40485"/>
    <cellStyle name="Title 26 2 36" xfId="40486"/>
    <cellStyle name="Title 26 2 37" xfId="40487"/>
    <cellStyle name="Title 26 2 38" xfId="40488"/>
    <cellStyle name="Title 26 2 39" xfId="40489"/>
    <cellStyle name="Title 26 2 4" xfId="40490"/>
    <cellStyle name="Title 26 2 40" xfId="40491"/>
    <cellStyle name="Title 26 2 41" xfId="40492"/>
    <cellStyle name="Title 26 2 42" xfId="40493"/>
    <cellStyle name="Title 26 2 43" xfId="40494"/>
    <cellStyle name="Title 26 2 44" xfId="40495"/>
    <cellStyle name="Title 26 2 45" xfId="40496"/>
    <cellStyle name="Title 26 2 46" xfId="40497"/>
    <cellStyle name="Title 26 2 47" xfId="40498"/>
    <cellStyle name="Title 26 2 48" xfId="40499"/>
    <cellStyle name="Title 26 2 49" xfId="40500"/>
    <cellStyle name="Title 26 2 5" xfId="40501"/>
    <cellStyle name="Title 26 2 50" xfId="40502"/>
    <cellStyle name="Title 26 2 51" xfId="40503"/>
    <cellStyle name="Title 26 2 52" xfId="40504"/>
    <cellStyle name="Title 26 2 53" xfId="40505"/>
    <cellStyle name="Title 26 2 54" xfId="40506"/>
    <cellStyle name="Title 26 2 55" xfId="40507"/>
    <cellStyle name="Title 26 2 56" xfId="40508"/>
    <cellStyle name="Title 26 2 57" xfId="40509"/>
    <cellStyle name="Title 26 2 58" xfId="40510"/>
    <cellStyle name="Title 26 2 59" xfId="40511"/>
    <cellStyle name="Title 26 2 6" xfId="40512"/>
    <cellStyle name="Title 26 2 60" xfId="40513"/>
    <cellStyle name="Title 26 2 61" xfId="40514"/>
    <cellStyle name="Title 26 2 62" xfId="40515"/>
    <cellStyle name="Title 26 2 63" xfId="40516"/>
    <cellStyle name="Title 26 2 64" xfId="40517"/>
    <cellStyle name="Title 26 2 65" xfId="40518"/>
    <cellStyle name="Title 26 2 66" xfId="40519"/>
    <cellStyle name="Title 26 2 67" xfId="40520"/>
    <cellStyle name="Title 26 2 7" xfId="40521"/>
    <cellStyle name="Title 26 2 8" xfId="40522"/>
    <cellStyle name="Title 26 2 9" xfId="40523"/>
    <cellStyle name="Title 26 20" xfId="40524"/>
    <cellStyle name="Title 26 21" xfId="40525"/>
    <cellStyle name="Title 26 22" xfId="40526"/>
    <cellStyle name="Title 26 23" xfId="40527"/>
    <cellStyle name="Title 26 24" xfId="40528"/>
    <cellStyle name="Title 26 25" xfId="40529"/>
    <cellStyle name="Title 26 26" xfId="40530"/>
    <cellStyle name="Title 26 27" xfId="40531"/>
    <cellStyle name="Title 26 28" xfId="40532"/>
    <cellStyle name="Title 26 29" xfId="40533"/>
    <cellStyle name="Title 26 3" xfId="40534"/>
    <cellStyle name="Title 26 3 10" xfId="40535"/>
    <cellStyle name="Title 26 3 11" xfId="40536"/>
    <cellStyle name="Title 26 3 12" xfId="40537"/>
    <cellStyle name="Title 26 3 13" xfId="40538"/>
    <cellStyle name="Title 26 3 14" xfId="40539"/>
    <cellStyle name="Title 26 3 15" xfId="40540"/>
    <cellStyle name="Title 26 3 16" xfId="40541"/>
    <cellStyle name="Title 26 3 17" xfId="40542"/>
    <cellStyle name="Title 26 3 18" xfId="40543"/>
    <cellStyle name="Title 26 3 19" xfId="40544"/>
    <cellStyle name="Title 26 3 2" xfId="40545"/>
    <cellStyle name="Title 26 3 20" xfId="40546"/>
    <cellStyle name="Title 26 3 21" xfId="40547"/>
    <cellStyle name="Title 26 3 22" xfId="40548"/>
    <cellStyle name="Title 26 3 23" xfId="40549"/>
    <cellStyle name="Title 26 3 24" xfId="40550"/>
    <cellStyle name="Title 26 3 25" xfId="40551"/>
    <cellStyle name="Title 26 3 26" xfId="40552"/>
    <cellStyle name="Title 26 3 27" xfId="40553"/>
    <cellStyle name="Title 26 3 28" xfId="40554"/>
    <cellStyle name="Title 26 3 29" xfId="40555"/>
    <cellStyle name="Title 26 3 3" xfId="40556"/>
    <cellStyle name="Title 26 3 30" xfId="40557"/>
    <cellStyle name="Title 26 3 31" xfId="40558"/>
    <cellStyle name="Title 26 3 32" xfId="40559"/>
    <cellStyle name="Title 26 3 33" xfId="40560"/>
    <cellStyle name="Title 26 3 34" xfId="40561"/>
    <cellStyle name="Title 26 3 35" xfId="40562"/>
    <cellStyle name="Title 26 3 36" xfId="40563"/>
    <cellStyle name="Title 26 3 37" xfId="40564"/>
    <cellStyle name="Title 26 3 38" xfId="40565"/>
    <cellStyle name="Title 26 3 39" xfId="40566"/>
    <cellStyle name="Title 26 3 4" xfId="40567"/>
    <cellStyle name="Title 26 3 40" xfId="40568"/>
    <cellStyle name="Title 26 3 41" xfId="40569"/>
    <cellStyle name="Title 26 3 42" xfId="40570"/>
    <cellStyle name="Title 26 3 43" xfId="40571"/>
    <cellStyle name="Title 26 3 44" xfId="40572"/>
    <cellStyle name="Title 26 3 45" xfId="40573"/>
    <cellStyle name="Title 26 3 46" xfId="40574"/>
    <cellStyle name="Title 26 3 47" xfId="40575"/>
    <cellStyle name="Title 26 3 48" xfId="40576"/>
    <cellStyle name="Title 26 3 49" xfId="40577"/>
    <cellStyle name="Title 26 3 5" xfId="40578"/>
    <cellStyle name="Title 26 3 50" xfId="40579"/>
    <cellStyle name="Title 26 3 51" xfId="40580"/>
    <cellStyle name="Title 26 3 52" xfId="40581"/>
    <cellStyle name="Title 26 3 53" xfId="40582"/>
    <cellStyle name="Title 26 3 54" xfId="40583"/>
    <cellStyle name="Title 26 3 55" xfId="40584"/>
    <cellStyle name="Title 26 3 56" xfId="40585"/>
    <cellStyle name="Title 26 3 57" xfId="40586"/>
    <cellStyle name="Title 26 3 58" xfId="40587"/>
    <cellStyle name="Title 26 3 59" xfId="40588"/>
    <cellStyle name="Title 26 3 6" xfId="40589"/>
    <cellStyle name="Title 26 3 60" xfId="40590"/>
    <cellStyle name="Title 26 3 61" xfId="40591"/>
    <cellStyle name="Title 26 3 62" xfId="40592"/>
    <cellStyle name="Title 26 3 63" xfId="40593"/>
    <cellStyle name="Title 26 3 64" xfId="40594"/>
    <cellStyle name="Title 26 3 65" xfId="40595"/>
    <cellStyle name="Title 26 3 66" xfId="40596"/>
    <cellStyle name="Title 26 3 67" xfId="40597"/>
    <cellStyle name="Title 26 3 7" xfId="40598"/>
    <cellStyle name="Title 26 3 8" xfId="40599"/>
    <cellStyle name="Title 26 3 9" xfId="40600"/>
    <cellStyle name="Title 26 30" xfId="40601"/>
    <cellStyle name="Title 26 31" xfId="40602"/>
    <cellStyle name="Title 26 32" xfId="40603"/>
    <cellStyle name="Title 26 33" xfId="40604"/>
    <cellStyle name="Title 26 34" xfId="40605"/>
    <cellStyle name="Title 26 35" xfId="40606"/>
    <cellStyle name="Title 26 36" xfId="40607"/>
    <cellStyle name="Title 26 37" xfId="40608"/>
    <cellStyle name="Title 26 38" xfId="40609"/>
    <cellStyle name="Title 26 39" xfId="40610"/>
    <cellStyle name="Title 26 4" xfId="40611"/>
    <cellStyle name="Title 26 40" xfId="40612"/>
    <cellStyle name="Title 26 41" xfId="40613"/>
    <cellStyle name="Title 26 42" xfId="40614"/>
    <cellStyle name="Title 26 43" xfId="40615"/>
    <cellStyle name="Title 26 44" xfId="40616"/>
    <cellStyle name="Title 26 45" xfId="40617"/>
    <cellStyle name="Title 26 46" xfId="40618"/>
    <cellStyle name="Title 26 47" xfId="40619"/>
    <cellStyle name="Title 26 48" xfId="40620"/>
    <cellStyle name="Title 26 49" xfId="40621"/>
    <cellStyle name="Title 26 5" xfId="40622"/>
    <cellStyle name="Title 26 50" xfId="40623"/>
    <cellStyle name="Title 26 51" xfId="40624"/>
    <cellStyle name="Title 26 52" xfId="40625"/>
    <cellStyle name="Title 26 53" xfId="40626"/>
    <cellStyle name="Title 26 54" xfId="40627"/>
    <cellStyle name="Title 26 55" xfId="40628"/>
    <cellStyle name="Title 26 56" xfId="40629"/>
    <cellStyle name="Title 26 57" xfId="40630"/>
    <cellStyle name="Title 26 58" xfId="40631"/>
    <cellStyle name="Title 26 59" xfId="40632"/>
    <cellStyle name="Title 26 6" xfId="40633"/>
    <cellStyle name="Title 26 60" xfId="40634"/>
    <cellStyle name="Title 26 61" xfId="40635"/>
    <cellStyle name="Title 26 62" xfId="40636"/>
    <cellStyle name="Title 26 63" xfId="40637"/>
    <cellStyle name="Title 26 64" xfId="40638"/>
    <cellStyle name="Title 26 65" xfId="40639"/>
    <cellStyle name="Title 26 66" xfId="40640"/>
    <cellStyle name="Title 26 67" xfId="40641"/>
    <cellStyle name="Title 26 68" xfId="40642"/>
    <cellStyle name="Title 26 69" xfId="40643"/>
    <cellStyle name="Title 26 7" xfId="40644"/>
    <cellStyle name="Title 26 8" xfId="40645"/>
    <cellStyle name="Title 26 9" xfId="40646"/>
    <cellStyle name="Title 27" xfId="40647"/>
    <cellStyle name="Title 27 10" xfId="40648"/>
    <cellStyle name="Title 27 11" xfId="40649"/>
    <cellStyle name="Title 27 12" xfId="40650"/>
    <cellStyle name="Title 27 13" xfId="40651"/>
    <cellStyle name="Title 27 14" xfId="40652"/>
    <cellStyle name="Title 27 15" xfId="40653"/>
    <cellStyle name="Title 27 16" xfId="40654"/>
    <cellStyle name="Title 27 17" xfId="40655"/>
    <cellStyle name="Title 27 18" xfId="40656"/>
    <cellStyle name="Title 27 19" xfId="40657"/>
    <cellStyle name="Title 27 2" xfId="40658"/>
    <cellStyle name="Title 27 2 10" xfId="40659"/>
    <cellStyle name="Title 27 2 11" xfId="40660"/>
    <cellStyle name="Title 27 2 12" xfId="40661"/>
    <cellStyle name="Title 27 2 13" xfId="40662"/>
    <cellStyle name="Title 27 2 14" xfId="40663"/>
    <cellStyle name="Title 27 2 15" xfId="40664"/>
    <cellStyle name="Title 27 2 16" xfId="40665"/>
    <cellStyle name="Title 27 2 17" xfId="40666"/>
    <cellStyle name="Title 27 2 18" xfId="40667"/>
    <cellStyle name="Title 27 2 19" xfId="40668"/>
    <cellStyle name="Title 27 2 2" xfId="40669"/>
    <cellStyle name="Title 27 2 20" xfId="40670"/>
    <cellStyle name="Title 27 2 21" xfId="40671"/>
    <cellStyle name="Title 27 2 22" xfId="40672"/>
    <cellStyle name="Title 27 2 23" xfId="40673"/>
    <cellStyle name="Title 27 2 24" xfId="40674"/>
    <cellStyle name="Title 27 2 25" xfId="40675"/>
    <cellStyle name="Title 27 2 26" xfId="40676"/>
    <cellStyle name="Title 27 2 27" xfId="40677"/>
    <cellStyle name="Title 27 2 28" xfId="40678"/>
    <cellStyle name="Title 27 2 29" xfId="40679"/>
    <cellStyle name="Title 27 2 3" xfId="40680"/>
    <cellStyle name="Title 27 2 30" xfId="40681"/>
    <cellStyle name="Title 27 2 31" xfId="40682"/>
    <cellStyle name="Title 27 2 32" xfId="40683"/>
    <cellStyle name="Title 27 2 33" xfId="40684"/>
    <cellStyle name="Title 27 2 34" xfId="40685"/>
    <cellStyle name="Title 27 2 35" xfId="40686"/>
    <cellStyle name="Title 27 2 36" xfId="40687"/>
    <cellStyle name="Title 27 2 37" xfId="40688"/>
    <cellStyle name="Title 27 2 38" xfId="40689"/>
    <cellStyle name="Title 27 2 39" xfId="40690"/>
    <cellStyle name="Title 27 2 4" xfId="40691"/>
    <cellStyle name="Title 27 2 40" xfId="40692"/>
    <cellStyle name="Title 27 2 41" xfId="40693"/>
    <cellStyle name="Title 27 2 42" xfId="40694"/>
    <cellStyle name="Title 27 2 43" xfId="40695"/>
    <cellStyle name="Title 27 2 44" xfId="40696"/>
    <cellStyle name="Title 27 2 45" xfId="40697"/>
    <cellStyle name="Title 27 2 46" xfId="40698"/>
    <cellStyle name="Title 27 2 47" xfId="40699"/>
    <cellStyle name="Title 27 2 48" xfId="40700"/>
    <cellStyle name="Title 27 2 49" xfId="40701"/>
    <cellStyle name="Title 27 2 5" xfId="40702"/>
    <cellStyle name="Title 27 2 50" xfId="40703"/>
    <cellStyle name="Title 27 2 51" xfId="40704"/>
    <cellStyle name="Title 27 2 52" xfId="40705"/>
    <cellStyle name="Title 27 2 53" xfId="40706"/>
    <cellStyle name="Title 27 2 54" xfId="40707"/>
    <cellStyle name="Title 27 2 55" xfId="40708"/>
    <cellStyle name="Title 27 2 56" xfId="40709"/>
    <cellStyle name="Title 27 2 57" xfId="40710"/>
    <cellStyle name="Title 27 2 58" xfId="40711"/>
    <cellStyle name="Title 27 2 59" xfId="40712"/>
    <cellStyle name="Title 27 2 6" xfId="40713"/>
    <cellStyle name="Title 27 2 60" xfId="40714"/>
    <cellStyle name="Title 27 2 61" xfId="40715"/>
    <cellStyle name="Title 27 2 62" xfId="40716"/>
    <cellStyle name="Title 27 2 63" xfId="40717"/>
    <cellStyle name="Title 27 2 64" xfId="40718"/>
    <cellStyle name="Title 27 2 65" xfId="40719"/>
    <cellStyle name="Title 27 2 66" xfId="40720"/>
    <cellStyle name="Title 27 2 67" xfId="40721"/>
    <cellStyle name="Title 27 2 7" xfId="40722"/>
    <cellStyle name="Title 27 2 8" xfId="40723"/>
    <cellStyle name="Title 27 2 9" xfId="40724"/>
    <cellStyle name="Title 27 20" xfId="40725"/>
    <cellStyle name="Title 27 21" xfId="40726"/>
    <cellStyle name="Title 27 22" xfId="40727"/>
    <cellStyle name="Title 27 23" xfId="40728"/>
    <cellStyle name="Title 27 24" xfId="40729"/>
    <cellStyle name="Title 27 25" xfId="40730"/>
    <cellStyle name="Title 27 26" xfId="40731"/>
    <cellStyle name="Title 27 27" xfId="40732"/>
    <cellStyle name="Title 27 28" xfId="40733"/>
    <cellStyle name="Title 27 29" xfId="40734"/>
    <cellStyle name="Title 27 3" xfId="40735"/>
    <cellStyle name="Title 27 3 10" xfId="40736"/>
    <cellStyle name="Title 27 3 11" xfId="40737"/>
    <cellStyle name="Title 27 3 12" xfId="40738"/>
    <cellStyle name="Title 27 3 13" xfId="40739"/>
    <cellStyle name="Title 27 3 14" xfId="40740"/>
    <cellStyle name="Title 27 3 15" xfId="40741"/>
    <cellStyle name="Title 27 3 16" xfId="40742"/>
    <cellStyle name="Title 27 3 17" xfId="40743"/>
    <cellStyle name="Title 27 3 18" xfId="40744"/>
    <cellStyle name="Title 27 3 19" xfId="40745"/>
    <cellStyle name="Title 27 3 2" xfId="40746"/>
    <cellStyle name="Title 27 3 20" xfId="40747"/>
    <cellStyle name="Title 27 3 21" xfId="40748"/>
    <cellStyle name="Title 27 3 22" xfId="40749"/>
    <cellStyle name="Title 27 3 23" xfId="40750"/>
    <cellStyle name="Title 27 3 24" xfId="40751"/>
    <cellStyle name="Title 27 3 25" xfId="40752"/>
    <cellStyle name="Title 27 3 26" xfId="40753"/>
    <cellStyle name="Title 27 3 27" xfId="40754"/>
    <cellStyle name="Title 27 3 28" xfId="40755"/>
    <cellStyle name="Title 27 3 29" xfId="40756"/>
    <cellStyle name="Title 27 3 3" xfId="40757"/>
    <cellStyle name="Title 27 3 30" xfId="40758"/>
    <cellStyle name="Title 27 3 31" xfId="40759"/>
    <cellStyle name="Title 27 3 32" xfId="40760"/>
    <cellStyle name="Title 27 3 33" xfId="40761"/>
    <cellStyle name="Title 27 3 34" xfId="40762"/>
    <cellStyle name="Title 27 3 35" xfId="40763"/>
    <cellStyle name="Title 27 3 36" xfId="40764"/>
    <cellStyle name="Title 27 3 37" xfId="40765"/>
    <cellStyle name="Title 27 3 38" xfId="40766"/>
    <cellStyle name="Title 27 3 39" xfId="40767"/>
    <cellStyle name="Title 27 3 4" xfId="40768"/>
    <cellStyle name="Title 27 3 40" xfId="40769"/>
    <cellStyle name="Title 27 3 41" xfId="40770"/>
    <cellStyle name="Title 27 3 42" xfId="40771"/>
    <cellStyle name="Title 27 3 43" xfId="40772"/>
    <cellStyle name="Title 27 3 44" xfId="40773"/>
    <cellStyle name="Title 27 3 45" xfId="40774"/>
    <cellStyle name="Title 27 3 46" xfId="40775"/>
    <cellStyle name="Title 27 3 47" xfId="40776"/>
    <cellStyle name="Title 27 3 48" xfId="40777"/>
    <cellStyle name="Title 27 3 49" xfId="40778"/>
    <cellStyle name="Title 27 3 5" xfId="40779"/>
    <cellStyle name="Title 27 3 50" xfId="40780"/>
    <cellStyle name="Title 27 3 51" xfId="40781"/>
    <cellStyle name="Title 27 3 52" xfId="40782"/>
    <cellStyle name="Title 27 3 53" xfId="40783"/>
    <cellStyle name="Title 27 3 54" xfId="40784"/>
    <cellStyle name="Title 27 3 55" xfId="40785"/>
    <cellStyle name="Title 27 3 56" xfId="40786"/>
    <cellStyle name="Title 27 3 57" xfId="40787"/>
    <cellStyle name="Title 27 3 58" xfId="40788"/>
    <cellStyle name="Title 27 3 59" xfId="40789"/>
    <cellStyle name="Title 27 3 6" xfId="40790"/>
    <cellStyle name="Title 27 3 60" xfId="40791"/>
    <cellStyle name="Title 27 3 61" xfId="40792"/>
    <cellStyle name="Title 27 3 62" xfId="40793"/>
    <cellStyle name="Title 27 3 63" xfId="40794"/>
    <cellStyle name="Title 27 3 64" xfId="40795"/>
    <cellStyle name="Title 27 3 65" xfId="40796"/>
    <cellStyle name="Title 27 3 66" xfId="40797"/>
    <cellStyle name="Title 27 3 67" xfId="40798"/>
    <cellStyle name="Title 27 3 7" xfId="40799"/>
    <cellStyle name="Title 27 3 8" xfId="40800"/>
    <cellStyle name="Title 27 3 9" xfId="40801"/>
    <cellStyle name="Title 27 30" xfId="40802"/>
    <cellStyle name="Title 27 31" xfId="40803"/>
    <cellStyle name="Title 27 32" xfId="40804"/>
    <cellStyle name="Title 27 33" xfId="40805"/>
    <cellStyle name="Title 27 34" xfId="40806"/>
    <cellStyle name="Title 27 35" xfId="40807"/>
    <cellStyle name="Title 27 36" xfId="40808"/>
    <cellStyle name="Title 27 37" xfId="40809"/>
    <cellStyle name="Title 27 38" xfId="40810"/>
    <cellStyle name="Title 27 39" xfId="40811"/>
    <cellStyle name="Title 27 4" xfId="40812"/>
    <cellStyle name="Title 27 40" xfId="40813"/>
    <cellStyle name="Title 27 41" xfId="40814"/>
    <cellStyle name="Title 27 42" xfId="40815"/>
    <cellStyle name="Title 27 43" xfId="40816"/>
    <cellStyle name="Title 27 44" xfId="40817"/>
    <cellStyle name="Title 27 45" xfId="40818"/>
    <cellStyle name="Title 27 46" xfId="40819"/>
    <cellStyle name="Title 27 47" xfId="40820"/>
    <cellStyle name="Title 27 48" xfId="40821"/>
    <cellStyle name="Title 27 49" xfId="40822"/>
    <cellStyle name="Title 27 5" xfId="40823"/>
    <cellStyle name="Title 27 50" xfId="40824"/>
    <cellStyle name="Title 27 51" xfId="40825"/>
    <cellStyle name="Title 27 52" xfId="40826"/>
    <cellStyle name="Title 27 53" xfId="40827"/>
    <cellStyle name="Title 27 54" xfId="40828"/>
    <cellStyle name="Title 27 55" xfId="40829"/>
    <cellStyle name="Title 27 56" xfId="40830"/>
    <cellStyle name="Title 27 57" xfId="40831"/>
    <cellStyle name="Title 27 58" xfId="40832"/>
    <cellStyle name="Title 27 59" xfId="40833"/>
    <cellStyle name="Title 27 6" xfId="40834"/>
    <cellStyle name="Title 27 60" xfId="40835"/>
    <cellStyle name="Title 27 61" xfId="40836"/>
    <cellStyle name="Title 27 62" xfId="40837"/>
    <cellStyle name="Title 27 63" xfId="40838"/>
    <cellStyle name="Title 27 64" xfId="40839"/>
    <cellStyle name="Title 27 65" xfId="40840"/>
    <cellStyle name="Title 27 66" xfId="40841"/>
    <cellStyle name="Title 27 67" xfId="40842"/>
    <cellStyle name="Title 27 68" xfId="40843"/>
    <cellStyle name="Title 27 69" xfId="40844"/>
    <cellStyle name="Title 27 7" xfId="40845"/>
    <cellStyle name="Title 27 8" xfId="40846"/>
    <cellStyle name="Title 27 9" xfId="40847"/>
    <cellStyle name="Title 28" xfId="40848"/>
    <cellStyle name="Title 28 10" xfId="40849"/>
    <cellStyle name="Title 28 11" xfId="40850"/>
    <cellStyle name="Title 28 12" xfId="40851"/>
    <cellStyle name="Title 28 13" xfId="40852"/>
    <cellStyle name="Title 28 14" xfId="40853"/>
    <cellStyle name="Title 28 15" xfId="40854"/>
    <cellStyle name="Title 28 16" xfId="40855"/>
    <cellStyle name="Title 28 17" xfId="40856"/>
    <cellStyle name="Title 28 18" xfId="40857"/>
    <cellStyle name="Title 28 19" xfId="40858"/>
    <cellStyle name="Title 28 2" xfId="40859"/>
    <cellStyle name="Title 28 2 10" xfId="40860"/>
    <cellStyle name="Title 28 2 11" xfId="40861"/>
    <cellStyle name="Title 28 2 12" xfId="40862"/>
    <cellStyle name="Title 28 2 13" xfId="40863"/>
    <cellStyle name="Title 28 2 14" xfId="40864"/>
    <cellStyle name="Title 28 2 15" xfId="40865"/>
    <cellStyle name="Title 28 2 16" xfId="40866"/>
    <cellStyle name="Title 28 2 17" xfId="40867"/>
    <cellStyle name="Title 28 2 18" xfId="40868"/>
    <cellStyle name="Title 28 2 19" xfId="40869"/>
    <cellStyle name="Title 28 2 2" xfId="40870"/>
    <cellStyle name="Title 28 2 20" xfId="40871"/>
    <cellStyle name="Title 28 2 21" xfId="40872"/>
    <cellStyle name="Title 28 2 22" xfId="40873"/>
    <cellStyle name="Title 28 2 23" xfId="40874"/>
    <cellStyle name="Title 28 2 24" xfId="40875"/>
    <cellStyle name="Title 28 2 25" xfId="40876"/>
    <cellStyle name="Title 28 2 26" xfId="40877"/>
    <cellStyle name="Title 28 2 27" xfId="40878"/>
    <cellStyle name="Title 28 2 28" xfId="40879"/>
    <cellStyle name="Title 28 2 29" xfId="40880"/>
    <cellStyle name="Title 28 2 3" xfId="40881"/>
    <cellStyle name="Title 28 2 30" xfId="40882"/>
    <cellStyle name="Title 28 2 31" xfId="40883"/>
    <cellStyle name="Title 28 2 32" xfId="40884"/>
    <cellStyle name="Title 28 2 33" xfId="40885"/>
    <cellStyle name="Title 28 2 34" xfId="40886"/>
    <cellStyle name="Title 28 2 35" xfId="40887"/>
    <cellStyle name="Title 28 2 36" xfId="40888"/>
    <cellStyle name="Title 28 2 37" xfId="40889"/>
    <cellStyle name="Title 28 2 38" xfId="40890"/>
    <cellStyle name="Title 28 2 39" xfId="40891"/>
    <cellStyle name="Title 28 2 4" xfId="40892"/>
    <cellStyle name="Title 28 2 40" xfId="40893"/>
    <cellStyle name="Title 28 2 41" xfId="40894"/>
    <cellStyle name="Title 28 2 42" xfId="40895"/>
    <cellStyle name="Title 28 2 43" xfId="40896"/>
    <cellStyle name="Title 28 2 44" xfId="40897"/>
    <cellStyle name="Title 28 2 45" xfId="40898"/>
    <cellStyle name="Title 28 2 46" xfId="40899"/>
    <cellStyle name="Title 28 2 47" xfId="40900"/>
    <cellStyle name="Title 28 2 48" xfId="40901"/>
    <cellStyle name="Title 28 2 49" xfId="40902"/>
    <cellStyle name="Title 28 2 5" xfId="40903"/>
    <cellStyle name="Title 28 2 50" xfId="40904"/>
    <cellStyle name="Title 28 2 51" xfId="40905"/>
    <cellStyle name="Title 28 2 52" xfId="40906"/>
    <cellStyle name="Title 28 2 53" xfId="40907"/>
    <cellStyle name="Title 28 2 54" xfId="40908"/>
    <cellStyle name="Title 28 2 55" xfId="40909"/>
    <cellStyle name="Title 28 2 56" xfId="40910"/>
    <cellStyle name="Title 28 2 57" xfId="40911"/>
    <cellStyle name="Title 28 2 58" xfId="40912"/>
    <cellStyle name="Title 28 2 59" xfId="40913"/>
    <cellStyle name="Title 28 2 6" xfId="40914"/>
    <cellStyle name="Title 28 2 60" xfId="40915"/>
    <cellStyle name="Title 28 2 61" xfId="40916"/>
    <cellStyle name="Title 28 2 62" xfId="40917"/>
    <cellStyle name="Title 28 2 63" xfId="40918"/>
    <cellStyle name="Title 28 2 64" xfId="40919"/>
    <cellStyle name="Title 28 2 65" xfId="40920"/>
    <cellStyle name="Title 28 2 66" xfId="40921"/>
    <cellStyle name="Title 28 2 67" xfId="40922"/>
    <cellStyle name="Title 28 2 7" xfId="40923"/>
    <cellStyle name="Title 28 2 8" xfId="40924"/>
    <cellStyle name="Title 28 2 9" xfId="40925"/>
    <cellStyle name="Title 28 20" xfId="40926"/>
    <cellStyle name="Title 28 21" xfId="40927"/>
    <cellStyle name="Title 28 22" xfId="40928"/>
    <cellStyle name="Title 28 23" xfId="40929"/>
    <cellStyle name="Title 28 24" xfId="40930"/>
    <cellStyle name="Title 28 25" xfId="40931"/>
    <cellStyle name="Title 28 26" xfId="40932"/>
    <cellStyle name="Title 28 27" xfId="40933"/>
    <cellStyle name="Title 28 28" xfId="40934"/>
    <cellStyle name="Title 28 29" xfId="40935"/>
    <cellStyle name="Title 28 3" xfId="40936"/>
    <cellStyle name="Title 28 3 10" xfId="40937"/>
    <cellStyle name="Title 28 3 11" xfId="40938"/>
    <cellStyle name="Title 28 3 12" xfId="40939"/>
    <cellStyle name="Title 28 3 13" xfId="40940"/>
    <cellStyle name="Title 28 3 14" xfId="40941"/>
    <cellStyle name="Title 28 3 15" xfId="40942"/>
    <cellStyle name="Title 28 3 16" xfId="40943"/>
    <cellStyle name="Title 28 3 17" xfId="40944"/>
    <cellStyle name="Title 28 3 18" xfId="40945"/>
    <cellStyle name="Title 28 3 19" xfId="40946"/>
    <cellStyle name="Title 28 3 2" xfId="40947"/>
    <cellStyle name="Title 28 3 20" xfId="40948"/>
    <cellStyle name="Title 28 3 21" xfId="40949"/>
    <cellStyle name="Title 28 3 22" xfId="40950"/>
    <cellStyle name="Title 28 3 23" xfId="40951"/>
    <cellStyle name="Title 28 3 24" xfId="40952"/>
    <cellStyle name="Title 28 3 25" xfId="40953"/>
    <cellStyle name="Title 28 3 26" xfId="40954"/>
    <cellStyle name="Title 28 3 27" xfId="40955"/>
    <cellStyle name="Title 28 3 28" xfId="40956"/>
    <cellStyle name="Title 28 3 29" xfId="40957"/>
    <cellStyle name="Title 28 3 3" xfId="40958"/>
    <cellStyle name="Title 28 3 30" xfId="40959"/>
    <cellStyle name="Title 28 3 31" xfId="40960"/>
    <cellStyle name="Title 28 3 32" xfId="40961"/>
    <cellStyle name="Title 28 3 33" xfId="40962"/>
    <cellStyle name="Title 28 3 34" xfId="40963"/>
    <cellStyle name="Title 28 3 35" xfId="40964"/>
    <cellStyle name="Title 28 3 36" xfId="40965"/>
    <cellStyle name="Title 28 3 37" xfId="40966"/>
    <cellStyle name="Title 28 3 38" xfId="40967"/>
    <cellStyle name="Title 28 3 39" xfId="40968"/>
    <cellStyle name="Title 28 3 4" xfId="40969"/>
    <cellStyle name="Title 28 3 40" xfId="40970"/>
    <cellStyle name="Title 28 3 41" xfId="40971"/>
    <cellStyle name="Title 28 3 42" xfId="40972"/>
    <cellStyle name="Title 28 3 43" xfId="40973"/>
    <cellStyle name="Title 28 3 44" xfId="40974"/>
    <cellStyle name="Title 28 3 45" xfId="40975"/>
    <cellStyle name="Title 28 3 46" xfId="40976"/>
    <cellStyle name="Title 28 3 47" xfId="40977"/>
    <cellStyle name="Title 28 3 48" xfId="40978"/>
    <cellStyle name="Title 28 3 49" xfId="40979"/>
    <cellStyle name="Title 28 3 5" xfId="40980"/>
    <cellStyle name="Title 28 3 50" xfId="40981"/>
    <cellStyle name="Title 28 3 51" xfId="40982"/>
    <cellStyle name="Title 28 3 52" xfId="40983"/>
    <cellStyle name="Title 28 3 53" xfId="40984"/>
    <cellStyle name="Title 28 3 54" xfId="40985"/>
    <cellStyle name="Title 28 3 55" xfId="40986"/>
    <cellStyle name="Title 28 3 56" xfId="40987"/>
    <cellStyle name="Title 28 3 57" xfId="40988"/>
    <cellStyle name="Title 28 3 58" xfId="40989"/>
    <cellStyle name="Title 28 3 59" xfId="40990"/>
    <cellStyle name="Title 28 3 6" xfId="40991"/>
    <cellStyle name="Title 28 3 60" xfId="40992"/>
    <cellStyle name="Title 28 3 61" xfId="40993"/>
    <cellStyle name="Title 28 3 62" xfId="40994"/>
    <cellStyle name="Title 28 3 63" xfId="40995"/>
    <cellStyle name="Title 28 3 64" xfId="40996"/>
    <cellStyle name="Title 28 3 65" xfId="40997"/>
    <cellStyle name="Title 28 3 66" xfId="40998"/>
    <cellStyle name="Title 28 3 67" xfId="40999"/>
    <cellStyle name="Title 28 3 7" xfId="41000"/>
    <cellStyle name="Title 28 3 8" xfId="41001"/>
    <cellStyle name="Title 28 3 9" xfId="41002"/>
    <cellStyle name="Title 28 30" xfId="41003"/>
    <cellStyle name="Title 28 31" xfId="41004"/>
    <cellStyle name="Title 28 32" xfId="41005"/>
    <cellStyle name="Title 28 33" xfId="41006"/>
    <cellStyle name="Title 28 34" xfId="41007"/>
    <cellStyle name="Title 28 35" xfId="41008"/>
    <cellStyle name="Title 28 36" xfId="41009"/>
    <cellStyle name="Title 28 37" xfId="41010"/>
    <cellStyle name="Title 28 38" xfId="41011"/>
    <cellStyle name="Title 28 39" xfId="41012"/>
    <cellStyle name="Title 28 4" xfId="41013"/>
    <cellStyle name="Title 28 40" xfId="41014"/>
    <cellStyle name="Title 28 41" xfId="41015"/>
    <cellStyle name="Title 28 42" xfId="41016"/>
    <cellStyle name="Title 28 43" xfId="41017"/>
    <cellStyle name="Title 28 44" xfId="41018"/>
    <cellStyle name="Title 28 45" xfId="41019"/>
    <cellStyle name="Title 28 46" xfId="41020"/>
    <cellStyle name="Title 28 47" xfId="41021"/>
    <cellStyle name="Title 28 48" xfId="41022"/>
    <cellStyle name="Title 28 49" xfId="41023"/>
    <cellStyle name="Title 28 5" xfId="41024"/>
    <cellStyle name="Title 28 50" xfId="41025"/>
    <cellStyle name="Title 28 51" xfId="41026"/>
    <cellStyle name="Title 28 52" xfId="41027"/>
    <cellStyle name="Title 28 53" xfId="41028"/>
    <cellStyle name="Title 28 54" xfId="41029"/>
    <cellStyle name="Title 28 55" xfId="41030"/>
    <cellStyle name="Title 28 56" xfId="41031"/>
    <cellStyle name="Title 28 57" xfId="41032"/>
    <cellStyle name="Title 28 58" xfId="41033"/>
    <cellStyle name="Title 28 59" xfId="41034"/>
    <cellStyle name="Title 28 6" xfId="41035"/>
    <cellStyle name="Title 28 60" xfId="41036"/>
    <cellStyle name="Title 28 61" xfId="41037"/>
    <cellStyle name="Title 28 62" xfId="41038"/>
    <cellStyle name="Title 28 63" xfId="41039"/>
    <cellStyle name="Title 28 64" xfId="41040"/>
    <cellStyle name="Title 28 65" xfId="41041"/>
    <cellStyle name="Title 28 66" xfId="41042"/>
    <cellStyle name="Title 28 67" xfId="41043"/>
    <cellStyle name="Title 28 68" xfId="41044"/>
    <cellStyle name="Title 28 69" xfId="41045"/>
    <cellStyle name="Title 28 7" xfId="41046"/>
    <cellStyle name="Title 28 8" xfId="41047"/>
    <cellStyle name="Title 28 9" xfId="41048"/>
    <cellStyle name="Title 29" xfId="41049"/>
    <cellStyle name="Title 29 10" xfId="41050"/>
    <cellStyle name="Title 29 11" xfId="41051"/>
    <cellStyle name="Title 29 12" xfId="41052"/>
    <cellStyle name="Title 29 13" xfId="41053"/>
    <cellStyle name="Title 29 14" xfId="41054"/>
    <cellStyle name="Title 29 15" xfId="41055"/>
    <cellStyle name="Title 29 16" xfId="41056"/>
    <cellStyle name="Title 29 17" xfId="41057"/>
    <cellStyle name="Title 29 18" xfId="41058"/>
    <cellStyle name="Title 29 19" xfId="41059"/>
    <cellStyle name="Title 29 2" xfId="41060"/>
    <cellStyle name="Title 29 2 10" xfId="41061"/>
    <cellStyle name="Title 29 2 11" xfId="41062"/>
    <cellStyle name="Title 29 2 12" xfId="41063"/>
    <cellStyle name="Title 29 2 13" xfId="41064"/>
    <cellStyle name="Title 29 2 14" xfId="41065"/>
    <cellStyle name="Title 29 2 15" xfId="41066"/>
    <cellStyle name="Title 29 2 16" xfId="41067"/>
    <cellStyle name="Title 29 2 17" xfId="41068"/>
    <cellStyle name="Title 29 2 18" xfId="41069"/>
    <cellStyle name="Title 29 2 19" xfId="41070"/>
    <cellStyle name="Title 29 2 2" xfId="41071"/>
    <cellStyle name="Title 29 2 20" xfId="41072"/>
    <cellStyle name="Title 29 2 21" xfId="41073"/>
    <cellStyle name="Title 29 2 22" xfId="41074"/>
    <cellStyle name="Title 29 2 23" xfId="41075"/>
    <cellStyle name="Title 29 2 24" xfId="41076"/>
    <cellStyle name="Title 29 2 25" xfId="41077"/>
    <cellStyle name="Title 29 2 26" xfId="41078"/>
    <cellStyle name="Title 29 2 27" xfId="41079"/>
    <cellStyle name="Title 29 2 28" xfId="41080"/>
    <cellStyle name="Title 29 2 29" xfId="41081"/>
    <cellStyle name="Title 29 2 3" xfId="41082"/>
    <cellStyle name="Title 29 2 30" xfId="41083"/>
    <cellStyle name="Title 29 2 31" xfId="41084"/>
    <cellStyle name="Title 29 2 32" xfId="41085"/>
    <cellStyle name="Title 29 2 33" xfId="41086"/>
    <cellStyle name="Title 29 2 34" xfId="41087"/>
    <cellStyle name="Title 29 2 35" xfId="41088"/>
    <cellStyle name="Title 29 2 36" xfId="41089"/>
    <cellStyle name="Title 29 2 37" xfId="41090"/>
    <cellStyle name="Title 29 2 38" xfId="41091"/>
    <cellStyle name="Title 29 2 39" xfId="41092"/>
    <cellStyle name="Title 29 2 4" xfId="41093"/>
    <cellStyle name="Title 29 2 40" xfId="41094"/>
    <cellStyle name="Title 29 2 41" xfId="41095"/>
    <cellStyle name="Title 29 2 42" xfId="41096"/>
    <cellStyle name="Title 29 2 43" xfId="41097"/>
    <cellStyle name="Title 29 2 44" xfId="41098"/>
    <cellStyle name="Title 29 2 45" xfId="41099"/>
    <cellStyle name="Title 29 2 46" xfId="41100"/>
    <cellStyle name="Title 29 2 47" xfId="41101"/>
    <cellStyle name="Title 29 2 48" xfId="41102"/>
    <cellStyle name="Title 29 2 49" xfId="41103"/>
    <cellStyle name="Title 29 2 5" xfId="41104"/>
    <cellStyle name="Title 29 2 50" xfId="41105"/>
    <cellStyle name="Title 29 2 51" xfId="41106"/>
    <cellStyle name="Title 29 2 52" xfId="41107"/>
    <cellStyle name="Title 29 2 53" xfId="41108"/>
    <cellStyle name="Title 29 2 54" xfId="41109"/>
    <cellStyle name="Title 29 2 55" xfId="41110"/>
    <cellStyle name="Title 29 2 56" xfId="41111"/>
    <cellStyle name="Title 29 2 57" xfId="41112"/>
    <cellStyle name="Title 29 2 58" xfId="41113"/>
    <cellStyle name="Title 29 2 59" xfId="41114"/>
    <cellStyle name="Title 29 2 6" xfId="41115"/>
    <cellStyle name="Title 29 2 60" xfId="41116"/>
    <cellStyle name="Title 29 2 61" xfId="41117"/>
    <cellStyle name="Title 29 2 62" xfId="41118"/>
    <cellStyle name="Title 29 2 63" xfId="41119"/>
    <cellStyle name="Title 29 2 64" xfId="41120"/>
    <cellStyle name="Title 29 2 65" xfId="41121"/>
    <cellStyle name="Title 29 2 66" xfId="41122"/>
    <cellStyle name="Title 29 2 67" xfId="41123"/>
    <cellStyle name="Title 29 2 7" xfId="41124"/>
    <cellStyle name="Title 29 2 8" xfId="41125"/>
    <cellStyle name="Title 29 2 9" xfId="41126"/>
    <cellStyle name="Title 29 20" xfId="41127"/>
    <cellStyle name="Title 29 21" xfId="41128"/>
    <cellStyle name="Title 29 22" xfId="41129"/>
    <cellStyle name="Title 29 23" xfId="41130"/>
    <cellStyle name="Title 29 24" xfId="41131"/>
    <cellStyle name="Title 29 25" xfId="41132"/>
    <cellStyle name="Title 29 26" xfId="41133"/>
    <cellStyle name="Title 29 27" xfId="41134"/>
    <cellStyle name="Title 29 28" xfId="41135"/>
    <cellStyle name="Title 29 29" xfId="41136"/>
    <cellStyle name="Title 29 3" xfId="41137"/>
    <cellStyle name="Title 29 3 10" xfId="41138"/>
    <cellStyle name="Title 29 3 11" xfId="41139"/>
    <cellStyle name="Title 29 3 12" xfId="41140"/>
    <cellStyle name="Title 29 3 13" xfId="41141"/>
    <cellStyle name="Title 29 3 14" xfId="41142"/>
    <cellStyle name="Title 29 3 15" xfId="41143"/>
    <cellStyle name="Title 29 3 16" xfId="41144"/>
    <cellStyle name="Title 29 3 17" xfId="41145"/>
    <cellStyle name="Title 29 3 18" xfId="41146"/>
    <cellStyle name="Title 29 3 19" xfId="41147"/>
    <cellStyle name="Title 29 3 2" xfId="41148"/>
    <cellStyle name="Title 29 3 20" xfId="41149"/>
    <cellStyle name="Title 29 3 21" xfId="41150"/>
    <cellStyle name="Title 29 3 22" xfId="41151"/>
    <cellStyle name="Title 29 3 23" xfId="41152"/>
    <cellStyle name="Title 29 3 24" xfId="41153"/>
    <cellStyle name="Title 29 3 25" xfId="41154"/>
    <cellStyle name="Title 29 3 26" xfId="41155"/>
    <cellStyle name="Title 29 3 27" xfId="41156"/>
    <cellStyle name="Title 29 3 28" xfId="41157"/>
    <cellStyle name="Title 29 3 29" xfId="41158"/>
    <cellStyle name="Title 29 3 3" xfId="41159"/>
    <cellStyle name="Title 29 3 30" xfId="41160"/>
    <cellStyle name="Title 29 3 31" xfId="41161"/>
    <cellStyle name="Title 29 3 32" xfId="41162"/>
    <cellStyle name="Title 29 3 33" xfId="41163"/>
    <cellStyle name="Title 29 3 34" xfId="41164"/>
    <cellStyle name="Title 29 3 35" xfId="41165"/>
    <cellStyle name="Title 29 3 36" xfId="41166"/>
    <cellStyle name="Title 29 3 37" xfId="41167"/>
    <cellStyle name="Title 29 3 38" xfId="41168"/>
    <cellStyle name="Title 29 3 39" xfId="41169"/>
    <cellStyle name="Title 29 3 4" xfId="41170"/>
    <cellStyle name="Title 29 3 40" xfId="41171"/>
    <cellStyle name="Title 29 3 41" xfId="41172"/>
    <cellStyle name="Title 29 3 42" xfId="41173"/>
    <cellStyle name="Title 29 3 43" xfId="41174"/>
    <cellStyle name="Title 29 3 44" xfId="41175"/>
    <cellStyle name="Title 29 3 45" xfId="41176"/>
    <cellStyle name="Title 29 3 46" xfId="41177"/>
    <cellStyle name="Title 29 3 47" xfId="41178"/>
    <cellStyle name="Title 29 3 48" xfId="41179"/>
    <cellStyle name="Title 29 3 49" xfId="41180"/>
    <cellStyle name="Title 29 3 5" xfId="41181"/>
    <cellStyle name="Title 29 3 50" xfId="41182"/>
    <cellStyle name="Title 29 3 51" xfId="41183"/>
    <cellStyle name="Title 29 3 52" xfId="41184"/>
    <cellStyle name="Title 29 3 53" xfId="41185"/>
    <cellStyle name="Title 29 3 54" xfId="41186"/>
    <cellStyle name="Title 29 3 55" xfId="41187"/>
    <cellStyle name="Title 29 3 56" xfId="41188"/>
    <cellStyle name="Title 29 3 57" xfId="41189"/>
    <cellStyle name="Title 29 3 58" xfId="41190"/>
    <cellStyle name="Title 29 3 59" xfId="41191"/>
    <cellStyle name="Title 29 3 6" xfId="41192"/>
    <cellStyle name="Title 29 3 60" xfId="41193"/>
    <cellStyle name="Title 29 3 61" xfId="41194"/>
    <cellStyle name="Title 29 3 62" xfId="41195"/>
    <cellStyle name="Title 29 3 63" xfId="41196"/>
    <cellStyle name="Title 29 3 64" xfId="41197"/>
    <cellStyle name="Title 29 3 65" xfId="41198"/>
    <cellStyle name="Title 29 3 66" xfId="41199"/>
    <cellStyle name="Title 29 3 67" xfId="41200"/>
    <cellStyle name="Title 29 3 7" xfId="41201"/>
    <cellStyle name="Title 29 3 8" xfId="41202"/>
    <cellStyle name="Title 29 3 9" xfId="41203"/>
    <cellStyle name="Title 29 30" xfId="41204"/>
    <cellStyle name="Title 29 31" xfId="41205"/>
    <cellStyle name="Title 29 32" xfId="41206"/>
    <cellStyle name="Title 29 33" xfId="41207"/>
    <cellStyle name="Title 29 34" xfId="41208"/>
    <cellStyle name="Title 29 35" xfId="41209"/>
    <cellStyle name="Title 29 36" xfId="41210"/>
    <cellStyle name="Title 29 37" xfId="41211"/>
    <cellStyle name="Title 29 38" xfId="41212"/>
    <cellStyle name="Title 29 39" xfId="41213"/>
    <cellStyle name="Title 29 4" xfId="41214"/>
    <cellStyle name="Title 29 40" xfId="41215"/>
    <cellStyle name="Title 29 41" xfId="41216"/>
    <cellStyle name="Title 29 42" xfId="41217"/>
    <cellStyle name="Title 29 43" xfId="41218"/>
    <cellStyle name="Title 29 44" xfId="41219"/>
    <cellStyle name="Title 29 45" xfId="41220"/>
    <cellStyle name="Title 29 46" xfId="41221"/>
    <cellStyle name="Title 29 47" xfId="41222"/>
    <cellStyle name="Title 29 48" xfId="41223"/>
    <cellStyle name="Title 29 49" xfId="41224"/>
    <cellStyle name="Title 29 5" xfId="41225"/>
    <cellStyle name="Title 29 50" xfId="41226"/>
    <cellStyle name="Title 29 51" xfId="41227"/>
    <cellStyle name="Title 29 52" xfId="41228"/>
    <cellStyle name="Title 29 53" xfId="41229"/>
    <cellStyle name="Title 29 54" xfId="41230"/>
    <cellStyle name="Title 29 55" xfId="41231"/>
    <cellStyle name="Title 29 56" xfId="41232"/>
    <cellStyle name="Title 29 57" xfId="41233"/>
    <cellStyle name="Title 29 58" xfId="41234"/>
    <cellStyle name="Title 29 59" xfId="41235"/>
    <cellStyle name="Title 29 6" xfId="41236"/>
    <cellStyle name="Title 29 60" xfId="41237"/>
    <cellStyle name="Title 29 61" xfId="41238"/>
    <cellStyle name="Title 29 62" xfId="41239"/>
    <cellStyle name="Title 29 63" xfId="41240"/>
    <cellStyle name="Title 29 64" xfId="41241"/>
    <cellStyle name="Title 29 65" xfId="41242"/>
    <cellStyle name="Title 29 66" xfId="41243"/>
    <cellStyle name="Title 29 67" xfId="41244"/>
    <cellStyle name="Title 29 68" xfId="41245"/>
    <cellStyle name="Title 29 69" xfId="41246"/>
    <cellStyle name="Title 29 7" xfId="41247"/>
    <cellStyle name="Title 29 8" xfId="41248"/>
    <cellStyle name="Title 29 9" xfId="41249"/>
    <cellStyle name="Title 3" xfId="41250"/>
    <cellStyle name="Title 3 10" xfId="41251"/>
    <cellStyle name="Title 3 11" xfId="41252"/>
    <cellStyle name="Title 3 12" xfId="41253"/>
    <cellStyle name="Title 3 13" xfId="41254"/>
    <cellStyle name="Title 3 14" xfId="41255"/>
    <cellStyle name="Title 3 15" xfId="41256"/>
    <cellStyle name="Title 3 16" xfId="41257"/>
    <cellStyle name="Title 3 17" xfId="41258"/>
    <cellStyle name="Title 3 18" xfId="41259"/>
    <cellStyle name="Title 3 19" xfId="41260"/>
    <cellStyle name="Title 3 2" xfId="41261"/>
    <cellStyle name="Title 3 2 10" xfId="41262"/>
    <cellStyle name="Title 3 2 11" xfId="41263"/>
    <cellStyle name="Title 3 2 12" xfId="41264"/>
    <cellStyle name="Title 3 2 13" xfId="41265"/>
    <cellStyle name="Title 3 2 14" xfId="41266"/>
    <cellStyle name="Title 3 2 15" xfId="41267"/>
    <cellStyle name="Title 3 2 16" xfId="41268"/>
    <cellStyle name="Title 3 2 17" xfId="41269"/>
    <cellStyle name="Title 3 2 18" xfId="41270"/>
    <cellStyle name="Title 3 2 19" xfId="41271"/>
    <cellStyle name="Title 3 2 2" xfId="41272"/>
    <cellStyle name="Title 3 2 20" xfId="41273"/>
    <cellStyle name="Title 3 2 21" xfId="41274"/>
    <cellStyle name="Title 3 2 22" xfId="41275"/>
    <cellStyle name="Title 3 2 23" xfId="41276"/>
    <cellStyle name="Title 3 2 24" xfId="41277"/>
    <cellStyle name="Title 3 2 25" xfId="41278"/>
    <cellStyle name="Title 3 2 26" xfId="41279"/>
    <cellStyle name="Title 3 2 27" xfId="41280"/>
    <cellStyle name="Title 3 2 28" xfId="41281"/>
    <cellStyle name="Title 3 2 29" xfId="41282"/>
    <cellStyle name="Title 3 2 3" xfId="41283"/>
    <cellStyle name="Title 3 2 30" xfId="41284"/>
    <cellStyle name="Title 3 2 31" xfId="41285"/>
    <cellStyle name="Title 3 2 32" xfId="41286"/>
    <cellStyle name="Title 3 2 33" xfId="41287"/>
    <cellStyle name="Title 3 2 34" xfId="41288"/>
    <cellStyle name="Title 3 2 35" xfId="41289"/>
    <cellStyle name="Title 3 2 36" xfId="41290"/>
    <cellStyle name="Title 3 2 37" xfId="41291"/>
    <cellStyle name="Title 3 2 38" xfId="41292"/>
    <cellStyle name="Title 3 2 39" xfId="41293"/>
    <cellStyle name="Title 3 2 4" xfId="41294"/>
    <cellStyle name="Title 3 2 40" xfId="41295"/>
    <cellStyle name="Title 3 2 41" xfId="41296"/>
    <cellStyle name="Title 3 2 42" xfId="41297"/>
    <cellStyle name="Title 3 2 43" xfId="41298"/>
    <cellStyle name="Title 3 2 44" xfId="41299"/>
    <cellStyle name="Title 3 2 45" xfId="41300"/>
    <cellStyle name="Title 3 2 46" xfId="41301"/>
    <cellStyle name="Title 3 2 47" xfId="41302"/>
    <cellStyle name="Title 3 2 48" xfId="41303"/>
    <cellStyle name="Title 3 2 49" xfId="41304"/>
    <cellStyle name="Title 3 2 5" xfId="41305"/>
    <cellStyle name="Title 3 2 50" xfId="41306"/>
    <cellStyle name="Title 3 2 51" xfId="41307"/>
    <cellStyle name="Title 3 2 52" xfId="41308"/>
    <cellStyle name="Title 3 2 53" xfId="41309"/>
    <cellStyle name="Title 3 2 54" xfId="41310"/>
    <cellStyle name="Title 3 2 55" xfId="41311"/>
    <cellStyle name="Title 3 2 56" xfId="41312"/>
    <cellStyle name="Title 3 2 57" xfId="41313"/>
    <cellStyle name="Title 3 2 58" xfId="41314"/>
    <cellStyle name="Title 3 2 59" xfId="41315"/>
    <cellStyle name="Title 3 2 6" xfId="41316"/>
    <cellStyle name="Title 3 2 60" xfId="41317"/>
    <cellStyle name="Title 3 2 61" xfId="41318"/>
    <cellStyle name="Title 3 2 62" xfId="41319"/>
    <cellStyle name="Title 3 2 63" xfId="41320"/>
    <cellStyle name="Title 3 2 64" xfId="41321"/>
    <cellStyle name="Title 3 2 65" xfId="41322"/>
    <cellStyle name="Title 3 2 66" xfId="41323"/>
    <cellStyle name="Title 3 2 67" xfId="41324"/>
    <cellStyle name="Title 3 2 7" xfId="41325"/>
    <cellStyle name="Title 3 2 8" xfId="41326"/>
    <cellStyle name="Title 3 2 9" xfId="41327"/>
    <cellStyle name="Title 3 20" xfId="41328"/>
    <cellStyle name="Title 3 21" xfId="41329"/>
    <cellStyle name="Title 3 22" xfId="41330"/>
    <cellStyle name="Title 3 23" xfId="41331"/>
    <cellStyle name="Title 3 24" xfId="41332"/>
    <cellStyle name="Title 3 25" xfId="41333"/>
    <cellStyle name="Title 3 26" xfId="41334"/>
    <cellStyle name="Title 3 27" xfId="41335"/>
    <cellStyle name="Title 3 28" xfId="41336"/>
    <cellStyle name="Title 3 29" xfId="41337"/>
    <cellStyle name="Title 3 3" xfId="41338"/>
    <cellStyle name="Title 3 3 10" xfId="41339"/>
    <cellStyle name="Title 3 3 11" xfId="41340"/>
    <cellStyle name="Title 3 3 12" xfId="41341"/>
    <cellStyle name="Title 3 3 13" xfId="41342"/>
    <cellStyle name="Title 3 3 14" xfId="41343"/>
    <cellStyle name="Title 3 3 15" xfId="41344"/>
    <cellStyle name="Title 3 3 16" xfId="41345"/>
    <cellStyle name="Title 3 3 17" xfId="41346"/>
    <cellStyle name="Title 3 3 18" xfId="41347"/>
    <cellStyle name="Title 3 3 19" xfId="41348"/>
    <cellStyle name="Title 3 3 2" xfId="41349"/>
    <cellStyle name="Title 3 3 20" xfId="41350"/>
    <cellStyle name="Title 3 3 21" xfId="41351"/>
    <cellStyle name="Title 3 3 22" xfId="41352"/>
    <cellStyle name="Title 3 3 23" xfId="41353"/>
    <cellStyle name="Title 3 3 24" xfId="41354"/>
    <cellStyle name="Title 3 3 25" xfId="41355"/>
    <cellStyle name="Title 3 3 26" xfId="41356"/>
    <cellStyle name="Title 3 3 27" xfId="41357"/>
    <cellStyle name="Title 3 3 28" xfId="41358"/>
    <cellStyle name="Title 3 3 29" xfId="41359"/>
    <cellStyle name="Title 3 3 3" xfId="41360"/>
    <cellStyle name="Title 3 3 30" xfId="41361"/>
    <cellStyle name="Title 3 3 31" xfId="41362"/>
    <cellStyle name="Title 3 3 32" xfId="41363"/>
    <cellStyle name="Title 3 3 33" xfId="41364"/>
    <cellStyle name="Title 3 3 34" xfId="41365"/>
    <cellStyle name="Title 3 3 35" xfId="41366"/>
    <cellStyle name="Title 3 3 36" xfId="41367"/>
    <cellStyle name="Title 3 3 37" xfId="41368"/>
    <cellStyle name="Title 3 3 38" xfId="41369"/>
    <cellStyle name="Title 3 3 39" xfId="41370"/>
    <cellStyle name="Title 3 3 4" xfId="41371"/>
    <cellStyle name="Title 3 3 40" xfId="41372"/>
    <cellStyle name="Title 3 3 41" xfId="41373"/>
    <cellStyle name="Title 3 3 42" xfId="41374"/>
    <cellStyle name="Title 3 3 43" xfId="41375"/>
    <cellStyle name="Title 3 3 44" xfId="41376"/>
    <cellStyle name="Title 3 3 45" xfId="41377"/>
    <cellStyle name="Title 3 3 46" xfId="41378"/>
    <cellStyle name="Title 3 3 47" xfId="41379"/>
    <cellStyle name="Title 3 3 48" xfId="41380"/>
    <cellStyle name="Title 3 3 49" xfId="41381"/>
    <cellStyle name="Title 3 3 5" xfId="41382"/>
    <cellStyle name="Title 3 3 50" xfId="41383"/>
    <cellStyle name="Title 3 3 51" xfId="41384"/>
    <cellStyle name="Title 3 3 52" xfId="41385"/>
    <cellStyle name="Title 3 3 53" xfId="41386"/>
    <cellStyle name="Title 3 3 54" xfId="41387"/>
    <cellStyle name="Title 3 3 55" xfId="41388"/>
    <cellStyle name="Title 3 3 56" xfId="41389"/>
    <cellStyle name="Title 3 3 57" xfId="41390"/>
    <cellStyle name="Title 3 3 58" xfId="41391"/>
    <cellStyle name="Title 3 3 59" xfId="41392"/>
    <cellStyle name="Title 3 3 6" xfId="41393"/>
    <cellStyle name="Title 3 3 60" xfId="41394"/>
    <cellStyle name="Title 3 3 61" xfId="41395"/>
    <cellStyle name="Title 3 3 62" xfId="41396"/>
    <cellStyle name="Title 3 3 63" xfId="41397"/>
    <cellStyle name="Title 3 3 64" xfId="41398"/>
    <cellStyle name="Title 3 3 65" xfId="41399"/>
    <cellStyle name="Title 3 3 66" xfId="41400"/>
    <cellStyle name="Title 3 3 67" xfId="41401"/>
    <cellStyle name="Title 3 3 7" xfId="41402"/>
    <cellStyle name="Title 3 3 8" xfId="41403"/>
    <cellStyle name="Title 3 3 9" xfId="41404"/>
    <cellStyle name="Title 3 30" xfId="41405"/>
    <cellStyle name="Title 3 31" xfId="41406"/>
    <cellStyle name="Title 3 32" xfId="41407"/>
    <cellStyle name="Title 3 33" xfId="41408"/>
    <cellStyle name="Title 3 34" xfId="41409"/>
    <cellStyle name="Title 3 35" xfId="41410"/>
    <cellStyle name="Title 3 36" xfId="41411"/>
    <cellStyle name="Title 3 37" xfId="41412"/>
    <cellStyle name="Title 3 38" xfId="41413"/>
    <cellStyle name="Title 3 39" xfId="41414"/>
    <cellStyle name="Title 3 4" xfId="41415"/>
    <cellStyle name="Title 3 40" xfId="41416"/>
    <cellStyle name="Title 3 41" xfId="41417"/>
    <cellStyle name="Title 3 42" xfId="41418"/>
    <cellStyle name="Title 3 43" xfId="41419"/>
    <cellStyle name="Title 3 44" xfId="41420"/>
    <cellStyle name="Title 3 45" xfId="41421"/>
    <cellStyle name="Title 3 46" xfId="41422"/>
    <cellStyle name="Title 3 47" xfId="41423"/>
    <cellStyle name="Title 3 48" xfId="41424"/>
    <cellStyle name="Title 3 49" xfId="41425"/>
    <cellStyle name="Title 3 5" xfId="41426"/>
    <cellStyle name="Title 3 50" xfId="41427"/>
    <cellStyle name="Title 3 51" xfId="41428"/>
    <cellStyle name="Title 3 52" xfId="41429"/>
    <cellStyle name="Title 3 53" xfId="41430"/>
    <cellStyle name="Title 3 54" xfId="41431"/>
    <cellStyle name="Title 3 55" xfId="41432"/>
    <cellStyle name="Title 3 56" xfId="41433"/>
    <cellStyle name="Title 3 57" xfId="41434"/>
    <cellStyle name="Title 3 58" xfId="41435"/>
    <cellStyle name="Title 3 59" xfId="41436"/>
    <cellStyle name="Title 3 6" xfId="41437"/>
    <cellStyle name="Title 3 60" xfId="41438"/>
    <cellStyle name="Title 3 61" xfId="41439"/>
    <cellStyle name="Title 3 62" xfId="41440"/>
    <cellStyle name="Title 3 63" xfId="41441"/>
    <cellStyle name="Title 3 64" xfId="41442"/>
    <cellStyle name="Title 3 65" xfId="41443"/>
    <cellStyle name="Title 3 66" xfId="41444"/>
    <cellStyle name="Title 3 67" xfId="41445"/>
    <cellStyle name="Title 3 68" xfId="41446"/>
    <cellStyle name="Title 3 69" xfId="41447"/>
    <cellStyle name="Title 3 7" xfId="41448"/>
    <cellStyle name="Title 3 8" xfId="41449"/>
    <cellStyle name="Title 3 9" xfId="41450"/>
    <cellStyle name="Title 30" xfId="41451"/>
    <cellStyle name="Title 30 10" xfId="41452"/>
    <cellStyle name="Title 30 11" xfId="41453"/>
    <cellStyle name="Title 30 12" xfId="41454"/>
    <cellStyle name="Title 30 13" xfId="41455"/>
    <cellStyle name="Title 30 14" xfId="41456"/>
    <cellStyle name="Title 30 15" xfId="41457"/>
    <cellStyle name="Title 30 16" xfId="41458"/>
    <cellStyle name="Title 30 17" xfId="41459"/>
    <cellStyle name="Title 30 18" xfId="41460"/>
    <cellStyle name="Title 30 19" xfId="41461"/>
    <cellStyle name="Title 30 2" xfId="41462"/>
    <cellStyle name="Title 30 2 10" xfId="41463"/>
    <cellStyle name="Title 30 2 11" xfId="41464"/>
    <cellStyle name="Title 30 2 12" xfId="41465"/>
    <cellStyle name="Title 30 2 13" xfId="41466"/>
    <cellStyle name="Title 30 2 14" xfId="41467"/>
    <cellStyle name="Title 30 2 15" xfId="41468"/>
    <cellStyle name="Title 30 2 16" xfId="41469"/>
    <cellStyle name="Title 30 2 17" xfId="41470"/>
    <cellStyle name="Title 30 2 18" xfId="41471"/>
    <cellStyle name="Title 30 2 19" xfId="41472"/>
    <cellStyle name="Title 30 2 2" xfId="41473"/>
    <cellStyle name="Title 30 2 20" xfId="41474"/>
    <cellStyle name="Title 30 2 21" xfId="41475"/>
    <cellStyle name="Title 30 2 22" xfId="41476"/>
    <cellStyle name="Title 30 2 23" xfId="41477"/>
    <cellStyle name="Title 30 2 24" xfId="41478"/>
    <cellStyle name="Title 30 2 25" xfId="41479"/>
    <cellStyle name="Title 30 2 26" xfId="41480"/>
    <cellStyle name="Title 30 2 27" xfId="41481"/>
    <cellStyle name="Title 30 2 28" xfId="41482"/>
    <cellStyle name="Title 30 2 29" xfId="41483"/>
    <cellStyle name="Title 30 2 3" xfId="41484"/>
    <cellStyle name="Title 30 2 30" xfId="41485"/>
    <cellStyle name="Title 30 2 31" xfId="41486"/>
    <cellStyle name="Title 30 2 32" xfId="41487"/>
    <cellStyle name="Title 30 2 33" xfId="41488"/>
    <cellStyle name="Title 30 2 34" xfId="41489"/>
    <cellStyle name="Title 30 2 35" xfId="41490"/>
    <cellStyle name="Title 30 2 36" xfId="41491"/>
    <cellStyle name="Title 30 2 37" xfId="41492"/>
    <cellStyle name="Title 30 2 38" xfId="41493"/>
    <cellStyle name="Title 30 2 39" xfId="41494"/>
    <cellStyle name="Title 30 2 4" xfId="41495"/>
    <cellStyle name="Title 30 2 40" xfId="41496"/>
    <cellStyle name="Title 30 2 41" xfId="41497"/>
    <cellStyle name="Title 30 2 42" xfId="41498"/>
    <cellStyle name="Title 30 2 43" xfId="41499"/>
    <cellStyle name="Title 30 2 44" xfId="41500"/>
    <cellStyle name="Title 30 2 45" xfId="41501"/>
    <cellStyle name="Title 30 2 46" xfId="41502"/>
    <cellStyle name="Title 30 2 47" xfId="41503"/>
    <cellStyle name="Title 30 2 48" xfId="41504"/>
    <cellStyle name="Title 30 2 49" xfId="41505"/>
    <cellStyle name="Title 30 2 5" xfId="41506"/>
    <cellStyle name="Title 30 2 50" xfId="41507"/>
    <cellStyle name="Title 30 2 51" xfId="41508"/>
    <cellStyle name="Title 30 2 52" xfId="41509"/>
    <cellStyle name="Title 30 2 53" xfId="41510"/>
    <cellStyle name="Title 30 2 54" xfId="41511"/>
    <cellStyle name="Title 30 2 55" xfId="41512"/>
    <cellStyle name="Title 30 2 56" xfId="41513"/>
    <cellStyle name="Title 30 2 57" xfId="41514"/>
    <cellStyle name="Title 30 2 58" xfId="41515"/>
    <cellStyle name="Title 30 2 59" xfId="41516"/>
    <cellStyle name="Title 30 2 6" xfId="41517"/>
    <cellStyle name="Title 30 2 60" xfId="41518"/>
    <cellStyle name="Title 30 2 61" xfId="41519"/>
    <cellStyle name="Title 30 2 62" xfId="41520"/>
    <cellStyle name="Title 30 2 63" xfId="41521"/>
    <cellStyle name="Title 30 2 64" xfId="41522"/>
    <cellStyle name="Title 30 2 65" xfId="41523"/>
    <cellStyle name="Title 30 2 66" xfId="41524"/>
    <cellStyle name="Title 30 2 67" xfId="41525"/>
    <cellStyle name="Title 30 2 7" xfId="41526"/>
    <cellStyle name="Title 30 2 8" xfId="41527"/>
    <cellStyle name="Title 30 2 9" xfId="41528"/>
    <cellStyle name="Title 30 20" xfId="41529"/>
    <cellStyle name="Title 30 21" xfId="41530"/>
    <cellStyle name="Title 30 22" xfId="41531"/>
    <cellStyle name="Title 30 23" xfId="41532"/>
    <cellStyle name="Title 30 24" xfId="41533"/>
    <cellStyle name="Title 30 25" xfId="41534"/>
    <cellStyle name="Title 30 26" xfId="41535"/>
    <cellStyle name="Title 30 27" xfId="41536"/>
    <cellStyle name="Title 30 28" xfId="41537"/>
    <cellStyle name="Title 30 29" xfId="41538"/>
    <cellStyle name="Title 30 3" xfId="41539"/>
    <cellStyle name="Title 30 3 10" xfId="41540"/>
    <cellStyle name="Title 30 3 11" xfId="41541"/>
    <cellStyle name="Title 30 3 12" xfId="41542"/>
    <cellStyle name="Title 30 3 13" xfId="41543"/>
    <cellStyle name="Title 30 3 14" xfId="41544"/>
    <cellStyle name="Title 30 3 15" xfId="41545"/>
    <cellStyle name="Title 30 3 16" xfId="41546"/>
    <cellStyle name="Title 30 3 17" xfId="41547"/>
    <cellStyle name="Title 30 3 18" xfId="41548"/>
    <cellStyle name="Title 30 3 19" xfId="41549"/>
    <cellStyle name="Title 30 3 2" xfId="41550"/>
    <cellStyle name="Title 30 3 20" xfId="41551"/>
    <cellStyle name="Title 30 3 21" xfId="41552"/>
    <cellStyle name="Title 30 3 22" xfId="41553"/>
    <cellStyle name="Title 30 3 23" xfId="41554"/>
    <cellStyle name="Title 30 3 24" xfId="41555"/>
    <cellStyle name="Title 30 3 25" xfId="41556"/>
    <cellStyle name="Title 30 3 26" xfId="41557"/>
    <cellStyle name="Title 30 3 27" xfId="41558"/>
    <cellStyle name="Title 30 3 28" xfId="41559"/>
    <cellStyle name="Title 30 3 29" xfId="41560"/>
    <cellStyle name="Title 30 3 3" xfId="41561"/>
    <cellStyle name="Title 30 3 30" xfId="41562"/>
    <cellStyle name="Title 30 3 31" xfId="41563"/>
    <cellStyle name="Title 30 3 32" xfId="41564"/>
    <cellStyle name="Title 30 3 33" xfId="41565"/>
    <cellStyle name="Title 30 3 34" xfId="41566"/>
    <cellStyle name="Title 30 3 35" xfId="41567"/>
    <cellStyle name="Title 30 3 36" xfId="41568"/>
    <cellStyle name="Title 30 3 37" xfId="41569"/>
    <cellStyle name="Title 30 3 38" xfId="41570"/>
    <cellStyle name="Title 30 3 39" xfId="41571"/>
    <cellStyle name="Title 30 3 4" xfId="41572"/>
    <cellStyle name="Title 30 3 40" xfId="41573"/>
    <cellStyle name="Title 30 3 41" xfId="41574"/>
    <cellStyle name="Title 30 3 42" xfId="41575"/>
    <cellStyle name="Title 30 3 43" xfId="41576"/>
    <cellStyle name="Title 30 3 44" xfId="41577"/>
    <cellStyle name="Title 30 3 45" xfId="41578"/>
    <cellStyle name="Title 30 3 46" xfId="41579"/>
    <cellStyle name="Title 30 3 47" xfId="41580"/>
    <cellStyle name="Title 30 3 48" xfId="41581"/>
    <cellStyle name="Title 30 3 49" xfId="41582"/>
    <cellStyle name="Title 30 3 5" xfId="41583"/>
    <cellStyle name="Title 30 3 50" xfId="41584"/>
    <cellStyle name="Title 30 3 51" xfId="41585"/>
    <cellStyle name="Title 30 3 52" xfId="41586"/>
    <cellStyle name="Title 30 3 53" xfId="41587"/>
    <cellStyle name="Title 30 3 54" xfId="41588"/>
    <cellStyle name="Title 30 3 55" xfId="41589"/>
    <cellStyle name="Title 30 3 56" xfId="41590"/>
    <cellStyle name="Title 30 3 57" xfId="41591"/>
    <cellStyle name="Title 30 3 58" xfId="41592"/>
    <cellStyle name="Title 30 3 59" xfId="41593"/>
    <cellStyle name="Title 30 3 6" xfId="41594"/>
    <cellStyle name="Title 30 3 60" xfId="41595"/>
    <cellStyle name="Title 30 3 61" xfId="41596"/>
    <cellStyle name="Title 30 3 62" xfId="41597"/>
    <cellStyle name="Title 30 3 63" xfId="41598"/>
    <cellStyle name="Title 30 3 64" xfId="41599"/>
    <cellStyle name="Title 30 3 65" xfId="41600"/>
    <cellStyle name="Title 30 3 66" xfId="41601"/>
    <cellStyle name="Title 30 3 67" xfId="41602"/>
    <cellStyle name="Title 30 3 7" xfId="41603"/>
    <cellStyle name="Title 30 3 8" xfId="41604"/>
    <cellStyle name="Title 30 3 9" xfId="41605"/>
    <cellStyle name="Title 30 30" xfId="41606"/>
    <cellStyle name="Title 30 31" xfId="41607"/>
    <cellStyle name="Title 30 32" xfId="41608"/>
    <cellStyle name="Title 30 33" xfId="41609"/>
    <cellStyle name="Title 30 34" xfId="41610"/>
    <cellStyle name="Title 30 35" xfId="41611"/>
    <cellStyle name="Title 30 36" xfId="41612"/>
    <cellStyle name="Title 30 37" xfId="41613"/>
    <cellStyle name="Title 30 38" xfId="41614"/>
    <cellStyle name="Title 30 39" xfId="41615"/>
    <cellStyle name="Title 30 4" xfId="41616"/>
    <cellStyle name="Title 30 40" xfId="41617"/>
    <cellStyle name="Title 30 41" xfId="41618"/>
    <cellStyle name="Title 30 42" xfId="41619"/>
    <cellStyle name="Title 30 43" xfId="41620"/>
    <cellStyle name="Title 30 44" xfId="41621"/>
    <cellStyle name="Title 30 45" xfId="41622"/>
    <cellStyle name="Title 30 46" xfId="41623"/>
    <cellStyle name="Title 30 47" xfId="41624"/>
    <cellStyle name="Title 30 48" xfId="41625"/>
    <cellStyle name="Title 30 49" xfId="41626"/>
    <cellStyle name="Title 30 5" xfId="41627"/>
    <cellStyle name="Title 30 50" xfId="41628"/>
    <cellStyle name="Title 30 51" xfId="41629"/>
    <cellStyle name="Title 30 52" xfId="41630"/>
    <cellStyle name="Title 30 53" xfId="41631"/>
    <cellStyle name="Title 30 54" xfId="41632"/>
    <cellStyle name="Title 30 55" xfId="41633"/>
    <cellStyle name="Title 30 56" xfId="41634"/>
    <cellStyle name="Title 30 57" xfId="41635"/>
    <cellStyle name="Title 30 58" xfId="41636"/>
    <cellStyle name="Title 30 59" xfId="41637"/>
    <cellStyle name="Title 30 6" xfId="41638"/>
    <cellStyle name="Title 30 60" xfId="41639"/>
    <cellStyle name="Title 30 61" xfId="41640"/>
    <cellStyle name="Title 30 62" xfId="41641"/>
    <cellStyle name="Title 30 63" xfId="41642"/>
    <cellStyle name="Title 30 64" xfId="41643"/>
    <cellStyle name="Title 30 65" xfId="41644"/>
    <cellStyle name="Title 30 66" xfId="41645"/>
    <cellStyle name="Title 30 67" xfId="41646"/>
    <cellStyle name="Title 30 68" xfId="41647"/>
    <cellStyle name="Title 30 69" xfId="41648"/>
    <cellStyle name="Title 30 7" xfId="41649"/>
    <cellStyle name="Title 30 8" xfId="41650"/>
    <cellStyle name="Title 30 9" xfId="41651"/>
    <cellStyle name="Title 31" xfId="41652"/>
    <cellStyle name="Title 31 10" xfId="41653"/>
    <cellStyle name="Title 31 11" xfId="41654"/>
    <cellStyle name="Title 31 12" xfId="41655"/>
    <cellStyle name="Title 31 13" xfId="41656"/>
    <cellStyle name="Title 31 14" xfId="41657"/>
    <cellStyle name="Title 31 15" xfId="41658"/>
    <cellStyle name="Title 31 16" xfId="41659"/>
    <cellStyle name="Title 31 17" xfId="41660"/>
    <cellStyle name="Title 31 18" xfId="41661"/>
    <cellStyle name="Title 31 19" xfId="41662"/>
    <cellStyle name="Title 31 2" xfId="41663"/>
    <cellStyle name="Title 31 2 10" xfId="41664"/>
    <cellStyle name="Title 31 2 11" xfId="41665"/>
    <cellStyle name="Title 31 2 12" xfId="41666"/>
    <cellStyle name="Title 31 2 13" xfId="41667"/>
    <cellStyle name="Title 31 2 14" xfId="41668"/>
    <cellStyle name="Title 31 2 15" xfId="41669"/>
    <cellStyle name="Title 31 2 16" xfId="41670"/>
    <cellStyle name="Title 31 2 17" xfId="41671"/>
    <cellStyle name="Title 31 2 18" xfId="41672"/>
    <cellStyle name="Title 31 2 19" xfId="41673"/>
    <cellStyle name="Title 31 2 2" xfId="41674"/>
    <cellStyle name="Title 31 2 20" xfId="41675"/>
    <cellStyle name="Title 31 2 21" xfId="41676"/>
    <cellStyle name="Title 31 2 22" xfId="41677"/>
    <cellStyle name="Title 31 2 23" xfId="41678"/>
    <cellStyle name="Title 31 2 24" xfId="41679"/>
    <cellStyle name="Title 31 2 25" xfId="41680"/>
    <cellStyle name="Title 31 2 26" xfId="41681"/>
    <cellStyle name="Title 31 2 27" xfId="41682"/>
    <cellStyle name="Title 31 2 28" xfId="41683"/>
    <cellStyle name="Title 31 2 29" xfId="41684"/>
    <cellStyle name="Title 31 2 3" xfId="41685"/>
    <cellStyle name="Title 31 2 30" xfId="41686"/>
    <cellStyle name="Title 31 2 31" xfId="41687"/>
    <cellStyle name="Title 31 2 32" xfId="41688"/>
    <cellStyle name="Title 31 2 33" xfId="41689"/>
    <cellStyle name="Title 31 2 34" xfId="41690"/>
    <cellStyle name="Title 31 2 35" xfId="41691"/>
    <cellStyle name="Title 31 2 36" xfId="41692"/>
    <cellStyle name="Title 31 2 37" xfId="41693"/>
    <cellStyle name="Title 31 2 38" xfId="41694"/>
    <cellStyle name="Title 31 2 39" xfId="41695"/>
    <cellStyle name="Title 31 2 4" xfId="41696"/>
    <cellStyle name="Title 31 2 40" xfId="41697"/>
    <cellStyle name="Title 31 2 41" xfId="41698"/>
    <cellStyle name="Title 31 2 42" xfId="41699"/>
    <cellStyle name="Title 31 2 43" xfId="41700"/>
    <cellStyle name="Title 31 2 44" xfId="41701"/>
    <cellStyle name="Title 31 2 45" xfId="41702"/>
    <cellStyle name="Title 31 2 46" xfId="41703"/>
    <cellStyle name="Title 31 2 47" xfId="41704"/>
    <cellStyle name="Title 31 2 48" xfId="41705"/>
    <cellStyle name="Title 31 2 49" xfId="41706"/>
    <cellStyle name="Title 31 2 5" xfId="41707"/>
    <cellStyle name="Title 31 2 50" xfId="41708"/>
    <cellStyle name="Title 31 2 51" xfId="41709"/>
    <cellStyle name="Title 31 2 52" xfId="41710"/>
    <cellStyle name="Title 31 2 53" xfId="41711"/>
    <cellStyle name="Title 31 2 54" xfId="41712"/>
    <cellStyle name="Title 31 2 55" xfId="41713"/>
    <cellStyle name="Title 31 2 56" xfId="41714"/>
    <cellStyle name="Title 31 2 57" xfId="41715"/>
    <cellStyle name="Title 31 2 58" xfId="41716"/>
    <cellStyle name="Title 31 2 59" xfId="41717"/>
    <cellStyle name="Title 31 2 6" xfId="41718"/>
    <cellStyle name="Title 31 2 60" xfId="41719"/>
    <cellStyle name="Title 31 2 61" xfId="41720"/>
    <cellStyle name="Title 31 2 62" xfId="41721"/>
    <cellStyle name="Title 31 2 63" xfId="41722"/>
    <cellStyle name="Title 31 2 64" xfId="41723"/>
    <cellStyle name="Title 31 2 65" xfId="41724"/>
    <cellStyle name="Title 31 2 66" xfId="41725"/>
    <cellStyle name="Title 31 2 67" xfId="41726"/>
    <cellStyle name="Title 31 2 7" xfId="41727"/>
    <cellStyle name="Title 31 2 8" xfId="41728"/>
    <cellStyle name="Title 31 2 9" xfId="41729"/>
    <cellStyle name="Title 31 20" xfId="41730"/>
    <cellStyle name="Title 31 21" xfId="41731"/>
    <cellStyle name="Title 31 22" xfId="41732"/>
    <cellStyle name="Title 31 23" xfId="41733"/>
    <cellStyle name="Title 31 24" xfId="41734"/>
    <cellStyle name="Title 31 25" xfId="41735"/>
    <cellStyle name="Title 31 26" xfId="41736"/>
    <cellStyle name="Title 31 27" xfId="41737"/>
    <cellStyle name="Title 31 28" xfId="41738"/>
    <cellStyle name="Title 31 29" xfId="41739"/>
    <cellStyle name="Title 31 3" xfId="41740"/>
    <cellStyle name="Title 31 3 10" xfId="41741"/>
    <cellStyle name="Title 31 3 11" xfId="41742"/>
    <cellStyle name="Title 31 3 12" xfId="41743"/>
    <cellStyle name="Title 31 3 13" xfId="41744"/>
    <cellStyle name="Title 31 3 14" xfId="41745"/>
    <cellStyle name="Title 31 3 15" xfId="41746"/>
    <cellStyle name="Title 31 3 16" xfId="41747"/>
    <cellStyle name="Title 31 3 17" xfId="41748"/>
    <cellStyle name="Title 31 3 18" xfId="41749"/>
    <cellStyle name="Title 31 3 19" xfId="41750"/>
    <cellStyle name="Title 31 3 2" xfId="41751"/>
    <cellStyle name="Title 31 3 20" xfId="41752"/>
    <cellStyle name="Title 31 3 21" xfId="41753"/>
    <cellStyle name="Title 31 3 22" xfId="41754"/>
    <cellStyle name="Title 31 3 23" xfId="41755"/>
    <cellStyle name="Title 31 3 24" xfId="41756"/>
    <cellStyle name="Title 31 3 25" xfId="41757"/>
    <cellStyle name="Title 31 3 26" xfId="41758"/>
    <cellStyle name="Title 31 3 27" xfId="41759"/>
    <cellStyle name="Title 31 3 28" xfId="41760"/>
    <cellStyle name="Title 31 3 29" xfId="41761"/>
    <cellStyle name="Title 31 3 3" xfId="41762"/>
    <cellStyle name="Title 31 3 30" xfId="41763"/>
    <cellStyle name="Title 31 3 31" xfId="41764"/>
    <cellStyle name="Title 31 3 32" xfId="41765"/>
    <cellStyle name="Title 31 3 33" xfId="41766"/>
    <cellStyle name="Title 31 3 34" xfId="41767"/>
    <cellStyle name="Title 31 3 35" xfId="41768"/>
    <cellStyle name="Title 31 3 36" xfId="41769"/>
    <cellStyle name="Title 31 3 37" xfId="41770"/>
    <cellStyle name="Title 31 3 38" xfId="41771"/>
    <cellStyle name="Title 31 3 39" xfId="41772"/>
    <cellStyle name="Title 31 3 4" xfId="41773"/>
    <cellStyle name="Title 31 3 40" xfId="41774"/>
    <cellStyle name="Title 31 3 41" xfId="41775"/>
    <cellStyle name="Title 31 3 42" xfId="41776"/>
    <cellStyle name="Title 31 3 43" xfId="41777"/>
    <cellStyle name="Title 31 3 44" xfId="41778"/>
    <cellStyle name="Title 31 3 45" xfId="41779"/>
    <cellStyle name="Title 31 3 46" xfId="41780"/>
    <cellStyle name="Title 31 3 47" xfId="41781"/>
    <cellStyle name="Title 31 3 48" xfId="41782"/>
    <cellStyle name="Title 31 3 49" xfId="41783"/>
    <cellStyle name="Title 31 3 5" xfId="41784"/>
    <cellStyle name="Title 31 3 50" xfId="41785"/>
    <cellStyle name="Title 31 3 51" xfId="41786"/>
    <cellStyle name="Title 31 3 52" xfId="41787"/>
    <cellStyle name="Title 31 3 53" xfId="41788"/>
    <cellStyle name="Title 31 3 54" xfId="41789"/>
    <cellStyle name="Title 31 3 55" xfId="41790"/>
    <cellStyle name="Title 31 3 56" xfId="41791"/>
    <cellStyle name="Title 31 3 57" xfId="41792"/>
    <cellStyle name="Title 31 3 58" xfId="41793"/>
    <cellStyle name="Title 31 3 59" xfId="41794"/>
    <cellStyle name="Title 31 3 6" xfId="41795"/>
    <cellStyle name="Title 31 3 60" xfId="41796"/>
    <cellStyle name="Title 31 3 61" xfId="41797"/>
    <cellStyle name="Title 31 3 62" xfId="41798"/>
    <cellStyle name="Title 31 3 63" xfId="41799"/>
    <cellStyle name="Title 31 3 64" xfId="41800"/>
    <cellStyle name="Title 31 3 65" xfId="41801"/>
    <cellStyle name="Title 31 3 66" xfId="41802"/>
    <cellStyle name="Title 31 3 67" xfId="41803"/>
    <cellStyle name="Title 31 3 7" xfId="41804"/>
    <cellStyle name="Title 31 3 8" xfId="41805"/>
    <cellStyle name="Title 31 3 9" xfId="41806"/>
    <cellStyle name="Title 31 30" xfId="41807"/>
    <cellStyle name="Title 31 31" xfId="41808"/>
    <cellStyle name="Title 31 32" xfId="41809"/>
    <cellStyle name="Title 31 33" xfId="41810"/>
    <cellStyle name="Title 31 34" xfId="41811"/>
    <cellStyle name="Title 31 35" xfId="41812"/>
    <cellStyle name="Title 31 36" xfId="41813"/>
    <cellStyle name="Title 31 37" xfId="41814"/>
    <cellStyle name="Title 31 38" xfId="41815"/>
    <cellStyle name="Title 31 39" xfId="41816"/>
    <cellStyle name="Title 31 4" xfId="41817"/>
    <cellStyle name="Title 31 40" xfId="41818"/>
    <cellStyle name="Title 31 41" xfId="41819"/>
    <cellStyle name="Title 31 42" xfId="41820"/>
    <cellStyle name="Title 31 43" xfId="41821"/>
    <cellStyle name="Title 31 44" xfId="41822"/>
    <cellStyle name="Title 31 45" xfId="41823"/>
    <cellStyle name="Title 31 46" xfId="41824"/>
    <cellStyle name="Title 31 47" xfId="41825"/>
    <cellStyle name="Title 31 48" xfId="41826"/>
    <cellStyle name="Title 31 49" xfId="41827"/>
    <cellStyle name="Title 31 5" xfId="41828"/>
    <cellStyle name="Title 31 50" xfId="41829"/>
    <cellStyle name="Title 31 51" xfId="41830"/>
    <cellStyle name="Title 31 52" xfId="41831"/>
    <cellStyle name="Title 31 53" xfId="41832"/>
    <cellStyle name="Title 31 54" xfId="41833"/>
    <cellStyle name="Title 31 55" xfId="41834"/>
    <cellStyle name="Title 31 56" xfId="41835"/>
    <cellStyle name="Title 31 57" xfId="41836"/>
    <cellStyle name="Title 31 58" xfId="41837"/>
    <cellStyle name="Title 31 59" xfId="41838"/>
    <cellStyle name="Title 31 6" xfId="41839"/>
    <cellStyle name="Title 31 60" xfId="41840"/>
    <cellStyle name="Title 31 61" xfId="41841"/>
    <cellStyle name="Title 31 62" xfId="41842"/>
    <cellStyle name="Title 31 63" xfId="41843"/>
    <cellStyle name="Title 31 64" xfId="41844"/>
    <cellStyle name="Title 31 65" xfId="41845"/>
    <cellStyle name="Title 31 66" xfId="41846"/>
    <cellStyle name="Title 31 67" xfId="41847"/>
    <cellStyle name="Title 31 68" xfId="41848"/>
    <cellStyle name="Title 31 69" xfId="41849"/>
    <cellStyle name="Title 31 7" xfId="41850"/>
    <cellStyle name="Title 31 8" xfId="41851"/>
    <cellStyle name="Title 31 9" xfId="41852"/>
    <cellStyle name="Title 32" xfId="41853"/>
    <cellStyle name="Title 32 10" xfId="41854"/>
    <cellStyle name="Title 32 11" xfId="41855"/>
    <cellStyle name="Title 32 12" xfId="41856"/>
    <cellStyle name="Title 32 13" xfId="41857"/>
    <cellStyle name="Title 32 14" xfId="41858"/>
    <cellStyle name="Title 32 15" xfId="41859"/>
    <cellStyle name="Title 32 16" xfId="41860"/>
    <cellStyle name="Title 32 17" xfId="41861"/>
    <cellStyle name="Title 32 18" xfId="41862"/>
    <cellStyle name="Title 32 19" xfId="41863"/>
    <cellStyle name="Title 32 2" xfId="41864"/>
    <cellStyle name="Title 32 20" xfId="41865"/>
    <cellStyle name="Title 32 21" xfId="41866"/>
    <cellStyle name="Title 32 22" xfId="41867"/>
    <cellStyle name="Title 32 23" xfId="41868"/>
    <cellStyle name="Title 32 24" xfId="41869"/>
    <cellStyle name="Title 32 25" xfId="41870"/>
    <cellStyle name="Title 32 26" xfId="41871"/>
    <cellStyle name="Title 32 27" xfId="41872"/>
    <cellStyle name="Title 32 28" xfId="41873"/>
    <cellStyle name="Title 32 29" xfId="41874"/>
    <cellStyle name="Title 32 3" xfId="41875"/>
    <cellStyle name="Title 32 30" xfId="41876"/>
    <cellStyle name="Title 32 31" xfId="41877"/>
    <cellStyle name="Title 32 32" xfId="41878"/>
    <cellStyle name="Title 32 33" xfId="41879"/>
    <cellStyle name="Title 32 34" xfId="41880"/>
    <cellStyle name="Title 32 35" xfId="41881"/>
    <cellStyle name="Title 32 36" xfId="41882"/>
    <cellStyle name="Title 32 37" xfId="41883"/>
    <cellStyle name="Title 32 38" xfId="41884"/>
    <cellStyle name="Title 32 39" xfId="41885"/>
    <cellStyle name="Title 32 4" xfId="41886"/>
    <cellStyle name="Title 32 40" xfId="41887"/>
    <cellStyle name="Title 32 41" xfId="41888"/>
    <cellStyle name="Title 32 42" xfId="41889"/>
    <cellStyle name="Title 32 43" xfId="41890"/>
    <cellStyle name="Title 32 44" xfId="41891"/>
    <cellStyle name="Title 32 45" xfId="41892"/>
    <cellStyle name="Title 32 46" xfId="41893"/>
    <cellStyle name="Title 32 47" xfId="41894"/>
    <cellStyle name="Title 32 48" xfId="41895"/>
    <cellStyle name="Title 32 49" xfId="41896"/>
    <cellStyle name="Title 32 5" xfId="41897"/>
    <cellStyle name="Title 32 50" xfId="41898"/>
    <cellStyle name="Title 32 51" xfId="41899"/>
    <cellStyle name="Title 32 52" xfId="41900"/>
    <cellStyle name="Title 32 53" xfId="41901"/>
    <cellStyle name="Title 32 54" xfId="41902"/>
    <cellStyle name="Title 32 55" xfId="41903"/>
    <cellStyle name="Title 32 56" xfId="41904"/>
    <cellStyle name="Title 32 57" xfId="41905"/>
    <cellStyle name="Title 32 58" xfId="41906"/>
    <cellStyle name="Title 32 59" xfId="41907"/>
    <cellStyle name="Title 32 6" xfId="41908"/>
    <cellStyle name="Title 32 60" xfId="41909"/>
    <cellStyle name="Title 32 61" xfId="41910"/>
    <cellStyle name="Title 32 62" xfId="41911"/>
    <cellStyle name="Title 32 63" xfId="41912"/>
    <cellStyle name="Title 32 64" xfId="41913"/>
    <cellStyle name="Title 32 65" xfId="41914"/>
    <cellStyle name="Title 32 66" xfId="41915"/>
    <cellStyle name="Title 32 67" xfId="41916"/>
    <cellStyle name="Title 32 7" xfId="41917"/>
    <cellStyle name="Title 32 8" xfId="41918"/>
    <cellStyle name="Title 32 9" xfId="41919"/>
    <cellStyle name="Title 4" xfId="41920"/>
    <cellStyle name="Title 4 10" xfId="41921"/>
    <cellStyle name="Title 4 11" xfId="41922"/>
    <cellStyle name="Title 4 12" xfId="41923"/>
    <cellStyle name="Title 4 13" xfId="41924"/>
    <cellStyle name="Title 4 14" xfId="41925"/>
    <cellStyle name="Title 4 15" xfId="41926"/>
    <cellStyle name="Title 4 16" xfId="41927"/>
    <cellStyle name="Title 4 17" xfId="41928"/>
    <cellStyle name="Title 4 18" xfId="41929"/>
    <cellStyle name="Title 4 19" xfId="41930"/>
    <cellStyle name="Title 4 2" xfId="41931"/>
    <cellStyle name="Title 4 2 10" xfId="41932"/>
    <cellStyle name="Title 4 2 11" xfId="41933"/>
    <cellStyle name="Title 4 2 12" xfId="41934"/>
    <cellStyle name="Title 4 2 13" xfId="41935"/>
    <cellStyle name="Title 4 2 14" xfId="41936"/>
    <cellStyle name="Title 4 2 15" xfId="41937"/>
    <cellStyle name="Title 4 2 16" xfId="41938"/>
    <cellStyle name="Title 4 2 17" xfId="41939"/>
    <cellStyle name="Title 4 2 18" xfId="41940"/>
    <cellStyle name="Title 4 2 19" xfId="41941"/>
    <cellStyle name="Title 4 2 2" xfId="41942"/>
    <cellStyle name="Title 4 2 20" xfId="41943"/>
    <cellStyle name="Title 4 2 21" xfId="41944"/>
    <cellStyle name="Title 4 2 22" xfId="41945"/>
    <cellStyle name="Title 4 2 23" xfId="41946"/>
    <cellStyle name="Title 4 2 24" xfId="41947"/>
    <cellStyle name="Title 4 2 25" xfId="41948"/>
    <cellStyle name="Title 4 2 26" xfId="41949"/>
    <cellStyle name="Title 4 2 27" xfId="41950"/>
    <cellStyle name="Title 4 2 28" xfId="41951"/>
    <cellStyle name="Title 4 2 29" xfId="41952"/>
    <cellStyle name="Title 4 2 3" xfId="41953"/>
    <cellStyle name="Title 4 2 30" xfId="41954"/>
    <cellStyle name="Title 4 2 31" xfId="41955"/>
    <cellStyle name="Title 4 2 32" xfId="41956"/>
    <cellStyle name="Title 4 2 33" xfId="41957"/>
    <cellStyle name="Title 4 2 34" xfId="41958"/>
    <cellStyle name="Title 4 2 35" xfId="41959"/>
    <cellStyle name="Title 4 2 36" xfId="41960"/>
    <cellStyle name="Title 4 2 37" xfId="41961"/>
    <cellStyle name="Title 4 2 38" xfId="41962"/>
    <cellStyle name="Title 4 2 39" xfId="41963"/>
    <cellStyle name="Title 4 2 4" xfId="41964"/>
    <cellStyle name="Title 4 2 40" xfId="41965"/>
    <cellStyle name="Title 4 2 41" xfId="41966"/>
    <cellStyle name="Title 4 2 42" xfId="41967"/>
    <cellStyle name="Title 4 2 43" xfId="41968"/>
    <cellStyle name="Title 4 2 44" xfId="41969"/>
    <cellStyle name="Title 4 2 45" xfId="41970"/>
    <cellStyle name="Title 4 2 46" xfId="41971"/>
    <cellStyle name="Title 4 2 47" xfId="41972"/>
    <cellStyle name="Title 4 2 48" xfId="41973"/>
    <cellStyle name="Title 4 2 49" xfId="41974"/>
    <cellStyle name="Title 4 2 5" xfId="41975"/>
    <cellStyle name="Title 4 2 50" xfId="41976"/>
    <cellStyle name="Title 4 2 51" xfId="41977"/>
    <cellStyle name="Title 4 2 52" xfId="41978"/>
    <cellStyle name="Title 4 2 53" xfId="41979"/>
    <cellStyle name="Title 4 2 54" xfId="41980"/>
    <cellStyle name="Title 4 2 55" xfId="41981"/>
    <cellStyle name="Title 4 2 56" xfId="41982"/>
    <cellStyle name="Title 4 2 57" xfId="41983"/>
    <cellStyle name="Title 4 2 58" xfId="41984"/>
    <cellStyle name="Title 4 2 59" xfId="41985"/>
    <cellStyle name="Title 4 2 6" xfId="41986"/>
    <cellStyle name="Title 4 2 60" xfId="41987"/>
    <cellStyle name="Title 4 2 61" xfId="41988"/>
    <cellStyle name="Title 4 2 62" xfId="41989"/>
    <cellStyle name="Title 4 2 63" xfId="41990"/>
    <cellStyle name="Title 4 2 64" xfId="41991"/>
    <cellStyle name="Title 4 2 65" xfId="41992"/>
    <cellStyle name="Title 4 2 66" xfId="41993"/>
    <cellStyle name="Title 4 2 67" xfId="41994"/>
    <cellStyle name="Title 4 2 7" xfId="41995"/>
    <cellStyle name="Title 4 2 8" xfId="41996"/>
    <cellStyle name="Title 4 2 9" xfId="41997"/>
    <cellStyle name="Title 4 20" xfId="41998"/>
    <cellStyle name="Title 4 21" xfId="41999"/>
    <cellStyle name="Title 4 22" xfId="42000"/>
    <cellStyle name="Title 4 23" xfId="42001"/>
    <cellStyle name="Title 4 24" xfId="42002"/>
    <cellStyle name="Title 4 25" xfId="42003"/>
    <cellStyle name="Title 4 26" xfId="42004"/>
    <cellStyle name="Title 4 27" xfId="42005"/>
    <cellStyle name="Title 4 28" xfId="42006"/>
    <cellStyle name="Title 4 29" xfId="42007"/>
    <cellStyle name="Title 4 3" xfId="42008"/>
    <cellStyle name="Title 4 3 10" xfId="42009"/>
    <cellStyle name="Title 4 3 11" xfId="42010"/>
    <cellStyle name="Title 4 3 12" xfId="42011"/>
    <cellStyle name="Title 4 3 13" xfId="42012"/>
    <cellStyle name="Title 4 3 14" xfId="42013"/>
    <cellStyle name="Title 4 3 15" xfId="42014"/>
    <cellStyle name="Title 4 3 16" xfId="42015"/>
    <cellStyle name="Title 4 3 17" xfId="42016"/>
    <cellStyle name="Title 4 3 18" xfId="42017"/>
    <cellStyle name="Title 4 3 19" xfId="42018"/>
    <cellStyle name="Title 4 3 2" xfId="42019"/>
    <cellStyle name="Title 4 3 20" xfId="42020"/>
    <cellStyle name="Title 4 3 21" xfId="42021"/>
    <cellStyle name="Title 4 3 22" xfId="42022"/>
    <cellStyle name="Title 4 3 23" xfId="42023"/>
    <cellStyle name="Title 4 3 24" xfId="42024"/>
    <cellStyle name="Title 4 3 25" xfId="42025"/>
    <cellStyle name="Title 4 3 26" xfId="42026"/>
    <cellStyle name="Title 4 3 27" xfId="42027"/>
    <cellStyle name="Title 4 3 28" xfId="42028"/>
    <cellStyle name="Title 4 3 29" xfId="42029"/>
    <cellStyle name="Title 4 3 3" xfId="42030"/>
    <cellStyle name="Title 4 3 30" xfId="42031"/>
    <cellStyle name="Title 4 3 31" xfId="42032"/>
    <cellStyle name="Title 4 3 32" xfId="42033"/>
    <cellStyle name="Title 4 3 33" xfId="42034"/>
    <cellStyle name="Title 4 3 34" xfId="42035"/>
    <cellStyle name="Title 4 3 35" xfId="42036"/>
    <cellStyle name="Title 4 3 36" xfId="42037"/>
    <cellStyle name="Title 4 3 37" xfId="42038"/>
    <cellStyle name="Title 4 3 38" xfId="42039"/>
    <cellStyle name="Title 4 3 39" xfId="42040"/>
    <cellStyle name="Title 4 3 4" xfId="42041"/>
    <cellStyle name="Title 4 3 40" xfId="42042"/>
    <cellStyle name="Title 4 3 41" xfId="42043"/>
    <cellStyle name="Title 4 3 42" xfId="42044"/>
    <cellStyle name="Title 4 3 43" xfId="42045"/>
    <cellStyle name="Title 4 3 44" xfId="42046"/>
    <cellStyle name="Title 4 3 45" xfId="42047"/>
    <cellStyle name="Title 4 3 46" xfId="42048"/>
    <cellStyle name="Title 4 3 47" xfId="42049"/>
    <cellStyle name="Title 4 3 48" xfId="42050"/>
    <cellStyle name="Title 4 3 49" xfId="42051"/>
    <cellStyle name="Title 4 3 5" xfId="42052"/>
    <cellStyle name="Title 4 3 50" xfId="42053"/>
    <cellStyle name="Title 4 3 51" xfId="42054"/>
    <cellStyle name="Title 4 3 52" xfId="42055"/>
    <cellStyle name="Title 4 3 53" xfId="42056"/>
    <cellStyle name="Title 4 3 54" xfId="42057"/>
    <cellStyle name="Title 4 3 55" xfId="42058"/>
    <cellStyle name="Title 4 3 56" xfId="42059"/>
    <cellStyle name="Title 4 3 57" xfId="42060"/>
    <cellStyle name="Title 4 3 58" xfId="42061"/>
    <cellStyle name="Title 4 3 59" xfId="42062"/>
    <cellStyle name="Title 4 3 6" xfId="42063"/>
    <cellStyle name="Title 4 3 60" xfId="42064"/>
    <cellStyle name="Title 4 3 61" xfId="42065"/>
    <cellStyle name="Title 4 3 62" xfId="42066"/>
    <cellStyle name="Title 4 3 63" xfId="42067"/>
    <cellStyle name="Title 4 3 64" xfId="42068"/>
    <cellStyle name="Title 4 3 65" xfId="42069"/>
    <cellStyle name="Title 4 3 66" xfId="42070"/>
    <cellStyle name="Title 4 3 67" xfId="42071"/>
    <cellStyle name="Title 4 3 7" xfId="42072"/>
    <cellStyle name="Title 4 3 8" xfId="42073"/>
    <cellStyle name="Title 4 3 9" xfId="42074"/>
    <cellStyle name="Title 4 30" xfId="42075"/>
    <cellStyle name="Title 4 31" xfId="42076"/>
    <cellStyle name="Title 4 32" xfId="42077"/>
    <cellStyle name="Title 4 33" xfId="42078"/>
    <cellStyle name="Title 4 34" xfId="42079"/>
    <cellStyle name="Title 4 35" xfId="42080"/>
    <cellStyle name="Title 4 36" xfId="42081"/>
    <cellStyle name="Title 4 37" xfId="42082"/>
    <cellStyle name="Title 4 38" xfId="42083"/>
    <cellStyle name="Title 4 39" xfId="42084"/>
    <cellStyle name="Title 4 4" xfId="42085"/>
    <cellStyle name="Title 4 40" xfId="42086"/>
    <cellStyle name="Title 4 41" xfId="42087"/>
    <cellStyle name="Title 4 42" xfId="42088"/>
    <cellStyle name="Title 4 43" xfId="42089"/>
    <cellStyle name="Title 4 44" xfId="42090"/>
    <cellStyle name="Title 4 45" xfId="42091"/>
    <cellStyle name="Title 4 46" xfId="42092"/>
    <cellStyle name="Title 4 47" xfId="42093"/>
    <cellStyle name="Title 4 48" xfId="42094"/>
    <cellStyle name="Title 4 49" xfId="42095"/>
    <cellStyle name="Title 4 5" xfId="42096"/>
    <cellStyle name="Title 4 50" xfId="42097"/>
    <cellStyle name="Title 4 51" xfId="42098"/>
    <cellStyle name="Title 4 52" xfId="42099"/>
    <cellStyle name="Title 4 53" xfId="42100"/>
    <cellStyle name="Title 4 54" xfId="42101"/>
    <cellStyle name="Title 4 55" xfId="42102"/>
    <cellStyle name="Title 4 56" xfId="42103"/>
    <cellStyle name="Title 4 57" xfId="42104"/>
    <cellStyle name="Title 4 58" xfId="42105"/>
    <cellStyle name="Title 4 59" xfId="42106"/>
    <cellStyle name="Title 4 6" xfId="42107"/>
    <cellStyle name="Title 4 60" xfId="42108"/>
    <cellStyle name="Title 4 61" xfId="42109"/>
    <cellStyle name="Title 4 62" xfId="42110"/>
    <cellStyle name="Title 4 63" xfId="42111"/>
    <cellStyle name="Title 4 64" xfId="42112"/>
    <cellStyle name="Title 4 65" xfId="42113"/>
    <cellStyle name="Title 4 66" xfId="42114"/>
    <cellStyle name="Title 4 67" xfId="42115"/>
    <cellStyle name="Title 4 68" xfId="42116"/>
    <cellStyle name="Title 4 69" xfId="42117"/>
    <cellStyle name="Title 4 7" xfId="42118"/>
    <cellStyle name="Title 4 8" xfId="42119"/>
    <cellStyle name="Title 4 9" xfId="42120"/>
    <cellStyle name="Title 5" xfId="42121"/>
    <cellStyle name="Title 5 10" xfId="42122"/>
    <cellStyle name="Title 5 11" xfId="42123"/>
    <cellStyle name="Title 5 12" xfId="42124"/>
    <cellStyle name="Title 5 13" xfId="42125"/>
    <cellStyle name="Title 5 14" xfId="42126"/>
    <cellStyle name="Title 5 15" xfId="42127"/>
    <cellStyle name="Title 5 16" xfId="42128"/>
    <cellStyle name="Title 5 17" xfId="42129"/>
    <cellStyle name="Title 5 18" xfId="42130"/>
    <cellStyle name="Title 5 19" xfId="42131"/>
    <cellStyle name="Title 5 2" xfId="42132"/>
    <cellStyle name="Title 5 2 10" xfId="42133"/>
    <cellStyle name="Title 5 2 11" xfId="42134"/>
    <cellStyle name="Title 5 2 12" xfId="42135"/>
    <cellStyle name="Title 5 2 13" xfId="42136"/>
    <cellStyle name="Title 5 2 14" xfId="42137"/>
    <cellStyle name="Title 5 2 15" xfId="42138"/>
    <cellStyle name="Title 5 2 16" xfId="42139"/>
    <cellStyle name="Title 5 2 17" xfId="42140"/>
    <cellStyle name="Title 5 2 18" xfId="42141"/>
    <cellStyle name="Title 5 2 19" xfId="42142"/>
    <cellStyle name="Title 5 2 2" xfId="42143"/>
    <cellStyle name="Title 5 2 20" xfId="42144"/>
    <cellStyle name="Title 5 2 21" xfId="42145"/>
    <cellStyle name="Title 5 2 22" xfId="42146"/>
    <cellStyle name="Title 5 2 23" xfId="42147"/>
    <cellStyle name="Title 5 2 24" xfId="42148"/>
    <cellStyle name="Title 5 2 25" xfId="42149"/>
    <cellStyle name="Title 5 2 26" xfId="42150"/>
    <cellStyle name="Title 5 2 27" xfId="42151"/>
    <cellStyle name="Title 5 2 28" xfId="42152"/>
    <cellStyle name="Title 5 2 29" xfId="42153"/>
    <cellStyle name="Title 5 2 3" xfId="42154"/>
    <cellStyle name="Title 5 2 30" xfId="42155"/>
    <cellStyle name="Title 5 2 31" xfId="42156"/>
    <cellStyle name="Title 5 2 32" xfId="42157"/>
    <cellStyle name="Title 5 2 33" xfId="42158"/>
    <cellStyle name="Title 5 2 34" xfId="42159"/>
    <cellStyle name="Title 5 2 35" xfId="42160"/>
    <cellStyle name="Title 5 2 36" xfId="42161"/>
    <cellStyle name="Title 5 2 37" xfId="42162"/>
    <cellStyle name="Title 5 2 38" xfId="42163"/>
    <cellStyle name="Title 5 2 39" xfId="42164"/>
    <cellStyle name="Title 5 2 4" xfId="42165"/>
    <cellStyle name="Title 5 2 40" xfId="42166"/>
    <cellStyle name="Title 5 2 41" xfId="42167"/>
    <cellStyle name="Title 5 2 42" xfId="42168"/>
    <cellStyle name="Title 5 2 43" xfId="42169"/>
    <cellStyle name="Title 5 2 44" xfId="42170"/>
    <cellStyle name="Title 5 2 45" xfId="42171"/>
    <cellStyle name="Title 5 2 46" xfId="42172"/>
    <cellStyle name="Title 5 2 47" xfId="42173"/>
    <cellStyle name="Title 5 2 48" xfId="42174"/>
    <cellStyle name="Title 5 2 49" xfId="42175"/>
    <cellStyle name="Title 5 2 5" xfId="42176"/>
    <cellStyle name="Title 5 2 50" xfId="42177"/>
    <cellStyle name="Title 5 2 51" xfId="42178"/>
    <cellStyle name="Title 5 2 52" xfId="42179"/>
    <cellStyle name="Title 5 2 53" xfId="42180"/>
    <cellStyle name="Title 5 2 54" xfId="42181"/>
    <cellStyle name="Title 5 2 55" xfId="42182"/>
    <cellStyle name="Title 5 2 56" xfId="42183"/>
    <cellStyle name="Title 5 2 57" xfId="42184"/>
    <cellStyle name="Title 5 2 58" xfId="42185"/>
    <cellStyle name="Title 5 2 59" xfId="42186"/>
    <cellStyle name="Title 5 2 6" xfId="42187"/>
    <cellStyle name="Title 5 2 60" xfId="42188"/>
    <cellStyle name="Title 5 2 61" xfId="42189"/>
    <cellStyle name="Title 5 2 62" xfId="42190"/>
    <cellStyle name="Title 5 2 63" xfId="42191"/>
    <cellStyle name="Title 5 2 64" xfId="42192"/>
    <cellStyle name="Title 5 2 65" xfId="42193"/>
    <cellStyle name="Title 5 2 66" xfId="42194"/>
    <cellStyle name="Title 5 2 67" xfId="42195"/>
    <cellStyle name="Title 5 2 7" xfId="42196"/>
    <cellStyle name="Title 5 2 8" xfId="42197"/>
    <cellStyle name="Title 5 2 9" xfId="42198"/>
    <cellStyle name="Title 5 20" xfId="42199"/>
    <cellStyle name="Title 5 21" xfId="42200"/>
    <cellStyle name="Title 5 22" xfId="42201"/>
    <cellStyle name="Title 5 23" xfId="42202"/>
    <cellStyle name="Title 5 24" xfId="42203"/>
    <cellStyle name="Title 5 25" xfId="42204"/>
    <cellStyle name="Title 5 26" xfId="42205"/>
    <cellStyle name="Title 5 27" xfId="42206"/>
    <cellStyle name="Title 5 28" xfId="42207"/>
    <cellStyle name="Title 5 29" xfId="42208"/>
    <cellStyle name="Title 5 3" xfId="42209"/>
    <cellStyle name="Title 5 3 10" xfId="42210"/>
    <cellStyle name="Title 5 3 11" xfId="42211"/>
    <cellStyle name="Title 5 3 12" xfId="42212"/>
    <cellStyle name="Title 5 3 13" xfId="42213"/>
    <cellStyle name="Title 5 3 14" xfId="42214"/>
    <cellStyle name="Title 5 3 15" xfId="42215"/>
    <cellStyle name="Title 5 3 16" xfId="42216"/>
    <cellStyle name="Title 5 3 17" xfId="42217"/>
    <cellStyle name="Title 5 3 18" xfId="42218"/>
    <cellStyle name="Title 5 3 19" xfId="42219"/>
    <cellStyle name="Title 5 3 2" xfId="42220"/>
    <cellStyle name="Title 5 3 20" xfId="42221"/>
    <cellStyle name="Title 5 3 21" xfId="42222"/>
    <cellStyle name="Title 5 3 22" xfId="42223"/>
    <cellStyle name="Title 5 3 23" xfId="42224"/>
    <cellStyle name="Title 5 3 24" xfId="42225"/>
    <cellStyle name="Title 5 3 25" xfId="42226"/>
    <cellStyle name="Title 5 3 26" xfId="42227"/>
    <cellStyle name="Title 5 3 27" xfId="42228"/>
    <cellStyle name="Title 5 3 28" xfId="42229"/>
    <cellStyle name="Title 5 3 29" xfId="42230"/>
    <cellStyle name="Title 5 3 3" xfId="42231"/>
    <cellStyle name="Title 5 3 30" xfId="42232"/>
    <cellStyle name="Title 5 3 31" xfId="42233"/>
    <cellStyle name="Title 5 3 32" xfId="42234"/>
    <cellStyle name="Title 5 3 33" xfId="42235"/>
    <cellStyle name="Title 5 3 34" xfId="42236"/>
    <cellStyle name="Title 5 3 35" xfId="42237"/>
    <cellStyle name="Title 5 3 36" xfId="42238"/>
    <cellStyle name="Title 5 3 37" xfId="42239"/>
    <cellStyle name="Title 5 3 38" xfId="42240"/>
    <cellStyle name="Title 5 3 39" xfId="42241"/>
    <cellStyle name="Title 5 3 4" xfId="42242"/>
    <cellStyle name="Title 5 3 40" xfId="42243"/>
    <cellStyle name="Title 5 3 41" xfId="42244"/>
    <cellStyle name="Title 5 3 42" xfId="42245"/>
    <cellStyle name="Title 5 3 43" xfId="42246"/>
    <cellStyle name="Title 5 3 44" xfId="42247"/>
    <cellStyle name="Title 5 3 45" xfId="42248"/>
    <cellStyle name="Title 5 3 46" xfId="42249"/>
    <cellStyle name="Title 5 3 47" xfId="42250"/>
    <cellStyle name="Title 5 3 48" xfId="42251"/>
    <cellStyle name="Title 5 3 49" xfId="42252"/>
    <cellStyle name="Title 5 3 5" xfId="42253"/>
    <cellStyle name="Title 5 3 50" xfId="42254"/>
    <cellStyle name="Title 5 3 51" xfId="42255"/>
    <cellStyle name="Title 5 3 52" xfId="42256"/>
    <cellStyle name="Title 5 3 53" xfId="42257"/>
    <cellStyle name="Title 5 3 54" xfId="42258"/>
    <cellStyle name="Title 5 3 55" xfId="42259"/>
    <cellStyle name="Title 5 3 56" xfId="42260"/>
    <cellStyle name="Title 5 3 57" xfId="42261"/>
    <cellStyle name="Title 5 3 58" xfId="42262"/>
    <cellStyle name="Title 5 3 59" xfId="42263"/>
    <cellStyle name="Title 5 3 6" xfId="42264"/>
    <cellStyle name="Title 5 3 60" xfId="42265"/>
    <cellStyle name="Title 5 3 61" xfId="42266"/>
    <cellStyle name="Title 5 3 62" xfId="42267"/>
    <cellStyle name="Title 5 3 63" xfId="42268"/>
    <cellStyle name="Title 5 3 64" xfId="42269"/>
    <cellStyle name="Title 5 3 65" xfId="42270"/>
    <cellStyle name="Title 5 3 66" xfId="42271"/>
    <cellStyle name="Title 5 3 67" xfId="42272"/>
    <cellStyle name="Title 5 3 7" xfId="42273"/>
    <cellStyle name="Title 5 3 8" xfId="42274"/>
    <cellStyle name="Title 5 3 9" xfId="42275"/>
    <cellStyle name="Title 5 30" xfId="42276"/>
    <cellStyle name="Title 5 31" xfId="42277"/>
    <cellStyle name="Title 5 32" xfId="42278"/>
    <cellStyle name="Title 5 33" xfId="42279"/>
    <cellStyle name="Title 5 34" xfId="42280"/>
    <cellStyle name="Title 5 35" xfId="42281"/>
    <cellStyle name="Title 5 36" xfId="42282"/>
    <cellStyle name="Title 5 37" xfId="42283"/>
    <cellStyle name="Title 5 38" xfId="42284"/>
    <cellStyle name="Title 5 39" xfId="42285"/>
    <cellStyle name="Title 5 4" xfId="42286"/>
    <cellStyle name="Title 5 40" xfId="42287"/>
    <cellStyle name="Title 5 41" xfId="42288"/>
    <cellStyle name="Title 5 42" xfId="42289"/>
    <cellStyle name="Title 5 43" xfId="42290"/>
    <cellStyle name="Title 5 44" xfId="42291"/>
    <cellStyle name="Title 5 45" xfId="42292"/>
    <cellStyle name="Title 5 46" xfId="42293"/>
    <cellStyle name="Title 5 47" xfId="42294"/>
    <cellStyle name="Title 5 48" xfId="42295"/>
    <cellStyle name="Title 5 49" xfId="42296"/>
    <cellStyle name="Title 5 5" xfId="42297"/>
    <cellStyle name="Title 5 50" xfId="42298"/>
    <cellStyle name="Title 5 51" xfId="42299"/>
    <cellStyle name="Title 5 52" xfId="42300"/>
    <cellStyle name="Title 5 53" xfId="42301"/>
    <cellStyle name="Title 5 54" xfId="42302"/>
    <cellStyle name="Title 5 55" xfId="42303"/>
    <cellStyle name="Title 5 56" xfId="42304"/>
    <cellStyle name="Title 5 57" xfId="42305"/>
    <cellStyle name="Title 5 58" xfId="42306"/>
    <cellStyle name="Title 5 59" xfId="42307"/>
    <cellStyle name="Title 5 6" xfId="42308"/>
    <cellStyle name="Title 5 60" xfId="42309"/>
    <cellStyle name="Title 5 61" xfId="42310"/>
    <cellStyle name="Title 5 62" xfId="42311"/>
    <cellStyle name="Title 5 63" xfId="42312"/>
    <cellStyle name="Title 5 64" xfId="42313"/>
    <cellStyle name="Title 5 65" xfId="42314"/>
    <cellStyle name="Title 5 66" xfId="42315"/>
    <cellStyle name="Title 5 67" xfId="42316"/>
    <cellStyle name="Title 5 68" xfId="42317"/>
    <cellStyle name="Title 5 69" xfId="42318"/>
    <cellStyle name="Title 5 7" xfId="42319"/>
    <cellStyle name="Title 5 8" xfId="42320"/>
    <cellStyle name="Title 5 9" xfId="42321"/>
    <cellStyle name="Title 6" xfId="42322"/>
    <cellStyle name="Title 6 10" xfId="42323"/>
    <cellStyle name="Title 6 11" xfId="42324"/>
    <cellStyle name="Title 6 12" xfId="42325"/>
    <cellStyle name="Title 6 13" xfId="42326"/>
    <cellStyle name="Title 6 14" xfId="42327"/>
    <cellStyle name="Title 6 15" xfId="42328"/>
    <cellStyle name="Title 6 16" xfId="42329"/>
    <cellStyle name="Title 6 17" xfId="42330"/>
    <cellStyle name="Title 6 18" xfId="42331"/>
    <cellStyle name="Title 6 19" xfId="42332"/>
    <cellStyle name="Title 6 2" xfId="42333"/>
    <cellStyle name="Title 6 2 10" xfId="42334"/>
    <cellStyle name="Title 6 2 11" xfId="42335"/>
    <cellStyle name="Title 6 2 12" xfId="42336"/>
    <cellStyle name="Title 6 2 13" xfId="42337"/>
    <cellStyle name="Title 6 2 14" xfId="42338"/>
    <cellStyle name="Title 6 2 15" xfId="42339"/>
    <cellStyle name="Title 6 2 16" xfId="42340"/>
    <cellStyle name="Title 6 2 17" xfId="42341"/>
    <cellStyle name="Title 6 2 18" xfId="42342"/>
    <cellStyle name="Title 6 2 19" xfId="42343"/>
    <cellStyle name="Title 6 2 2" xfId="42344"/>
    <cellStyle name="Title 6 2 20" xfId="42345"/>
    <cellStyle name="Title 6 2 21" xfId="42346"/>
    <cellStyle name="Title 6 2 22" xfId="42347"/>
    <cellStyle name="Title 6 2 23" xfId="42348"/>
    <cellStyle name="Title 6 2 24" xfId="42349"/>
    <cellStyle name="Title 6 2 25" xfId="42350"/>
    <cellStyle name="Title 6 2 26" xfId="42351"/>
    <cellStyle name="Title 6 2 27" xfId="42352"/>
    <cellStyle name="Title 6 2 28" xfId="42353"/>
    <cellStyle name="Title 6 2 29" xfId="42354"/>
    <cellStyle name="Title 6 2 3" xfId="42355"/>
    <cellStyle name="Title 6 2 30" xfId="42356"/>
    <cellStyle name="Title 6 2 31" xfId="42357"/>
    <cellStyle name="Title 6 2 32" xfId="42358"/>
    <cellStyle name="Title 6 2 33" xfId="42359"/>
    <cellStyle name="Title 6 2 34" xfId="42360"/>
    <cellStyle name="Title 6 2 35" xfId="42361"/>
    <cellStyle name="Title 6 2 36" xfId="42362"/>
    <cellStyle name="Title 6 2 37" xfId="42363"/>
    <cellStyle name="Title 6 2 38" xfId="42364"/>
    <cellStyle name="Title 6 2 39" xfId="42365"/>
    <cellStyle name="Title 6 2 4" xfId="42366"/>
    <cellStyle name="Title 6 2 40" xfId="42367"/>
    <cellStyle name="Title 6 2 41" xfId="42368"/>
    <cellStyle name="Title 6 2 42" xfId="42369"/>
    <cellStyle name="Title 6 2 43" xfId="42370"/>
    <cellStyle name="Title 6 2 44" xfId="42371"/>
    <cellStyle name="Title 6 2 45" xfId="42372"/>
    <cellStyle name="Title 6 2 46" xfId="42373"/>
    <cellStyle name="Title 6 2 47" xfId="42374"/>
    <cellStyle name="Title 6 2 48" xfId="42375"/>
    <cellStyle name="Title 6 2 49" xfId="42376"/>
    <cellStyle name="Title 6 2 5" xfId="42377"/>
    <cellStyle name="Title 6 2 50" xfId="42378"/>
    <cellStyle name="Title 6 2 51" xfId="42379"/>
    <cellStyle name="Title 6 2 52" xfId="42380"/>
    <cellStyle name="Title 6 2 53" xfId="42381"/>
    <cellStyle name="Title 6 2 54" xfId="42382"/>
    <cellStyle name="Title 6 2 55" xfId="42383"/>
    <cellStyle name="Title 6 2 56" xfId="42384"/>
    <cellStyle name="Title 6 2 57" xfId="42385"/>
    <cellStyle name="Title 6 2 58" xfId="42386"/>
    <cellStyle name="Title 6 2 59" xfId="42387"/>
    <cellStyle name="Title 6 2 6" xfId="42388"/>
    <cellStyle name="Title 6 2 60" xfId="42389"/>
    <cellStyle name="Title 6 2 61" xfId="42390"/>
    <cellStyle name="Title 6 2 62" xfId="42391"/>
    <cellStyle name="Title 6 2 63" xfId="42392"/>
    <cellStyle name="Title 6 2 64" xfId="42393"/>
    <cellStyle name="Title 6 2 65" xfId="42394"/>
    <cellStyle name="Title 6 2 66" xfId="42395"/>
    <cellStyle name="Title 6 2 67" xfId="42396"/>
    <cellStyle name="Title 6 2 7" xfId="42397"/>
    <cellStyle name="Title 6 2 8" xfId="42398"/>
    <cellStyle name="Title 6 2 9" xfId="42399"/>
    <cellStyle name="Title 6 20" xfId="42400"/>
    <cellStyle name="Title 6 21" xfId="42401"/>
    <cellStyle name="Title 6 22" xfId="42402"/>
    <cellStyle name="Title 6 23" xfId="42403"/>
    <cellStyle name="Title 6 24" xfId="42404"/>
    <cellStyle name="Title 6 25" xfId="42405"/>
    <cellStyle name="Title 6 26" xfId="42406"/>
    <cellStyle name="Title 6 27" xfId="42407"/>
    <cellStyle name="Title 6 28" xfId="42408"/>
    <cellStyle name="Title 6 29" xfId="42409"/>
    <cellStyle name="Title 6 3" xfId="42410"/>
    <cellStyle name="Title 6 3 10" xfId="42411"/>
    <cellStyle name="Title 6 3 11" xfId="42412"/>
    <cellStyle name="Title 6 3 12" xfId="42413"/>
    <cellStyle name="Title 6 3 13" xfId="42414"/>
    <cellStyle name="Title 6 3 14" xfId="42415"/>
    <cellStyle name="Title 6 3 15" xfId="42416"/>
    <cellStyle name="Title 6 3 16" xfId="42417"/>
    <cellStyle name="Title 6 3 17" xfId="42418"/>
    <cellStyle name="Title 6 3 18" xfId="42419"/>
    <cellStyle name="Title 6 3 19" xfId="42420"/>
    <cellStyle name="Title 6 3 2" xfId="42421"/>
    <cellStyle name="Title 6 3 20" xfId="42422"/>
    <cellStyle name="Title 6 3 21" xfId="42423"/>
    <cellStyle name="Title 6 3 22" xfId="42424"/>
    <cellStyle name="Title 6 3 23" xfId="42425"/>
    <cellStyle name="Title 6 3 24" xfId="42426"/>
    <cellStyle name="Title 6 3 25" xfId="42427"/>
    <cellStyle name="Title 6 3 26" xfId="42428"/>
    <cellStyle name="Title 6 3 27" xfId="42429"/>
    <cellStyle name="Title 6 3 28" xfId="42430"/>
    <cellStyle name="Title 6 3 29" xfId="42431"/>
    <cellStyle name="Title 6 3 3" xfId="42432"/>
    <cellStyle name="Title 6 3 30" xfId="42433"/>
    <cellStyle name="Title 6 3 31" xfId="42434"/>
    <cellStyle name="Title 6 3 32" xfId="42435"/>
    <cellStyle name="Title 6 3 33" xfId="42436"/>
    <cellStyle name="Title 6 3 34" xfId="42437"/>
    <cellStyle name="Title 6 3 35" xfId="42438"/>
    <cellStyle name="Title 6 3 36" xfId="42439"/>
    <cellStyle name="Title 6 3 37" xfId="42440"/>
    <cellStyle name="Title 6 3 38" xfId="42441"/>
    <cellStyle name="Title 6 3 39" xfId="42442"/>
    <cellStyle name="Title 6 3 4" xfId="42443"/>
    <cellStyle name="Title 6 3 40" xfId="42444"/>
    <cellStyle name="Title 6 3 41" xfId="42445"/>
    <cellStyle name="Title 6 3 42" xfId="42446"/>
    <cellStyle name="Title 6 3 43" xfId="42447"/>
    <cellStyle name="Title 6 3 44" xfId="42448"/>
    <cellStyle name="Title 6 3 45" xfId="42449"/>
    <cellStyle name="Title 6 3 46" xfId="42450"/>
    <cellStyle name="Title 6 3 47" xfId="42451"/>
    <cellStyle name="Title 6 3 48" xfId="42452"/>
    <cellStyle name="Title 6 3 49" xfId="42453"/>
    <cellStyle name="Title 6 3 5" xfId="42454"/>
    <cellStyle name="Title 6 3 50" xfId="42455"/>
    <cellStyle name="Title 6 3 51" xfId="42456"/>
    <cellStyle name="Title 6 3 52" xfId="42457"/>
    <cellStyle name="Title 6 3 53" xfId="42458"/>
    <cellStyle name="Title 6 3 54" xfId="42459"/>
    <cellStyle name="Title 6 3 55" xfId="42460"/>
    <cellStyle name="Title 6 3 56" xfId="42461"/>
    <cellStyle name="Title 6 3 57" xfId="42462"/>
    <cellStyle name="Title 6 3 58" xfId="42463"/>
    <cellStyle name="Title 6 3 59" xfId="42464"/>
    <cellStyle name="Title 6 3 6" xfId="42465"/>
    <cellStyle name="Title 6 3 60" xfId="42466"/>
    <cellStyle name="Title 6 3 61" xfId="42467"/>
    <cellStyle name="Title 6 3 62" xfId="42468"/>
    <cellStyle name="Title 6 3 63" xfId="42469"/>
    <cellStyle name="Title 6 3 64" xfId="42470"/>
    <cellStyle name="Title 6 3 65" xfId="42471"/>
    <cellStyle name="Title 6 3 66" xfId="42472"/>
    <cellStyle name="Title 6 3 67" xfId="42473"/>
    <cellStyle name="Title 6 3 7" xfId="42474"/>
    <cellStyle name="Title 6 3 8" xfId="42475"/>
    <cellStyle name="Title 6 3 9" xfId="42476"/>
    <cellStyle name="Title 6 30" xfId="42477"/>
    <cellStyle name="Title 6 31" xfId="42478"/>
    <cellStyle name="Title 6 32" xfId="42479"/>
    <cellStyle name="Title 6 33" xfId="42480"/>
    <cellStyle name="Title 6 34" xfId="42481"/>
    <cellStyle name="Title 6 35" xfId="42482"/>
    <cellStyle name="Title 6 36" xfId="42483"/>
    <cellStyle name="Title 6 37" xfId="42484"/>
    <cellStyle name="Title 6 38" xfId="42485"/>
    <cellStyle name="Title 6 39" xfId="42486"/>
    <cellStyle name="Title 6 4" xfId="42487"/>
    <cellStyle name="Title 6 40" xfId="42488"/>
    <cellStyle name="Title 6 41" xfId="42489"/>
    <cellStyle name="Title 6 42" xfId="42490"/>
    <cellStyle name="Title 6 43" xfId="42491"/>
    <cellStyle name="Title 6 44" xfId="42492"/>
    <cellStyle name="Title 6 45" xfId="42493"/>
    <cellStyle name="Title 6 46" xfId="42494"/>
    <cellStyle name="Title 6 47" xfId="42495"/>
    <cellStyle name="Title 6 48" xfId="42496"/>
    <cellStyle name="Title 6 49" xfId="42497"/>
    <cellStyle name="Title 6 5" xfId="42498"/>
    <cellStyle name="Title 6 50" xfId="42499"/>
    <cellStyle name="Title 6 51" xfId="42500"/>
    <cellStyle name="Title 6 52" xfId="42501"/>
    <cellStyle name="Title 6 53" xfId="42502"/>
    <cellStyle name="Title 6 54" xfId="42503"/>
    <cellStyle name="Title 6 55" xfId="42504"/>
    <cellStyle name="Title 6 56" xfId="42505"/>
    <cellStyle name="Title 6 57" xfId="42506"/>
    <cellStyle name="Title 6 58" xfId="42507"/>
    <cellStyle name="Title 6 59" xfId="42508"/>
    <cellStyle name="Title 6 6" xfId="42509"/>
    <cellStyle name="Title 6 60" xfId="42510"/>
    <cellStyle name="Title 6 61" xfId="42511"/>
    <cellStyle name="Title 6 62" xfId="42512"/>
    <cellStyle name="Title 6 63" xfId="42513"/>
    <cellStyle name="Title 6 64" xfId="42514"/>
    <cellStyle name="Title 6 65" xfId="42515"/>
    <cellStyle name="Title 6 66" xfId="42516"/>
    <cellStyle name="Title 6 67" xfId="42517"/>
    <cellStyle name="Title 6 68" xfId="42518"/>
    <cellStyle name="Title 6 69" xfId="42519"/>
    <cellStyle name="Title 6 7" xfId="42520"/>
    <cellStyle name="Title 6 8" xfId="42521"/>
    <cellStyle name="Title 6 9" xfId="42522"/>
    <cellStyle name="Title 7" xfId="42523"/>
    <cellStyle name="Title 7 10" xfId="42524"/>
    <cellStyle name="Title 7 11" xfId="42525"/>
    <cellStyle name="Title 7 12" xfId="42526"/>
    <cellStyle name="Title 7 13" xfId="42527"/>
    <cellStyle name="Title 7 14" xfId="42528"/>
    <cellStyle name="Title 7 15" xfId="42529"/>
    <cellStyle name="Title 7 16" xfId="42530"/>
    <cellStyle name="Title 7 17" xfId="42531"/>
    <cellStyle name="Title 7 18" xfId="42532"/>
    <cellStyle name="Title 7 19" xfId="42533"/>
    <cellStyle name="Title 7 2" xfId="42534"/>
    <cellStyle name="Title 7 2 10" xfId="42535"/>
    <cellStyle name="Title 7 2 11" xfId="42536"/>
    <cellStyle name="Title 7 2 12" xfId="42537"/>
    <cellStyle name="Title 7 2 13" xfId="42538"/>
    <cellStyle name="Title 7 2 14" xfId="42539"/>
    <cellStyle name="Title 7 2 15" xfId="42540"/>
    <cellStyle name="Title 7 2 16" xfId="42541"/>
    <cellStyle name="Title 7 2 17" xfId="42542"/>
    <cellStyle name="Title 7 2 18" xfId="42543"/>
    <cellStyle name="Title 7 2 19" xfId="42544"/>
    <cellStyle name="Title 7 2 2" xfId="42545"/>
    <cellStyle name="Title 7 2 20" xfId="42546"/>
    <cellStyle name="Title 7 2 21" xfId="42547"/>
    <cellStyle name="Title 7 2 22" xfId="42548"/>
    <cellStyle name="Title 7 2 23" xfId="42549"/>
    <cellStyle name="Title 7 2 24" xfId="42550"/>
    <cellStyle name="Title 7 2 25" xfId="42551"/>
    <cellStyle name="Title 7 2 26" xfId="42552"/>
    <cellStyle name="Title 7 2 27" xfId="42553"/>
    <cellStyle name="Title 7 2 28" xfId="42554"/>
    <cellStyle name="Title 7 2 29" xfId="42555"/>
    <cellStyle name="Title 7 2 3" xfId="42556"/>
    <cellStyle name="Title 7 2 30" xfId="42557"/>
    <cellStyle name="Title 7 2 31" xfId="42558"/>
    <cellStyle name="Title 7 2 32" xfId="42559"/>
    <cellStyle name="Title 7 2 33" xfId="42560"/>
    <cellStyle name="Title 7 2 34" xfId="42561"/>
    <cellStyle name="Title 7 2 35" xfId="42562"/>
    <cellStyle name="Title 7 2 36" xfId="42563"/>
    <cellStyle name="Title 7 2 37" xfId="42564"/>
    <cellStyle name="Title 7 2 38" xfId="42565"/>
    <cellStyle name="Title 7 2 39" xfId="42566"/>
    <cellStyle name="Title 7 2 4" xfId="42567"/>
    <cellStyle name="Title 7 2 40" xfId="42568"/>
    <cellStyle name="Title 7 2 41" xfId="42569"/>
    <cellStyle name="Title 7 2 42" xfId="42570"/>
    <cellStyle name="Title 7 2 43" xfId="42571"/>
    <cellStyle name="Title 7 2 44" xfId="42572"/>
    <cellStyle name="Title 7 2 45" xfId="42573"/>
    <cellStyle name="Title 7 2 46" xfId="42574"/>
    <cellStyle name="Title 7 2 47" xfId="42575"/>
    <cellStyle name="Title 7 2 48" xfId="42576"/>
    <cellStyle name="Title 7 2 49" xfId="42577"/>
    <cellStyle name="Title 7 2 5" xfId="42578"/>
    <cellStyle name="Title 7 2 50" xfId="42579"/>
    <cellStyle name="Title 7 2 51" xfId="42580"/>
    <cellStyle name="Title 7 2 52" xfId="42581"/>
    <cellStyle name="Title 7 2 53" xfId="42582"/>
    <cellStyle name="Title 7 2 54" xfId="42583"/>
    <cellStyle name="Title 7 2 55" xfId="42584"/>
    <cellStyle name="Title 7 2 56" xfId="42585"/>
    <cellStyle name="Title 7 2 57" xfId="42586"/>
    <cellStyle name="Title 7 2 58" xfId="42587"/>
    <cellStyle name="Title 7 2 59" xfId="42588"/>
    <cellStyle name="Title 7 2 6" xfId="42589"/>
    <cellStyle name="Title 7 2 60" xfId="42590"/>
    <cellStyle name="Title 7 2 61" xfId="42591"/>
    <cellStyle name="Title 7 2 62" xfId="42592"/>
    <cellStyle name="Title 7 2 63" xfId="42593"/>
    <cellStyle name="Title 7 2 64" xfId="42594"/>
    <cellStyle name="Title 7 2 65" xfId="42595"/>
    <cellStyle name="Title 7 2 66" xfId="42596"/>
    <cellStyle name="Title 7 2 67" xfId="42597"/>
    <cellStyle name="Title 7 2 7" xfId="42598"/>
    <cellStyle name="Title 7 2 8" xfId="42599"/>
    <cellStyle name="Title 7 2 9" xfId="42600"/>
    <cellStyle name="Title 7 20" xfId="42601"/>
    <cellStyle name="Title 7 21" xfId="42602"/>
    <cellStyle name="Title 7 22" xfId="42603"/>
    <cellStyle name="Title 7 23" xfId="42604"/>
    <cellStyle name="Title 7 24" xfId="42605"/>
    <cellStyle name="Title 7 25" xfId="42606"/>
    <cellStyle name="Title 7 26" xfId="42607"/>
    <cellStyle name="Title 7 27" xfId="42608"/>
    <cellStyle name="Title 7 28" xfId="42609"/>
    <cellStyle name="Title 7 29" xfId="42610"/>
    <cellStyle name="Title 7 3" xfId="42611"/>
    <cellStyle name="Title 7 3 10" xfId="42612"/>
    <cellStyle name="Title 7 3 11" xfId="42613"/>
    <cellStyle name="Title 7 3 12" xfId="42614"/>
    <cellStyle name="Title 7 3 13" xfId="42615"/>
    <cellStyle name="Title 7 3 14" xfId="42616"/>
    <cellStyle name="Title 7 3 15" xfId="42617"/>
    <cellStyle name="Title 7 3 16" xfId="42618"/>
    <cellStyle name="Title 7 3 17" xfId="42619"/>
    <cellStyle name="Title 7 3 18" xfId="42620"/>
    <cellStyle name="Title 7 3 19" xfId="42621"/>
    <cellStyle name="Title 7 3 2" xfId="42622"/>
    <cellStyle name="Title 7 3 20" xfId="42623"/>
    <cellStyle name="Title 7 3 21" xfId="42624"/>
    <cellStyle name="Title 7 3 22" xfId="42625"/>
    <cellStyle name="Title 7 3 23" xfId="42626"/>
    <cellStyle name="Title 7 3 24" xfId="42627"/>
    <cellStyle name="Title 7 3 25" xfId="42628"/>
    <cellStyle name="Title 7 3 26" xfId="42629"/>
    <cellStyle name="Title 7 3 27" xfId="42630"/>
    <cellStyle name="Title 7 3 28" xfId="42631"/>
    <cellStyle name="Title 7 3 29" xfId="42632"/>
    <cellStyle name="Title 7 3 3" xfId="42633"/>
    <cellStyle name="Title 7 3 30" xfId="42634"/>
    <cellStyle name="Title 7 3 31" xfId="42635"/>
    <cellStyle name="Title 7 3 32" xfId="42636"/>
    <cellStyle name="Title 7 3 33" xfId="42637"/>
    <cellStyle name="Title 7 3 34" xfId="42638"/>
    <cellStyle name="Title 7 3 35" xfId="42639"/>
    <cellStyle name="Title 7 3 36" xfId="42640"/>
    <cellStyle name="Title 7 3 37" xfId="42641"/>
    <cellStyle name="Title 7 3 38" xfId="42642"/>
    <cellStyle name="Title 7 3 39" xfId="42643"/>
    <cellStyle name="Title 7 3 4" xfId="42644"/>
    <cellStyle name="Title 7 3 40" xfId="42645"/>
    <cellStyle name="Title 7 3 41" xfId="42646"/>
    <cellStyle name="Title 7 3 42" xfId="42647"/>
    <cellStyle name="Title 7 3 43" xfId="42648"/>
    <cellStyle name="Title 7 3 44" xfId="42649"/>
    <cellStyle name="Title 7 3 45" xfId="42650"/>
    <cellStyle name="Title 7 3 46" xfId="42651"/>
    <cellStyle name="Title 7 3 47" xfId="42652"/>
    <cellStyle name="Title 7 3 48" xfId="42653"/>
    <cellStyle name="Title 7 3 49" xfId="42654"/>
    <cellStyle name="Title 7 3 5" xfId="42655"/>
    <cellStyle name="Title 7 3 50" xfId="42656"/>
    <cellStyle name="Title 7 3 51" xfId="42657"/>
    <cellStyle name="Title 7 3 52" xfId="42658"/>
    <cellStyle name="Title 7 3 53" xfId="42659"/>
    <cellStyle name="Title 7 3 54" xfId="42660"/>
    <cellStyle name="Title 7 3 55" xfId="42661"/>
    <cellStyle name="Title 7 3 56" xfId="42662"/>
    <cellStyle name="Title 7 3 57" xfId="42663"/>
    <cellStyle name="Title 7 3 58" xfId="42664"/>
    <cellStyle name="Title 7 3 59" xfId="42665"/>
    <cellStyle name="Title 7 3 6" xfId="42666"/>
    <cellStyle name="Title 7 3 60" xfId="42667"/>
    <cellStyle name="Title 7 3 61" xfId="42668"/>
    <cellStyle name="Title 7 3 62" xfId="42669"/>
    <cellStyle name="Title 7 3 63" xfId="42670"/>
    <cellStyle name="Title 7 3 64" xfId="42671"/>
    <cellStyle name="Title 7 3 65" xfId="42672"/>
    <cellStyle name="Title 7 3 66" xfId="42673"/>
    <cellStyle name="Title 7 3 67" xfId="42674"/>
    <cellStyle name="Title 7 3 7" xfId="42675"/>
    <cellStyle name="Title 7 3 8" xfId="42676"/>
    <cellStyle name="Title 7 3 9" xfId="42677"/>
    <cellStyle name="Title 7 30" xfId="42678"/>
    <cellStyle name="Title 7 31" xfId="42679"/>
    <cellStyle name="Title 7 32" xfId="42680"/>
    <cellStyle name="Title 7 33" xfId="42681"/>
    <cellStyle name="Title 7 34" xfId="42682"/>
    <cellStyle name="Title 7 35" xfId="42683"/>
    <cellStyle name="Title 7 36" xfId="42684"/>
    <cellStyle name="Title 7 37" xfId="42685"/>
    <cellStyle name="Title 7 38" xfId="42686"/>
    <cellStyle name="Title 7 39" xfId="42687"/>
    <cellStyle name="Title 7 4" xfId="42688"/>
    <cellStyle name="Title 7 40" xfId="42689"/>
    <cellStyle name="Title 7 41" xfId="42690"/>
    <cellStyle name="Title 7 42" xfId="42691"/>
    <cellStyle name="Title 7 43" xfId="42692"/>
    <cellStyle name="Title 7 44" xfId="42693"/>
    <cellStyle name="Title 7 45" xfId="42694"/>
    <cellStyle name="Title 7 46" xfId="42695"/>
    <cellStyle name="Title 7 47" xfId="42696"/>
    <cellStyle name="Title 7 48" xfId="42697"/>
    <cellStyle name="Title 7 49" xfId="42698"/>
    <cellStyle name="Title 7 5" xfId="42699"/>
    <cellStyle name="Title 7 50" xfId="42700"/>
    <cellStyle name="Title 7 51" xfId="42701"/>
    <cellStyle name="Title 7 52" xfId="42702"/>
    <cellStyle name="Title 7 53" xfId="42703"/>
    <cellStyle name="Title 7 54" xfId="42704"/>
    <cellStyle name="Title 7 55" xfId="42705"/>
    <cellStyle name="Title 7 56" xfId="42706"/>
    <cellStyle name="Title 7 57" xfId="42707"/>
    <cellStyle name="Title 7 58" xfId="42708"/>
    <cellStyle name="Title 7 59" xfId="42709"/>
    <cellStyle name="Title 7 6" xfId="42710"/>
    <cellStyle name="Title 7 60" xfId="42711"/>
    <cellStyle name="Title 7 61" xfId="42712"/>
    <cellStyle name="Title 7 62" xfId="42713"/>
    <cellStyle name="Title 7 63" xfId="42714"/>
    <cellStyle name="Title 7 64" xfId="42715"/>
    <cellStyle name="Title 7 65" xfId="42716"/>
    <cellStyle name="Title 7 66" xfId="42717"/>
    <cellStyle name="Title 7 67" xfId="42718"/>
    <cellStyle name="Title 7 68" xfId="42719"/>
    <cellStyle name="Title 7 69" xfId="42720"/>
    <cellStyle name="Title 7 7" xfId="42721"/>
    <cellStyle name="Title 7 8" xfId="42722"/>
    <cellStyle name="Title 7 9" xfId="42723"/>
    <cellStyle name="Title 8" xfId="42724"/>
    <cellStyle name="Title 8 10" xfId="42725"/>
    <cellStyle name="Title 8 11" xfId="42726"/>
    <cellStyle name="Title 8 12" xfId="42727"/>
    <cellStyle name="Title 8 13" xfId="42728"/>
    <cellStyle name="Title 8 14" xfId="42729"/>
    <cellStyle name="Title 8 15" xfId="42730"/>
    <cellStyle name="Title 8 16" xfId="42731"/>
    <cellStyle name="Title 8 17" xfId="42732"/>
    <cellStyle name="Title 8 18" xfId="42733"/>
    <cellStyle name="Title 8 19" xfId="42734"/>
    <cellStyle name="Title 8 2" xfId="42735"/>
    <cellStyle name="Title 8 2 10" xfId="42736"/>
    <cellStyle name="Title 8 2 11" xfId="42737"/>
    <cellStyle name="Title 8 2 12" xfId="42738"/>
    <cellStyle name="Title 8 2 13" xfId="42739"/>
    <cellStyle name="Title 8 2 14" xfId="42740"/>
    <cellStyle name="Title 8 2 15" xfId="42741"/>
    <cellStyle name="Title 8 2 16" xfId="42742"/>
    <cellStyle name="Title 8 2 17" xfId="42743"/>
    <cellStyle name="Title 8 2 18" xfId="42744"/>
    <cellStyle name="Title 8 2 19" xfId="42745"/>
    <cellStyle name="Title 8 2 2" xfId="42746"/>
    <cellStyle name="Title 8 2 20" xfId="42747"/>
    <cellStyle name="Title 8 2 21" xfId="42748"/>
    <cellStyle name="Title 8 2 22" xfId="42749"/>
    <cellStyle name="Title 8 2 23" xfId="42750"/>
    <cellStyle name="Title 8 2 24" xfId="42751"/>
    <cellStyle name="Title 8 2 25" xfId="42752"/>
    <cellStyle name="Title 8 2 26" xfId="42753"/>
    <cellStyle name="Title 8 2 27" xfId="42754"/>
    <cellStyle name="Title 8 2 28" xfId="42755"/>
    <cellStyle name="Title 8 2 29" xfId="42756"/>
    <cellStyle name="Title 8 2 3" xfId="42757"/>
    <cellStyle name="Title 8 2 30" xfId="42758"/>
    <cellStyle name="Title 8 2 31" xfId="42759"/>
    <cellStyle name="Title 8 2 32" xfId="42760"/>
    <cellStyle name="Title 8 2 33" xfId="42761"/>
    <cellStyle name="Title 8 2 34" xfId="42762"/>
    <cellStyle name="Title 8 2 35" xfId="42763"/>
    <cellStyle name="Title 8 2 36" xfId="42764"/>
    <cellStyle name="Title 8 2 37" xfId="42765"/>
    <cellStyle name="Title 8 2 38" xfId="42766"/>
    <cellStyle name="Title 8 2 39" xfId="42767"/>
    <cellStyle name="Title 8 2 4" xfId="42768"/>
    <cellStyle name="Title 8 2 40" xfId="42769"/>
    <cellStyle name="Title 8 2 41" xfId="42770"/>
    <cellStyle name="Title 8 2 42" xfId="42771"/>
    <cellStyle name="Title 8 2 43" xfId="42772"/>
    <cellStyle name="Title 8 2 44" xfId="42773"/>
    <cellStyle name="Title 8 2 45" xfId="42774"/>
    <cellStyle name="Title 8 2 46" xfId="42775"/>
    <cellStyle name="Title 8 2 47" xfId="42776"/>
    <cellStyle name="Title 8 2 48" xfId="42777"/>
    <cellStyle name="Title 8 2 49" xfId="42778"/>
    <cellStyle name="Title 8 2 5" xfId="42779"/>
    <cellStyle name="Title 8 2 50" xfId="42780"/>
    <cellStyle name="Title 8 2 51" xfId="42781"/>
    <cellStyle name="Title 8 2 52" xfId="42782"/>
    <cellStyle name="Title 8 2 53" xfId="42783"/>
    <cellStyle name="Title 8 2 54" xfId="42784"/>
    <cellStyle name="Title 8 2 55" xfId="42785"/>
    <cellStyle name="Title 8 2 56" xfId="42786"/>
    <cellStyle name="Title 8 2 57" xfId="42787"/>
    <cellStyle name="Title 8 2 58" xfId="42788"/>
    <cellStyle name="Title 8 2 59" xfId="42789"/>
    <cellStyle name="Title 8 2 6" xfId="42790"/>
    <cellStyle name="Title 8 2 60" xfId="42791"/>
    <cellStyle name="Title 8 2 61" xfId="42792"/>
    <cellStyle name="Title 8 2 62" xfId="42793"/>
    <cellStyle name="Title 8 2 63" xfId="42794"/>
    <cellStyle name="Title 8 2 64" xfId="42795"/>
    <cellStyle name="Title 8 2 65" xfId="42796"/>
    <cellStyle name="Title 8 2 66" xfId="42797"/>
    <cellStyle name="Title 8 2 67" xfId="42798"/>
    <cellStyle name="Title 8 2 7" xfId="42799"/>
    <cellStyle name="Title 8 2 8" xfId="42800"/>
    <cellStyle name="Title 8 2 9" xfId="42801"/>
    <cellStyle name="Title 8 20" xfId="42802"/>
    <cellStyle name="Title 8 21" xfId="42803"/>
    <cellStyle name="Title 8 22" xfId="42804"/>
    <cellStyle name="Title 8 23" xfId="42805"/>
    <cellStyle name="Title 8 24" xfId="42806"/>
    <cellStyle name="Title 8 25" xfId="42807"/>
    <cellStyle name="Title 8 26" xfId="42808"/>
    <cellStyle name="Title 8 27" xfId="42809"/>
    <cellStyle name="Title 8 28" xfId="42810"/>
    <cellStyle name="Title 8 29" xfId="42811"/>
    <cellStyle name="Title 8 3" xfId="42812"/>
    <cellStyle name="Title 8 3 10" xfId="42813"/>
    <cellStyle name="Title 8 3 11" xfId="42814"/>
    <cellStyle name="Title 8 3 12" xfId="42815"/>
    <cellStyle name="Title 8 3 13" xfId="42816"/>
    <cellStyle name="Title 8 3 14" xfId="42817"/>
    <cellStyle name="Title 8 3 15" xfId="42818"/>
    <cellStyle name="Title 8 3 16" xfId="42819"/>
    <cellStyle name="Title 8 3 17" xfId="42820"/>
    <cellStyle name="Title 8 3 18" xfId="42821"/>
    <cellStyle name="Title 8 3 19" xfId="42822"/>
    <cellStyle name="Title 8 3 2" xfId="42823"/>
    <cellStyle name="Title 8 3 20" xfId="42824"/>
    <cellStyle name="Title 8 3 21" xfId="42825"/>
    <cellStyle name="Title 8 3 22" xfId="42826"/>
    <cellStyle name="Title 8 3 23" xfId="42827"/>
    <cellStyle name="Title 8 3 24" xfId="42828"/>
    <cellStyle name="Title 8 3 25" xfId="42829"/>
    <cellStyle name="Title 8 3 26" xfId="42830"/>
    <cellStyle name="Title 8 3 27" xfId="42831"/>
    <cellStyle name="Title 8 3 28" xfId="42832"/>
    <cellStyle name="Title 8 3 29" xfId="42833"/>
    <cellStyle name="Title 8 3 3" xfId="42834"/>
    <cellStyle name="Title 8 3 30" xfId="42835"/>
    <cellStyle name="Title 8 3 31" xfId="42836"/>
    <cellStyle name="Title 8 3 32" xfId="42837"/>
    <cellStyle name="Title 8 3 33" xfId="42838"/>
    <cellStyle name="Title 8 3 34" xfId="42839"/>
    <cellStyle name="Title 8 3 35" xfId="42840"/>
    <cellStyle name="Title 8 3 36" xfId="42841"/>
    <cellStyle name="Title 8 3 37" xfId="42842"/>
    <cellStyle name="Title 8 3 38" xfId="42843"/>
    <cellStyle name="Title 8 3 39" xfId="42844"/>
    <cellStyle name="Title 8 3 4" xfId="42845"/>
    <cellStyle name="Title 8 3 40" xfId="42846"/>
    <cellStyle name="Title 8 3 41" xfId="42847"/>
    <cellStyle name="Title 8 3 42" xfId="42848"/>
    <cellStyle name="Title 8 3 43" xfId="42849"/>
    <cellStyle name="Title 8 3 44" xfId="42850"/>
    <cellStyle name="Title 8 3 45" xfId="42851"/>
    <cellStyle name="Title 8 3 46" xfId="42852"/>
    <cellStyle name="Title 8 3 47" xfId="42853"/>
    <cellStyle name="Title 8 3 48" xfId="42854"/>
    <cellStyle name="Title 8 3 49" xfId="42855"/>
    <cellStyle name="Title 8 3 5" xfId="42856"/>
    <cellStyle name="Title 8 3 50" xfId="42857"/>
    <cellStyle name="Title 8 3 51" xfId="42858"/>
    <cellStyle name="Title 8 3 52" xfId="42859"/>
    <cellStyle name="Title 8 3 53" xfId="42860"/>
    <cellStyle name="Title 8 3 54" xfId="42861"/>
    <cellStyle name="Title 8 3 55" xfId="42862"/>
    <cellStyle name="Title 8 3 56" xfId="42863"/>
    <cellStyle name="Title 8 3 57" xfId="42864"/>
    <cellStyle name="Title 8 3 58" xfId="42865"/>
    <cellStyle name="Title 8 3 59" xfId="42866"/>
    <cellStyle name="Title 8 3 6" xfId="42867"/>
    <cellStyle name="Title 8 3 60" xfId="42868"/>
    <cellStyle name="Title 8 3 61" xfId="42869"/>
    <cellStyle name="Title 8 3 62" xfId="42870"/>
    <cellStyle name="Title 8 3 63" xfId="42871"/>
    <cellStyle name="Title 8 3 64" xfId="42872"/>
    <cellStyle name="Title 8 3 65" xfId="42873"/>
    <cellStyle name="Title 8 3 66" xfId="42874"/>
    <cellStyle name="Title 8 3 67" xfId="42875"/>
    <cellStyle name="Title 8 3 7" xfId="42876"/>
    <cellStyle name="Title 8 3 8" xfId="42877"/>
    <cellStyle name="Title 8 3 9" xfId="42878"/>
    <cellStyle name="Title 8 30" xfId="42879"/>
    <cellStyle name="Title 8 31" xfId="42880"/>
    <cellStyle name="Title 8 32" xfId="42881"/>
    <cellStyle name="Title 8 33" xfId="42882"/>
    <cellStyle name="Title 8 34" xfId="42883"/>
    <cellStyle name="Title 8 35" xfId="42884"/>
    <cellStyle name="Title 8 36" xfId="42885"/>
    <cellStyle name="Title 8 37" xfId="42886"/>
    <cellStyle name="Title 8 38" xfId="42887"/>
    <cellStyle name="Title 8 39" xfId="42888"/>
    <cellStyle name="Title 8 4" xfId="42889"/>
    <cellStyle name="Title 8 40" xfId="42890"/>
    <cellStyle name="Title 8 41" xfId="42891"/>
    <cellStyle name="Title 8 42" xfId="42892"/>
    <cellStyle name="Title 8 43" xfId="42893"/>
    <cellStyle name="Title 8 44" xfId="42894"/>
    <cellStyle name="Title 8 45" xfId="42895"/>
    <cellStyle name="Title 8 46" xfId="42896"/>
    <cellStyle name="Title 8 47" xfId="42897"/>
    <cellStyle name="Title 8 48" xfId="42898"/>
    <cellStyle name="Title 8 49" xfId="42899"/>
    <cellStyle name="Title 8 5" xfId="42900"/>
    <cellStyle name="Title 8 50" xfId="42901"/>
    <cellStyle name="Title 8 51" xfId="42902"/>
    <cellStyle name="Title 8 52" xfId="42903"/>
    <cellStyle name="Title 8 53" xfId="42904"/>
    <cellStyle name="Title 8 54" xfId="42905"/>
    <cellStyle name="Title 8 55" xfId="42906"/>
    <cellStyle name="Title 8 56" xfId="42907"/>
    <cellStyle name="Title 8 57" xfId="42908"/>
    <cellStyle name="Title 8 58" xfId="42909"/>
    <cellStyle name="Title 8 59" xfId="42910"/>
    <cellStyle name="Title 8 6" xfId="42911"/>
    <cellStyle name="Title 8 60" xfId="42912"/>
    <cellStyle name="Title 8 61" xfId="42913"/>
    <cellStyle name="Title 8 62" xfId="42914"/>
    <cellStyle name="Title 8 63" xfId="42915"/>
    <cellStyle name="Title 8 64" xfId="42916"/>
    <cellStyle name="Title 8 65" xfId="42917"/>
    <cellStyle name="Title 8 66" xfId="42918"/>
    <cellStyle name="Title 8 67" xfId="42919"/>
    <cellStyle name="Title 8 68" xfId="42920"/>
    <cellStyle name="Title 8 69" xfId="42921"/>
    <cellStyle name="Title 8 7" xfId="42922"/>
    <cellStyle name="Title 8 8" xfId="42923"/>
    <cellStyle name="Title 8 9" xfId="42924"/>
    <cellStyle name="Title 9" xfId="42925"/>
    <cellStyle name="Title 9 10" xfId="42926"/>
    <cellStyle name="Title 9 11" xfId="42927"/>
    <cellStyle name="Title 9 12" xfId="42928"/>
    <cellStyle name="Title 9 13" xfId="42929"/>
    <cellStyle name="Title 9 14" xfId="42930"/>
    <cellStyle name="Title 9 15" xfId="42931"/>
    <cellStyle name="Title 9 16" xfId="42932"/>
    <cellStyle name="Title 9 17" xfId="42933"/>
    <cellStyle name="Title 9 18" xfId="42934"/>
    <cellStyle name="Title 9 19" xfId="42935"/>
    <cellStyle name="Title 9 2" xfId="42936"/>
    <cellStyle name="Title 9 2 10" xfId="42937"/>
    <cellStyle name="Title 9 2 11" xfId="42938"/>
    <cellStyle name="Title 9 2 12" xfId="42939"/>
    <cellStyle name="Title 9 2 13" xfId="42940"/>
    <cellStyle name="Title 9 2 14" xfId="42941"/>
    <cellStyle name="Title 9 2 15" xfId="42942"/>
    <cellStyle name="Title 9 2 16" xfId="42943"/>
    <cellStyle name="Title 9 2 17" xfId="42944"/>
    <cellStyle name="Title 9 2 18" xfId="42945"/>
    <cellStyle name="Title 9 2 19" xfId="42946"/>
    <cellStyle name="Title 9 2 2" xfId="42947"/>
    <cellStyle name="Title 9 2 20" xfId="42948"/>
    <cellStyle name="Title 9 2 21" xfId="42949"/>
    <cellStyle name="Title 9 2 22" xfId="42950"/>
    <cellStyle name="Title 9 2 23" xfId="42951"/>
    <cellStyle name="Title 9 2 24" xfId="42952"/>
    <cellStyle name="Title 9 2 25" xfId="42953"/>
    <cellStyle name="Title 9 2 26" xfId="42954"/>
    <cellStyle name="Title 9 2 27" xfId="42955"/>
    <cellStyle name="Title 9 2 28" xfId="42956"/>
    <cellStyle name="Title 9 2 29" xfId="42957"/>
    <cellStyle name="Title 9 2 3" xfId="42958"/>
    <cellStyle name="Title 9 2 30" xfId="42959"/>
    <cellStyle name="Title 9 2 31" xfId="42960"/>
    <cellStyle name="Title 9 2 32" xfId="42961"/>
    <cellStyle name="Title 9 2 33" xfId="42962"/>
    <cellStyle name="Title 9 2 34" xfId="42963"/>
    <cellStyle name="Title 9 2 35" xfId="42964"/>
    <cellStyle name="Title 9 2 36" xfId="42965"/>
    <cellStyle name="Title 9 2 37" xfId="42966"/>
    <cellStyle name="Title 9 2 38" xfId="42967"/>
    <cellStyle name="Title 9 2 39" xfId="42968"/>
    <cellStyle name="Title 9 2 4" xfId="42969"/>
    <cellStyle name="Title 9 2 40" xfId="42970"/>
    <cellStyle name="Title 9 2 41" xfId="42971"/>
    <cellStyle name="Title 9 2 42" xfId="42972"/>
    <cellStyle name="Title 9 2 43" xfId="42973"/>
    <cellStyle name="Title 9 2 44" xfId="42974"/>
    <cellStyle name="Title 9 2 45" xfId="42975"/>
    <cellStyle name="Title 9 2 46" xfId="42976"/>
    <cellStyle name="Title 9 2 47" xfId="42977"/>
    <cellStyle name="Title 9 2 48" xfId="42978"/>
    <cellStyle name="Title 9 2 49" xfId="42979"/>
    <cellStyle name="Title 9 2 5" xfId="42980"/>
    <cellStyle name="Title 9 2 50" xfId="42981"/>
    <cellStyle name="Title 9 2 51" xfId="42982"/>
    <cellStyle name="Title 9 2 52" xfId="42983"/>
    <cellStyle name="Title 9 2 53" xfId="42984"/>
    <cellStyle name="Title 9 2 54" xfId="42985"/>
    <cellStyle name="Title 9 2 55" xfId="42986"/>
    <cellStyle name="Title 9 2 56" xfId="42987"/>
    <cellStyle name="Title 9 2 57" xfId="42988"/>
    <cellStyle name="Title 9 2 58" xfId="42989"/>
    <cellStyle name="Title 9 2 59" xfId="42990"/>
    <cellStyle name="Title 9 2 6" xfId="42991"/>
    <cellStyle name="Title 9 2 60" xfId="42992"/>
    <cellStyle name="Title 9 2 61" xfId="42993"/>
    <cellStyle name="Title 9 2 62" xfId="42994"/>
    <cellStyle name="Title 9 2 63" xfId="42995"/>
    <cellStyle name="Title 9 2 64" xfId="42996"/>
    <cellStyle name="Title 9 2 65" xfId="42997"/>
    <cellStyle name="Title 9 2 66" xfId="42998"/>
    <cellStyle name="Title 9 2 67" xfId="42999"/>
    <cellStyle name="Title 9 2 7" xfId="43000"/>
    <cellStyle name="Title 9 2 8" xfId="43001"/>
    <cellStyle name="Title 9 2 9" xfId="43002"/>
    <cellStyle name="Title 9 20" xfId="43003"/>
    <cellStyle name="Title 9 21" xfId="43004"/>
    <cellStyle name="Title 9 22" xfId="43005"/>
    <cellStyle name="Title 9 23" xfId="43006"/>
    <cellStyle name="Title 9 24" xfId="43007"/>
    <cellStyle name="Title 9 25" xfId="43008"/>
    <cellStyle name="Title 9 26" xfId="43009"/>
    <cellStyle name="Title 9 27" xfId="43010"/>
    <cellStyle name="Title 9 28" xfId="43011"/>
    <cellStyle name="Title 9 29" xfId="43012"/>
    <cellStyle name="Title 9 3" xfId="43013"/>
    <cellStyle name="Title 9 3 10" xfId="43014"/>
    <cellStyle name="Title 9 3 11" xfId="43015"/>
    <cellStyle name="Title 9 3 12" xfId="43016"/>
    <cellStyle name="Title 9 3 13" xfId="43017"/>
    <cellStyle name="Title 9 3 14" xfId="43018"/>
    <cellStyle name="Title 9 3 15" xfId="43019"/>
    <cellStyle name="Title 9 3 16" xfId="43020"/>
    <cellStyle name="Title 9 3 17" xfId="43021"/>
    <cellStyle name="Title 9 3 18" xfId="43022"/>
    <cellStyle name="Title 9 3 19" xfId="43023"/>
    <cellStyle name="Title 9 3 2" xfId="43024"/>
    <cellStyle name="Title 9 3 20" xfId="43025"/>
    <cellStyle name="Title 9 3 21" xfId="43026"/>
    <cellStyle name="Title 9 3 22" xfId="43027"/>
    <cellStyle name="Title 9 3 23" xfId="43028"/>
    <cellStyle name="Title 9 3 24" xfId="43029"/>
    <cellStyle name="Title 9 3 25" xfId="43030"/>
    <cellStyle name="Title 9 3 26" xfId="43031"/>
    <cellStyle name="Title 9 3 27" xfId="43032"/>
    <cellStyle name="Title 9 3 28" xfId="43033"/>
    <cellStyle name="Title 9 3 29" xfId="43034"/>
    <cellStyle name="Title 9 3 3" xfId="43035"/>
    <cellStyle name="Title 9 3 30" xfId="43036"/>
    <cellStyle name="Title 9 3 31" xfId="43037"/>
    <cellStyle name="Title 9 3 32" xfId="43038"/>
    <cellStyle name="Title 9 3 33" xfId="43039"/>
    <cellStyle name="Title 9 3 34" xfId="43040"/>
    <cellStyle name="Title 9 3 35" xfId="43041"/>
    <cellStyle name="Title 9 3 36" xfId="43042"/>
    <cellStyle name="Title 9 3 37" xfId="43043"/>
    <cellStyle name="Title 9 3 38" xfId="43044"/>
    <cellStyle name="Title 9 3 39" xfId="43045"/>
    <cellStyle name="Title 9 3 4" xfId="43046"/>
    <cellStyle name="Title 9 3 40" xfId="43047"/>
    <cellStyle name="Title 9 3 41" xfId="43048"/>
    <cellStyle name="Title 9 3 42" xfId="43049"/>
    <cellStyle name="Title 9 3 43" xfId="43050"/>
    <cellStyle name="Title 9 3 44" xfId="43051"/>
    <cellStyle name="Title 9 3 45" xfId="43052"/>
    <cellStyle name="Title 9 3 46" xfId="43053"/>
    <cellStyle name="Title 9 3 47" xfId="43054"/>
    <cellStyle name="Title 9 3 48" xfId="43055"/>
    <cellStyle name="Title 9 3 49" xfId="43056"/>
    <cellStyle name="Title 9 3 5" xfId="43057"/>
    <cellStyle name="Title 9 3 50" xfId="43058"/>
    <cellStyle name="Title 9 3 51" xfId="43059"/>
    <cellStyle name="Title 9 3 52" xfId="43060"/>
    <cellStyle name="Title 9 3 53" xfId="43061"/>
    <cellStyle name="Title 9 3 54" xfId="43062"/>
    <cellStyle name="Title 9 3 55" xfId="43063"/>
    <cellStyle name="Title 9 3 56" xfId="43064"/>
    <cellStyle name="Title 9 3 57" xfId="43065"/>
    <cellStyle name="Title 9 3 58" xfId="43066"/>
    <cellStyle name="Title 9 3 59" xfId="43067"/>
    <cellStyle name="Title 9 3 6" xfId="43068"/>
    <cellStyle name="Title 9 3 60" xfId="43069"/>
    <cellStyle name="Title 9 3 61" xfId="43070"/>
    <cellStyle name="Title 9 3 62" xfId="43071"/>
    <cellStyle name="Title 9 3 63" xfId="43072"/>
    <cellStyle name="Title 9 3 64" xfId="43073"/>
    <cellStyle name="Title 9 3 65" xfId="43074"/>
    <cellStyle name="Title 9 3 66" xfId="43075"/>
    <cellStyle name="Title 9 3 67" xfId="43076"/>
    <cellStyle name="Title 9 3 7" xfId="43077"/>
    <cellStyle name="Title 9 3 8" xfId="43078"/>
    <cellStyle name="Title 9 3 9" xfId="43079"/>
    <cellStyle name="Title 9 30" xfId="43080"/>
    <cellStyle name="Title 9 31" xfId="43081"/>
    <cellStyle name="Title 9 32" xfId="43082"/>
    <cellStyle name="Title 9 33" xfId="43083"/>
    <cellStyle name="Title 9 34" xfId="43084"/>
    <cellStyle name="Title 9 35" xfId="43085"/>
    <cellStyle name="Title 9 36" xfId="43086"/>
    <cellStyle name="Title 9 37" xfId="43087"/>
    <cellStyle name="Title 9 38" xfId="43088"/>
    <cellStyle name="Title 9 39" xfId="43089"/>
    <cellStyle name="Title 9 4" xfId="43090"/>
    <cellStyle name="Title 9 40" xfId="43091"/>
    <cellStyle name="Title 9 41" xfId="43092"/>
    <cellStyle name="Title 9 42" xfId="43093"/>
    <cellStyle name="Title 9 43" xfId="43094"/>
    <cellStyle name="Title 9 44" xfId="43095"/>
    <cellStyle name="Title 9 45" xfId="43096"/>
    <cellStyle name="Title 9 46" xfId="43097"/>
    <cellStyle name="Title 9 47" xfId="43098"/>
    <cellStyle name="Title 9 48" xfId="43099"/>
    <cellStyle name="Title 9 49" xfId="43100"/>
    <cellStyle name="Title 9 5" xfId="43101"/>
    <cellStyle name="Title 9 50" xfId="43102"/>
    <cellStyle name="Title 9 51" xfId="43103"/>
    <cellStyle name="Title 9 52" xfId="43104"/>
    <cellStyle name="Title 9 53" xfId="43105"/>
    <cellStyle name="Title 9 54" xfId="43106"/>
    <cellStyle name="Title 9 55" xfId="43107"/>
    <cellStyle name="Title 9 56" xfId="43108"/>
    <cellStyle name="Title 9 57" xfId="43109"/>
    <cellStyle name="Title 9 58" xfId="43110"/>
    <cellStyle name="Title 9 59" xfId="43111"/>
    <cellStyle name="Title 9 6" xfId="43112"/>
    <cellStyle name="Title 9 60" xfId="43113"/>
    <cellStyle name="Title 9 61" xfId="43114"/>
    <cellStyle name="Title 9 62" xfId="43115"/>
    <cellStyle name="Title 9 63" xfId="43116"/>
    <cellStyle name="Title 9 64" xfId="43117"/>
    <cellStyle name="Title 9 65" xfId="43118"/>
    <cellStyle name="Title 9 66" xfId="43119"/>
    <cellStyle name="Title 9 67" xfId="43120"/>
    <cellStyle name="Title 9 68" xfId="43121"/>
    <cellStyle name="Title 9 69" xfId="43122"/>
    <cellStyle name="Title 9 7" xfId="43123"/>
    <cellStyle name="Title 9 8" xfId="43124"/>
    <cellStyle name="Title 9 9" xfId="43125"/>
    <cellStyle name="Total 10" xfId="43126"/>
    <cellStyle name="Total 10 10" xfId="43127"/>
    <cellStyle name="Total 10 11" xfId="43128"/>
    <cellStyle name="Total 10 12" xfId="43129"/>
    <cellStyle name="Total 10 13" xfId="43130"/>
    <cellStyle name="Total 10 14" xfId="43131"/>
    <cellStyle name="Total 10 15" xfId="43132"/>
    <cellStyle name="Total 10 16" xfId="43133"/>
    <cellStyle name="Total 10 17" xfId="43134"/>
    <cellStyle name="Total 10 18" xfId="43135"/>
    <cellStyle name="Total 10 19" xfId="43136"/>
    <cellStyle name="Total 10 2" xfId="43137"/>
    <cellStyle name="Total 10 2 10" xfId="43138"/>
    <cellStyle name="Total 10 2 11" xfId="43139"/>
    <cellStyle name="Total 10 2 12" xfId="43140"/>
    <cellStyle name="Total 10 2 13" xfId="43141"/>
    <cellStyle name="Total 10 2 14" xfId="43142"/>
    <cellStyle name="Total 10 2 15" xfId="43143"/>
    <cellStyle name="Total 10 2 16" xfId="43144"/>
    <cellStyle name="Total 10 2 17" xfId="43145"/>
    <cellStyle name="Total 10 2 18" xfId="43146"/>
    <cellStyle name="Total 10 2 19" xfId="43147"/>
    <cellStyle name="Total 10 2 2" xfId="43148"/>
    <cellStyle name="Total 10 2 20" xfId="43149"/>
    <cellStyle name="Total 10 2 21" xfId="43150"/>
    <cellStyle name="Total 10 2 22" xfId="43151"/>
    <cellStyle name="Total 10 2 23" xfId="43152"/>
    <cellStyle name="Total 10 2 24" xfId="43153"/>
    <cellStyle name="Total 10 2 25" xfId="43154"/>
    <cellStyle name="Total 10 2 26" xfId="43155"/>
    <cellStyle name="Total 10 2 27" xfId="43156"/>
    <cellStyle name="Total 10 2 28" xfId="43157"/>
    <cellStyle name="Total 10 2 29" xfId="43158"/>
    <cellStyle name="Total 10 2 3" xfId="43159"/>
    <cellStyle name="Total 10 2 30" xfId="43160"/>
    <cellStyle name="Total 10 2 31" xfId="43161"/>
    <cellStyle name="Total 10 2 32" xfId="43162"/>
    <cellStyle name="Total 10 2 33" xfId="43163"/>
    <cellStyle name="Total 10 2 34" xfId="43164"/>
    <cellStyle name="Total 10 2 35" xfId="43165"/>
    <cellStyle name="Total 10 2 36" xfId="43166"/>
    <cellStyle name="Total 10 2 37" xfId="43167"/>
    <cellStyle name="Total 10 2 38" xfId="43168"/>
    <cellStyle name="Total 10 2 39" xfId="43169"/>
    <cellStyle name="Total 10 2 4" xfId="43170"/>
    <cellStyle name="Total 10 2 40" xfId="43171"/>
    <cellStyle name="Total 10 2 41" xfId="43172"/>
    <cellStyle name="Total 10 2 42" xfId="43173"/>
    <cellStyle name="Total 10 2 43" xfId="43174"/>
    <cellStyle name="Total 10 2 44" xfId="43175"/>
    <cellStyle name="Total 10 2 45" xfId="43176"/>
    <cellStyle name="Total 10 2 46" xfId="43177"/>
    <cellStyle name="Total 10 2 47" xfId="43178"/>
    <cellStyle name="Total 10 2 48" xfId="43179"/>
    <cellStyle name="Total 10 2 49" xfId="43180"/>
    <cellStyle name="Total 10 2 5" xfId="43181"/>
    <cellStyle name="Total 10 2 50" xfId="43182"/>
    <cellStyle name="Total 10 2 51" xfId="43183"/>
    <cellStyle name="Total 10 2 52" xfId="43184"/>
    <cellStyle name="Total 10 2 53" xfId="43185"/>
    <cellStyle name="Total 10 2 54" xfId="43186"/>
    <cellStyle name="Total 10 2 55" xfId="43187"/>
    <cellStyle name="Total 10 2 56" xfId="43188"/>
    <cellStyle name="Total 10 2 57" xfId="43189"/>
    <cellStyle name="Total 10 2 58" xfId="43190"/>
    <cellStyle name="Total 10 2 59" xfId="43191"/>
    <cellStyle name="Total 10 2 6" xfId="43192"/>
    <cellStyle name="Total 10 2 60" xfId="43193"/>
    <cellStyle name="Total 10 2 61" xfId="43194"/>
    <cellStyle name="Total 10 2 62" xfId="43195"/>
    <cellStyle name="Total 10 2 63" xfId="43196"/>
    <cellStyle name="Total 10 2 64" xfId="43197"/>
    <cellStyle name="Total 10 2 65" xfId="43198"/>
    <cellStyle name="Total 10 2 66" xfId="43199"/>
    <cellStyle name="Total 10 2 67" xfId="43200"/>
    <cellStyle name="Total 10 2 7" xfId="43201"/>
    <cellStyle name="Total 10 2 8" xfId="43202"/>
    <cellStyle name="Total 10 2 9" xfId="43203"/>
    <cellStyle name="Total 10 20" xfId="43204"/>
    <cellStyle name="Total 10 21" xfId="43205"/>
    <cellStyle name="Total 10 22" xfId="43206"/>
    <cellStyle name="Total 10 23" xfId="43207"/>
    <cellStyle name="Total 10 24" xfId="43208"/>
    <cellStyle name="Total 10 25" xfId="43209"/>
    <cellStyle name="Total 10 26" xfId="43210"/>
    <cellStyle name="Total 10 27" xfId="43211"/>
    <cellStyle name="Total 10 28" xfId="43212"/>
    <cellStyle name="Total 10 29" xfId="43213"/>
    <cellStyle name="Total 10 3" xfId="43214"/>
    <cellStyle name="Total 10 3 10" xfId="43215"/>
    <cellStyle name="Total 10 3 11" xfId="43216"/>
    <cellStyle name="Total 10 3 12" xfId="43217"/>
    <cellStyle name="Total 10 3 13" xfId="43218"/>
    <cellStyle name="Total 10 3 14" xfId="43219"/>
    <cellStyle name="Total 10 3 15" xfId="43220"/>
    <cellStyle name="Total 10 3 16" xfId="43221"/>
    <cellStyle name="Total 10 3 17" xfId="43222"/>
    <cellStyle name="Total 10 3 18" xfId="43223"/>
    <cellStyle name="Total 10 3 19" xfId="43224"/>
    <cellStyle name="Total 10 3 2" xfId="43225"/>
    <cellStyle name="Total 10 3 20" xfId="43226"/>
    <cellStyle name="Total 10 3 21" xfId="43227"/>
    <cellStyle name="Total 10 3 22" xfId="43228"/>
    <cellStyle name="Total 10 3 23" xfId="43229"/>
    <cellStyle name="Total 10 3 24" xfId="43230"/>
    <cellStyle name="Total 10 3 25" xfId="43231"/>
    <cellStyle name="Total 10 3 26" xfId="43232"/>
    <cellStyle name="Total 10 3 27" xfId="43233"/>
    <cellStyle name="Total 10 3 28" xfId="43234"/>
    <cellStyle name="Total 10 3 29" xfId="43235"/>
    <cellStyle name="Total 10 3 3" xfId="43236"/>
    <cellStyle name="Total 10 3 30" xfId="43237"/>
    <cellStyle name="Total 10 3 31" xfId="43238"/>
    <cellStyle name="Total 10 3 32" xfId="43239"/>
    <cellStyle name="Total 10 3 33" xfId="43240"/>
    <cellStyle name="Total 10 3 34" xfId="43241"/>
    <cellStyle name="Total 10 3 35" xfId="43242"/>
    <cellStyle name="Total 10 3 36" xfId="43243"/>
    <cellStyle name="Total 10 3 37" xfId="43244"/>
    <cellStyle name="Total 10 3 38" xfId="43245"/>
    <cellStyle name="Total 10 3 39" xfId="43246"/>
    <cellStyle name="Total 10 3 4" xfId="43247"/>
    <cellStyle name="Total 10 3 40" xfId="43248"/>
    <cellStyle name="Total 10 3 41" xfId="43249"/>
    <cellStyle name="Total 10 3 42" xfId="43250"/>
    <cellStyle name="Total 10 3 43" xfId="43251"/>
    <cellStyle name="Total 10 3 44" xfId="43252"/>
    <cellStyle name="Total 10 3 45" xfId="43253"/>
    <cellStyle name="Total 10 3 46" xfId="43254"/>
    <cellStyle name="Total 10 3 47" xfId="43255"/>
    <cellStyle name="Total 10 3 48" xfId="43256"/>
    <cellStyle name="Total 10 3 49" xfId="43257"/>
    <cellStyle name="Total 10 3 5" xfId="43258"/>
    <cellStyle name="Total 10 3 50" xfId="43259"/>
    <cellStyle name="Total 10 3 51" xfId="43260"/>
    <cellStyle name="Total 10 3 52" xfId="43261"/>
    <cellStyle name="Total 10 3 53" xfId="43262"/>
    <cellStyle name="Total 10 3 54" xfId="43263"/>
    <cellStyle name="Total 10 3 55" xfId="43264"/>
    <cellStyle name="Total 10 3 56" xfId="43265"/>
    <cellStyle name="Total 10 3 57" xfId="43266"/>
    <cellStyle name="Total 10 3 58" xfId="43267"/>
    <cellStyle name="Total 10 3 59" xfId="43268"/>
    <cellStyle name="Total 10 3 6" xfId="43269"/>
    <cellStyle name="Total 10 3 60" xfId="43270"/>
    <cellStyle name="Total 10 3 61" xfId="43271"/>
    <cellStyle name="Total 10 3 62" xfId="43272"/>
    <cellStyle name="Total 10 3 63" xfId="43273"/>
    <cellStyle name="Total 10 3 64" xfId="43274"/>
    <cellStyle name="Total 10 3 65" xfId="43275"/>
    <cellStyle name="Total 10 3 66" xfId="43276"/>
    <cellStyle name="Total 10 3 67" xfId="43277"/>
    <cellStyle name="Total 10 3 7" xfId="43278"/>
    <cellStyle name="Total 10 3 8" xfId="43279"/>
    <cellStyle name="Total 10 3 9" xfId="43280"/>
    <cellStyle name="Total 10 30" xfId="43281"/>
    <cellStyle name="Total 10 31" xfId="43282"/>
    <cellStyle name="Total 10 32" xfId="43283"/>
    <cellStyle name="Total 10 33" xfId="43284"/>
    <cellStyle name="Total 10 34" xfId="43285"/>
    <cellStyle name="Total 10 35" xfId="43286"/>
    <cellStyle name="Total 10 36" xfId="43287"/>
    <cellStyle name="Total 10 37" xfId="43288"/>
    <cellStyle name="Total 10 38" xfId="43289"/>
    <cellStyle name="Total 10 39" xfId="43290"/>
    <cellStyle name="Total 10 4" xfId="43291"/>
    <cellStyle name="Total 10 40" xfId="43292"/>
    <cellStyle name="Total 10 41" xfId="43293"/>
    <cellStyle name="Total 10 42" xfId="43294"/>
    <cellStyle name="Total 10 43" xfId="43295"/>
    <cellStyle name="Total 10 44" xfId="43296"/>
    <cellStyle name="Total 10 45" xfId="43297"/>
    <cellStyle name="Total 10 46" xfId="43298"/>
    <cellStyle name="Total 10 47" xfId="43299"/>
    <cellStyle name="Total 10 48" xfId="43300"/>
    <cellStyle name="Total 10 49" xfId="43301"/>
    <cellStyle name="Total 10 5" xfId="43302"/>
    <cellStyle name="Total 10 50" xfId="43303"/>
    <cellStyle name="Total 10 51" xfId="43304"/>
    <cellStyle name="Total 10 52" xfId="43305"/>
    <cellStyle name="Total 10 53" xfId="43306"/>
    <cellStyle name="Total 10 54" xfId="43307"/>
    <cellStyle name="Total 10 55" xfId="43308"/>
    <cellStyle name="Total 10 56" xfId="43309"/>
    <cellStyle name="Total 10 57" xfId="43310"/>
    <cellStyle name="Total 10 58" xfId="43311"/>
    <cellStyle name="Total 10 59" xfId="43312"/>
    <cellStyle name="Total 10 6" xfId="43313"/>
    <cellStyle name="Total 10 60" xfId="43314"/>
    <cellStyle name="Total 10 61" xfId="43315"/>
    <cellStyle name="Total 10 62" xfId="43316"/>
    <cellStyle name="Total 10 63" xfId="43317"/>
    <cellStyle name="Total 10 64" xfId="43318"/>
    <cellStyle name="Total 10 65" xfId="43319"/>
    <cellStyle name="Total 10 66" xfId="43320"/>
    <cellStyle name="Total 10 67" xfId="43321"/>
    <cellStyle name="Total 10 68" xfId="43322"/>
    <cellStyle name="Total 10 69" xfId="43323"/>
    <cellStyle name="Total 10 7" xfId="43324"/>
    <cellStyle name="Total 10 8" xfId="43325"/>
    <cellStyle name="Total 10 9" xfId="43326"/>
    <cellStyle name="Total 11" xfId="43327"/>
    <cellStyle name="Total 11 10" xfId="43328"/>
    <cellStyle name="Total 11 11" xfId="43329"/>
    <cellStyle name="Total 11 12" xfId="43330"/>
    <cellStyle name="Total 11 13" xfId="43331"/>
    <cellStyle name="Total 11 14" xfId="43332"/>
    <cellStyle name="Total 11 15" xfId="43333"/>
    <cellStyle name="Total 11 16" xfId="43334"/>
    <cellStyle name="Total 11 17" xfId="43335"/>
    <cellStyle name="Total 11 18" xfId="43336"/>
    <cellStyle name="Total 11 19" xfId="43337"/>
    <cellStyle name="Total 11 2" xfId="43338"/>
    <cellStyle name="Total 11 2 10" xfId="43339"/>
    <cellStyle name="Total 11 2 11" xfId="43340"/>
    <cellStyle name="Total 11 2 12" xfId="43341"/>
    <cellStyle name="Total 11 2 13" xfId="43342"/>
    <cellStyle name="Total 11 2 14" xfId="43343"/>
    <cellStyle name="Total 11 2 15" xfId="43344"/>
    <cellStyle name="Total 11 2 16" xfId="43345"/>
    <cellStyle name="Total 11 2 17" xfId="43346"/>
    <cellStyle name="Total 11 2 18" xfId="43347"/>
    <cellStyle name="Total 11 2 19" xfId="43348"/>
    <cellStyle name="Total 11 2 2" xfId="43349"/>
    <cellStyle name="Total 11 2 20" xfId="43350"/>
    <cellStyle name="Total 11 2 21" xfId="43351"/>
    <cellStyle name="Total 11 2 22" xfId="43352"/>
    <cellStyle name="Total 11 2 23" xfId="43353"/>
    <cellStyle name="Total 11 2 24" xfId="43354"/>
    <cellStyle name="Total 11 2 25" xfId="43355"/>
    <cellStyle name="Total 11 2 26" xfId="43356"/>
    <cellStyle name="Total 11 2 27" xfId="43357"/>
    <cellStyle name="Total 11 2 28" xfId="43358"/>
    <cellStyle name="Total 11 2 29" xfId="43359"/>
    <cellStyle name="Total 11 2 3" xfId="43360"/>
    <cellStyle name="Total 11 2 30" xfId="43361"/>
    <cellStyle name="Total 11 2 31" xfId="43362"/>
    <cellStyle name="Total 11 2 32" xfId="43363"/>
    <cellStyle name="Total 11 2 33" xfId="43364"/>
    <cellStyle name="Total 11 2 34" xfId="43365"/>
    <cellStyle name="Total 11 2 35" xfId="43366"/>
    <cellStyle name="Total 11 2 36" xfId="43367"/>
    <cellStyle name="Total 11 2 37" xfId="43368"/>
    <cellStyle name="Total 11 2 38" xfId="43369"/>
    <cellStyle name="Total 11 2 39" xfId="43370"/>
    <cellStyle name="Total 11 2 4" xfId="43371"/>
    <cellStyle name="Total 11 2 40" xfId="43372"/>
    <cellStyle name="Total 11 2 41" xfId="43373"/>
    <cellStyle name="Total 11 2 42" xfId="43374"/>
    <cellStyle name="Total 11 2 43" xfId="43375"/>
    <cellStyle name="Total 11 2 44" xfId="43376"/>
    <cellStyle name="Total 11 2 45" xfId="43377"/>
    <cellStyle name="Total 11 2 46" xfId="43378"/>
    <cellStyle name="Total 11 2 47" xfId="43379"/>
    <cellStyle name="Total 11 2 48" xfId="43380"/>
    <cellStyle name="Total 11 2 49" xfId="43381"/>
    <cellStyle name="Total 11 2 5" xfId="43382"/>
    <cellStyle name="Total 11 2 50" xfId="43383"/>
    <cellStyle name="Total 11 2 51" xfId="43384"/>
    <cellStyle name="Total 11 2 52" xfId="43385"/>
    <cellStyle name="Total 11 2 53" xfId="43386"/>
    <cellStyle name="Total 11 2 54" xfId="43387"/>
    <cellStyle name="Total 11 2 55" xfId="43388"/>
    <cellStyle name="Total 11 2 56" xfId="43389"/>
    <cellStyle name="Total 11 2 57" xfId="43390"/>
    <cellStyle name="Total 11 2 58" xfId="43391"/>
    <cellStyle name="Total 11 2 59" xfId="43392"/>
    <cellStyle name="Total 11 2 6" xfId="43393"/>
    <cellStyle name="Total 11 2 60" xfId="43394"/>
    <cellStyle name="Total 11 2 61" xfId="43395"/>
    <cellStyle name="Total 11 2 62" xfId="43396"/>
    <cellStyle name="Total 11 2 63" xfId="43397"/>
    <cellStyle name="Total 11 2 64" xfId="43398"/>
    <cellStyle name="Total 11 2 65" xfId="43399"/>
    <cellStyle name="Total 11 2 66" xfId="43400"/>
    <cellStyle name="Total 11 2 67" xfId="43401"/>
    <cellStyle name="Total 11 2 7" xfId="43402"/>
    <cellStyle name="Total 11 2 8" xfId="43403"/>
    <cellStyle name="Total 11 2 9" xfId="43404"/>
    <cellStyle name="Total 11 20" xfId="43405"/>
    <cellStyle name="Total 11 21" xfId="43406"/>
    <cellStyle name="Total 11 22" xfId="43407"/>
    <cellStyle name="Total 11 23" xfId="43408"/>
    <cellStyle name="Total 11 24" xfId="43409"/>
    <cellStyle name="Total 11 25" xfId="43410"/>
    <cellStyle name="Total 11 26" xfId="43411"/>
    <cellStyle name="Total 11 27" xfId="43412"/>
    <cellStyle name="Total 11 28" xfId="43413"/>
    <cellStyle name="Total 11 29" xfId="43414"/>
    <cellStyle name="Total 11 3" xfId="43415"/>
    <cellStyle name="Total 11 3 10" xfId="43416"/>
    <cellStyle name="Total 11 3 11" xfId="43417"/>
    <cellStyle name="Total 11 3 12" xfId="43418"/>
    <cellStyle name="Total 11 3 13" xfId="43419"/>
    <cellStyle name="Total 11 3 14" xfId="43420"/>
    <cellStyle name="Total 11 3 15" xfId="43421"/>
    <cellStyle name="Total 11 3 16" xfId="43422"/>
    <cellStyle name="Total 11 3 17" xfId="43423"/>
    <cellStyle name="Total 11 3 18" xfId="43424"/>
    <cellStyle name="Total 11 3 19" xfId="43425"/>
    <cellStyle name="Total 11 3 2" xfId="43426"/>
    <cellStyle name="Total 11 3 20" xfId="43427"/>
    <cellStyle name="Total 11 3 21" xfId="43428"/>
    <cellStyle name="Total 11 3 22" xfId="43429"/>
    <cellStyle name="Total 11 3 23" xfId="43430"/>
    <cellStyle name="Total 11 3 24" xfId="43431"/>
    <cellStyle name="Total 11 3 25" xfId="43432"/>
    <cellStyle name="Total 11 3 26" xfId="43433"/>
    <cellStyle name="Total 11 3 27" xfId="43434"/>
    <cellStyle name="Total 11 3 28" xfId="43435"/>
    <cellStyle name="Total 11 3 29" xfId="43436"/>
    <cellStyle name="Total 11 3 3" xfId="43437"/>
    <cellStyle name="Total 11 3 30" xfId="43438"/>
    <cellStyle name="Total 11 3 31" xfId="43439"/>
    <cellStyle name="Total 11 3 32" xfId="43440"/>
    <cellStyle name="Total 11 3 33" xfId="43441"/>
    <cellStyle name="Total 11 3 34" xfId="43442"/>
    <cellStyle name="Total 11 3 35" xfId="43443"/>
    <cellStyle name="Total 11 3 36" xfId="43444"/>
    <cellStyle name="Total 11 3 37" xfId="43445"/>
    <cellStyle name="Total 11 3 38" xfId="43446"/>
    <cellStyle name="Total 11 3 39" xfId="43447"/>
    <cellStyle name="Total 11 3 4" xfId="43448"/>
    <cellStyle name="Total 11 3 40" xfId="43449"/>
    <cellStyle name="Total 11 3 41" xfId="43450"/>
    <cellStyle name="Total 11 3 42" xfId="43451"/>
    <cellStyle name="Total 11 3 43" xfId="43452"/>
    <cellStyle name="Total 11 3 44" xfId="43453"/>
    <cellStyle name="Total 11 3 45" xfId="43454"/>
    <cellStyle name="Total 11 3 46" xfId="43455"/>
    <cellStyle name="Total 11 3 47" xfId="43456"/>
    <cellStyle name="Total 11 3 48" xfId="43457"/>
    <cellStyle name="Total 11 3 49" xfId="43458"/>
    <cellStyle name="Total 11 3 5" xfId="43459"/>
    <cellStyle name="Total 11 3 50" xfId="43460"/>
    <cellStyle name="Total 11 3 51" xfId="43461"/>
    <cellStyle name="Total 11 3 52" xfId="43462"/>
    <cellStyle name="Total 11 3 53" xfId="43463"/>
    <cellStyle name="Total 11 3 54" xfId="43464"/>
    <cellStyle name="Total 11 3 55" xfId="43465"/>
    <cellStyle name="Total 11 3 56" xfId="43466"/>
    <cellStyle name="Total 11 3 57" xfId="43467"/>
    <cellStyle name="Total 11 3 58" xfId="43468"/>
    <cellStyle name="Total 11 3 59" xfId="43469"/>
    <cellStyle name="Total 11 3 6" xfId="43470"/>
    <cellStyle name="Total 11 3 60" xfId="43471"/>
    <cellStyle name="Total 11 3 61" xfId="43472"/>
    <cellStyle name="Total 11 3 62" xfId="43473"/>
    <cellStyle name="Total 11 3 63" xfId="43474"/>
    <cellStyle name="Total 11 3 64" xfId="43475"/>
    <cellStyle name="Total 11 3 65" xfId="43476"/>
    <cellStyle name="Total 11 3 66" xfId="43477"/>
    <cellStyle name="Total 11 3 67" xfId="43478"/>
    <cellStyle name="Total 11 3 7" xfId="43479"/>
    <cellStyle name="Total 11 3 8" xfId="43480"/>
    <cellStyle name="Total 11 3 9" xfId="43481"/>
    <cellStyle name="Total 11 30" xfId="43482"/>
    <cellStyle name="Total 11 31" xfId="43483"/>
    <cellStyle name="Total 11 32" xfId="43484"/>
    <cellStyle name="Total 11 33" xfId="43485"/>
    <cellStyle name="Total 11 34" xfId="43486"/>
    <cellStyle name="Total 11 35" xfId="43487"/>
    <cellStyle name="Total 11 36" xfId="43488"/>
    <cellStyle name="Total 11 37" xfId="43489"/>
    <cellStyle name="Total 11 38" xfId="43490"/>
    <cellStyle name="Total 11 39" xfId="43491"/>
    <cellStyle name="Total 11 4" xfId="43492"/>
    <cellStyle name="Total 11 40" xfId="43493"/>
    <cellStyle name="Total 11 41" xfId="43494"/>
    <cellStyle name="Total 11 42" xfId="43495"/>
    <cellStyle name="Total 11 43" xfId="43496"/>
    <cellStyle name="Total 11 44" xfId="43497"/>
    <cellStyle name="Total 11 45" xfId="43498"/>
    <cellStyle name="Total 11 46" xfId="43499"/>
    <cellStyle name="Total 11 47" xfId="43500"/>
    <cellStyle name="Total 11 48" xfId="43501"/>
    <cellStyle name="Total 11 49" xfId="43502"/>
    <cellStyle name="Total 11 5" xfId="43503"/>
    <cellStyle name="Total 11 50" xfId="43504"/>
    <cellStyle name="Total 11 51" xfId="43505"/>
    <cellStyle name="Total 11 52" xfId="43506"/>
    <cellStyle name="Total 11 53" xfId="43507"/>
    <cellStyle name="Total 11 54" xfId="43508"/>
    <cellStyle name="Total 11 55" xfId="43509"/>
    <cellStyle name="Total 11 56" xfId="43510"/>
    <cellStyle name="Total 11 57" xfId="43511"/>
    <cellStyle name="Total 11 58" xfId="43512"/>
    <cellStyle name="Total 11 59" xfId="43513"/>
    <cellStyle name="Total 11 6" xfId="43514"/>
    <cellStyle name="Total 11 60" xfId="43515"/>
    <cellStyle name="Total 11 61" xfId="43516"/>
    <cellStyle name="Total 11 62" xfId="43517"/>
    <cellStyle name="Total 11 63" xfId="43518"/>
    <cellStyle name="Total 11 64" xfId="43519"/>
    <cellStyle name="Total 11 65" xfId="43520"/>
    <cellStyle name="Total 11 66" xfId="43521"/>
    <cellStyle name="Total 11 67" xfId="43522"/>
    <cellStyle name="Total 11 68" xfId="43523"/>
    <cellStyle name="Total 11 69" xfId="43524"/>
    <cellStyle name="Total 11 7" xfId="43525"/>
    <cellStyle name="Total 11 8" xfId="43526"/>
    <cellStyle name="Total 11 9" xfId="43527"/>
    <cellStyle name="Total 12" xfId="43528"/>
    <cellStyle name="Total 12 10" xfId="43529"/>
    <cellStyle name="Total 12 11" xfId="43530"/>
    <cellStyle name="Total 12 12" xfId="43531"/>
    <cellStyle name="Total 12 13" xfId="43532"/>
    <cellStyle name="Total 12 14" xfId="43533"/>
    <cellStyle name="Total 12 15" xfId="43534"/>
    <cellStyle name="Total 12 16" xfId="43535"/>
    <cellStyle name="Total 12 17" xfId="43536"/>
    <cellStyle name="Total 12 18" xfId="43537"/>
    <cellStyle name="Total 12 19" xfId="43538"/>
    <cellStyle name="Total 12 2" xfId="43539"/>
    <cellStyle name="Total 12 2 10" xfId="43540"/>
    <cellStyle name="Total 12 2 11" xfId="43541"/>
    <cellStyle name="Total 12 2 12" xfId="43542"/>
    <cellStyle name="Total 12 2 13" xfId="43543"/>
    <cellStyle name="Total 12 2 14" xfId="43544"/>
    <cellStyle name="Total 12 2 15" xfId="43545"/>
    <cellStyle name="Total 12 2 16" xfId="43546"/>
    <cellStyle name="Total 12 2 17" xfId="43547"/>
    <cellStyle name="Total 12 2 18" xfId="43548"/>
    <cellStyle name="Total 12 2 19" xfId="43549"/>
    <cellStyle name="Total 12 2 2" xfId="43550"/>
    <cellStyle name="Total 12 2 20" xfId="43551"/>
    <cellStyle name="Total 12 2 21" xfId="43552"/>
    <cellStyle name="Total 12 2 22" xfId="43553"/>
    <cellStyle name="Total 12 2 23" xfId="43554"/>
    <cellStyle name="Total 12 2 24" xfId="43555"/>
    <cellStyle name="Total 12 2 25" xfId="43556"/>
    <cellStyle name="Total 12 2 26" xfId="43557"/>
    <cellStyle name="Total 12 2 27" xfId="43558"/>
    <cellStyle name="Total 12 2 28" xfId="43559"/>
    <cellStyle name="Total 12 2 29" xfId="43560"/>
    <cellStyle name="Total 12 2 3" xfId="43561"/>
    <cellStyle name="Total 12 2 30" xfId="43562"/>
    <cellStyle name="Total 12 2 31" xfId="43563"/>
    <cellStyle name="Total 12 2 32" xfId="43564"/>
    <cellStyle name="Total 12 2 33" xfId="43565"/>
    <cellStyle name="Total 12 2 34" xfId="43566"/>
    <cellStyle name="Total 12 2 35" xfId="43567"/>
    <cellStyle name="Total 12 2 36" xfId="43568"/>
    <cellStyle name="Total 12 2 37" xfId="43569"/>
    <cellStyle name="Total 12 2 38" xfId="43570"/>
    <cellStyle name="Total 12 2 39" xfId="43571"/>
    <cellStyle name="Total 12 2 4" xfId="43572"/>
    <cellStyle name="Total 12 2 40" xfId="43573"/>
    <cellStyle name="Total 12 2 41" xfId="43574"/>
    <cellStyle name="Total 12 2 42" xfId="43575"/>
    <cellStyle name="Total 12 2 43" xfId="43576"/>
    <cellStyle name="Total 12 2 44" xfId="43577"/>
    <cellStyle name="Total 12 2 45" xfId="43578"/>
    <cellStyle name="Total 12 2 46" xfId="43579"/>
    <cellStyle name="Total 12 2 47" xfId="43580"/>
    <cellStyle name="Total 12 2 48" xfId="43581"/>
    <cellStyle name="Total 12 2 49" xfId="43582"/>
    <cellStyle name="Total 12 2 5" xfId="43583"/>
    <cellStyle name="Total 12 2 50" xfId="43584"/>
    <cellStyle name="Total 12 2 51" xfId="43585"/>
    <cellStyle name="Total 12 2 52" xfId="43586"/>
    <cellStyle name="Total 12 2 53" xfId="43587"/>
    <cellStyle name="Total 12 2 54" xfId="43588"/>
    <cellStyle name="Total 12 2 55" xfId="43589"/>
    <cellStyle name="Total 12 2 56" xfId="43590"/>
    <cellStyle name="Total 12 2 57" xfId="43591"/>
    <cellStyle name="Total 12 2 58" xfId="43592"/>
    <cellStyle name="Total 12 2 59" xfId="43593"/>
    <cellStyle name="Total 12 2 6" xfId="43594"/>
    <cellStyle name="Total 12 2 60" xfId="43595"/>
    <cellStyle name="Total 12 2 61" xfId="43596"/>
    <cellStyle name="Total 12 2 62" xfId="43597"/>
    <cellStyle name="Total 12 2 63" xfId="43598"/>
    <cellStyle name="Total 12 2 64" xfId="43599"/>
    <cellStyle name="Total 12 2 65" xfId="43600"/>
    <cellStyle name="Total 12 2 66" xfId="43601"/>
    <cellStyle name="Total 12 2 67" xfId="43602"/>
    <cellStyle name="Total 12 2 7" xfId="43603"/>
    <cellStyle name="Total 12 2 8" xfId="43604"/>
    <cellStyle name="Total 12 2 9" xfId="43605"/>
    <cellStyle name="Total 12 20" xfId="43606"/>
    <cellStyle name="Total 12 21" xfId="43607"/>
    <cellStyle name="Total 12 22" xfId="43608"/>
    <cellStyle name="Total 12 23" xfId="43609"/>
    <cellStyle name="Total 12 24" xfId="43610"/>
    <cellStyle name="Total 12 25" xfId="43611"/>
    <cellStyle name="Total 12 26" xfId="43612"/>
    <cellStyle name="Total 12 27" xfId="43613"/>
    <cellStyle name="Total 12 28" xfId="43614"/>
    <cellStyle name="Total 12 29" xfId="43615"/>
    <cellStyle name="Total 12 3" xfId="43616"/>
    <cellStyle name="Total 12 3 10" xfId="43617"/>
    <cellStyle name="Total 12 3 11" xfId="43618"/>
    <cellStyle name="Total 12 3 12" xfId="43619"/>
    <cellStyle name="Total 12 3 13" xfId="43620"/>
    <cellStyle name="Total 12 3 14" xfId="43621"/>
    <cellStyle name="Total 12 3 15" xfId="43622"/>
    <cellStyle name="Total 12 3 16" xfId="43623"/>
    <cellStyle name="Total 12 3 17" xfId="43624"/>
    <cellStyle name="Total 12 3 18" xfId="43625"/>
    <cellStyle name="Total 12 3 19" xfId="43626"/>
    <cellStyle name="Total 12 3 2" xfId="43627"/>
    <cellStyle name="Total 12 3 20" xfId="43628"/>
    <cellStyle name="Total 12 3 21" xfId="43629"/>
    <cellStyle name="Total 12 3 22" xfId="43630"/>
    <cellStyle name="Total 12 3 23" xfId="43631"/>
    <cellStyle name="Total 12 3 24" xfId="43632"/>
    <cellStyle name="Total 12 3 25" xfId="43633"/>
    <cellStyle name="Total 12 3 26" xfId="43634"/>
    <cellStyle name="Total 12 3 27" xfId="43635"/>
    <cellStyle name="Total 12 3 28" xfId="43636"/>
    <cellStyle name="Total 12 3 29" xfId="43637"/>
    <cellStyle name="Total 12 3 3" xfId="43638"/>
    <cellStyle name="Total 12 3 30" xfId="43639"/>
    <cellStyle name="Total 12 3 31" xfId="43640"/>
    <cellStyle name="Total 12 3 32" xfId="43641"/>
    <cellStyle name="Total 12 3 33" xfId="43642"/>
    <cellStyle name="Total 12 3 34" xfId="43643"/>
    <cellStyle name="Total 12 3 35" xfId="43644"/>
    <cellStyle name="Total 12 3 36" xfId="43645"/>
    <cellStyle name="Total 12 3 37" xfId="43646"/>
    <cellStyle name="Total 12 3 38" xfId="43647"/>
    <cellStyle name="Total 12 3 39" xfId="43648"/>
    <cellStyle name="Total 12 3 4" xfId="43649"/>
    <cellStyle name="Total 12 3 40" xfId="43650"/>
    <cellStyle name="Total 12 3 41" xfId="43651"/>
    <cellStyle name="Total 12 3 42" xfId="43652"/>
    <cellStyle name="Total 12 3 43" xfId="43653"/>
    <cellStyle name="Total 12 3 44" xfId="43654"/>
    <cellStyle name="Total 12 3 45" xfId="43655"/>
    <cellStyle name="Total 12 3 46" xfId="43656"/>
    <cellStyle name="Total 12 3 47" xfId="43657"/>
    <cellStyle name="Total 12 3 48" xfId="43658"/>
    <cellStyle name="Total 12 3 49" xfId="43659"/>
    <cellStyle name="Total 12 3 5" xfId="43660"/>
    <cellStyle name="Total 12 3 50" xfId="43661"/>
    <cellStyle name="Total 12 3 51" xfId="43662"/>
    <cellStyle name="Total 12 3 52" xfId="43663"/>
    <cellStyle name="Total 12 3 53" xfId="43664"/>
    <cellStyle name="Total 12 3 54" xfId="43665"/>
    <cellStyle name="Total 12 3 55" xfId="43666"/>
    <cellStyle name="Total 12 3 56" xfId="43667"/>
    <cellStyle name="Total 12 3 57" xfId="43668"/>
    <cellStyle name="Total 12 3 58" xfId="43669"/>
    <cellStyle name="Total 12 3 59" xfId="43670"/>
    <cellStyle name="Total 12 3 6" xfId="43671"/>
    <cellStyle name="Total 12 3 60" xfId="43672"/>
    <cellStyle name="Total 12 3 61" xfId="43673"/>
    <cellStyle name="Total 12 3 62" xfId="43674"/>
    <cellStyle name="Total 12 3 63" xfId="43675"/>
    <cellStyle name="Total 12 3 64" xfId="43676"/>
    <cellStyle name="Total 12 3 65" xfId="43677"/>
    <cellStyle name="Total 12 3 66" xfId="43678"/>
    <cellStyle name="Total 12 3 67" xfId="43679"/>
    <cellStyle name="Total 12 3 7" xfId="43680"/>
    <cellStyle name="Total 12 3 8" xfId="43681"/>
    <cellStyle name="Total 12 3 9" xfId="43682"/>
    <cellStyle name="Total 12 30" xfId="43683"/>
    <cellStyle name="Total 12 31" xfId="43684"/>
    <cellStyle name="Total 12 32" xfId="43685"/>
    <cellStyle name="Total 12 33" xfId="43686"/>
    <cellStyle name="Total 12 34" xfId="43687"/>
    <cellStyle name="Total 12 35" xfId="43688"/>
    <cellStyle name="Total 12 36" xfId="43689"/>
    <cellStyle name="Total 12 37" xfId="43690"/>
    <cellStyle name="Total 12 38" xfId="43691"/>
    <cellStyle name="Total 12 39" xfId="43692"/>
    <cellStyle name="Total 12 4" xfId="43693"/>
    <cellStyle name="Total 12 40" xfId="43694"/>
    <cellStyle name="Total 12 41" xfId="43695"/>
    <cellStyle name="Total 12 42" xfId="43696"/>
    <cellStyle name="Total 12 43" xfId="43697"/>
    <cellStyle name="Total 12 44" xfId="43698"/>
    <cellStyle name="Total 12 45" xfId="43699"/>
    <cellStyle name="Total 12 46" xfId="43700"/>
    <cellStyle name="Total 12 47" xfId="43701"/>
    <cellStyle name="Total 12 48" xfId="43702"/>
    <cellStyle name="Total 12 49" xfId="43703"/>
    <cellStyle name="Total 12 5" xfId="43704"/>
    <cellStyle name="Total 12 50" xfId="43705"/>
    <cellStyle name="Total 12 51" xfId="43706"/>
    <cellStyle name="Total 12 52" xfId="43707"/>
    <cellStyle name="Total 12 53" xfId="43708"/>
    <cellStyle name="Total 12 54" xfId="43709"/>
    <cellStyle name="Total 12 55" xfId="43710"/>
    <cellStyle name="Total 12 56" xfId="43711"/>
    <cellStyle name="Total 12 57" xfId="43712"/>
    <cellStyle name="Total 12 58" xfId="43713"/>
    <cellStyle name="Total 12 59" xfId="43714"/>
    <cellStyle name="Total 12 6" xfId="43715"/>
    <cellStyle name="Total 12 60" xfId="43716"/>
    <cellStyle name="Total 12 61" xfId="43717"/>
    <cellStyle name="Total 12 62" xfId="43718"/>
    <cellStyle name="Total 12 63" xfId="43719"/>
    <cellStyle name="Total 12 64" xfId="43720"/>
    <cellStyle name="Total 12 65" xfId="43721"/>
    <cellStyle name="Total 12 66" xfId="43722"/>
    <cellStyle name="Total 12 67" xfId="43723"/>
    <cellStyle name="Total 12 68" xfId="43724"/>
    <cellStyle name="Total 12 69" xfId="43725"/>
    <cellStyle name="Total 12 7" xfId="43726"/>
    <cellStyle name="Total 12 8" xfId="43727"/>
    <cellStyle name="Total 12 9" xfId="43728"/>
    <cellStyle name="Total 13" xfId="43729"/>
    <cellStyle name="Total 13 10" xfId="43730"/>
    <cellStyle name="Total 13 11" xfId="43731"/>
    <cellStyle name="Total 13 12" xfId="43732"/>
    <cellStyle name="Total 13 13" xfId="43733"/>
    <cellStyle name="Total 13 14" xfId="43734"/>
    <cellStyle name="Total 13 15" xfId="43735"/>
    <cellStyle name="Total 13 16" xfId="43736"/>
    <cellStyle name="Total 13 17" xfId="43737"/>
    <cellStyle name="Total 13 18" xfId="43738"/>
    <cellStyle name="Total 13 19" xfId="43739"/>
    <cellStyle name="Total 13 2" xfId="43740"/>
    <cellStyle name="Total 13 2 10" xfId="43741"/>
    <cellStyle name="Total 13 2 11" xfId="43742"/>
    <cellStyle name="Total 13 2 12" xfId="43743"/>
    <cellStyle name="Total 13 2 13" xfId="43744"/>
    <cellStyle name="Total 13 2 14" xfId="43745"/>
    <cellStyle name="Total 13 2 15" xfId="43746"/>
    <cellStyle name="Total 13 2 16" xfId="43747"/>
    <cellStyle name="Total 13 2 17" xfId="43748"/>
    <cellStyle name="Total 13 2 18" xfId="43749"/>
    <cellStyle name="Total 13 2 19" xfId="43750"/>
    <cellStyle name="Total 13 2 2" xfId="43751"/>
    <cellStyle name="Total 13 2 20" xfId="43752"/>
    <cellStyle name="Total 13 2 21" xfId="43753"/>
    <cellStyle name="Total 13 2 22" xfId="43754"/>
    <cellStyle name="Total 13 2 23" xfId="43755"/>
    <cellStyle name="Total 13 2 24" xfId="43756"/>
    <cellStyle name="Total 13 2 25" xfId="43757"/>
    <cellStyle name="Total 13 2 26" xfId="43758"/>
    <cellStyle name="Total 13 2 27" xfId="43759"/>
    <cellStyle name="Total 13 2 28" xfId="43760"/>
    <cellStyle name="Total 13 2 29" xfId="43761"/>
    <cellStyle name="Total 13 2 3" xfId="43762"/>
    <cellStyle name="Total 13 2 30" xfId="43763"/>
    <cellStyle name="Total 13 2 31" xfId="43764"/>
    <cellStyle name="Total 13 2 32" xfId="43765"/>
    <cellStyle name="Total 13 2 33" xfId="43766"/>
    <cellStyle name="Total 13 2 34" xfId="43767"/>
    <cellStyle name="Total 13 2 35" xfId="43768"/>
    <cellStyle name="Total 13 2 36" xfId="43769"/>
    <cellStyle name="Total 13 2 37" xfId="43770"/>
    <cellStyle name="Total 13 2 38" xfId="43771"/>
    <cellStyle name="Total 13 2 39" xfId="43772"/>
    <cellStyle name="Total 13 2 4" xfId="43773"/>
    <cellStyle name="Total 13 2 40" xfId="43774"/>
    <cellStyle name="Total 13 2 41" xfId="43775"/>
    <cellStyle name="Total 13 2 42" xfId="43776"/>
    <cellStyle name="Total 13 2 43" xfId="43777"/>
    <cellStyle name="Total 13 2 44" xfId="43778"/>
    <cellStyle name="Total 13 2 45" xfId="43779"/>
    <cellStyle name="Total 13 2 46" xfId="43780"/>
    <cellStyle name="Total 13 2 47" xfId="43781"/>
    <cellStyle name="Total 13 2 48" xfId="43782"/>
    <cellStyle name="Total 13 2 49" xfId="43783"/>
    <cellStyle name="Total 13 2 5" xfId="43784"/>
    <cellStyle name="Total 13 2 50" xfId="43785"/>
    <cellStyle name="Total 13 2 51" xfId="43786"/>
    <cellStyle name="Total 13 2 52" xfId="43787"/>
    <cellStyle name="Total 13 2 53" xfId="43788"/>
    <cellStyle name="Total 13 2 54" xfId="43789"/>
    <cellStyle name="Total 13 2 55" xfId="43790"/>
    <cellStyle name="Total 13 2 56" xfId="43791"/>
    <cellStyle name="Total 13 2 57" xfId="43792"/>
    <cellStyle name="Total 13 2 58" xfId="43793"/>
    <cellStyle name="Total 13 2 59" xfId="43794"/>
    <cellStyle name="Total 13 2 6" xfId="43795"/>
    <cellStyle name="Total 13 2 60" xfId="43796"/>
    <cellStyle name="Total 13 2 61" xfId="43797"/>
    <cellStyle name="Total 13 2 62" xfId="43798"/>
    <cellStyle name="Total 13 2 63" xfId="43799"/>
    <cellStyle name="Total 13 2 64" xfId="43800"/>
    <cellStyle name="Total 13 2 65" xfId="43801"/>
    <cellStyle name="Total 13 2 66" xfId="43802"/>
    <cellStyle name="Total 13 2 67" xfId="43803"/>
    <cellStyle name="Total 13 2 7" xfId="43804"/>
    <cellStyle name="Total 13 2 8" xfId="43805"/>
    <cellStyle name="Total 13 2 9" xfId="43806"/>
    <cellStyle name="Total 13 20" xfId="43807"/>
    <cellStyle name="Total 13 21" xfId="43808"/>
    <cellStyle name="Total 13 22" xfId="43809"/>
    <cellStyle name="Total 13 23" xfId="43810"/>
    <cellStyle name="Total 13 24" xfId="43811"/>
    <cellStyle name="Total 13 25" xfId="43812"/>
    <cellStyle name="Total 13 26" xfId="43813"/>
    <cellStyle name="Total 13 27" xfId="43814"/>
    <cellStyle name="Total 13 28" xfId="43815"/>
    <cellStyle name="Total 13 29" xfId="43816"/>
    <cellStyle name="Total 13 3" xfId="43817"/>
    <cellStyle name="Total 13 3 10" xfId="43818"/>
    <cellStyle name="Total 13 3 11" xfId="43819"/>
    <cellStyle name="Total 13 3 12" xfId="43820"/>
    <cellStyle name="Total 13 3 13" xfId="43821"/>
    <cellStyle name="Total 13 3 14" xfId="43822"/>
    <cellStyle name="Total 13 3 15" xfId="43823"/>
    <cellStyle name="Total 13 3 16" xfId="43824"/>
    <cellStyle name="Total 13 3 17" xfId="43825"/>
    <cellStyle name="Total 13 3 18" xfId="43826"/>
    <cellStyle name="Total 13 3 19" xfId="43827"/>
    <cellStyle name="Total 13 3 2" xfId="43828"/>
    <cellStyle name="Total 13 3 20" xfId="43829"/>
    <cellStyle name="Total 13 3 21" xfId="43830"/>
    <cellStyle name="Total 13 3 22" xfId="43831"/>
    <cellStyle name="Total 13 3 23" xfId="43832"/>
    <cellStyle name="Total 13 3 24" xfId="43833"/>
    <cellStyle name="Total 13 3 25" xfId="43834"/>
    <cellStyle name="Total 13 3 26" xfId="43835"/>
    <cellStyle name="Total 13 3 27" xfId="43836"/>
    <cellStyle name="Total 13 3 28" xfId="43837"/>
    <cellStyle name="Total 13 3 29" xfId="43838"/>
    <cellStyle name="Total 13 3 3" xfId="43839"/>
    <cellStyle name="Total 13 3 30" xfId="43840"/>
    <cellStyle name="Total 13 3 31" xfId="43841"/>
    <cellStyle name="Total 13 3 32" xfId="43842"/>
    <cellStyle name="Total 13 3 33" xfId="43843"/>
    <cellStyle name="Total 13 3 34" xfId="43844"/>
    <cellStyle name="Total 13 3 35" xfId="43845"/>
    <cellStyle name="Total 13 3 36" xfId="43846"/>
    <cellStyle name="Total 13 3 37" xfId="43847"/>
    <cellStyle name="Total 13 3 38" xfId="43848"/>
    <cellStyle name="Total 13 3 39" xfId="43849"/>
    <cellStyle name="Total 13 3 4" xfId="43850"/>
    <cellStyle name="Total 13 3 40" xfId="43851"/>
    <cellStyle name="Total 13 3 41" xfId="43852"/>
    <cellStyle name="Total 13 3 42" xfId="43853"/>
    <cellStyle name="Total 13 3 43" xfId="43854"/>
    <cellStyle name="Total 13 3 44" xfId="43855"/>
    <cellStyle name="Total 13 3 45" xfId="43856"/>
    <cellStyle name="Total 13 3 46" xfId="43857"/>
    <cellStyle name="Total 13 3 47" xfId="43858"/>
    <cellStyle name="Total 13 3 48" xfId="43859"/>
    <cellStyle name="Total 13 3 49" xfId="43860"/>
    <cellStyle name="Total 13 3 5" xfId="43861"/>
    <cellStyle name="Total 13 3 50" xfId="43862"/>
    <cellStyle name="Total 13 3 51" xfId="43863"/>
    <cellStyle name="Total 13 3 52" xfId="43864"/>
    <cellStyle name="Total 13 3 53" xfId="43865"/>
    <cellStyle name="Total 13 3 54" xfId="43866"/>
    <cellStyle name="Total 13 3 55" xfId="43867"/>
    <cellStyle name="Total 13 3 56" xfId="43868"/>
    <cellStyle name="Total 13 3 57" xfId="43869"/>
    <cellStyle name="Total 13 3 58" xfId="43870"/>
    <cellStyle name="Total 13 3 59" xfId="43871"/>
    <cellStyle name="Total 13 3 6" xfId="43872"/>
    <cellStyle name="Total 13 3 60" xfId="43873"/>
    <cellStyle name="Total 13 3 61" xfId="43874"/>
    <cellStyle name="Total 13 3 62" xfId="43875"/>
    <cellStyle name="Total 13 3 63" xfId="43876"/>
    <cellStyle name="Total 13 3 64" xfId="43877"/>
    <cellStyle name="Total 13 3 65" xfId="43878"/>
    <cellStyle name="Total 13 3 66" xfId="43879"/>
    <cellStyle name="Total 13 3 67" xfId="43880"/>
    <cellStyle name="Total 13 3 7" xfId="43881"/>
    <cellStyle name="Total 13 3 8" xfId="43882"/>
    <cellStyle name="Total 13 3 9" xfId="43883"/>
    <cellStyle name="Total 13 30" xfId="43884"/>
    <cellStyle name="Total 13 31" xfId="43885"/>
    <cellStyle name="Total 13 32" xfId="43886"/>
    <cellStyle name="Total 13 33" xfId="43887"/>
    <cellStyle name="Total 13 34" xfId="43888"/>
    <cellStyle name="Total 13 35" xfId="43889"/>
    <cellStyle name="Total 13 36" xfId="43890"/>
    <cellStyle name="Total 13 37" xfId="43891"/>
    <cellStyle name="Total 13 38" xfId="43892"/>
    <cellStyle name="Total 13 39" xfId="43893"/>
    <cellStyle name="Total 13 4" xfId="43894"/>
    <cellStyle name="Total 13 40" xfId="43895"/>
    <cellStyle name="Total 13 41" xfId="43896"/>
    <cellStyle name="Total 13 42" xfId="43897"/>
    <cellStyle name="Total 13 43" xfId="43898"/>
    <cellStyle name="Total 13 44" xfId="43899"/>
    <cellStyle name="Total 13 45" xfId="43900"/>
    <cellStyle name="Total 13 46" xfId="43901"/>
    <cellStyle name="Total 13 47" xfId="43902"/>
    <cellStyle name="Total 13 48" xfId="43903"/>
    <cellStyle name="Total 13 49" xfId="43904"/>
    <cellStyle name="Total 13 5" xfId="43905"/>
    <cellStyle name="Total 13 50" xfId="43906"/>
    <cellStyle name="Total 13 51" xfId="43907"/>
    <cellStyle name="Total 13 52" xfId="43908"/>
    <cellStyle name="Total 13 53" xfId="43909"/>
    <cellStyle name="Total 13 54" xfId="43910"/>
    <cellStyle name="Total 13 55" xfId="43911"/>
    <cellStyle name="Total 13 56" xfId="43912"/>
    <cellStyle name="Total 13 57" xfId="43913"/>
    <cellStyle name="Total 13 58" xfId="43914"/>
    <cellStyle name="Total 13 59" xfId="43915"/>
    <cellStyle name="Total 13 6" xfId="43916"/>
    <cellStyle name="Total 13 60" xfId="43917"/>
    <cellStyle name="Total 13 61" xfId="43918"/>
    <cellStyle name="Total 13 62" xfId="43919"/>
    <cellStyle name="Total 13 63" xfId="43920"/>
    <cellStyle name="Total 13 64" xfId="43921"/>
    <cellStyle name="Total 13 65" xfId="43922"/>
    <cellStyle name="Total 13 66" xfId="43923"/>
    <cellStyle name="Total 13 67" xfId="43924"/>
    <cellStyle name="Total 13 68" xfId="43925"/>
    <cellStyle name="Total 13 69" xfId="43926"/>
    <cellStyle name="Total 13 7" xfId="43927"/>
    <cellStyle name="Total 13 8" xfId="43928"/>
    <cellStyle name="Total 13 9" xfId="43929"/>
    <cellStyle name="Total 14" xfId="43930"/>
    <cellStyle name="Total 14 10" xfId="43931"/>
    <cellStyle name="Total 14 11" xfId="43932"/>
    <cellStyle name="Total 14 12" xfId="43933"/>
    <cellStyle name="Total 14 13" xfId="43934"/>
    <cellStyle name="Total 14 14" xfId="43935"/>
    <cellStyle name="Total 14 15" xfId="43936"/>
    <cellStyle name="Total 14 16" xfId="43937"/>
    <cellStyle name="Total 14 17" xfId="43938"/>
    <cellStyle name="Total 14 18" xfId="43939"/>
    <cellStyle name="Total 14 19" xfId="43940"/>
    <cellStyle name="Total 14 2" xfId="43941"/>
    <cellStyle name="Total 14 2 10" xfId="43942"/>
    <cellStyle name="Total 14 2 11" xfId="43943"/>
    <cellStyle name="Total 14 2 12" xfId="43944"/>
    <cellStyle name="Total 14 2 13" xfId="43945"/>
    <cellStyle name="Total 14 2 14" xfId="43946"/>
    <cellStyle name="Total 14 2 15" xfId="43947"/>
    <cellStyle name="Total 14 2 16" xfId="43948"/>
    <cellStyle name="Total 14 2 17" xfId="43949"/>
    <cellStyle name="Total 14 2 18" xfId="43950"/>
    <cellStyle name="Total 14 2 19" xfId="43951"/>
    <cellStyle name="Total 14 2 2" xfId="43952"/>
    <cellStyle name="Total 14 2 20" xfId="43953"/>
    <cellStyle name="Total 14 2 21" xfId="43954"/>
    <cellStyle name="Total 14 2 22" xfId="43955"/>
    <cellStyle name="Total 14 2 23" xfId="43956"/>
    <cellStyle name="Total 14 2 24" xfId="43957"/>
    <cellStyle name="Total 14 2 25" xfId="43958"/>
    <cellStyle name="Total 14 2 26" xfId="43959"/>
    <cellStyle name="Total 14 2 27" xfId="43960"/>
    <cellStyle name="Total 14 2 28" xfId="43961"/>
    <cellStyle name="Total 14 2 29" xfId="43962"/>
    <cellStyle name="Total 14 2 3" xfId="43963"/>
    <cellStyle name="Total 14 2 30" xfId="43964"/>
    <cellStyle name="Total 14 2 31" xfId="43965"/>
    <cellStyle name="Total 14 2 32" xfId="43966"/>
    <cellStyle name="Total 14 2 33" xfId="43967"/>
    <cellStyle name="Total 14 2 34" xfId="43968"/>
    <cellStyle name="Total 14 2 35" xfId="43969"/>
    <cellStyle name="Total 14 2 36" xfId="43970"/>
    <cellStyle name="Total 14 2 37" xfId="43971"/>
    <cellStyle name="Total 14 2 38" xfId="43972"/>
    <cellStyle name="Total 14 2 39" xfId="43973"/>
    <cellStyle name="Total 14 2 4" xfId="43974"/>
    <cellStyle name="Total 14 2 40" xfId="43975"/>
    <cellStyle name="Total 14 2 41" xfId="43976"/>
    <cellStyle name="Total 14 2 42" xfId="43977"/>
    <cellStyle name="Total 14 2 43" xfId="43978"/>
    <cellStyle name="Total 14 2 44" xfId="43979"/>
    <cellStyle name="Total 14 2 45" xfId="43980"/>
    <cellStyle name="Total 14 2 46" xfId="43981"/>
    <cellStyle name="Total 14 2 47" xfId="43982"/>
    <cellStyle name="Total 14 2 48" xfId="43983"/>
    <cellStyle name="Total 14 2 49" xfId="43984"/>
    <cellStyle name="Total 14 2 5" xfId="43985"/>
    <cellStyle name="Total 14 2 50" xfId="43986"/>
    <cellStyle name="Total 14 2 51" xfId="43987"/>
    <cellStyle name="Total 14 2 52" xfId="43988"/>
    <cellStyle name="Total 14 2 53" xfId="43989"/>
    <cellStyle name="Total 14 2 54" xfId="43990"/>
    <cellStyle name="Total 14 2 55" xfId="43991"/>
    <cellStyle name="Total 14 2 56" xfId="43992"/>
    <cellStyle name="Total 14 2 57" xfId="43993"/>
    <cellStyle name="Total 14 2 58" xfId="43994"/>
    <cellStyle name="Total 14 2 59" xfId="43995"/>
    <cellStyle name="Total 14 2 6" xfId="43996"/>
    <cellStyle name="Total 14 2 60" xfId="43997"/>
    <cellStyle name="Total 14 2 61" xfId="43998"/>
    <cellStyle name="Total 14 2 62" xfId="43999"/>
    <cellStyle name="Total 14 2 63" xfId="44000"/>
    <cellStyle name="Total 14 2 64" xfId="44001"/>
    <cellStyle name="Total 14 2 65" xfId="44002"/>
    <cellStyle name="Total 14 2 66" xfId="44003"/>
    <cellStyle name="Total 14 2 67" xfId="44004"/>
    <cellStyle name="Total 14 2 7" xfId="44005"/>
    <cellStyle name="Total 14 2 8" xfId="44006"/>
    <cellStyle name="Total 14 2 9" xfId="44007"/>
    <cellStyle name="Total 14 20" xfId="44008"/>
    <cellStyle name="Total 14 21" xfId="44009"/>
    <cellStyle name="Total 14 22" xfId="44010"/>
    <cellStyle name="Total 14 23" xfId="44011"/>
    <cellStyle name="Total 14 24" xfId="44012"/>
    <cellStyle name="Total 14 25" xfId="44013"/>
    <cellStyle name="Total 14 26" xfId="44014"/>
    <cellStyle name="Total 14 27" xfId="44015"/>
    <cellStyle name="Total 14 28" xfId="44016"/>
    <cellStyle name="Total 14 29" xfId="44017"/>
    <cellStyle name="Total 14 3" xfId="44018"/>
    <cellStyle name="Total 14 3 10" xfId="44019"/>
    <cellStyle name="Total 14 3 11" xfId="44020"/>
    <cellStyle name="Total 14 3 12" xfId="44021"/>
    <cellStyle name="Total 14 3 13" xfId="44022"/>
    <cellStyle name="Total 14 3 14" xfId="44023"/>
    <cellStyle name="Total 14 3 15" xfId="44024"/>
    <cellStyle name="Total 14 3 16" xfId="44025"/>
    <cellStyle name="Total 14 3 17" xfId="44026"/>
    <cellStyle name="Total 14 3 18" xfId="44027"/>
    <cellStyle name="Total 14 3 19" xfId="44028"/>
    <cellStyle name="Total 14 3 2" xfId="44029"/>
    <cellStyle name="Total 14 3 20" xfId="44030"/>
    <cellStyle name="Total 14 3 21" xfId="44031"/>
    <cellStyle name="Total 14 3 22" xfId="44032"/>
    <cellStyle name="Total 14 3 23" xfId="44033"/>
    <cellStyle name="Total 14 3 24" xfId="44034"/>
    <cellStyle name="Total 14 3 25" xfId="44035"/>
    <cellStyle name="Total 14 3 26" xfId="44036"/>
    <cellStyle name="Total 14 3 27" xfId="44037"/>
    <cellStyle name="Total 14 3 28" xfId="44038"/>
    <cellStyle name="Total 14 3 29" xfId="44039"/>
    <cellStyle name="Total 14 3 3" xfId="44040"/>
    <cellStyle name="Total 14 3 30" xfId="44041"/>
    <cellStyle name="Total 14 3 31" xfId="44042"/>
    <cellStyle name="Total 14 3 32" xfId="44043"/>
    <cellStyle name="Total 14 3 33" xfId="44044"/>
    <cellStyle name="Total 14 3 34" xfId="44045"/>
    <cellStyle name="Total 14 3 35" xfId="44046"/>
    <cellStyle name="Total 14 3 36" xfId="44047"/>
    <cellStyle name="Total 14 3 37" xfId="44048"/>
    <cellStyle name="Total 14 3 38" xfId="44049"/>
    <cellStyle name="Total 14 3 39" xfId="44050"/>
    <cellStyle name="Total 14 3 4" xfId="44051"/>
    <cellStyle name="Total 14 3 40" xfId="44052"/>
    <cellStyle name="Total 14 3 41" xfId="44053"/>
    <cellStyle name="Total 14 3 42" xfId="44054"/>
    <cellStyle name="Total 14 3 43" xfId="44055"/>
    <cellStyle name="Total 14 3 44" xfId="44056"/>
    <cellStyle name="Total 14 3 45" xfId="44057"/>
    <cellStyle name="Total 14 3 46" xfId="44058"/>
    <cellStyle name="Total 14 3 47" xfId="44059"/>
    <cellStyle name="Total 14 3 48" xfId="44060"/>
    <cellStyle name="Total 14 3 49" xfId="44061"/>
    <cellStyle name="Total 14 3 5" xfId="44062"/>
    <cellStyle name="Total 14 3 50" xfId="44063"/>
    <cellStyle name="Total 14 3 51" xfId="44064"/>
    <cellStyle name="Total 14 3 52" xfId="44065"/>
    <cellStyle name="Total 14 3 53" xfId="44066"/>
    <cellStyle name="Total 14 3 54" xfId="44067"/>
    <cellStyle name="Total 14 3 55" xfId="44068"/>
    <cellStyle name="Total 14 3 56" xfId="44069"/>
    <cellStyle name="Total 14 3 57" xfId="44070"/>
    <cellStyle name="Total 14 3 58" xfId="44071"/>
    <cellStyle name="Total 14 3 59" xfId="44072"/>
    <cellStyle name="Total 14 3 6" xfId="44073"/>
    <cellStyle name="Total 14 3 60" xfId="44074"/>
    <cellStyle name="Total 14 3 61" xfId="44075"/>
    <cellStyle name="Total 14 3 62" xfId="44076"/>
    <cellStyle name="Total 14 3 63" xfId="44077"/>
    <cellStyle name="Total 14 3 64" xfId="44078"/>
    <cellStyle name="Total 14 3 65" xfId="44079"/>
    <cellStyle name="Total 14 3 66" xfId="44080"/>
    <cellStyle name="Total 14 3 67" xfId="44081"/>
    <cellStyle name="Total 14 3 7" xfId="44082"/>
    <cellStyle name="Total 14 3 8" xfId="44083"/>
    <cellStyle name="Total 14 3 9" xfId="44084"/>
    <cellStyle name="Total 14 30" xfId="44085"/>
    <cellStyle name="Total 14 31" xfId="44086"/>
    <cellStyle name="Total 14 32" xfId="44087"/>
    <cellStyle name="Total 14 33" xfId="44088"/>
    <cellStyle name="Total 14 34" xfId="44089"/>
    <cellStyle name="Total 14 35" xfId="44090"/>
    <cellStyle name="Total 14 36" xfId="44091"/>
    <cellStyle name="Total 14 37" xfId="44092"/>
    <cellStyle name="Total 14 38" xfId="44093"/>
    <cellStyle name="Total 14 39" xfId="44094"/>
    <cellStyle name="Total 14 4" xfId="44095"/>
    <cellStyle name="Total 14 40" xfId="44096"/>
    <cellStyle name="Total 14 41" xfId="44097"/>
    <cellStyle name="Total 14 42" xfId="44098"/>
    <cellStyle name="Total 14 43" xfId="44099"/>
    <cellStyle name="Total 14 44" xfId="44100"/>
    <cellStyle name="Total 14 45" xfId="44101"/>
    <cellStyle name="Total 14 46" xfId="44102"/>
    <cellStyle name="Total 14 47" xfId="44103"/>
    <cellStyle name="Total 14 48" xfId="44104"/>
    <cellStyle name="Total 14 49" xfId="44105"/>
    <cellStyle name="Total 14 5" xfId="44106"/>
    <cellStyle name="Total 14 50" xfId="44107"/>
    <cellStyle name="Total 14 51" xfId="44108"/>
    <cellStyle name="Total 14 52" xfId="44109"/>
    <cellStyle name="Total 14 53" xfId="44110"/>
    <cellStyle name="Total 14 54" xfId="44111"/>
    <cellStyle name="Total 14 55" xfId="44112"/>
    <cellStyle name="Total 14 56" xfId="44113"/>
    <cellStyle name="Total 14 57" xfId="44114"/>
    <cellStyle name="Total 14 58" xfId="44115"/>
    <cellStyle name="Total 14 59" xfId="44116"/>
    <cellStyle name="Total 14 6" xfId="44117"/>
    <cellStyle name="Total 14 60" xfId="44118"/>
    <cellStyle name="Total 14 61" xfId="44119"/>
    <cellStyle name="Total 14 62" xfId="44120"/>
    <cellStyle name="Total 14 63" xfId="44121"/>
    <cellStyle name="Total 14 64" xfId="44122"/>
    <cellStyle name="Total 14 65" xfId="44123"/>
    <cellStyle name="Total 14 66" xfId="44124"/>
    <cellStyle name="Total 14 67" xfId="44125"/>
    <cellStyle name="Total 14 68" xfId="44126"/>
    <cellStyle name="Total 14 69" xfId="44127"/>
    <cellStyle name="Total 14 7" xfId="44128"/>
    <cellStyle name="Total 14 8" xfId="44129"/>
    <cellStyle name="Total 14 9" xfId="44130"/>
    <cellStyle name="Total 15" xfId="44131"/>
    <cellStyle name="Total 15 10" xfId="44132"/>
    <cellStyle name="Total 15 11" xfId="44133"/>
    <cellStyle name="Total 15 12" xfId="44134"/>
    <cellStyle name="Total 15 13" xfId="44135"/>
    <cellStyle name="Total 15 14" xfId="44136"/>
    <cellStyle name="Total 15 15" xfId="44137"/>
    <cellStyle name="Total 15 16" xfId="44138"/>
    <cellStyle name="Total 15 17" xfId="44139"/>
    <cellStyle name="Total 15 18" xfId="44140"/>
    <cellStyle name="Total 15 19" xfId="44141"/>
    <cellStyle name="Total 15 2" xfId="44142"/>
    <cellStyle name="Total 15 2 10" xfId="44143"/>
    <cellStyle name="Total 15 2 11" xfId="44144"/>
    <cellStyle name="Total 15 2 12" xfId="44145"/>
    <cellStyle name="Total 15 2 13" xfId="44146"/>
    <cellStyle name="Total 15 2 14" xfId="44147"/>
    <cellStyle name="Total 15 2 15" xfId="44148"/>
    <cellStyle name="Total 15 2 16" xfId="44149"/>
    <cellStyle name="Total 15 2 17" xfId="44150"/>
    <cellStyle name="Total 15 2 18" xfId="44151"/>
    <cellStyle name="Total 15 2 19" xfId="44152"/>
    <cellStyle name="Total 15 2 2" xfId="44153"/>
    <cellStyle name="Total 15 2 20" xfId="44154"/>
    <cellStyle name="Total 15 2 21" xfId="44155"/>
    <cellStyle name="Total 15 2 22" xfId="44156"/>
    <cellStyle name="Total 15 2 23" xfId="44157"/>
    <cellStyle name="Total 15 2 24" xfId="44158"/>
    <cellStyle name="Total 15 2 25" xfId="44159"/>
    <cellStyle name="Total 15 2 26" xfId="44160"/>
    <cellStyle name="Total 15 2 27" xfId="44161"/>
    <cellStyle name="Total 15 2 28" xfId="44162"/>
    <cellStyle name="Total 15 2 29" xfId="44163"/>
    <cellStyle name="Total 15 2 3" xfId="44164"/>
    <cellStyle name="Total 15 2 30" xfId="44165"/>
    <cellStyle name="Total 15 2 31" xfId="44166"/>
    <cellStyle name="Total 15 2 32" xfId="44167"/>
    <cellStyle name="Total 15 2 33" xfId="44168"/>
    <cellStyle name="Total 15 2 34" xfId="44169"/>
    <cellStyle name="Total 15 2 35" xfId="44170"/>
    <cellStyle name="Total 15 2 36" xfId="44171"/>
    <cellStyle name="Total 15 2 37" xfId="44172"/>
    <cellStyle name="Total 15 2 38" xfId="44173"/>
    <cellStyle name="Total 15 2 39" xfId="44174"/>
    <cellStyle name="Total 15 2 4" xfId="44175"/>
    <cellStyle name="Total 15 2 40" xfId="44176"/>
    <cellStyle name="Total 15 2 41" xfId="44177"/>
    <cellStyle name="Total 15 2 42" xfId="44178"/>
    <cellStyle name="Total 15 2 43" xfId="44179"/>
    <cellStyle name="Total 15 2 44" xfId="44180"/>
    <cellStyle name="Total 15 2 45" xfId="44181"/>
    <cellStyle name="Total 15 2 46" xfId="44182"/>
    <cellStyle name="Total 15 2 47" xfId="44183"/>
    <cellStyle name="Total 15 2 48" xfId="44184"/>
    <cellStyle name="Total 15 2 49" xfId="44185"/>
    <cellStyle name="Total 15 2 5" xfId="44186"/>
    <cellStyle name="Total 15 2 50" xfId="44187"/>
    <cellStyle name="Total 15 2 51" xfId="44188"/>
    <cellStyle name="Total 15 2 52" xfId="44189"/>
    <cellStyle name="Total 15 2 53" xfId="44190"/>
    <cellStyle name="Total 15 2 54" xfId="44191"/>
    <cellStyle name="Total 15 2 55" xfId="44192"/>
    <cellStyle name="Total 15 2 56" xfId="44193"/>
    <cellStyle name="Total 15 2 57" xfId="44194"/>
    <cellStyle name="Total 15 2 58" xfId="44195"/>
    <cellStyle name="Total 15 2 59" xfId="44196"/>
    <cellStyle name="Total 15 2 6" xfId="44197"/>
    <cellStyle name="Total 15 2 60" xfId="44198"/>
    <cellStyle name="Total 15 2 61" xfId="44199"/>
    <cellStyle name="Total 15 2 62" xfId="44200"/>
    <cellStyle name="Total 15 2 63" xfId="44201"/>
    <cellStyle name="Total 15 2 64" xfId="44202"/>
    <cellStyle name="Total 15 2 65" xfId="44203"/>
    <cellStyle name="Total 15 2 66" xfId="44204"/>
    <cellStyle name="Total 15 2 67" xfId="44205"/>
    <cellStyle name="Total 15 2 7" xfId="44206"/>
    <cellStyle name="Total 15 2 8" xfId="44207"/>
    <cellStyle name="Total 15 2 9" xfId="44208"/>
    <cellStyle name="Total 15 20" xfId="44209"/>
    <cellStyle name="Total 15 21" xfId="44210"/>
    <cellStyle name="Total 15 22" xfId="44211"/>
    <cellStyle name="Total 15 23" xfId="44212"/>
    <cellStyle name="Total 15 24" xfId="44213"/>
    <cellStyle name="Total 15 25" xfId="44214"/>
    <cellStyle name="Total 15 26" xfId="44215"/>
    <cellStyle name="Total 15 27" xfId="44216"/>
    <cellStyle name="Total 15 28" xfId="44217"/>
    <cellStyle name="Total 15 29" xfId="44218"/>
    <cellStyle name="Total 15 3" xfId="44219"/>
    <cellStyle name="Total 15 3 10" xfId="44220"/>
    <cellStyle name="Total 15 3 11" xfId="44221"/>
    <cellStyle name="Total 15 3 12" xfId="44222"/>
    <cellStyle name="Total 15 3 13" xfId="44223"/>
    <cellStyle name="Total 15 3 14" xfId="44224"/>
    <cellStyle name="Total 15 3 15" xfId="44225"/>
    <cellStyle name="Total 15 3 16" xfId="44226"/>
    <cellStyle name="Total 15 3 17" xfId="44227"/>
    <cellStyle name="Total 15 3 18" xfId="44228"/>
    <cellStyle name="Total 15 3 19" xfId="44229"/>
    <cellStyle name="Total 15 3 2" xfId="44230"/>
    <cellStyle name="Total 15 3 20" xfId="44231"/>
    <cellStyle name="Total 15 3 21" xfId="44232"/>
    <cellStyle name="Total 15 3 22" xfId="44233"/>
    <cellStyle name="Total 15 3 23" xfId="44234"/>
    <cellStyle name="Total 15 3 24" xfId="44235"/>
    <cellStyle name="Total 15 3 25" xfId="44236"/>
    <cellStyle name="Total 15 3 26" xfId="44237"/>
    <cellStyle name="Total 15 3 27" xfId="44238"/>
    <cellStyle name="Total 15 3 28" xfId="44239"/>
    <cellStyle name="Total 15 3 29" xfId="44240"/>
    <cellStyle name="Total 15 3 3" xfId="44241"/>
    <cellStyle name="Total 15 3 30" xfId="44242"/>
    <cellStyle name="Total 15 3 31" xfId="44243"/>
    <cellStyle name="Total 15 3 32" xfId="44244"/>
    <cellStyle name="Total 15 3 33" xfId="44245"/>
    <cellStyle name="Total 15 3 34" xfId="44246"/>
    <cellStyle name="Total 15 3 35" xfId="44247"/>
    <cellStyle name="Total 15 3 36" xfId="44248"/>
    <cellStyle name="Total 15 3 37" xfId="44249"/>
    <cellStyle name="Total 15 3 38" xfId="44250"/>
    <cellStyle name="Total 15 3 39" xfId="44251"/>
    <cellStyle name="Total 15 3 4" xfId="44252"/>
    <cellStyle name="Total 15 3 40" xfId="44253"/>
    <cellStyle name="Total 15 3 41" xfId="44254"/>
    <cellStyle name="Total 15 3 42" xfId="44255"/>
    <cellStyle name="Total 15 3 43" xfId="44256"/>
    <cellStyle name="Total 15 3 44" xfId="44257"/>
    <cellStyle name="Total 15 3 45" xfId="44258"/>
    <cellStyle name="Total 15 3 46" xfId="44259"/>
    <cellStyle name="Total 15 3 47" xfId="44260"/>
    <cellStyle name="Total 15 3 48" xfId="44261"/>
    <cellStyle name="Total 15 3 49" xfId="44262"/>
    <cellStyle name="Total 15 3 5" xfId="44263"/>
    <cellStyle name="Total 15 3 50" xfId="44264"/>
    <cellStyle name="Total 15 3 51" xfId="44265"/>
    <cellStyle name="Total 15 3 52" xfId="44266"/>
    <cellStyle name="Total 15 3 53" xfId="44267"/>
    <cellStyle name="Total 15 3 54" xfId="44268"/>
    <cellStyle name="Total 15 3 55" xfId="44269"/>
    <cellStyle name="Total 15 3 56" xfId="44270"/>
    <cellStyle name="Total 15 3 57" xfId="44271"/>
    <cellStyle name="Total 15 3 58" xfId="44272"/>
    <cellStyle name="Total 15 3 59" xfId="44273"/>
    <cellStyle name="Total 15 3 6" xfId="44274"/>
    <cellStyle name="Total 15 3 60" xfId="44275"/>
    <cellStyle name="Total 15 3 61" xfId="44276"/>
    <cellStyle name="Total 15 3 62" xfId="44277"/>
    <cellStyle name="Total 15 3 63" xfId="44278"/>
    <cellStyle name="Total 15 3 64" xfId="44279"/>
    <cellStyle name="Total 15 3 65" xfId="44280"/>
    <cellStyle name="Total 15 3 66" xfId="44281"/>
    <cellStyle name="Total 15 3 67" xfId="44282"/>
    <cellStyle name="Total 15 3 7" xfId="44283"/>
    <cellStyle name="Total 15 3 8" xfId="44284"/>
    <cellStyle name="Total 15 3 9" xfId="44285"/>
    <cellStyle name="Total 15 30" xfId="44286"/>
    <cellStyle name="Total 15 31" xfId="44287"/>
    <cellStyle name="Total 15 32" xfId="44288"/>
    <cellStyle name="Total 15 33" xfId="44289"/>
    <cellStyle name="Total 15 34" xfId="44290"/>
    <cellStyle name="Total 15 35" xfId="44291"/>
    <cellStyle name="Total 15 36" xfId="44292"/>
    <cellStyle name="Total 15 37" xfId="44293"/>
    <cellStyle name="Total 15 38" xfId="44294"/>
    <cellStyle name="Total 15 39" xfId="44295"/>
    <cellStyle name="Total 15 4" xfId="44296"/>
    <cellStyle name="Total 15 40" xfId="44297"/>
    <cellStyle name="Total 15 41" xfId="44298"/>
    <cellStyle name="Total 15 42" xfId="44299"/>
    <cellStyle name="Total 15 43" xfId="44300"/>
    <cellStyle name="Total 15 44" xfId="44301"/>
    <cellStyle name="Total 15 45" xfId="44302"/>
    <cellStyle name="Total 15 46" xfId="44303"/>
    <cellStyle name="Total 15 47" xfId="44304"/>
    <cellStyle name="Total 15 48" xfId="44305"/>
    <cellStyle name="Total 15 49" xfId="44306"/>
    <cellStyle name="Total 15 5" xfId="44307"/>
    <cellStyle name="Total 15 50" xfId="44308"/>
    <cellStyle name="Total 15 51" xfId="44309"/>
    <cellStyle name="Total 15 52" xfId="44310"/>
    <cellStyle name="Total 15 53" xfId="44311"/>
    <cellStyle name="Total 15 54" xfId="44312"/>
    <cellStyle name="Total 15 55" xfId="44313"/>
    <cellStyle name="Total 15 56" xfId="44314"/>
    <cellStyle name="Total 15 57" xfId="44315"/>
    <cellStyle name="Total 15 58" xfId="44316"/>
    <cellStyle name="Total 15 59" xfId="44317"/>
    <cellStyle name="Total 15 6" xfId="44318"/>
    <cellStyle name="Total 15 60" xfId="44319"/>
    <cellStyle name="Total 15 61" xfId="44320"/>
    <cellStyle name="Total 15 62" xfId="44321"/>
    <cellStyle name="Total 15 63" xfId="44322"/>
    <cellStyle name="Total 15 64" xfId="44323"/>
    <cellStyle name="Total 15 65" xfId="44324"/>
    <cellStyle name="Total 15 66" xfId="44325"/>
    <cellStyle name="Total 15 67" xfId="44326"/>
    <cellStyle name="Total 15 68" xfId="44327"/>
    <cellStyle name="Total 15 69" xfId="44328"/>
    <cellStyle name="Total 15 7" xfId="44329"/>
    <cellStyle name="Total 15 8" xfId="44330"/>
    <cellStyle name="Total 15 9" xfId="44331"/>
    <cellStyle name="Total 16" xfId="44332"/>
    <cellStyle name="Total 16 10" xfId="44333"/>
    <cellStyle name="Total 16 11" xfId="44334"/>
    <cellStyle name="Total 16 12" xfId="44335"/>
    <cellStyle name="Total 16 13" xfId="44336"/>
    <cellStyle name="Total 16 14" xfId="44337"/>
    <cellStyle name="Total 16 15" xfId="44338"/>
    <cellStyle name="Total 16 16" xfId="44339"/>
    <cellStyle name="Total 16 17" xfId="44340"/>
    <cellStyle name="Total 16 18" xfId="44341"/>
    <cellStyle name="Total 16 19" xfId="44342"/>
    <cellStyle name="Total 16 2" xfId="44343"/>
    <cellStyle name="Total 16 2 10" xfId="44344"/>
    <cellStyle name="Total 16 2 11" xfId="44345"/>
    <cellStyle name="Total 16 2 12" xfId="44346"/>
    <cellStyle name="Total 16 2 13" xfId="44347"/>
    <cellStyle name="Total 16 2 14" xfId="44348"/>
    <cellStyle name="Total 16 2 15" xfId="44349"/>
    <cellStyle name="Total 16 2 16" xfId="44350"/>
    <cellStyle name="Total 16 2 17" xfId="44351"/>
    <cellStyle name="Total 16 2 18" xfId="44352"/>
    <cellStyle name="Total 16 2 19" xfId="44353"/>
    <cellStyle name="Total 16 2 2" xfId="44354"/>
    <cellStyle name="Total 16 2 20" xfId="44355"/>
    <cellStyle name="Total 16 2 21" xfId="44356"/>
    <cellStyle name="Total 16 2 22" xfId="44357"/>
    <cellStyle name="Total 16 2 23" xfId="44358"/>
    <cellStyle name="Total 16 2 24" xfId="44359"/>
    <cellStyle name="Total 16 2 25" xfId="44360"/>
    <cellStyle name="Total 16 2 26" xfId="44361"/>
    <cellStyle name="Total 16 2 27" xfId="44362"/>
    <cellStyle name="Total 16 2 28" xfId="44363"/>
    <cellStyle name="Total 16 2 29" xfId="44364"/>
    <cellStyle name="Total 16 2 3" xfId="44365"/>
    <cellStyle name="Total 16 2 30" xfId="44366"/>
    <cellStyle name="Total 16 2 31" xfId="44367"/>
    <cellStyle name="Total 16 2 32" xfId="44368"/>
    <cellStyle name="Total 16 2 33" xfId="44369"/>
    <cellStyle name="Total 16 2 34" xfId="44370"/>
    <cellStyle name="Total 16 2 35" xfId="44371"/>
    <cellStyle name="Total 16 2 36" xfId="44372"/>
    <cellStyle name="Total 16 2 37" xfId="44373"/>
    <cellStyle name="Total 16 2 38" xfId="44374"/>
    <cellStyle name="Total 16 2 39" xfId="44375"/>
    <cellStyle name="Total 16 2 4" xfId="44376"/>
    <cellStyle name="Total 16 2 40" xfId="44377"/>
    <cellStyle name="Total 16 2 41" xfId="44378"/>
    <cellStyle name="Total 16 2 42" xfId="44379"/>
    <cellStyle name="Total 16 2 43" xfId="44380"/>
    <cellStyle name="Total 16 2 44" xfId="44381"/>
    <cellStyle name="Total 16 2 45" xfId="44382"/>
    <cellStyle name="Total 16 2 46" xfId="44383"/>
    <cellStyle name="Total 16 2 47" xfId="44384"/>
    <cellStyle name="Total 16 2 48" xfId="44385"/>
    <cellStyle name="Total 16 2 49" xfId="44386"/>
    <cellStyle name="Total 16 2 5" xfId="44387"/>
    <cellStyle name="Total 16 2 50" xfId="44388"/>
    <cellStyle name="Total 16 2 51" xfId="44389"/>
    <cellStyle name="Total 16 2 52" xfId="44390"/>
    <cellStyle name="Total 16 2 53" xfId="44391"/>
    <cellStyle name="Total 16 2 54" xfId="44392"/>
    <cellStyle name="Total 16 2 55" xfId="44393"/>
    <cellStyle name="Total 16 2 56" xfId="44394"/>
    <cellStyle name="Total 16 2 57" xfId="44395"/>
    <cellStyle name="Total 16 2 58" xfId="44396"/>
    <cellStyle name="Total 16 2 59" xfId="44397"/>
    <cellStyle name="Total 16 2 6" xfId="44398"/>
    <cellStyle name="Total 16 2 60" xfId="44399"/>
    <cellStyle name="Total 16 2 61" xfId="44400"/>
    <cellStyle name="Total 16 2 62" xfId="44401"/>
    <cellStyle name="Total 16 2 63" xfId="44402"/>
    <cellStyle name="Total 16 2 64" xfId="44403"/>
    <cellStyle name="Total 16 2 65" xfId="44404"/>
    <cellStyle name="Total 16 2 66" xfId="44405"/>
    <cellStyle name="Total 16 2 67" xfId="44406"/>
    <cellStyle name="Total 16 2 7" xfId="44407"/>
    <cellStyle name="Total 16 2 8" xfId="44408"/>
    <cellStyle name="Total 16 2 9" xfId="44409"/>
    <cellStyle name="Total 16 20" xfId="44410"/>
    <cellStyle name="Total 16 21" xfId="44411"/>
    <cellStyle name="Total 16 22" xfId="44412"/>
    <cellStyle name="Total 16 23" xfId="44413"/>
    <cellStyle name="Total 16 24" xfId="44414"/>
    <cellStyle name="Total 16 25" xfId="44415"/>
    <cellStyle name="Total 16 26" xfId="44416"/>
    <cellStyle name="Total 16 27" xfId="44417"/>
    <cellStyle name="Total 16 28" xfId="44418"/>
    <cellStyle name="Total 16 29" xfId="44419"/>
    <cellStyle name="Total 16 3" xfId="44420"/>
    <cellStyle name="Total 16 3 10" xfId="44421"/>
    <cellStyle name="Total 16 3 11" xfId="44422"/>
    <cellStyle name="Total 16 3 12" xfId="44423"/>
    <cellStyle name="Total 16 3 13" xfId="44424"/>
    <cellStyle name="Total 16 3 14" xfId="44425"/>
    <cellStyle name="Total 16 3 15" xfId="44426"/>
    <cellStyle name="Total 16 3 16" xfId="44427"/>
    <cellStyle name="Total 16 3 17" xfId="44428"/>
    <cellStyle name="Total 16 3 18" xfId="44429"/>
    <cellStyle name="Total 16 3 19" xfId="44430"/>
    <cellStyle name="Total 16 3 2" xfId="44431"/>
    <cellStyle name="Total 16 3 20" xfId="44432"/>
    <cellStyle name="Total 16 3 21" xfId="44433"/>
    <cellStyle name="Total 16 3 22" xfId="44434"/>
    <cellStyle name="Total 16 3 23" xfId="44435"/>
    <cellStyle name="Total 16 3 24" xfId="44436"/>
    <cellStyle name="Total 16 3 25" xfId="44437"/>
    <cellStyle name="Total 16 3 26" xfId="44438"/>
    <cellStyle name="Total 16 3 27" xfId="44439"/>
    <cellStyle name="Total 16 3 28" xfId="44440"/>
    <cellStyle name="Total 16 3 29" xfId="44441"/>
    <cellStyle name="Total 16 3 3" xfId="44442"/>
    <cellStyle name="Total 16 3 30" xfId="44443"/>
    <cellStyle name="Total 16 3 31" xfId="44444"/>
    <cellStyle name="Total 16 3 32" xfId="44445"/>
    <cellStyle name="Total 16 3 33" xfId="44446"/>
    <cellStyle name="Total 16 3 34" xfId="44447"/>
    <cellStyle name="Total 16 3 35" xfId="44448"/>
    <cellStyle name="Total 16 3 36" xfId="44449"/>
    <cellStyle name="Total 16 3 37" xfId="44450"/>
    <cellStyle name="Total 16 3 38" xfId="44451"/>
    <cellStyle name="Total 16 3 39" xfId="44452"/>
    <cellStyle name="Total 16 3 4" xfId="44453"/>
    <cellStyle name="Total 16 3 40" xfId="44454"/>
    <cellStyle name="Total 16 3 41" xfId="44455"/>
    <cellStyle name="Total 16 3 42" xfId="44456"/>
    <cellStyle name="Total 16 3 43" xfId="44457"/>
    <cellStyle name="Total 16 3 44" xfId="44458"/>
    <cellStyle name="Total 16 3 45" xfId="44459"/>
    <cellStyle name="Total 16 3 46" xfId="44460"/>
    <cellStyle name="Total 16 3 47" xfId="44461"/>
    <cellStyle name="Total 16 3 48" xfId="44462"/>
    <cellStyle name="Total 16 3 49" xfId="44463"/>
    <cellStyle name="Total 16 3 5" xfId="44464"/>
    <cellStyle name="Total 16 3 50" xfId="44465"/>
    <cellStyle name="Total 16 3 51" xfId="44466"/>
    <cellStyle name="Total 16 3 52" xfId="44467"/>
    <cellStyle name="Total 16 3 53" xfId="44468"/>
    <cellStyle name="Total 16 3 54" xfId="44469"/>
    <cellStyle name="Total 16 3 55" xfId="44470"/>
    <cellStyle name="Total 16 3 56" xfId="44471"/>
    <cellStyle name="Total 16 3 57" xfId="44472"/>
    <cellStyle name="Total 16 3 58" xfId="44473"/>
    <cellStyle name="Total 16 3 59" xfId="44474"/>
    <cellStyle name="Total 16 3 6" xfId="44475"/>
    <cellStyle name="Total 16 3 60" xfId="44476"/>
    <cellStyle name="Total 16 3 61" xfId="44477"/>
    <cellStyle name="Total 16 3 62" xfId="44478"/>
    <cellStyle name="Total 16 3 63" xfId="44479"/>
    <cellStyle name="Total 16 3 64" xfId="44480"/>
    <cellStyle name="Total 16 3 65" xfId="44481"/>
    <cellStyle name="Total 16 3 66" xfId="44482"/>
    <cellStyle name="Total 16 3 67" xfId="44483"/>
    <cellStyle name="Total 16 3 7" xfId="44484"/>
    <cellStyle name="Total 16 3 8" xfId="44485"/>
    <cellStyle name="Total 16 3 9" xfId="44486"/>
    <cellStyle name="Total 16 30" xfId="44487"/>
    <cellStyle name="Total 16 31" xfId="44488"/>
    <cellStyle name="Total 16 32" xfId="44489"/>
    <cellStyle name="Total 16 33" xfId="44490"/>
    <cellStyle name="Total 16 34" xfId="44491"/>
    <cellStyle name="Total 16 35" xfId="44492"/>
    <cellStyle name="Total 16 36" xfId="44493"/>
    <cellStyle name="Total 16 37" xfId="44494"/>
    <cellStyle name="Total 16 38" xfId="44495"/>
    <cellStyle name="Total 16 39" xfId="44496"/>
    <cellStyle name="Total 16 4" xfId="44497"/>
    <cellStyle name="Total 16 40" xfId="44498"/>
    <cellStyle name="Total 16 41" xfId="44499"/>
    <cellStyle name="Total 16 42" xfId="44500"/>
    <cellStyle name="Total 16 43" xfId="44501"/>
    <cellStyle name="Total 16 44" xfId="44502"/>
    <cellStyle name="Total 16 45" xfId="44503"/>
    <cellStyle name="Total 16 46" xfId="44504"/>
    <cellStyle name="Total 16 47" xfId="44505"/>
    <cellStyle name="Total 16 48" xfId="44506"/>
    <cellStyle name="Total 16 49" xfId="44507"/>
    <cellStyle name="Total 16 5" xfId="44508"/>
    <cellStyle name="Total 16 50" xfId="44509"/>
    <cellStyle name="Total 16 51" xfId="44510"/>
    <cellStyle name="Total 16 52" xfId="44511"/>
    <cellStyle name="Total 16 53" xfId="44512"/>
    <cellStyle name="Total 16 54" xfId="44513"/>
    <cellStyle name="Total 16 55" xfId="44514"/>
    <cellStyle name="Total 16 56" xfId="44515"/>
    <cellStyle name="Total 16 57" xfId="44516"/>
    <cellStyle name="Total 16 58" xfId="44517"/>
    <cellStyle name="Total 16 59" xfId="44518"/>
    <cellStyle name="Total 16 6" xfId="44519"/>
    <cellStyle name="Total 16 60" xfId="44520"/>
    <cellStyle name="Total 16 61" xfId="44521"/>
    <cellStyle name="Total 16 62" xfId="44522"/>
    <cellStyle name="Total 16 63" xfId="44523"/>
    <cellStyle name="Total 16 64" xfId="44524"/>
    <cellStyle name="Total 16 65" xfId="44525"/>
    <cellStyle name="Total 16 66" xfId="44526"/>
    <cellStyle name="Total 16 67" xfId="44527"/>
    <cellStyle name="Total 16 68" xfId="44528"/>
    <cellStyle name="Total 16 69" xfId="44529"/>
    <cellStyle name="Total 16 7" xfId="44530"/>
    <cellStyle name="Total 16 8" xfId="44531"/>
    <cellStyle name="Total 16 9" xfId="44532"/>
    <cellStyle name="Total 17" xfId="44533"/>
    <cellStyle name="Total 17 10" xfId="44534"/>
    <cellStyle name="Total 17 11" xfId="44535"/>
    <cellStyle name="Total 17 12" xfId="44536"/>
    <cellStyle name="Total 17 13" xfId="44537"/>
    <cellStyle name="Total 17 14" xfId="44538"/>
    <cellStyle name="Total 17 15" xfId="44539"/>
    <cellStyle name="Total 17 16" xfId="44540"/>
    <cellStyle name="Total 17 17" xfId="44541"/>
    <cellStyle name="Total 17 18" xfId="44542"/>
    <cellStyle name="Total 17 19" xfId="44543"/>
    <cellStyle name="Total 17 2" xfId="44544"/>
    <cellStyle name="Total 17 2 10" xfId="44545"/>
    <cellStyle name="Total 17 2 11" xfId="44546"/>
    <cellStyle name="Total 17 2 12" xfId="44547"/>
    <cellStyle name="Total 17 2 13" xfId="44548"/>
    <cellStyle name="Total 17 2 14" xfId="44549"/>
    <cellStyle name="Total 17 2 15" xfId="44550"/>
    <cellStyle name="Total 17 2 16" xfId="44551"/>
    <cellStyle name="Total 17 2 17" xfId="44552"/>
    <cellStyle name="Total 17 2 18" xfId="44553"/>
    <cellStyle name="Total 17 2 19" xfId="44554"/>
    <cellStyle name="Total 17 2 2" xfId="44555"/>
    <cellStyle name="Total 17 2 20" xfId="44556"/>
    <cellStyle name="Total 17 2 21" xfId="44557"/>
    <cellStyle name="Total 17 2 22" xfId="44558"/>
    <cellStyle name="Total 17 2 23" xfId="44559"/>
    <cellStyle name="Total 17 2 24" xfId="44560"/>
    <cellStyle name="Total 17 2 25" xfId="44561"/>
    <cellStyle name="Total 17 2 26" xfId="44562"/>
    <cellStyle name="Total 17 2 27" xfId="44563"/>
    <cellStyle name="Total 17 2 28" xfId="44564"/>
    <cellStyle name="Total 17 2 29" xfId="44565"/>
    <cellStyle name="Total 17 2 3" xfId="44566"/>
    <cellStyle name="Total 17 2 30" xfId="44567"/>
    <cellStyle name="Total 17 2 31" xfId="44568"/>
    <cellStyle name="Total 17 2 32" xfId="44569"/>
    <cellStyle name="Total 17 2 33" xfId="44570"/>
    <cellStyle name="Total 17 2 34" xfId="44571"/>
    <cellStyle name="Total 17 2 35" xfId="44572"/>
    <cellStyle name="Total 17 2 36" xfId="44573"/>
    <cellStyle name="Total 17 2 37" xfId="44574"/>
    <cellStyle name="Total 17 2 38" xfId="44575"/>
    <cellStyle name="Total 17 2 39" xfId="44576"/>
    <cellStyle name="Total 17 2 4" xfId="44577"/>
    <cellStyle name="Total 17 2 40" xfId="44578"/>
    <cellStyle name="Total 17 2 41" xfId="44579"/>
    <cellStyle name="Total 17 2 42" xfId="44580"/>
    <cellStyle name="Total 17 2 43" xfId="44581"/>
    <cellStyle name="Total 17 2 44" xfId="44582"/>
    <cellStyle name="Total 17 2 45" xfId="44583"/>
    <cellStyle name="Total 17 2 46" xfId="44584"/>
    <cellStyle name="Total 17 2 47" xfId="44585"/>
    <cellStyle name="Total 17 2 48" xfId="44586"/>
    <cellStyle name="Total 17 2 49" xfId="44587"/>
    <cellStyle name="Total 17 2 5" xfId="44588"/>
    <cellStyle name="Total 17 2 50" xfId="44589"/>
    <cellStyle name="Total 17 2 51" xfId="44590"/>
    <cellStyle name="Total 17 2 52" xfId="44591"/>
    <cellStyle name="Total 17 2 53" xfId="44592"/>
    <cellStyle name="Total 17 2 54" xfId="44593"/>
    <cellStyle name="Total 17 2 55" xfId="44594"/>
    <cellStyle name="Total 17 2 56" xfId="44595"/>
    <cellStyle name="Total 17 2 57" xfId="44596"/>
    <cellStyle name="Total 17 2 58" xfId="44597"/>
    <cellStyle name="Total 17 2 59" xfId="44598"/>
    <cellStyle name="Total 17 2 6" xfId="44599"/>
    <cellStyle name="Total 17 2 60" xfId="44600"/>
    <cellStyle name="Total 17 2 61" xfId="44601"/>
    <cellStyle name="Total 17 2 62" xfId="44602"/>
    <cellStyle name="Total 17 2 63" xfId="44603"/>
    <cellStyle name="Total 17 2 64" xfId="44604"/>
    <cellStyle name="Total 17 2 65" xfId="44605"/>
    <cellStyle name="Total 17 2 66" xfId="44606"/>
    <cellStyle name="Total 17 2 67" xfId="44607"/>
    <cellStyle name="Total 17 2 7" xfId="44608"/>
    <cellStyle name="Total 17 2 8" xfId="44609"/>
    <cellStyle name="Total 17 2 9" xfId="44610"/>
    <cellStyle name="Total 17 20" xfId="44611"/>
    <cellStyle name="Total 17 21" xfId="44612"/>
    <cellStyle name="Total 17 22" xfId="44613"/>
    <cellStyle name="Total 17 23" xfId="44614"/>
    <cellStyle name="Total 17 24" xfId="44615"/>
    <cellStyle name="Total 17 25" xfId="44616"/>
    <cellStyle name="Total 17 26" xfId="44617"/>
    <cellStyle name="Total 17 27" xfId="44618"/>
    <cellStyle name="Total 17 28" xfId="44619"/>
    <cellStyle name="Total 17 29" xfId="44620"/>
    <cellStyle name="Total 17 3" xfId="44621"/>
    <cellStyle name="Total 17 3 10" xfId="44622"/>
    <cellStyle name="Total 17 3 11" xfId="44623"/>
    <cellStyle name="Total 17 3 12" xfId="44624"/>
    <cellStyle name="Total 17 3 13" xfId="44625"/>
    <cellStyle name="Total 17 3 14" xfId="44626"/>
    <cellStyle name="Total 17 3 15" xfId="44627"/>
    <cellStyle name="Total 17 3 16" xfId="44628"/>
    <cellStyle name="Total 17 3 17" xfId="44629"/>
    <cellStyle name="Total 17 3 18" xfId="44630"/>
    <cellStyle name="Total 17 3 19" xfId="44631"/>
    <cellStyle name="Total 17 3 2" xfId="44632"/>
    <cellStyle name="Total 17 3 20" xfId="44633"/>
    <cellStyle name="Total 17 3 21" xfId="44634"/>
    <cellStyle name="Total 17 3 22" xfId="44635"/>
    <cellStyle name="Total 17 3 23" xfId="44636"/>
    <cellStyle name="Total 17 3 24" xfId="44637"/>
    <cellStyle name="Total 17 3 25" xfId="44638"/>
    <cellStyle name="Total 17 3 26" xfId="44639"/>
    <cellStyle name="Total 17 3 27" xfId="44640"/>
    <cellStyle name="Total 17 3 28" xfId="44641"/>
    <cellStyle name="Total 17 3 29" xfId="44642"/>
    <cellStyle name="Total 17 3 3" xfId="44643"/>
    <cellStyle name="Total 17 3 30" xfId="44644"/>
    <cellStyle name="Total 17 3 31" xfId="44645"/>
    <cellStyle name="Total 17 3 32" xfId="44646"/>
    <cellStyle name="Total 17 3 33" xfId="44647"/>
    <cellStyle name="Total 17 3 34" xfId="44648"/>
    <cellStyle name="Total 17 3 35" xfId="44649"/>
    <cellStyle name="Total 17 3 36" xfId="44650"/>
    <cellStyle name="Total 17 3 37" xfId="44651"/>
    <cellStyle name="Total 17 3 38" xfId="44652"/>
    <cellStyle name="Total 17 3 39" xfId="44653"/>
    <cellStyle name="Total 17 3 4" xfId="44654"/>
    <cellStyle name="Total 17 3 40" xfId="44655"/>
    <cellStyle name="Total 17 3 41" xfId="44656"/>
    <cellStyle name="Total 17 3 42" xfId="44657"/>
    <cellStyle name="Total 17 3 43" xfId="44658"/>
    <cellStyle name="Total 17 3 44" xfId="44659"/>
    <cellStyle name="Total 17 3 45" xfId="44660"/>
    <cellStyle name="Total 17 3 46" xfId="44661"/>
    <cellStyle name="Total 17 3 47" xfId="44662"/>
    <cellStyle name="Total 17 3 48" xfId="44663"/>
    <cellStyle name="Total 17 3 49" xfId="44664"/>
    <cellStyle name="Total 17 3 5" xfId="44665"/>
    <cellStyle name="Total 17 3 50" xfId="44666"/>
    <cellStyle name="Total 17 3 51" xfId="44667"/>
    <cellStyle name="Total 17 3 52" xfId="44668"/>
    <cellStyle name="Total 17 3 53" xfId="44669"/>
    <cellStyle name="Total 17 3 54" xfId="44670"/>
    <cellStyle name="Total 17 3 55" xfId="44671"/>
    <cellStyle name="Total 17 3 56" xfId="44672"/>
    <cellStyle name="Total 17 3 57" xfId="44673"/>
    <cellStyle name="Total 17 3 58" xfId="44674"/>
    <cellStyle name="Total 17 3 59" xfId="44675"/>
    <cellStyle name="Total 17 3 6" xfId="44676"/>
    <cellStyle name="Total 17 3 60" xfId="44677"/>
    <cellStyle name="Total 17 3 61" xfId="44678"/>
    <cellStyle name="Total 17 3 62" xfId="44679"/>
    <cellStyle name="Total 17 3 63" xfId="44680"/>
    <cellStyle name="Total 17 3 64" xfId="44681"/>
    <cellStyle name="Total 17 3 65" xfId="44682"/>
    <cellStyle name="Total 17 3 66" xfId="44683"/>
    <cellStyle name="Total 17 3 67" xfId="44684"/>
    <cellStyle name="Total 17 3 7" xfId="44685"/>
    <cellStyle name="Total 17 3 8" xfId="44686"/>
    <cellStyle name="Total 17 3 9" xfId="44687"/>
    <cellStyle name="Total 17 30" xfId="44688"/>
    <cellStyle name="Total 17 31" xfId="44689"/>
    <cellStyle name="Total 17 32" xfId="44690"/>
    <cellStyle name="Total 17 33" xfId="44691"/>
    <cellStyle name="Total 17 34" xfId="44692"/>
    <cellStyle name="Total 17 35" xfId="44693"/>
    <cellStyle name="Total 17 36" xfId="44694"/>
    <cellStyle name="Total 17 37" xfId="44695"/>
    <cellStyle name="Total 17 38" xfId="44696"/>
    <cellStyle name="Total 17 39" xfId="44697"/>
    <cellStyle name="Total 17 4" xfId="44698"/>
    <cellStyle name="Total 17 40" xfId="44699"/>
    <cellStyle name="Total 17 41" xfId="44700"/>
    <cellStyle name="Total 17 42" xfId="44701"/>
    <cellStyle name="Total 17 43" xfId="44702"/>
    <cellStyle name="Total 17 44" xfId="44703"/>
    <cellStyle name="Total 17 45" xfId="44704"/>
    <cellStyle name="Total 17 46" xfId="44705"/>
    <cellStyle name="Total 17 47" xfId="44706"/>
    <cellStyle name="Total 17 48" xfId="44707"/>
    <cellStyle name="Total 17 49" xfId="44708"/>
    <cellStyle name="Total 17 5" xfId="44709"/>
    <cellStyle name="Total 17 50" xfId="44710"/>
    <cellStyle name="Total 17 51" xfId="44711"/>
    <cellStyle name="Total 17 52" xfId="44712"/>
    <cellStyle name="Total 17 53" xfId="44713"/>
    <cellStyle name="Total 17 54" xfId="44714"/>
    <cellStyle name="Total 17 55" xfId="44715"/>
    <cellStyle name="Total 17 56" xfId="44716"/>
    <cellStyle name="Total 17 57" xfId="44717"/>
    <cellStyle name="Total 17 58" xfId="44718"/>
    <cellStyle name="Total 17 59" xfId="44719"/>
    <cellStyle name="Total 17 6" xfId="44720"/>
    <cellStyle name="Total 17 60" xfId="44721"/>
    <cellStyle name="Total 17 61" xfId="44722"/>
    <cellStyle name="Total 17 62" xfId="44723"/>
    <cellStyle name="Total 17 63" xfId="44724"/>
    <cellStyle name="Total 17 64" xfId="44725"/>
    <cellStyle name="Total 17 65" xfId="44726"/>
    <cellStyle name="Total 17 66" xfId="44727"/>
    <cellStyle name="Total 17 67" xfId="44728"/>
    <cellStyle name="Total 17 68" xfId="44729"/>
    <cellStyle name="Total 17 69" xfId="44730"/>
    <cellStyle name="Total 17 7" xfId="44731"/>
    <cellStyle name="Total 17 8" xfId="44732"/>
    <cellStyle name="Total 17 9" xfId="44733"/>
    <cellStyle name="Total 18" xfId="44734"/>
    <cellStyle name="Total 18 10" xfId="44735"/>
    <cellStyle name="Total 18 11" xfId="44736"/>
    <cellStyle name="Total 18 12" xfId="44737"/>
    <cellStyle name="Total 18 13" xfId="44738"/>
    <cellStyle name="Total 18 14" xfId="44739"/>
    <cellStyle name="Total 18 15" xfId="44740"/>
    <cellStyle name="Total 18 16" xfId="44741"/>
    <cellStyle name="Total 18 17" xfId="44742"/>
    <cellStyle name="Total 18 18" xfId="44743"/>
    <cellStyle name="Total 18 19" xfId="44744"/>
    <cellStyle name="Total 18 2" xfId="44745"/>
    <cellStyle name="Total 18 2 10" xfId="44746"/>
    <cellStyle name="Total 18 2 11" xfId="44747"/>
    <cellStyle name="Total 18 2 12" xfId="44748"/>
    <cellStyle name="Total 18 2 13" xfId="44749"/>
    <cellStyle name="Total 18 2 14" xfId="44750"/>
    <cellStyle name="Total 18 2 15" xfId="44751"/>
    <cellStyle name="Total 18 2 16" xfId="44752"/>
    <cellStyle name="Total 18 2 17" xfId="44753"/>
    <cellStyle name="Total 18 2 18" xfId="44754"/>
    <cellStyle name="Total 18 2 19" xfId="44755"/>
    <cellStyle name="Total 18 2 2" xfId="44756"/>
    <cellStyle name="Total 18 2 20" xfId="44757"/>
    <cellStyle name="Total 18 2 21" xfId="44758"/>
    <cellStyle name="Total 18 2 22" xfId="44759"/>
    <cellStyle name="Total 18 2 23" xfId="44760"/>
    <cellStyle name="Total 18 2 24" xfId="44761"/>
    <cellStyle name="Total 18 2 25" xfId="44762"/>
    <cellStyle name="Total 18 2 26" xfId="44763"/>
    <cellStyle name="Total 18 2 27" xfId="44764"/>
    <cellStyle name="Total 18 2 28" xfId="44765"/>
    <cellStyle name="Total 18 2 29" xfId="44766"/>
    <cellStyle name="Total 18 2 3" xfId="44767"/>
    <cellStyle name="Total 18 2 30" xfId="44768"/>
    <cellStyle name="Total 18 2 31" xfId="44769"/>
    <cellStyle name="Total 18 2 32" xfId="44770"/>
    <cellStyle name="Total 18 2 33" xfId="44771"/>
    <cellStyle name="Total 18 2 34" xfId="44772"/>
    <cellStyle name="Total 18 2 35" xfId="44773"/>
    <cellStyle name="Total 18 2 36" xfId="44774"/>
    <cellStyle name="Total 18 2 37" xfId="44775"/>
    <cellStyle name="Total 18 2 38" xfId="44776"/>
    <cellStyle name="Total 18 2 39" xfId="44777"/>
    <cellStyle name="Total 18 2 4" xfId="44778"/>
    <cellStyle name="Total 18 2 40" xfId="44779"/>
    <cellStyle name="Total 18 2 41" xfId="44780"/>
    <cellStyle name="Total 18 2 42" xfId="44781"/>
    <cellStyle name="Total 18 2 43" xfId="44782"/>
    <cellStyle name="Total 18 2 44" xfId="44783"/>
    <cellStyle name="Total 18 2 45" xfId="44784"/>
    <cellStyle name="Total 18 2 46" xfId="44785"/>
    <cellStyle name="Total 18 2 47" xfId="44786"/>
    <cellStyle name="Total 18 2 48" xfId="44787"/>
    <cellStyle name="Total 18 2 49" xfId="44788"/>
    <cellStyle name="Total 18 2 5" xfId="44789"/>
    <cellStyle name="Total 18 2 50" xfId="44790"/>
    <cellStyle name="Total 18 2 51" xfId="44791"/>
    <cellStyle name="Total 18 2 52" xfId="44792"/>
    <cellStyle name="Total 18 2 53" xfId="44793"/>
    <cellStyle name="Total 18 2 54" xfId="44794"/>
    <cellStyle name="Total 18 2 55" xfId="44795"/>
    <cellStyle name="Total 18 2 56" xfId="44796"/>
    <cellStyle name="Total 18 2 57" xfId="44797"/>
    <cellStyle name="Total 18 2 58" xfId="44798"/>
    <cellStyle name="Total 18 2 59" xfId="44799"/>
    <cellStyle name="Total 18 2 6" xfId="44800"/>
    <cellStyle name="Total 18 2 60" xfId="44801"/>
    <cellStyle name="Total 18 2 61" xfId="44802"/>
    <cellStyle name="Total 18 2 62" xfId="44803"/>
    <cellStyle name="Total 18 2 63" xfId="44804"/>
    <cellStyle name="Total 18 2 64" xfId="44805"/>
    <cellStyle name="Total 18 2 65" xfId="44806"/>
    <cellStyle name="Total 18 2 66" xfId="44807"/>
    <cellStyle name="Total 18 2 67" xfId="44808"/>
    <cellStyle name="Total 18 2 7" xfId="44809"/>
    <cellStyle name="Total 18 2 8" xfId="44810"/>
    <cellStyle name="Total 18 2 9" xfId="44811"/>
    <cellStyle name="Total 18 20" xfId="44812"/>
    <cellStyle name="Total 18 21" xfId="44813"/>
    <cellStyle name="Total 18 22" xfId="44814"/>
    <cellStyle name="Total 18 23" xfId="44815"/>
    <cellStyle name="Total 18 24" xfId="44816"/>
    <cellStyle name="Total 18 25" xfId="44817"/>
    <cellStyle name="Total 18 26" xfId="44818"/>
    <cellStyle name="Total 18 27" xfId="44819"/>
    <cellStyle name="Total 18 28" xfId="44820"/>
    <cellStyle name="Total 18 29" xfId="44821"/>
    <cellStyle name="Total 18 3" xfId="44822"/>
    <cellStyle name="Total 18 3 10" xfId="44823"/>
    <cellStyle name="Total 18 3 11" xfId="44824"/>
    <cellStyle name="Total 18 3 12" xfId="44825"/>
    <cellStyle name="Total 18 3 13" xfId="44826"/>
    <cellStyle name="Total 18 3 14" xfId="44827"/>
    <cellStyle name="Total 18 3 15" xfId="44828"/>
    <cellStyle name="Total 18 3 16" xfId="44829"/>
    <cellStyle name="Total 18 3 17" xfId="44830"/>
    <cellStyle name="Total 18 3 18" xfId="44831"/>
    <cellStyle name="Total 18 3 19" xfId="44832"/>
    <cellStyle name="Total 18 3 2" xfId="44833"/>
    <cellStyle name="Total 18 3 20" xfId="44834"/>
    <cellStyle name="Total 18 3 21" xfId="44835"/>
    <cellStyle name="Total 18 3 22" xfId="44836"/>
    <cellStyle name="Total 18 3 23" xfId="44837"/>
    <cellStyle name="Total 18 3 24" xfId="44838"/>
    <cellStyle name="Total 18 3 25" xfId="44839"/>
    <cellStyle name="Total 18 3 26" xfId="44840"/>
    <cellStyle name="Total 18 3 27" xfId="44841"/>
    <cellStyle name="Total 18 3 28" xfId="44842"/>
    <cellStyle name="Total 18 3 29" xfId="44843"/>
    <cellStyle name="Total 18 3 3" xfId="44844"/>
    <cellStyle name="Total 18 3 30" xfId="44845"/>
    <cellStyle name="Total 18 3 31" xfId="44846"/>
    <cellStyle name="Total 18 3 32" xfId="44847"/>
    <cellStyle name="Total 18 3 33" xfId="44848"/>
    <cellStyle name="Total 18 3 34" xfId="44849"/>
    <cellStyle name="Total 18 3 35" xfId="44850"/>
    <cellStyle name="Total 18 3 36" xfId="44851"/>
    <cellStyle name="Total 18 3 37" xfId="44852"/>
    <cellStyle name="Total 18 3 38" xfId="44853"/>
    <cellStyle name="Total 18 3 39" xfId="44854"/>
    <cellStyle name="Total 18 3 4" xfId="44855"/>
    <cellStyle name="Total 18 3 40" xfId="44856"/>
    <cellStyle name="Total 18 3 41" xfId="44857"/>
    <cellStyle name="Total 18 3 42" xfId="44858"/>
    <cellStyle name="Total 18 3 43" xfId="44859"/>
    <cellStyle name="Total 18 3 44" xfId="44860"/>
    <cellStyle name="Total 18 3 45" xfId="44861"/>
    <cellStyle name="Total 18 3 46" xfId="44862"/>
    <cellStyle name="Total 18 3 47" xfId="44863"/>
    <cellStyle name="Total 18 3 48" xfId="44864"/>
    <cellStyle name="Total 18 3 49" xfId="44865"/>
    <cellStyle name="Total 18 3 5" xfId="44866"/>
    <cellStyle name="Total 18 3 50" xfId="44867"/>
    <cellStyle name="Total 18 3 51" xfId="44868"/>
    <cellStyle name="Total 18 3 52" xfId="44869"/>
    <cellStyle name="Total 18 3 53" xfId="44870"/>
    <cellStyle name="Total 18 3 54" xfId="44871"/>
    <cellStyle name="Total 18 3 55" xfId="44872"/>
    <cellStyle name="Total 18 3 56" xfId="44873"/>
    <cellStyle name="Total 18 3 57" xfId="44874"/>
    <cellStyle name="Total 18 3 58" xfId="44875"/>
    <cellStyle name="Total 18 3 59" xfId="44876"/>
    <cellStyle name="Total 18 3 6" xfId="44877"/>
    <cellStyle name="Total 18 3 60" xfId="44878"/>
    <cellStyle name="Total 18 3 61" xfId="44879"/>
    <cellStyle name="Total 18 3 62" xfId="44880"/>
    <cellStyle name="Total 18 3 63" xfId="44881"/>
    <cellStyle name="Total 18 3 64" xfId="44882"/>
    <cellStyle name="Total 18 3 65" xfId="44883"/>
    <cellStyle name="Total 18 3 66" xfId="44884"/>
    <cellStyle name="Total 18 3 67" xfId="44885"/>
    <cellStyle name="Total 18 3 7" xfId="44886"/>
    <cellStyle name="Total 18 3 8" xfId="44887"/>
    <cellStyle name="Total 18 3 9" xfId="44888"/>
    <cellStyle name="Total 18 30" xfId="44889"/>
    <cellStyle name="Total 18 31" xfId="44890"/>
    <cellStyle name="Total 18 32" xfId="44891"/>
    <cellStyle name="Total 18 33" xfId="44892"/>
    <cellStyle name="Total 18 34" xfId="44893"/>
    <cellStyle name="Total 18 35" xfId="44894"/>
    <cellStyle name="Total 18 36" xfId="44895"/>
    <cellStyle name="Total 18 37" xfId="44896"/>
    <cellStyle name="Total 18 38" xfId="44897"/>
    <cellStyle name="Total 18 39" xfId="44898"/>
    <cellStyle name="Total 18 4" xfId="44899"/>
    <cellStyle name="Total 18 40" xfId="44900"/>
    <cellStyle name="Total 18 41" xfId="44901"/>
    <cellStyle name="Total 18 42" xfId="44902"/>
    <cellStyle name="Total 18 43" xfId="44903"/>
    <cellStyle name="Total 18 44" xfId="44904"/>
    <cellStyle name="Total 18 45" xfId="44905"/>
    <cellStyle name="Total 18 46" xfId="44906"/>
    <cellStyle name="Total 18 47" xfId="44907"/>
    <cellStyle name="Total 18 48" xfId="44908"/>
    <cellStyle name="Total 18 49" xfId="44909"/>
    <cellStyle name="Total 18 5" xfId="44910"/>
    <cellStyle name="Total 18 50" xfId="44911"/>
    <cellStyle name="Total 18 51" xfId="44912"/>
    <cellStyle name="Total 18 52" xfId="44913"/>
    <cellStyle name="Total 18 53" xfId="44914"/>
    <cellStyle name="Total 18 54" xfId="44915"/>
    <cellStyle name="Total 18 55" xfId="44916"/>
    <cellStyle name="Total 18 56" xfId="44917"/>
    <cellStyle name="Total 18 57" xfId="44918"/>
    <cellStyle name="Total 18 58" xfId="44919"/>
    <cellStyle name="Total 18 59" xfId="44920"/>
    <cellStyle name="Total 18 6" xfId="44921"/>
    <cellStyle name="Total 18 60" xfId="44922"/>
    <cellStyle name="Total 18 61" xfId="44923"/>
    <cellStyle name="Total 18 62" xfId="44924"/>
    <cellStyle name="Total 18 63" xfId="44925"/>
    <cellStyle name="Total 18 64" xfId="44926"/>
    <cellStyle name="Total 18 65" xfId="44927"/>
    <cellStyle name="Total 18 66" xfId="44928"/>
    <cellStyle name="Total 18 67" xfId="44929"/>
    <cellStyle name="Total 18 68" xfId="44930"/>
    <cellStyle name="Total 18 69" xfId="44931"/>
    <cellStyle name="Total 18 7" xfId="44932"/>
    <cellStyle name="Total 18 8" xfId="44933"/>
    <cellStyle name="Total 18 9" xfId="44934"/>
    <cellStyle name="Total 19" xfId="44935"/>
    <cellStyle name="Total 19 10" xfId="44936"/>
    <cellStyle name="Total 19 11" xfId="44937"/>
    <cellStyle name="Total 19 12" xfId="44938"/>
    <cellStyle name="Total 19 13" xfId="44939"/>
    <cellStyle name="Total 19 14" xfId="44940"/>
    <cellStyle name="Total 19 15" xfId="44941"/>
    <cellStyle name="Total 19 16" xfId="44942"/>
    <cellStyle name="Total 19 17" xfId="44943"/>
    <cellStyle name="Total 19 18" xfId="44944"/>
    <cellStyle name="Total 19 19" xfId="44945"/>
    <cellStyle name="Total 19 2" xfId="44946"/>
    <cellStyle name="Total 19 2 10" xfId="44947"/>
    <cellStyle name="Total 19 2 11" xfId="44948"/>
    <cellStyle name="Total 19 2 12" xfId="44949"/>
    <cellStyle name="Total 19 2 13" xfId="44950"/>
    <cellStyle name="Total 19 2 14" xfId="44951"/>
    <cellStyle name="Total 19 2 15" xfId="44952"/>
    <cellStyle name="Total 19 2 16" xfId="44953"/>
    <cellStyle name="Total 19 2 17" xfId="44954"/>
    <cellStyle name="Total 19 2 18" xfId="44955"/>
    <cellStyle name="Total 19 2 19" xfId="44956"/>
    <cellStyle name="Total 19 2 2" xfId="44957"/>
    <cellStyle name="Total 19 2 20" xfId="44958"/>
    <cellStyle name="Total 19 2 21" xfId="44959"/>
    <cellStyle name="Total 19 2 22" xfId="44960"/>
    <cellStyle name="Total 19 2 23" xfId="44961"/>
    <cellStyle name="Total 19 2 24" xfId="44962"/>
    <cellStyle name="Total 19 2 25" xfId="44963"/>
    <cellStyle name="Total 19 2 26" xfId="44964"/>
    <cellStyle name="Total 19 2 27" xfId="44965"/>
    <cellStyle name="Total 19 2 28" xfId="44966"/>
    <cellStyle name="Total 19 2 29" xfId="44967"/>
    <cellStyle name="Total 19 2 3" xfId="44968"/>
    <cellStyle name="Total 19 2 30" xfId="44969"/>
    <cellStyle name="Total 19 2 31" xfId="44970"/>
    <cellStyle name="Total 19 2 32" xfId="44971"/>
    <cellStyle name="Total 19 2 33" xfId="44972"/>
    <cellStyle name="Total 19 2 34" xfId="44973"/>
    <cellStyle name="Total 19 2 35" xfId="44974"/>
    <cellStyle name="Total 19 2 36" xfId="44975"/>
    <cellStyle name="Total 19 2 37" xfId="44976"/>
    <cellStyle name="Total 19 2 38" xfId="44977"/>
    <cellStyle name="Total 19 2 39" xfId="44978"/>
    <cellStyle name="Total 19 2 4" xfId="44979"/>
    <cellStyle name="Total 19 2 40" xfId="44980"/>
    <cellStyle name="Total 19 2 41" xfId="44981"/>
    <cellStyle name="Total 19 2 42" xfId="44982"/>
    <cellStyle name="Total 19 2 43" xfId="44983"/>
    <cellStyle name="Total 19 2 44" xfId="44984"/>
    <cellStyle name="Total 19 2 45" xfId="44985"/>
    <cellStyle name="Total 19 2 46" xfId="44986"/>
    <cellStyle name="Total 19 2 47" xfId="44987"/>
    <cellStyle name="Total 19 2 48" xfId="44988"/>
    <cellStyle name="Total 19 2 49" xfId="44989"/>
    <cellStyle name="Total 19 2 5" xfId="44990"/>
    <cellStyle name="Total 19 2 50" xfId="44991"/>
    <cellStyle name="Total 19 2 51" xfId="44992"/>
    <cellStyle name="Total 19 2 52" xfId="44993"/>
    <cellStyle name="Total 19 2 53" xfId="44994"/>
    <cellStyle name="Total 19 2 54" xfId="44995"/>
    <cellStyle name="Total 19 2 55" xfId="44996"/>
    <cellStyle name="Total 19 2 56" xfId="44997"/>
    <cellStyle name="Total 19 2 57" xfId="44998"/>
    <cellStyle name="Total 19 2 58" xfId="44999"/>
    <cellStyle name="Total 19 2 59" xfId="45000"/>
    <cellStyle name="Total 19 2 6" xfId="45001"/>
    <cellStyle name="Total 19 2 60" xfId="45002"/>
    <cellStyle name="Total 19 2 61" xfId="45003"/>
    <cellStyle name="Total 19 2 62" xfId="45004"/>
    <cellStyle name="Total 19 2 63" xfId="45005"/>
    <cellStyle name="Total 19 2 64" xfId="45006"/>
    <cellStyle name="Total 19 2 65" xfId="45007"/>
    <cellStyle name="Total 19 2 66" xfId="45008"/>
    <cellStyle name="Total 19 2 67" xfId="45009"/>
    <cellStyle name="Total 19 2 7" xfId="45010"/>
    <cellStyle name="Total 19 2 8" xfId="45011"/>
    <cellStyle name="Total 19 2 9" xfId="45012"/>
    <cellStyle name="Total 19 20" xfId="45013"/>
    <cellStyle name="Total 19 21" xfId="45014"/>
    <cellStyle name="Total 19 22" xfId="45015"/>
    <cellStyle name="Total 19 23" xfId="45016"/>
    <cellStyle name="Total 19 24" xfId="45017"/>
    <cellStyle name="Total 19 25" xfId="45018"/>
    <cellStyle name="Total 19 26" xfId="45019"/>
    <cellStyle name="Total 19 27" xfId="45020"/>
    <cellStyle name="Total 19 28" xfId="45021"/>
    <cellStyle name="Total 19 29" xfId="45022"/>
    <cellStyle name="Total 19 3" xfId="45023"/>
    <cellStyle name="Total 19 3 10" xfId="45024"/>
    <cellStyle name="Total 19 3 11" xfId="45025"/>
    <cellStyle name="Total 19 3 12" xfId="45026"/>
    <cellStyle name="Total 19 3 13" xfId="45027"/>
    <cellStyle name="Total 19 3 14" xfId="45028"/>
    <cellStyle name="Total 19 3 15" xfId="45029"/>
    <cellStyle name="Total 19 3 16" xfId="45030"/>
    <cellStyle name="Total 19 3 17" xfId="45031"/>
    <cellStyle name="Total 19 3 18" xfId="45032"/>
    <cellStyle name="Total 19 3 19" xfId="45033"/>
    <cellStyle name="Total 19 3 2" xfId="45034"/>
    <cellStyle name="Total 19 3 20" xfId="45035"/>
    <cellStyle name="Total 19 3 21" xfId="45036"/>
    <cellStyle name="Total 19 3 22" xfId="45037"/>
    <cellStyle name="Total 19 3 23" xfId="45038"/>
    <cellStyle name="Total 19 3 24" xfId="45039"/>
    <cellStyle name="Total 19 3 25" xfId="45040"/>
    <cellStyle name="Total 19 3 26" xfId="45041"/>
    <cellStyle name="Total 19 3 27" xfId="45042"/>
    <cellStyle name="Total 19 3 28" xfId="45043"/>
    <cellStyle name="Total 19 3 29" xfId="45044"/>
    <cellStyle name="Total 19 3 3" xfId="45045"/>
    <cellStyle name="Total 19 3 30" xfId="45046"/>
    <cellStyle name="Total 19 3 31" xfId="45047"/>
    <cellStyle name="Total 19 3 32" xfId="45048"/>
    <cellStyle name="Total 19 3 33" xfId="45049"/>
    <cellStyle name="Total 19 3 34" xfId="45050"/>
    <cellStyle name="Total 19 3 35" xfId="45051"/>
    <cellStyle name="Total 19 3 36" xfId="45052"/>
    <cellStyle name="Total 19 3 37" xfId="45053"/>
    <cellStyle name="Total 19 3 38" xfId="45054"/>
    <cellStyle name="Total 19 3 39" xfId="45055"/>
    <cellStyle name="Total 19 3 4" xfId="45056"/>
    <cellStyle name="Total 19 3 40" xfId="45057"/>
    <cellStyle name="Total 19 3 41" xfId="45058"/>
    <cellStyle name="Total 19 3 42" xfId="45059"/>
    <cellStyle name="Total 19 3 43" xfId="45060"/>
    <cellStyle name="Total 19 3 44" xfId="45061"/>
    <cellStyle name="Total 19 3 45" xfId="45062"/>
    <cellStyle name="Total 19 3 46" xfId="45063"/>
    <cellStyle name="Total 19 3 47" xfId="45064"/>
    <cellStyle name="Total 19 3 48" xfId="45065"/>
    <cellStyle name="Total 19 3 49" xfId="45066"/>
    <cellStyle name="Total 19 3 5" xfId="45067"/>
    <cellStyle name="Total 19 3 50" xfId="45068"/>
    <cellStyle name="Total 19 3 51" xfId="45069"/>
    <cellStyle name="Total 19 3 52" xfId="45070"/>
    <cellStyle name="Total 19 3 53" xfId="45071"/>
    <cellStyle name="Total 19 3 54" xfId="45072"/>
    <cellStyle name="Total 19 3 55" xfId="45073"/>
    <cellStyle name="Total 19 3 56" xfId="45074"/>
    <cellStyle name="Total 19 3 57" xfId="45075"/>
    <cellStyle name="Total 19 3 58" xfId="45076"/>
    <cellStyle name="Total 19 3 59" xfId="45077"/>
    <cellStyle name="Total 19 3 6" xfId="45078"/>
    <cellStyle name="Total 19 3 60" xfId="45079"/>
    <cellStyle name="Total 19 3 61" xfId="45080"/>
    <cellStyle name="Total 19 3 62" xfId="45081"/>
    <cellStyle name="Total 19 3 63" xfId="45082"/>
    <cellStyle name="Total 19 3 64" xfId="45083"/>
    <cellStyle name="Total 19 3 65" xfId="45084"/>
    <cellStyle name="Total 19 3 66" xfId="45085"/>
    <cellStyle name="Total 19 3 67" xfId="45086"/>
    <cellStyle name="Total 19 3 7" xfId="45087"/>
    <cellStyle name="Total 19 3 8" xfId="45088"/>
    <cellStyle name="Total 19 3 9" xfId="45089"/>
    <cellStyle name="Total 19 30" xfId="45090"/>
    <cellStyle name="Total 19 31" xfId="45091"/>
    <cellStyle name="Total 19 32" xfId="45092"/>
    <cellStyle name="Total 19 33" xfId="45093"/>
    <cellStyle name="Total 19 34" xfId="45094"/>
    <cellStyle name="Total 19 35" xfId="45095"/>
    <cellStyle name="Total 19 36" xfId="45096"/>
    <cellStyle name="Total 19 37" xfId="45097"/>
    <cellStyle name="Total 19 38" xfId="45098"/>
    <cellStyle name="Total 19 39" xfId="45099"/>
    <cellStyle name="Total 19 4" xfId="45100"/>
    <cellStyle name="Total 19 40" xfId="45101"/>
    <cellStyle name="Total 19 41" xfId="45102"/>
    <cellStyle name="Total 19 42" xfId="45103"/>
    <cellStyle name="Total 19 43" xfId="45104"/>
    <cellStyle name="Total 19 44" xfId="45105"/>
    <cellStyle name="Total 19 45" xfId="45106"/>
    <cellStyle name="Total 19 46" xfId="45107"/>
    <cellStyle name="Total 19 47" xfId="45108"/>
    <cellStyle name="Total 19 48" xfId="45109"/>
    <cellStyle name="Total 19 49" xfId="45110"/>
    <cellStyle name="Total 19 5" xfId="45111"/>
    <cellStyle name="Total 19 50" xfId="45112"/>
    <cellStyle name="Total 19 51" xfId="45113"/>
    <cellStyle name="Total 19 52" xfId="45114"/>
    <cellStyle name="Total 19 53" xfId="45115"/>
    <cellStyle name="Total 19 54" xfId="45116"/>
    <cellStyle name="Total 19 55" xfId="45117"/>
    <cellStyle name="Total 19 56" xfId="45118"/>
    <cellStyle name="Total 19 57" xfId="45119"/>
    <cellStyle name="Total 19 58" xfId="45120"/>
    <cellStyle name="Total 19 59" xfId="45121"/>
    <cellStyle name="Total 19 6" xfId="45122"/>
    <cellStyle name="Total 19 60" xfId="45123"/>
    <cellStyle name="Total 19 61" xfId="45124"/>
    <cellStyle name="Total 19 62" xfId="45125"/>
    <cellStyle name="Total 19 63" xfId="45126"/>
    <cellStyle name="Total 19 64" xfId="45127"/>
    <cellStyle name="Total 19 65" xfId="45128"/>
    <cellStyle name="Total 19 66" xfId="45129"/>
    <cellStyle name="Total 19 67" xfId="45130"/>
    <cellStyle name="Total 19 68" xfId="45131"/>
    <cellStyle name="Total 19 69" xfId="45132"/>
    <cellStyle name="Total 19 7" xfId="45133"/>
    <cellStyle name="Total 19 8" xfId="45134"/>
    <cellStyle name="Total 19 9" xfId="45135"/>
    <cellStyle name="Total 2" xfId="45136"/>
    <cellStyle name="Total 2 10" xfId="45137"/>
    <cellStyle name="Total 2 11" xfId="45138"/>
    <cellStyle name="Total 2 12" xfId="45139"/>
    <cellStyle name="Total 2 13" xfId="45140"/>
    <cellStyle name="Total 2 14" xfId="45141"/>
    <cellStyle name="Total 2 15" xfId="45142"/>
    <cellStyle name="Total 2 16" xfId="45143"/>
    <cellStyle name="Total 2 17" xfId="45144"/>
    <cellStyle name="Total 2 18" xfId="45145"/>
    <cellStyle name="Total 2 19" xfId="45146"/>
    <cellStyle name="Total 2 2" xfId="45147"/>
    <cellStyle name="Total 2 2 10" xfId="45148"/>
    <cellStyle name="Total 2 2 11" xfId="45149"/>
    <cellStyle name="Total 2 2 12" xfId="45150"/>
    <cellStyle name="Total 2 2 13" xfId="45151"/>
    <cellStyle name="Total 2 2 14" xfId="45152"/>
    <cellStyle name="Total 2 2 15" xfId="45153"/>
    <cellStyle name="Total 2 2 16" xfId="45154"/>
    <cellStyle name="Total 2 2 17" xfId="45155"/>
    <cellStyle name="Total 2 2 18" xfId="45156"/>
    <cellStyle name="Total 2 2 19" xfId="45157"/>
    <cellStyle name="Total 2 2 2" xfId="45158"/>
    <cellStyle name="Total 2 2 20" xfId="45159"/>
    <cellStyle name="Total 2 2 21" xfId="45160"/>
    <cellStyle name="Total 2 2 22" xfId="45161"/>
    <cellStyle name="Total 2 2 23" xfId="45162"/>
    <cellStyle name="Total 2 2 24" xfId="45163"/>
    <cellStyle name="Total 2 2 25" xfId="45164"/>
    <cellStyle name="Total 2 2 26" xfId="45165"/>
    <cellStyle name="Total 2 2 27" xfId="45166"/>
    <cellStyle name="Total 2 2 28" xfId="45167"/>
    <cellStyle name="Total 2 2 29" xfId="45168"/>
    <cellStyle name="Total 2 2 3" xfId="45169"/>
    <cellStyle name="Total 2 2 30" xfId="45170"/>
    <cellStyle name="Total 2 2 31" xfId="45171"/>
    <cellStyle name="Total 2 2 32" xfId="45172"/>
    <cellStyle name="Total 2 2 33" xfId="45173"/>
    <cellStyle name="Total 2 2 34" xfId="45174"/>
    <cellStyle name="Total 2 2 35" xfId="45175"/>
    <cellStyle name="Total 2 2 36" xfId="45176"/>
    <cellStyle name="Total 2 2 37" xfId="45177"/>
    <cellStyle name="Total 2 2 38" xfId="45178"/>
    <cellStyle name="Total 2 2 39" xfId="45179"/>
    <cellStyle name="Total 2 2 4" xfId="45180"/>
    <cellStyle name="Total 2 2 40" xfId="45181"/>
    <cellStyle name="Total 2 2 41" xfId="45182"/>
    <cellStyle name="Total 2 2 42" xfId="45183"/>
    <cellStyle name="Total 2 2 43" xfId="45184"/>
    <cellStyle name="Total 2 2 44" xfId="45185"/>
    <cellStyle name="Total 2 2 45" xfId="45186"/>
    <cellStyle name="Total 2 2 46" xfId="45187"/>
    <cellStyle name="Total 2 2 47" xfId="45188"/>
    <cellStyle name="Total 2 2 48" xfId="45189"/>
    <cellStyle name="Total 2 2 49" xfId="45190"/>
    <cellStyle name="Total 2 2 5" xfId="45191"/>
    <cellStyle name="Total 2 2 50" xfId="45192"/>
    <cellStyle name="Total 2 2 51" xfId="45193"/>
    <cellStyle name="Total 2 2 52" xfId="45194"/>
    <cellStyle name="Total 2 2 53" xfId="45195"/>
    <cellStyle name="Total 2 2 54" xfId="45196"/>
    <cellStyle name="Total 2 2 55" xfId="45197"/>
    <cellStyle name="Total 2 2 56" xfId="45198"/>
    <cellStyle name="Total 2 2 57" xfId="45199"/>
    <cellStyle name="Total 2 2 58" xfId="45200"/>
    <cellStyle name="Total 2 2 59" xfId="45201"/>
    <cellStyle name="Total 2 2 6" xfId="45202"/>
    <cellStyle name="Total 2 2 60" xfId="45203"/>
    <cellStyle name="Total 2 2 61" xfId="45204"/>
    <cellStyle name="Total 2 2 62" xfId="45205"/>
    <cellStyle name="Total 2 2 63" xfId="45206"/>
    <cellStyle name="Total 2 2 64" xfId="45207"/>
    <cellStyle name="Total 2 2 65" xfId="45208"/>
    <cellStyle name="Total 2 2 66" xfId="45209"/>
    <cellStyle name="Total 2 2 67" xfId="45210"/>
    <cellStyle name="Total 2 2 7" xfId="45211"/>
    <cellStyle name="Total 2 2 8" xfId="45212"/>
    <cellStyle name="Total 2 2 9" xfId="45213"/>
    <cellStyle name="Total 2 20" xfId="45214"/>
    <cellStyle name="Total 2 21" xfId="45215"/>
    <cellStyle name="Total 2 22" xfId="45216"/>
    <cellStyle name="Total 2 23" xfId="45217"/>
    <cellStyle name="Total 2 24" xfId="45218"/>
    <cellStyle name="Total 2 25" xfId="45219"/>
    <cellStyle name="Total 2 26" xfId="45220"/>
    <cellStyle name="Total 2 27" xfId="45221"/>
    <cellStyle name="Total 2 28" xfId="45222"/>
    <cellStyle name="Total 2 29" xfId="45223"/>
    <cellStyle name="Total 2 3" xfId="45224"/>
    <cellStyle name="Total 2 3 10" xfId="45225"/>
    <cellStyle name="Total 2 3 11" xfId="45226"/>
    <cellStyle name="Total 2 3 12" xfId="45227"/>
    <cellStyle name="Total 2 3 13" xfId="45228"/>
    <cellStyle name="Total 2 3 14" xfId="45229"/>
    <cellStyle name="Total 2 3 15" xfId="45230"/>
    <cellStyle name="Total 2 3 16" xfId="45231"/>
    <cellStyle name="Total 2 3 17" xfId="45232"/>
    <cellStyle name="Total 2 3 18" xfId="45233"/>
    <cellStyle name="Total 2 3 19" xfId="45234"/>
    <cellStyle name="Total 2 3 2" xfId="45235"/>
    <cellStyle name="Total 2 3 20" xfId="45236"/>
    <cellStyle name="Total 2 3 21" xfId="45237"/>
    <cellStyle name="Total 2 3 22" xfId="45238"/>
    <cellStyle name="Total 2 3 23" xfId="45239"/>
    <cellStyle name="Total 2 3 24" xfId="45240"/>
    <cellStyle name="Total 2 3 25" xfId="45241"/>
    <cellStyle name="Total 2 3 26" xfId="45242"/>
    <cellStyle name="Total 2 3 27" xfId="45243"/>
    <cellStyle name="Total 2 3 28" xfId="45244"/>
    <cellStyle name="Total 2 3 29" xfId="45245"/>
    <cellStyle name="Total 2 3 3" xfId="45246"/>
    <cellStyle name="Total 2 3 30" xfId="45247"/>
    <cellStyle name="Total 2 3 31" xfId="45248"/>
    <cellStyle name="Total 2 3 32" xfId="45249"/>
    <cellStyle name="Total 2 3 33" xfId="45250"/>
    <cellStyle name="Total 2 3 34" xfId="45251"/>
    <cellStyle name="Total 2 3 35" xfId="45252"/>
    <cellStyle name="Total 2 3 36" xfId="45253"/>
    <cellStyle name="Total 2 3 37" xfId="45254"/>
    <cellStyle name="Total 2 3 38" xfId="45255"/>
    <cellStyle name="Total 2 3 39" xfId="45256"/>
    <cellStyle name="Total 2 3 4" xfId="45257"/>
    <cellStyle name="Total 2 3 40" xfId="45258"/>
    <cellStyle name="Total 2 3 41" xfId="45259"/>
    <cellStyle name="Total 2 3 42" xfId="45260"/>
    <cellStyle name="Total 2 3 43" xfId="45261"/>
    <cellStyle name="Total 2 3 44" xfId="45262"/>
    <cellStyle name="Total 2 3 45" xfId="45263"/>
    <cellStyle name="Total 2 3 46" xfId="45264"/>
    <cellStyle name="Total 2 3 47" xfId="45265"/>
    <cellStyle name="Total 2 3 48" xfId="45266"/>
    <cellStyle name="Total 2 3 49" xfId="45267"/>
    <cellStyle name="Total 2 3 5" xfId="45268"/>
    <cellStyle name="Total 2 3 50" xfId="45269"/>
    <cellStyle name="Total 2 3 51" xfId="45270"/>
    <cellStyle name="Total 2 3 52" xfId="45271"/>
    <cellStyle name="Total 2 3 53" xfId="45272"/>
    <cellStyle name="Total 2 3 54" xfId="45273"/>
    <cellStyle name="Total 2 3 55" xfId="45274"/>
    <cellStyle name="Total 2 3 56" xfId="45275"/>
    <cellStyle name="Total 2 3 57" xfId="45276"/>
    <cellStyle name="Total 2 3 58" xfId="45277"/>
    <cellStyle name="Total 2 3 59" xfId="45278"/>
    <cellStyle name="Total 2 3 6" xfId="45279"/>
    <cellStyle name="Total 2 3 60" xfId="45280"/>
    <cellStyle name="Total 2 3 61" xfId="45281"/>
    <cellStyle name="Total 2 3 62" xfId="45282"/>
    <cellStyle name="Total 2 3 63" xfId="45283"/>
    <cellStyle name="Total 2 3 64" xfId="45284"/>
    <cellStyle name="Total 2 3 65" xfId="45285"/>
    <cellStyle name="Total 2 3 66" xfId="45286"/>
    <cellStyle name="Total 2 3 67" xfId="45287"/>
    <cellStyle name="Total 2 3 7" xfId="45288"/>
    <cellStyle name="Total 2 3 8" xfId="45289"/>
    <cellStyle name="Total 2 3 9" xfId="45290"/>
    <cellStyle name="Total 2 30" xfId="45291"/>
    <cellStyle name="Total 2 31" xfId="45292"/>
    <cellStyle name="Total 2 32" xfId="45293"/>
    <cellStyle name="Total 2 33" xfId="45294"/>
    <cellStyle name="Total 2 34" xfId="45295"/>
    <cellStyle name="Total 2 35" xfId="45296"/>
    <cellStyle name="Total 2 36" xfId="45297"/>
    <cellStyle name="Total 2 37" xfId="45298"/>
    <cellStyle name="Total 2 38" xfId="45299"/>
    <cellStyle name="Total 2 39" xfId="45300"/>
    <cellStyle name="Total 2 4" xfId="45301"/>
    <cellStyle name="Total 2 40" xfId="45302"/>
    <cellStyle name="Total 2 41" xfId="45303"/>
    <cellStyle name="Total 2 42" xfId="45304"/>
    <cellStyle name="Total 2 43" xfId="45305"/>
    <cellStyle name="Total 2 44" xfId="45306"/>
    <cellStyle name="Total 2 45" xfId="45307"/>
    <cellStyle name="Total 2 46" xfId="45308"/>
    <cellStyle name="Total 2 47" xfId="45309"/>
    <cellStyle name="Total 2 48" xfId="45310"/>
    <cellStyle name="Total 2 49" xfId="45311"/>
    <cellStyle name="Total 2 5" xfId="45312"/>
    <cellStyle name="Total 2 50" xfId="45313"/>
    <cellStyle name="Total 2 51" xfId="45314"/>
    <cellStyle name="Total 2 52" xfId="45315"/>
    <cellStyle name="Total 2 53" xfId="45316"/>
    <cellStyle name="Total 2 54" xfId="45317"/>
    <cellStyle name="Total 2 55" xfId="45318"/>
    <cellStyle name="Total 2 56" xfId="45319"/>
    <cellStyle name="Total 2 57" xfId="45320"/>
    <cellStyle name="Total 2 58" xfId="45321"/>
    <cellStyle name="Total 2 59" xfId="45322"/>
    <cellStyle name="Total 2 6" xfId="45323"/>
    <cellStyle name="Total 2 60" xfId="45324"/>
    <cellStyle name="Total 2 61" xfId="45325"/>
    <cellStyle name="Total 2 62" xfId="45326"/>
    <cellStyle name="Total 2 63" xfId="45327"/>
    <cellStyle name="Total 2 64" xfId="45328"/>
    <cellStyle name="Total 2 65" xfId="45329"/>
    <cellStyle name="Total 2 66" xfId="45330"/>
    <cellStyle name="Total 2 67" xfId="45331"/>
    <cellStyle name="Total 2 68" xfId="45332"/>
    <cellStyle name="Total 2 69" xfId="45333"/>
    <cellStyle name="Total 2 7" xfId="45334"/>
    <cellStyle name="Total 2 8" xfId="45335"/>
    <cellStyle name="Total 2 9" xfId="45336"/>
    <cellStyle name="Total 20" xfId="45337"/>
    <cellStyle name="Total 20 10" xfId="45338"/>
    <cellStyle name="Total 20 11" xfId="45339"/>
    <cellStyle name="Total 20 12" xfId="45340"/>
    <cellStyle name="Total 20 13" xfId="45341"/>
    <cellStyle name="Total 20 14" xfId="45342"/>
    <cellStyle name="Total 20 15" xfId="45343"/>
    <cellStyle name="Total 20 16" xfId="45344"/>
    <cellStyle name="Total 20 17" xfId="45345"/>
    <cellStyle name="Total 20 18" xfId="45346"/>
    <cellStyle name="Total 20 19" xfId="45347"/>
    <cellStyle name="Total 20 2" xfId="45348"/>
    <cellStyle name="Total 20 2 10" xfId="45349"/>
    <cellStyle name="Total 20 2 11" xfId="45350"/>
    <cellStyle name="Total 20 2 12" xfId="45351"/>
    <cellStyle name="Total 20 2 13" xfId="45352"/>
    <cellStyle name="Total 20 2 14" xfId="45353"/>
    <cellStyle name="Total 20 2 15" xfId="45354"/>
    <cellStyle name="Total 20 2 16" xfId="45355"/>
    <cellStyle name="Total 20 2 17" xfId="45356"/>
    <cellStyle name="Total 20 2 18" xfId="45357"/>
    <cellStyle name="Total 20 2 19" xfId="45358"/>
    <cellStyle name="Total 20 2 2" xfId="45359"/>
    <cellStyle name="Total 20 2 20" xfId="45360"/>
    <cellStyle name="Total 20 2 21" xfId="45361"/>
    <cellStyle name="Total 20 2 22" xfId="45362"/>
    <cellStyle name="Total 20 2 23" xfId="45363"/>
    <cellStyle name="Total 20 2 24" xfId="45364"/>
    <cellStyle name="Total 20 2 25" xfId="45365"/>
    <cellStyle name="Total 20 2 26" xfId="45366"/>
    <cellStyle name="Total 20 2 27" xfId="45367"/>
    <cellStyle name="Total 20 2 28" xfId="45368"/>
    <cellStyle name="Total 20 2 29" xfId="45369"/>
    <cellStyle name="Total 20 2 3" xfId="45370"/>
    <cellStyle name="Total 20 2 30" xfId="45371"/>
    <cellStyle name="Total 20 2 31" xfId="45372"/>
    <cellStyle name="Total 20 2 32" xfId="45373"/>
    <cellStyle name="Total 20 2 33" xfId="45374"/>
    <cellStyle name="Total 20 2 34" xfId="45375"/>
    <cellStyle name="Total 20 2 35" xfId="45376"/>
    <cellStyle name="Total 20 2 36" xfId="45377"/>
    <cellStyle name="Total 20 2 37" xfId="45378"/>
    <cellStyle name="Total 20 2 38" xfId="45379"/>
    <cellStyle name="Total 20 2 39" xfId="45380"/>
    <cellStyle name="Total 20 2 4" xfId="45381"/>
    <cellStyle name="Total 20 2 40" xfId="45382"/>
    <cellStyle name="Total 20 2 41" xfId="45383"/>
    <cellStyle name="Total 20 2 42" xfId="45384"/>
    <cellStyle name="Total 20 2 43" xfId="45385"/>
    <cellStyle name="Total 20 2 44" xfId="45386"/>
    <cellStyle name="Total 20 2 45" xfId="45387"/>
    <cellStyle name="Total 20 2 46" xfId="45388"/>
    <cellStyle name="Total 20 2 47" xfId="45389"/>
    <cellStyle name="Total 20 2 48" xfId="45390"/>
    <cellStyle name="Total 20 2 49" xfId="45391"/>
    <cellStyle name="Total 20 2 5" xfId="45392"/>
    <cellStyle name="Total 20 2 50" xfId="45393"/>
    <cellStyle name="Total 20 2 51" xfId="45394"/>
    <cellStyle name="Total 20 2 52" xfId="45395"/>
    <cellStyle name="Total 20 2 53" xfId="45396"/>
    <cellStyle name="Total 20 2 54" xfId="45397"/>
    <cellStyle name="Total 20 2 55" xfId="45398"/>
    <cellStyle name="Total 20 2 56" xfId="45399"/>
    <cellStyle name="Total 20 2 57" xfId="45400"/>
    <cellStyle name="Total 20 2 58" xfId="45401"/>
    <cellStyle name="Total 20 2 59" xfId="45402"/>
    <cellStyle name="Total 20 2 6" xfId="45403"/>
    <cellStyle name="Total 20 2 60" xfId="45404"/>
    <cellStyle name="Total 20 2 61" xfId="45405"/>
    <cellStyle name="Total 20 2 62" xfId="45406"/>
    <cellStyle name="Total 20 2 63" xfId="45407"/>
    <cellStyle name="Total 20 2 64" xfId="45408"/>
    <cellStyle name="Total 20 2 65" xfId="45409"/>
    <cellStyle name="Total 20 2 66" xfId="45410"/>
    <cellStyle name="Total 20 2 67" xfId="45411"/>
    <cellStyle name="Total 20 2 7" xfId="45412"/>
    <cellStyle name="Total 20 2 8" xfId="45413"/>
    <cellStyle name="Total 20 2 9" xfId="45414"/>
    <cellStyle name="Total 20 20" xfId="45415"/>
    <cellStyle name="Total 20 21" xfId="45416"/>
    <cellStyle name="Total 20 22" xfId="45417"/>
    <cellStyle name="Total 20 23" xfId="45418"/>
    <cellStyle name="Total 20 24" xfId="45419"/>
    <cellStyle name="Total 20 25" xfId="45420"/>
    <cellStyle name="Total 20 26" xfId="45421"/>
    <cellStyle name="Total 20 27" xfId="45422"/>
    <cellStyle name="Total 20 28" xfId="45423"/>
    <cellStyle name="Total 20 29" xfId="45424"/>
    <cellStyle name="Total 20 3" xfId="45425"/>
    <cellStyle name="Total 20 3 10" xfId="45426"/>
    <cellStyle name="Total 20 3 11" xfId="45427"/>
    <cellStyle name="Total 20 3 12" xfId="45428"/>
    <cellStyle name="Total 20 3 13" xfId="45429"/>
    <cellStyle name="Total 20 3 14" xfId="45430"/>
    <cellStyle name="Total 20 3 15" xfId="45431"/>
    <cellStyle name="Total 20 3 16" xfId="45432"/>
    <cellStyle name="Total 20 3 17" xfId="45433"/>
    <cellStyle name="Total 20 3 18" xfId="45434"/>
    <cellStyle name="Total 20 3 19" xfId="45435"/>
    <cellStyle name="Total 20 3 2" xfId="45436"/>
    <cellStyle name="Total 20 3 20" xfId="45437"/>
    <cellStyle name="Total 20 3 21" xfId="45438"/>
    <cellStyle name="Total 20 3 22" xfId="45439"/>
    <cellStyle name="Total 20 3 23" xfId="45440"/>
    <cellStyle name="Total 20 3 24" xfId="45441"/>
    <cellStyle name="Total 20 3 25" xfId="45442"/>
    <cellStyle name="Total 20 3 26" xfId="45443"/>
    <cellStyle name="Total 20 3 27" xfId="45444"/>
    <cellStyle name="Total 20 3 28" xfId="45445"/>
    <cellStyle name="Total 20 3 29" xfId="45446"/>
    <cellStyle name="Total 20 3 3" xfId="45447"/>
    <cellStyle name="Total 20 3 30" xfId="45448"/>
    <cellStyle name="Total 20 3 31" xfId="45449"/>
    <cellStyle name="Total 20 3 32" xfId="45450"/>
    <cellStyle name="Total 20 3 33" xfId="45451"/>
    <cellStyle name="Total 20 3 34" xfId="45452"/>
    <cellStyle name="Total 20 3 35" xfId="45453"/>
    <cellStyle name="Total 20 3 36" xfId="45454"/>
    <cellStyle name="Total 20 3 37" xfId="45455"/>
    <cellStyle name="Total 20 3 38" xfId="45456"/>
    <cellStyle name="Total 20 3 39" xfId="45457"/>
    <cellStyle name="Total 20 3 4" xfId="45458"/>
    <cellStyle name="Total 20 3 40" xfId="45459"/>
    <cellStyle name="Total 20 3 41" xfId="45460"/>
    <cellStyle name="Total 20 3 42" xfId="45461"/>
    <cellStyle name="Total 20 3 43" xfId="45462"/>
    <cellStyle name="Total 20 3 44" xfId="45463"/>
    <cellStyle name="Total 20 3 45" xfId="45464"/>
    <cellStyle name="Total 20 3 46" xfId="45465"/>
    <cellStyle name="Total 20 3 47" xfId="45466"/>
    <cellStyle name="Total 20 3 48" xfId="45467"/>
    <cellStyle name="Total 20 3 49" xfId="45468"/>
    <cellStyle name="Total 20 3 5" xfId="45469"/>
    <cellStyle name="Total 20 3 50" xfId="45470"/>
    <cellStyle name="Total 20 3 51" xfId="45471"/>
    <cellStyle name="Total 20 3 52" xfId="45472"/>
    <cellStyle name="Total 20 3 53" xfId="45473"/>
    <cellStyle name="Total 20 3 54" xfId="45474"/>
    <cellStyle name="Total 20 3 55" xfId="45475"/>
    <cellStyle name="Total 20 3 56" xfId="45476"/>
    <cellStyle name="Total 20 3 57" xfId="45477"/>
    <cellStyle name="Total 20 3 58" xfId="45478"/>
    <cellStyle name="Total 20 3 59" xfId="45479"/>
    <cellStyle name="Total 20 3 6" xfId="45480"/>
    <cellStyle name="Total 20 3 60" xfId="45481"/>
    <cellStyle name="Total 20 3 61" xfId="45482"/>
    <cellStyle name="Total 20 3 62" xfId="45483"/>
    <cellStyle name="Total 20 3 63" xfId="45484"/>
    <cellStyle name="Total 20 3 64" xfId="45485"/>
    <cellStyle name="Total 20 3 65" xfId="45486"/>
    <cellStyle name="Total 20 3 66" xfId="45487"/>
    <cellStyle name="Total 20 3 67" xfId="45488"/>
    <cellStyle name="Total 20 3 7" xfId="45489"/>
    <cellStyle name="Total 20 3 8" xfId="45490"/>
    <cellStyle name="Total 20 3 9" xfId="45491"/>
    <cellStyle name="Total 20 30" xfId="45492"/>
    <cellStyle name="Total 20 31" xfId="45493"/>
    <cellStyle name="Total 20 32" xfId="45494"/>
    <cellStyle name="Total 20 33" xfId="45495"/>
    <cellStyle name="Total 20 34" xfId="45496"/>
    <cellStyle name="Total 20 35" xfId="45497"/>
    <cellStyle name="Total 20 36" xfId="45498"/>
    <cellStyle name="Total 20 37" xfId="45499"/>
    <cellStyle name="Total 20 38" xfId="45500"/>
    <cellStyle name="Total 20 39" xfId="45501"/>
    <cellStyle name="Total 20 4" xfId="45502"/>
    <cellStyle name="Total 20 40" xfId="45503"/>
    <cellStyle name="Total 20 41" xfId="45504"/>
    <cellStyle name="Total 20 42" xfId="45505"/>
    <cellStyle name="Total 20 43" xfId="45506"/>
    <cellStyle name="Total 20 44" xfId="45507"/>
    <cellStyle name="Total 20 45" xfId="45508"/>
    <cellStyle name="Total 20 46" xfId="45509"/>
    <cellStyle name="Total 20 47" xfId="45510"/>
    <cellStyle name="Total 20 48" xfId="45511"/>
    <cellStyle name="Total 20 49" xfId="45512"/>
    <cellStyle name="Total 20 5" xfId="45513"/>
    <cellStyle name="Total 20 50" xfId="45514"/>
    <cellStyle name="Total 20 51" xfId="45515"/>
    <cellStyle name="Total 20 52" xfId="45516"/>
    <cellStyle name="Total 20 53" xfId="45517"/>
    <cellStyle name="Total 20 54" xfId="45518"/>
    <cellStyle name="Total 20 55" xfId="45519"/>
    <cellStyle name="Total 20 56" xfId="45520"/>
    <cellStyle name="Total 20 57" xfId="45521"/>
    <cellStyle name="Total 20 58" xfId="45522"/>
    <cellStyle name="Total 20 59" xfId="45523"/>
    <cellStyle name="Total 20 6" xfId="45524"/>
    <cellStyle name="Total 20 60" xfId="45525"/>
    <cellStyle name="Total 20 61" xfId="45526"/>
    <cellStyle name="Total 20 62" xfId="45527"/>
    <cellStyle name="Total 20 63" xfId="45528"/>
    <cellStyle name="Total 20 64" xfId="45529"/>
    <cellStyle name="Total 20 65" xfId="45530"/>
    <cellStyle name="Total 20 66" xfId="45531"/>
    <cellStyle name="Total 20 67" xfId="45532"/>
    <cellStyle name="Total 20 68" xfId="45533"/>
    <cellStyle name="Total 20 69" xfId="45534"/>
    <cellStyle name="Total 20 7" xfId="45535"/>
    <cellStyle name="Total 20 8" xfId="45536"/>
    <cellStyle name="Total 20 9" xfId="45537"/>
    <cellStyle name="Total 21" xfId="45538"/>
    <cellStyle name="Total 21 10" xfId="45539"/>
    <cellStyle name="Total 21 11" xfId="45540"/>
    <cellStyle name="Total 21 12" xfId="45541"/>
    <cellStyle name="Total 21 13" xfId="45542"/>
    <cellStyle name="Total 21 14" xfId="45543"/>
    <cellStyle name="Total 21 15" xfId="45544"/>
    <cellStyle name="Total 21 16" xfId="45545"/>
    <cellStyle name="Total 21 17" xfId="45546"/>
    <cellStyle name="Total 21 18" xfId="45547"/>
    <cellStyle name="Total 21 19" xfId="45548"/>
    <cellStyle name="Total 21 2" xfId="45549"/>
    <cellStyle name="Total 21 2 10" xfId="45550"/>
    <cellStyle name="Total 21 2 11" xfId="45551"/>
    <cellStyle name="Total 21 2 12" xfId="45552"/>
    <cellStyle name="Total 21 2 13" xfId="45553"/>
    <cellStyle name="Total 21 2 14" xfId="45554"/>
    <cellStyle name="Total 21 2 15" xfId="45555"/>
    <cellStyle name="Total 21 2 16" xfId="45556"/>
    <cellStyle name="Total 21 2 17" xfId="45557"/>
    <cellStyle name="Total 21 2 18" xfId="45558"/>
    <cellStyle name="Total 21 2 19" xfId="45559"/>
    <cellStyle name="Total 21 2 2" xfId="45560"/>
    <cellStyle name="Total 21 2 20" xfId="45561"/>
    <cellStyle name="Total 21 2 21" xfId="45562"/>
    <cellStyle name="Total 21 2 22" xfId="45563"/>
    <cellStyle name="Total 21 2 23" xfId="45564"/>
    <cellStyle name="Total 21 2 24" xfId="45565"/>
    <cellStyle name="Total 21 2 25" xfId="45566"/>
    <cellStyle name="Total 21 2 26" xfId="45567"/>
    <cellStyle name="Total 21 2 27" xfId="45568"/>
    <cellStyle name="Total 21 2 28" xfId="45569"/>
    <cellStyle name="Total 21 2 29" xfId="45570"/>
    <cellStyle name="Total 21 2 3" xfId="45571"/>
    <cellStyle name="Total 21 2 30" xfId="45572"/>
    <cellStyle name="Total 21 2 31" xfId="45573"/>
    <cellStyle name="Total 21 2 32" xfId="45574"/>
    <cellStyle name="Total 21 2 33" xfId="45575"/>
    <cellStyle name="Total 21 2 34" xfId="45576"/>
    <cellStyle name="Total 21 2 35" xfId="45577"/>
    <cellStyle name="Total 21 2 36" xfId="45578"/>
    <cellStyle name="Total 21 2 37" xfId="45579"/>
    <cellStyle name="Total 21 2 38" xfId="45580"/>
    <cellStyle name="Total 21 2 39" xfId="45581"/>
    <cellStyle name="Total 21 2 4" xfId="45582"/>
    <cellStyle name="Total 21 2 40" xfId="45583"/>
    <cellStyle name="Total 21 2 41" xfId="45584"/>
    <cellStyle name="Total 21 2 42" xfId="45585"/>
    <cellStyle name="Total 21 2 43" xfId="45586"/>
    <cellStyle name="Total 21 2 44" xfId="45587"/>
    <cellStyle name="Total 21 2 45" xfId="45588"/>
    <cellStyle name="Total 21 2 46" xfId="45589"/>
    <cellStyle name="Total 21 2 47" xfId="45590"/>
    <cellStyle name="Total 21 2 48" xfId="45591"/>
    <cellStyle name="Total 21 2 49" xfId="45592"/>
    <cellStyle name="Total 21 2 5" xfId="45593"/>
    <cellStyle name="Total 21 2 50" xfId="45594"/>
    <cellStyle name="Total 21 2 51" xfId="45595"/>
    <cellStyle name="Total 21 2 52" xfId="45596"/>
    <cellStyle name="Total 21 2 53" xfId="45597"/>
    <cellStyle name="Total 21 2 54" xfId="45598"/>
    <cellStyle name="Total 21 2 55" xfId="45599"/>
    <cellStyle name="Total 21 2 56" xfId="45600"/>
    <cellStyle name="Total 21 2 57" xfId="45601"/>
    <cellStyle name="Total 21 2 58" xfId="45602"/>
    <cellStyle name="Total 21 2 59" xfId="45603"/>
    <cellStyle name="Total 21 2 6" xfId="45604"/>
    <cellStyle name="Total 21 2 60" xfId="45605"/>
    <cellStyle name="Total 21 2 61" xfId="45606"/>
    <cellStyle name="Total 21 2 62" xfId="45607"/>
    <cellStyle name="Total 21 2 63" xfId="45608"/>
    <cellStyle name="Total 21 2 64" xfId="45609"/>
    <cellStyle name="Total 21 2 65" xfId="45610"/>
    <cellStyle name="Total 21 2 66" xfId="45611"/>
    <cellStyle name="Total 21 2 67" xfId="45612"/>
    <cellStyle name="Total 21 2 7" xfId="45613"/>
    <cellStyle name="Total 21 2 8" xfId="45614"/>
    <cellStyle name="Total 21 2 9" xfId="45615"/>
    <cellStyle name="Total 21 20" xfId="45616"/>
    <cellStyle name="Total 21 21" xfId="45617"/>
    <cellStyle name="Total 21 22" xfId="45618"/>
    <cellStyle name="Total 21 23" xfId="45619"/>
    <cellStyle name="Total 21 24" xfId="45620"/>
    <cellStyle name="Total 21 25" xfId="45621"/>
    <cellStyle name="Total 21 26" xfId="45622"/>
    <cellStyle name="Total 21 27" xfId="45623"/>
    <cellStyle name="Total 21 28" xfId="45624"/>
    <cellStyle name="Total 21 29" xfId="45625"/>
    <cellStyle name="Total 21 3" xfId="45626"/>
    <cellStyle name="Total 21 3 10" xfId="45627"/>
    <cellStyle name="Total 21 3 11" xfId="45628"/>
    <cellStyle name="Total 21 3 12" xfId="45629"/>
    <cellStyle name="Total 21 3 13" xfId="45630"/>
    <cellStyle name="Total 21 3 14" xfId="45631"/>
    <cellStyle name="Total 21 3 15" xfId="45632"/>
    <cellStyle name="Total 21 3 16" xfId="45633"/>
    <cellStyle name="Total 21 3 17" xfId="45634"/>
    <cellStyle name="Total 21 3 18" xfId="45635"/>
    <cellStyle name="Total 21 3 19" xfId="45636"/>
    <cellStyle name="Total 21 3 2" xfId="45637"/>
    <cellStyle name="Total 21 3 20" xfId="45638"/>
    <cellStyle name="Total 21 3 21" xfId="45639"/>
    <cellStyle name="Total 21 3 22" xfId="45640"/>
    <cellStyle name="Total 21 3 23" xfId="45641"/>
    <cellStyle name="Total 21 3 24" xfId="45642"/>
    <cellStyle name="Total 21 3 25" xfId="45643"/>
    <cellStyle name="Total 21 3 26" xfId="45644"/>
    <cellStyle name="Total 21 3 27" xfId="45645"/>
    <cellStyle name="Total 21 3 28" xfId="45646"/>
    <cellStyle name="Total 21 3 29" xfId="45647"/>
    <cellStyle name="Total 21 3 3" xfId="45648"/>
    <cellStyle name="Total 21 3 30" xfId="45649"/>
    <cellStyle name="Total 21 3 31" xfId="45650"/>
    <cellStyle name="Total 21 3 32" xfId="45651"/>
    <cellStyle name="Total 21 3 33" xfId="45652"/>
    <cellStyle name="Total 21 3 34" xfId="45653"/>
    <cellStyle name="Total 21 3 35" xfId="45654"/>
    <cellStyle name="Total 21 3 36" xfId="45655"/>
    <cellStyle name="Total 21 3 37" xfId="45656"/>
    <cellStyle name="Total 21 3 38" xfId="45657"/>
    <cellStyle name="Total 21 3 39" xfId="45658"/>
    <cellStyle name="Total 21 3 4" xfId="45659"/>
    <cellStyle name="Total 21 3 40" xfId="45660"/>
    <cellStyle name="Total 21 3 41" xfId="45661"/>
    <cellStyle name="Total 21 3 42" xfId="45662"/>
    <cellStyle name="Total 21 3 43" xfId="45663"/>
    <cellStyle name="Total 21 3 44" xfId="45664"/>
    <cellStyle name="Total 21 3 45" xfId="45665"/>
    <cellStyle name="Total 21 3 46" xfId="45666"/>
    <cellStyle name="Total 21 3 47" xfId="45667"/>
    <cellStyle name="Total 21 3 48" xfId="45668"/>
    <cellStyle name="Total 21 3 49" xfId="45669"/>
    <cellStyle name="Total 21 3 5" xfId="45670"/>
    <cellStyle name="Total 21 3 50" xfId="45671"/>
    <cellStyle name="Total 21 3 51" xfId="45672"/>
    <cellStyle name="Total 21 3 52" xfId="45673"/>
    <cellStyle name="Total 21 3 53" xfId="45674"/>
    <cellStyle name="Total 21 3 54" xfId="45675"/>
    <cellStyle name="Total 21 3 55" xfId="45676"/>
    <cellStyle name="Total 21 3 56" xfId="45677"/>
    <cellStyle name="Total 21 3 57" xfId="45678"/>
    <cellStyle name="Total 21 3 58" xfId="45679"/>
    <cellStyle name="Total 21 3 59" xfId="45680"/>
    <cellStyle name="Total 21 3 6" xfId="45681"/>
    <cellStyle name="Total 21 3 60" xfId="45682"/>
    <cellStyle name="Total 21 3 61" xfId="45683"/>
    <cellStyle name="Total 21 3 62" xfId="45684"/>
    <cellStyle name="Total 21 3 63" xfId="45685"/>
    <cellStyle name="Total 21 3 64" xfId="45686"/>
    <cellStyle name="Total 21 3 65" xfId="45687"/>
    <cellStyle name="Total 21 3 66" xfId="45688"/>
    <cellStyle name="Total 21 3 67" xfId="45689"/>
    <cellStyle name="Total 21 3 7" xfId="45690"/>
    <cellStyle name="Total 21 3 8" xfId="45691"/>
    <cellStyle name="Total 21 3 9" xfId="45692"/>
    <cellStyle name="Total 21 30" xfId="45693"/>
    <cellStyle name="Total 21 31" xfId="45694"/>
    <cellStyle name="Total 21 32" xfId="45695"/>
    <cellStyle name="Total 21 33" xfId="45696"/>
    <cellStyle name="Total 21 34" xfId="45697"/>
    <cellStyle name="Total 21 35" xfId="45698"/>
    <cellStyle name="Total 21 36" xfId="45699"/>
    <cellStyle name="Total 21 37" xfId="45700"/>
    <cellStyle name="Total 21 38" xfId="45701"/>
    <cellStyle name="Total 21 39" xfId="45702"/>
    <cellStyle name="Total 21 4" xfId="45703"/>
    <cellStyle name="Total 21 40" xfId="45704"/>
    <cellStyle name="Total 21 41" xfId="45705"/>
    <cellStyle name="Total 21 42" xfId="45706"/>
    <cellStyle name="Total 21 43" xfId="45707"/>
    <cellStyle name="Total 21 44" xfId="45708"/>
    <cellStyle name="Total 21 45" xfId="45709"/>
    <cellStyle name="Total 21 46" xfId="45710"/>
    <cellStyle name="Total 21 47" xfId="45711"/>
    <cellStyle name="Total 21 48" xfId="45712"/>
    <cellStyle name="Total 21 49" xfId="45713"/>
    <cellStyle name="Total 21 5" xfId="45714"/>
    <cellStyle name="Total 21 50" xfId="45715"/>
    <cellStyle name="Total 21 51" xfId="45716"/>
    <cellStyle name="Total 21 52" xfId="45717"/>
    <cellStyle name="Total 21 53" xfId="45718"/>
    <cellStyle name="Total 21 54" xfId="45719"/>
    <cellStyle name="Total 21 55" xfId="45720"/>
    <cellStyle name="Total 21 56" xfId="45721"/>
    <cellStyle name="Total 21 57" xfId="45722"/>
    <cellStyle name="Total 21 58" xfId="45723"/>
    <cellStyle name="Total 21 59" xfId="45724"/>
    <cellStyle name="Total 21 6" xfId="45725"/>
    <cellStyle name="Total 21 60" xfId="45726"/>
    <cellStyle name="Total 21 61" xfId="45727"/>
    <cellStyle name="Total 21 62" xfId="45728"/>
    <cellStyle name="Total 21 63" xfId="45729"/>
    <cellStyle name="Total 21 64" xfId="45730"/>
    <cellStyle name="Total 21 65" xfId="45731"/>
    <cellStyle name="Total 21 66" xfId="45732"/>
    <cellStyle name="Total 21 67" xfId="45733"/>
    <cellStyle name="Total 21 68" xfId="45734"/>
    <cellStyle name="Total 21 69" xfId="45735"/>
    <cellStyle name="Total 21 7" xfId="45736"/>
    <cellStyle name="Total 21 8" xfId="45737"/>
    <cellStyle name="Total 21 9" xfId="45738"/>
    <cellStyle name="Total 22" xfId="45739"/>
    <cellStyle name="Total 22 10" xfId="45740"/>
    <cellStyle name="Total 22 11" xfId="45741"/>
    <cellStyle name="Total 22 12" xfId="45742"/>
    <cellStyle name="Total 22 13" xfId="45743"/>
    <cellStyle name="Total 22 14" xfId="45744"/>
    <cellStyle name="Total 22 15" xfId="45745"/>
    <cellStyle name="Total 22 16" xfId="45746"/>
    <cellStyle name="Total 22 17" xfId="45747"/>
    <cellStyle name="Total 22 18" xfId="45748"/>
    <cellStyle name="Total 22 19" xfId="45749"/>
    <cellStyle name="Total 22 2" xfId="45750"/>
    <cellStyle name="Total 22 2 10" xfId="45751"/>
    <cellStyle name="Total 22 2 11" xfId="45752"/>
    <cellStyle name="Total 22 2 12" xfId="45753"/>
    <cellStyle name="Total 22 2 13" xfId="45754"/>
    <cellStyle name="Total 22 2 14" xfId="45755"/>
    <cellStyle name="Total 22 2 15" xfId="45756"/>
    <cellStyle name="Total 22 2 16" xfId="45757"/>
    <cellStyle name="Total 22 2 17" xfId="45758"/>
    <cellStyle name="Total 22 2 18" xfId="45759"/>
    <cellStyle name="Total 22 2 19" xfId="45760"/>
    <cellStyle name="Total 22 2 2" xfId="45761"/>
    <cellStyle name="Total 22 2 20" xfId="45762"/>
    <cellStyle name="Total 22 2 21" xfId="45763"/>
    <cellStyle name="Total 22 2 22" xfId="45764"/>
    <cellStyle name="Total 22 2 23" xfId="45765"/>
    <cellStyle name="Total 22 2 24" xfId="45766"/>
    <cellStyle name="Total 22 2 25" xfId="45767"/>
    <cellStyle name="Total 22 2 26" xfId="45768"/>
    <cellStyle name="Total 22 2 27" xfId="45769"/>
    <cellStyle name="Total 22 2 28" xfId="45770"/>
    <cellStyle name="Total 22 2 29" xfId="45771"/>
    <cellStyle name="Total 22 2 3" xfId="45772"/>
    <cellStyle name="Total 22 2 30" xfId="45773"/>
    <cellStyle name="Total 22 2 31" xfId="45774"/>
    <cellStyle name="Total 22 2 32" xfId="45775"/>
    <cellStyle name="Total 22 2 33" xfId="45776"/>
    <cellStyle name="Total 22 2 34" xfId="45777"/>
    <cellStyle name="Total 22 2 35" xfId="45778"/>
    <cellStyle name="Total 22 2 36" xfId="45779"/>
    <cellStyle name="Total 22 2 37" xfId="45780"/>
    <cellStyle name="Total 22 2 38" xfId="45781"/>
    <cellStyle name="Total 22 2 39" xfId="45782"/>
    <cellStyle name="Total 22 2 4" xfId="45783"/>
    <cellStyle name="Total 22 2 40" xfId="45784"/>
    <cellStyle name="Total 22 2 41" xfId="45785"/>
    <cellStyle name="Total 22 2 42" xfId="45786"/>
    <cellStyle name="Total 22 2 43" xfId="45787"/>
    <cellStyle name="Total 22 2 44" xfId="45788"/>
    <cellStyle name="Total 22 2 45" xfId="45789"/>
    <cellStyle name="Total 22 2 46" xfId="45790"/>
    <cellStyle name="Total 22 2 47" xfId="45791"/>
    <cellStyle name="Total 22 2 48" xfId="45792"/>
    <cellStyle name="Total 22 2 49" xfId="45793"/>
    <cellStyle name="Total 22 2 5" xfId="45794"/>
    <cellStyle name="Total 22 2 50" xfId="45795"/>
    <cellStyle name="Total 22 2 51" xfId="45796"/>
    <cellStyle name="Total 22 2 52" xfId="45797"/>
    <cellStyle name="Total 22 2 53" xfId="45798"/>
    <cellStyle name="Total 22 2 54" xfId="45799"/>
    <cellStyle name="Total 22 2 55" xfId="45800"/>
    <cellStyle name="Total 22 2 56" xfId="45801"/>
    <cellStyle name="Total 22 2 57" xfId="45802"/>
    <cellStyle name="Total 22 2 58" xfId="45803"/>
    <cellStyle name="Total 22 2 59" xfId="45804"/>
    <cellStyle name="Total 22 2 6" xfId="45805"/>
    <cellStyle name="Total 22 2 60" xfId="45806"/>
    <cellStyle name="Total 22 2 61" xfId="45807"/>
    <cellStyle name="Total 22 2 62" xfId="45808"/>
    <cellStyle name="Total 22 2 63" xfId="45809"/>
    <cellStyle name="Total 22 2 64" xfId="45810"/>
    <cellStyle name="Total 22 2 65" xfId="45811"/>
    <cellStyle name="Total 22 2 66" xfId="45812"/>
    <cellStyle name="Total 22 2 67" xfId="45813"/>
    <cellStyle name="Total 22 2 7" xfId="45814"/>
    <cellStyle name="Total 22 2 8" xfId="45815"/>
    <cellStyle name="Total 22 2 9" xfId="45816"/>
    <cellStyle name="Total 22 20" xfId="45817"/>
    <cellStyle name="Total 22 21" xfId="45818"/>
    <cellStyle name="Total 22 22" xfId="45819"/>
    <cellStyle name="Total 22 23" xfId="45820"/>
    <cellStyle name="Total 22 24" xfId="45821"/>
    <cellStyle name="Total 22 25" xfId="45822"/>
    <cellStyle name="Total 22 26" xfId="45823"/>
    <cellStyle name="Total 22 27" xfId="45824"/>
    <cellStyle name="Total 22 28" xfId="45825"/>
    <cellStyle name="Total 22 29" xfId="45826"/>
    <cellStyle name="Total 22 3" xfId="45827"/>
    <cellStyle name="Total 22 3 10" xfId="45828"/>
    <cellStyle name="Total 22 3 11" xfId="45829"/>
    <cellStyle name="Total 22 3 12" xfId="45830"/>
    <cellStyle name="Total 22 3 13" xfId="45831"/>
    <cellStyle name="Total 22 3 14" xfId="45832"/>
    <cellStyle name="Total 22 3 15" xfId="45833"/>
    <cellStyle name="Total 22 3 16" xfId="45834"/>
    <cellStyle name="Total 22 3 17" xfId="45835"/>
    <cellStyle name="Total 22 3 18" xfId="45836"/>
    <cellStyle name="Total 22 3 19" xfId="45837"/>
    <cellStyle name="Total 22 3 2" xfId="45838"/>
    <cellStyle name="Total 22 3 20" xfId="45839"/>
    <cellStyle name="Total 22 3 21" xfId="45840"/>
    <cellStyle name="Total 22 3 22" xfId="45841"/>
    <cellStyle name="Total 22 3 23" xfId="45842"/>
    <cellStyle name="Total 22 3 24" xfId="45843"/>
    <cellStyle name="Total 22 3 25" xfId="45844"/>
    <cellStyle name="Total 22 3 26" xfId="45845"/>
    <cellStyle name="Total 22 3 27" xfId="45846"/>
    <cellStyle name="Total 22 3 28" xfId="45847"/>
    <cellStyle name="Total 22 3 29" xfId="45848"/>
    <cellStyle name="Total 22 3 3" xfId="45849"/>
    <cellStyle name="Total 22 3 30" xfId="45850"/>
    <cellStyle name="Total 22 3 31" xfId="45851"/>
    <cellStyle name="Total 22 3 32" xfId="45852"/>
    <cellStyle name="Total 22 3 33" xfId="45853"/>
    <cellStyle name="Total 22 3 34" xfId="45854"/>
    <cellStyle name="Total 22 3 35" xfId="45855"/>
    <cellStyle name="Total 22 3 36" xfId="45856"/>
    <cellStyle name="Total 22 3 37" xfId="45857"/>
    <cellStyle name="Total 22 3 38" xfId="45858"/>
    <cellStyle name="Total 22 3 39" xfId="45859"/>
    <cellStyle name="Total 22 3 4" xfId="45860"/>
    <cellStyle name="Total 22 3 40" xfId="45861"/>
    <cellStyle name="Total 22 3 41" xfId="45862"/>
    <cellStyle name="Total 22 3 42" xfId="45863"/>
    <cellStyle name="Total 22 3 43" xfId="45864"/>
    <cellStyle name="Total 22 3 44" xfId="45865"/>
    <cellStyle name="Total 22 3 45" xfId="45866"/>
    <cellStyle name="Total 22 3 46" xfId="45867"/>
    <cellStyle name="Total 22 3 47" xfId="45868"/>
    <cellStyle name="Total 22 3 48" xfId="45869"/>
    <cellStyle name="Total 22 3 49" xfId="45870"/>
    <cellStyle name="Total 22 3 5" xfId="45871"/>
    <cellStyle name="Total 22 3 50" xfId="45872"/>
    <cellStyle name="Total 22 3 51" xfId="45873"/>
    <cellStyle name="Total 22 3 52" xfId="45874"/>
    <cellStyle name="Total 22 3 53" xfId="45875"/>
    <cellStyle name="Total 22 3 54" xfId="45876"/>
    <cellStyle name="Total 22 3 55" xfId="45877"/>
    <cellStyle name="Total 22 3 56" xfId="45878"/>
    <cellStyle name="Total 22 3 57" xfId="45879"/>
    <cellStyle name="Total 22 3 58" xfId="45880"/>
    <cellStyle name="Total 22 3 59" xfId="45881"/>
    <cellStyle name="Total 22 3 6" xfId="45882"/>
    <cellStyle name="Total 22 3 60" xfId="45883"/>
    <cellStyle name="Total 22 3 61" xfId="45884"/>
    <cellStyle name="Total 22 3 62" xfId="45885"/>
    <cellStyle name="Total 22 3 63" xfId="45886"/>
    <cellStyle name="Total 22 3 64" xfId="45887"/>
    <cellStyle name="Total 22 3 65" xfId="45888"/>
    <cellStyle name="Total 22 3 66" xfId="45889"/>
    <cellStyle name="Total 22 3 67" xfId="45890"/>
    <cellStyle name="Total 22 3 7" xfId="45891"/>
    <cellStyle name="Total 22 3 8" xfId="45892"/>
    <cellStyle name="Total 22 3 9" xfId="45893"/>
    <cellStyle name="Total 22 30" xfId="45894"/>
    <cellStyle name="Total 22 31" xfId="45895"/>
    <cellStyle name="Total 22 32" xfId="45896"/>
    <cellStyle name="Total 22 33" xfId="45897"/>
    <cellStyle name="Total 22 34" xfId="45898"/>
    <cellStyle name="Total 22 35" xfId="45899"/>
    <cellStyle name="Total 22 36" xfId="45900"/>
    <cellStyle name="Total 22 37" xfId="45901"/>
    <cellStyle name="Total 22 38" xfId="45902"/>
    <cellStyle name="Total 22 39" xfId="45903"/>
    <cellStyle name="Total 22 4" xfId="45904"/>
    <cellStyle name="Total 22 40" xfId="45905"/>
    <cellStyle name="Total 22 41" xfId="45906"/>
    <cellStyle name="Total 22 42" xfId="45907"/>
    <cellStyle name="Total 22 43" xfId="45908"/>
    <cellStyle name="Total 22 44" xfId="45909"/>
    <cellStyle name="Total 22 45" xfId="45910"/>
    <cellStyle name="Total 22 46" xfId="45911"/>
    <cellStyle name="Total 22 47" xfId="45912"/>
    <cellStyle name="Total 22 48" xfId="45913"/>
    <cellStyle name="Total 22 49" xfId="45914"/>
    <cellStyle name="Total 22 5" xfId="45915"/>
    <cellStyle name="Total 22 50" xfId="45916"/>
    <cellStyle name="Total 22 51" xfId="45917"/>
    <cellStyle name="Total 22 52" xfId="45918"/>
    <cellStyle name="Total 22 53" xfId="45919"/>
    <cellStyle name="Total 22 54" xfId="45920"/>
    <cellStyle name="Total 22 55" xfId="45921"/>
    <cellStyle name="Total 22 56" xfId="45922"/>
    <cellStyle name="Total 22 57" xfId="45923"/>
    <cellStyle name="Total 22 58" xfId="45924"/>
    <cellStyle name="Total 22 59" xfId="45925"/>
    <cellStyle name="Total 22 6" xfId="45926"/>
    <cellStyle name="Total 22 60" xfId="45927"/>
    <cellStyle name="Total 22 61" xfId="45928"/>
    <cellStyle name="Total 22 62" xfId="45929"/>
    <cellStyle name="Total 22 63" xfId="45930"/>
    <cellStyle name="Total 22 64" xfId="45931"/>
    <cellStyle name="Total 22 65" xfId="45932"/>
    <cellStyle name="Total 22 66" xfId="45933"/>
    <cellStyle name="Total 22 67" xfId="45934"/>
    <cellStyle name="Total 22 68" xfId="45935"/>
    <cellStyle name="Total 22 69" xfId="45936"/>
    <cellStyle name="Total 22 7" xfId="45937"/>
    <cellStyle name="Total 22 8" xfId="45938"/>
    <cellStyle name="Total 22 9" xfId="45939"/>
    <cellStyle name="Total 23" xfId="45940"/>
    <cellStyle name="Total 23 10" xfId="45941"/>
    <cellStyle name="Total 23 11" xfId="45942"/>
    <cellStyle name="Total 23 12" xfId="45943"/>
    <cellStyle name="Total 23 13" xfId="45944"/>
    <cellStyle name="Total 23 14" xfId="45945"/>
    <cellStyle name="Total 23 15" xfId="45946"/>
    <cellStyle name="Total 23 16" xfId="45947"/>
    <cellStyle name="Total 23 17" xfId="45948"/>
    <cellStyle name="Total 23 18" xfId="45949"/>
    <cellStyle name="Total 23 19" xfId="45950"/>
    <cellStyle name="Total 23 2" xfId="45951"/>
    <cellStyle name="Total 23 2 10" xfId="45952"/>
    <cellStyle name="Total 23 2 11" xfId="45953"/>
    <cellStyle name="Total 23 2 12" xfId="45954"/>
    <cellStyle name="Total 23 2 13" xfId="45955"/>
    <cellStyle name="Total 23 2 14" xfId="45956"/>
    <cellStyle name="Total 23 2 15" xfId="45957"/>
    <cellStyle name="Total 23 2 16" xfId="45958"/>
    <cellStyle name="Total 23 2 17" xfId="45959"/>
    <cellStyle name="Total 23 2 18" xfId="45960"/>
    <cellStyle name="Total 23 2 19" xfId="45961"/>
    <cellStyle name="Total 23 2 2" xfId="45962"/>
    <cellStyle name="Total 23 2 20" xfId="45963"/>
    <cellStyle name="Total 23 2 21" xfId="45964"/>
    <cellStyle name="Total 23 2 22" xfId="45965"/>
    <cellStyle name="Total 23 2 23" xfId="45966"/>
    <cellStyle name="Total 23 2 24" xfId="45967"/>
    <cellStyle name="Total 23 2 25" xfId="45968"/>
    <cellStyle name="Total 23 2 26" xfId="45969"/>
    <cellStyle name="Total 23 2 27" xfId="45970"/>
    <cellStyle name="Total 23 2 28" xfId="45971"/>
    <cellStyle name="Total 23 2 29" xfId="45972"/>
    <cellStyle name="Total 23 2 3" xfId="45973"/>
    <cellStyle name="Total 23 2 30" xfId="45974"/>
    <cellStyle name="Total 23 2 31" xfId="45975"/>
    <cellStyle name="Total 23 2 32" xfId="45976"/>
    <cellStyle name="Total 23 2 33" xfId="45977"/>
    <cellStyle name="Total 23 2 34" xfId="45978"/>
    <cellStyle name="Total 23 2 35" xfId="45979"/>
    <cellStyle name="Total 23 2 36" xfId="45980"/>
    <cellStyle name="Total 23 2 37" xfId="45981"/>
    <cellStyle name="Total 23 2 38" xfId="45982"/>
    <cellStyle name="Total 23 2 39" xfId="45983"/>
    <cellStyle name="Total 23 2 4" xfId="45984"/>
    <cellStyle name="Total 23 2 40" xfId="45985"/>
    <cellStyle name="Total 23 2 41" xfId="45986"/>
    <cellStyle name="Total 23 2 42" xfId="45987"/>
    <cellStyle name="Total 23 2 43" xfId="45988"/>
    <cellStyle name="Total 23 2 44" xfId="45989"/>
    <cellStyle name="Total 23 2 45" xfId="45990"/>
    <cellStyle name="Total 23 2 46" xfId="45991"/>
    <cellStyle name="Total 23 2 47" xfId="45992"/>
    <cellStyle name="Total 23 2 48" xfId="45993"/>
    <cellStyle name="Total 23 2 49" xfId="45994"/>
    <cellStyle name="Total 23 2 5" xfId="45995"/>
    <cellStyle name="Total 23 2 50" xfId="45996"/>
    <cellStyle name="Total 23 2 51" xfId="45997"/>
    <cellStyle name="Total 23 2 52" xfId="45998"/>
    <cellStyle name="Total 23 2 53" xfId="45999"/>
    <cellStyle name="Total 23 2 54" xfId="46000"/>
    <cellStyle name="Total 23 2 55" xfId="46001"/>
    <cellStyle name="Total 23 2 56" xfId="46002"/>
    <cellStyle name="Total 23 2 57" xfId="46003"/>
    <cellStyle name="Total 23 2 58" xfId="46004"/>
    <cellStyle name="Total 23 2 59" xfId="46005"/>
    <cellStyle name="Total 23 2 6" xfId="46006"/>
    <cellStyle name="Total 23 2 60" xfId="46007"/>
    <cellStyle name="Total 23 2 61" xfId="46008"/>
    <cellStyle name="Total 23 2 62" xfId="46009"/>
    <cellStyle name="Total 23 2 63" xfId="46010"/>
    <cellStyle name="Total 23 2 64" xfId="46011"/>
    <cellStyle name="Total 23 2 65" xfId="46012"/>
    <cellStyle name="Total 23 2 66" xfId="46013"/>
    <cellStyle name="Total 23 2 67" xfId="46014"/>
    <cellStyle name="Total 23 2 7" xfId="46015"/>
    <cellStyle name="Total 23 2 8" xfId="46016"/>
    <cellStyle name="Total 23 2 9" xfId="46017"/>
    <cellStyle name="Total 23 20" xfId="46018"/>
    <cellStyle name="Total 23 21" xfId="46019"/>
    <cellStyle name="Total 23 22" xfId="46020"/>
    <cellStyle name="Total 23 23" xfId="46021"/>
    <cellStyle name="Total 23 24" xfId="46022"/>
    <cellStyle name="Total 23 25" xfId="46023"/>
    <cellStyle name="Total 23 26" xfId="46024"/>
    <cellStyle name="Total 23 27" xfId="46025"/>
    <cellStyle name="Total 23 28" xfId="46026"/>
    <cellStyle name="Total 23 29" xfId="46027"/>
    <cellStyle name="Total 23 3" xfId="46028"/>
    <cellStyle name="Total 23 3 10" xfId="46029"/>
    <cellStyle name="Total 23 3 11" xfId="46030"/>
    <cellStyle name="Total 23 3 12" xfId="46031"/>
    <cellStyle name="Total 23 3 13" xfId="46032"/>
    <cellStyle name="Total 23 3 14" xfId="46033"/>
    <cellStyle name="Total 23 3 15" xfId="46034"/>
    <cellStyle name="Total 23 3 16" xfId="46035"/>
    <cellStyle name="Total 23 3 17" xfId="46036"/>
    <cellStyle name="Total 23 3 18" xfId="46037"/>
    <cellStyle name="Total 23 3 19" xfId="46038"/>
    <cellStyle name="Total 23 3 2" xfId="46039"/>
    <cellStyle name="Total 23 3 20" xfId="46040"/>
    <cellStyle name="Total 23 3 21" xfId="46041"/>
    <cellStyle name="Total 23 3 22" xfId="46042"/>
    <cellStyle name="Total 23 3 23" xfId="46043"/>
    <cellStyle name="Total 23 3 24" xfId="46044"/>
    <cellStyle name="Total 23 3 25" xfId="46045"/>
    <cellStyle name="Total 23 3 26" xfId="46046"/>
    <cellStyle name="Total 23 3 27" xfId="46047"/>
    <cellStyle name="Total 23 3 28" xfId="46048"/>
    <cellStyle name="Total 23 3 29" xfId="46049"/>
    <cellStyle name="Total 23 3 3" xfId="46050"/>
    <cellStyle name="Total 23 3 30" xfId="46051"/>
    <cellStyle name="Total 23 3 31" xfId="46052"/>
    <cellStyle name="Total 23 3 32" xfId="46053"/>
    <cellStyle name="Total 23 3 33" xfId="46054"/>
    <cellStyle name="Total 23 3 34" xfId="46055"/>
    <cellStyle name="Total 23 3 35" xfId="46056"/>
    <cellStyle name="Total 23 3 36" xfId="46057"/>
    <cellStyle name="Total 23 3 37" xfId="46058"/>
    <cellStyle name="Total 23 3 38" xfId="46059"/>
    <cellStyle name="Total 23 3 39" xfId="46060"/>
    <cellStyle name="Total 23 3 4" xfId="46061"/>
    <cellStyle name="Total 23 3 40" xfId="46062"/>
    <cellStyle name="Total 23 3 41" xfId="46063"/>
    <cellStyle name="Total 23 3 42" xfId="46064"/>
    <cellStyle name="Total 23 3 43" xfId="46065"/>
    <cellStyle name="Total 23 3 44" xfId="46066"/>
    <cellStyle name="Total 23 3 45" xfId="46067"/>
    <cellStyle name="Total 23 3 46" xfId="46068"/>
    <cellStyle name="Total 23 3 47" xfId="46069"/>
    <cellStyle name="Total 23 3 48" xfId="46070"/>
    <cellStyle name="Total 23 3 49" xfId="46071"/>
    <cellStyle name="Total 23 3 5" xfId="46072"/>
    <cellStyle name="Total 23 3 50" xfId="46073"/>
    <cellStyle name="Total 23 3 51" xfId="46074"/>
    <cellStyle name="Total 23 3 52" xfId="46075"/>
    <cellStyle name="Total 23 3 53" xfId="46076"/>
    <cellStyle name="Total 23 3 54" xfId="46077"/>
    <cellStyle name="Total 23 3 55" xfId="46078"/>
    <cellStyle name="Total 23 3 56" xfId="46079"/>
    <cellStyle name="Total 23 3 57" xfId="46080"/>
    <cellStyle name="Total 23 3 58" xfId="46081"/>
    <cellStyle name="Total 23 3 59" xfId="46082"/>
    <cellStyle name="Total 23 3 6" xfId="46083"/>
    <cellStyle name="Total 23 3 60" xfId="46084"/>
    <cellStyle name="Total 23 3 61" xfId="46085"/>
    <cellStyle name="Total 23 3 62" xfId="46086"/>
    <cellStyle name="Total 23 3 63" xfId="46087"/>
    <cellStyle name="Total 23 3 64" xfId="46088"/>
    <cellStyle name="Total 23 3 65" xfId="46089"/>
    <cellStyle name="Total 23 3 66" xfId="46090"/>
    <cellStyle name="Total 23 3 67" xfId="46091"/>
    <cellStyle name="Total 23 3 7" xfId="46092"/>
    <cellStyle name="Total 23 3 8" xfId="46093"/>
    <cellStyle name="Total 23 3 9" xfId="46094"/>
    <cellStyle name="Total 23 30" xfId="46095"/>
    <cellStyle name="Total 23 31" xfId="46096"/>
    <cellStyle name="Total 23 32" xfId="46097"/>
    <cellStyle name="Total 23 33" xfId="46098"/>
    <cellStyle name="Total 23 34" xfId="46099"/>
    <cellStyle name="Total 23 35" xfId="46100"/>
    <cellStyle name="Total 23 36" xfId="46101"/>
    <cellStyle name="Total 23 37" xfId="46102"/>
    <cellStyle name="Total 23 38" xfId="46103"/>
    <cellStyle name="Total 23 39" xfId="46104"/>
    <cellStyle name="Total 23 4" xfId="46105"/>
    <cellStyle name="Total 23 40" xfId="46106"/>
    <cellStyle name="Total 23 41" xfId="46107"/>
    <cellStyle name="Total 23 42" xfId="46108"/>
    <cellStyle name="Total 23 43" xfId="46109"/>
    <cellStyle name="Total 23 44" xfId="46110"/>
    <cellStyle name="Total 23 45" xfId="46111"/>
    <cellStyle name="Total 23 46" xfId="46112"/>
    <cellStyle name="Total 23 47" xfId="46113"/>
    <cellStyle name="Total 23 48" xfId="46114"/>
    <cellStyle name="Total 23 49" xfId="46115"/>
    <cellStyle name="Total 23 5" xfId="46116"/>
    <cellStyle name="Total 23 50" xfId="46117"/>
    <cellStyle name="Total 23 51" xfId="46118"/>
    <cellStyle name="Total 23 52" xfId="46119"/>
    <cellStyle name="Total 23 53" xfId="46120"/>
    <cellStyle name="Total 23 54" xfId="46121"/>
    <cellStyle name="Total 23 55" xfId="46122"/>
    <cellStyle name="Total 23 56" xfId="46123"/>
    <cellStyle name="Total 23 57" xfId="46124"/>
    <cellStyle name="Total 23 58" xfId="46125"/>
    <cellStyle name="Total 23 59" xfId="46126"/>
    <cellStyle name="Total 23 6" xfId="46127"/>
    <cellStyle name="Total 23 60" xfId="46128"/>
    <cellStyle name="Total 23 61" xfId="46129"/>
    <cellStyle name="Total 23 62" xfId="46130"/>
    <cellStyle name="Total 23 63" xfId="46131"/>
    <cellStyle name="Total 23 64" xfId="46132"/>
    <cellStyle name="Total 23 65" xfId="46133"/>
    <cellStyle name="Total 23 66" xfId="46134"/>
    <cellStyle name="Total 23 67" xfId="46135"/>
    <cellStyle name="Total 23 68" xfId="46136"/>
    <cellStyle name="Total 23 69" xfId="46137"/>
    <cellStyle name="Total 23 7" xfId="46138"/>
    <cellStyle name="Total 23 8" xfId="46139"/>
    <cellStyle name="Total 23 9" xfId="46140"/>
    <cellStyle name="Total 24" xfId="46141"/>
    <cellStyle name="Total 24 10" xfId="46142"/>
    <cellStyle name="Total 24 11" xfId="46143"/>
    <cellStyle name="Total 24 12" xfId="46144"/>
    <cellStyle name="Total 24 13" xfId="46145"/>
    <cellStyle name="Total 24 14" xfId="46146"/>
    <cellStyle name="Total 24 15" xfId="46147"/>
    <cellStyle name="Total 24 16" xfId="46148"/>
    <cellStyle name="Total 24 17" xfId="46149"/>
    <cellStyle name="Total 24 18" xfId="46150"/>
    <cellStyle name="Total 24 19" xfId="46151"/>
    <cellStyle name="Total 24 2" xfId="46152"/>
    <cellStyle name="Total 24 2 10" xfId="46153"/>
    <cellStyle name="Total 24 2 11" xfId="46154"/>
    <cellStyle name="Total 24 2 12" xfId="46155"/>
    <cellStyle name="Total 24 2 13" xfId="46156"/>
    <cellStyle name="Total 24 2 14" xfId="46157"/>
    <cellStyle name="Total 24 2 15" xfId="46158"/>
    <cellStyle name="Total 24 2 16" xfId="46159"/>
    <cellStyle name="Total 24 2 17" xfId="46160"/>
    <cellStyle name="Total 24 2 18" xfId="46161"/>
    <cellStyle name="Total 24 2 19" xfId="46162"/>
    <cellStyle name="Total 24 2 2" xfId="46163"/>
    <cellStyle name="Total 24 2 20" xfId="46164"/>
    <cellStyle name="Total 24 2 21" xfId="46165"/>
    <cellStyle name="Total 24 2 22" xfId="46166"/>
    <cellStyle name="Total 24 2 23" xfId="46167"/>
    <cellStyle name="Total 24 2 24" xfId="46168"/>
    <cellStyle name="Total 24 2 25" xfId="46169"/>
    <cellStyle name="Total 24 2 26" xfId="46170"/>
    <cellStyle name="Total 24 2 27" xfId="46171"/>
    <cellStyle name="Total 24 2 28" xfId="46172"/>
    <cellStyle name="Total 24 2 29" xfId="46173"/>
    <cellStyle name="Total 24 2 3" xfId="46174"/>
    <cellStyle name="Total 24 2 30" xfId="46175"/>
    <cellStyle name="Total 24 2 31" xfId="46176"/>
    <cellStyle name="Total 24 2 32" xfId="46177"/>
    <cellStyle name="Total 24 2 33" xfId="46178"/>
    <cellStyle name="Total 24 2 34" xfId="46179"/>
    <cellStyle name="Total 24 2 35" xfId="46180"/>
    <cellStyle name="Total 24 2 36" xfId="46181"/>
    <cellStyle name="Total 24 2 37" xfId="46182"/>
    <cellStyle name="Total 24 2 38" xfId="46183"/>
    <cellStyle name="Total 24 2 39" xfId="46184"/>
    <cellStyle name="Total 24 2 4" xfId="46185"/>
    <cellStyle name="Total 24 2 40" xfId="46186"/>
    <cellStyle name="Total 24 2 41" xfId="46187"/>
    <cellStyle name="Total 24 2 42" xfId="46188"/>
    <cellStyle name="Total 24 2 43" xfId="46189"/>
    <cellStyle name="Total 24 2 44" xfId="46190"/>
    <cellStyle name="Total 24 2 45" xfId="46191"/>
    <cellStyle name="Total 24 2 46" xfId="46192"/>
    <cellStyle name="Total 24 2 47" xfId="46193"/>
    <cellStyle name="Total 24 2 48" xfId="46194"/>
    <cellStyle name="Total 24 2 49" xfId="46195"/>
    <cellStyle name="Total 24 2 5" xfId="46196"/>
    <cellStyle name="Total 24 2 50" xfId="46197"/>
    <cellStyle name="Total 24 2 51" xfId="46198"/>
    <cellStyle name="Total 24 2 52" xfId="46199"/>
    <cellStyle name="Total 24 2 53" xfId="46200"/>
    <cellStyle name="Total 24 2 54" xfId="46201"/>
    <cellStyle name="Total 24 2 55" xfId="46202"/>
    <cellStyle name="Total 24 2 56" xfId="46203"/>
    <cellStyle name="Total 24 2 57" xfId="46204"/>
    <cellStyle name="Total 24 2 58" xfId="46205"/>
    <cellStyle name="Total 24 2 59" xfId="46206"/>
    <cellStyle name="Total 24 2 6" xfId="46207"/>
    <cellStyle name="Total 24 2 60" xfId="46208"/>
    <cellStyle name="Total 24 2 61" xfId="46209"/>
    <cellStyle name="Total 24 2 62" xfId="46210"/>
    <cellStyle name="Total 24 2 63" xfId="46211"/>
    <cellStyle name="Total 24 2 64" xfId="46212"/>
    <cellStyle name="Total 24 2 65" xfId="46213"/>
    <cellStyle name="Total 24 2 66" xfId="46214"/>
    <cellStyle name="Total 24 2 67" xfId="46215"/>
    <cellStyle name="Total 24 2 7" xfId="46216"/>
    <cellStyle name="Total 24 2 8" xfId="46217"/>
    <cellStyle name="Total 24 2 9" xfId="46218"/>
    <cellStyle name="Total 24 20" xfId="46219"/>
    <cellStyle name="Total 24 21" xfId="46220"/>
    <cellStyle name="Total 24 22" xfId="46221"/>
    <cellStyle name="Total 24 23" xfId="46222"/>
    <cellStyle name="Total 24 24" xfId="46223"/>
    <cellStyle name="Total 24 25" xfId="46224"/>
    <cellStyle name="Total 24 26" xfId="46225"/>
    <cellStyle name="Total 24 27" xfId="46226"/>
    <cellStyle name="Total 24 28" xfId="46227"/>
    <cellStyle name="Total 24 29" xfId="46228"/>
    <cellStyle name="Total 24 3" xfId="46229"/>
    <cellStyle name="Total 24 3 10" xfId="46230"/>
    <cellStyle name="Total 24 3 11" xfId="46231"/>
    <cellStyle name="Total 24 3 12" xfId="46232"/>
    <cellStyle name="Total 24 3 13" xfId="46233"/>
    <cellStyle name="Total 24 3 14" xfId="46234"/>
    <cellStyle name="Total 24 3 15" xfId="46235"/>
    <cellStyle name="Total 24 3 16" xfId="46236"/>
    <cellStyle name="Total 24 3 17" xfId="46237"/>
    <cellStyle name="Total 24 3 18" xfId="46238"/>
    <cellStyle name="Total 24 3 19" xfId="46239"/>
    <cellStyle name="Total 24 3 2" xfId="46240"/>
    <cellStyle name="Total 24 3 20" xfId="46241"/>
    <cellStyle name="Total 24 3 21" xfId="46242"/>
    <cellStyle name="Total 24 3 22" xfId="46243"/>
    <cellStyle name="Total 24 3 23" xfId="46244"/>
    <cellStyle name="Total 24 3 24" xfId="46245"/>
    <cellStyle name="Total 24 3 25" xfId="46246"/>
    <cellStyle name="Total 24 3 26" xfId="46247"/>
    <cellStyle name="Total 24 3 27" xfId="46248"/>
    <cellStyle name="Total 24 3 28" xfId="46249"/>
    <cellStyle name="Total 24 3 29" xfId="46250"/>
    <cellStyle name="Total 24 3 3" xfId="46251"/>
    <cellStyle name="Total 24 3 30" xfId="46252"/>
    <cellStyle name="Total 24 3 31" xfId="46253"/>
    <cellStyle name="Total 24 3 32" xfId="46254"/>
    <cellStyle name="Total 24 3 33" xfId="46255"/>
    <cellStyle name="Total 24 3 34" xfId="46256"/>
    <cellStyle name="Total 24 3 35" xfId="46257"/>
    <cellStyle name="Total 24 3 36" xfId="46258"/>
    <cellStyle name="Total 24 3 37" xfId="46259"/>
    <cellStyle name="Total 24 3 38" xfId="46260"/>
    <cellStyle name="Total 24 3 39" xfId="46261"/>
    <cellStyle name="Total 24 3 4" xfId="46262"/>
    <cellStyle name="Total 24 3 40" xfId="46263"/>
    <cellStyle name="Total 24 3 41" xfId="46264"/>
    <cellStyle name="Total 24 3 42" xfId="46265"/>
    <cellStyle name="Total 24 3 43" xfId="46266"/>
    <cellStyle name="Total 24 3 44" xfId="46267"/>
    <cellStyle name="Total 24 3 45" xfId="46268"/>
    <cellStyle name="Total 24 3 46" xfId="46269"/>
    <cellStyle name="Total 24 3 47" xfId="46270"/>
    <cellStyle name="Total 24 3 48" xfId="46271"/>
    <cellStyle name="Total 24 3 49" xfId="46272"/>
    <cellStyle name="Total 24 3 5" xfId="46273"/>
    <cellStyle name="Total 24 3 50" xfId="46274"/>
    <cellStyle name="Total 24 3 51" xfId="46275"/>
    <cellStyle name="Total 24 3 52" xfId="46276"/>
    <cellStyle name="Total 24 3 53" xfId="46277"/>
    <cellStyle name="Total 24 3 54" xfId="46278"/>
    <cellStyle name="Total 24 3 55" xfId="46279"/>
    <cellStyle name="Total 24 3 56" xfId="46280"/>
    <cellStyle name="Total 24 3 57" xfId="46281"/>
    <cellStyle name="Total 24 3 58" xfId="46282"/>
    <cellStyle name="Total 24 3 59" xfId="46283"/>
    <cellStyle name="Total 24 3 6" xfId="46284"/>
    <cellStyle name="Total 24 3 60" xfId="46285"/>
    <cellStyle name="Total 24 3 61" xfId="46286"/>
    <cellStyle name="Total 24 3 62" xfId="46287"/>
    <cellStyle name="Total 24 3 63" xfId="46288"/>
    <cellStyle name="Total 24 3 64" xfId="46289"/>
    <cellStyle name="Total 24 3 65" xfId="46290"/>
    <cellStyle name="Total 24 3 66" xfId="46291"/>
    <cellStyle name="Total 24 3 67" xfId="46292"/>
    <cellStyle name="Total 24 3 7" xfId="46293"/>
    <cellStyle name="Total 24 3 8" xfId="46294"/>
    <cellStyle name="Total 24 3 9" xfId="46295"/>
    <cellStyle name="Total 24 30" xfId="46296"/>
    <cellStyle name="Total 24 31" xfId="46297"/>
    <cellStyle name="Total 24 32" xfId="46298"/>
    <cellStyle name="Total 24 33" xfId="46299"/>
    <cellStyle name="Total 24 34" xfId="46300"/>
    <cellStyle name="Total 24 35" xfId="46301"/>
    <cellStyle name="Total 24 36" xfId="46302"/>
    <cellStyle name="Total 24 37" xfId="46303"/>
    <cellStyle name="Total 24 38" xfId="46304"/>
    <cellStyle name="Total 24 39" xfId="46305"/>
    <cellStyle name="Total 24 4" xfId="46306"/>
    <cellStyle name="Total 24 40" xfId="46307"/>
    <cellStyle name="Total 24 41" xfId="46308"/>
    <cellStyle name="Total 24 42" xfId="46309"/>
    <cellStyle name="Total 24 43" xfId="46310"/>
    <cellStyle name="Total 24 44" xfId="46311"/>
    <cellStyle name="Total 24 45" xfId="46312"/>
    <cellStyle name="Total 24 46" xfId="46313"/>
    <cellStyle name="Total 24 47" xfId="46314"/>
    <cellStyle name="Total 24 48" xfId="46315"/>
    <cellStyle name="Total 24 49" xfId="46316"/>
    <cellStyle name="Total 24 5" xfId="46317"/>
    <cellStyle name="Total 24 50" xfId="46318"/>
    <cellStyle name="Total 24 51" xfId="46319"/>
    <cellStyle name="Total 24 52" xfId="46320"/>
    <cellStyle name="Total 24 53" xfId="46321"/>
    <cellStyle name="Total 24 54" xfId="46322"/>
    <cellStyle name="Total 24 55" xfId="46323"/>
    <cellStyle name="Total 24 56" xfId="46324"/>
    <cellStyle name="Total 24 57" xfId="46325"/>
    <cellStyle name="Total 24 58" xfId="46326"/>
    <cellStyle name="Total 24 59" xfId="46327"/>
    <cellStyle name="Total 24 6" xfId="46328"/>
    <cellStyle name="Total 24 60" xfId="46329"/>
    <cellStyle name="Total 24 61" xfId="46330"/>
    <cellStyle name="Total 24 62" xfId="46331"/>
    <cellStyle name="Total 24 63" xfId="46332"/>
    <cellStyle name="Total 24 64" xfId="46333"/>
    <cellStyle name="Total 24 65" xfId="46334"/>
    <cellStyle name="Total 24 66" xfId="46335"/>
    <cellStyle name="Total 24 67" xfId="46336"/>
    <cellStyle name="Total 24 68" xfId="46337"/>
    <cellStyle name="Total 24 69" xfId="46338"/>
    <cellStyle name="Total 24 7" xfId="46339"/>
    <cellStyle name="Total 24 8" xfId="46340"/>
    <cellStyle name="Total 24 9" xfId="46341"/>
    <cellStyle name="Total 25" xfId="46342"/>
    <cellStyle name="Total 25 10" xfId="46343"/>
    <cellStyle name="Total 25 11" xfId="46344"/>
    <cellStyle name="Total 25 12" xfId="46345"/>
    <cellStyle name="Total 25 13" xfId="46346"/>
    <cellStyle name="Total 25 14" xfId="46347"/>
    <cellStyle name="Total 25 15" xfId="46348"/>
    <cellStyle name="Total 25 16" xfId="46349"/>
    <cellStyle name="Total 25 17" xfId="46350"/>
    <cellStyle name="Total 25 18" xfId="46351"/>
    <cellStyle name="Total 25 19" xfId="46352"/>
    <cellStyle name="Total 25 2" xfId="46353"/>
    <cellStyle name="Total 25 2 10" xfId="46354"/>
    <cellStyle name="Total 25 2 11" xfId="46355"/>
    <cellStyle name="Total 25 2 12" xfId="46356"/>
    <cellStyle name="Total 25 2 13" xfId="46357"/>
    <cellStyle name="Total 25 2 14" xfId="46358"/>
    <cellStyle name="Total 25 2 15" xfId="46359"/>
    <cellStyle name="Total 25 2 16" xfId="46360"/>
    <cellStyle name="Total 25 2 17" xfId="46361"/>
    <cellStyle name="Total 25 2 18" xfId="46362"/>
    <cellStyle name="Total 25 2 19" xfId="46363"/>
    <cellStyle name="Total 25 2 2" xfId="46364"/>
    <cellStyle name="Total 25 2 20" xfId="46365"/>
    <cellStyle name="Total 25 2 21" xfId="46366"/>
    <cellStyle name="Total 25 2 22" xfId="46367"/>
    <cellStyle name="Total 25 2 23" xfId="46368"/>
    <cellStyle name="Total 25 2 24" xfId="46369"/>
    <cellStyle name="Total 25 2 25" xfId="46370"/>
    <cellStyle name="Total 25 2 26" xfId="46371"/>
    <cellStyle name="Total 25 2 27" xfId="46372"/>
    <cellStyle name="Total 25 2 28" xfId="46373"/>
    <cellStyle name="Total 25 2 29" xfId="46374"/>
    <cellStyle name="Total 25 2 3" xfId="46375"/>
    <cellStyle name="Total 25 2 30" xfId="46376"/>
    <cellStyle name="Total 25 2 31" xfId="46377"/>
    <cellStyle name="Total 25 2 32" xfId="46378"/>
    <cellStyle name="Total 25 2 33" xfId="46379"/>
    <cellStyle name="Total 25 2 34" xfId="46380"/>
    <cellStyle name="Total 25 2 35" xfId="46381"/>
    <cellStyle name="Total 25 2 36" xfId="46382"/>
    <cellStyle name="Total 25 2 37" xfId="46383"/>
    <cellStyle name="Total 25 2 38" xfId="46384"/>
    <cellStyle name="Total 25 2 39" xfId="46385"/>
    <cellStyle name="Total 25 2 4" xfId="46386"/>
    <cellStyle name="Total 25 2 40" xfId="46387"/>
    <cellStyle name="Total 25 2 41" xfId="46388"/>
    <cellStyle name="Total 25 2 42" xfId="46389"/>
    <cellStyle name="Total 25 2 43" xfId="46390"/>
    <cellStyle name="Total 25 2 44" xfId="46391"/>
    <cellStyle name="Total 25 2 45" xfId="46392"/>
    <cellStyle name="Total 25 2 46" xfId="46393"/>
    <cellStyle name="Total 25 2 47" xfId="46394"/>
    <cellStyle name="Total 25 2 48" xfId="46395"/>
    <cellStyle name="Total 25 2 49" xfId="46396"/>
    <cellStyle name="Total 25 2 5" xfId="46397"/>
    <cellStyle name="Total 25 2 50" xfId="46398"/>
    <cellStyle name="Total 25 2 51" xfId="46399"/>
    <cellStyle name="Total 25 2 52" xfId="46400"/>
    <cellStyle name="Total 25 2 53" xfId="46401"/>
    <cellStyle name="Total 25 2 54" xfId="46402"/>
    <cellStyle name="Total 25 2 55" xfId="46403"/>
    <cellStyle name="Total 25 2 56" xfId="46404"/>
    <cellStyle name="Total 25 2 57" xfId="46405"/>
    <cellStyle name="Total 25 2 58" xfId="46406"/>
    <cellStyle name="Total 25 2 59" xfId="46407"/>
    <cellStyle name="Total 25 2 6" xfId="46408"/>
    <cellStyle name="Total 25 2 60" xfId="46409"/>
    <cellStyle name="Total 25 2 61" xfId="46410"/>
    <cellStyle name="Total 25 2 62" xfId="46411"/>
    <cellStyle name="Total 25 2 63" xfId="46412"/>
    <cellStyle name="Total 25 2 64" xfId="46413"/>
    <cellStyle name="Total 25 2 65" xfId="46414"/>
    <cellStyle name="Total 25 2 66" xfId="46415"/>
    <cellStyle name="Total 25 2 67" xfId="46416"/>
    <cellStyle name="Total 25 2 7" xfId="46417"/>
    <cellStyle name="Total 25 2 8" xfId="46418"/>
    <cellStyle name="Total 25 2 9" xfId="46419"/>
    <cellStyle name="Total 25 20" xfId="46420"/>
    <cellStyle name="Total 25 21" xfId="46421"/>
    <cellStyle name="Total 25 22" xfId="46422"/>
    <cellStyle name="Total 25 23" xfId="46423"/>
    <cellStyle name="Total 25 24" xfId="46424"/>
    <cellStyle name="Total 25 25" xfId="46425"/>
    <cellStyle name="Total 25 26" xfId="46426"/>
    <cellStyle name="Total 25 27" xfId="46427"/>
    <cellStyle name="Total 25 28" xfId="46428"/>
    <cellStyle name="Total 25 29" xfId="46429"/>
    <cellStyle name="Total 25 3" xfId="46430"/>
    <cellStyle name="Total 25 3 10" xfId="46431"/>
    <cellStyle name="Total 25 3 11" xfId="46432"/>
    <cellStyle name="Total 25 3 12" xfId="46433"/>
    <cellStyle name="Total 25 3 13" xfId="46434"/>
    <cellStyle name="Total 25 3 14" xfId="46435"/>
    <cellStyle name="Total 25 3 15" xfId="46436"/>
    <cellStyle name="Total 25 3 16" xfId="46437"/>
    <cellStyle name="Total 25 3 17" xfId="46438"/>
    <cellStyle name="Total 25 3 18" xfId="46439"/>
    <cellStyle name="Total 25 3 19" xfId="46440"/>
    <cellStyle name="Total 25 3 2" xfId="46441"/>
    <cellStyle name="Total 25 3 20" xfId="46442"/>
    <cellStyle name="Total 25 3 21" xfId="46443"/>
    <cellStyle name="Total 25 3 22" xfId="46444"/>
    <cellStyle name="Total 25 3 23" xfId="46445"/>
    <cellStyle name="Total 25 3 24" xfId="46446"/>
    <cellStyle name="Total 25 3 25" xfId="46447"/>
    <cellStyle name="Total 25 3 26" xfId="46448"/>
    <cellStyle name="Total 25 3 27" xfId="46449"/>
    <cellStyle name="Total 25 3 28" xfId="46450"/>
    <cellStyle name="Total 25 3 29" xfId="46451"/>
    <cellStyle name="Total 25 3 3" xfId="46452"/>
    <cellStyle name="Total 25 3 30" xfId="46453"/>
    <cellStyle name="Total 25 3 31" xfId="46454"/>
    <cellStyle name="Total 25 3 32" xfId="46455"/>
    <cellStyle name="Total 25 3 33" xfId="46456"/>
    <cellStyle name="Total 25 3 34" xfId="46457"/>
    <cellStyle name="Total 25 3 35" xfId="46458"/>
    <cellStyle name="Total 25 3 36" xfId="46459"/>
    <cellStyle name="Total 25 3 37" xfId="46460"/>
    <cellStyle name="Total 25 3 38" xfId="46461"/>
    <cellStyle name="Total 25 3 39" xfId="46462"/>
    <cellStyle name="Total 25 3 4" xfId="46463"/>
    <cellStyle name="Total 25 3 40" xfId="46464"/>
    <cellStyle name="Total 25 3 41" xfId="46465"/>
    <cellStyle name="Total 25 3 42" xfId="46466"/>
    <cellStyle name="Total 25 3 43" xfId="46467"/>
    <cellStyle name="Total 25 3 44" xfId="46468"/>
    <cellStyle name="Total 25 3 45" xfId="46469"/>
    <cellStyle name="Total 25 3 46" xfId="46470"/>
    <cellStyle name="Total 25 3 47" xfId="46471"/>
    <cellStyle name="Total 25 3 48" xfId="46472"/>
    <cellStyle name="Total 25 3 49" xfId="46473"/>
    <cellStyle name="Total 25 3 5" xfId="46474"/>
    <cellStyle name="Total 25 3 50" xfId="46475"/>
    <cellStyle name="Total 25 3 51" xfId="46476"/>
    <cellStyle name="Total 25 3 52" xfId="46477"/>
    <cellStyle name="Total 25 3 53" xfId="46478"/>
    <cellStyle name="Total 25 3 54" xfId="46479"/>
    <cellStyle name="Total 25 3 55" xfId="46480"/>
    <cellStyle name="Total 25 3 56" xfId="46481"/>
    <cellStyle name="Total 25 3 57" xfId="46482"/>
    <cellStyle name="Total 25 3 58" xfId="46483"/>
    <cellStyle name="Total 25 3 59" xfId="46484"/>
    <cellStyle name="Total 25 3 6" xfId="46485"/>
    <cellStyle name="Total 25 3 60" xfId="46486"/>
    <cellStyle name="Total 25 3 61" xfId="46487"/>
    <cellStyle name="Total 25 3 62" xfId="46488"/>
    <cellStyle name="Total 25 3 63" xfId="46489"/>
    <cellStyle name="Total 25 3 64" xfId="46490"/>
    <cellStyle name="Total 25 3 65" xfId="46491"/>
    <cellStyle name="Total 25 3 66" xfId="46492"/>
    <cellStyle name="Total 25 3 67" xfId="46493"/>
    <cellStyle name="Total 25 3 7" xfId="46494"/>
    <cellStyle name="Total 25 3 8" xfId="46495"/>
    <cellStyle name="Total 25 3 9" xfId="46496"/>
    <cellStyle name="Total 25 30" xfId="46497"/>
    <cellStyle name="Total 25 31" xfId="46498"/>
    <cellStyle name="Total 25 32" xfId="46499"/>
    <cellStyle name="Total 25 33" xfId="46500"/>
    <cellStyle name="Total 25 34" xfId="46501"/>
    <cellStyle name="Total 25 35" xfId="46502"/>
    <cellStyle name="Total 25 36" xfId="46503"/>
    <cellStyle name="Total 25 37" xfId="46504"/>
    <cellStyle name="Total 25 38" xfId="46505"/>
    <cellStyle name="Total 25 39" xfId="46506"/>
    <cellStyle name="Total 25 4" xfId="46507"/>
    <cellStyle name="Total 25 40" xfId="46508"/>
    <cellStyle name="Total 25 41" xfId="46509"/>
    <cellStyle name="Total 25 42" xfId="46510"/>
    <cellStyle name="Total 25 43" xfId="46511"/>
    <cellStyle name="Total 25 44" xfId="46512"/>
    <cellStyle name="Total 25 45" xfId="46513"/>
    <cellStyle name="Total 25 46" xfId="46514"/>
    <cellStyle name="Total 25 47" xfId="46515"/>
    <cellStyle name="Total 25 48" xfId="46516"/>
    <cellStyle name="Total 25 49" xfId="46517"/>
    <cellStyle name="Total 25 5" xfId="46518"/>
    <cellStyle name="Total 25 50" xfId="46519"/>
    <cellStyle name="Total 25 51" xfId="46520"/>
    <cellStyle name="Total 25 52" xfId="46521"/>
    <cellStyle name="Total 25 53" xfId="46522"/>
    <cellStyle name="Total 25 54" xfId="46523"/>
    <cellStyle name="Total 25 55" xfId="46524"/>
    <cellStyle name="Total 25 56" xfId="46525"/>
    <cellStyle name="Total 25 57" xfId="46526"/>
    <cellStyle name="Total 25 58" xfId="46527"/>
    <cellStyle name="Total 25 59" xfId="46528"/>
    <cellStyle name="Total 25 6" xfId="46529"/>
    <cellStyle name="Total 25 60" xfId="46530"/>
    <cellStyle name="Total 25 61" xfId="46531"/>
    <cellStyle name="Total 25 62" xfId="46532"/>
    <cellStyle name="Total 25 63" xfId="46533"/>
    <cellStyle name="Total 25 64" xfId="46534"/>
    <cellStyle name="Total 25 65" xfId="46535"/>
    <cellStyle name="Total 25 66" xfId="46536"/>
    <cellStyle name="Total 25 67" xfId="46537"/>
    <cellStyle name="Total 25 68" xfId="46538"/>
    <cellStyle name="Total 25 69" xfId="46539"/>
    <cellStyle name="Total 25 7" xfId="46540"/>
    <cellStyle name="Total 25 8" xfId="46541"/>
    <cellStyle name="Total 25 9" xfId="46542"/>
    <cellStyle name="Total 26" xfId="46543"/>
    <cellStyle name="Total 26 10" xfId="46544"/>
    <cellStyle name="Total 26 11" xfId="46545"/>
    <cellStyle name="Total 26 12" xfId="46546"/>
    <cellStyle name="Total 26 13" xfId="46547"/>
    <cellStyle name="Total 26 14" xfId="46548"/>
    <cellStyle name="Total 26 15" xfId="46549"/>
    <cellStyle name="Total 26 16" xfId="46550"/>
    <cellStyle name="Total 26 17" xfId="46551"/>
    <cellStyle name="Total 26 18" xfId="46552"/>
    <cellStyle name="Total 26 19" xfId="46553"/>
    <cellStyle name="Total 26 2" xfId="46554"/>
    <cellStyle name="Total 26 2 10" xfId="46555"/>
    <cellStyle name="Total 26 2 11" xfId="46556"/>
    <cellStyle name="Total 26 2 12" xfId="46557"/>
    <cellStyle name="Total 26 2 13" xfId="46558"/>
    <cellStyle name="Total 26 2 14" xfId="46559"/>
    <cellStyle name="Total 26 2 15" xfId="46560"/>
    <cellStyle name="Total 26 2 16" xfId="46561"/>
    <cellStyle name="Total 26 2 17" xfId="46562"/>
    <cellStyle name="Total 26 2 18" xfId="46563"/>
    <cellStyle name="Total 26 2 19" xfId="46564"/>
    <cellStyle name="Total 26 2 2" xfId="46565"/>
    <cellStyle name="Total 26 2 20" xfId="46566"/>
    <cellStyle name="Total 26 2 21" xfId="46567"/>
    <cellStyle name="Total 26 2 22" xfId="46568"/>
    <cellStyle name="Total 26 2 23" xfId="46569"/>
    <cellStyle name="Total 26 2 24" xfId="46570"/>
    <cellStyle name="Total 26 2 25" xfId="46571"/>
    <cellStyle name="Total 26 2 26" xfId="46572"/>
    <cellStyle name="Total 26 2 27" xfId="46573"/>
    <cellStyle name="Total 26 2 28" xfId="46574"/>
    <cellStyle name="Total 26 2 29" xfId="46575"/>
    <cellStyle name="Total 26 2 3" xfId="46576"/>
    <cellStyle name="Total 26 2 30" xfId="46577"/>
    <cellStyle name="Total 26 2 31" xfId="46578"/>
    <cellStyle name="Total 26 2 32" xfId="46579"/>
    <cellStyle name="Total 26 2 33" xfId="46580"/>
    <cellStyle name="Total 26 2 34" xfId="46581"/>
    <cellStyle name="Total 26 2 35" xfId="46582"/>
    <cellStyle name="Total 26 2 36" xfId="46583"/>
    <cellStyle name="Total 26 2 37" xfId="46584"/>
    <cellStyle name="Total 26 2 38" xfId="46585"/>
    <cellStyle name="Total 26 2 39" xfId="46586"/>
    <cellStyle name="Total 26 2 4" xfId="46587"/>
    <cellStyle name="Total 26 2 40" xfId="46588"/>
    <cellStyle name="Total 26 2 41" xfId="46589"/>
    <cellStyle name="Total 26 2 42" xfId="46590"/>
    <cellStyle name="Total 26 2 43" xfId="46591"/>
    <cellStyle name="Total 26 2 44" xfId="46592"/>
    <cellStyle name="Total 26 2 45" xfId="46593"/>
    <cellStyle name="Total 26 2 46" xfId="46594"/>
    <cellStyle name="Total 26 2 47" xfId="46595"/>
    <cellStyle name="Total 26 2 48" xfId="46596"/>
    <cellStyle name="Total 26 2 49" xfId="46597"/>
    <cellStyle name="Total 26 2 5" xfId="46598"/>
    <cellStyle name="Total 26 2 50" xfId="46599"/>
    <cellStyle name="Total 26 2 51" xfId="46600"/>
    <cellStyle name="Total 26 2 52" xfId="46601"/>
    <cellStyle name="Total 26 2 53" xfId="46602"/>
    <cellStyle name="Total 26 2 54" xfId="46603"/>
    <cellStyle name="Total 26 2 55" xfId="46604"/>
    <cellStyle name="Total 26 2 56" xfId="46605"/>
    <cellStyle name="Total 26 2 57" xfId="46606"/>
    <cellStyle name="Total 26 2 58" xfId="46607"/>
    <cellStyle name="Total 26 2 59" xfId="46608"/>
    <cellStyle name="Total 26 2 6" xfId="46609"/>
    <cellStyle name="Total 26 2 60" xfId="46610"/>
    <cellStyle name="Total 26 2 61" xfId="46611"/>
    <cellStyle name="Total 26 2 62" xfId="46612"/>
    <cellStyle name="Total 26 2 63" xfId="46613"/>
    <cellStyle name="Total 26 2 64" xfId="46614"/>
    <cellStyle name="Total 26 2 65" xfId="46615"/>
    <cellStyle name="Total 26 2 66" xfId="46616"/>
    <cellStyle name="Total 26 2 67" xfId="46617"/>
    <cellStyle name="Total 26 2 7" xfId="46618"/>
    <cellStyle name="Total 26 2 8" xfId="46619"/>
    <cellStyle name="Total 26 2 9" xfId="46620"/>
    <cellStyle name="Total 26 20" xfId="46621"/>
    <cellStyle name="Total 26 21" xfId="46622"/>
    <cellStyle name="Total 26 22" xfId="46623"/>
    <cellStyle name="Total 26 23" xfId="46624"/>
    <cellStyle name="Total 26 24" xfId="46625"/>
    <cellStyle name="Total 26 25" xfId="46626"/>
    <cellStyle name="Total 26 26" xfId="46627"/>
    <cellStyle name="Total 26 27" xfId="46628"/>
    <cellStyle name="Total 26 28" xfId="46629"/>
    <cellStyle name="Total 26 29" xfId="46630"/>
    <cellStyle name="Total 26 3" xfId="46631"/>
    <cellStyle name="Total 26 3 10" xfId="46632"/>
    <cellStyle name="Total 26 3 11" xfId="46633"/>
    <cellStyle name="Total 26 3 12" xfId="46634"/>
    <cellStyle name="Total 26 3 13" xfId="46635"/>
    <cellStyle name="Total 26 3 14" xfId="46636"/>
    <cellStyle name="Total 26 3 15" xfId="46637"/>
    <cellStyle name="Total 26 3 16" xfId="46638"/>
    <cellStyle name="Total 26 3 17" xfId="46639"/>
    <cellStyle name="Total 26 3 18" xfId="46640"/>
    <cellStyle name="Total 26 3 19" xfId="46641"/>
    <cellStyle name="Total 26 3 2" xfId="46642"/>
    <cellStyle name="Total 26 3 20" xfId="46643"/>
    <cellStyle name="Total 26 3 21" xfId="46644"/>
    <cellStyle name="Total 26 3 22" xfId="46645"/>
    <cellStyle name="Total 26 3 23" xfId="46646"/>
    <cellStyle name="Total 26 3 24" xfId="46647"/>
    <cellStyle name="Total 26 3 25" xfId="46648"/>
    <cellStyle name="Total 26 3 26" xfId="46649"/>
    <cellStyle name="Total 26 3 27" xfId="46650"/>
    <cellStyle name="Total 26 3 28" xfId="46651"/>
    <cellStyle name="Total 26 3 29" xfId="46652"/>
    <cellStyle name="Total 26 3 3" xfId="46653"/>
    <cellStyle name="Total 26 3 30" xfId="46654"/>
    <cellStyle name="Total 26 3 31" xfId="46655"/>
    <cellStyle name="Total 26 3 32" xfId="46656"/>
    <cellStyle name="Total 26 3 33" xfId="46657"/>
    <cellStyle name="Total 26 3 34" xfId="46658"/>
    <cellStyle name="Total 26 3 35" xfId="46659"/>
    <cellStyle name="Total 26 3 36" xfId="46660"/>
    <cellStyle name="Total 26 3 37" xfId="46661"/>
    <cellStyle name="Total 26 3 38" xfId="46662"/>
    <cellStyle name="Total 26 3 39" xfId="46663"/>
    <cellStyle name="Total 26 3 4" xfId="46664"/>
    <cellStyle name="Total 26 3 40" xfId="46665"/>
    <cellStyle name="Total 26 3 41" xfId="46666"/>
    <cellStyle name="Total 26 3 42" xfId="46667"/>
    <cellStyle name="Total 26 3 43" xfId="46668"/>
    <cellStyle name="Total 26 3 44" xfId="46669"/>
    <cellStyle name="Total 26 3 45" xfId="46670"/>
    <cellStyle name="Total 26 3 46" xfId="46671"/>
    <cellStyle name="Total 26 3 47" xfId="46672"/>
    <cellStyle name="Total 26 3 48" xfId="46673"/>
    <cellStyle name="Total 26 3 49" xfId="46674"/>
    <cellStyle name="Total 26 3 5" xfId="46675"/>
    <cellStyle name="Total 26 3 50" xfId="46676"/>
    <cellStyle name="Total 26 3 51" xfId="46677"/>
    <cellStyle name="Total 26 3 52" xfId="46678"/>
    <cellStyle name="Total 26 3 53" xfId="46679"/>
    <cellStyle name="Total 26 3 54" xfId="46680"/>
    <cellStyle name="Total 26 3 55" xfId="46681"/>
    <cellStyle name="Total 26 3 56" xfId="46682"/>
    <cellStyle name="Total 26 3 57" xfId="46683"/>
    <cellStyle name="Total 26 3 58" xfId="46684"/>
    <cellStyle name="Total 26 3 59" xfId="46685"/>
    <cellStyle name="Total 26 3 6" xfId="46686"/>
    <cellStyle name="Total 26 3 60" xfId="46687"/>
    <cellStyle name="Total 26 3 61" xfId="46688"/>
    <cellStyle name="Total 26 3 62" xfId="46689"/>
    <cellStyle name="Total 26 3 63" xfId="46690"/>
    <cellStyle name="Total 26 3 64" xfId="46691"/>
    <cellStyle name="Total 26 3 65" xfId="46692"/>
    <cellStyle name="Total 26 3 66" xfId="46693"/>
    <cellStyle name="Total 26 3 67" xfId="46694"/>
    <cellStyle name="Total 26 3 7" xfId="46695"/>
    <cellStyle name="Total 26 3 8" xfId="46696"/>
    <cellStyle name="Total 26 3 9" xfId="46697"/>
    <cellStyle name="Total 26 30" xfId="46698"/>
    <cellStyle name="Total 26 31" xfId="46699"/>
    <cellStyle name="Total 26 32" xfId="46700"/>
    <cellStyle name="Total 26 33" xfId="46701"/>
    <cellStyle name="Total 26 34" xfId="46702"/>
    <cellStyle name="Total 26 35" xfId="46703"/>
    <cellStyle name="Total 26 36" xfId="46704"/>
    <cellStyle name="Total 26 37" xfId="46705"/>
    <cellStyle name="Total 26 38" xfId="46706"/>
    <cellStyle name="Total 26 39" xfId="46707"/>
    <cellStyle name="Total 26 4" xfId="46708"/>
    <cellStyle name="Total 26 40" xfId="46709"/>
    <cellStyle name="Total 26 41" xfId="46710"/>
    <cellStyle name="Total 26 42" xfId="46711"/>
    <cellStyle name="Total 26 43" xfId="46712"/>
    <cellStyle name="Total 26 44" xfId="46713"/>
    <cellStyle name="Total 26 45" xfId="46714"/>
    <cellStyle name="Total 26 46" xfId="46715"/>
    <cellStyle name="Total 26 47" xfId="46716"/>
    <cellStyle name="Total 26 48" xfId="46717"/>
    <cellStyle name="Total 26 49" xfId="46718"/>
    <cellStyle name="Total 26 5" xfId="46719"/>
    <cellStyle name="Total 26 50" xfId="46720"/>
    <cellStyle name="Total 26 51" xfId="46721"/>
    <cellStyle name="Total 26 52" xfId="46722"/>
    <cellStyle name="Total 26 53" xfId="46723"/>
    <cellStyle name="Total 26 54" xfId="46724"/>
    <cellStyle name="Total 26 55" xfId="46725"/>
    <cellStyle name="Total 26 56" xfId="46726"/>
    <cellStyle name="Total 26 57" xfId="46727"/>
    <cellStyle name="Total 26 58" xfId="46728"/>
    <cellStyle name="Total 26 59" xfId="46729"/>
    <cellStyle name="Total 26 6" xfId="46730"/>
    <cellStyle name="Total 26 60" xfId="46731"/>
    <cellStyle name="Total 26 61" xfId="46732"/>
    <cellStyle name="Total 26 62" xfId="46733"/>
    <cellStyle name="Total 26 63" xfId="46734"/>
    <cellStyle name="Total 26 64" xfId="46735"/>
    <cellStyle name="Total 26 65" xfId="46736"/>
    <cellStyle name="Total 26 66" xfId="46737"/>
    <cellStyle name="Total 26 67" xfId="46738"/>
    <cellStyle name="Total 26 68" xfId="46739"/>
    <cellStyle name="Total 26 69" xfId="46740"/>
    <cellStyle name="Total 26 7" xfId="46741"/>
    <cellStyle name="Total 26 8" xfId="46742"/>
    <cellStyle name="Total 26 9" xfId="46743"/>
    <cellStyle name="Total 27" xfId="46744"/>
    <cellStyle name="Total 27 10" xfId="46745"/>
    <cellStyle name="Total 27 11" xfId="46746"/>
    <cellStyle name="Total 27 12" xfId="46747"/>
    <cellStyle name="Total 27 13" xfId="46748"/>
    <cellStyle name="Total 27 14" xfId="46749"/>
    <cellStyle name="Total 27 15" xfId="46750"/>
    <cellStyle name="Total 27 16" xfId="46751"/>
    <cellStyle name="Total 27 17" xfId="46752"/>
    <cellStyle name="Total 27 18" xfId="46753"/>
    <cellStyle name="Total 27 19" xfId="46754"/>
    <cellStyle name="Total 27 2" xfId="46755"/>
    <cellStyle name="Total 27 2 10" xfId="46756"/>
    <cellStyle name="Total 27 2 11" xfId="46757"/>
    <cellStyle name="Total 27 2 12" xfId="46758"/>
    <cellStyle name="Total 27 2 13" xfId="46759"/>
    <cellStyle name="Total 27 2 14" xfId="46760"/>
    <cellStyle name="Total 27 2 15" xfId="46761"/>
    <cellStyle name="Total 27 2 16" xfId="46762"/>
    <cellStyle name="Total 27 2 17" xfId="46763"/>
    <cellStyle name="Total 27 2 18" xfId="46764"/>
    <cellStyle name="Total 27 2 19" xfId="46765"/>
    <cellStyle name="Total 27 2 2" xfId="46766"/>
    <cellStyle name="Total 27 2 20" xfId="46767"/>
    <cellStyle name="Total 27 2 21" xfId="46768"/>
    <cellStyle name="Total 27 2 22" xfId="46769"/>
    <cellStyle name="Total 27 2 23" xfId="46770"/>
    <cellStyle name="Total 27 2 24" xfId="46771"/>
    <cellStyle name="Total 27 2 25" xfId="46772"/>
    <cellStyle name="Total 27 2 26" xfId="46773"/>
    <cellStyle name="Total 27 2 27" xfId="46774"/>
    <cellStyle name="Total 27 2 28" xfId="46775"/>
    <cellStyle name="Total 27 2 29" xfId="46776"/>
    <cellStyle name="Total 27 2 3" xfId="46777"/>
    <cellStyle name="Total 27 2 30" xfId="46778"/>
    <cellStyle name="Total 27 2 31" xfId="46779"/>
    <cellStyle name="Total 27 2 32" xfId="46780"/>
    <cellStyle name="Total 27 2 33" xfId="46781"/>
    <cellStyle name="Total 27 2 34" xfId="46782"/>
    <cellStyle name="Total 27 2 35" xfId="46783"/>
    <cellStyle name="Total 27 2 36" xfId="46784"/>
    <cellStyle name="Total 27 2 37" xfId="46785"/>
    <cellStyle name="Total 27 2 38" xfId="46786"/>
    <cellStyle name="Total 27 2 39" xfId="46787"/>
    <cellStyle name="Total 27 2 4" xfId="46788"/>
    <cellStyle name="Total 27 2 40" xfId="46789"/>
    <cellStyle name="Total 27 2 41" xfId="46790"/>
    <cellStyle name="Total 27 2 42" xfId="46791"/>
    <cellStyle name="Total 27 2 43" xfId="46792"/>
    <cellStyle name="Total 27 2 44" xfId="46793"/>
    <cellStyle name="Total 27 2 45" xfId="46794"/>
    <cellStyle name="Total 27 2 46" xfId="46795"/>
    <cellStyle name="Total 27 2 47" xfId="46796"/>
    <cellStyle name="Total 27 2 48" xfId="46797"/>
    <cellStyle name="Total 27 2 49" xfId="46798"/>
    <cellStyle name="Total 27 2 5" xfId="46799"/>
    <cellStyle name="Total 27 2 50" xfId="46800"/>
    <cellStyle name="Total 27 2 51" xfId="46801"/>
    <cellStyle name="Total 27 2 52" xfId="46802"/>
    <cellStyle name="Total 27 2 53" xfId="46803"/>
    <cellStyle name="Total 27 2 54" xfId="46804"/>
    <cellStyle name="Total 27 2 55" xfId="46805"/>
    <cellStyle name="Total 27 2 56" xfId="46806"/>
    <cellStyle name="Total 27 2 57" xfId="46807"/>
    <cellStyle name="Total 27 2 58" xfId="46808"/>
    <cellStyle name="Total 27 2 59" xfId="46809"/>
    <cellStyle name="Total 27 2 6" xfId="46810"/>
    <cellStyle name="Total 27 2 60" xfId="46811"/>
    <cellStyle name="Total 27 2 61" xfId="46812"/>
    <cellStyle name="Total 27 2 62" xfId="46813"/>
    <cellStyle name="Total 27 2 63" xfId="46814"/>
    <cellStyle name="Total 27 2 64" xfId="46815"/>
    <cellStyle name="Total 27 2 65" xfId="46816"/>
    <cellStyle name="Total 27 2 66" xfId="46817"/>
    <cellStyle name="Total 27 2 67" xfId="46818"/>
    <cellStyle name="Total 27 2 7" xfId="46819"/>
    <cellStyle name="Total 27 2 8" xfId="46820"/>
    <cellStyle name="Total 27 2 9" xfId="46821"/>
    <cellStyle name="Total 27 20" xfId="46822"/>
    <cellStyle name="Total 27 21" xfId="46823"/>
    <cellStyle name="Total 27 22" xfId="46824"/>
    <cellStyle name="Total 27 23" xfId="46825"/>
    <cellStyle name="Total 27 24" xfId="46826"/>
    <cellStyle name="Total 27 25" xfId="46827"/>
    <cellStyle name="Total 27 26" xfId="46828"/>
    <cellStyle name="Total 27 27" xfId="46829"/>
    <cellStyle name="Total 27 28" xfId="46830"/>
    <cellStyle name="Total 27 29" xfId="46831"/>
    <cellStyle name="Total 27 3" xfId="46832"/>
    <cellStyle name="Total 27 3 10" xfId="46833"/>
    <cellStyle name="Total 27 3 11" xfId="46834"/>
    <cellStyle name="Total 27 3 12" xfId="46835"/>
    <cellStyle name="Total 27 3 13" xfId="46836"/>
    <cellStyle name="Total 27 3 14" xfId="46837"/>
    <cellStyle name="Total 27 3 15" xfId="46838"/>
    <cellStyle name="Total 27 3 16" xfId="46839"/>
    <cellStyle name="Total 27 3 17" xfId="46840"/>
    <cellStyle name="Total 27 3 18" xfId="46841"/>
    <cellStyle name="Total 27 3 19" xfId="46842"/>
    <cellStyle name="Total 27 3 2" xfId="46843"/>
    <cellStyle name="Total 27 3 20" xfId="46844"/>
    <cellStyle name="Total 27 3 21" xfId="46845"/>
    <cellStyle name="Total 27 3 22" xfId="46846"/>
    <cellStyle name="Total 27 3 23" xfId="46847"/>
    <cellStyle name="Total 27 3 24" xfId="46848"/>
    <cellStyle name="Total 27 3 25" xfId="46849"/>
    <cellStyle name="Total 27 3 26" xfId="46850"/>
    <cellStyle name="Total 27 3 27" xfId="46851"/>
    <cellStyle name="Total 27 3 28" xfId="46852"/>
    <cellStyle name="Total 27 3 29" xfId="46853"/>
    <cellStyle name="Total 27 3 3" xfId="46854"/>
    <cellStyle name="Total 27 3 30" xfId="46855"/>
    <cellStyle name="Total 27 3 31" xfId="46856"/>
    <cellStyle name="Total 27 3 32" xfId="46857"/>
    <cellStyle name="Total 27 3 33" xfId="46858"/>
    <cellStyle name="Total 27 3 34" xfId="46859"/>
    <cellStyle name="Total 27 3 35" xfId="46860"/>
    <cellStyle name="Total 27 3 36" xfId="46861"/>
    <cellStyle name="Total 27 3 37" xfId="46862"/>
    <cellStyle name="Total 27 3 38" xfId="46863"/>
    <cellStyle name="Total 27 3 39" xfId="46864"/>
    <cellStyle name="Total 27 3 4" xfId="46865"/>
    <cellStyle name="Total 27 3 40" xfId="46866"/>
    <cellStyle name="Total 27 3 41" xfId="46867"/>
    <cellStyle name="Total 27 3 42" xfId="46868"/>
    <cellStyle name="Total 27 3 43" xfId="46869"/>
    <cellStyle name="Total 27 3 44" xfId="46870"/>
    <cellStyle name="Total 27 3 45" xfId="46871"/>
    <cellStyle name="Total 27 3 46" xfId="46872"/>
    <cellStyle name="Total 27 3 47" xfId="46873"/>
    <cellStyle name="Total 27 3 48" xfId="46874"/>
    <cellStyle name="Total 27 3 49" xfId="46875"/>
    <cellStyle name="Total 27 3 5" xfId="46876"/>
    <cellStyle name="Total 27 3 50" xfId="46877"/>
    <cellStyle name="Total 27 3 51" xfId="46878"/>
    <cellStyle name="Total 27 3 52" xfId="46879"/>
    <cellStyle name="Total 27 3 53" xfId="46880"/>
    <cellStyle name="Total 27 3 54" xfId="46881"/>
    <cellStyle name="Total 27 3 55" xfId="46882"/>
    <cellStyle name="Total 27 3 56" xfId="46883"/>
    <cellStyle name="Total 27 3 57" xfId="46884"/>
    <cellStyle name="Total 27 3 58" xfId="46885"/>
    <cellStyle name="Total 27 3 59" xfId="46886"/>
    <cellStyle name="Total 27 3 6" xfId="46887"/>
    <cellStyle name="Total 27 3 60" xfId="46888"/>
    <cellStyle name="Total 27 3 61" xfId="46889"/>
    <cellStyle name="Total 27 3 62" xfId="46890"/>
    <cellStyle name="Total 27 3 63" xfId="46891"/>
    <cellStyle name="Total 27 3 64" xfId="46892"/>
    <cellStyle name="Total 27 3 65" xfId="46893"/>
    <cellStyle name="Total 27 3 66" xfId="46894"/>
    <cellStyle name="Total 27 3 67" xfId="46895"/>
    <cellStyle name="Total 27 3 7" xfId="46896"/>
    <cellStyle name="Total 27 3 8" xfId="46897"/>
    <cellStyle name="Total 27 3 9" xfId="46898"/>
    <cellStyle name="Total 27 30" xfId="46899"/>
    <cellStyle name="Total 27 31" xfId="46900"/>
    <cellStyle name="Total 27 32" xfId="46901"/>
    <cellStyle name="Total 27 33" xfId="46902"/>
    <cellStyle name="Total 27 34" xfId="46903"/>
    <cellStyle name="Total 27 35" xfId="46904"/>
    <cellStyle name="Total 27 36" xfId="46905"/>
    <cellStyle name="Total 27 37" xfId="46906"/>
    <cellStyle name="Total 27 38" xfId="46907"/>
    <cellStyle name="Total 27 39" xfId="46908"/>
    <cellStyle name="Total 27 4" xfId="46909"/>
    <cellStyle name="Total 27 40" xfId="46910"/>
    <cellStyle name="Total 27 41" xfId="46911"/>
    <cellStyle name="Total 27 42" xfId="46912"/>
    <cellStyle name="Total 27 43" xfId="46913"/>
    <cellStyle name="Total 27 44" xfId="46914"/>
    <cellStyle name="Total 27 45" xfId="46915"/>
    <cellStyle name="Total 27 46" xfId="46916"/>
    <cellStyle name="Total 27 47" xfId="46917"/>
    <cellStyle name="Total 27 48" xfId="46918"/>
    <cellStyle name="Total 27 49" xfId="46919"/>
    <cellStyle name="Total 27 5" xfId="46920"/>
    <cellStyle name="Total 27 50" xfId="46921"/>
    <cellStyle name="Total 27 51" xfId="46922"/>
    <cellStyle name="Total 27 52" xfId="46923"/>
    <cellStyle name="Total 27 53" xfId="46924"/>
    <cellStyle name="Total 27 54" xfId="46925"/>
    <cellStyle name="Total 27 55" xfId="46926"/>
    <cellStyle name="Total 27 56" xfId="46927"/>
    <cellStyle name="Total 27 57" xfId="46928"/>
    <cellStyle name="Total 27 58" xfId="46929"/>
    <cellStyle name="Total 27 59" xfId="46930"/>
    <cellStyle name="Total 27 6" xfId="46931"/>
    <cellStyle name="Total 27 60" xfId="46932"/>
    <cellStyle name="Total 27 61" xfId="46933"/>
    <cellStyle name="Total 27 62" xfId="46934"/>
    <cellStyle name="Total 27 63" xfId="46935"/>
    <cellStyle name="Total 27 64" xfId="46936"/>
    <cellStyle name="Total 27 65" xfId="46937"/>
    <cellStyle name="Total 27 66" xfId="46938"/>
    <cellStyle name="Total 27 67" xfId="46939"/>
    <cellStyle name="Total 27 68" xfId="46940"/>
    <cellStyle name="Total 27 69" xfId="46941"/>
    <cellStyle name="Total 27 7" xfId="46942"/>
    <cellStyle name="Total 27 8" xfId="46943"/>
    <cellStyle name="Total 27 9" xfId="46944"/>
    <cellStyle name="Total 28" xfId="46945"/>
    <cellStyle name="Total 28 10" xfId="46946"/>
    <cellStyle name="Total 28 11" xfId="46947"/>
    <cellStyle name="Total 28 12" xfId="46948"/>
    <cellStyle name="Total 28 13" xfId="46949"/>
    <cellStyle name="Total 28 14" xfId="46950"/>
    <cellStyle name="Total 28 15" xfId="46951"/>
    <cellStyle name="Total 28 16" xfId="46952"/>
    <cellStyle name="Total 28 17" xfId="46953"/>
    <cellStyle name="Total 28 18" xfId="46954"/>
    <cellStyle name="Total 28 19" xfId="46955"/>
    <cellStyle name="Total 28 2" xfId="46956"/>
    <cellStyle name="Total 28 2 10" xfId="46957"/>
    <cellStyle name="Total 28 2 11" xfId="46958"/>
    <cellStyle name="Total 28 2 12" xfId="46959"/>
    <cellStyle name="Total 28 2 13" xfId="46960"/>
    <cellStyle name="Total 28 2 14" xfId="46961"/>
    <cellStyle name="Total 28 2 15" xfId="46962"/>
    <cellStyle name="Total 28 2 16" xfId="46963"/>
    <cellStyle name="Total 28 2 17" xfId="46964"/>
    <cellStyle name="Total 28 2 18" xfId="46965"/>
    <cellStyle name="Total 28 2 19" xfId="46966"/>
    <cellStyle name="Total 28 2 2" xfId="46967"/>
    <cellStyle name="Total 28 2 20" xfId="46968"/>
    <cellStyle name="Total 28 2 21" xfId="46969"/>
    <cellStyle name="Total 28 2 22" xfId="46970"/>
    <cellStyle name="Total 28 2 23" xfId="46971"/>
    <cellStyle name="Total 28 2 24" xfId="46972"/>
    <cellStyle name="Total 28 2 25" xfId="46973"/>
    <cellStyle name="Total 28 2 26" xfId="46974"/>
    <cellStyle name="Total 28 2 27" xfId="46975"/>
    <cellStyle name="Total 28 2 28" xfId="46976"/>
    <cellStyle name="Total 28 2 29" xfId="46977"/>
    <cellStyle name="Total 28 2 3" xfId="46978"/>
    <cellStyle name="Total 28 2 30" xfId="46979"/>
    <cellStyle name="Total 28 2 31" xfId="46980"/>
    <cellStyle name="Total 28 2 32" xfId="46981"/>
    <cellStyle name="Total 28 2 33" xfId="46982"/>
    <cellStyle name="Total 28 2 34" xfId="46983"/>
    <cellStyle name="Total 28 2 35" xfId="46984"/>
    <cellStyle name="Total 28 2 36" xfId="46985"/>
    <cellStyle name="Total 28 2 37" xfId="46986"/>
    <cellStyle name="Total 28 2 38" xfId="46987"/>
    <cellStyle name="Total 28 2 39" xfId="46988"/>
    <cellStyle name="Total 28 2 4" xfId="46989"/>
    <cellStyle name="Total 28 2 40" xfId="46990"/>
    <cellStyle name="Total 28 2 41" xfId="46991"/>
    <cellStyle name="Total 28 2 42" xfId="46992"/>
    <cellStyle name="Total 28 2 43" xfId="46993"/>
    <cellStyle name="Total 28 2 44" xfId="46994"/>
    <cellStyle name="Total 28 2 45" xfId="46995"/>
    <cellStyle name="Total 28 2 46" xfId="46996"/>
    <cellStyle name="Total 28 2 47" xfId="46997"/>
    <cellStyle name="Total 28 2 48" xfId="46998"/>
    <cellStyle name="Total 28 2 49" xfId="46999"/>
    <cellStyle name="Total 28 2 5" xfId="47000"/>
    <cellStyle name="Total 28 2 50" xfId="47001"/>
    <cellStyle name="Total 28 2 51" xfId="47002"/>
    <cellStyle name="Total 28 2 52" xfId="47003"/>
    <cellStyle name="Total 28 2 53" xfId="47004"/>
    <cellStyle name="Total 28 2 54" xfId="47005"/>
    <cellStyle name="Total 28 2 55" xfId="47006"/>
    <cellStyle name="Total 28 2 56" xfId="47007"/>
    <cellStyle name="Total 28 2 57" xfId="47008"/>
    <cellStyle name="Total 28 2 58" xfId="47009"/>
    <cellStyle name="Total 28 2 59" xfId="47010"/>
    <cellStyle name="Total 28 2 6" xfId="47011"/>
    <cellStyle name="Total 28 2 60" xfId="47012"/>
    <cellStyle name="Total 28 2 61" xfId="47013"/>
    <cellStyle name="Total 28 2 62" xfId="47014"/>
    <cellStyle name="Total 28 2 63" xfId="47015"/>
    <cellStyle name="Total 28 2 64" xfId="47016"/>
    <cellStyle name="Total 28 2 65" xfId="47017"/>
    <cellStyle name="Total 28 2 66" xfId="47018"/>
    <cellStyle name="Total 28 2 67" xfId="47019"/>
    <cellStyle name="Total 28 2 7" xfId="47020"/>
    <cellStyle name="Total 28 2 8" xfId="47021"/>
    <cellStyle name="Total 28 2 9" xfId="47022"/>
    <cellStyle name="Total 28 20" xfId="47023"/>
    <cellStyle name="Total 28 21" xfId="47024"/>
    <cellStyle name="Total 28 22" xfId="47025"/>
    <cellStyle name="Total 28 23" xfId="47026"/>
    <cellStyle name="Total 28 24" xfId="47027"/>
    <cellStyle name="Total 28 25" xfId="47028"/>
    <cellStyle name="Total 28 26" xfId="47029"/>
    <cellStyle name="Total 28 27" xfId="47030"/>
    <cellStyle name="Total 28 28" xfId="47031"/>
    <cellStyle name="Total 28 29" xfId="47032"/>
    <cellStyle name="Total 28 3" xfId="47033"/>
    <cellStyle name="Total 28 3 10" xfId="47034"/>
    <cellStyle name="Total 28 3 11" xfId="47035"/>
    <cellStyle name="Total 28 3 12" xfId="47036"/>
    <cellStyle name="Total 28 3 13" xfId="47037"/>
    <cellStyle name="Total 28 3 14" xfId="47038"/>
    <cellStyle name="Total 28 3 15" xfId="47039"/>
    <cellStyle name="Total 28 3 16" xfId="47040"/>
    <cellStyle name="Total 28 3 17" xfId="47041"/>
    <cellStyle name="Total 28 3 18" xfId="47042"/>
    <cellStyle name="Total 28 3 19" xfId="47043"/>
    <cellStyle name="Total 28 3 2" xfId="47044"/>
    <cellStyle name="Total 28 3 20" xfId="47045"/>
    <cellStyle name="Total 28 3 21" xfId="47046"/>
    <cellStyle name="Total 28 3 22" xfId="47047"/>
    <cellStyle name="Total 28 3 23" xfId="47048"/>
    <cellStyle name="Total 28 3 24" xfId="47049"/>
    <cellStyle name="Total 28 3 25" xfId="47050"/>
    <cellStyle name="Total 28 3 26" xfId="47051"/>
    <cellStyle name="Total 28 3 27" xfId="47052"/>
    <cellStyle name="Total 28 3 28" xfId="47053"/>
    <cellStyle name="Total 28 3 29" xfId="47054"/>
    <cellStyle name="Total 28 3 3" xfId="47055"/>
    <cellStyle name="Total 28 3 30" xfId="47056"/>
    <cellStyle name="Total 28 3 31" xfId="47057"/>
    <cellStyle name="Total 28 3 32" xfId="47058"/>
    <cellStyle name="Total 28 3 33" xfId="47059"/>
    <cellStyle name="Total 28 3 34" xfId="47060"/>
    <cellStyle name="Total 28 3 35" xfId="47061"/>
    <cellStyle name="Total 28 3 36" xfId="47062"/>
    <cellStyle name="Total 28 3 37" xfId="47063"/>
    <cellStyle name="Total 28 3 38" xfId="47064"/>
    <cellStyle name="Total 28 3 39" xfId="47065"/>
    <cellStyle name="Total 28 3 4" xfId="47066"/>
    <cellStyle name="Total 28 3 40" xfId="47067"/>
    <cellStyle name="Total 28 3 41" xfId="47068"/>
    <cellStyle name="Total 28 3 42" xfId="47069"/>
    <cellStyle name="Total 28 3 43" xfId="47070"/>
    <cellStyle name="Total 28 3 44" xfId="47071"/>
    <cellStyle name="Total 28 3 45" xfId="47072"/>
    <cellStyle name="Total 28 3 46" xfId="47073"/>
    <cellStyle name="Total 28 3 47" xfId="47074"/>
    <cellStyle name="Total 28 3 48" xfId="47075"/>
    <cellStyle name="Total 28 3 49" xfId="47076"/>
    <cellStyle name="Total 28 3 5" xfId="47077"/>
    <cellStyle name="Total 28 3 50" xfId="47078"/>
    <cellStyle name="Total 28 3 51" xfId="47079"/>
    <cellStyle name="Total 28 3 52" xfId="47080"/>
    <cellStyle name="Total 28 3 53" xfId="47081"/>
    <cellStyle name="Total 28 3 54" xfId="47082"/>
    <cellStyle name="Total 28 3 55" xfId="47083"/>
    <cellStyle name="Total 28 3 56" xfId="47084"/>
    <cellStyle name="Total 28 3 57" xfId="47085"/>
    <cellStyle name="Total 28 3 58" xfId="47086"/>
    <cellStyle name="Total 28 3 59" xfId="47087"/>
    <cellStyle name="Total 28 3 6" xfId="47088"/>
    <cellStyle name="Total 28 3 60" xfId="47089"/>
    <cellStyle name="Total 28 3 61" xfId="47090"/>
    <cellStyle name="Total 28 3 62" xfId="47091"/>
    <cellStyle name="Total 28 3 63" xfId="47092"/>
    <cellStyle name="Total 28 3 64" xfId="47093"/>
    <cellStyle name="Total 28 3 65" xfId="47094"/>
    <cellStyle name="Total 28 3 66" xfId="47095"/>
    <cellStyle name="Total 28 3 67" xfId="47096"/>
    <cellStyle name="Total 28 3 7" xfId="47097"/>
    <cellStyle name="Total 28 3 8" xfId="47098"/>
    <cellStyle name="Total 28 3 9" xfId="47099"/>
    <cellStyle name="Total 28 30" xfId="47100"/>
    <cellStyle name="Total 28 31" xfId="47101"/>
    <cellStyle name="Total 28 32" xfId="47102"/>
    <cellStyle name="Total 28 33" xfId="47103"/>
    <cellStyle name="Total 28 34" xfId="47104"/>
    <cellStyle name="Total 28 35" xfId="47105"/>
    <cellStyle name="Total 28 36" xfId="47106"/>
    <cellStyle name="Total 28 37" xfId="47107"/>
    <cellStyle name="Total 28 38" xfId="47108"/>
    <cellStyle name="Total 28 39" xfId="47109"/>
    <cellStyle name="Total 28 4" xfId="47110"/>
    <cellStyle name="Total 28 40" xfId="47111"/>
    <cellStyle name="Total 28 41" xfId="47112"/>
    <cellStyle name="Total 28 42" xfId="47113"/>
    <cellStyle name="Total 28 43" xfId="47114"/>
    <cellStyle name="Total 28 44" xfId="47115"/>
    <cellStyle name="Total 28 45" xfId="47116"/>
    <cellStyle name="Total 28 46" xfId="47117"/>
    <cellStyle name="Total 28 47" xfId="47118"/>
    <cellStyle name="Total 28 48" xfId="47119"/>
    <cellStyle name="Total 28 49" xfId="47120"/>
    <cellStyle name="Total 28 5" xfId="47121"/>
    <cellStyle name="Total 28 50" xfId="47122"/>
    <cellStyle name="Total 28 51" xfId="47123"/>
    <cellStyle name="Total 28 52" xfId="47124"/>
    <cellStyle name="Total 28 53" xfId="47125"/>
    <cellStyle name="Total 28 54" xfId="47126"/>
    <cellStyle name="Total 28 55" xfId="47127"/>
    <cellStyle name="Total 28 56" xfId="47128"/>
    <cellStyle name="Total 28 57" xfId="47129"/>
    <cellStyle name="Total 28 58" xfId="47130"/>
    <cellStyle name="Total 28 59" xfId="47131"/>
    <cellStyle name="Total 28 6" xfId="47132"/>
    <cellStyle name="Total 28 60" xfId="47133"/>
    <cellStyle name="Total 28 61" xfId="47134"/>
    <cellStyle name="Total 28 62" xfId="47135"/>
    <cellStyle name="Total 28 63" xfId="47136"/>
    <cellStyle name="Total 28 64" xfId="47137"/>
    <cellStyle name="Total 28 65" xfId="47138"/>
    <cellStyle name="Total 28 66" xfId="47139"/>
    <cellStyle name="Total 28 67" xfId="47140"/>
    <cellStyle name="Total 28 68" xfId="47141"/>
    <cellStyle name="Total 28 69" xfId="47142"/>
    <cellStyle name="Total 28 7" xfId="47143"/>
    <cellStyle name="Total 28 8" xfId="47144"/>
    <cellStyle name="Total 28 9" xfId="47145"/>
    <cellStyle name="Total 29" xfId="47146"/>
    <cellStyle name="Total 29 10" xfId="47147"/>
    <cellStyle name="Total 29 11" xfId="47148"/>
    <cellStyle name="Total 29 12" xfId="47149"/>
    <cellStyle name="Total 29 13" xfId="47150"/>
    <cellStyle name="Total 29 14" xfId="47151"/>
    <cellStyle name="Total 29 15" xfId="47152"/>
    <cellStyle name="Total 29 16" xfId="47153"/>
    <cellStyle name="Total 29 17" xfId="47154"/>
    <cellStyle name="Total 29 18" xfId="47155"/>
    <cellStyle name="Total 29 19" xfId="47156"/>
    <cellStyle name="Total 29 2" xfId="47157"/>
    <cellStyle name="Total 29 2 10" xfId="47158"/>
    <cellStyle name="Total 29 2 11" xfId="47159"/>
    <cellStyle name="Total 29 2 12" xfId="47160"/>
    <cellStyle name="Total 29 2 13" xfId="47161"/>
    <cellStyle name="Total 29 2 14" xfId="47162"/>
    <cellStyle name="Total 29 2 15" xfId="47163"/>
    <cellStyle name="Total 29 2 16" xfId="47164"/>
    <cellStyle name="Total 29 2 17" xfId="47165"/>
    <cellStyle name="Total 29 2 18" xfId="47166"/>
    <cellStyle name="Total 29 2 19" xfId="47167"/>
    <cellStyle name="Total 29 2 2" xfId="47168"/>
    <cellStyle name="Total 29 2 20" xfId="47169"/>
    <cellStyle name="Total 29 2 21" xfId="47170"/>
    <cellStyle name="Total 29 2 22" xfId="47171"/>
    <cellStyle name="Total 29 2 23" xfId="47172"/>
    <cellStyle name="Total 29 2 24" xfId="47173"/>
    <cellStyle name="Total 29 2 25" xfId="47174"/>
    <cellStyle name="Total 29 2 26" xfId="47175"/>
    <cellStyle name="Total 29 2 27" xfId="47176"/>
    <cellStyle name="Total 29 2 28" xfId="47177"/>
    <cellStyle name="Total 29 2 29" xfId="47178"/>
    <cellStyle name="Total 29 2 3" xfId="47179"/>
    <cellStyle name="Total 29 2 30" xfId="47180"/>
    <cellStyle name="Total 29 2 31" xfId="47181"/>
    <cellStyle name="Total 29 2 32" xfId="47182"/>
    <cellStyle name="Total 29 2 33" xfId="47183"/>
    <cellStyle name="Total 29 2 34" xfId="47184"/>
    <cellStyle name="Total 29 2 35" xfId="47185"/>
    <cellStyle name="Total 29 2 36" xfId="47186"/>
    <cellStyle name="Total 29 2 37" xfId="47187"/>
    <cellStyle name="Total 29 2 38" xfId="47188"/>
    <cellStyle name="Total 29 2 39" xfId="47189"/>
    <cellStyle name="Total 29 2 4" xfId="47190"/>
    <cellStyle name="Total 29 2 40" xfId="47191"/>
    <cellStyle name="Total 29 2 41" xfId="47192"/>
    <cellStyle name="Total 29 2 42" xfId="47193"/>
    <cellStyle name="Total 29 2 43" xfId="47194"/>
    <cellStyle name="Total 29 2 44" xfId="47195"/>
    <cellStyle name="Total 29 2 45" xfId="47196"/>
    <cellStyle name="Total 29 2 46" xfId="47197"/>
    <cellStyle name="Total 29 2 47" xfId="47198"/>
    <cellStyle name="Total 29 2 48" xfId="47199"/>
    <cellStyle name="Total 29 2 49" xfId="47200"/>
    <cellStyle name="Total 29 2 5" xfId="47201"/>
    <cellStyle name="Total 29 2 50" xfId="47202"/>
    <cellStyle name="Total 29 2 51" xfId="47203"/>
    <cellStyle name="Total 29 2 52" xfId="47204"/>
    <cellStyle name="Total 29 2 53" xfId="47205"/>
    <cellStyle name="Total 29 2 54" xfId="47206"/>
    <cellStyle name="Total 29 2 55" xfId="47207"/>
    <cellStyle name="Total 29 2 56" xfId="47208"/>
    <cellStyle name="Total 29 2 57" xfId="47209"/>
    <cellStyle name="Total 29 2 58" xfId="47210"/>
    <cellStyle name="Total 29 2 59" xfId="47211"/>
    <cellStyle name="Total 29 2 6" xfId="47212"/>
    <cellStyle name="Total 29 2 60" xfId="47213"/>
    <cellStyle name="Total 29 2 61" xfId="47214"/>
    <cellStyle name="Total 29 2 62" xfId="47215"/>
    <cellStyle name="Total 29 2 63" xfId="47216"/>
    <cellStyle name="Total 29 2 64" xfId="47217"/>
    <cellStyle name="Total 29 2 65" xfId="47218"/>
    <cellStyle name="Total 29 2 66" xfId="47219"/>
    <cellStyle name="Total 29 2 67" xfId="47220"/>
    <cellStyle name="Total 29 2 7" xfId="47221"/>
    <cellStyle name="Total 29 2 8" xfId="47222"/>
    <cellStyle name="Total 29 2 9" xfId="47223"/>
    <cellStyle name="Total 29 20" xfId="47224"/>
    <cellStyle name="Total 29 21" xfId="47225"/>
    <cellStyle name="Total 29 22" xfId="47226"/>
    <cellStyle name="Total 29 23" xfId="47227"/>
    <cellStyle name="Total 29 24" xfId="47228"/>
    <cellStyle name="Total 29 25" xfId="47229"/>
    <cellStyle name="Total 29 26" xfId="47230"/>
    <cellStyle name="Total 29 27" xfId="47231"/>
    <cellStyle name="Total 29 28" xfId="47232"/>
    <cellStyle name="Total 29 29" xfId="47233"/>
    <cellStyle name="Total 29 3" xfId="47234"/>
    <cellStyle name="Total 29 3 10" xfId="47235"/>
    <cellStyle name="Total 29 3 11" xfId="47236"/>
    <cellStyle name="Total 29 3 12" xfId="47237"/>
    <cellStyle name="Total 29 3 13" xfId="47238"/>
    <cellStyle name="Total 29 3 14" xfId="47239"/>
    <cellStyle name="Total 29 3 15" xfId="47240"/>
    <cellStyle name="Total 29 3 16" xfId="47241"/>
    <cellStyle name="Total 29 3 17" xfId="47242"/>
    <cellStyle name="Total 29 3 18" xfId="47243"/>
    <cellStyle name="Total 29 3 19" xfId="47244"/>
    <cellStyle name="Total 29 3 2" xfId="47245"/>
    <cellStyle name="Total 29 3 20" xfId="47246"/>
    <cellStyle name="Total 29 3 21" xfId="47247"/>
    <cellStyle name="Total 29 3 22" xfId="47248"/>
    <cellStyle name="Total 29 3 23" xfId="47249"/>
    <cellStyle name="Total 29 3 24" xfId="47250"/>
    <cellStyle name="Total 29 3 25" xfId="47251"/>
    <cellStyle name="Total 29 3 26" xfId="47252"/>
    <cellStyle name="Total 29 3 27" xfId="47253"/>
    <cellStyle name="Total 29 3 28" xfId="47254"/>
    <cellStyle name="Total 29 3 29" xfId="47255"/>
    <cellStyle name="Total 29 3 3" xfId="47256"/>
    <cellStyle name="Total 29 3 30" xfId="47257"/>
    <cellStyle name="Total 29 3 31" xfId="47258"/>
    <cellStyle name="Total 29 3 32" xfId="47259"/>
    <cellStyle name="Total 29 3 33" xfId="47260"/>
    <cellStyle name="Total 29 3 34" xfId="47261"/>
    <cellStyle name="Total 29 3 35" xfId="47262"/>
    <cellStyle name="Total 29 3 36" xfId="47263"/>
    <cellStyle name="Total 29 3 37" xfId="47264"/>
    <cellStyle name="Total 29 3 38" xfId="47265"/>
    <cellStyle name="Total 29 3 39" xfId="47266"/>
    <cellStyle name="Total 29 3 4" xfId="47267"/>
    <cellStyle name="Total 29 3 40" xfId="47268"/>
    <cellStyle name="Total 29 3 41" xfId="47269"/>
    <cellStyle name="Total 29 3 42" xfId="47270"/>
    <cellStyle name="Total 29 3 43" xfId="47271"/>
    <cellStyle name="Total 29 3 44" xfId="47272"/>
    <cellStyle name="Total 29 3 45" xfId="47273"/>
    <cellStyle name="Total 29 3 46" xfId="47274"/>
    <cellStyle name="Total 29 3 47" xfId="47275"/>
    <cellStyle name="Total 29 3 48" xfId="47276"/>
    <cellStyle name="Total 29 3 49" xfId="47277"/>
    <cellStyle name="Total 29 3 5" xfId="47278"/>
    <cellStyle name="Total 29 3 50" xfId="47279"/>
    <cellStyle name="Total 29 3 51" xfId="47280"/>
    <cellStyle name="Total 29 3 52" xfId="47281"/>
    <cellStyle name="Total 29 3 53" xfId="47282"/>
    <cellStyle name="Total 29 3 54" xfId="47283"/>
    <cellStyle name="Total 29 3 55" xfId="47284"/>
    <cellStyle name="Total 29 3 56" xfId="47285"/>
    <cellStyle name="Total 29 3 57" xfId="47286"/>
    <cellStyle name="Total 29 3 58" xfId="47287"/>
    <cellStyle name="Total 29 3 59" xfId="47288"/>
    <cellStyle name="Total 29 3 6" xfId="47289"/>
    <cellStyle name="Total 29 3 60" xfId="47290"/>
    <cellStyle name="Total 29 3 61" xfId="47291"/>
    <cellStyle name="Total 29 3 62" xfId="47292"/>
    <cellStyle name="Total 29 3 63" xfId="47293"/>
    <cellStyle name="Total 29 3 64" xfId="47294"/>
    <cellStyle name="Total 29 3 65" xfId="47295"/>
    <cellStyle name="Total 29 3 66" xfId="47296"/>
    <cellStyle name="Total 29 3 67" xfId="47297"/>
    <cellStyle name="Total 29 3 7" xfId="47298"/>
    <cellStyle name="Total 29 3 8" xfId="47299"/>
    <cellStyle name="Total 29 3 9" xfId="47300"/>
    <cellStyle name="Total 29 30" xfId="47301"/>
    <cellStyle name="Total 29 31" xfId="47302"/>
    <cellStyle name="Total 29 32" xfId="47303"/>
    <cellStyle name="Total 29 33" xfId="47304"/>
    <cellStyle name="Total 29 34" xfId="47305"/>
    <cellStyle name="Total 29 35" xfId="47306"/>
    <cellStyle name="Total 29 36" xfId="47307"/>
    <cellStyle name="Total 29 37" xfId="47308"/>
    <cellStyle name="Total 29 38" xfId="47309"/>
    <cellStyle name="Total 29 39" xfId="47310"/>
    <cellStyle name="Total 29 4" xfId="47311"/>
    <cellStyle name="Total 29 40" xfId="47312"/>
    <cellStyle name="Total 29 41" xfId="47313"/>
    <cellStyle name="Total 29 42" xfId="47314"/>
    <cellStyle name="Total 29 43" xfId="47315"/>
    <cellStyle name="Total 29 44" xfId="47316"/>
    <cellStyle name="Total 29 45" xfId="47317"/>
    <cellStyle name="Total 29 46" xfId="47318"/>
    <cellStyle name="Total 29 47" xfId="47319"/>
    <cellStyle name="Total 29 48" xfId="47320"/>
    <cellStyle name="Total 29 49" xfId="47321"/>
    <cellStyle name="Total 29 5" xfId="47322"/>
    <cellStyle name="Total 29 50" xfId="47323"/>
    <cellStyle name="Total 29 51" xfId="47324"/>
    <cellStyle name="Total 29 52" xfId="47325"/>
    <cellStyle name="Total 29 53" xfId="47326"/>
    <cellStyle name="Total 29 54" xfId="47327"/>
    <cellStyle name="Total 29 55" xfId="47328"/>
    <cellStyle name="Total 29 56" xfId="47329"/>
    <cellStyle name="Total 29 57" xfId="47330"/>
    <cellStyle name="Total 29 58" xfId="47331"/>
    <cellStyle name="Total 29 59" xfId="47332"/>
    <cellStyle name="Total 29 6" xfId="47333"/>
    <cellStyle name="Total 29 60" xfId="47334"/>
    <cellStyle name="Total 29 61" xfId="47335"/>
    <cellStyle name="Total 29 62" xfId="47336"/>
    <cellStyle name="Total 29 63" xfId="47337"/>
    <cellStyle name="Total 29 64" xfId="47338"/>
    <cellStyle name="Total 29 65" xfId="47339"/>
    <cellStyle name="Total 29 66" xfId="47340"/>
    <cellStyle name="Total 29 67" xfId="47341"/>
    <cellStyle name="Total 29 68" xfId="47342"/>
    <cellStyle name="Total 29 69" xfId="47343"/>
    <cellStyle name="Total 29 7" xfId="47344"/>
    <cellStyle name="Total 29 8" xfId="47345"/>
    <cellStyle name="Total 29 9" xfId="47346"/>
    <cellStyle name="Total 3" xfId="47347"/>
    <cellStyle name="Total 3 10" xfId="47348"/>
    <cellStyle name="Total 3 11" xfId="47349"/>
    <cellStyle name="Total 3 12" xfId="47350"/>
    <cellStyle name="Total 3 13" xfId="47351"/>
    <cellStyle name="Total 3 14" xfId="47352"/>
    <cellStyle name="Total 3 15" xfId="47353"/>
    <cellStyle name="Total 3 16" xfId="47354"/>
    <cellStyle name="Total 3 17" xfId="47355"/>
    <cellStyle name="Total 3 18" xfId="47356"/>
    <cellStyle name="Total 3 19" xfId="47357"/>
    <cellStyle name="Total 3 2" xfId="47358"/>
    <cellStyle name="Total 3 2 10" xfId="47359"/>
    <cellStyle name="Total 3 2 11" xfId="47360"/>
    <cellStyle name="Total 3 2 12" xfId="47361"/>
    <cellStyle name="Total 3 2 13" xfId="47362"/>
    <cellStyle name="Total 3 2 14" xfId="47363"/>
    <cellStyle name="Total 3 2 15" xfId="47364"/>
    <cellStyle name="Total 3 2 16" xfId="47365"/>
    <cellStyle name="Total 3 2 17" xfId="47366"/>
    <cellStyle name="Total 3 2 18" xfId="47367"/>
    <cellStyle name="Total 3 2 19" xfId="47368"/>
    <cellStyle name="Total 3 2 2" xfId="47369"/>
    <cellStyle name="Total 3 2 20" xfId="47370"/>
    <cellStyle name="Total 3 2 21" xfId="47371"/>
    <cellStyle name="Total 3 2 22" xfId="47372"/>
    <cellStyle name="Total 3 2 23" xfId="47373"/>
    <cellStyle name="Total 3 2 24" xfId="47374"/>
    <cellStyle name="Total 3 2 25" xfId="47375"/>
    <cellStyle name="Total 3 2 26" xfId="47376"/>
    <cellStyle name="Total 3 2 27" xfId="47377"/>
    <cellStyle name="Total 3 2 28" xfId="47378"/>
    <cellStyle name="Total 3 2 29" xfId="47379"/>
    <cellStyle name="Total 3 2 3" xfId="47380"/>
    <cellStyle name="Total 3 2 30" xfId="47381"/>
    <cellStyle name="Total 3 2 31" xfId="47382"/>
    <cellStyle name="Total 3 2 32" xfId="47383"/>
    <cellStyle name="Total 3 2 33" xfId="47384"/>
    <cellStyle name="Total 3 2 34" xfId="47385"/>
    <cellStyle name="Total 3 2 35" xfId="47386"/>
    <cellStyle name="Total 3 2 36" xfId="47387"/>
    <cellStyle name="Total 3 2 37" xfId="47388"/>
    <cellStyle name="Total 3 2 38" xfId="47389"/>
    <cellStyle name="Total 3 2 39" xfId="47390"/>
    <cellStyle name="Total 3 2 4" xfId="47391"/>
    <cellStyle name="Total 3 2 40" xfId="47392"/>
    <cellStyle name="Total 3 2 41" xfId="47393"/>
    <cellStyle name="Total 3 2 42" xfId="47394"/>
    <cellStyle name="Total 3 2 43" xfId="47395"/>
    <cellStyle name="Total 3 2 44" xfId="47396"/>
    <cellStyle name="Total 3 2 45" xfId="47397"/>
    <cellStyle name="Total 3 2 46" xfId="47398"/>
    <cellStyle name="Total 3 2 47" xfId="47399"/>
    <cellStyle name="Total 3 2 48" xfId="47400"/>
    <cellStyle name="Total 3 2 49" xfId="47401"/>
    <cellStyle name="Total 3 2 5" xfId="47402"/>
    <cellStyle name="Total 3 2 50" xfId="47403"/>
    <cellStyle name="Total 3 2 51" xfId="47404"/>
    <cellStyle name="Total 3 2 52" xfId="47405"/>
    <cellStyle name="Total 3 2 53" xfId="47406"/>
    <cellStyle name="Total 3 2 54" xfId="47407"/>
    <cellStyle name="Total 3 2 55" xfId="47408"/>
    <cellStyle name="Total 3 2 56" xfId="47409"/>
    <cellStyle name="Total 3 2 57" xfId="47410"/>
    <cellStyle name="Total 3 2 58" xfId="47411"/>
    <cellStyle name="Total 3 2 59" xfId="47412"/>
    <cellStyle name="Total 3 2 6" xfId="47413"/>
    <cellStyle name="Total 3 2 60" xfId="47414"/>
    <cellStyle name="Total 3 2 61" xfId="47415"/>
    <cellStyle name="Total 3 2 62" xfId="47416"/>
    <cellStyle name="Total 3 2 63" xfId="47417"/>
    <cellStyle name="Total 3 2 64" xfId="47418"/>
    <cellStyle name="Total 3 2 65" xfId="47419"/>
    <cellStyle name="Total 3 2 66" xfId="47420"/>
    <cellStyle name="Total 3 2 67" xfId="47421"/>
    <cellStyle name="Total 3 2 7" xfId="47422"/>
    <cellStyle name="Total 3 2 8" xfId="47423"/>
    <cellStyle name="Total 3 2 9" xfId="47424"/>
    <cellStyle name="Total 3 20" xfId="47425"/>
    <cellStyle name="Total 3 21" xfId="47426"/>
    <cellStyle name="Total 3 22" xfId="47427"/>
    <cellStyle name="Total 3 23" xfId="47428"/>
    <cellStyle name="Total 3 24" xfId="47429"/>
    <cellStyle name="Total 3 25" xfId="47430"/>
    <cellStyle name="Total 3 26" xfId="47431"/>
    <cellStyle name="Total 3 27" xfId="47432"/>
    <cellStyle name="Total 3 28" xfId="47433"/>
    <cellStyle name="Total 3 29" xfId="47434"/>
    <cellStyle name="Total 3 3" xfId="47435"/>
    <cellStyle name="Total 3 3 10" xfId="47436"/>
    <cellStyle name="Total 3 3 11" xfId="47437"/>
    <cellStyle name="Total 3 3 12" xfId="47438"/>
    <cellStyle name="Total 3 3 13" xfId="47439"/>
    <cellStyle name="Total 3 3 14" xfId="47440"/>
    <cellStyle name="Total 3 3 15" xfId="47441"/>
    <cellStyle name="Total 3 3 16" xfId="47442"/>
    <cellStyle name="Total 3 3 17" xfId="47443"/>
    <cellStyle name="Total 3 3 18" xfId="47444"/>
    <cellStyle name="Total 3 3 19" xfId="47445"/>
    <cellStyle name="Total 3 3 2" xfId="47446"/>
    <cellStyle name="Total 3 3 20" xfId="47447"/>
    <cellStyle name="Total 3 3 21" xfId="47448"/>
    <cellStyle name="Total 3 3 22" xfId="47449"/>
    <cellStyle name="Total 3 3 23" xfId="47450"/>
    <cellStyle name="Total 3 3 24" xfId="47451"/>
    <cellStyle name="Total 3 3 25" xfId="47452"/>
    <cellStyle name="Total 3 3 26" xfId="47453"/>
    <cellStyle name="Total 3 3 27" xfId="47454"/>
    <cellStyle name="Total 3 3 28" xfId="47455"/>
    <cellStyle name="Total 3 3 29" xfId="47456"/>
    <cellStyle name="Total 3 3 3" xfId="47457"/>
    <cellStyle name="Total 3 3 30" xfId="47458"/>
    <cellStyle name="Total 3 3 31" xfId="47459"/>
    <cellStyle name="Total 3 3 32" xfId="47460"/>
    <cellStyle name="Total 3 3 33" xfId="47461"/>
    <cellStyle name="Total 3 3 34" xfId="47462"/>
    <cellStyle name="Total 3 3 35" xfId="47463"/>
    <cellStyle name="Total 3 3 36" xfId="47464"/>
    <cellStyle name="Total 3 3 37" xfId="47465"/>
    <cellStyle name="Total 3 3 38" xfId="47466"/>
    <cellStyle name="Total 3 3 39" xfId="47467"/>
    <cellStyle name="Total 3 3 4" xfId="47468"/>
    <cellStyle name="Total 3 3 40" xfId="47469"/>
    <cellStyle name="Total 3 3 41" xfId="47470"/>
    <cellStyle name="Total 3 3 42" xfId="47471"/>
    <cellStyle name="Total 3 3 43" xfId="47472"/>
    <cellStyle name="Total 3 3 44" xfId="47473"/>
    <cellStyle name="Total 3 3 45" xfId="47474"/>
    <cellStyle name="Total 3 3 46" xfId="47475"/>
    <cellStyle name="Total 3 3 47" xfId="47476"/>
    <cellStyle name="Total 3 3 48" xfId="47477"/>
    <cellStyle name="Total 3 3 49" xfId="47478"/>
    <cellStyle name="Total 3 3 5" xfId="47479"/>
    <cellStyle name="Total 3 3 50" xfId="47480"/>
    <cellStyle name="Total 3 3 51" xfId="47481"/>
    <cellStyle name="Total 3 3 52" xfId="47482"/>
    <cellStyle name="Total 3 3 53" xfId="47483"/>
    <cellStyle name="Total 3 3 54" xfId="47484"/>
    <cellStyle name="Total 3 3 55" xfId="47485"/>
    <cellStyle name="Total 3 3 56" xfId="47486"/>
    <cellStyle name="Total 3 3 57" xfId="47487"/>
    <cellStyle name="Total 3 3 58" xfId="47488"/>
    <cellStyle name="Total 3 3 59" xfId="47489"/>
    <cellStyle name="Total 3 3 6" xfId="47490"/>
    <cellStyle name="Total 3 3 60" xfId="47491"/>
    <cellStyle name="Total 3 3 61" xfId="47492"/>
    <cellStyle name="Total 3 3 62" xfId="47493"/>
    <cellStyle name="Total 3 3 63" xfId="47494"/>
    <cellStyle name="Total 3 3 64" xfId="47495"/>
    <cellStyle name="Total 3 3 65" xfId="47496"/>
    <cellStyle name="Total 3 3 66" xfId="47497"/>
    <cellStyle name="Total 3 3 67" xfId="47498"/>
    <cellStyle name="Total 3 3 7" xfId="47499"/>
    <cellStyle name="Total 3 3 8" xfId="47500"/>
    <cellStyle name="Total 3 3 9" xfId="47501"/>
    <cellStyle name="Total 3 30" xfId="47502"/>
    <cellStyle name="Total 3 31" xfId="47503"/>
    <cellStyle name="Total 3 32" xfId="47504"/>
    <cellStyle name="Total 3 33" xfId="47505"/>
    <cellStyle name="Total 3 34" xfId="47506"/>
    <cellStyle name="Total 3 35" xfId="47507"/>
    <cellStyle name="Total 3 36" xfId="47508"/>
    <cellStyle name="Total 3 37" xfId="47509"/>
    <cellStyle name="Total 3 38" xfId="47510"/>
    <cellStyle name="Total 3 39" xfId="47511"/>
    <cellStyle name="Total 3 4" xfId="47512"/>
    <cellStyle name="Total 3 40" xfId="47513"/>
    <cellStyle name="Total 3 41" xfId="47514"/>
    <cellStyle name="Total 3 42" xfId="47515"/>
    <cellStyle name="Total 3 43" xfId="47516"/>
    <cellStyle name="Total 3 44" xfId="47517"/>
    <cellStyle name="Total 3 45" xfId="47518"/>
    <cellStyle name="Total 3 46" xfId="47519"/>
    <cellStyle name="Total 3 47" xfId="47520"/>
    <cellStyle name="Total 3 48" xfId="47521"/>
    <cellStyle name="Total 3 49" xfId="47522"/>
    <cellStyle name="Total 3 5" xfId="47523"/>
    <cellStyle name="Total 3 50" xfId="47524"/>
    <cellStyle name="Total 3 51" xfId="47525"/>
    <cellStyle name="Total 3 52" xfId="47526"/>
    <cellStyle name="Total 3 53" xfId="47527"/>
    <cellStyle name="Total 3 54" xfId="47528"/>
    <cellStyle name="Total 3 55" xfId="47529"/>
    <cellStyle name="Total 3 56" xfId="47530"/>
    <cellStyle name="Total 3 57" xfId="47531"/>
    <cellStyle name="Total 3 58" xfId="47532"/>
    <cellStyle name="Total 3 59" xfId="47533"/>
    <cellStyle name="Total 3 6" xfId="47534"/>
    <cellStyle name="Total 3 60" xfId="47535"/>
    <cellStyle name="Total 3 61" xfId="47536"/>
    <cellStyle name="Total 3 62" xfId="47537"/>
    <cellStyle name="Total 3 63" xfId="47538"/>
    <cellStyle name="Total 3 64" xfId="47539"/>
    <cellStyle name="Total 3 65" xfId="47540"/>
    <cellStyle name="Total 3 66" xfId="47541"/>
    <cellStyle name="Total 3 67" xfId="47542"/>
    <cellStyle name="Total 3 68" xfId="47543"/>
    <cellStyle name="Total 3 69" xfId="47544"/>
    <cellStyle name="Total 3 7" xfId="47545"/>
    <cellStyle name="Total 3 8" xfId="47546"/>
    <cellStyle name="Total 3 9" xfId="47547"/>
    <cellStyle name="Total 30" xfId="47548"/>
    <cellStyle name="Total 30 10" xfId="47549"/>
    <cellStyle name="Total 30 11" xfId="47550"/>
    <cellStyle name="Total 30 12" xfId="47551"/>
    <cellStyle name="Total 30 13" xfId="47552"/>
    <cellStyle name="Total 30 14" xfId="47553"/>
    <cellStyle name="Total 30 15" xfId="47554"/>
    <cellStyle name="Total 30 16" xfId="47555"/>
    <cellStyle name="Total 30 17" xfId="47556"/>
    <cellStyle name="Total 30 18" xfId="47557"/>
    <cellStyle name="Total 30 19" xfId="47558"/>
    <cellStyle name="Total 30 2" xfId="47559"/>
    <cellStyle name="Total 30 2 10" xfId="47560"/>
    <cellStyle name="Total 30 2 11" xfId="47561"/>
    <cellStyle name="Total 30 2 12" xfId="47562"/>
    <cellStyle name="Total 30 2 13" xfId="47563"/>
    <cellStyle name="Total 30 2 14" xfId="47564"/>
    <cellStyle name="Total 30 2 15" xfId="47565"/>
    <cellStyle name="Total 30 2 16" xfId="47566"/>
    <cellStyle name="Total 30 2 17" xfId="47567"/>
    <cellStyle name="Total 30 2 18" xfId="47568"/>
    <cellStyle name="Total 30 2 19" xfId="47569"/>
    <cellStyle name="Total 30 2 2" xfId="47570"/>
    <cellStyle name="Total 30 2 20" xfId="47571"/>
    <cellStyle name="Total 30 2 21" xfId="47572"/>
    <cellStyle name="Total 30 2 22" xfId="47573"/>
    <cellStyle name="Total 30 2 23" xfId="47574"/>
    <cellStyle name="Total 30 2 24" xfId="47575"/>
    <cellStyle name="Total 30 2 25" xfId="47576"/>
    <cellStyle name="Total 30 2 26" xfId="47577"/>
    <cellStyle name="Total 30 2 27" xfId="47578"/>
    <cellStyle name="Total 30 2 28" xfId="47579"/>
    <cellStyle name="Total 30 2 29" xfId="47580"/>
    <cellStyle name="Total 30 2 3" xfId="47581"/>
    <cellStyle name="Total 30 2 30" xfId="47582"/>
    <cellStyle name="Total 30 2 31" xfId="47583"/>
    <cellStyle name="Total 30 2 32" xfId="47584"/>
    <cellStyle name="Total 30 2 33" xfId="47585"/>
    <cellStyle name="Total 30 2 34" xfId="47586"/>
    <cellStyle name="Total 30 2 35" xfId="47587"/>
    <cellStyle name="Total 30 2 36" xfId="47588"/>
    <cellStyle name="Total 30 2 37" xfId="47589"/>
    <cellStyle name="Total 30 2 38" xfId="47590"/>
    <cellStyle name="Total 30 2 39" xfId="47591"/>
    <cellStyle name="Total 30 2 4" xfId="47592"/>
    <cellStyle name="Total 30 2 40" xfId="47593"/>
    <cellStyle name="Total 30 2 41" xfId="47594"/>
    <cellStyle name="Total 30 2 42" xfId="47595"/>
    <cellStyle name="Total 30 2 43" xfId="47596"/>
    <cellStyle name="Total 30 2 44" xfId="47597"/>
    <cellStyle name="Total 30 2 45" xfId="47598"/>
    <cellStyle name="Total 30 2 46" xfId="47599"/>
    <cellStyle name="Total 30 2 47" xfId="47600"/>
    <cellStyle name="Total 30 2 48" xfId="47601"/>
    <cellStyle name="Total 30 2 49" xfId="47602"/>
    <cellStyle name="Total 30 2 5" xfId="47603"/>
    <cellStyle name="Total 30 2 50" xfId="47604"/>
    <cellStyle name="Total 30 2 51" xfId="47605"/>
    <cellStyle name="Total 30 2 52" xfId="47606"/>
    <cellStyle name="Total 30 2 53" xfId="47607"/>
    <cellStyle name="Total 30 2 54" xfId="47608"/>
    <cellStyle name="Total 30 2 55" xfId="47609"/>
    <cellStyle name="Total 30 2 56" xfId="47610"/>
    <cellStyle name="Total 30 2 57" xfId="47611"/>
    <cellStyle name="Total 30 2 58" xfId="47612"/>
    <cellStyle name="Total 30 2 59" xfId="47613"/>
    <cellStyle name="Total 30 2 6" xfId="47614"/>
    <cellStyle name="Total 30 2 60" xfId="47615"/>
    <cellStyle name="Total 30 2 61" xfId="47616"/>
    <cellStyle name="Total 30 2 62" xfId="47617"/>
    <cellStyle name="Total 30 2 63" xfId="47618"/>
    <cellStyle name="Total 30 2 64" xfId="47619"/>
    <cellStyle name="Total 30 2 65" xfId="47620"/>
    <cellStyle name="Total 30 2 66" xfId="47621"/>
    <cellStyle name="Total 30 2 67" xfId="47622"/>
    <cellStyle name="Total 30 2 7" xfId="47623"/>
    <cellStyle name="Total 30 2 8" xfId="47624"/>
    <cellStyle name="Total 30 2 9" xfId="47625"/>
    <cellStyle name="Total 30 20" xfId="47626"/>
    <cellStyle name="Total 30 21" xfId="47627"/>
    <cellStyle name="Total 30 22" xfId="47628"/>
    <cellStyle name="Total 30 23" xfId="47629"/>
    <cellStyle name="Total 30 24" xfId="47630"/>
    <cellStyle name="Total 30 25" xfId="47631"/>
    <cellStyle name="Total 30 26" xfId="47632"/>
    <cellStyle name="Total 30 27" xfId="47633"/>
    <cellStyle name="Total 30 28" xfId="47634"/>
    <cellStyle name="Total 30 29" xfId="47635"/>
    <cellStyle name="Total 30 3" xfId="47636"/>
    <cellStyle name="Total 30 3 10" xfId="47637"/>
    <cellStyle name="Total 30 3 11" xfId="47638"/>
    <cellStyle name="Total 30 3 12" xfId="47639"/>
    <cellStyle name="Total 30 3 13" xfId="47640"/>
    <cellStyle name="Total 30 3 14" xfId="47641"/>
    <cellStyle name="Total 30 3 15" xfId="47642"/>
    <cellStyle name="Total 30 3 16" xfId="47643"/>
    <cellStyle name="Total 30 3 17" xfId="47644"/>
    <cellStyle name="Total 30 3 18" xfId="47645"/>
    <cellStyle name="Total 30 3 19" xfId="47646"/>
    <cellStyle name="Total 30 3 2" xfId="47647"/>
    <cellStyle name="Total 30 3 20" xfId="47648"/>
    <cellStyle name="Total 30 3 21" xfId="47649"/>
    <cellStyle name="Total 30 3 22" xfId="47650"/>
    <cellStyle name="Total 30 3 23" xfId="47651"/>
    <cellStyle name="Total 30 3 24" xfId="47652"/>
    <cellStyle name="Total 30 3 25" xfId="47653"/>
    <cellStyle name="Total 30 3 26" xfId="47654"/>
    <cellStyle name="Total 30 3 27" xfId="47655"/>
    <cellStyle name="Total 30 3 28" xfId="47656"/>
    <cellStyle name="Total 30 3 29" xfId="47657"/>
    <cellStyle name="Total 30 3 3" xfId="47658"/>
    <cellStyle name="Total 30 3 30" xfId="47659"/>
    <cellStyle name="Total 30 3 31" xfId="47660"/>
    <cellStyle name="Total 30 3 32" xfId="47661"/>
    <cellStyle name="Total 30 3 33" xfId="47662"/>
    <cellStyle name="Total 30 3 34" xfId="47663"/>
    <cellStyle name="Total 30 3 35" xfId="47664"/>
    <cellStyle name="Total 30 3 36" xfId="47665"/>
    <cellStyle name="Total 30 3 37" xfId="47666"/>
    <cellStyle name="Total 30 3 38" xfId="47667"/>
    <cellStyle name="Total 30 3 39" xfId="47668"/>
    <cellStyle name="Total 30 3 4" xfId="47669"/>
    <cellStyle name="Total 30 3 40" xfId="47670"/>
    <cellStyle name="Total 30 3 41" xfId="47671"/>
    <cellStyle name="Total 30 3 42" xfId="47672"/>
    <cellStyle name="Total 30 3 43" xfId="47673"/>
    <cellStyle name="Total 30 3 44" xfId="47674"/>
    <cellStyle name="Total 30 3 45" xfId="47675"/>
    <cellStyle name="Total 30 3 46" xfId="47676"/>
    <cellStyle name="Total 30 3 47" xfId="47677"/>
    <cellStyle name="Total 30 3 48" xfId="47678"/>
    <cellStyle name="Total 30 3 49" xfId="47679"/>
    <cellStyle name="Total 30 3 5" xfId="47680"/>
    <cellStyle name="Total 30 3 50" xfId="47681"/>
    <cellStyle name="Total 30 3 51" xfId="47682"/>
    <cellStyle name="Total 30 3 52" xfId="47683"/>
    <cellStyle name="Total 30 3 53" xfId="47684"/>
    <cellStyle name="Total 30 3 54" xfId="47685"/>
    <cellStyle name="Total 30 3 55" xfId="47686"/>
    <cellStyle name="Total 30 3 56" xfId="47687"/>
    <cellStyle name="Total 30 3 57" xfId="47688"/>
    <cellStyle name="Total 30 3 58" xfId="47689"/>
    <cellStyle name="Total 30 3 59" xfId="47690"/>
    <cellStyle name="Total 30 3 6" xfId="47691"/>
    <cellStyle name="Total 30 3 60" xfId="47692"/>
    <cellStyle name="Total 30 3 61" xfId="47693"/>
    <cellStyle name="Total 30 3 62" xfId="47694"/>
    <cellStyle name="Total 30 3 63" xfId="47695"/>
    <cellStyle name="Total 30 3 64" xfId="47696"/>
    <cellStyle name="Total 30 3 65" xfId="47697"/>
    <cellStyle name="Total 30 3 66" xfId="47698"/>
    <cellStyle name="Total 30 3 67" xfId="47699"/>
    <cellStyle name="Total 30 3 7" xfId="47700"/>
    <cellStyle name="Total 30 3 8" xfId="47701"/>
    <cellStyle name="Total 30 3 9" xfId="47702"/>
    <cellStyle name="Total 30 30" xfId="47703"/>
    <cellStyle name="Total 30 31" xfId="47704"/>
    <cellStyle name="Total 30 32" xfId="47705"/>
    <cellStyle name="Total 30 33" xfId="47706"/>
    <cellStyle name="Total 30 34" xfId="47707"/>
    <cellStyle name="Total 30 35" xfId="47708"/>
    <cellStyle name="Total 30 36" xfId="47709"/>
    <cellStyle name="Total 30 37" xfId="47710"/>
    <cellStyle name="Total 30 38" xfId="47711"/>
    <cellStyle name="Total 30 39" xfId="47712"/>
    <cellStyle name="Total 30 4" xfId="47713"/>
    <cellStyle name="Total 30 40" xfId="47714"/>
    <cellStyle name="Total 30 41" xfId="47715"/>
    <cellStyle name="Total 30 42" xfId="47716"/>
    <cellStyle name="Total 30 43" xfId="47717"/>
    <cellStyle name="Total 30 44" xfId="47718"/>
    <cellStyle name="Total 30 45" xfId="47719"/>
    <cellStyle name="Total 30 46" xfId="47720"/>
    <cellStyle name="Total 30 47" xfId="47721"/>
    <cellStyle name="Total 30 48" xfId="47722"/>
    <cellStyle name="Total 30 49" xfId="47723"/>
    <cellStyle name="Total 30 5" xfId="47724"/>
    <cellStyle name="Total 30 50" xfId="47725"/>
    <cellStyle name="Total 30 51" xfId="47726"/>
    <cellStyle name="Total 30 52" xfId="47727"/>
    <cellStyle name="Total 30 53" xfId="47728"/>
    <cellStyle name="Total 30 54" xfId="47729"/>
    <cellStyle name="Total 30 55" xfId="47730"/>
    <cellStyle name="Total 30 56" xfId="47731"/>
    <cellStyle name="Total 30 57" xfId="47732"/>
    <cellStyle name="Total 30 58" xfId="47733"/>
    <cellStyle name="Total 30 59" xfId="47734"/>
    <cellStyle name="Total 30 6" xfId="47735"/>
    <cellStyle name="Total 30 60" xfId="47736"/>
    <cellStyle name="Total 30 61" xfId="47737"/>
    <cellStyle name="Total 30 62" xfId="47738"/>
    <cellStyle name="Total 30 63" xfId="47739"/>
    <cellStyle name="Total 30 64" xfId="47740"/>
    <cellStyle name="Total 30 65" xfId="47741"/>
    <cellStyle name="Total 30 66" xfId="47742"/>
    <cellStyle name="Total 30 67" xfId="47743"/>
    <cellStyle name="Total 30 68" xfId="47744"/>
    <cellStyle name="Total 30 69" xfId="47745"/>
    <cellStyle name="Total 30 7" xfId="47746"/>
    <cellStyle name="Total 30 8" xfId="47747"/>
    <cellStyle name="Total 30 9" xfId="47748"/>
    <cellStyle name="Total 31" xfId="47749"/>
    <cellStyle name="Total 31 10" xfId="47750"/>
    <cellStyle name="Total 31 11" xfId="47751"/>
    <cellStyle name="Total 31 12" xfId="47752"/>
    <cellStyle name="Total 31 13" xfId="47753"/>
    <cellStyle name="Total 31 14" xfId="47754"/>
    <cellStyle name="Total 31 15" xfId="47755"/>
    <cellStyle name="Total 31 16" xfId="47756"/>
    <cellStyle name="Total 31 17" xfId="47757"/>
    <cellStyle name="Total 31 18" xfId="47758"/>
    <cellStyle name="Total 31 19" xfId="47759"/>
    <cellStyle name="Total 31 2" xfId="47760"/>
    <cellStyle name="Total 31 2 10" xfId="47761"/>
    <cellStyle name="Total 31 2 11" xfId="47762"/>
    <cellStyle name="Total 31 2 12" xfId="47763"/>
    <cellStyle name="Total 31 2 13" xfId="47764"/>
    <cellStyle name="Total 31 2 14" xfId="47765"/>
    <cellStyle name="Total 31 2 15" xfId="47766"/>
    <cellStyle name="Total 31 2 16" xfId="47767"/>
    <cellStyle name="Total 31 2 17" xfId="47768"/>
    <cellStyle name="Total 31 2 18" xfId="47769"/>
    <cellStyle name="Total 31 2 19" xfId="47770"/>
    <cellStyle name="Total 31 2 2" xfId="47771"/>
    <cellStyle name="Total 31 2 20" xfId="47772"/>
    <cellStyle name="Total 31 2 21" xfId="47773"/>
    <cellStyle name="Total 31 2 22" xfId="47774"/>
    <cellStyle name="Total 31 2 23" xfId="47775"/>
    <cellStyle name="Total 31 2 24" xfId="47776"/>
    <cellStyle name="Total 31 2 25" xfId="47777"/>
    <cellStyle name="Total 31 2 26" xfId="47778"/>
    <cellStyle name="Total 31 2 27" xfId="47779"/>
    <cellStyle name="Total 31 2 28" xfId="47780"/>
    <cellStyle name="Total 31 2 29" xfId="47781"/>
    <cellStyle name="Total 31 2 3" xfId="47782"/>
    <cellStyle name="Total 31 2 30" xfId="47783"/>
    <cellStyle name="Total 31 2 31" xfId="47784"/>
    <cellStyle name="Total 31 2 32" xfId="47785"/>
    <cellStyle name="Total 31 2 33" xfId="47786"/>
    <cellStyle name="Total 31 2 34" xfId="47787"/>
    <cellStyle name="Total 31 2 35" xfId="47788"/>
    <cellStyle name="Total 31 2 36" xfId="47789"/>
    <cellStyle name="Total 31 2 37" xfId="47790"/>
    <cellStyle name="Total 31 2 38" xfId="47791"/>
    <cellStyle name="Total 31 2 39" xfId="47792"/>
    <cellStyle name="Total 31 2 4" xfId="47793"/>
    <cellStyle name="Total 31 2 40" xfId="47794"/>
    <cellStyle name="Total 31 2 41" xfId="47795"/>
    <cellStyle name="Total 31 2 42" xfId="47796"/>
    <cellStyle name="Total 31 2 43" xfId="47797"/>
    <cellStyle name="Total 31 2 44" xfId="47798"/>
    <cellStyle name="Total 31 2 45" xfId="47799"/>
    <cellStyle name="Total 31 2 46" xfId="47800"/>
    <cellStyle name="Total 31 2 47" xfId="47801"/>
    <cellStyle name="Total 31 2 48" xfId="47802"/>
    <cellStyle name="Total 31 2 49" xfId="47803"/>
    <cellStyle name="Total 31 2 5" xfId="47804"/>
    <cellStyle name="Total 31 2 50" xfId="47805"/>
    <cellStyle name="Total 31 2 51" xfId="47806"/>
    <cellStyle name="Total 31 2 52" xfId="47807"/>
    <cellStyle name="Total 31 2 53" xfId="47808"/>
    <cellStyle name="Total 31 2 54" xfId="47809"/>
    <cellStyle name="Total 31 2 55" xfId="47810"/>
    <cellStyle name="Total 31 2 56" xfId="47811"/>
    <cellStyle name="Total 31 2 57" xfId="47812"/>
    <cellStyle name="Total 31 2 58" xfId="47813"/>
    <cellStyle name="Total 31 2 59" xfId="47814"/>
    <cellStyle name="Total 31 2 6" xfId="47815"/>
    <cellStyle name="Total 31 2 60" xfId="47816"/>
    <cellStyle name="Total 31 2 61" xfId="47817"/>
    <cellStyle name="Total 31 2 62" xfId="47818"/>
    <cellStyle name="Total 31 2 63" xfId="47819"/>
    <cellStyle name="Total 31 2 64" xfId="47820"/>
    <cellStyle name="Total 31 2 65" xfId="47821"/>
    <cellStyle name="Total 31 2 66" xfId="47822"/>
    <cellStyle name="Total 31 2 67" xfId="47823"/>
    <cellStyle name="Total 31 2 7" xfId="47824"/>
    <cellStyle name="Total 31 2 8" xfId="47825"/>
    <cellStyle name="Total 31 2 9" xfId="47826"/>
    <cellStyle name="Total 31 20" xfId="47827"/>
    <cellStyle name="Total 31 21" xfId="47828"/>
    <cellStyle name="Total 31 22" xfId="47829"/>
    <cellStyle name="Total 31 23" xfId="47830"/>
    <cellStyle name="Total 31 24" xfId="47831"/>
    <cellStyle name="Total 31 25" xfId="47832"/>
    <cellStyle name="Total 31 26" xfId="47833"/>
    <cellStyle name="Total 31 27" xfId="47834"/>
    <cellStyle name="Total 31 28" xfId="47835"/>
    <cellStyle name="Total 31 29" xfId="47836"/>
    <cellStyle name="Total 31 3" xfId="47837"/>
    <cellStyle name="Total 31 3 10" xfId="47838"/>
    <cellStyle name="Total 31 3 11" xfId="47839"/>
    <cellStyle name="Total 31 3 12" xfId="47840"/>
    <cellStyle name="Total 31 3 13" xfId="47841"/>
    <cellStyle name="Total 31 3 14" xfId="47842"/>
    <cellStyle name="Total 31 3 15" xfId="47843"/>
    <cellStyle name="Total 31 3 16" xfId="47844"/>
    <cellStyle name="Total 31 3 17" xfId="47845"/>
    <cellStyle name="Total 31 3 18" xfId="47846"/>
    <cellStyle name="Total 31 3 19" xfId="47847"/>
    <cellStyle name="Total 31 3 2" xfId="47848"/>
    <cellStyle name="Total 31 3 20" xfId="47849"/>
    <cellStyle name="Total 31 3 21" xfId="47850"/>
    <cellStyle name="Total 31 3 22" xfId="47851"/>
    <cellStyle name="Total 31 3 23" xfId="47852"/>
    <cellStyle name="Total 31 3 24" xfId="47853"/>
    <cellStyle name="Total 31 3 25" xfId="47854"/>
    <cellStyle name="Total 31 3 26" xfId="47855"/>
    <cellStyle name="Total 31 3 27" xfId="47856"/>
    <cellStyle name="Total 31 3 28" xfId="47857"/>
    <cellStyle name="Total 31 3 29" xfId="47858"/>
    <cellStyle name="Total 31 3 3" xfId="47859"/>
    <cellStyle name="Total 31 3 30" xfId="47860"/>
    <cellStyle name="Total 31 3 31" xfId="47861"/>
    <cellStyle name="Total 31 3 32" xfId="47862"/>
    <cellStyle name="Total 31 3 33" xfId="47863"/>
    <cellStyle name="Total 31 3 34" xfId="47864"/>
    <cellStyle name="Total 31 3 35" xfId="47865"/>
    <cellStyle name="Total 31 3 36" xfId="47866"/>
    <cellStyle name="Total 31 3 37" xfId="47867"/>
    <cellStyle name="Total 31 3 38" xfId="47868"/>
    <cellStyle name="Total 31 3 39" xfId="47869"/>
    <cellStyle name="Total 31 3 4" xfId="47870"/>
    <cellStyle name="Total 31 3 40" xfId="47871"/>
    <cellStyle name="Total 31 3 41" xfId="47872"/>
    <cellStyle name="Total 31 3 42" xfId="47873"/>
    <cellStyle name="Total 31 3 43" xfId="47874"/>
    <cellStyle name="Total 31 3 44" xfId="47875"/>
    <cellStyle name="Total 31 3 45" xfId="47876"/>
    <cellStyle name="Total 31 3 46" xfId="47877"/>
    <cellStyle name="Total 31 3 47" xfId="47878"/>
    <cellStyle name="Total 31 3 48" xfId="47879"/>
    <cellStyle name="Total 31 3 49" xfId="47880"/>
    <cellStyle name="Total 31 3 5" xfId="47881"/>
    <cellStyle name="Total 31 3 50" xfId="47882"/>
    <cellStyle name="Total 31 3 51" xfId="47883"/>
    <cellStyle name="Total 31 3 52" xfId="47884"/>
    <cellStyle name="Total 31 3 53" xfId="47885"/>
    <cellStyle name="Total 31 3 54" xfId="47886"/>
    <cellStyle name="Total 31 3 55" xfId="47887"/>
    <cellStyle name="Total 31 3 56" xfId="47888"/>
    <cellStyle name="Total 31 3 57" xfId="47889"/>
    <cellStyle name="Total 31 3 58" xfId="47890"/>
    <cellStyle name="Total 31 3 59" xfId="47891"/>
    <cellStyle name="Total 31 3 6" xfId="47892"/>
    <cellStyle name="Total 31 3 60" xfId="47893"/>
    <cellStyle name="Total 31 3 61" xfId="47894"/>
    <cellStyle name="Total 31 3 62" xfId="47895"/>
    <cellStyle name="Total 31 3 63" xfId="47896"/>
    <cellStyle name="Total 31 3 64" xfId="47897"/>
    <cellStyle name="Total 31 3 65" xfId="47898"/>
    <cellStyle name="Total 31 3 66" xfId="47899"/>
    <cellStyle name="Total 31 3 67" xfId="47900"/>
    <cellStyle name="Total 31 3 7" xfId="47901"/>
    <cellStyle name="Total 31 3 8" xfId="47902"/>
    <cellStyle name="Total 31 3 9" xfId="47903"/>
    <cellStyle name="Total 31 30" xfId="47904"/>
    <cellStyle name="Total 31 31" xfId="47905"/>
    <cellStyle name="Total 31 32" xfId="47906"/>
    <cellStyle name="Total 31 33" xfId="47907"/>
    <cellStyle name="Total 31 34" xfId="47908"/>
    <cellStyle name="Total 31 35" xfId="47909"/>
    <cellStyle name="Total 31 36" xfId="47910"/>
    <cellStyle name="Total 31 37" xfId="47911"/>
    <cellStyle name="Total 31 38" xfId="47912"/>
    <cellStyle name="Total 31 39" xfId="47913"/>
    <cellStyle name="Total 31 4" xfId="47914"/>
    <cellStyle name="Total 31 40" xfId="47915"/>
    <cellStyle name="Total 31 41" xfId="47916"/>
    <cellStyle name="Total 31 42" xfId="47917"/>
    <cellStyle name="Total 31 43" xfId="47918"/>
    <cellStyle name="Total 31 44" xfId="47919"/>
    <cellStyle name="Total 31 45" xfId="47920"/>
    <cellStyle name="Total 31 46" xfId="47921"/>
    <cellStyle name="Total 31 47" xfId="47922"/>
    <cellStyle name="Total 31 48" xfId="47923"/>
    <cellStyle name="Total 31 49" xfId="47924"/>
    <cellStyle name="Total 31 5" xfId="47925"/>
    <cellStyle name="Total 31 50" xfId="47926"/>
    <cellStyle name="Total 31 51" xfId="47927"/>
    <cellStyle name="Total 31 52" xfId="47928"/>
    <cellStyle name="Total 31 53" xfId="47929"/>
    <cellStyle name="Total 31 54" xfId="47930"/>
    <cellStyle name="Total 31 55" xfId="47931"/>
    <cellStyle name="Total 31 56" xfId="47932"/>
    <cellStyle name="Total 31 57" xfId="47933"/>
    <cellStyle name="Total 31 58" xfId="47934"/>
    <cellStyle name="Total 31 59" xfId="47935"/>
    <cellStyle name="Total 31 6" xfId="47936"/>
    <cellStyle name="Total 31 60" xfId="47937"/>
    <cellStyle name="Total 31 61" xfId="47938"/>
    <cellStyle name="Total 31 62" xfId="47939"/>
    <cellStyle name="Total 31 63" xfId="47940"/>
    <cellStyle name="Total 31 64" xfId="47941"/>
    <cellStyle name="Total 31 65" xfId="47942"/>
    <cellStyle name="Total 31 66" xfId="47943"/>
    <cellStyle name="Total 31 67" xfId="47944"/>
    <cellStyle name="Total 31 68" xfId="47945"/>
    <cellStyle name="Total 31 69" xfId="47946"/>
    <cellStyle name="Total 31 7" xfId="47947"/>
    <cellStyle name="Total 31 8" xfId="47948"/>
    <cellStyle name="Total 31 9" xfId="47949"/>
    <cellStyle name="Total 32" xfId="47950"/>
    <cellStyle name="Total 32 10" xfId="47951"/>
    <cellStyle name="Total 32 11" xfId="47952"/>
    <cellStyle name="Total 32 12" xfId="47953"/>
    <cellStyle name="Total 32 13" xfId="47954"/>
    <cellStyle name="Total 32 14" xfId="47955"/>
    <cellStyle name="Total 32 15" xfId="47956"/>
    <cellStyle name="Total 32 16" xfId="47957"/>
    <cellStyle name="Total 32 17" xfId="47958"/>
    <cellStyle name="Total 32 18" xfId="47959"/>
    <cellStyle name="Total 32 19" xfId="47960"/>
    <cellStyle name="Total 32 2" xfId="47961"/>
    <cellStyle name="Total 32 20" xfId="47962"/>
    <cellStyle name="Total 32 21" xfId="47963"/>
    <cellStyle name="Total 32 22" xfId="47964"/>
    <cellStyle name="Total 32 23" xfId="47965"/>
    <cellStyle name="Total 32 24" xfId="47966"/>
    <cellStyle name="Total 32 25" xfId="47967"/>
    <cellStyle name="Total 32 26" xfId="47968"/>
    <cellStyle name="Total 32 27" xfId="47969"/>
    <cellStyle name="Total 32 28" xfId="47970"/>
    <cellStyle name="Total 32 29" xfId="47971"/>
    <cellStyle name="Total 32 3" xfId="47972"/>
    <cellStyle name="Total 32 30" xfId="47973"/>
    <cellStyle name="Total 32 31" xfId="47974"/>
    <cellStyle name="Total 32 32" xfId="47975"/>
    <cellStyle name="Total 32 33" xfId="47976"/>
    <cellStyle name="Total 32 34" xfId="47977"/>
    <cellStyle name="Total 32 35" xfId="47978"/>
    <cellStyle name="Total 32 36" xfId="47979"/>
    <cellStyle name="Total 32 37" xfId="47980"/>
    <cellStyle name="Total 32 38" xfId="47981"/>
    <cellStyle name="Total 32 39" xfId="47982"/>
    <cellStyle name="Total 32 4" xfId="47983"/>
    <cellStyle name="Total 32 40" xfId="47984"/>
    <cellStyle name="Total 32 41" xfId="47985"/>
    <cellStyle name="Total 32 42" xfId="47986"/>
    <cellStyle name="Total 32 43" xfId="47987"/>
    <cellStyle name="Total 32 44" xfId="47988"/>
    <cellStyle name="Total 32 45" xfId="47989"/>
    <cellStyle name="Total 32 46" xfId="47990"/>
    <cellStyle name="Total 32 47" xfId="47991"/>
    <cellStyle name="Total 32 48" xfId="47992"/>
    <cellStyle name="Total 32 49" xfId="47993"/>
    <cellStyle name="Total 32 5" xfId="47994"/>
    <cellStyle name="Total 32 50" xfId="47995"/>
    <cellStyle name="Total 32 51" xfId="47996"/>
    <cellStyle name="Total 32 52" xfId="47997"/>
    <cellStyle name="Total 32 53" xfId="47998"/>
    <cellStyle name="Total 32 54" xfId="47999"/>
    <cellStyle name="Total 32 55" xfId="48000"/>
    <cellStyle name="Total 32 56" xfId="48001"/>
    <cellStyle name="Total 32 57" xfId="48002"/>
    <cellStyle name="Total 32 58" xfId="48003"/>
    <cellStyle name="Total 32 59" xfId="48004"/>
    <cellStyle name="Total 32 6" xfId="48005"/>
    <cellStyle name="Total 32 60" xfId="48006"/>
    <cellStyle name="Total 32 61" xfId="48007"/>
    <cellStyle name="Total 32 62" xfId="48008"/>
    <cellStyle name="Total 32 63" xfId="48009"/>
    <cellStyle name="Total 32 64" xfId="48010"/>
    <cellStyle name="Total 32 65" xfId="48011"/>
    <cellStyle name="Total 32 66" xfId="48012"/>
    <cellStyle name="Total 32 67" xfId="48013"/>
    <cellStyle name="Total 32 7" xfId="48014"/>
    <cellStyle name="Total 32 8" xfId="48015"/>
    <cellStyle name="Total 32 9" xfId="48016"/>
    <cellStyle name="Total 4" xfId="48017"/>
    <cellStyle name="Total 4 10" xfId="48018"/>
    <cellStyle name="Total 4 11" xfId="48019"/>
    <cellStyle name="Total 4 12" xfId="48020"/>
    <cellStyle name="Total 4 13" xfId="48021"/>
    <cellStyle name="Total 4 14" xfId="48022"/>
    <cellStyle name="Total 4 15" xfId="48023"/>
    <cellStyle name="Total 4 16" xfId="48024"/>
    <cellStyle name="Total 4 17" xfId="48025"/>
    <cellStyle name="Total 4 18" xfId="48026"/>
    <cellStyle name="Total 4 19" xfId="48027"/>
    <cellStyle name="Total 4 2" xfId="48028"/>
    <cellStyle name="Total 4 2 10" xfId="48029"/>
    <cellStyle name="Total 4 2 11" xfId="48030"/>
    <cellStyle name="Total 4 2 12" xfId="48031"/>
    <cellStyle name="Total 4 2 13" xfId="48032"/>
    <cellStyle name="Total 4 2 14" xfId="48033"/>
    <cellStyle name="Total 4 2 15" xfId="48034"/>
    <cellStyle name="Total 4 2 16" xfId="48035"/>
    <cellStyle name="Total 4 2 17" xfId="48036"/>
    <cellStyle name="Total 4 2 18" xfId="48037"/>
    <cellStyle name="Total 4 2 19" xfId="48038"/>
    <cellStyle name="Total 4 2 2" xfId="48039"/>
    <cellStyle name="Total 4 2 20" xfId="48040"/>
    <cellStyle name="Total 4 2 21" xfId="48041"/>
    <cellStyle name="Total 4 2 22" xfId="48042"/>
    <cellStyle name="Total 4 2 23" xfId="48043"/>
    <cellStyle name="Total 4 2 24" xfId="48044"/>
    <cellStyle name="Total 4 2 25" xfId="48045"/>
    <cellStyle name="Total 4 2 26" xfId="48046"/>
    <cellStyle name="Total 4 2 27" xfId="48047"/>
    <cellStyle name="Total 4 2 28" xfId="48048"/>
    <cellStyle name="Total 4 2 29" xfId="48049"/>
    <cellStyle name="Total 4 2 3" xfId="48050"/>
    <cellStyle name="Total 4 2 30" xfId="48051"/>
    <cellStyle name="Total 4 2 31" xfId="48052"/>
    <cellStyle name="Total 4 2 32" xfId="48053"/>
    <cellStyle name="Total 4 2 33" xfId="48054"/>
    <cellStyle name="Total 4 2 34" xfId="48055"/>
    <cellStyle name="Total 4 2 35" xfId="48056"/>
    <cellStyle name="Total 4 2 36" xfId="48057"/>
    <cellStyle name="Total 4 2 37" xfId="48058"/>
    <cellStyle name="Total 4 2 38" xfId="48059"/>
    <cellStyle name="Total 4 2 39" xfId="48060"/>
    <cellStyle name="Total 4 2 4" xfId="48061"/>
    <cellStyle name="Total 4 2 40" xfId="48062"/>
    <cellStyle name="Total 4 2 41" xfId="48063"/>
    <cellStyle name="Total 4 2 42" xfId="48064"/>
    <cellStyle name="Total 4 2 43" xfId="48065"/>
    <cellStyle name="Total 4 2 44" xfId="48066"/>
    <cellStyle name="Total 4 2 45" xfId="48067"/>
    <cellStyle name="Total 4 2 46" xfId="48068"/>
    <cellStyle name="Total 4 2 47" xfId="48069"/>
    <cellStyle name="Total 4 2 48" xfId="48070"/>
    <cellStyle name="Total 4 2 49" xfId="48071"/>
    <cellStyle name="Total 4 2 5" xfId="48072"/>
    <cellStyle name="Total 4 2 50" xfId="48073"/>
    <cellStyle name="Total 4 2 51" xfId="48074"/>
    <cellStyle name="Total 4 2 52" xfId="48075"/>
    <cellStyle name="Total 4 2 53" xfId="48076"/>
    <cellStyle name="Total 4 2 54" xfId="48077"/>
    <cellStyle name="Total 4 2 55" xfId="48078"/>
    <cellStyle name="Total 4 2 56" xfId="48079"/>
    <cellStyle name="Total 4 2 57" xfId="48080"/>
    <cellStyle name="Total 4 2 58" xfId="48081"/>
    <cellStyle name="Total 4 2 59" xfId="48082"/>
    <cellStyle name="Total 4 2 6" xfId="48083"/>
    <cellStyle name="Total 4 2 60" xfId="48084"/>
    <cellStyle name="Total 4 2 61" xfId="48085"/>
    <cellStyle name="Total 4 2 62" xfId="48086"/>
    <cellStyle name="Total 4 2 63" xfId="48087"/>
    <cellStyle name="Total 4 2 64" xfId="48088"/>
    <cellStyle name="Total 4 2 65" xfId="48089"/>
    <cellStyle name="Total 4 2 66" xfId="48090"/>
    <cellStyle name="Total 4 2 67" xfId="48091"/>
    <cellStyle name="Total 4 2 7" xfId="48092"/>
    <cellStyle name="Total 4 2 8" xfId="48093"/>
    <cellStyle name="Total 4 2 9" xfId="48094"/>
    <cellStyle name="Total 4 20" xfId="48095"/>
    <cellStyle name="Total 4 21" xfId="48096"/>
    <cellStyle name="Total 4 22" xfId="48097"/>
    <cellStyle name="Total 4 23" xfId="48098"/>
    <cellStyle name="Total 4 24" xfId="48099"/>
    <cellStyle name="Total 4 25" xfId="48100"/>
    <cellStyle name="Total 4 26" xfId="48101"/>
    <cellStyle name="Total 4 27" xfId="48102"/>
    <cellStyle name="Total 4 28" xfId="48103"/>
    <cellStyle name="Total 4 29" xfId="48104"/>
    <cellStyle name="Total 4 3" xfId="48105"/>
    <cellStyle name="Total 4 3 10" xfId="48106"/>
    <cellStyle name="Total 4 3 11" xfId="48107"/>
    <cellStyle name="Total 4 3 12" xfId="48108"/>
    <cellStyle name="Total 4 3 13" xfId="48109"/>
    <cellStyle name="Total 4 3 14" xfId="48110"/>
    <cellStyle name="Total 4 3 15" xfId="48111"/>
    <cellStyle name="Total 4 3 16" xfId="48112"/>
    <cellStyle name="Total 4 3 17" xfId="48113"/>
    <cellStyle name="Total 4 3 18" xfId="48114"/>
    <cellStyle name="Total 4 3 19" xfId="48115"/>
    <cellStyle name="Total 4 3 2" xfId="48116"/>
    <cellStyle name="Total 4 3 20" xfId="48117"/>
    <cellStyle name="Total 4 3 21" xfId="48118"/>
    <cellStyle name="Total 4 3 22" xfId="48119"/>
    <cellStyle name="Total 4 3 23" xfId="48120"/>
    <cellStyle name="Total 4 3 24" xfId="48121"/>
    <cellStyle name="Total 4 3 25" xfId="48122"/>
    <cellStyle name="Total 4 3 26" xfId="48123"/>
    <cellStyle name="Total 4 3 27" xfId="48124"/>
    <cellStyle name="Total 4 3 28" xfId="48125"/>
    <cellStyle name="Total 4 3 29" xfId="48126"/>
    <cellStyle name="Total 4 3 3" xfId="48127"/>
    <cellStyle name="Total 4 3 30" xfId="48128"/>
    <cellStyle name="Total 4 3 31" xfId="48129"/>
    <cellStyle name="Total 4 3 32" xfId="48130"/>
    <cellStyle name="Total 4 3 33" xfId="48131"/>
    <cellStyle name="Total 4 3 34" xfId="48132"/>
    <cellStyle name="Total 4 3 35" xfId="48133"/>
    <cellStyle name="Total 4 3 36" xfId="48134"/>
    <cellStyle name="Total 4 3 37" xfId="48135"/>
    <cellStyle name="Total 4 3 38" xfId="48136"/>
    <cellStyle name="Total 4 3 39" xfId="48137"/>
    <cellStyle name="Total 4 3 4" xfId="48138"/>
    <cellStyle name="Total 4 3 40" xfId="48139"/>
    <cellStyle name="Total 4 3 41" xfId="48140"/>
    <cellStyle name="Total 4 3 42" xfId="48141"/>
    <cellStyle name="Total 4 3 43" xfId="48142"/>
    <cellStyle name="Total 4 3 44" xfId="48143"/>
    <cellStyle name="Total 4 3 45" xfId="48144"/>
    <cellStyle name="Total 4 3 46" xfId="48145"/>
    <cellStyle name="Total 4 3 47" xfId="48146"/>
    <cellStyle name="Total 4 3 48" xfId="48147"/>
    <cellStyle name="Total 4 3 49" xfId="48148"/>
    <cellStyle name="Total 4 3 5" xfId="48149"/>
    <cellStyle name="Total 4 3 50" xfId="48150"/>
    <cellStyle name="Total 4 3 51" xfId="48151"/>
    <cellStyle name="Total 4 3 52" xfId="48152"/>
    <cellStyle name="Total 4 3 53" xfId="48153"/>
    <cellStyle name="Total 4 3 54" xfId="48154"/>
    <cellStyle name="Total 4 3 55" xfId="48155"/>
    <cellStyle name="Total 4 3 56" xfId="48156"/>
    <cellStyle name="Total 4 3 57" xfId="48157"/>
    <cellStyle name="Total 4 3 58" xfId="48158"/>
    <cellStyle name="Total 4 3 59" xfId="48159"/>
    <cellStyle name="Total 4 3 6" xfId="48160"/>
    <cellStyle name="Total 4 3 60" xfId="48161"/>
    <cellStyle name="Total 4 3 61" xfId="48162"/>
    <cellStyle name="Total 4 3 62" xfId="48163"/>
    <cellStyle name="Total 4 3 63" xfId="48164"/>
    <cellStyle name="Total 4 3 64" xfId="48165"/>
    <cellStyle name="Total 4 3 65" xfId="48166"/>
    <cellStyle name="Total 4 3 66" xfId="48167"/>
    <cellStyle name="Total 4 3 67" xfId="48168"/>
    <cellStyle name="Total 4 3 7" xfId="48169"/>
    <cellStyle name="Total 4 3 8" xfId="48170"/>
    <cellStyle name="Total 4 3 9" xfId="48171"/>
    <cellStyle name="Total 4 30" xfId="48172"/>
    <cellStyle name="Total 4 31" xfId="48173"/>
    <cellStyle name="Total 4 32" xfId="48174"/>
    <cellStyle name="Total 4 33" xfId="48175"/>
    <cellStyle name="Total 4 34" xfId="48176"/>
    <cellStyle name="Total 4 35" xfId="48177"/>
    <cellStyle name="Total 4 36" xfId="48178"/>
    <cellStyle name="Total 4 37" xfId="48179"/>
    <cellStyle name="Total 4 38" xfId="48180"/>
    <cellStyle name="Total 4 39" xfId="48181"/>
    <cellStyle name="Total 4 4" xfId="48182"/>
    <cellStyle name="Total 4 40" xfId="48183"/>
    <cellStyle name="Total 4 41" xfId="48184"/>
    <cellStyle name="Total 4 42" xfId="48185"/>
    <cellStyle name="Total 4 43" xfId="48186"/>
    <cellStyle name="Total 4 44" xfId="48187"/>
    <cellStyle name="Total 4 45" xfId="48188"/>
    <cellStyle name="Total 4 46" xfId="48189"/>
    <cellStyle name="Total 4 47" xfId="48190"/>
    <cellStyle name="Total 4 48" xfId="48191"/>
    <cellStyle name="Total 4 49" xfId="48192"/>
    <cellStyle name="Total 4 5" xfId="48193"/>
    <cellStyle name="Total 4 50" xfId="48194"/>
    <cellStyle name="Total 4 51" xfId="48195"/>
    <cellStyle name="Total 4 52" xfId="48196"/>
    <cellStyle name="Total 4 53" xfId="48197"/>
    <cellStyle name="Total 4 54" xfId="48198"/>
    <cellStyle name="Total 4 55" xfId="48199"/>
    <cellStyle name="Total 4 56" xfId="48200"/>
    <cellStyle name="Total 4 57" xfId="48201"/>
    <cellStyle name="Total 4 58" xfId="48202"/>
    <cellStyle name="Total 4 59" xfId="48203"/>
    <cellStyle name="Total 4 6" xfId="48204"/>
    <cellStyle name="Total 4 60" xfId="48205"/>
    <cellStyle name="Total 4 61" xfId="48206"/>
    <cellStyle name="Total 4 62" xfId="48207"/>
    <cellStyle name="Total 4 63" xfId="48208"/>
    <cellStyle name="Total 4 64" xfId="48209"/>
    <cellStyle name="Total 4 65" xfId="48210"/>
    <cellStyle name="Total 4 66" xfId="48211"/>
    <cellStyle name="Total 4 67" xfId="48212"/>
    <cellStyle name="Total 4 68" xfId="48213"/>
    <cellStyle name="Total 4 69" xfId="48214"/>
    <cellStyle name="Total 4 7" xfId="48215"/>
    <cellStyle name="Total 4 8" xfId="48216"/>
    <cellStyle name="Total 4 9" xfId="48217"/>
    <cellStyle name="Total 5" xfId="48218"/>
    <cellStyle name="Total 5 10" xfId="48219"/>
    <cellStyle name="Total 5 11" xfId="48220"/>
    <cellStyle name="Total 5 12" xfId="48221"/>
    <cellStyle name="Total 5 13" xfId="48222"/>
    <cellStyle name="Total 5 14" xfId="48223"/>
    <cellStyle name="Total 5 15" xfId="48224"/>
    <cellStyle name="Total 5 16" xfId="48225"/>
    <cellStyle name="Total 5 17" xfId="48226"/>
    <cellStyle name="Total 5 18" xfId="48227"/>
    <cellStyle name="Total 5 19" xfId="48228"/>
    <cellStyle name="Total 5 2" xfId="48229"/>
    <cellStyle name="Total 5 2 10" xfId="48230"/>
    <cellStyle name="Total 5 2 11" xfId="48231"/>
    <cellStyle name="Total 5 2 12" xfId="48232"/>
    <cellStyle name="Total 5 2 13" xfId="48233"/>
    <cellStyle name="Total 5 2 14" xfId="48234"/>
    <cellStyle name="Total 5 2 15" xfId="48235"/>
    <cellStyle name="Total 5 2 16" xfId="48236"/>
    <cellStyle name="Total 5 2 17" xfId="48237"/>
    <cellStyle name="Total 5 2 18" xfId="48238"/>
    <cellStyle name="Total 5 2 19" xfId="48239"/>
    <cellStyle name="Total 5 2 2" xfId="48240"/>
    <cellStyle name="Total 5 2 20" xfId="48241"/>
    <cellStyle name="Total 5 2 21" xfId="48242"/>
    <cellStyle name="Total 5 2 22" xfId="48243"/>
    <cellStyle name="Total 5 2 23" xfId="48244"/>
    <cellStyle name="Total 5 2 24" xfId="48245"/>
    <cellStyle name="Total 5 2 25" xfId="48246"/>
    <cellStyle name="Total 5 2 26" xfId="48247"/>
    <cellStyle name="Total 5 2 27" xfId="48248"/>
    <cellStyle name="Total 5 2 28" xfId="48249"/>
    <cellStyle name="Total 5 2 29" xfId="48250"/>
    <cellStyle name="Total 5 2 3" xfId="48251"/>
    <cellStyle name="Total 5 2 30" xfId="48252"/>
    <cellStyle name="Total 5 2 31" xfId="48253"/>
    <cellStyle name="Total 5 2 32" xfId="48254"/>
    <cellStyle name="Total 5 2 33" xfId="48255"/>
    <cellStyle name="Total 5 2 34" xfId="48256"/>
    <cellStyle name="Total 5 2 35" xfId="48257"/>
    <cellStyle name="Total 5 2 36" xfId="48258"/>
    <cellStyle name="Total 5 2 37" xfId="48259"/>
    <cellStyle name="Total 5 2 38" xfId="48260"/>
    <cellStyle name="Total 5 2 39" xfId="48261"/>
    <cellStyle name="Total 5 2 4" xfId="48262"/>
    <cellStyle name="Total 5 2 40" xfId="48263"/>
    <cellStyle name="Total 5 2 41" xfId="48264"/>
    <cellStyle name="Total 5 2 42" xfId="48265"/>
    <cellStyle name="Total 5 2 43" xfId="48266"/>
    <cellStyle name="Total 5 2 44" xfId="48267"/>
    <cellStyle name="Total 5 2 45" xfId="48268"/>
    <cellStyle name="Total 5 2 46" xfId="48269"/>
    <cellStyle name="Total 5 2 47" xfId="48270"/>
    <cellStyle name="Total 5 2 48" xfId="48271"/>
    <cellStyle name="Total 5 2 49" xfId="48272"/>
    <cellStyle name="Total 5 2 5" xfId="48273"/>
    <cellStyle name="Total 5 2 50" xfId="48274"/>
    <cellStyle name="Total 5 2 51" xfId="48275"/>
    <cellStyle name="Total 5 2 52" xfId="48276"/>
    <cellStyle name="Total 5 2 53" xfId="48277"/>
    <cellStyle name="Total 5 2 54" xfId="48278"/>
    <cellStyle name="Total 5 2 55" xfId="48279"/>
    <cellStyle name="Total 5 2 56" xfId="48280"/>
    <cellStyle name="Total 5 2 57" xfId="48281"/>
    <cellStyle name="Total 5 2 58" xfId="48282"/>
    <cellStyle name="Total 5 2 59" xfId="48283"/>
    <cellStyle name="Total 5 2 6" xfId="48284"/>
    <cellStyle name="Total 5 2 60" xfId="48285"/>
    <cellStyle name="Total 5 2 61" xfId="48286"/>
    <cellStyle name="Total 5 2 62" xfId="48287"/>
    <cellStyle name="Total 5 2 63" xfId="48288"/>
    <cellStyle name="Total 5 2 64" xfId="48289"/>
    <cellStyle name="Total 5 2 65" xfId="48290"/>
    <cellStyle name="Total 5 2 66" xfId="48291"/>
    <cellStyle name="Total 5 2 67" xfId="48292"/>
    <cellStyle name="Total 5 2 7" xfId="48293"/>
    <cellStyle name="Total 5 2 8" xfId="48294"/>
    <cellStyle name="Total 5 2 9" xfId="48295"/>
    <cellStyle name="Total 5 20" xfId="48296"/>
    <cellStyle name="Total 5 21" xfId="48297"/>
    <cellStyle name="Total 5 22" xfId="48298"/>
    <cellStyle name="Total 5 23" xfId="48299"/>
    <cellStyle name="Total 5 24" xfId="48300"/>
    <cellStyle name="Total 5 25" xfId="48301"/>
    <cellStyle name="Total 5 26" xfId="48302"/>
    <cellStyle name="Total 5 27" xfId="48303"/>
    <cellStyle name="Total 5 28" xfId="48304"/>
    <cellStyle name="Total 5 29" xfId="48305"/>
    <cellStyle name="Total 5 3" xfId="48306"/>
    <cellStyle name="Total 5 3 10" xfId="48307"/>
    <cellStyle name="Total 5 3 11" xfId="48308"/>
    <cellStyle name="Total 5 3 12" xfId="48309"/>
    <cellStyle name="Total 5 3 13" xfId="48310"/>
    <cellStyle name="Total 5 3 14" xfId="48311"/>
    <cellStyle name="Total 5 3 15" xfId="48312"/>
    <cellStyle name="Total 5 3 16" xfId="48313"/>
    <cellStyle name="Total 5 3 17" xfId="48314"/>
    <cellStyle name="Total 5 3 18" xfId="48315"/>
    <cellStyle name="Total 5 3 19" xfId="48316"/>
    <cellStyle name="Total 5 3 2" xfId="48317"/>
    <cellStyle name="Total 5 3 20" xfId="48318"/>
    <cellStyle name="Total 5 3 21" xfId="48319"/>
    <cellStyle name="Total 5 3 22" xfId="48320"/>
    <cellStyle name="Total 5 3 23" xfId="48321"/>
    <cellStyle name="Total 5 3 24" xfId="48322"/>
    <cellStyle name="Total 5 3 25" xfId="48323"/>
    <cellStyle name="Total 5 3 26" xfId="48324"/>
    <cellStyle name="Total 5 3 27" xfId="48325"/>
    <cellStyle name="Total 5 3 28" xfId="48326"/>
    <cellStyle name="Total 5 3 29" xfId="48327"/>
    <cellStyle name="Total 5 3 3" xfId="48328"/>
    <cellStyle name="Total 5 3 30" xfId="48329"/>
    <cellStyle name="Total 5 3 31" xfId="48330"/>
    <cellStyle name="Total 5 3 32" xfId="48331"/>
    <cellStyle name="Total 5 3 33" xfId="48332"/>
    <cellStyle name="Total 5 3 34" xfId="48333"/>
    <cellStyle name="Total 5 3 35" xfId="48334"/>
    <cellStyle name="Total 5 3 36" xfId="48335"/>
    <cellStyle name="Total 5 3 37" xfId="48336"/>
    <cellStyle name="Total 5 3 38" xfId="48337"/>
    <cellStyle name="Total 5 3 39" xfId="48338"/>
    <cellStyle name="Total 5 3 4" xfId="48339"/>
    <cellStyle name="Total 5 3 40" xfId="48340"/>
    <cellStyle name="Total 5 3 41" xfId="48341"/>
    <cellStyle name="Total 5 3 42" xfId="48342"/>
    <cellStyle name="Total 5 3 43" xfId="48343"/>
    <cellStyle name="Total 5 3 44" xfId="48344"/>
    <cellStyle name="Total 5 3 45" xfId="48345"/>
    <cellStyle name="Total 5 3 46" xfId="48346"/>
    <cellStyle name="Total 5 3 47" xfId="48347"/>
    <cellStyle name="Total 5 3 48" xfId="48348"/>
    <cellStyle name="Total 5 3 49" xfId="48349"/>
    <cellStyle name="Total 5 3 5" xfId="48350"/>
    <cellStyle name="Total 5 3 50" xfId="48351"/>
    <cellStyle name="Total 5 3 51" xfId="48352"/>
    <cellStyle name="Total 5 3 52" xfId="48353"/>
    <cellStyle name="Total 5 3 53" xfId="48354"/>
    <cellStyle name="Total 5 3 54" xfId="48355"/>
    <cellStyle name="Total 5 3 55" xfId="48356"/>
    <cellStyle name="Total 5 3 56" xfId="48357"/>
    <cellStyle name="Total 5 3 57" xfId="48358"/>
    <cellStyle name="Total 5 3 58" xfId="48359"/>
    <cellStyle name="Total 5 3 59" xfId="48360"/>
    <cellStyle name="Total 5 3 6" xfId="48361"/>
    <cellStyle name="Total 5 3 60" xfId="48362"/>
    <cellStyle name="Total 5 3 61" xfId="48363"/>
    <cellStyle name="Total 5 3 62" xfId="48364"/>
    <cellStyle name="Total 5 3 63" xfId="48365"/>
    <cellStyle name="Total 5 3 64" xfId="48366"/>
    <cellStyle name="Total 5 3 65" xfId="48367"/>
    <cellStyle name="Total 5 3 66" xfId="48368"/>
    <cellStyle name="Total 5 3 67" xfId="48369"/>
    <cellStyle name="Total 5 3 7" xfId="48370"/>
    <cellStyle name="Total 5 3 8" xfId="48371"/>
    <cellStyle name="Total 5 3 9" xfId="48372"/>
    <cellStyle name="Total 5 30" xfId="48373"/>
    <cellStyle name="Total 5 31" xfId="48374"/>
    <cellStyle name="Total 5 32" xfId="48375"/>
    <cellStyle name="Total 5 33" xfId="48376"/>
    <cellStyle name="Total 5 34" xfId="48377"/>
    <cellStyle name="Total 5 35" xfId="48378"/>
    <cellStyle name="Total 5 36" xfId="48379"/>
    <cellStyle name="Total 5 37" xfId="48380"/>
    <cellStyle name="Total 5 38" xfId="48381"/>
    <cellStyle name="Total 5 39" xfId="48382"/>
    <cellStyle name="Total 5 4" xfId="48383"/>
    <cellStyle name="Total 5 40" xfId="48384"/>
    <cellStyle name="Total 5 41" xfId="48385"/>
    <cellStyle name="Total 5 42" xfId="48386"/>
    <cellStyle name="Total 5 43" xfId="48387"/>
    <cellStyle name="Total 5 44" xfId="48388"/>
    <cellStyle name="Total 5 45" xfId="48389"/>
    <cellStyle name="Total 5 46" xfId="48390"/>
    <cellStyle name="Total 5 47" xfId="48391"/>
    <cellStyle name="Total 5 48" xfId="48392"/>
    <cellStyle name="Total 5 49" xfId="48393"/>
    <cellStyle name="Total 5 5" xfId="48394"/>
    <cellStyle name="Total 5 50" xfId="48395"/>
    <cellStyle name="Total 5 51" xfId="48396"/>
    <cellStyle name="Total 5 52" xfId="48397"/>
    <cellStyle name="Total 5 53" xfId="48398"/>
    <cellStyle name="Total 5 54" xfId="48399"/>
    <cellStyle name="Total 5 55" xfId="48400"/>
    <cellStyle name="Total 5 56" xfId="48401"/>
    <cellStyle name="Total 5 57" xfId="48402"/>
    <cellStyle name="Total 5 58" xfId="48403"/>
    <cellStyle name="Total 5 59" xfId="48404"/>
    <cellStyle name="Total 5 6" xfId="48405"/>
    <cellStyle name="Total 5 60" xfId="48406"/>
    <cellStyle name="Total 5 61" xfId="48407"/>
    <cellStyle name="Total 5 62" xfId="48408"/>
    <cellStyle name="Total 5 63" xfId="48409"/>
    <cellStyle name="Total 5 64" xfId="48410"/>
    <cellStyle name="Total 5 65" xfId="48411"/>
    <cellStyle name="Total 5 66" xfId="48412"/>
    <cellStyle name="Total 5 67" xfId="48413"/>
    <cellStyle name="Total 5 68" xfId="48414"/>
    <cellStyle name="Total 5 69" xfId="48415"/>
    <cellStyle name="Total 5 7" xfId="48416"/>
    <cellStyle name="Total 5 8" xfId="48417"/>
    <cellStyle name="Total 5 9" xfId="48418"/>
    <cellStyle name="Total 6" xfId="48419"/>
    <cellStyle name="Total 6 10" xfId="48420"/>
    <cellStyle name="Total 6 11" xfId="48421"/>
    <cellStyle name="Total 6 12" xfId="48422"/>
    <cellStyle name="Total 6 13" xfId="48423"/>
    <cellStyle name="Total 6 14" xfId="48424"/>
    <cellStyle name="Total 6 15" xfId="48425"/>
    <cellStyle name="Total 6 16" xfId="48426"/>
    <cellStyle name="Total 6 17" xfId="48427"/>
    <cellStyle name="Total 6 18" xfId="48428"/>
    <cellStyle name="Total 6 19" xfId="48429"/>
    <cellStyle name="Total 6 2" xfId="48430"/>
    <cellStyle name="Total 6 2 10" xfId="48431"/>
    <cellStyle name="Total 6 2 11" xfId="48432"/>
    <cellStyle name="Total 6 2 12" xfId="48433"/>
    <cellStyle name="Total 6 2 13" xfId="48434"/>
    <cellStyle name="Total 6 2 14" xfId="48435"/>
    <cellStyle name="Total 6 2 15" xfId="48436"/>
    <cellStyle name="Total 6 2 16" xfId="48437"/>
    <cellStyle name="Total 6 2 17" xfId="48438"/>
    <cellStyle name="Total 6 2 18" xfId="48439"/>
    <cellStyle name="Total 6 2 19" xfId="48440"/>
    <cellStyle name="Total 6 2 2" xfId="48441"/>
    <cellStyle name="Total 6 2 20" xfId="48442"/>
    <cellStyle name="Total 6 2 21" xfId="48443"/>
    <cellStyle name="Total 6 2 22" xfId="48444"/>
    <cellStyle name="Total 6 2 23" xfId="48445"/>
    <cellStyle name="Total 6 2 24" xfId="48446"/>
    <cellStyle name="Total 6 2 25" xfId="48447"/>
    <cellStyle name="Total 6 2 26" xfId="48448"/>
    <cellStyle name="Total 6 2 27" xfId="48449"/>
    <cellStyle name="Total 6 2 28" xfId="48450"/>
    <cellStyle name="Total 6 2 29" xfId="48451"/>
    <cellStyle name="Total 6 2 3" xfId="48452"/>
    <cellStyle name="Total 6 2 30" xfId="48453"/>
    <cellStyle name="Total 6 2 31" xfId="48454"/>
    <cellStyle name="Total 6 2 32" xfId="48455"/>
    <cellStyle name="Total 6 2 33" xfId="48456"/>
    <cellStyle name="Total 6 2 34" xfId="48457"/>
    <cellStyle name="Total 6 2 35" xfId="48458"/>
    <cellStyle name="Total 6 2 36" xfId="48459"/>
    <cellStyle name="Total 6 2 37" xfId="48460"/>
    <cellStyle name="Total 6 2 38" xfId="48461"/>
    <cellStyle name="Total 6 2 39" xfId="48462"/>
    <cellStyle name="Total 6 2 4" xfId="48463"/>
    <cellStyle name="Total 6 2 40" xfId="48464"/>
    <cellStyle name="Total 6 2 41" xfId="48465"/>
    <cellStyle name="Total 6 2 42" xfId="48466"/>
    <cellStyle name="Total 6 2 43" xfId="48467"/>
    <cellStyle name="Total 6 2 44" xfId="48468"/>
    <cellStyle name="Total 6 2 45" xfId="48469"/>
    <cellStyle name="Total 6 2 46" xfId="48470"/>
    <cellStyle name="Total 6 2 47" xfId="48471"/>
    <cellStyle name="Total 6 2 48" xfId="48472"/>
    <cellStyle name="Total 6 2 49" xfId="48473"/>
    <cellStyle name="Total 6 2 5" xfId="48474"/>
    <cellStyle name="Total 6 2 50" xfId="48475"/>
    <cellStyle name="Total 6 2 51" xfId="48476"/>
    <cellStyle name="Total 6 2 52" xfId="48477"/>
    <cellStyle name="Total 6 2 53" xfId="48478"/>
    <cellStyle name="Total 6 2 54" xfId="48479"/>
    <cellStyle name="Total 6 2 55" xfId="48480"/>
    <cellStyle name="Total 6 2 56" xfId="48481"/>
    <cellStyle name="Total 6 2 57" xfId="48482"/>
    <cellStyle name="Total 6 2 58" xfId="48483"/>
    <cellStyle name="Total 6 2 59" xfId="48484"/>
    <cellStyle name="Total 6 2 6" xfId="48485"/>
    <cellStyle name="Total 6 2 60" xfId="48486"/>
    <cellStyle name="Total 6 2 61" xfId="48487"/>
    <cellStyle name="Total 6 2 62" xfId="48488"/>
    <cellStyle name="Total 6 2 63" xfId="48489"/>
    <cellStyle name="Total 6 2 64" xfId="48490"/>
    <cellStyle name="Total 6 2 65" xfId="48491"/>
    <cellStyle name="Total 6 2 66" xfId="48492"/>
    <cellStyle name="Total 6 2 67" xfId="48493"/>
    <cellStyle name="Total 6 2 7" xfId="48494"/>
    <cellStyle name="Total 6 2 8" xfId="48495"/>
    <cellStyle name="Total 6 2 9" xfId="48496"/>
    <cellStyle name="Total 6 20" xfId="48497"/>
    <cellStyle name="Total 6 21" xfId="48498"/>
    <cellStyle name="Total 6 22" xfId="48499"/>
    <cellStyle name="Total 6 23" xfId="48500"/>
    <cellStyle name="Total 6 24" xfId="48501"/>
    <cellStyle name="Total 6 25" xfId="48502"/>
    <cellStyle name="Total 6 26" xfId="48503"/>
    <cellStyle name="Total 6 27" xfId="48504"/>
    <cellStyle name="Total 6 28" xfId="48505"/>
    <cellStyle name="Total 6 29" xfId="48506"/>
    <cellStyle name="Total 6 3" xfId="48507"/>
    <cellStyle name="Total 6 3 10" xfId="48508"/>
    <cellStyle name="Total 6 3 11" xfId="48509"/>
    <cellStyle name="Total 6 3 12" xfId="48510"/>
    <cellStyle name="Total 6 3 13" xfId="48511"/>
    <cellStyle name="Total 6 3 14" xfId="48512"/>
    <cellStyle name="Total 6 3 15" xfId="48513"/>
    <cellStyle name="Total 6 3 16" xfId="48514"/>
    <cellStyle name="Total 6 3 17" xfId="48515"/>
    <cellStyle name="Total 6 3 18" xfId="48516"/>
    <cellStyle name="Total 6 3 19" xfId="48517"/>
    <cellStyle name="Total 6 3 2" xfId="48518"/>
    <cellStyle name="Total 6 3 20" xfId="48519"/>
    <cellStyle name="Total 6 3 21" xfId="48520"/>
    <cellStyle name="Total 6 3 22" xfId="48521"/>
    <cellStyle name="Total 6 3 23" xfId="48522"/>
    <cellStyle name="Total 6 3 24" xfId="48523"/>
    <cellStyle name="Total 6 3 25" xfId="48524"/>
    <cellStyle name="Total 6 3 26" xfId="48525"/>
    <cellStyle name="Total 6 3 27" xfId="48526"/>
    <cellStyle name="Total 6 3 28" xfId="48527"/>
    <cellStyle name="Total 6 3 29" xfId="48528"/>
    <cellStyle name="Total 6 3 3" xfId="48529"/>
    <cellStyle name="Total 6 3 30" xfId="48530"/>
    <cellStyle name="Total 6 3 31" xfId="48531"/>
    <cellStyle name="Total 6 3 32" xfId="48532"/>
    <cellStyle name="Total 6 3 33" xfId="48533"/>
    <cellStyle name="Total 6 3 34" xfId="48534"/>
    <cellStyle name="Total 6 3 35" xfId="48535"/>
    <cellStyle name="Total 6 3 36" xfId="48536"/>
    <cellStyle name="Total 6 3 37" xfId="48537"/>
    <cellStyle name="Total 6 3 38" xfId="48538"/>
    <cellStyle name="Total 6 3 39" xfId="48539"/>
    <cellStyle name="Total 6 3 4" xfId="48540"/>
    <cellStyle name="Total 6 3 40" xfId="48541"/>
    <cellStyle name="Total 6 3 41" xfId="48542"/>
    <cellStyle name="Total 6 3 42" xfId="48543"/>
    <cellStyle name="Total 6 3 43" xfId="48544"/>
    <cellStyle name="Total 6 3 44" xfId="48545"/>
    <cellStyle name="Total 6 3 45" xfId="48546"/>
    <cellStyle name="Total 6 3 46" xfId="48547"/>
    <cellStyle name="Total 6 3 47" xfId="48548"/>
    <cellStyle name="Total 6 3 48" xfId="48549"/>
    <cellStyle name="Total 6 3 49" xfId="48550"/>
    <cellStyle name="Total 6 3 5" xfId="48551"/>
    <cellStyle name="Total 6 3 50" xfId="48552"/>
    <cellStyle name="Total 6 3 51" xfId="48553"/>
    <cellStyle name="Total 6 3 52" xfId="48554"/>
    <cellStyle name="Total 6 3 53" xfId="48555"/>
    <cellStyle name="Total 6 3 54" xfId="48556"/>
    <cellStyle name="Total 6 3 55" xfId="48557"/>
    <cellStyle name="Total 6 3 56" xfId="48558"/>
    <cellStyle name="Total 6 3 57" xfId="48559"/>
    <cellStyle name="Total 6 3 58" xfId="48560"/>
    <cellStyle name="Total 6 3 59" xfId="48561"/>
    <cellStyle name="Total 6 3 6" xfId="48562"/>
    <cellStyle name="Total 6 3 60" xfId="48563"/>
    <cellStyle name="Total 6 3 61" xfId="48564"/>
    <cellStyle name="Total 6 3 62" xfId="48565"/>
    <cellStyle name="Total 6 3 63" xfId="48566"/>
    <cellStyle name="Total 6 3 64" xfId="48567"/>
    <cellStyle name="Total 6 3 65" xfId="48568"/>
    <cellStyle name="Total 6 3 66" xfId="48569"/>
    <cellStyle name="Total 6 3 67" xfId="48570"/>
    <cellStyle name="Total 6 3 7" xfId="48571"/>
    <cellStyle name="Total 6 3 8" xfId="48572"/>
    <cellStyle name="Total 6 3 9" xfId="48573"/>
    <cellStyle name="Total 6 30" xfId="48574"/>
    <cellStyle name="Total 6 31" xfId="48575"/>
    <cellStyle name="Total 6 32" xfId="48576"/>
    <cellStyle name="Total 6 33" xfId="48577"/>
    <cellStyle name="Total 6 34" xfId="48578"/>
    <cellStyle name="Total 6 35" xfId="48579"/>
    <cellStyle name="Total 6 36" xfId="48580"/>
    <cellStyle name="Total 6 37" xfId="48581"/>
    <cellStyle name="Total 6 38" xfId="48582"/>
    <cellStyle name="Total 6 39" xfId="48583"/>
    <cellStyle name="Total 6 4" xfId="48584"/>
    <cellStyle name="Total 6 40" xfId="48585"/>
    <cellStyle name="Total 6 41" xfId="48586"/>
    <cellStyle name="Total 6 42" xfId="48587"/>
    <cellStyle name="Total 6 43" xfId="48588"/>
    <cellStyle name="Total 6 44" xfId="48589"/>
    <cellStyle name="Total 6 45" xfId="48590"/>
    <cellStyle name="Total 6 46" xfId="48591"/>
    <cellStyle name="Total 6 47" xfId="48592"/>
    <cellStyle name="Total 6 48" xfId="48593"/>
    <cellStyle name="Total 6 49" xfId="48594"/>
    <cellStyle name="Total 6 5" xfId="48595"/>
    <cellStyle name="Total 6 50" xfId="48596"/>
    <cellStyle name="Total 6 51" xfId="48597"/>
    <cellStyle name="Total 6 52" xfId="48598"/>
    <cellStyle name="Total 6 53" xfId="48599"/>
    <cellStyle name="Total 6 54" xfId="48600"/>
    <cellStyle name="Total 6 55" xfId="48601"/>
    <cellStyle name="Total 6 56" xfId="48602"/>
    <cellStyle name="Total 6 57" xfId="48603"/>
    <cellStyle name="Total 6 58" xfId="48604"/>
    <cellStyle name="Total 6 59" xfId="48605"/>
    <cellStyle name="Total 6 6" xfId="48606"/>
    <cellStyle name="Total 6 60" xfId="48607"/>
    <cellStyle name="Total 6 61" xfId="48608"/>
    <cellStyle name="Total 6 62" xfId="48609"/>
    <cellStyle name="Total 6 63" xfId="48610"/>
    <cellStyle name="Total 6 64" xfId="48611"/>
    <cellStyle name="Total 6 65" xfId="48612"/>
    <cellStyle name="Total 6 66" xfId="48613"/>
    <cellStyle name="Total 6 67" xfId="48614"/>
    <cellStyle name="Total 6 68" xfId="48615"/>
    <cellStyle name="Total 6 69" xfId="48616"/>
    <cellStyle name="Total 6 7" xfId="48617"/>
    <cellStyle name="Total 6 8" xfId="48618"/>
    <cellStyle name="Total 6 9" xfId="48619"/>
    <cellStyle name="Total 7" xfId="48620"/>
    <cellStyle name="Total 7 10" xfId="48621"/>
    <cellStyle name="Total 7 11" xfId="48622"/>
    <cellStyle name="Total 7 12" xfId="48623"/>
    <cellStyle name="Total 7 13" xfId="48624"/>
    <cellStyle name="Total 7 14" xfId="48625"/>
    <cellStyle name="Total 7 15" xfId="48626"/>
    <cellStyle name="Total 7 16" xfId="48627"/>
    <cellStyle name="Total 7 17" xfId="48628"/>
    <cellStyle name="Total 7 18" xfId="48629"/>
    <cellStyle name="Total 7 19" xfId="48630"/>
    <cellStyle name="Total 7 2" xfId="48631"/>
    <cellStyle name="Total 7 2 10" xfId="48632"/>
    <cellStyle name="Total 7 2 11" xfId="48633"/>
    <cellStyle name="Total 7 2 12" xfId="48634"/>
    <cellStyle name="Total 7 2 13" xfId="48635"/>
    <cellStyle name="Total 7 2 14" xfId="48636"/>
    <cellStyle name="Total 7 2 15" xfId="48637"/>
    <cellStyle name="Total 7 2 16" xfId="48638"/>
    <cellStyle name="Total 7 2 17" xfId="48639"/>
    <cellStyle name="Total 7 2 18" xfId="48640"/>
    <cellStyle name="Total 7 2 19" xfId="48641"/>
    <cellStyle name="Total 7 2 2" xfId="48642"/>
    <cellStyle name="Total 7 2 20" xfId="48643"/>
    <cellStyle name="Total 7 2 21" xfId="48644"/>
    <cellStyle name="Total 7 2 22" xfId="48645"/>
    <cellStyle name="Total 7 2 23" xfId="48646"/>
    <cellStyle name="Total 7 2 24" xfId="48647"/>
    <cellStyle name="Total 7 2 25" xfId="48648"/>
    <cellStyle name="Total 7 2 26" xfId="48649"/>
    <cellStyle name="Total 7 2 27" xfId="48650"/>
    <cellStyle name="Total 7 2 28" xfId="48651"/>
    <cellStyle name="Total 7 2 29" xfId="48652"/>
    <cellStyle name="Total 7 2 3" xfId="48653"/>
    <cellStyle name="Total 7 2 30" xfId="48654"/>
    <cellStyle name="Total 7 2 31" xfId="48655"/>
    <cellStyle name="Total 7 2 32" xfId="48656"/>
    <cellStyle name="Total 7 2 33" xfId="48657"/>
    <cellStyle name="Total 7 2 34" xfId="48658"/>
    <cellStyle name="Total 7 2 35" xfId="48659"/>
    <cellStyle name="Total 7 2 36" xfId="48660"/>
    <cellStyle name="Total 7 2 37" xfId="48661"/>
    <cellStyle name="Total 7 2 38" xfId="48662"/>
    <cellStyle name="Total 7 2 39" xfId="48663"/>
    <cellStyle name="Total 7 2 4" xfId="48664"/>
    <cellStyle name="Total 7 2 40" xfId="48665"/>
    <cellStyle name="Total 7 2 41" xfId="48666"/>
    <cellStyle name="Total 7 2 42" xfId="48667"/>
    <cellStyle name="Total 7 2 43" xfId="48668"/>
    <cellStyle name="Total 7 2 44" xfId="48669"/>
    <cellStyle name="Total 7 2 45" xfId="48670"/>
    <cellStyle name="Total 7 2 46" xfId="48671"/>
    <cellStyle name="Total 7 2 47" xfId="48672"/>
    <cellStyle name="Total 7 2 48" xfId="48673"/>
    <cellStyle name="Total 7 2 49" xfId="48674"/>
    <cellStyle name="Total 7 2 5" xfId="48675"/>
    <cellStyle name="Total 7 2 50" xfId="48676"/>
    <cellStyle name="Total 7 2 51" xfId="48677"/>
    <cellStyle name="Total 7 2 52" xfId="48678"/>
    <cellStyle name="Total 7 2 53" xfId="48679"/>
    <cellStyle name="Total 7 2 54" xfId="48680"/>
    <cellStyle name="Total 7 2 55" xfId="48681"/>
    <cellStyle name="Total 7 2 56" xfId="48682"/>
    <cellStyle name="Total 7 2 57" xfId="48683"/>
    <cellStyle name="Total 7 2 58" xfId="48684"/>
    <cellStyle name="Total 7 2 59" xfId="48685"/>
    <cellStyle name="Total 7 2 6" xfId="48686"/>
    <cellStyle name="Total 7 2 60" xfId="48687"/>
    <cellStyle name="Total 7 2 61" xfId="48688"/>
    <cellStyle name="Total 7 2 62" xfId="48689"/>
    <cellStyle name="Total 7 2 63" xfId="48690"/>
    <cellStyle name="Total 7 2 64" xfId="48691"/>
    <cellStyle name="Total 7 2 65" xfId="48692"/>
    <cellStyle name="Total 7 2 66" xfId="48693"/>
    <cellStyle name="Total 7 2 67" xfId="48694"/>
    <cellStyle name="Total 7 2 7" xfId="48695"/>
    <cellStyle name="Total 7 2 8" xfId="48696"/>
    <cellStyle name="Total 7 2 9" xfId="48697"/>
    <cellStyle name="Total 7 20" xfId="48698"/>
    <cellStyle name="Total 7 21" xfId="48699"/>
    <cellStyle name="Total 7 22" xfId="48700"/>
    <cellStyle name="Total 7 23" xfId="48701"/>
    <cellStyle name="Total 7 24" xfId="48702"/>
    <cellStyle name="Total 7 25" xfId="48703"/>
    <cellStyle name="Total 7 26" xfId="48704"/>
    <cellStyle name="Total 7 27" xfId="48705"/>
    <cellStyle name="Total 7 28" xfId="48706"/>
    <cellStyle name="Total 7 29" xfId="48707"/>
    <cellStyle name="Total 7 3" xfId="48708"/>
    <cellStyle name="Total 7 3 10" xfId="48709"/>
    <cellStyle name="Total 7 3 11" xfId="48710"/>
    <cellStyle name="Total 7 3 12" xfId="48711"/>
    <cellStyle name="Total 7 3 13" xfId="48712"/>
    <cellStyle name="Total 7 3 14" xfId="48713"/>
    <cellStyle name="Total 7 3 15" xfId="48714"/>
    <cellStyle name="Total 7 3 16" xfId="48715"/>
    <cellStyle name="Total 7 3 17" xfId="48716"/>
    <cellStyle name="Total 7 3 18" xfId="48717"/>
    <cellStyle name="Total 7 3 19" xfId="48718"/>
    <cellStyle name="Total 7 3 2" xfId="48719"/>
    <cellStyle name="Total 7 3 20" xfId="48720"/>
    <cellStyle name="Total 7 3 21" xfId="48721"/>
    <cellStyle name="Total 7 3 22" xfId="48722"/>
    <cellStyle name="Total 7 3 23" xfId="48723"/>
    <cellStyle name="Total 7 3 24" xfId="48724"/>
    <cellStyle name="Total 7 3 25" xfId="48725"/>
    <cellStyle name="Total 7 3 26" xfId="48726"/>
    <cellStyle name="Total 7 3 27" xfId="48727"/>
    <cellStyle name="Total 7 3 28" xfId="48728"/>
    <cellStyle name="Total 7 3 29" xfId="48729"/>
    <cellStyle name="Total 7 3 3" xfId="48730"/>
    <cellStyle name="Total 7 3 30" xfId="48731"/>
    <cellStyle name="Total 7 3 31" xfId="48732"/>
    <cellStyle name="Total 7 3 32" xfId="48733"/>
    <cellStyle name="Total 7 3 33" xfId="48734"/>
    <cellStyle name="Total 7 3 34" xfId="48735"/>
    <cellStyle name="Total 7 3 35" xfId="48736"/>
    <cellStyle name="Total 7 3 36" xfId="48737"/>
    <cellStyle name="Total 7 3 37" xfId="48738"/>
    <cellStyle name="Total 7 3 38" xfId="48739"/>
    <cellStyle name="Total 7 3 39" xfId="48740"/>
    <cellStyle name="Total 7 3 4" xfId="48741"/>
    <cellStyle name="Total 7 3 40" xfId="48742"/>
    <cellStyle name="Total 7 3 41" xfId="48743"/>
    <cellStyle name="Total 7 3 42" xfId="48744"/>
    <cellStyle name="Total 7 3 43" xfId="48745"/>
    <cellStyle name="Total 7 3 44" xfId="48746"/>
    <cellStyle name="Total 7 3 45" xfId="48747"/>
    <cellStyle name="Total 7 3 46" xfId="48748"/>
    <cellStyle name="Total 7 3 47" xfId="48749"/>
    <cellStyle name="Total 7 3 48" xfId="48750"/>
    <cellStyle name="Total 7 3 49" xfId="48751"/>
    <cellStyle name="Total 7 3 5" xfId="48752"/>
    <cellStyle name="Total 7 3 50" xfId="48753"/>
    <cellStyle name="Total 7 3 51" xfId="48754"/>
    <cellStyle name="Total 7 3 52" xfId="48755"/>
    <cellStyle name="Total 7 3 53" xfId="48756"/>
    <cellStyle name="Total 7 3 54" xfId="48757"/>
    <cellStyle name="Total 7 3 55" xfId="48758"/>
    <cellStyle name="Total 7 3 56" xfId="48759"/>
    <cellStyle name="Total 7 3 57" xfId="48760"/>
    <cellStyle name="Total 7 3 58" xfId="48761"/>
    <cellStyle name="Total 7 3 59" xfId="48762"/>
    <cellStyle name="Total 7 3 6" xfId="48763"/>
    <cellStyle name="Total 7 3 60" xfId="48764"/>
    <cellStyle name="Total 7 3 61" xfId="48765"/>
    <cellStyle name="Total 7 3 62" xfId="48766"/>
    <cellStyle name="Total 7 3 63" xfId="48767"/>
    <cellStyle name="Total 7 3 64" xfId="48768"/>
    <cellStyle name="Total 7 3 65" xfId="48769"/>
    <cellStyle name="Total 7 3 66" xfId="48770"/>
    <cellStyle name="Total 7 3 67" xfId="48771"/>
    <cellStyle name="Total 7 3 7" xfId="48772"/>
    <cellStyle name="Total 7 3 8" xfId="48773"/>
    <cellStyle name="Total 7 3 9" xfId="48774"/>
    <cellStyle name="Total 7 30" xfId="48775"/>
    <cellStyle name="Total 7 31" xfId="48776"/>
    <cellStyle name="Total 7 32" xfId="48777"/>
    <cellStyle name="Total 7 33" xfId="48778"/>
    <cellStyle name="Total 7 34" xfId="48779"/>
    <cellStyle name="Total 7 35" xfId="48780"/>
    <cellStyle name="Total 7 36" xfId="48781"/>
    <cellStyle name="Total 7 37" xfId="48782"/>
    <cellStyle name="Total 7 38" xfId="48783"/>
    <cellStyle name="Total 7 39" xfId="48784"/>
    <cellStyle name="Total 7 4" xfId="48785"/>
    <cellStyle name="Total 7 40" xfId="48786"/>
    <cellStyle name="Total 7 41" xfId="48787"/>
    <cellStyle name="Total 7 42" xfId="48788"/>
    <cellStyle name="Total 7 43" xfId="48789"/>
    <cellStyle name="Total 7 44" xfId="48790"/>
    <cellStyle name="Total 7 45" xfId="48791"/>
    <cellStyle name="Total 7 46" xfId="48792"/>
    <cellStyle name="Total 7 47" xfId="48793"/>
    <cellStyle name="Total 7 48" xfId="48794"/>
    <cellStyle name="Total 7 49" xfId="48795"/>
    <cellStyle name="Total 7 5" xfId="48796"/>
    <cellStyle name="Total 7 50" xfId="48797"/>
    <cellStyle name="Total 7 51" xfId="48798"/>
    <cellStyle name="Total 7 52" xfId="48799"/>
    <cellStyle name="Total 7 53" xfId="48800"/>
    <cellStyle name="Total 7 54" xfId="48801"/>
    <cellStyle name="Total 7 55" xfId="48802"/>
    <cellStyle name="Total 7 56" xfId="48803"/>
    <cellStyle name="Total 7 57" xfId="48804"/>
    <cellStyle name="Total 7 58" xfId="48805"/>
    <cellStyle name="Total 7 59" xfId="48806"/>
    <cellStyle name="Total 7 6" xfId="48807"/>
    <cellStyle name="Total 7 60" xfId="48808"/>
    <cellStyle name="Total 7 61" xfId="48809"/>
    <cellStyle name="Total 7 62" xfId="48810"/>
    <cellStyle name="Total 7 63" xfId="48811"/>
    <cellStyle name="Total 7 64" xfId="48812"/>
    <cellStyle name="Total 7 65" xfId="48813"/>
    <cellStyle name="Total 7 66" xfId="48814"/>
    <cellStyle name="Total 7 67" xfId="48815"/>
    <cellStyle name="Total 7 68" xfId="48816"/>
    <cellStyle name="Total 7 69" xfId="48817"/>
    <cellStyle name="Total 7 7" xfId="48818"/>
    <cellStyle name="Total 7 8" xfId="48819"/>
    <cellStyle name="Total 7 9" xfId="48820"/>
    <cellStyle name="Total 8" xfId="48821"/>
    <cellStyle name="Total 8 10" xfId="48822"/>
    <cellStyle name="Total 8 11" xfId="48823"/>
    <cellStyle name="Total 8 12" xfId="48824"/>
    <cellStyle name="Total 8 13" xfId="48825"/>
    <cellStyle name="Total 8 14" xfId="48826"/>
    <cellStyle name="Total 8 15" xfId="48827"/>
    <cellStyle name="Total 8 16" xfId="48828"/>
    <cellStyle name="Total 8 17" xfId="48829"/>
    <cellStyle name="Total 8 18" xfId="48830"/>
    <cellStyle name="Total 8 19" xfId="48831"/>
    <cellStyle name="Total 8 2" xfId="48832"/>
    <cellStyle name="Total 8 2 10" xfId="48833"/>
    <cellStyle name="Total 8 2 11" xfId="48834"/>
    <cellStyle name="Total 8 2 12" xfId="48835"/>
    <cellStyle name="Total 8 2 13" xfId="48836"/>
    <cellStyle name="Total 8 2 14" xfId="48837"/>
    <cellStyle name="Total 8 2 15" xfId="48838"/>
    <cellStyle name="Total 8 2 16" xfId="48839"/>
    <cellStyle name="Total 8 2 17" xfId="48840"/>
    <cellStyle name="Total 8 2 18" xfId="48841"/>
    <cellStyle name="Total 8 2 19" xfId="48842"/>
    <cellStyle name="Total 8 2 2" xfId="48843"/>
    <cellStyle name="Total 8 2 20" xfId="48844"/>
    <cellStyle name="Total 8 2 21" xfId="48845"/>
    <cellStyle name="Total 8 2 22" xfId="48846"/>
    <cellStyle name="Total 8 2 23" xfId="48847"/>
    <cellStyle name="Total 8 2 24" xfId="48848"/>
    <cellStyle name="Total 8 2 25" xfId="48849"/>
    <cellStyle name="Total 8 2 26" xfId="48850"/>
    <cellStyle name="Total 8 2 27" xfId="48851"/>
    <cellStyle name="Total 8 2 28" xfId="48852"/>
    <cellStyle name="Total 8 2 29" xfId="48853"/>
    <cellStyle name="Total 8 2 3" xfId="48854"/>
    <cellStyle name="Total 8 2 30" xfId="48855"/>
    <cellStyle name="Total 8 2 31" xfId="48856"/>
    <cellStyle name="Total 8 2 32" xfId="48857"/>
    <cellStyle name="Total 8 2 33" xfId="48858"/>
    <cellStyle name="Total 8 2 34" xfId="48859"/>
    <cellStyle name="Total 8 2 35" xfId="48860"/>
    <cellStyle name="Total 8 2 36" xfId="48861"/>
    <cellStyle name="Total 8 2 37" xfId="48862"/>
    <cellStyle name="Total 8 2 38" xfId="48863"/>
    <cellStyle name="Total 8 2 39" xfId="48864"/>
    <cellStyle name="Total 8 2 4" xfId="48865"/>
    <cellStyle name="Total 8 2 40" xfId="48866"/>
    <cellStyle name="Total 8 2 41" xfId="48867"/>
    <cellStyle name="Total 8 2 42" xfId="48868"/>
    <cellStyle name="Total 8 2 43" xfId="48869"/>
    <cellStyle name="Total 8 2 44" xfId="48870"/>
    <cellStyle name="Total 8 2 45" xfId="48871"/>
    <cellStyle name="Total 8 2 46" xfId="48872"/>
    <cellStyle name="Total 8 2 47" xfId="48873"/>
    <cellStyle name="Total 8 2 48" xfId="48874"/>
    <cellStyle name="Total 8 2 49" xfId="48875"/>
    <cellStyle name="Total 8 2 5" xfId="48876"/>
    <cellStyle name="Total 8 2 50" xfId="48877"/>
    <cellStyle name="Total 8 2 51" xfId="48878"/>
    <cellStyle name="Total 8 2 52" xfId="48879"/>
    <cellStyle name="Total 8 2 53" xfId="48880"/>
    <cellStyle name="Total 8 2 54" xfId="48881"/>
    <cellStyle name="Total 8 2 55" xfId="48882"/>
    <cellStyle name="Total 8 2 56" xfId="48883"/>
    <cellStyle name="Total 8 2 57" xfId="48884"/>
    <cellStyle name="Total 8 2 58" xfId="48885"/>
    <cellStyle name="Total 8 2 59" xfId="48886"/>
    <cellStyle name="Total 8 2 6" xfId="48887"/>
    <cellStyle name="Total 8 2 60" xfId="48888"/>
    <cellStyle name="Total 8 2 61" xfId="48889"/>
    <cellStyle name="Total 8 2 62" xfId="48890"/>
    <cellStyle name="Total 8 2 63" xfId="48891"/>
    <cellStyle name="Total 8 2 64" xfId="48892"/>
    <cellStyle name="Total 8 2 65" xfId="48893"/>
    <cellStyle name="Total 8 2 66" xfId="48894"/>
    <cellStyle name="Total 8 2 67" xfId="48895"/>
    <cellStyle name="Total 8 2 7" xfId="48896"/>
    <cellStyle name="Total 8 2 8" xfId="48897"/>
    <cellStyle name="Total 8 2 9" xfId="48898"/>
    <cellStyle name="Total 8 20" xfId="48899"/>
    <cellStyle name="Total 8 21" xfId="48900"/>
    <cellStyle name="Total 8 22" xfId="48901"/>
    <cellStyle name="Total 8 23" xfId="48902"/>
    <cellStyle name="Total 8 24" xfId="48903"/>
    <cellStyle name="Total 8 25" xfId="48904"/>
    <cellStyle name="Total 8 26" xfId="48905"/>
    <cellStyle name="Total 8 27" xfId="48906"/>
    <cellStyle name="Total 8 28" xfId="48907"/>
    <cellStyle name="Total 8 29" xfId="48908"/>
    <cellStyle name="Total 8 3" xfId="48909"/>
    <cellStyle name="Total 8 3 10" xfId="48910"/>
    <cellStyle name="Total 8 3 11" xfId="48911"/>
    <cellStyle name="Total 8 3 12" xfId="48912"/>
    <cellStyle name="Total 8 3 13" xfId="48913"/>
    <cellStyle name="Total 8 3 14" xfId="48914"/>
    <cellStyle name="Total 8 3 15" xfId="48915"/>
    <cellStyle name="Total 8 3 16" xfId="48916"/>
    <cellStyle name="Total 8 3 17" xfId="48917"/>
    <cellStyle name="Total 8 3 18" xfId="48918"/>
    <cellStyle name="Total 8 3 19" xfId="48919"/>
    <cellStyle name="Total 8 3 2" xfId="48920"/>
    <cellStyle name="Total 8 3 20" xfId="48921"/>
    <cellStyle name="Total 8 3 21" xfId="48922"/>
    <cellStyle name="Total 8 3 22" xfId="48923"/>
    <cellStyle name="Total 8 3 23" xfId="48924"/>
    <cellStyle name="Total 8 3 24" xfId="48925"/>
    <cellStyle name="Total 8 3 25" xfId="48926"/>
    <cellStyle name="Total 8 3 26" xfId="48927"/>
    <cellStyle name="Total 8 3 27" xfId="48928"/>
    <cellStyle name="Total 8 3 28" xfId="48929"/>
    <cellStyle name="Total 8 3 29" xfId="48930"/>
    <cellStyle name="Total 8 3 3" xfId="48931"/>
    <cellStyle name="Total 8 3 30" xfId="48932"/>
    <cellStyle name="Total 8 3 31" xfId="48933"/>
    <cellStyle name="Total 8 3 32" xfId="48934"/>
    <cellStyle name="Total 8 3 33" xfId="48935"/>
    <cellStyle name="Total 8 3 34" xfId="48936"/>
    <cellStyle name="Total 8 3 35" xfId="48937"/>
    <cellStyle name="Total 8 3 36" xfId="48938"/>
    <cellStyle name="Total 8 3 37" xfId="48939"/>
    <cellStyle name="Total 8 3 38" xfId="48940"/>
    <cellStyle name="Total 8 3 39" xfId="48941"/>
    <cellStyle name="Total 8 3 4" xfId="48942"/>
    <cellStyle name="Total 8 3 40" xfId="48943"/>
    <cellStyle name="Total 8 3 41" xfId="48944"/>
    <cellStyle name="Total 8 3 42" xfId="48945"/>
    <cellStyle name="Total 8 3 43" xfId="48946"/>
    <cellStyle name="Total 8 3 44" xfId="48947"/>
    <cellStyle name="Total 8 3 45" xfId="48948"/>
    <cellStyle name="Total 8 3 46" xfId="48949"/>
    <cellStyle name="Total 8 3 47" xfId="48950"/>
    <cellStyle name="Total 8 3 48" xfId="48951"/>
    <cellStyle name="Total 8 3 49" xfId="48952"/>
    <cellStyle name="Total 8 3 5" xfId="48953"/>
    <cellStyle name="Total 8 3 50" xfId="48954"/>
    <cellStyle name="Total 8 3 51" xfId="48955"/>
    <cellStyle name="Total 8 3 52" xfId="48956"/>
    <cellStyle name="Total 8 3 53" xfId="48957"/>
    <cellStyle name="Total 8 3 54" xfId="48958"/>
    <cellStyle name="Total 8 3 55" xfId="48959"/>
    <cellStyle name="Total 8 3 56" xfId="48960"/>
    <cellStyle name="Total 8 3 57" xfId="48961"/>
    <cellStyle name="Total 8 3 58" xfId="48962"/>
    <cellStyle name="Total 8 3 59" xfId="48963"/>
    <cellStyle name="Total 8 3 6" xfId="48964"/>
    <cellStyle name="Total 8 3 60" xfId="48965"/>
    <cellStyle name="Total 8 3 61" xfId="48966"/>
    <cellStyle name="Total 8 3 62" xfId="48967"/>
    <cellStyle name="Total 8 3 63" xfId="48968"/>
    <cellStyle name="Total 8 3 64" xfId="48969"/>
    <cellStyle name="Total 8 3 65" xfId="48970"/>
    <cellStyle name="Total 8 3 66" xfId="48971"/>
    <cellStyle name="Total 8 3 67" xfId="48972"/>
    <cellStyle name="Total 8 3 7" xfId="48973"/>
    <cellStyle name="Total 8 3 8" xfId="48974"/>
    <cellStyle name="Total 8 3 9" xfId="48975"/>
    <cellStyle name="Total 8 30" xfId="48976"/>
    <cellStyle name="Total 8 31" xfId="48977"/>
    <cellStyle name="Total 8 32" xfId="48978"/>
    <cellStyle name="Total 8 33" xfId="48979"/>
    <cellStyle name="Total 8 34" xfId="48980"/>
    <cellStyle name="Total 8 35" xfId="48981"/>
    <cellStyle name="Total 8 36" xfId="48982"/>
    <cellStyle name="Total 8 37" xfId="48983"/>
    <cellStyle name="Total 8 38" xfId="48984"/>
    <cellStyle name="Total 8 39" xfId="48985"/>
    <cellStyle name="Total 8 4" xfId="48986"/>
    <cellStyle name="Total 8 40" xfId="48987"/>
    <cellStyle name="Total 8 41" xfId="48988"/>
    <cellStyle name="Total 8 42" xfId="48989"/>
    <cellStyle name="Total 8 43" xfId="48990"/>
    <cellStyle name="Total 8 44" xfId="48991"/>
    <cellStyle name="Total 8 45" xfId="48992"/>
    <cellStyle name="Total 8 46" xfId="48993"/>
    <cellStyle name="Total 8 47" xfId="48994"/>
    <cellStyle name="Total 8 48" xfId="48995"/>
    <cellStyle name="Total 8 49" xfId="48996"/>
    <cellStyle name="Total 8 5" xfId="48997"/>
    <cellStyle name="Total 8 50" xfId="48998"/>
    <cellStyle name="Total 8 51" xfId="48999"/>
    <cellStyle name="Total 8 52" xfId="49000"/>
    <cellStyle name="Total 8 53" xfId="49001"/>
    <cellStyle name="Total 8 54" xfId="49002"/>
    <cellStyle name="Total 8 55" xfId="49003"/>
    <cellStyle name="Total 8 56" xfId="49004"/>
    <cellStyle name="Total 8 57" xfId="49005"/>
    <cellStyle name="Total 8 58" xfId="49006"/>
    <cellStyle name="Total 8 59" xfId="49007"/>
    <cellStyle name="Total 8 6" xfId="49008"/>
    <cellStyle name="Total 8 60" xfId="49009"/>
    <cellStyle name="Total 8 61" xfId="49010"/>
    <cellStyle name="Total 8 62" xfId="49011"/>
    <cellStyle name="Total 8 63" xfId="49012"/>
    <cellStyle name="Total 8 64" xfId="49013"/>
    <cellStyle name="Total 8 65" xfId="49014"/>
    <cellStyle name="Total 8 66" xfId="49015"/>
    <cellStyle name="Total 8 67" xfId="49016"/>
    <cellStyle name="Total 8 68" xfId="49017"/>
    <cellStyle name="Total 8 69" xfId="49018"/>
    <cellStyle name="Total 8 7" xfId="49019"/>
    <cellStyle name="Total 8 8" xfId="49020"/>
    <cellStyle name="Total 8 9" xfId="49021"/>
    <cellStyle name="Total 9" xfId="49022"/>
    <cellStyle name="Total 9 10" xfId="49023"/>
    <cellStyle name="Total 9 11" xfId="49024"/>
    <cellStyle name="Total 9 12" xfId="49025"/>
    <cellStyle name="Total 9 13" xfId="49026"/>
    <cellStyle name="Total 9 14" xfId="49027"/>
    <cellStyle name="Total 9 15" xfId="49028"/>
    <cellStyle name="Total 9 16" xfId="49029"/>
    <cellStyle name="Total 9 17" xfId="49030"/>
    <cellStyle name="Total 9 18" xfId="49031"/>
    <cellStyle name="Total 9 19" xfId="49032"/>
    <cellStyle name="Total 9 2" xfId="49033"/>
    <cellStyle name="Total 9 2 10" xfId="49034"/>
    <cellStyle name="Total 9 2 11" xfId="49035"/>
    <cellStyle name="Total 9 2 12" xfId="49036"/>
    <cellStyle name="Total 9 2 13" xfId="49037"/>
    <cellStyle name="Total 9 2 14" xfId="49038"/>
    <cellStyle name="Total 9 2 15" xfId="49039"/>
    <cellStyle name="Total 9 2 16" xfId="49040"/>
    <cellStyle name="Total 9 2 17" xfId="49041"/>
    <cellStyle name="Total 9 2 18" xfId="49042"/>
    <cellStyle name="Total 9 2 19" xfId="49043"/>
    <cellStyle name="Total 9 2 2" xfId="49044"/>
    <cellStyle name="Total 9 2 20" xfId="49045"/>
    <cellStyle name="Total 9 2 21" xfId="49046"/>
    <cellStyle name="Total 9 2 22" xfId="49047"/>
    <cellStyle name="Total 9 2 23" xfId="49048"/>
    <cellStyle name="Total 9 2 24" xfId="49049"/>
    <cellStyle name="Total 9 2 25" xfId="49050"/>
    <cellStyle name="Total 9 2 26" xfId="49051"/>
    <cellStyle name="Total 9 2 27" xfId="49052"/>
    <cellStyle name="Total 9 2 28" xfId="49053"/>
    <cellStyle name="Total 9 2 29" xfId="49054"/>
    <cellStyle name="Total 9 2 3" xfId="49055"/>
    <cellStyle name="Total 9 2 30" xfId="49056"/>
    <cellStyle name="Total 9 2 31" xfId="49057"/>
    <cellStyle name="Total 9 2 32" xfId="49058"/>
    <cellStyle name="Total 9 2 33" xfId="49059"/>
    <cellStyle name="Total 9 2 34" xfId="49060"/>
    <cellStyle name="Total 9 2 35" xfId="49061"/>
    <cellStyle name="Total 9 2 36" xfId="49062"/>
    <cellStyle name="Total 9 2 37" xfId="49063"/>
    <cellStyle name="Total 9 2 38" xfId="49064"/>
    <cellStyle name="Total 9 2 39" xfId="49065"/>
    <cellStyle name="Total 9 2 4" xfId="49066"/>
    <cellStyle name="Total 9 2 40" xfId="49067"/>
    <cellStyle name="Total 9 2 41" xfId="49068"/>
    <cellStyle name="Total 9 2 42" xfId="49069"/>
    <cellStyle name="Total 9 2 43" xfId="49070"/>
    <cellStyle name="Total 9 2 44" xfId="49071"/>
    <cellStyle name="Total 9 2 45" xfId="49072"/>
    <cellStyle name="Total 9 2 46" xfId="49073"/>
    <cellStyle name="Total 9 2 47" xfId="49074"/>
    <cellStyle name="Total 9 2 48" xfId="49075"/>
    <cellStyle name="Total 9 2 49" xfId="49076"/>
    <cellStyle name="Total 9 2 5" xfId="49077"/>
    <cellStyle name="Total 9 2 50" xfId="49078"/>
    <cellStyle name="Total 9 2 51" xfId="49079"/>
    <cellStyle name="Total 9 2 52" xfId="49080"/>
    <cellStyle name="Total 9 2 53" xfId="49081"/>
    <cellStyle name="Total 9 2 54" xfId="49082"/>
    <cellStyle name="Total 9 2 55" xfId="49083"/>
    <cellStyle name="Total 9 2 56" xfId="49084"/>
    <cellStyle name="Total 9 2 57" xfId="49085"/>
    <cellStyle name="Total 9 2 58" xfId="49086"/>
    <cellStyle name="Total 9 2 59" xfId="49087"/>
    <cellStyle name="Total 9 2 6" xfId="49088"/>
    <cellStyle name="Total 9 2 60" xfId="49089"/>
    <cellStyle name="Total 9 2 61" xfId="49090"/>
    <cellStyle name="Total 9 2 62" xfId="49091"/>
    <cellStyle name="Total 9 2 63" xfId="49092"/>
    <cellStyle name="Total 9 2 64" xfId="49093"/>
    <cellStyle name="Total 9 2 65" xfId="49094"/>
    <cellStyle name="Total 9 2 66" xfId="49095"/>
    <cellStyle name="Total 9 2 67" xfId="49096"/>
    <cellStyle name="Total 9 2 7" xfId="49097"/>
    <cellStyle name="Total 9 2 8" xfId="49098"/>
    <cellStyle name="Total 9 2 9" xfId="49099"/>
    <cellStyle name="Total 9 20" xfId="49100"/>
    <cellStyle name="Total 9 21" xfId="49101"/>
    <cellStyle name="Total 9 22" xfId="49102"/>
    <cellStyle name="Total 9 23" xfId="49103"/>
    <cellStyle name="Total 9 24" xfId="49104"/>
    <cellStyle name="Total 9 25" xfId="49105"/>
    <cellStyle name="Total 9 26" xfId="49106"/>
    <cellStyle name="Total 9 27" xfId="49107"/>
    <cellStyle name="Total 9 28" xfId="49108"/>
    <cellStyle name="Total 9 29" xfId="49109"/>
    <cellStyle name="Total 9 3" xfId="49110"/>
    <cellStyle name="Total 9 3 10" xfId="49111"/>
    <cellStyle name="Total 9 3 11" xfId="49112"/>
    <cellStyle name="Total 9 3 12" xfId="49113"/>
    <cellStyle name="Total 9 3 13" xfId="49114"/>
    <cellStyle name="Total 9 3 14" xfId="49115"/>
    <cellStyle name="Total 9 3 15" xfId="49116"/>
    <cellStyle name="Total 9 3 16" xfId="49117"/>
    <cellStyle name="Total 9 3 17" xfId="49118"/>
    <cellStyle name="Total 9 3 18" xfId="49119"/>
    <cellStyle name="Total 9 3 19" xfId="49120"/>
    <cellStyle name="Total 9 3 2" xfId="49121"/>
    <cellStyle name="Total 9 3 20" xfId="49122"/>
    <cellStyle name="Total 9 3 21" xfId="49123"/>
    <cellStyle name="Total 9 3 22" xfId="49124"/>
    <cellStyle name="Total 9 3 23" xfId="49125"/>
    <cellStyle name="Total 9 3 24" xfId="49126"/>
    <cellStyle name="Total 9 3 25" xfId="49127"/>
    <cellStyle name="Total 9 3 26" xfId="49128"/>
    <cellStyle name="Total 9 3 27" xfId="49129"/>
    <cellStyle name="Total 9 3 28" xfId="49130"/>
    <cellStyle name="Total 9 3 29" xfId="49131"/>
    <cellStyle name="Total 9 3 3" xfId="49132"/>
    <cellStyle name="Total 9 3 30" xfId="49133"/>
    <cellStyle name="Total 9 3 31" xfId="49134"/>
    <cellStyle name="Total 9 3 32" xfId="49135"/>
    <cellStyle name="Total 9 3 33" xfId="49136"/>
    <cellStyle name="Total 9 3 34" xfId="49137"/>
    <cellStyle name="Total 9 3 35" xfId="49138"/>
    <cellStyle name="Total 9 3 36" xfId="49139"/>
    <cellStyle name="Total 9 3 37" xfId="49140"/>
    <cellStyle name="Total 9 3 38" xfId="49141"/>
    <cellStyle name="Total 9 3 39" xfId="49142"/>
    <cellStyle name="Total 9 3 4" xfId="49143"/>
    <cellStyle name="Total 9 3 40" xfId="49144"/>
    <cellStyle name="Total 9 3 41" xfId="49145"/>
    <cellStyle name="Total 9 3 42" xfId="49146"/>
    <cellStyle name="Total 9 3 43" xfId="49147"/>
    <cellStyle name="Total 9 3 44" xfId="49148"/>
    <cellStyle name="Total 9 3 45" xfId="49149"/>
    <cellStyle name="Total 9 3 46" xfId="49150"/>
    <cellStyle name="Total 9 3 47" xfId="49151"/>
    <cellStyle name="Total 9 3 48" xfId="49152"/>
    <cellStyle name="Total 9 3 49" xfId="49153"/>
    <cellStyle name="Total 9 3 5" xfId="49154"/>
    <cellStyle name="Total 9 3 50" xfId="49155"/>
    <cellStyle name="Total 9 3 51" xfId="49156"/>
    <cellStyle name="Total 9 3 52" xfId="49157"/>
    <cellStyle name="Total 9 3 53" xfId="49158"/>
    <cellStyle name="Total 9 3 54" xfId="49159"/>
    <cellStyle name="Total 9 3 55" xfId="49160"/>
    <cellStyle name="Total 9 3 56" xfId="49161"/>
    <cellStyle name="Total 9 3 57" xfId="49162"/>
    <cellStyle name="Total 9 3 58" xfId="49163"/>
    <cellStyle name="Total 9 3 59" xfId="49164"/>
    <cellStyle name="Total 9 3 6" xfId="49165"/>
    <cellStyle name="Total 9 3 60" xfId="49166"/>
    <cellStyle name="Total 9 3 61" xfId="49167"/>
    <cellStyle name="Total 9 3 62" xfId="49168"/>
    <cellStyle name="Total 9 3 63" xfId="49169"/>
    <cellStyle name="Total 9 3 64" xfId="49170"/>
    <cellStyle name="Total 9 3 65" xfId="49171"/>
    <cellStyle name="Total 9 3 66" xfId="49172"/>
    <cellStyle name="Total 9 3 67" xfId="49173"/>
    <cellStyle name="Total 9 3 7" xfId="49174"/>
    <cellStyle name="Total 9 3 8" xfId="49175"/>
    <cellStyle name="Total 9 3 9" xfId="49176"/>
    <cellStyle name="Total 9 30" xfId="49177"/>
    <cellStyle name="Total 9 31" xfId="49178"/>
    <cellStyle name="Total 9 32" xfId="49179"/>
    <cellStyle name="Total 9 33" xfId="49180"/>
    <cellStyle name="Total 9 34" xfId="49181"/>
    <cellStyle name="Total 9 35" xfId="49182"/>
    <cellStyle name="Total 9 36" xfId="49183"/>
    <cellStyle name="Total 9 37" xfId="49184"/>
    <cellStyle name="Total 9 38" xfId="49185"/>
    <cellStyle name="Total 9 39" xfId="49186"/>
    <cellStyle name="Total 9 4" xfId="49187"/>
    <cellStyle name="Total 9 40" xfId="49188"/>
    <cellStyle name="Total 9 41" xfId="49189"/>
    <cellStyle name="Total 9 42" xfId="49190"/>
    <cellStyle name="Total 9 43" xfId="49191"/>
    <cellStyle name="Total 9 44" xfId="49192"/>
    <cellStyle name="Total 9 45" xfId="49193"/>
    <cellStyle name="Total 9 46" xfId="49194"/>
    <cellStyle name="Total 9 47" xfId="49195"/>
    <cellStyle name="Total 9 48" xfId="49196"/>
    <cellStyle name="Total 9 49" xfId="49197"/>
    <cellStyle name="Total 9 5" xfId="49198"/>
    <cellStyle name="Total 9 50" xfId="49199"/>
    <cellStyle name="Total 9 51" xfId="49200"/>
    <cellStyle name="Total 9 52" xfId="49201"/>
    <cellStyle name="Total 9 53" xfId="49202"/>
    <cellStyle name="Total 9 54" xfId="49203"/>
    <cellStyle name="Total 9 55" xfId="49204"/>
    <cellStyle name="Total 9 56" xfId="49205"/>
    <cellStyle name="Total 9 57" xfId="49206"/>
    <cellStyle name="Total 9 58" xfId="49207"/>
    <cellStyle name="Total 9 59" xfId="49208"/>
    <cellStyle name="Total 9 6" xfId="49209"/>
    <cellStyle name="Total 9 60" xfId="49210"/>
    <cellStyle name="Total 9 61" xfId="49211"/>
    <cellStyle name="Total 9 62" xfId="49212"/>
    <cellStyle name="Total 9 63" xfId="49213"/>
    <cellStyle name="Total 9 64" xfId="49214"/>
    <cellStyle name="Total 9 65" xfId="49215"/>
    <cellStyle name="Total 9 66" xfId="49216"/>
    <cellStyle name="Total 9 67" xfId="49217"/>
    <cellStyle name="Total 9 68" xfId="49218"/>
    <cellStyle name="Total 9 69" xfId="49219"/>
    <cellStyle name="Total 9 7" xfId="49220"/>
    <cellStyle name="Total 9 8" xfId="49221"/>
    <cellStyle name="Total 9 9" xfId="49222"/>
    <cellStyle name="TXT_Thausand_Seprator" xfId="49223"/>
    <cellStyle name="Währung [0]_RESULTS" xfId="49224"/>
    <cellStyle name="Währung_RESULTS" xfId="49225"/>
    <cellStyle name="Warning Text 10" xfId="49226"/>
    <cellStyle name="Warning Text 10 10" xfId="49227"/>
    <cellStyle name="Warning Text 10 11" xfId="49228"/>
    <cellStyle name="Warning Text 10 12" xfId="49229"/>
    <cellStyle name="Warning Text 10 13" xfId="49230"/>
    <cellStyle name="Warning Text 10 14" xfId="49231"/>
    <cellStyle name="Warning Text 10 15" xfId="49232"/>
    <cellStyle name="Warning Text 10 16" xfId="49233"/>
    <cellStyle name="Warning Text 10 17" xfId="49234"/>
    <cellStyle name="Warning Text 10 18" xfId="49235"/>
    <cellStyle name="Warning Text 10 19" xfId="49236"/>
    <cellStyle name="Warning Text 10 2" xfId="49237"/>
    <cellStyle name="Warning Text 10 20" xfId="49238"/>
    <cellStyle name="Warning Text 10 21" xfId="49239"/>
    <cellStyle name="Warning Text 10 22" xfId="49240"/>
    <cellStyle name="Warning Text 10 23" xfId="49241"/>
    <cellStyle name="Warning Text 10 24" xfId="49242"/>
    <cellStyle name="Warning Text 10 25" xfId="49243"/>
    <cellStyle name="Warning Text 10 26" xfId="49244"/>
    <cellStyle name="Warning Text 10 27" xfId="49245"/>
    <cellStyle name="Warning Text 10 28" xfId="49246"/>
    <cellStyle name="Warning Text 10 29" xfId="49247"/>
    <cellStyle name="Warning Text 10 3" xfId="49248"/>
    <cellStyle name="Warning Text 10 30" xfId="49249"/>
    <cellStyle name="Warning Text 10 31" xfId="49250"/>
    <cellStyle name="Warning Text 10 32" xfId="49251"/>
    <cellStyle name="Warning Text 10 33" xfId="49252"/>
    <cellStyle name="Warning Text 10 34" xfId="49253"/>
    <cellStyle name="Warning Text 10 35" xfId="49254"/>
    <cellStyle name="Warning Text 10 36" xfId="49255"/>
    <cellStyle name="Warning Text 10 37" xfId="49256"/>
    <cellStyle name="Warning Text 10 38" xfId="49257"/>
    <cellStyle name="Warning Text 10 39" xfId="49258"/>
    <cellStyle name="Warning Text 10 4" xfId="49259"/>
    <cellStyle name="Warning Text 10 40" xfId="49260"/>
    <cellStyle name="Warning Text 10 41" xfId="49261"/>
    <cellStyle name="Warning Text 10 42" xfId="49262"/>
    <cellStyle name="Warning Text 10 43" xfId="49263"/>
    <cellStyle name="Warning Text 10 44" xfId="49264"/>
    <cellStyle name="Warning Text 10 45" xfId="49265"/>
    <cellStyle name="Warning Text 10 46" xfId="49266"/>
    <cellStyle name="Warning Text 10 47" xfId="49267"/>
    <cellStyle name="Warning Text 10 48" xfId="49268"/>
    <cellStyle name="Warning Text 10 49" xfId="49269"/>
    <cellStyle name="Warning Text 10 5" xfId="49270"/>
    <cellStyle name="Warning Text 10 50" xfId="49271"/>
    <cellStyle name="Warning Text 10 51" xfId="49272"/>
    <cellStyle name="Warning Text 10 52" xfId="49273"/>
    <cellStyle name="Warning Text 10 53" xfId="49274"/>
    <cellStyle name="Warning Text 10 54" xfId="49275"/>
    <cellStyle name="Warning Text 10 55" xfId="49276"/>
    <cellStyle name="Warning Text 10 56" xfId="49277"/>
    <cellStyle name="Warning Text 10 57" xfId="49278"/>
    <cellStyle name="Warning Text 10 58" xfId="49279"/>
    <cellStyle name="Warning Text 10 59" xfId="49280"/>
    <cellStyle name="Warning Text 10 6" xfId="49281"/>
    <cellStyle name="Warning Text 10 60" xfId="49282"/>
    <cellStyle name="Warning Text 10 61" xfId="49283"/>
    <cellStyle name="Warning Text 10 62" xfId="49284"/>
    <cellStyle name="Warning Text 10 63" xfId="49285"/>
    <cellStyle name="Warning Text 10 64" xfId="49286"/>
    <cellStyle name="Warning Text 10 65" xfId="49287"/>
    <cellStyle name="Warning Text 10 66" xfId="49288"/>
    <cellStyle name="Warning Text 10 67" xfId="49289"/>
    <cellStyle name="Warning Text 10 7" xfId="49290"/>
    <cellStyle name="Warning Text 10 8" xfId="49291"/>
    <cellStyle name="Warning Text 10 9" xfId="49292"/>
    <cellStyle name="Warning Text 11" xfId="49293"/>
    <cellStyle name="Warning Text 11 10" xfId="49294"/>
    <cellStyle name="Warning Text 11 11" xfId="49295"/>
    <cellStyle name="Warning Text 11 12" xfId="49296"/>
    <cellStyle name="Warning Text 11 13" xfId="49297"/>
    <cellStyle name="Warning Text 11 14" xfId="49298"/>
    <cellStyle name="Warning Text 11 15" xfId="49299"/>
    <cellStyle name="Warning Text 11 16" xfId="49300"/>
    <cellStyle name="Warning Text 11 17" xfId="49301"/>
    <cellStyle name="Warning Text 11 18" xfId="49302"/>
    <cellStyle name="Warning Text 11 19" xfId="49303"/>
    <cellStyle name="Warning Text 11 2" xfId="49304"/>
    <cellStyle name="Warning Text 11 20" xfId="49305"/>
    <cellStyle name="Warning Text 11 21" xfId="49306"/>
    <cellStyle name="Warning Text 11 22" xfId="49307"/>
    <cellStyle name="Warning Text 11 23" xfId="49308"/>
    <cellStyle name="Warning Text 11 24" xfId="49309"/>
    <cellStyle name="Warning Text 11 25" xfId="49310"/>
    <cellStyle name="Warning Text 11 26" xfId="49311"/>
    <cellStyle name="Warning Text 11 27" xfId="49312"/>
    <cellStyle name="Warning Text 11 28" xfId="49313"/>
    <cellStyle name="Warning Text 11 29" xfId="49314"/>
    <cellStyle name="Warning Text 11 3" xfId="49315"/>
    <cellStyle name="Warning Text 11 30" xfId="49316"/>
    <cellStyle name="Warning Text 11 31" xfId="49317"/>
    <cellStyle name="Warning Text 11 32" xfId="49318"/>
    <cellStyle name="Warning Text 11 33" xfId="49319"/>
    <cellStyle name="Warning Text 11 34" xfId="49320"/>
    <cellStyle name="Warning Text 11 35" xfId="49321"/>
    <cellStyle name="Warning Text 11 36" xfId="49322"/>
    <cellStyle name="Warning Text 11 37" xfId="49323"/>
    <cellStyle name="Warning Text 11 38" xfId="49324"/>
    <cellStyle name="Warning Text 11 39" xfId="49325"/>
    <cellStyle name="Warning Text 11 4" xfId="49326"/>
    <cellStyle name="Warning Text 11 40" xfId="49327"/>
    <cellStyle name="Warning Text 11 41" xfId="49328"/>
    <cellStyle name="Warning Text 11 42" xfId="49329"/>
    <cellStyle name="Warning Text 11 43" xfId="49330"/>
    <cellStyle name="Warning Text 11 44" xfId="49331"/>
    <cellStyle name="Warning Text 11 45" xfId="49332"/>
    <cellStyle name="Warning Text 11 46" xfId="49333"/>
    <cellStyle name="Warning Text 11 47" xfId="49334"/>
    <cellStyle name="Warning Text 11 48" xfId="49335"/>
    <cellStyle name="Warning Text 11 49" xfId="49336"/>
    <cellStyle name="Warning Text 11 5" xfId="49337"/>
    <cellStyle name="Warning Text 11 50" xfId="49338"/>
    <cellStyle name="Warning Text 11 51" xfId="49339"/>
    <cellStyle name="Warning Text 11 52" xfId="49340"/>
    <cellStyle name="Warning Text 11 53" xfId="49341"/>
    <cellStyle name="Warning Text 11 54" xfId="49342"/>
    <cellStyle name="Warning Text 11 55" xfId="49343"/>
    <cellStyle name="Warning Text 11 56" xfId="49344"/>
    <cellStyle name="Warning Text 11 57" xfId="49345"/>
    <cellStyle name="Warning Text 11 58" xfId="49346"/>
    <cellStyle name="Warning Text 11 59" xfId="49347"/>
    <cellStyle name="Warning Text 11 6" xfId="49348"/>
    <cellStyle name="Warning Text 11 60" xfId="49349"/>
    <cellStyle name="Warning Text 11 61" xfId="49350"/>
    <cellStyle name="Warning Text 11 62" xfId="49351"/>
    <cellStyle name="Warning Text 11 63" xfId="49352"/>
    <cellStyle name="Warning Text 11 64" xfId="49353"/>
    <cellStyle name="Warning Text 11 65" xfId="49354"/>
    <cellStyle name="Warning Text 11 66" xfId="49355"/>
    <cellStyle name="Warning Text 11 67" xfId="49356"/>
    <cellStyle name="Warning Text 11 7" xfId="49357"/>
    <cellStyle name="Warning Text 11 8" xfId="49358"/>
    <cellStyle name="Warning Text 11 9" xfId="49359"/>
    <cellStyle name="Warning Text 12" xfId="49360"/>
    <cellStyle name="Warning Text 12 10" xfId="49361"/>
    <cellStyle name="Warning Text 12 11" xfId="49362"/>
    <cellStyle name="Warning Text 12 12" xfId="49363"/>
    <cellStyle name="Warning Text 12 13" xfId="49364"/>
    <cellStyle name="Warning Text 12 14" xfId="49365"/>
    <cellStyle name="Warning Text 12 15" xfId="49366"/>
    <cellStyle name="Warning Text 12 16" xfId="49367"/>
    <cellStyle name="Warning Text 12 17" xfId="49368"/>
    <cellStyle name="Warning Text 12 18" xfId="49369"/>
    <cellStyle name="Warning Text 12 19" xfId="49370"/>
    <cellStyle name="Warning Text 12 2" xfId="49371"/>
    <cellStyle name="Warning Text 12 20" xfId="49372"/>
    <cellStyle name="Warning Text 12 21" xfId="49373"/>
    <cellStyle name="Warning Text 12 22" xfId="49374"/>
    <cellStyle name="Warning Text 12 23" xfId="49375"/>
    <cellStyle name="Warning Text 12 24" xfId="49376"/>
    <cellStyle name="Warning Text 12 25" xfId="49377"/>
    <cellStyle name="Warning Text 12 26" xfId="49378"/>
    <cellStyle name="Warning Text 12 27" xfId="49379"/>
    <cellStyle name="Warning Text 12 28" xfId="49380"/>
    <cellStyle name="Warning Text 12 29" xfId="49381"/>
    <cellStyle name="Warning Text 12 3" xfId="49382"/>
    <cellStyle name="Warning Text 12 30" xfId="49383"/>
    <cellStyle name="Warning Text 12 31" xfId="49384"/>
    <cellStyle name="Warning Text 12 32" xfId="49385"/>
    <cellStyle name="Warning Text 12 33" xfId="49386"/>
    <cellStyle name="Warning Text 12 34" xfId="49387"/>
    <cellStyle name="Warning Text 12 35" xfId="49388"/>
    <cellStyle name="Warning Text 12 36" xfId="49389"/>
    <cellStyle name="Warning Text 12 37" xfId="49390"/>
    <cellStyle name="Warning Text 12 38" xfId="49391"/>
    <cellStyle name="Warning Text 12 39" xfId="49392"/>
    <cellStyle name="Warning Text 12 4" xfId="49393"/>
    <cellStyle name="Warning Text 12 40" xfId="49394"/>
    <cellStyle name="Warning Text 12 41" xfId="49395"/>
    <cellStyle name="Warning Text 12 42" xfId="49396"/>
    <cellStyle name="Warning Text 12 43" xfId="49397"/>
    <cellStyle name="Warning Text 12 44" xfId="49398"/>
    <cellStyle name="Warning Text 12 45" xfId="49399"/>
    <cellStyle name="Warning Text 12 46" xfId="49400"/>
    <cellStyle name="Warning Text 12 47" xfId="49401"/>
    <cellStyle name="Warning Text 12 48" xfId="49402"/>
    <cellStyle name="Warning Text 12 49" xfId="49403"/>
    <cellStyle name="Warning Text 12 5" xfId="49404"/>
    <cellStyle name="Warning Text 12 50" xfId="49405"/>
    <cellStyle name="Warning Text 12 51" xfId="49406"/>
    <cellStyle name="Warning Text 12 52" xfId="49407"/>
    <cellStyle name="Warning Text 12 53" xfId="49408"/>
    <cellStyle name="Warning Text 12 54" xfId="49409"/>
    <cellStyle name="Warning Text 12 55" xfId="49410"/>
    <cellStyle name="Warning Text 12 56" xfId="49411"/>
    <cellStyle name="Warning Text 12 57" xfId="49412"/>
    <cellStyle name="Warning Text 12 58" xfId="49413"/>
    <cellStyle name="Warning Text 12 59" xfId="49414"/>
    <cellStyle name="Warning Text 12 6" xfId="49415"/>
    <cellStyle name="Warning Text 12 60" xfId="49416"/>
    <cellStyle name="Warning Text 12 61" xfId="49417"/>
    <cellStyle name="Warning Text 12 62" xfId="49418"/>
    <cellStyle name="Warning Text 12 63" xfId="49419"/>
    <cellStyle name="Warning Text 12 64" xfId="49420"/>
    <cellStyle name="Warning Text 12 65" xfId="49421"/>
    <cellStyle name="Warning Text 12 66" xfId="49422"/>
    <cellStyle name="Warning Text 12 67" xfId="49423"/>
    <cellStyle name="Warning Text 12 7" xfId="49424"/>
    <cellStyle name="Warning Text 12 8" xfId="49425"/>
    <cellStyle name="Warning Text 12 9" xfId="49426"/>
    <cellStyle name="Warning Text 13" xfId="49427"/>
    <cellStyle name="Warning Text 13 10" xfId="49428"/>
    <cellStyle name="Warning Text 13 11" xfId="49429"/>
    <cellStyle name="Warning Text 13 12" xfId="49430"/>
    <cellStyle name="Warning Text 13 13" xfId="49431"/>
    <cellStyle name="Warning Text 13 14" xfId="49432"/>
    <cellStyle name="Warning Text 13 15" xfId="49433"/>
    <cellStyle name="Warning Text 13 16" xfId="49434"/>
    <cellStyle name="Warning Text 13 17" xfId="49435"/>
    <cellStyle name="Warning Text 13 18" xfId="49436"/>
    <cellStyle name="Warning Text 13 19" xfId="49437"/>
    <cellStyle name="Warning Text 13 2" xfId="49438"/>
    <cellStyle name="Warning Text 13 20" xfId="49439"/>
    <cellStyle name="Warning Text 13 21" xfId="49440"/>
    <cellStyle name="Warning Text 13 22" xfId="49441"/>
    <cellStyle name="Warning Text 13 23" xfId="49442"/>
    <cellStyle name="Warning Text 13 24" xfId="49443"/>
    <cellStyle name="Warning Text 13 25" xfId="49444"/>
    <cellStyle name="Warning Text 13 26" xfId="49445"/>
    <cellStyle name="Warning Text 13 27" xfId="49446"/>
    <cellStyle name="Warning Text 13 28" xfId="49447"/>
    <cellStyle name="Warning Text 13 29" xfId="49448"/>
    <cellStyle name="Warning Text 13 3" xfId="49449"/>
    <cellStyle name="Warning Text 13 30" xfId="49450"/>
    <cellStyle name="Warning Text 13 31" xfId="49451"/>
    <cellStyle name="Warning Text 13 32" xfId="49452"/>
    <cellStyle name="Warning Text 13 33" xfId="49453"/>
    <cellStyle name="Warning Text 13 34" xfId="49454"/>
    <cellStyle name="Warning Text 13 35" xfId="49455"/>
    <cellStyle name="Warning Text 13 36" xfId="49456"/>
    <cellStyle name="Warning Text 13 37" xfId="49457"/>
    <cellStyle name="Warning Text 13 38" xfId="49458"/>
    <cellStyle name="Warning Text 13 39" xfId="49459"/>
    <cellStyle name="Warning Text 13 4" xfId="49460"/>
    <cellStyle name="Warning Text 13 40" xfId="49461"/>
    <cellStyle name="Warning Text 13 41" xfId="49462"/>
    <cellStyle name="Warning Text 13 42" xfId="49463"/>
    <cellStyle name="Warning Text 13 43" xfId="49464"/>
    <cellStyle name="Warning Text 13 44" xfId="49465"/>
    <cellStyle name="Warning Text 13 45" xfId="49466"/>
    <cellStyle name="Warning Text 13 46" xfId="49467"/>
    <cellStyle name="Warning Text 13 47" xfId="49468"/>
    <cellStyle name="Warning Text 13 48" xfId="49469"/>
    <cellStyle name="Warning Text 13 49" xfId="49470"/>
    <cellStyle name="Warning Text 13 5" xfId="49471"/>
    <cellStyle name="Warning Text 13 50" xfId="49472"/>
    <cellStyle name="Warning Text 13 51" xfId="49473"/>
    <cellStyle name="Warning Text 13 52" xfId="49474"/>
    <cellStyle name="Warning Text 13 53" xfId="49475"/>
    <cellStyle name="Warning Text 13 54" xfId="49476"/>
    <cellStyle name="Warning Text 13 55" xfId="49477"/>
    <cellStyle name="Warning Text 13 56" xfId="49478"/>
    <cellStyle name="Warning Text 13 57" xfId="49479"/>
    <cellStyle name="Warning Text 13 58" xfId="49480"/>
    <cellStyle name="Warning Text 13 59" xfId="49481"/>
    <cellStyle name="Warning Text 13 6" xfId="49482"/>
    <cellStyle name="Warning Text 13 60" xfId="49483"/>
    <cellStyle name="Warning Text 13 61" xfId="49484"/>
    <cellStyle name="Warning Text 13 62" xfId="49485"/>
    <cellStyle name="Warning Text 13 63" xfId="49486"/>
    <cellStyle name="Warning Text 13 64" xfId="49487"/>
    <cellStyle name="Warning Text 13 65" xfId="49488"/>
    <cellStyle name="Warning Text 13 66" xfId="49489"/>
    <cellStyle name="Warning Text 13 67" xfId="49490"/>
    <cellStyle name="Warning Text 13 7" xfId="49491"/>
    <cellStyle name="Warning Text 13 8" xfId="49492"/>
    <cellStyle name="Warning Text 13 9" xfId="49493"/>
    <cellStyle name="Warning Text 14" xfId="49494"/>
    <cellStyle name="Warning Text 14 10" xfId="49495"/>
    <cellStyle name="Warning Text 14 11" xfId="49496"/>
    <cellStyle name="Warning Text 14 12" xfId="49497"/>
    <cellStyle name="Warning Text 14 13" xfId="49498"/>
    <cellStyle name="Warning Text 14 14" xfId="49499"/>
    <cellStyle name="Warning Text 14 15" xfId="49500"/>
    <cellStyle name="Warning Text 14 16" xfId="49501"/>
    <cellStyle name="Warning Text 14 17" xfId="49502"/>
    <cellStyle name="Warning Text 14 18" xfId="49503"/>
    <cellStyle name="Warning Text 14 19" xfId="49504"/>
    <cellStyle name="Warning Text 14 2" xfId="49505"/>
    <cellStyle name="Warning Text 14 20" xfId="49506"/>
    <cellStyle name="Warning Text 14 21" xfId="49507"/>
    <cellStyle name="Warning Text 14 22" xfId="49508"/>
    <cellStyle name="Warning Text 14 23" xfId="49509"/>
    <cellStyle name="Warning Text 14 24" xfId="49510"/>
    <cellStyle name="Warning Text 14 25" xfId="49511"/>
    <cellStyle name="Warning Text 14 26" xfId="49512"/>
    <cellStyle name="Warning Text 14 27" xfId="49513"/>
    <cellStyle name="Warning Text 14 28" xfId="49514"/>
    <cellStyle name="Warning Text 14 29" xfId="49515"/>
    <cellStyle name="Warning Text 14 3" xfId="49516"/>
    <cellStyle name="Warning Text 14 30" xfId="49517"/>
    <cellStyle name="Warning Text 14 31" xfId="49518"/>
    <cellStyle name="Warning Text 14 32" xfId="49519"/>
    <cellStyle name="Warning Text 14 33" xfId="49520"/>
    <cellStyle name="Warning Text 14 34" xfId="49521"/>
    <cellStyle name="Warning Text 14 35" xfId="49522"/>
    <cellStyle name="Warning Text 14 36" xfId="49523"/>
    <cellStyle name="Warning Text 14 37" xfId="49524"/>
    <cellStyle name="Warning Text 14 38" xfId="49525"/>
    <cellStyle name="Warning Text 14 39" xfId="49526"/>
    <cellStyle name="Warning Text 14 4" xfId="49527"/>
    <cellStyle name="Warning Text 14 40" xfId="49528"/>
    <cellStyle name="Warning Text 14 41" xfId="49529"/>
    <cellStyle name="Warning Text 14 42" xfId="49530"/>
    <cellStyle name="Warning Text 14 43" xfId="49531"/>
    <cellStyle name="Warning Text 14 44" xfId="49532"/>
    <cellStyle name="Warning Text 14 45" xfId="49533"/>
    <cellStyle name="Warning Text 14 46" xfId="49534"/>
    <cellStyle name="Warning Text 14 47" xfId="49535"/>
    <cellStyle name="Warning Text 14 48" xfId="49536"/>
    <cellStyle name="Warning Text 14 49" xfId="49537"/>
    <cellStyle name="Warning Text 14 5" xfId="49538"/>
    <cellStyle name="Warning Text 14 50" xfId="49539"/>
    <cellStyle name="Warning Text 14 51" xfId="49540"/>
    <cellStyle name="Warning Text 14 52" xfId="49541"/>
    <cellStyle name="Warning Text 14 53" xfId="49542"/>
    <cellStyle name="Warning Text 14 54" xfId="49543"/>
    <cellStyle name="Warning Text 14 55" xfId="49544"/>
    <cellStyle name="Warning Text 14 56" xfId="49545"/>
    <cellStyle name="Warning Text 14 57" xfId="49546"/>
    <cellStyle name="Warning Text 14 58" xfId="49547"/>
    <cellStyle name="Warning Text 14 59" xfId="49548"/>
    <cellStyle name="Warning Text 14 6" xfId="49549"/>
    <cellStyle name="Warning Text 14 60" xfId="49550"/>
    <cellStyle name="Warning Text 14 61" xfId="49551"/>
    <cellStyle name="Warning Text 14 62" xfId="49552"/>
    <cellStyle name="Warning Text 14 63" xfId="49553"/>
    <cellStyle name="Warning Text 14 64" xfId="49554"/>
    <cellStyle name="Warning Text 14 65" xfId="49555"/>
    <cellStyle name="Warning Text 14 66" xfId="49556"/>
    <cellStyle name="Warning Text 14 67" xfId="49557"/>
    <cellStyle name="Warning Text 14 7" xfId="49558"/>
    <cellStyle name="Warning Text 14 8" xfId="49559"/>
    <cellStyle name="Warning Text 14 9" xfId="49560"/>
    <cellStyle name="Warning Text 15" xfId="49561"/>
    <cellStyle name="Warning Text 15 10" xfId="49562"/>
    <cellStyle name="Warning Text 15 11" xfId="49563"/>
    <cellStyle name="Warning Text 15 12" xfId="49564"/>
    <cellStyle name="Warning Text 15 13" xfId="49565"/>
    <cellStyle name="Warning Text 15 14" xfId="49566"/>
    <cellStyle name="Warning Text 15 15" xfId="49567"/>
    <cellStyle name="Warning Text 15 16" xfId="49568"/>
    <cellStyle name="Warning Text 15 17" xfId="49569"/>
    <cellStyle name="Warning Text 15 18" xfId="49570"/>
    <cellStyle name="Warning Text 15 19" xfId="49571"/>
    <cellStyle name="Warning Text 15 2" xfId="49572"/>
    <cellStyle name="Warning Text 15 20" xfId="49573"/>
    <cellStyle name="Warning Text 15 21" xfId="49574"/>
    <cellStyle name="Warning Text 15 22" xfId="49575"/>
    <cellStyle name="Warning Text 15 23" xfId="49576"/>
    <cellStyle name="Warning Text 15 24" xfId="49577"/>
    <cellStyle name="Warning Text 15 25" xfId="49578"/>
    <cellStyle name="Warning Text 15 26" xfId="49579"/>
    <cellStyle name="Warning Text 15 27" xfId="49580"/>
    <cellStyle name="Warning Text 15 28" xfId="49581"/>
    <cellStyle name="Warning Text 15 29" xfId="49582"/>
    <cellStyle name="Warning Text 15 3" xfId="49583"/>
    <cellStyle name="Warning Text 15 30" xfId="49584"/>
    <cellStyle name="Warning Text 15 31" xfId="49585"/>
    <cellStyle name="Warning Text 15 32" xfId="49586"/>
    <cellStyle name="Warning Text 15 33" xfId="49587"/>
    <cellStyle name="Warning Text 15 34" xfId="49588"/>
    <cellStyle name="Warning Text 15 35" xfId="49589"/>
    <cellStyle name="Warning Text 15 36" xfId="49590"/>
    <cellStyle name="Warning Text 15 37" xfId="49591"/>
    <cellStyle name="Warning Text 15 38" xfId="49592"/>
    <cellStyle name="Warning Text 15 39" xfId="49593"/>
    <cellStyle name="Warning Text 15 4" xfId="49594"/>
    <cellStyle name="Warning Text 15 40" xfId="49595"/>
    <cellStyle name="Warning Text 15 41" xfId="49596"/>
    <cellStyle name="Warning Text 15 42" xfId="49597"/>
    <cellStyle name="Warning Text 15 43" xfId="49598"/>
    <cellStyle name="Warning Text 15 44" xfId="49599"/>
    <cellStyle name="Warning Text 15 45" xfId="49600"/>
    <cellStyle name="Warning Text 15 46" xfId="49601"/>
    <cellStyle name="Warning Text 15 47" xfId="49602"/>
    <cellStyle name="Warning Text 15 48" xfId="49603"/>
    <cellStyle name="Warning Text 15 49" xfId="49604"/>
    <cellStyle name="Warning Text 15 5" xfId="49605"/>
    <cellStyle name="Warning Text 15 50" xfId="49606"/>
    <cellStyle name="Warning Text 15 51" xfId="49607"/>
    <cellStyle name="Warning Text 15 52" xfId="49608"/>
    <cellStyle name="Warning Text 15 53" xfId="49609"/>
    <cellStyle name="Warning Text 15 54" xfId="49610"/>
    <cellStyle name="Warning Text 15 55" xfId="49611"/>
    <cellStyle name="Warning Text 15 56" xfId="49612"/>
    <cellStyle name="Warning Text 15 57" xfId="49613"/>
    <cellStyle name="Warning Text 15 58" xfId="49614"/>
    <cellStyle name="Warning Text 15 59" xfId="49615"/>
    <cellStyle name="Warning Text 15 6" xfId="49616"/>
    <cellStyle name="Warning Text 15 60" xfId="49617"/>
    <cellStyle name="Warning Text 15 61" xfId="49618"/>
    <cellStyle name="Warning Text 15 62" xfId="49619"/>
    <cellStyle name="Warning Text 15 63" xfId="49620"/>
    <cellStyle name="Warning Text 15 64" xfId="49621"/>
    <cellStyle name="Warning Text 15 65" xfId="49622"/>
    <cellStyle name="Warning Text 15 66" xfId="49623"/>
    <cellStyle name="Warning Text 15 67" xfId="49624"/>
    <cellStyle name="Warning Text 15 7" xfId="49625"/>
    <cellStyle name="Warning Text 15 8" xfId="49626"/>
    <cellStyle name="Warning Text 15 9" xfId="49627"/>
    <cellStyle name="Warning Text 16" xfId="49628"/>
    <cellStyle name="Warning Text 16 10" xfId="49629"/>
    <cellStyle name="Warning Text 16 11" xfId="49630"/>
    <cellStyle name="Warning Text 16 12" xfId="49631"/>
    <cellStyle name="Warning Text 16 13" xfId="49632"/>
    <cellStyle name="Warning Text 16 14" xfId="49633"/>
    <cellStyle name="Warning Text 16 15" xfId="49634"/>
    <cellStyle name="Warning Text 16 16" xfId="49635"/>
    <cellStyle name="Warning Text 16 17" xfId="49636"/>
    <cellStyle name="Warning Text 16 18" xfId="49637"/>
    <cellStyle name="Warning Text 16 19" xfId="49638"/>
    <cellStyle name="Warning Text 16 2" xfId="49639"/>
    <cellStyle name="Warning Text 16 20" xfId="49640"/>
    <cellStyle name="Warning Text 16 21" xfId="49641"/>
    <cellStyle name="Warning Text 16 22" xfId="49642"/>
    <cellStyle name="Warning Text 16 23" xfId="49643"/>
    <cellStyle name="Warning Text 16 24" xfId="49644"/>
    <cellStyle name="Warning Text 16 25" xfId="49645"/>
    <cellStyle name="Warning Text 16 26" xfId="49646"/>
    <cellStyle name="Warning Text 16 27" xfId="49647"/>
    <cellStyle name="Warning Text 16 28" xfId="49648"/>
    <cellStyle name="Warning Text 16 29" xfId="49649"/>
    <cellStyle name="Warning Text 16 3" xfId="49650"/>
    <cellStyle name="Warning Text 16 30" xfId="49651"/>
    <cellStyle name="Warning Text 16 31" xfId="49652"/>
    <cellStyle name="Warning Text 16 32" xfId="49653"/>
    <cellStyle name="Warning Text 16 33" xfId="49654"/>
    <cellStyle name="Warning Text 16 34" xfId="49655"/>
    <cellStyle name="Warning Text 16 35" xfId="49656"/>
    <cellStyle name="Warning Text 16 36" xfId="49657"/>
    <cellStyle name="Warning Text 16 37" xfId="49658"/>
    <cellStyle name="Warning Text 16 38" xfId="49659"/>
    <cellStyle name="Warning Text 16 39" xfId="49660"/>
    <cellStyle name="Warning Text 16 4" xfId="49661"/>
    <cellStyle name="Warning Text 16 40" xfId="49662"/>
    <cellStyle name="Warning Text 16 41" xfId="49663"/>
    <cellStyle name="Warning Text 16 42" xfId="49664"/>
    <cellStyle name="Warning Text 16 43" xfId="49665"/>
    <cellStyle name="Warning Text 16 44" xfId="49666"/>
    <cellStyle name="Warning Text 16 45" xfId="49667"/>
    <cellStyle name="Warning Text 16 46" xfId="49668"/>
    <cellStyle name="Warning Text 16 47" xfId="49669"/>
    <cellStyle name="Warning Text 16 48" xfId="49670"/>
    <cellStyle name="Warning Text 16 49" xfId="49671"/>
    <cellStyle name="Warning Text 16 5" xfId="49672"/>
    <cellStyle name="Warning Text 16 50" xfId="49673"/>
    <cellStyle name="Warning Text 16 51" xfId="49674"/>
    <cellStyle name="Warning Text 16 52" xfId="49675"/>
    <cellStyle name="Warning Text 16 53" xfId="49676"/>
    <cellStyle name="Warning Text 16 54" xfId="49677"/>
    <cellStyle name="Warning Text 16 55" xfId="49678"/>
    <cellStyle name="Warning Text 16 56" xfId="49679"/>
    <cellStyle name="Warning Text 16 57" xfId="49680"/>
    <cellStyle name="Warning Text 16 58" xfId="49681"/>
    <cellStyle name="Warning Text 16 59" xfId="49682"/>
    <cellStyle name="Warning Text 16 6" xfId="49683"/>
    <cellStyle name="Warning Text 16 60" xfId="49684"/>
    <cellStyle name="Warning Text 16 61" xfId="49685"/>
    <cellStyle name="Warning Text 16 62" xfId="49686"/>
    <cellStyle name="Warning Text 16 63" xfId="49687"/>
    <cellStyle name="Warning Text 16 64" xfId="49688"/>
    <cellStyle name="Warning Text 16 65" xfId="49689"/>
    <cellStyle name="Warning Text 16 66" xfId="49690"/>
    <cellStyle name="Warning Text 16 67" xfId="49691"/>
    <cellStyle name="Warning Text 16 7" xfId="49692"/>
    <cellStyle name="Warning Text 16 8" xfId="49693"/>
    <cellStyle name="Warning Text 16 9" xfId="49694"/>
    <cellStyle name="Warning Text 17" xfId="49695"/>
    <cellStyle name="Warning Text 17 10" xfId="49696"/>
    <cellStyle name="Warning Text 17 11" xfId="49697"/>
    <cellStyle name="Warning Text 17 12" xfId="49698"/>
    <cellStyle name="Warning Text 17 13" xfId="49699"/>
    <cellStyle name="Warning Text 17 14" xfId="49700"/>
    <cellStyle name="Warning Text 17 15" xfId="49701"/>
    <cellStyle name="Warning Text 17 16" xfId="49702"/>
    <cellStyle name="Warning Text 17 17" xfId="49703"/>
    <cellStyle name="Warning Text 17 18" xfId="49704"/>
    <cellStyle name="Warning Text 17 19" xfId="49705"/>
    <cellStyle name="Warning Text 17 2" xfId="49706"/>
    <cellStyle name="Warning Text 17 20" xfId="49707"/>
    <cellStyle name="Warning Text 17 21" xfId="49708"/>
    <cellStyle name="Warning Text 17 22" xfId="49709"/>
    <cellStyle name="Warning Text 17 23" xfId="49710"/>
    <cellStyle name="Warning Text 17 24" xfId="49711"/>
    <cellStyle name="Warning Text 17 25" xfId="49712"/>
    <cellStyle name="Warning Text 17 26" xfId="49713"/>
    <cellStyle name="Warning Text 17 27" xfId="49714"/>
    <cellStyle name="Warning Text 17 28" xfId="49715"/>
    <cellStyle name="Warning Text 17 29" xfId="49716"/>
    <cellStyle name="Warning Text 17 3" xfId="49717"/>
    <cellStyle name="Warning Text 17 30" xfId="49718"/>
    <cellStyle name="Warning Text 17 31" xfId="49719"/>
    <cellStyle name="Warning Text 17 32" xfId="49720"/>
    <cellStyle name="Warning Text 17 33" xfId="49721"/>
    <cellStyle name="Warning Text 17 34" xfId="49722"/>
    <cellStyle name="Warning Text 17 35" xfId="49723"/>
    <cellStyle name="Warning Text 17 36" xfId="49724"/>
    <cellStyle name="Warning Text 17 37" xfId="49725"/>
    <cellStyle name="Warning Text 17 38" xfId="49726"/>
    <cellStyle name="Warning Text 17 39" xfId="49727"/>
    <cellStyle name="Warning Text 17 4" xfId="49728"/>
    <cellStyle name="Warning Text 17 40" xfId="49729"/>
    <cellStyle name="Warning Text 17 41" xfId="49730"/>
    <cellStyle name="Warning Text 17 42" xfId="49731"/>
    <cellStyle name="Warning Text 17 43" xfId="49732"/>
    <cellStyle name="Warning Text 17 44" xfId="49733"/>
    <cellStyle name="Warning Text 17 45" xfId="49734"/>
    <cellStyle name="Warning Text 17 46" xfId="49735"/>
    <cellStyle name="Warning Text 17 47" xfId="49736"/>
    <cellStyle name="Warning Text 17 48" xfId="49737"/>
    <cellStyle name="Warning Text 17 49" xfId="49738"/>
    <cellStyle name="Warning Text 17 5" xfId="49739"/>
    <cellStyle name="Warning Text 17 50" xfId="49740"/>
    <cellStyle name="Warning Text 17 51" xfId="49741"/>
    <cellStyle name="Warning Text 17 52" xfId="49742"/>
    <cellStyle name="Warning Text 17 53" xfId="49743"/>
    <cellStyle name="Warning Text 17 54" xfId="49744"/>
    <cellStyle name="Warning Text 17 55" xfId="49745"/>
    <cellStyle name="Warning Text 17 56" xfId="49746"/>
    <cellStyle name="Warning Text 17 57" xfId="49747"/>
    <cellStyle name="Warning Text 17 58" xfId="49748"/>
    <cellStyle name="Warning Text 17 59" xfId="49749"/>
    <cellStyle name="Warning Text 17 6" xfId="49750"/>
    <cellStyle name="Warning Text 17 60" xfId="49751"/>
    <cellStyle name="Warning Text 17 61" xfId="49752"/>
    <cellStyle name="Warning Text 17 62" xfId="49753"/>
    <cellStyle name="Warning Text 17 63" xfId="49754"/>
    <cellStyle name="Warning Text 17 64" xfId="49755"/>
    <cellStyle name="Warning Text 17 65" xfId="49756"/>
    <cellStyle name="Warning Text 17 66" xfId="49757"/>
    <cellStyle name="Warning Text 17 67" xfId="49758"/>
    <cellStyle name="Warning Text 17 7" xfId="49759"/>
    <cellStyle name="Warning Text 17 8" xfId="49760"/>
    <cellStyle name="Warning Text 17 9" xfId="49761"/>
    <cellStyle name="Warning Text 18" xfId="49762"/>
    <cellStyle name="Warning Text 18 10" xfId="49763"/>
    <cellStyle name="Warning Text 18 11" xfId="49764"/>
    <cellStyle name="Warning Text 18 12" xfId="49765"/>
    <cellStyle name="Warning Text 18 13" xfId="49766"/>
    <cellStyle name="Warning Text 18 14" xfId="49767"/>
    <cellStyle name="Warning Text 18 15" xfId="49768"/>
    <cellStyle name="Warning Text 18 16" xfId="49769"/>
    <cellStyle name="Warning Text 18 17" xfId="49770"/>
    <cellStyle name="Warning Text 18 18" xfId="49771"/>
    <cellStyle name="Warning Text 18 19" xfId="49772"/>
    <cellStyle name="Warning Text 18 2" xfId="49773"/>
    <cellStyle name="Warning Text 18 20" xfId="49774"/>
    <cellStyle name="Warning Text 18 21" xfId="49775"/>
    <cellStyle name="Warning Text 18 22" xfId="49776"/>
    <cellStyle name="Warning Text 18 23" xfId="49777"/>
    <cellStyle name="Warning Text 18 24" xfId="49778"/>
    <cellStyle name="Warning Text 18 25" xfId="49779"/>
    <cellStyle name="Warning Text 18 26" xfId="49780"/>
    <cellStyle name="Warning Text 18 27" xfId="49781"/>
    <cellStyle name="Warning Text 18 28" xfId="49782"/>
    <cellStyle name="Warning Text 18 29" xfId="49783"/>
    <cellStyle name="Warning Text 18 3" xfId="49784"/>
    <cellStyle name="Warning Text 18 30" xfId="49785"/>
    <cellStyle name="Warning Text 18 31" xfId="49786"/>
    <cellStyle name="Warning Text 18 32" xfId="49787"/>
    <cellStyle name="Warning Text 18 33" xfId="49788"/>
    <cellStyle name="Warning Text 18 34" xfId="49789"/>
    <cellStyle name="Warning Text 18 35" xfId="49790"/>
    <cellStyle name="Warning Text 18 36" xfId="49791"/>
    <cellStyle name="Warning Text 18 37" xfId="49792"/>
    <cellStyle name="Warning Text 18 38" xfId="49793"/>
    <cellStyle name="Warning Text 18 39" xfId="49794"/>
    <cellStyle name="Warning Text 18 4" xfId="49795"/>
    <cellStyle name="Warning Text 18 40" xfId="49796"/>
    <cellStyle name="Warning Text 18 41" xfId="49797"/>
    <cellStyle name="Warning Text 18 42" xfId="49798"/>
    <cellStyle name="Warning Text 18 43" xfId="49799"/>
    <cellStyle name="Warning Text 18 44" xfId="49800"/>
    <cellStyle name="Warning Text 18 45" xfId="49801"/>
    <cellStyle name="Warning Text 18 46" xfId="49802"/>
    <cellStyle name="Warning Text 18 47" xfId="49803"/>
    <cellStyle name="Warning Text 18 48" xfId="49804"/>
    <cellStyle name="Warning Text 18 49" xfId="49805"/>
    <cellStyle name="Warning Text 18 5" xfId="49806"/>
    <cellStyle name="Warning Text 18 50" xfId="49807"/>
    <cellStyle name="Warning Text 18 51" xfId="49808"/>
    <cellStyle name="Warning Text 18 52" xfId="49809"/>
    <cellStyle name="Warning Text 18 53" xfId="49810"/>
    <cellStyle name="Warning Text 18 54" xfId="49811"/>
    <cellStyle name="Warning Text 18 55" xfId="49812"/>
    <cellStyle name="Warning Text 18 56" xfId="49813"/>
    <cellStyle name="Warning Text 18 57" xfId="49814"/>
    <cellStyle name="Warning Text 18 58" xfId="49815"/>
    <cellStyle name="Warning Text 18 59" xfId="49816"/>
    <cellStyle name="Warning Text 18 6" xfId="49817"/>
    <cellStyle name="Warning Text 18 60" xfId="49818"/>
    <cellStyle name="Warning Text 18 61" xfId="49819"/>
    <cellStyle name="Warning Text 18 62" xfId="49820"/>
    <cellStyle name="Warning Text 18 63" xfId="49821"/>
    <cellStyle name="Warning Text 18 64" xfId="49822"/>
    <cellStyle name="Warning Text 18 65" xfId="49823"/>
    <cellStyle name="Warning Text 18 66" xfId="49824"/>
    <cellStyle name="Warning Text 18 67" xfId="49825"/>
    <cellStyle name="Warning Text 18 7" xfId="49826"/>
    <cellStyle name="Warning Text 18 8" xfId="49827"/>
    <cellStyle name="Warning Text 18 9" xfId="49828"/>
    <cellStyle name="Warning Text 19" xfId="49829"/>
    <cellStyle name="Warning Text 19 10" xfId="49830"/>
    <cellStyle name="Warning Text 19 11" xfId="49831"/>
    <cellStyle name="Warning Text 19 12" xfId="49832"/>
    <cellStyle name="Warning Text 19 13" xfId="49833"/>
    <cellStyle name="Warning Text 19 14" xfId="49834"/>
    <cellStyle name="Warning Text 19 15" xfId="49835"/>
    <cellStyle name="Warning Text 19 16" xfId="49836"/>
    <cellStyle name="Warning Text 19 17" xfId="49837"/>
    <cellStyle name="Warning Text 19 18" xfId="49838"/>
    <cellStyle name="Warning Text 19 19" xfId="49839"/>
    <cellStyle name="Warning Text 19 2" xfId="49840"/>
    <cellStyle name="Warning Text 19 20" xfId="49841"/>
    <cellStyle name="Warning Text 19 21" xfId="49842"/>
    <cellStyle name="Warning Text 19 22" xfId="49843"/>
    <cellStyle name="Warning Text 19 23" xfId="49844"/>
    <cellStyle name="Warning Text 19 24" xfId="49845"/>
    <cellStyle name="Warning Text 19 25" xfId="49846"/>
    <cellStyle name="Warning Text 19 26" xfId="49847"/>
    <cellStyle name="Warning Text 19 27" xfId="49848"/>
    <cellStyle name="Warning Text 19 28" xfId="49849"/>
    <cellStyle name="Warning Text 19 29" xfId="49850"/>
    <cellStyle name="Warning Text 19 3" xfId="49851"/>
    <cellStyle name="Warning Text 19 30" xfId="49852"/>
    <cellStyle name="Warning Text 19 31" xfId="49853"/>
    <cellStyle name="Warning Text 19 32" xfId="49854"/>
    <cellStyle name="Warning Text 19 33" xfId="49855"/>
    <cellStyle name="Warning Text 19 34" xfId="49856"/>
    <cellStyle name="Warning Text 19 35" xfId="49857"/>
    <cellStyle name="Warning Text 19 36" xfId="49858"/>
    <cellStyle name="Warning Text 19 37" xfId="49859"/>
    <cellStyle name="Warning Text 19 38" xfId="49860"/>
    <cellStyle name="Warning Text 19 39" xfId="49861"/>
    <cellStyle name="Warning Text 19 4" xfId="49862"/>
    <cellStyle name="Warning Text 19 40" xfId="49863"/>
    <cellStyle name="Warning Text 19 41" xfId="49864"/>
    <cellStyle name="Warning Text 19 42" xfId="49865"/>
    <cellStyle name="Warning Text 19 43" xfId="49866"/>
    <cellStyle name="Warning Text 19 44" xfId="49867"/>
    <cellStyle name="Warning Text 19 45" xfId="49868"/>
    <cellStyle name="Warning Text 19 46" xfId="49869"/>
    <cellStyle name="Warning Text 19 47" xfId="49870"/>
    <cellStyle name="Warning Text 19 48" xfId="49871"/>
    <cellStyle name="Warning Text 19 49" xfId="49872"/>
    <cellStyle name="Warning Text 19 5" xfId="49873"/>
    <cellStyle name="Warning Text 19 50" xfId="49874"/>
    <cellStyle name="Warning Text 19 51" xfId="49875"/>
    <cellStyle name="Warning Text 19 52" xfId="49876"/>
    <cellStyle name="Warning Text 19 53" xfId="49877"/>
    <cellStyle name="Warning Text 19 54" xfId="49878"/>
    <cellStyle name="Warning Text 19 55" xfId="49879"/>
    <cellStyle name="Warning Text 19 56" xfId="49880"/>
    <cellStyle name="Warning Text 19 57" xfId="49881"/>
    <cellStyle name="Warning Text 19 58" xfId="49882"/>
    <cellStyle name="Warning Text 19 59" xfId="49883"/>
    <cellStyle name="Warning Text 19 6" xfId="49884"/>
    <cellStyle name="Warning Text 19 60" xfId="49885"/>
    <cellStyle name="Warning Text 19 61" xfId="49886"/>
    <cellStyle name="Warning Text 19 62" xfId="49887"/>
    <cellStyle name="Warning Text 19 63" xfId="49888"/>
    <cellStyle name="Warning Text 19 64" xfId="49889"/>
    <cellStyle name="Warning Text 19 65" xfId="49890"/>
    <cellStyle name="Warning Text 19 66" xfId="49891"/>
    <cellStyle name="Warning Text 19 67" xfId="49892"/>
    <cellStyle name="Warning Text 19 7" xfId="49893"/>
    <cellStyle name="Warning Text 19 8" xfId="49894"/>
    <cellStyle name="Warning Text 19 9" xfId="49895"/>
    <cellStyle name="Warning Text 2" xfId="49896"/>
    <cellStyle name="Warning Text 2 10" xfId="49897"/>
    <cellStyle name="Warning Text 2 11" xfId="49898"/>
    <cellStyle name="Warning Text 2 12" xfId="49899"/>
    <cellStyle name="Warning Text 2 13" xfId="49900"/>
    <cellStyle name="Warning Text 2 14" xfId="49901"/>
    <cellStyle name="Warning Text 2 15" xfId="49902"/>
    <cellStyle name="Warning Text 2 16" xfId="49903"/>
    <cellStyle name="Warning Text 2 17" xfId="49904"/>
    <cellStyle name="Warning Text 2 18" xfId="49905"/>
    <cellStyle name="Warning Text 2 19" xfId="49906"/>
    <cellStyle name="Warning Text 2 2" xfId="49907"/>
    <cellStyle name="Warning Text 2 2 10" xfId="49908"/>
    <cellStyle name="Warning Text 2 2 11" xfId="49909"/>
    <cellStyle name="Warning Text 2 2 12" xfId="49910"/>
    <cellStyle name="Warning Text 2 2 13" xfId="49911"/>
    <cellStyle name="Warning Text 2 2 14" xfId="49912"/>
    <cellStyle name="Warning Text 2 2 15" xfId="49913"/>
    <cellStyle name="Warning Text 2 2 16" xfId="49914"/>
    <cellStyle name="Warning Text 2 2 17" xfId="49915"/>
    <cellStyle name="Warning Text 2 2 18" xfId="49916"/>
    <cellStyle name="Warning Text 2 2 19" xfId="49917"/>
    <cellStyle name="Warning Text 2 2 2" xfId="49918"/>
    <cellStyle name="Warning Text 2 2 20" xfId="49919"/>
    <cellStyle name="Warning Text 2 2 21" xfId="49920"/>
    <cellStyle name="Warning Text 2 2 22" xfId="49921"/>
    <cellStyle name="Warning Text 2 2 23" xfId="49922"/>
    <cellStyle name="Warning Text 2 2 24" xfId="49923"/>
    <cellStyle name="Warning Text 2 2 25" xfId="49924"/>
    <cellStyle name="Warning Text 2 2 26" xfId="49925"/>
    <cellStyle name="Warning Text 2 2 27" xfId="49926"/>
    <cellStyle name="Warning Text 2 2 28" xfId="49927"/>
    <cellStyle name="Warning Text 2 2 29" xfId="49928"/>
    <cellStyle name="Warning Text 2 2 3" xfId="49929"/>
    <cellStyle name="Warning Text 2 2 30" xfId="49930"/>
    <cellStyle name="Warning Text 2 2 31" xfId="49931"/>
    <cellStyle name="Warning Text 2 2 32" xfId="49932"/>
    <cellStyle name="Warning Text 2 2 33" xfId="49933"/>
    <cellStyle name="Warning Text 2 2 34" xfId="49934"/>
    <cellStyle name="Warning Text 2 2 35" xfId="49935"/>
    <cellStyle name="Warning Text 2 2 36" xfId="49936"/>
    <cellStyle name="Warning Text 2 2 37" xfId="49937"/>
    <cellStyle name="Warning Text 2 2 38" xfId="49938"/>
    <cellStyle name="Warning Text 2 2 39" xfId="49939"/>
    <cellStyle name="Warning Text 2 2 4" xfId="49940"/>
    <cellStyle name="Warning Text 2 2 40" xfId="49941"/>
    <cellStyle name="Warning Text 2 2 41" xfId="49942"/>
    <cellStyle name="Warning Text 2 2 42" xfId="49943"/>
    <cellStyle name="Warning Text 2 2 43" xfId="49944"/>
    <cellStyle name="Warning Text 2 2 44" xfId="49945"/>
    <cellStyle name="Warning Text 2 2 45" xfId="49946"/>
    <cellStyle name="Warning Text 2 2 46" xfId="49947"/>
    <cellStyle name="Warning Text 2 2 47" xfId="49948"/>
    <cellStyle name="Warning Text 2 2 48" xfId="49949"/>
    <cellStyle name="Warning Text 2 2 49" xfId="49950"/>
    <cellStyle name="Warning Text 2 2 5" xfId="49951"/>
    <cellStyle name="Warning Text 2 2 50" xfId="49952"/>
    <cellStyle name="Warning Text 2 2 51" xfId="49953"/>
    <cellStyle name="Warning Text 2 2 52" xfId="49954"/>
    <cellStyle name="Warning Text 2 2 53" xfId="49955"/>
    <cellStyle name="Warning Text 2 2 54" xfId="49956"/>
    <cellStyle name="Warning Text 2 2 55" xfId="49957"/>
    <cellStyle name="Warning Text 2 2 56" xfId="49958"/>
    <cellStyle name="Warning Text 2 2 57" xfId="49959"/>
    <cellStyle name="Warning Text 2 2 58" xfId="49960"/>
    <cellStyle name="Warning Text 2 2 59" xfId="49961"/>
    <cellStyle name="Warning Text 2 2 6" xfId="49962"/>
    <cellStyle name="Warning Text 2 2 60" xfId="49963"/>
    <cellStyle name="Warning Text 2 2 61" xfId="49964"/>
    <cellStyle name="Warning Text 2 2 62" xfId="49965"/>
    <cellStyle name="Warning Text 2 2 63" xfId="49966"/>
    <cellStyle name="Warning Text 2 2 64" xfId="49967"/>
    <cellStyle name="Warning Text 2 2 65" xfId="49968"/>
    <cellStyle name="Warning Text 2 2 66" xfId="49969"/>
    <cellStyle name="Warning Text 2 2 67" xfId="49970"/>
    <cellStyle name="Warning Text 2 2 7" xfId="49971"/>
    <cellStyle name="Warning Text 2 2 8" xfId="49972"/>
    <cellStyle name="Warning Text 2 2 9" xfId="49973"/>
    <cellStyle name="Warning Text 2 20" xfId="49974"/>
    <cellStyle name="Warning Text 2 21" xfId="49975"/>
    <cellStyle name="Warning Text 2 22" xfId="49976"/>
    <cellStyle name="Warning Text 2 23" xfId="49977"/>
    <cellStyle name="Warning Text 2 24" xfId="49978"/>
    <cellStyle name="Warning Text 2 25" xfId="49979"/>
    <cellStyle name="Warning Text 2 26" xfId="49980"/>
    <cellStyle name="Warning Text 2 27" xfId="49981"/>
    <cellStyle name="Warning Text 2 28" xfId="49982"/>
    <cellStyle name="Warning Text 2 29" xfId="49983"/>
    <cellStyle name="Warning Text 2 3" xfId="49984"/>
    <cellStyle name="Warning Text 2 30" xfId="49985"/>
    <cellStyle name="Warning Text 2 31" xfId="49986"/>
    <cellStyle name="Warning Text 2 32" xfId="49987"/>
    <cellStyle name="Warning Text 2 33" xfId="49988"/>
    <cellStyle name="Warning Text 2 34" xfId="49989"/>
    <cellStyle name="Warning Text 2 35" xfId="49990"/>
    <cellStyle name="Warning Text 2 36" xfId="49991"/>
    <cellStyle name="Warning Text 2 37" xfId="49992"/>
    <cellStyle name="Warning Text 2 38" xfId="49993"/>
    <cellStyle name="Warning Text 2 39" xfId="49994"/>
    <cellStyle name="Warning Text 2 4" xfId="49995"/>
    <cellStyle name="Warning Text 2 40" xfId="49996"/>
    <cellStyle name="Warning Text 2 41" xfId="49997"/>
    <cellStyle name="Warning Text 2 42" xfId="49998"/>
    <cellStyle name="Warning Text 2 43" xfId="49999"/>
    <cellStyle name="Warning Text 2 44" xfId="50000"/>
    <cellStyle name="Warning Text 2 45" xfId="50001"/>
    <cellStyle name="Warning Text 2 46" xfId="50002"/>
    <cellStyle name="Warning Text 2 47" xfId="50003"/>
    <cellStyle name="Warning Text 2 48" xfId="50004"/>
    <cellStyle name="Warning Text 2 49" xfId="50005"/>
    <cellStyle name="Warning Text 2 5" xfId="50006"/>
    <cellStyle name="Warning Text 2 50" xfId="50007"/>
    <cellStyle name="Warning Text 2 51" xfId="50008"/>
    <cellStyle name="Warning Text 2 52" xfId="50009"/>
    <cellStyle name="Warning Text 2 53" xfId="50010"/>
    <cellStyle name="Warning Text 2 54" xfId="50011"/>
    <cellStyle name="Warning Text 2 55" xfId="50012"/>
    <cellStyle name="Warning Text 2 56" xfId="50013"/>
    <cellStyle name="Warning Text 2 57" xfId="50014"/>
    <cellStyle name="Warning Text 2 58" xfId="50015"/>
    <cellStyle name="Warning Text 2 59" xfId="50016"/>
    <cellStyle name="Warning Text 2 6" xfId="50017"/>
    <cellStyle name="Warning Text 2 60" xfId="50018"/>
    <cellStyle name="Warning Text 2 61" xfId="50019"/>
    <cellStyle name="Warning Text 2 62" xfId="50020"/>
    <cellStyle name="Warning Text 2 63" xfId="50021"/>
    <cellStyle name="Warning Text 2 64" xfId="50022"/>
    <cellStyle name="Warning Text 2 65" xfId="50023"/>
    <cellStyle name="Warning Text 2 66" xfId="50024"/>
    <cellStyle name="Warning Text 2 67" xfId="50025"/>
    <cellStyle name="Warning Text 2 68" xfId="50026"/>
    <cellStyle name="Warning Text 2 7" xfId="50027"/>
    <cellStyle name="Warning Text 2 8" xfId="50028"/>
    <cellStyle name="Warning Text 2 9" xfId="50029"/>
    <cellStyle name="Warning Text 20" xfId="50030"/>
    <cellStyle name="Warning Text 20 10" xfId="50031"/>
    <cellStyle name="Warning Text 20 11" xfId="50032"/>
    <cellStyle name="Warning Text 20 12" xfId="50033"/>
    <cellStyle name="Warning Text 20 13" xfId="50034"/>
    <cellStyle name="Warning Text 20 14" xfId="50035"/>
    <cellStyle name="Warning Text 20 15" xfId="50036"/>
    <cellStyle name="Warning Text 20 16" xfId="50037"/>
    <cellStyle name="Warning Text 20 17" xfId="50038"/>
    <cellStyle name="Warning Text 20 18" xfId="50039"/>
    <cellStyle name="Warning Text 20 19" xfId="50040"/>
    <cellStyle name="Warning Text 20 2" xfId="50041"/>
    <cellStyle name="Warning Text 20 20" xfId="50042"/>
    <cellStyle name="Warning Text 20 21" xfId="50043"/>
    <cellStyle name="Warning Text 20 22" xfId="50044"/>
    <cellStyle name="Warning Text 20 23" xfId="50045"/>
    <cellStyle name="Warning Text 20 24" xfId="50046"/>
    <cellStyle name="Warning Text 20 25" xfId="50047"/>
    <cellStyle name="Warning Text 20 26" xfId="50048"/>
    <cellStyle name="Warning Text 20 27" xfId="50049"/>
    <cellStyle name="Warning Text 20 28" xfId="50050"/>
    <cellStyle name="Warning Text 20 29" xfId="50051"/>
    <cellStyle name="Warning Text 20 3" xfId="50052"/>
    <cellStyle name="Warning Text 20 30" xfId="50053"/>
    <cellStyle name="Warning Text 20 31" xfId="50054"/>
    <cellStyle name="Warning Text 20 32" xfId="50055"/>
    <cellStyle name="Warning Text 20 33" xfId="50056"/>
    <cellStyle name="Warning Text 20 34" xfId="50057"/>
    <cellStyle name="Warning Text 20 35" xfId="50058"/>
    <cellStyle name="Warning Text 20 36" xfId="50059"/>
    <cellStyle name="Warning Text 20 37" xfId="50060"/>
    <cellStyle name="Warning Text 20 38" xfId="50061"/>
    <cellStyle name="Warning Text 20 39" xfId="50062"/>
    <cellStyle name="Warning Text 20 4" xfId="50063"/>
    <cellStyle name="Warning Text 20 40" xfId="50064"/>
    <cellStyle name="Warning Text 20 41" xfId="50065"/>
    <cellStyle name="Warning Text 20 42" xfId="50066"/>
    <cellStyle name="Warning Text 20 43" xfId="50067"/>
    <cellStyle name="Warning Text 20 44" xfId="50068"/>
    <cellStyle name="Warning Text 20 45" xfId="50069"/>
    <cellStyle name="Warning Text 20 46" xfId="50070"/>
    <cellStyle name="Warning Text 20 47" xfId="50071"/>
    <cellStyle name="Warning Text 20 48" xfId="50072"/>
    <cellStyle name="Warning Text 20 49" xfId="50073"/>
    <cellStyle name="Warning Text 20 5" xfId="50074"/>
    <cellStyle name="Warning Text 20 50" xfId="50075"/>
    <cellStyle name="Warning Text 20 51" xfId="50076"/>
    <cellStyle name="Warning Text 20 52" xfId="50077"/>
    <cellStyle name="Warning Text 20 53" xfId="50078"/>
    <cellStyle name="Warning Text 20 54" xfId="50079"/>
    <cellStyle name="Warning Text 20 55" xfId="50080"/>
    <cellStyle name="Warning Text 20 56" xfId="50081"/>
    <cellStyle name="Warning Text 20 57" xfId="50082"/>
    <cellStyle name="Warning Text 20 58" xfId="50083"/>
    <cellStyle name="Warning Text 20 59" xfId="50084"/>
    <cellStyle name="Warning Text 20 6" xfId="50085"/>
    <cellStyle name="Warning Text 20 60" xfId="50086"/>
    <cellStyle name="Warning Text 20 61" xfId="50087"/>
    <cellStyle name="Warning Text 20 62" xfId="50088"/>
    <cellStyle name="Warning Text 20 63" xfId="50089"/>
    <cellStyle name="Warning Text 20 64" xfId="50090"/>
    <cellStyle name="Warning Text 20 65" xfId="50091"/>
    <cellStyle name="Warning Text 20 66" xfId="50092"/>
    <cellStyle name="Warning Text 20 67" xfId="50093"/>
    <cellStyle name="Warning Text 20 7" xfId="50094"/>
    <cellStyle name="Warning Text 20 8" xfId="50095"/>
    <cellStyle name="Warning Text 20 9" xfId="50096"/>
    <cellStyle name="Warning Text 21" xfId="50097"/>
    <cellStyle name="Warning Text 21 10" xfId="50098"/>
    <cellStyle name="Warning Text 21 11" xfId="50099"/>
    <cellStyle name="Warning Text 21 12" xfId="50100"/>
    <cellStyle name="Warning Text 21 13" xfId="50101"/>
    <cellStyle name="Warning Text 21 14" xfId="50102"/>
    <cellStyle name="Warning Text 21 15" xfId="50103"/>
    <cellStyle name="Warning Text 21 16" xfId="50104"/>
    <cellStyle name="Warning Text 21 17" xfId="50105"/>
    <cellStyle name="Warning Text 21 18" xfId="50106"/>
    <cellStyle name="Warning Text 21 19" xfId="50107"/>
    <cellStyle name="Warning Text 21 2" xfId="50108"/>
    <cellStyle name="Warning Text 21 20" xfId="50109"/>
    <cellStyle name="Warning Text 21 21" xfId="50110"/>
    <cellStyle name="Warning Text 21 22" xfId="50111"/>
    <cellStyle name="Warning Text 21 23" xfId="50112"/>
    <cellStyle name="Warning Text 21 24" xfId="50113"/>
    <cellStyle name="Warning Text 21 25" xfId="50114"/>
    <cellStyle name="Warning Text 21 26" xfId="50115"/>
    <cellStyle name="Warning Text 21 27" xfId="50116"/>
    <cellStyle name="Warning Text 21 28" xfId="50117"/>
    <cellStyle name="Warning Text 21 29" xfId="50118"/>
    <cellStyle name="Warning Text 21 3" xfId="50119"/>
    <cellStyle name="Warning Text 21 30" xfId="50120"/>
    <cellStyle name="Warning Text 21 31" xfId="50121"/>
    <cellStyle name="Warning Text 21 32" xfId="50122"/>
    <cellStyle name="Warning Text 21 33" xfId="50123"/>
    <cellStyle name="Warning Text 21 34" xfId="50124"/>
    <cellStyle name="Warning Text 21 35" xfId="50125"/>
    <cellStyle name="Warning Text 21 36" xfId="50126"/>
    <cellStyle name="Warning Text 21 37" xfId="50127"/>
    <cellStyle name="Warning Text 21 38" xfId="50128"/>
    <cellStyle name="Warning Text 21 39" xfId="50129"/>
    <cellStyle name="Warning Text 21 4" xfId="50130"/>
    <cellStyle name="Warning Text 21 40" xfId="50131"/>
    <cellStyle name="Warning Text 21 41" xfId="50132"/>
    <cellStyle name="Warning Text 21 42" xfId="50133"/>
    <cellStyle name="Warning Text 21 43" xfId="50134"/>
    <cellStyle name="Warning Text 21 44" xfId="50135"/>
    <cellStyle name="Warning Text 21 45" xfId="50136"/>
    <cellStyle name="Warning Text 21 46" xfId="50137"/>
    <cellStyle name="Warning Text 21 47" xfId="50138"/>
    <cellStyle name="Warning Text 21 48" xfId="50139"/>
    <cellStyle name="Warning Text 21 49" xfId="50140"/>
    <cellStyle name="Warning Text 21 5" xfId="50141"/>
    <cellStyle name="Warning Text 21 50" xfId="50142"/>
    <cellStyle name="Warning Text 21 51" xfId="50143"/>
    <cellStyle name="Warning Text 21 52" xfId="50144"/>
    <cellStyle name="Warning Text 21 53" xfId="50145"/>
    <cellStyle name="Warning Text 21 54" xfId="50146"/>
    <cellStyle name="Warning Text 21 55" xfId="50147"/>
    <cellStyle name="Warning Text 21 56" xfId="50148"/>
    <cellStyle name="Warning Text 21 57" xfId="50149"/>
    <cellStyle name="Warning Text 21 58" xfId="50150"/>
    <cellStyle name="Warning Text 21 59" xfId="50151"/>
    <cellStyle name="Warning Text 21 6" xfId="50152"/>
    <cellStyle name="Warning Text 21 60" xfId="50153"/>
    <cellStyle name="Warning Text 21 61" xfId="50154"/>
    <cellStyle name="Warning Text 21 62" xfId="50155"/>
    <cellStyle name="Warning Text 21 63" xfId="50156"/>
    <cellStyle name="Warning Text 21 64" xfId="50157"/>
    <cellStyle name="Warning Text 21 65" xfId="50158"/>
    <cellStyle name="Warning Text 21 66" xfId="50159"/>
    <cellStyle name="Warning Text 21 67" xfId="50160"/>
    <cellStyle name="Warning Text 21 7" xfId="50161"/>
    <cellStyle name="Warning Text 21 8" xfId="50162"/>
    <cellStyle name="Warning Text 21 9" xfId="50163"/>
    <cellStyle name="Warning Text 22" xfId="50164"/>
    <cellStyle name="Warning Text 22 10" xfId="50165"/>
    <cellStyle name="Warning Text 22 11" xfId="50166"/>
    <cellStyle name="Warning Text 22 12" xfId="50167"/>
    <cellStyle name="Warning Text 22 13" xfId="50168"/>
    <cellStyle name="Warning Text 22 14" xfId="50169"/>
    <cellStyle name="Warning Text 22 15" xfId="50170"/>
    <cellStyle name="Warning Text 22 16" xfId="50171"/>
    <cellStyle name="Warning Text 22 17" xfId="50172"/>
    <cellStyle name="Warning Text 22 18" xfId="50173"/>
    <cellStyle name="Warning Text 22 19" xfId="50174"/>
    <cellStyle name="Warning Text 22 2" xfId="50175"/>
    <cellStyle name="Warning Text 22 20" xfId="50176"/>
    <cellStyle name="Warning Text 22 21" xfId="50177"/>
    <cellStyle name="Warning Text 22 22" xfId="50178"/>
    <cellStyle name="Warning Text 22 23" xfId="50179"/>
    <cellStyle name="Warning Text 22 24" xfId="50180"/>
    <cellStyle name="Warning Text 22 25" xfId="50181"/>
    <cellStyle name="Warning Text 22 26" xfId="50182"/>
    <cellStyle name="Warning Text 22 27" xfId="50183"/>
    <cellStyle name="Warning Text 22 28" xfId="50184"/>
    <cellStyle name="Warning Text 22 29" xfId="50185"/>
    <cellStyle name="Warning Text 22 3" xfId="50186"/>
    <cellStyle name="Warning Text 22 30" xfId="50187"/>
    <cellStyle name="Warning Text 22 31" xfId="50188"/>
    <cellStyle name="Warning Text 22 32" xfId="50189"/>
    <cellStyle name="Warning Text 22 33" xfId="50190"/>
    <cellStyle name="Warning Text 22 34" xfId="50191"/>
    <cellStyle name="Warning Text 22 35" xfId="50192"/>
    <cellStyle name="Warning Text 22 36" xfId="50193"/>
    <cellStyle name="Warning Text 22 37" xfId="50194"/>
    <cellStyle name="Warning Text 22 38" xfId="50195"/>
    <cellStyle name="Warning Text 22 39" xfId="50196"/>
    <cellStyle name="Warning Text 22 4" xfId="50197"/>
    <cellStyle name="Warning Text 22 40" xfId="50198"/>
    <cellStyle name="Warning Text 22 41" xfId="50199"/>
    <cellStyle name="Warning Text 22 42" xfId="50200"/>
    <cellStyle name="Warning Text 22 43" xfId="50201"/>
    <cellStyle name="Warning Text 22 44" xfId="50202"/>
    <cellStyle name="Warning Text 22 45" xfId="50203"/>
    <cellStyle name="Warning Text 22 46" xfId="50204"/>
    <cellStyle name="Warning Text 22 47" xfId="50205"/>
    <cellStyle name="Warning Text 22 48" xfId="50206"/>
    <cellStyle name="Warning Text 22 49" xfId="50207"/>
    <cellStyle name="Warning Text 22 5" xfId="50208"/>
    <cellStyle name="Warning Text 22 50" xfId="50209"/>
    <cellStyle name="Warning Text 22 51" xfId="50210"/>
    <cellStyle name="Warning Text 22 52" xfId="50211"/>
    <cellStyle name="Warning Text 22 53" xfId="50212"/>
    <cellStyle name="Warning Text 22 54" xfId="50213"/>
    <cellStyle name="Warning Text 22 55" xfId="50214"/>
    <cellStyle name="Warning Text 22 56" xfId="50215"/>
    <cellStyle name="Warning Text 22 57" xfId="50216"/>
    <cellStyle name="Warning Text 22 58" xfId="50217"/>
    <cellStyle name="Warning Text 22 59" xfId="50218"/>
    <cellStyle name="Warning Text 22 6" xfId="50219"/>
    <cellStyle name="Warning Text 22 60" xfId="50220"/>
    <cellStyle name="Warning Text 22 61" xfId="50221"/>
    <cellStyle name="Warning Text 22 62" xfId="50222"/>
    <cellStyle name="Warning Text 22 63" xfId="50223"/>
    <cellStyle name="Warning Text 22 64" xfId="50224"/>
    <cellStyle name="Warning Text 22 65" xfId="50225"/>
    <cellStyle name="Warning Text 22 66" xfId="50226"/>
    <cellStyle name="Warning Text 22 67" xfId="50227"/>
    <cellStyle name="Warning Text 22 7" xfId="50228"/>
    <cellStyle name="Warning Text 22 8" xfId="50229"/>
    <cellStyle name="Warning Text 22 9" xfId="50230"/>
    <cellStyle name="Warning Text 23" xfId="50231"/>
    <cellStyle name="Warning Text 23 10" xfId="50232"/>
    <cellStyle name="Warning Text 23 11" xfId="50233"/>
    <cellStyle name="Warning Text 23 12" xfId="50234"/>
    <cellStyle name="Warning Text 23 13" xfId="50235"/>
    <cellStyle name="Warning Text 23 14" xfId="50236"/>
    <cellStyle name="Warning Text 23 15" xfId="50237"/>
    <cellStyle name="Warning Text 23 16" xfId="50238"/>
    <cellStyle name="Warning Text 23 17" xfId="50239"/>
    <cellStyle name="Warning Text 23 18" xfId="50240"/>
    <cellStyle name="Warning Text 23 19" xfId="50241"/>
    <cellStyle name="Warning Text 23 2" xfId="50242"/>
    <cellStyle name="Warning Text 23 20" xfId="50243"/>
    <cellStyle name="Warning Text 23 21" xfId="50244"/>
    <cellStyle name="Warning Text 23 22" xfId="50245"/>
    <cellStyle name="Warning Text 23 23" xfId="50246"/>
    <cellStyle name="Warning Text 23 24" xfId="50247"/>
    <cellStyle name="Warning Text 23 25" xfId="50248"/>
    <cellStyle name="Warning Text 23 26" xfId="50249"/>
    <cellStyle name="Warning Text 23 27" xfId="50250"/>
    <cellStyle name="Warning Text 23 28" xfId="50251"/>
    <cellStyle name="Warning Text 23 29" xfId="50252"/>
    <cellStyle name="Warning Text 23 3" xfId="50253"/>
    <cellStyle name="Warning Text 23 30" xfId="50254"/>
    <cellStyle name="Warning Text 23 31" xfId="50255"/>
    <cellStyle name="Warning Text 23 32" xfId="50256"/>
    <cellStyle name="Warning Text 23 33" xfId="50257"/>
    <cellStyle name="Warning Text 23 34" xfId="50258"/>
    <cellStyle name="Warning Text 23 35" xfId="50259"/>
    <cellStyle name="Warning Text 23 36" xfId="50260"/>
    <cellStyle name="Warning Text 23 37" xfId="50261"/>
    <cellStyle name="Warning Text 23 38" xfId="50262"/>
    <cellStyle name="Warning Text 23 39" xfId="50263"/>
    <cellStyle name="Warning Text 23 4" xfId="50264"/>
    <cellStyle name="Warning Text 23 40" xfId="50265"/>
    <cellStyle name="Warning Text 23 41" xfId="50266"/>
    <cellStyle name="Warning Text 23 42" xfId="50267"/>
    <cellStyle name="Warning Text 23 43" xfId="50268"/>
    <cellStyle name="Warning Text 23 44" xfId="50269"/>
    <cellStyle name="Warning Text 23 45" xfId="50270"/>
    <cellStyle name="Warning Text 23 46" xfId="50271"/>
    <cellStyle name="Warning Text 23 47" xfId="50272"/>
    <cellStyle name="Warning Text 23 48" xfId="50273"/>
    <cellStyle name="Warning Text 23 49" xfId="50274"/>
    <cellStyle name="Warning Text 23 5" xfId="50275"/>
    <cellStyle name="Warning Text 23 50" xfId="50276"/>
    <cellStyle name="Warning Text 23 51" xfId="50277"/>
    <cellStyle name="Warning Text 23 52" xfId="50278"/>
    <cellStyle name="Warning Text 23 53" xfId="50279"/>
    <cellStyle name="Warning Text 23 54" xfId="50280"/>
    <cellStyle name="Warning Text 23 55" xfId="50281"/>
    <cellStyle name="Warning Text 23 56" xfId="50282"/>
    <cellStyle name="Warning Text 23 57" xfId="50283"/>
    <cellStyle name="Warning Text 23 58" xfId="50284"/>
    <cellStyle name="Warning Text 23 59" xfId="50285"/>
    <cellStyle name="Warning Text 23 6" xfId="50286"/>
    <cellStyle name="Warning Text 23 60" xfId="50287"/>
    <cellStyle name="Warning Text 23 61" xfId="50288"/>
    <cellStyle name="Warning Text 23 62" xfId="50289"/>
    <cellStyle name="Warning Text 23 63" xfId="50290"/>
    <cellStyle name="Warning Text 23 64" xfId="50291"/>
    <cellStyle name="Warning Text 23 65" xfId="50292"/>
    <cellStyle name="Warning Text 23 66" xfId="50293"/>
    <cellStyle name="Warning Text 23 67" xfId="50294"/>
    <cellStyle name="Warning Text 23 7" xfId="50295"/>
    <cellStyle name="Warning Text 23 8" xfId="50296"/>
    <cellStyle name="Warning Text 23 9" xfId="50297"/>
    <cellStyle name="Warning Text 24" xfId="50298"/>
    <cellStyle name="Warning Text 24 10" xfId="50299"/>
    <cellStyle name="Warning Text 24 11" xfId="50300"/>
    <cellStyle name="Warning Text 24 12" xfId="50301"/>
    <cellStyle name="Warning Text 24 13" xfId="50302"/>
    <cellStyle name="Warning Text 24 14" xfId="50303"/>
    <cellStyle name="Warning Text 24 15" xfId="50304"/>
    <cellStyle name="Warning Text 24 16" xfId="50305"/>
    <cellStyle name="Warning Text 24 17" xfId="50306"/>
    <cellStyle name="Warning Text 24 18" xfId="50307"/>
    <cellStyle name="Warning Text 24 19" xfId="50308"/>
    <cellStyle name="Warning Text 24 2" xfId="50309"/>
    <cellStyle name="Warning Text 24 20" xfId="50310"/>
    <cellStyle name="Warning Text 24 21" xfId="50311"/>
    <cellStyle name="Warning Text 24 22" xfId="50312"/>
    <cellStyle name="Warning Text 24 23" xfId="50313"/>
    <cellStyle name="Warning Text 24 24" xfId="50314"/>
    <cellStyle name="Warning Text 24 25" xfId="50315"/>
    <cellStyle name="Warning Text 24 26" xfId="50316"/>
    <cellStyle name="Warning Text 24 27" xfId="50317"/>
    <cellStyle name="Warning Text 24 28" xfId="50318"/>
    <cellStyle name="Warning Text 24 29" xfId="50319"/>
    <cellStyle name="Warning Text 24 3" xfId="50320"/>
    <cellStyle name="Warning Text 24 30" xfId="50321"/>
    <cellStyle name="Warning Text 24 31" xfId="50322"/>
    <cellStyle name="Warning Text 24 32" xfId="50323"/>
    <cellStyle name="Warning Text 24 33" xfId="50324"/>
    <cellStyle name="Warning Text 24 34" xfId="50325"/>
    <cellStyle name="Warning Text 24 35" xfId="50326"/>
    <cellStyle name="Warning Text 24 36" xfId="50327"/>
    <cellStyle name="Warning Text 24 37" xfId="50328"/>
    <cellStyle name="Warning Text 24 38" xfId="50329"/>
    <cellStyle name="Warning Text 24 39" xfId="50330"/>
    <cellStyle name="Warning Text 24 4" xfId="50331"/>
    <cellStyle name="Warning Text 24 40" xfId="50332"/>
    <cellStyle name="Warning Text 24 41" xfId="50333"/>
    <cellStyle name="Warning Text 24 42" xfId="50334"/>
    <cellStyle name="Warning Text 24 43" xfId="50335"/>
    <cellStyle name="Warning Text 24 44" xfId="50336"/>
    <cellStyle name="Warning Text 24 45" xfId="50337"/>
    <cellStyle name="Warning Text 24 46" xfId="50338"/>
    <cellStyle name="Warning Text 24 47" xfId="50339"/>
    <cellStyle name="Warning Text 24 48" xfId="50340"/>
    <cellStyle name="Warning Text 24 49" xfId="50341"/>
    <cellStyle name="Warning Text 24 5" xfId="50342"/>
    <cellStyle name="Warning Text 24 50" xfId="50343"/>
    <cellStyle name="Warning Text 24 51" xfId="50344"/>
    <cellStyle name="Warning Text 24 52" xfId="50345"/>
    <cellStyle name="Warning Text 24 53" xfId="50346"/>
    <cellStyle name="Warning Text 24 54" xfId="50347"/>
    <cellStyle name="Warning Text 24 55" xfId="50348"/>
    <cellStyle name="Warning Text 24 56" xfId="50349"/>
    <cellStyle name="Warning Text 24 57" xfId="50350"/>
    <cellStyle name="Warning Text 24 58" xfId="50351"/>
    <cellStyle name="Warning Text 24 59" xfId="50352"/>
    <cellStyle name="Warning Text 24 6" xfId="50353"/>
    <cellStyle name="Warning Text 24 60" xfId="50354"/>
    <cellStyle name="Warning Text 24 61" xfId="50355"/>
    <cellStyle name="Warning Text 24 62" xfId="50356"/>
    <cellStyle name="Warning Text 24 63" xfId="50357"/>
    <cellStyle name="Warning Text 24 64" xfId="50358"/>
    <cellStyle name="Warning Text 24 65" xfId="50359"/>
    <cellStyle name="Warning Text 24 66" xfId="50360"/>
    <cellStyle name="Warning Text 24 67" xfId="50361"/>
    <cellStyle name="Warning Text 24 7" xfId="50362"/>
    <cellStyle name="Warning Text 24 8" xfId="50363"/>
    <cellStyle name="Warning Text 24 9" xfId="50364"/>
    <cellStyle name="Warning Text 25" xfId="50365"/>
    <cellStyle name="Warning Text 25 10" xfId="50366"/>
    <cellStyle name="Warning Text 25 11" xfId="50367"/>
    <cellStyle name="Warning Text 25 12" xfId="50368"/>
    <cellStyle name="Warning Text 25 13" xfId="50369"/>
    <cellStyle name="Warning Text 25 14" xfId="50370"/>
    <cellStyle name="Warning Text 25 15" xfId="50371"/>
    <cellStyle name="Warning Text 25 16" xfId="50372"/>
    <cellStyle name="Warning Text 25 17" xfId="50373"/>
    <cellStyle name="Warning Text 25 18" xfId="50374"/>
    <cellStyle name="Warning Text 25 19" xfId="50375"/>
    <cellStyle name="Warning Text 25 2" xfId="50376"/>
    <cellStyle name="Warning Text 25 20" xfId="50377"/>
    <cellStyle name="Warning Text 25 21" xfId="50378"/>
    <cellStyle name="Warning Text 25 22" xfId="50379"/>
    <cellStyle name="Warning Text 25 23" xfId="50380"/>
    <cellStyle name="Warning Text 25 24" xfId="50381"/>
    <cellStyle name="Warning Text 25 25" xfId="50382"/>
    <cellStyle name="Warning Text 25 26" xfId="50383"/>
    <cellStyle name="Warning Text 25 27" xfId="50384"/>
    <cellStyle name="Warning Text 25 28" xfId="50385"/>
    <cellStyle name="Warning Text 25 29" xfId="50386"/>
    <cellStyle name="Warning Text 25 3" xfId="50387"/>
    <cellStyle name="Warning Text 25 30" xfId="50388"/>
    <cellStyle name="Warning Text 25 31" xfId="50389"/>
    <cellStyle name="Warning Text 25 32" xfId="50390"/>
    <cellStyle name="Warning Text 25 33" xfId="50391"/>
    <cellStyle name="Warning Text 25 34" xfId="50392"/>
    <cellStyle name="Warning Text 25 35" xfId="50393"/>
    <cellStyle name="Warning Text 25 36" xfId="50394"/>
    <cellStyle name="Warning Text 25 37" xfId="50395"/>
    <cellStyle name="Warning Text 25 38" xfId="50396"/>
    <cellStyle name="Warning Text 25 39" xfId="50397"/>
    <cellStyle name="Warning Text 25 4" xfId="50398"/>
    <cellStyle name="Warning Text 25 40" xfId="50399"/>
    <cellStyle name="Warning Text 25 41" xfId="50400"/>
    <cellStyle name="Warning Text 25 42" xfId="50401"/>
    <cellStyle name="Warning Text 25 43" xfId="50402"/>
    <cellStyle name="Warning Text 25 44" xfId="50403"/>
    <cellStyle name="Warning Text 25 45" xfId="50404"/>
    <cellStyle name="Warning Text 25 46" xfId="50405"/>
    <cellStyle name="Warning Text 25 47" xfId="50406"/>
    <cellStyle name="Warning Text 25 48" xfId="50407"/>
    <cellStyle name="Warning Text 25 49" xfId="50408"/>
    <cellStyle name="Warning Text 25 5" xfId="50409"/>
    <cellStyle name="Warning Text 25 50" xfId="50410"/>
    <cellStyle name="Warning Text 25 51" xfId="50411"/>
    <cellStyle name="Warning Text 25 52" xfId="50412"/>
    <cellStyle name="Warning Text 25 53" xfId="50413"/>
    <cellStyle name="Warning Text 25 54" xfId="50414"/>
    <cellStyle name="Warning Text 25 55" xfId="50415"/>
    <cellStyle name="Warning Text 25 56" xfId="50416"/>
    <cellStyle name="Warning Text 25 57" xfId="50417"/>
    <cellStyle name="Warning Text 25 58" xfId="50418"/>
    <cellStyle name="Warning Text 25 59" xfId="50419"/>
    <cellStyle name="Warning Text 25 6" xfId="50420"/>
    <cellStyle name="Warning Text 25 60" xfId="50421"/>
    <cellStyle name="Warning Text 25 61" xfId="50422"/>
    <cellStyle name="Warning Text 25 62" xfId="50423"/>
    <cellStyle name="Warning Text 25 63" xfId="50424"/>
    <cellStyle name="Warning Text 25 64" xfId="50425"/>
    <cellStyle name="Warning Text 25 65" xfId="50426"/>
    <cellStyle name="Warning Text 25 66" xfId="50427"/>
    <cellStyle name="Warning Text 25 67" xfId="50428"/>
    <cellStyle name="Warning Text 25 7" xfId="50429"/>
    <cellStyle name="Warning Text 25 8" xfId="50430"/>
    <cellStyle name="Warning Text 25 9" xfId="50431"/>
    <cellStyle name="Warning Text 26" xfId="50432"/>
    <cellStyle name="Warning Text 26 10" xfId="50433"/>
    <cellStyle name="Warning Text 26 11" xfId="50434"/>
    <cellStyle name="Warning Text 26 12" xfId="50435"/>
    <cellStyle name="Warning Text 26 13" xfId="50436"/>
    <cellStyle name="Warning Text 26 14" xfId="50437"/>
    <cellStyle name="Warning Text 26 15" xfId="50438"/>
    <cellStyle name="Warning Text 26 16" xfId="50439"/>
    <cellStyle name="Warning Text 26 17" xfId="50440"/>
    <cellStyle name="Warning Text 26 18" xfId="50441"/>
    <cellStyle name="Warning Text 26 19" xfId="50442"/>
    <cellStyle name="Warning Text 26 2" xfId="50443"/>
    <cellStyle name="Warning Text 26 20" xfId="50444"/>
    <cellStyle name="Warning Text 26 21" xfId="50445"/>
    <cellStyle name="Warning Text 26 22" xfId="50446"/>
    <cellStyle name="Warning Text 26 23" xfId="50447"/>
    <cellStyle name="Warning Text 26 24" xfId="50448"/>
    <cellStyle name="Warning Text 26 25" xfId="50449"/>
    <cellStyle name="Warning Text 26 26" xfId="50450"/>
    <cellStyle name="Warning Text 26 27" xfId="50451"/>
    <cellStyle name="Warning Text 26 28" xfId="50452"/>
    <cellStyle name="Warning Text 26 29" xfId="50453"/>
    <cellStyle name="Warning Text 26 3" xfId="50454"/>
    <cellStyle name="Warning Text 26 30" xfId="50455"/>
    <cellStyle name="Warning Text 26 31" xfId="50456"/>
    <cellStyle name="Warning Text 26 32" xfId="50457"/>
    <cellStyle name="Warning Text 26 33" xfId="50458"/>
    <cellStyle name="Warning Text 26 34" xfId="50459"/>
    <cellStyle name="Warning Text 26 35" xfId="50460"/>
    <cellStyle name="Warning Text 26 36" xfId="50461"/>
    <cellStyle name="Warning Text 26 37" xfId="50462"/>
    <cellStyle name="Warning Text 26 38" xfId="50463"/>
    <cellStyle name="Warning Text 26 39" xfId="50464"/>
    <cellStyle name="Warning Text 26 4" xfId="50465"/>
    <cellStyle name="Warning Text 26 40" xfId="50466"/>
    <cellStyle name="Warning Text 26 41" xfId="50467"/>
    <cellStyle name="Warning Text 26 42" xfId="50468"/>
    <cellStyle name="Warning Text 26 43" xfId="50469"/>
    <cellStyle name="Warning Text 26 44" xfId="50470"/>
    <cellStyle name="Warning Text 26 45" xfId="50471"/>
    <cellStyle name="Warning Text 26 46" xfId="50472"/>
    <cellStyle name="Warning Text 26 47" xfId="50473"/>
    <cellStyle name="Warning Text 26 48" xfId="50474"/>
    <cellStyle name="Warning Text 26 49" xfId="50475"/>
    <cellStyle name="Warning Text 26 5" xfId="50476"/>
    <cellStyle name="Warning Text 26 50" xfId="50477"/>
    <cellStyle name="Warning Text 26 51" xfId="50478"/>
    <cellStyle name="Warning Text 26 52" xfId="50479"/>
    <cellStyle name="Warning Text 26 53" xfId="50480"/>
    <cellStyle name="Warning Text 26 54" xfId="50481"/>
    <cellStyle name="Warning Text 26 55" xfId="50482"/>
    <cellStyle name="Warning Text 26 56" xfId="50483"/>
    <cellStyle name="Warning Text 26 57" xfId="50484"/>
    <cellStyle name="Warning Text 26 58" xfId="50485"/>
    <cellStyle name="Warning Text 26 59" xfId="50486"/>
    <cellStyle name="Warning Text 26 6" xfId="50487"/>
    <cellStyle name="Warning Text 26 60" xfId="50488"/>
    <cellStyle name="Warning Text 26 61" xfId="50489"/>
    <cellStyle name="Warning Text 26 62" xfId="50490"/>
    <cellStyle name="Warning Text 26 63" xfId="50491"/>
    <cellStyle name="Warning Text 26 64" xfId="50492"/>
    <cellStyle name="Warning Text 26 65" xfId="50493"/>
    <cellStyle name="Warning Text 26 66" xfId="50494"/>
    <cellStyle name="Warning Text 26 67" xfId="50495"/>
    <cellStyle name="Warning Text 26 7" xfId="50496"/>
    <cellStyle name="Warning Text 26 8" xfId="50497"/>
    <cellStyle name="Warning Text 26 9" xfId="50498"/>
    <cellStyle name="Warning Text 27" xfId="50499"/>
    <cellStyle name="Warning Text 27 10" xfId="50500"/>
    <cellStyle name="Warning Text 27 11" xfId="50501"/>
    <cellStyle name="Warning Text 27 12" xfId="50502"/>
    <cellStyle name="Warning Text 27 13" xfId="50503"/>
    <cellStyle name="Warning Text 27 14" xfId="50504"/>
    <cellStyle name="Warning Text 27 15" xfId="50505"/>
    <cellStyle name="Warning Text 27 16" xfId="50506"/>
    <cellStyle name="Warning Text 27 17" xfId="50507"/>
    <cellStyle name="Warning Text 27 18" xfId="50508"/>
    <cellStyle name="Warning Text 27 19" xfId="50509"/>
    <cellStyle name="Warning Text 27 2" xfId="50510"/>
    <cellStyle name="Warning Text 27 20" xfId="50511"/>
    <cellStyle name="Warning Text 27 21" xfId="50512"/>
    <cellStyle name="Warning Text 27 22" xfId="50513"/>
    <cellStyle name="Warning Text 27 23" xfId="50514"/>
    <cellStyle name="Warning Text 27 24" xfId="50515"/>
    <cellStyle name="Warning Text 27 25" xfId="50516"/>
    <cellStyle name="Warning Text 27 26" xfId="50517"/>
    <cellStyle name="Warning Text 27 27" xfId="50518"/>
    <cellStyle name="Warning Text 27 28" xfId="50519"/>
    <cellStyle name="Warning Text 27 29" xfId="50520"/>
    <cellStyle name="Warning Text 27 3" xfId="50521"/>
    <cellStyle name="Warning Text 27 30" xfId="50522"/>
    <cellStyle name="Warning Text 27 31" xfId="50523"/>
    <cellStyle name="Warning Text 27 32" xfId="50524"/>
    <cellStyle name="Warning Text 27 33" xfId="50525"/>
    <cellStyle name="Warning Text 27 34" xfId="50526"/>
    <cellStyle name="Warning Text 27 35" xfId="50527"/>
    <cellStyle name="Warning Text 27 36" xfId="50528"/>
    <cellStyle name="Warning Text 27 37" xfId="50529"/>
    <cellStyle name="Warning Text 27 38" xfId="50530"/>
    <cellStyle name="Warning Text 27 39" xfId="50531"/>
    <cellStyle name="Warning Text 27 4" xfId="50532"/>
    <cellStyle name="Warning Text 27 40" xfId="50533"/>
    <cellStyle name="Warning Text 27 41" xfId="50534"/>
    <cellStyle name="Warning Text 27 42" xfId="50535"/>
    <cellStyle name="Warning Text 27 43" xfId="50536"/>
    <cellStyle name="Warning Text 27 44" xfId="50537"/>
    <cellStyle name="Warning Text 27 45" xfId="50538"/>
    <cellStyle name="Warning Text 27 46" xfId="50539"/>
    <cellStyle name="Warning Text 27 47" xfId="50540"/>
    <cellStyle name="Warning Text 27 48" xfId="50541"/>
    <cellStyle name="Warning Text 27 49" xfId="50542"/>
    <cellStyle name="Warning Text 27 5" xfId="50543"/>
    <cellStyle name="Warning Text 27 50" xfId="50544"/>
    <cellStyle name="Warning Text 27 51" xfId="50545"/>
    <cellStyle name="Warning Text 27 52" xfId="50546"/>
    <cellStyle name="Warning Text 27 53" xfId="50547"/>
    <cellStyle name="Warning Text 27 54" xfId="50548"/>
    <cellStyle name="Warning Text 27 55" xfId="50549"/>
    <cellStyle name="Warning Text 27 56" xfId="50550"/>
    <cellStyle name="Warning Text 27 57" xfId="50551"/>
    <cellStyle name="Warning Text 27 58" xfId="50552"/>
    <cellStyle name="Warning Text 27 59" xfId="50553"/>
    <cellStyle name="Warning Text 27 6" xfId="50554"/>
    <cellStyle name="Warning Text 27 60" xfId="50555"/>
    <cellStyle name="Warning Text 27 61" xfId="50556"/>
    <cellStyle name="Warning Text 27 62" xfId="50557"/>
    <cellStyle name="Warning Text 27 63" xfId="50558"/>
    <cellStyle name="Warning Text 27 64" xfId="50559"/>
    <cellStyle name="Warning Text 27 65" xfId="50560"/>
    <cellStyle name="Warning Text 27 66" xfId="50561"/>
    <cellStyle name="Warning Text 27 67" xfId="50562"/>
    <cellStyle name="Warning Text 27 7" xfId="50563"/>
    <cellStyle name="Warning Text 27 8" xfId="50564"/>
    <cellStyle name="Warning Text 27 9" xfId="50565"/>
    <cellStyle name="Warning Text 28" xfId="50566"/>
    <cellStyle name="Warning Text 28 10" xfId="50567"/>
    <cellStyle name="Warning Text 28 11" xfId="50568"/>
    <cellStyle name="Warning Text 28 12" xfId="50569"/>
    <cellStyle name="Warning Text 28 13" xfId="50570"/>
    <cellStyle name="Warning Text 28 14" xfId="50571"/>
    <cellStyle name="Warning Text 28 15" xfId="50572"/>
    <cellStyle name="Warning Text 28 16" xfId="50573"/>
    <cellStyle name="Warning Text 28 17" xfId="50574"/>
    <cellStyle name="Warning Text 28 18" xfId="50575"/>
    <cellStyle name="Warning Text 28 19" xfId="50576"/>
    <cellStyle name="Warning Text 28 2" xfId="50577"/>
    <cellStyle name="Warning Text 28 20" xfId="50578"/>
    <cellStyle name="Warning Text 28 21" xfId="50579"/>
    <cellStyle name="Warning Text 28 22" xfId="50580"/>
    <cellStyle name="Warning Text 28 23" xfId="50581"/>
    <cellStyle name="Warning Text 28 24" xfId="50582"/>
    <cellStyle name="Warning Text 28 25" xfId="50583"/>
    <cellStyle name="Warning Text 28 26" xfId="50584"/>
    <cellStyle name="Warning Text 28 27" xfId="50585"/>
    <cellStyle name="Warning Text 28 28" xfId="50586"/>
    <cellStyle name="Warning Text 28 29" xfId="50587"/>
    <cellStyle name="Warning Text 28 3" xfId="50588"/>
    <cellStyle name="Warning Text 28 30" xfId="50589"/>
    <cellStyle name="Warning Text 28 31" xfId="50590"/>
    <cellStyle name="Warning Text 28 32" xfId="50591"/>
    <cellStyle name="Warning Text 28 33" xfId="50592"/>
    <cellStyle name="Warning Text 28 34" xfId="50593"/>
    <cellStyle name="Warning Text 28 35" xfId="50594"/>
    <cellStyle name="Warning Text 28 36" xfId="50595"/>
    <cellStyle name="Warning Text 28 37" xfId="50596"/>
    <cellStyle name="Warning Text 28 38" xfId="50597"/>
    <cellStyle name="Warning Text 28 39" xfId="50598"/>
    <cellStyle name="Warning Text 28 4" xfId="50599"/>
    <cellStyle name="Warning Text 28 40" xfId="50600"/>
    <cellStyle name="Warning Text 28 41" xfId="50601"/>
    <cellStyle name="Warning Text 28 42" xfId="50602"/>
    <cellStyle name="Warning Text 28 43" xfId="50603"/>
    <cellStyle name="Warning Text 28 44" xfId="50604"/>
    <cellStyle name="Warning Text 28 45" xfId="50605"/>
    <cellStyle name="Warning Text 28 46" xfId="50606"/>
    <cellStyle name="Warning Text 28 47" xfId="50607"/>
    <cellStyle name="Warning Text 28 48" xfId="50608"/>
    <cellStyle name="Warning Text 28 49" xfId="50609"/>
    <cellStyle name="Warning Text 28 5" xfId="50610"/>
    <cellStyle name="Warning Text 28 50" xfId="50611"/>
    <cellStyle name="Warning Text 28 51" xfId="50612"/>
    <cellStyle name="Warning Text 28 52" xfId="50613"/>
    <cellStyle name="Warning Text 28 53" xfId="50614"/>
    <cellStyle name="Warning Text 28 54" xfId="50615"/>
    <cellStyle name="Warning Text 28 55" xfId="50616"/>
    <cellStyle name="Warning Text 28 56" xfId="50617"/>
    <cellStyle name="Warning Text 28 57" xfId="50618"/>
    <cellStyle name="Warning Text 28 58" xfId="50619"/>
    <cellStyle name="Warning Text 28 59" xfId="50620"/>
    <cellStyle name="Warning Text 28 6" xfId="50621"/>
    <cellStyle name="Warning Text 28 60" xfId="50622"/>
    <cellStyle name="Warning Text 28 61" xfId="50623"/>
    <cellStyle name="Warning Text 28 62" xfId="50624"/>
    <cellStyle name="Warning Text 28 63" xfId="50625"/>
    <cellStyle name="Warning Text 28 64" xfId="50626"/>
    <cellStyle name="Warning Text 28 65" xfId="50627"/>
    <cellStyle name="Warning Text 28 66" xfId="50628"/>
    <cellStyle name="Warning Text 28 67" xfId="50629"/>
    <cellStyle name="Warning Text 28 7" xfId="50630"/>
    <cellStyle name="Warning Text 28 8" xfId="50631"/>
    <cellStyle name="Warning Text 28 9" xfId="50632"/>
    <cellStyle name="Warning Text 29" xfId="50633"/>
    <cellStyle name="Warning Text 29 10" xfId="50634"/>
    <cellStyle name="Warning Text 29 11" xfId="50635"/>
    <cellStyle name="Warning Text 29 12" xfId="50636"/>
    <cellStyle name="Warning Text 29 13" xfId="50637"/>
    <cellStyle name="Warning Text 29 14" xfId="50638"/>
    <cellStyle name="Warning Text 29 15" xfId="50639"/>
    <cellStyle name="Warning Text 29 16" xfId="50640"/>
    <cellStyle name="Warning Text 29 17" xfId="50641"/>
    <cellStyle name="Warning Text 29 18" xfId="50642"/>
    <cellStyle name="Warning Text 29 19" xfId="50643"/>
    <cellStyle name="Warning Text 29 2" xfId="50644"/>
    <cellStyle name="Warning Text 29 20" xfId="50645"/>
    <cellStyle name="Warning Text 29 21" xfId="50646"/>
    <cellStyle name="Warning Text 29 22" xfId="50647"/>
    <cellStyle name="Warning Text 29 23" xfId="50648"/>
    <cellStyle name="Warning Text 29 24" xfId="50649"/>
    <cellStyle name="Warning Text 29 25" xfId="50650"/>
    <cellStyle name="Warning Text 29 26" xfId="50651"/>
    <cellStyle name="Warning Text 29 27" xfId="50652"/>
    <cellStyle name="Warning Text 29 28" xfId="50653"/>
    <cellStyle name="Warning Text 29 29" xfId="50654"/>
    <cellStyle name="Warning Text 29 3" xfId="50655"/>
    <cellStyle name="Warning Text 29 30" xfId="50656"/>
    <cellStyle name="Warning Text 29 31" xfId="50657"/>
    <cellStyle name="Warning Text 29 32" xfId="50658"/>
    <cellStyle name="Warning Text 29 33" xfId="50659"/>
    <cellStyle name="Warning Text 29 34" xfId="50660"/>
    <cellStyle name="Warning Text 29 35" xfId="50661"/>
    <cellStyle name="Warning Text 29 36" xfId="50662"/>
    <cellStyle name="Warning Text 29 37" xfId="50663"/>
    <cellStyle name="Warning Text 29 38" xfId="50664"/>
    <cellStyle name="Warning Text 29 39" xfId="50665"/>
    <cellStyle name="Warning Text 29 4" xfId="50666"/>
    <cellStyle name="Warning Text 29 40" xfId="50667"/>
    <cellStyle name="Warning Text 29 41" xfId="50668"/>
    <cellStyle name="Warning Text 29 42" xfId="50669"/>
    <cellStyle name="Warning Text 29 43" xfId="50670"/>
    <cellStyle name="Warning Text 29 44" xfId="50671"/>
    <cellStyle name="Warning Text 29 45" xfId="50672"/>
    <cellStyle name="Warning Text 29 46" xfId="50673"/>
    <cellStyle name="Warning Text 29 47" xfId="50674"/>
    <cellStyle name="Warning Text 29 48" xfId="50675"/>
    <cellStyle name="Warning Text 29 49" xfId="50676"/>
    <cellStyle name="Warning Text 29 5" xfId="50677"/>
    <cellStyle name="Warning Text 29 50" xfId="50678"/>
    <cellStyle name="Warning Text 29 51" xfId="50679"/>
    <cellStyle name="Warning Text 29 52" xfId="50680"/>
    <cellStyle name="Warning Text 29 53" xfId="50681"/>
    <cellStyle name="Warning Text 29 54" xfId="50682"/>
    <cellStyle name="Warning Text 29 55" xfId="50683"/>
    <cellStyle name="Warning Text 29 56" xfId="50684"/>
    <cellStyle name="Warning Text 29 57" xfId="50685"/>
    <cellStyle name="Warning Text 29 58" xfId="50686"/>
    <cellStyle name="Warning Text 29 59" xfId="50687"/>
    <cellStyle name="Warning Text 29 6" xfId="50688"/>
    <cellStyle name="Warning Text 29 60" xfId="50689"/>
    <cellStyle name="Warning Text 29 61" xfId="50690"/>
    <cellStyle name="Warning Text 29 62" xfId="50691"/>
    <cellStyle name="Warning Text 29 63" xfId="50692"/>
    <cellStyle name="Warning Text 29 64" xfId="50693"/>
    <cellStyle name="Warning Text 29 65" xfId="50694"/>
    <cellStyle name="Warning Text 29 66" xfId="50695"/>
    <cellStyle name="Warning Text 29 67" xfId="50696"/>
    <cellStyle name="Warning Text 29 7" xfId="50697"/>
    <cellStyle name="Warning Text 29 8" xfId="50698"/>
    <cellStyle name="Warning Text 29 9" xfId="50699"/>
    <cellStyle name="Warning Text 3" xfId="50700"/>
    <cellStyle name="Warning Text 3 10" xfId="50701"/>
    <cellStyle name="Warning Text 3 11" xfId="50702"/>
    <cellStyle name="Warning Text 3 12" xfId="50703"/>
    <cellStyle name="Warning Text 3 13" xfId="50704"/>
    <cellStyle name="Warning Text 3 14" xfId="50705"/>
    <cellStyle name="Warning Text 3 15" xfId="50706"/>
    <cellStyle name="Warning Text 3 16" xfId="50707"/>
    <cellStyle name="Warning Text 3 17" xfId="50708"/>
    <cellStyle name="Warning Text 3 18" xfId="50709"/>
    <cellStyle name="Warning Text 3 19" xfId="50710"/>
    <cellStyle name="Warning Text 3 2" xfId="50711"/>
    <cellStyle name="Warning Text 3 20" xfId="50712"/>
    <cellStyle name="Warning Text 3 21" xfId="50713"/>
    <cellStyle name="Warning Text 3 22" xfId="50714"/>
    <cellStyle name="Warning Text 3 23" xfId="50715"/>
    <cellStyle name="Warning Text 3 24" xfId="50716"/>
    <cellStyle name="Warning Text 3 25" xfId="50717"/>
    <cellStyle name="Warning Text 3 26" xfId="50718"/>
    <cellStyle name="Warning Text 3 27" xfId="50719"/>
    <cellStyle name="Warning Text 3 28" xfId="50720"/>
    <cellStyle name="Warning Text 3 29" xfId="50721"/>
    <cellStyle name="Warning Text 3 3" xfId="50722"/>
    <cellStyle name="Warning Text 3 30" xfId="50723"/>
    <cellStyle name="Warning Text 3 31" xfId="50724"/>
    <cellStyle name="Warning Text 3 32" xfId="50725"/>
    <cellStyle name="Warning Text 3 33" xfId="50726"/>
    <cellStyle name="Warning Text 3 34" xfId="50727"/>
    <cellStyle name="Warning Text 3 35" xfId="50728"/>
    <cellStyle name="Warning Text 3 36" xfId="50729"/>
    <cellStyle name="Warning Text 3 37" xfId="50730"/>
    <cellStyle name="Warning Text 3 38" xfId="50731"/>
    <cellStyle name="Warning Text 3 39" xfId="50732"/>
    <cellStyle name="Warning Text 3 4" xfId="50733"/>
    <cellStyle name="Warning Text 3 40" xfId="50734"/>
    <cellStyle name="Warning Text 3 41" xfId="50735"/>
    <cellStyle name="Warning Text 3 42" xfId="50736"/>
    <cellStyle name="Warning Text 3 43" xfId="50737"/>
    <cellStyle name="Warning Text 3 44" xfId="50738"/>
    <cellStyle name="Warning Text 3 45" xfId="50739"/>
    <cellStyle name="Warning Text 3 46" xfId="50740"/>
    <cellStyle name="Warning Text 3 47" xfId="50741"/>
    <cellStyle name="Warning Text 3 48" xfId="50742"/>
    <cellStyle name="Warning Text 3 49" xfId="50743"/>
    <cellStyle name="Warning Text 3 5" xfId="50744"/>
    <cellStyle name="Warning Text 3 50" xfId="50745"/>
    <cellStyle name="Warning Text 3 51" xfId="50746"/>
    <cellStyle name="Warning Text 3 52" xfId="50747"/>
    <cellStyle name="Warning Text 3 53" xfId="50748"/>
    <cellStyle name="Warning Text 3 54" xfId="50749"/>
    <cellStyle name="Warning Text 3 55" xfId="50750"/>
    <cellStyle name="Warning Text 3 56" xfId="50751"/>
    <cellStyle name="Warning Text 3 57" xfId="50752"/>
    <cellStyle name="Warning Text 3 58" xfId="50753"/>
    <cellStyle name="Warning Text 3 59" xfId="50754"/>
    <cellStyle name="Warning Text 3 6" xfId="50755"/>
    <cellStyle name="Warning Text 3 60" xfId="50756"/>
    <cellStyle name="Warning Text 3 61" xfId="50757"/>
    <cellStyle name="Warning Text 3 62" xfId="50758"/>
    <cellStyle name="Warning Text 3 63" xfId="50759"/>
    <cellStyle name="Warning Text 3 64" xfId="50760"/>
    <cellStyle name="Warning Text 3 65" xfId="50761"/>
    <cellStyle name="Warning Text 3 66" xfId="50762"/>
    <cellStyle name="Warning Text 3 67" xfId="50763"/>
    <cellStyle name="Warning Text 3 7" xfId="50764"/>
    <cellStyle name="Warning Text 3 8" xfId="50765"/>
    <cellStyle name="Warning Text 3 9" xfId="50766"/>
    <cellStyle name="Warning Text 30" xfId="50767"/>
    <cellStyle name="Warning Text 30 10" xfId="50768"/>
    <cellStyle name="Warning Text 30 11" xfId="50769"/>
    <cellStyle name="Warning Text 30 12" xfId="50770"/>
    <cellStyle name="Warning Text 30 13" xfId="50771"/>
    <cellStyle name="Warning Text 30 14" xfId="50772"/>
    <cellStyle name="Warning Text 30 15" xfId="50773"/>
    <cellStyle name="Warning Text 30 16" xfId="50774"/>
    <cellStyle name="Warning Text 30 17" xfId="50775"/>
    <cellStyle name="Warning Text 30 18" xfId="50776"/>
    <cellStyle name="Warning Text 30 19" xfId="50777"/>
    <cellStyle name="Warning Text 30 2" xfId="50778"/>
    <cellStyle name="Warning Text 30 20" xfId="50779"/>
    <cellStyle name="Warning Text 30 21" xfId="50780"/>
    <cellStyle name="Warning Text 30 22" xfId="50781"/>
    <cellStyle name="Warning Text 30 23" xfId="50782"/>
    <cellStyle name="Warning Text 30 24" xfId="50783"/>
    <cellStyle name="Warning Text 30 25" xfId="50784"/>
    <cellStyle name="Warning Text 30 26" xfId="50785"/>
    <cellStyle name="Warning Text 30 27" xfId="50786"/>
    <cellStyle name="Warning Text 30 28" xfId="50787"/>
    <cellStyle name="Warning Text 30 29" xfId="50788"/>
    <cellStyle name="Warning Text 30 3" xfId="50789"/>
    <cellStyle name="Warning Text 30 30" xfId="50790"/>
    <cellStyle name="Warning Text 30 31" xfId="50791"/>
    <cellStyle name="Warning Text 30 32" xfId="50792"/>
    <cellStyle name="Warning Text 30 33" xfId="50793"/>
    <cellStyle name="Warning Text 30 34" xfId="50794"/>
    <cellStyle name="Warning Text 30 35" xfId="50795"/>
    <cellStyle name="Warning Text 30 36" xfId="50796"/>
    <cellStyle name="Warning Text 30 37" xfId="50797"/>
    <cellStyle name="Warning Text 30 38" xfId="50798"/>
    <cellStyle name="Warning Text 30 39" xfId="50799"/>
    <cellStyle name="Warning Text 30 4" xfId="50800"/>
    <cellStyle name="Warning Text 30 40" xfId="50801"/>
    <cellStyle name="Warning Text 30 41" xfId="50802"/>
    <cellStyle name="Warning Text 30 42" xfId="50803"/>
    <cellStyle name="Warning Text 30 43" xfId="50804"/>
    <cellStyle name="Warning Text 30 44" xfId="50805"/>
    <cellStyle name="Warning Text 30 45" xfId="50806"/>
    <cellStyle name="Warning Text 30 46" xfId="50807"/>
    <cellStyle name="Warning Text 30 47" xfId="50808"/>
    <cellStyle name="Warning Text 30 48" xfId="50809"/>
    <cellStyle name="Warning Text 30 49" xfId="50810"/>
    <cellStyle name="Warning Text 30 5" xfId="50811"/>
    <cellStyle name="Warning Text 30 50" xfId="50812"/>
    <cellStyle name="Warning Text 30 51" xfId="50813"/>
    <cellStyle name="Warning Text 30 52" xfId="50814"/>
    <cellStyle name="Warning Text 30 53" xfId="50815"/>
    <cellStyle name="Warning Text 30 54" xfId="50816"/>
    <cellStyle name="Warning Text 30 55" xfId="50817"/>
    <cellStyle name="Warning Text 30 56" xfId="50818"/>
    <cellStyle name="Warning Text 30 57" xfId="50819"/>
    <cellStyle name="Warning Text 30 58" xfId="50820"/>
    <cellStyle name="Warning Text 30 59" xfId="50821"/>
    <cellStyle name="Warning Text 30 6" xfId="50822"/>
    <cellStyle name="Warning Text 30 60" xfId="50823"/>
    <cellStyle name="Warning Text 30 61" xfId="50824"/>
    <cellStyle name="Warning Text 30 62" xfId="50825"/>
    <cellStyle name="Warning Text 30 63" xfId="50826"/>
    <cellStyle name="Warning Text 30 64" xfId="50827"/>
    <cellStyle name="Warning Text 30 65" xfId="50828"/>
    <cellStyle name="Warning Text 30 66" xfId="50829"/>
    <cellStyle name="Warning Text 30 67" xfId="50830"/>
    <cellStyle name="Warning Text 30 7" xfId="50831"/>
    <cellStyle name="Warning Text 30 8" xfId="50832"/>
    <cellStyle name="Warning Text 30 9" xfId="50833"/>
    <cellStyle name="Warning Text 31" xfId="50834"/>
    <cellStyle name="Warning Text 31 10" xfId="50835"/>
    <cellStyle name="Warning Text 31 11" xfId="50836"/>
    <cellStyle name="Warning Text 31 12" xfId="50837"/>
    <cellStyle name="Warning Text 31 13" xfId="50838"/>
    <cellStyle name="Warning Text 31 14" xfId="50839"/>
    <cellStyle name="Warning Text 31 15" xfId="50840"/>
    <cellStyle name="Warning Text 31 16" xfId="50841"/>
    <cellStyle name="Warning Text 31 17" xfId="50842"/>
    <cellStyle name="Warning Text 31 18" xfId="50843"/>
    <cellStyle name="Warning Text 31 19" xfId="50844"/>
    <cellStyle name="Warning Text 31 2" xfId="50845"/>
    <cellStyle name="Warning Text 31 20" xfId="50846"/>
    <cellStyle name="Warning Text 31 21" xfId="50847"/>
    <cellStyle name="Warning Text 31 22" xfId="50848"/>
    <cellStyle name="Warning Text 31 23" xfId="50849"/>
    <cellStyle name="Warning Text 31 24" xfId="50850"/>
    <cellStyle name="Warning Text 31 25" xfId="50851"/>
    <cellStyle name="Warning Text 31 26" xfId="50852"/>
    <cellStyle name="Warning Text 31 27" xfId="50853"/>
    <cellStyle name="Warning Text 31 28" xfId="50854"/>
    <cellStyle name="Warning Text 31 29" xfId="50855"/>
    <cellStyle name="Warning Text 31 3" xfId="50856"/>
    <cellStyle name="Warning Text 31 30" xfId="50857"/>
    <cellStyle name="Warning Text 31 31" xfId="50858"/>
    <cellStyle name="Warning Text 31 32" xfId="50859"/>
    <cellStyle name="Warning Text 31 33" xfId="50860"/>
    <cellStyle name="Warning Text 31 34" xfId="50861"/>
    <cellStyle name="Warning Text 31 35" xfId="50862"/>
    <cellStyle name="Warning Text 31 36" xfId="50863"/>
    <cellStyle name="Warning Text 31 37" xfId="50864"/>
    <cellStyle name="Warning Text 31 38" xfId="50865"/>
    <cellStyle name="Warning Text 31 39" xfId="50866"/>
    <cellStyle name="Warning Text 31 4" xfId="50867"/>
    <cellStyle name="Warning Text 31 40" xfId="50868"/>
    <cellStyle name="Warning Text 31 41" xfId="50869"/>
    <cellStyle name="Warning Text 31 42" xfId="50870"/>
    <cellStyle name="Warning Text 31 43" xfId="50871"/>
    <cellStyle name="Warning Text 31 44" xfId="50872"/>
    <cellStyle name="Warning Text 31 45" xfId="50873"/>
    <cellStyle name="Warning Text 31 46" xfId="50874"/>
    <cellStyle name="Warning Text 31 47" xfId="50875"/>
    <cellStyle name="Warning Text 31 48" xfId="50876"/>
    <cellStyle name="Warning Text 31 49" xfId="50877"/>
    <cellStyle name="Warning Text 31 5" xfId="50878"/>
    <cellStyle name="Warning Text 31 50" xfId="50879"/>
    <cellStyle name="Warning Text 31 51" xfId="50880"/>
    <cellStyle name="Warning Text 31 52" xfId="50881"/>
    <cellStyle name="Warning Text 31 53" xfId="50882"/>
    <cellStyle name="Warning Text 31 54" xfId="50883"/>
    <cellStyle name="Warning Text 31 55" xfId="50884"/>
    <cellStyle name="Warning Text 31 56" xfId="50885"/>
    <cellStyle name="Warning Text 31 57" xfId="50886"/>
    <cellStyle name="Warning Text 31 58" xfId="50887"/>
    <cellStyle name="Warning Text 31 59" xfId="50888"/>
    <cellStyle name="Warning Text 31 6" xfId="50889"/>
    <cellStyle name="Warning Text 31 60" xfId="50890"/>
    <cellStyle name="Warning Text 31 61" xfId="50891"/>
    <cellStyle name="Warning Text 31 62" xfId="50892"/>
    <cellStyle name="Warning Text 31 63" xfId="50893"/>
    <cellStyle name="Warning Text 31 64" xfId="50894"/>
    <cellStyle name="Warning Text 31 65" xfId="50895"/>
    <cellStyle name="Warning Text 31 66" xfId="50896"/>
    <cellStyle name="Warning Text 31 67" xfId="50897"/>
    <cellStyle name="Warning Text 31 7" xfId="50898"/>
    <cellStyle name="Warning Text 31 8" xfId="50899"/>
    <cellStyle name="Warning Text 31 9" xfId="50900"/>
    <cellStyle name="Warning Text 4" xfId="50901"/>
    <cellStyle name="Warning Text 4 10" xfId="50902"/>
    <cellStyle name="Warning Text 4 11" xfId="50903"/>
    <cellStyle name="Warning Text 4 12" xfId="50904"/>
    <cellStyle name="Warning Text 4 13" xfId="50905"/>
    <cellStyle name="Warning Text 4 14" xfId="50906"/>
    <cellStyle name="Warning Text 4 15" xfId="50907"/>
    <cellStyle name="Warning Text 4 16" xfId="50908"/>
    <cellStyle name="Warning Text 4 17" xfId="50909"/>
    <cellStyle name="Warning Text 4 18" xfId="50910"/>
    <cellStyle name="Warning Text 4 19" xfId="50911"/>
    <cellStyle name="Warning Text 4 2" xfId="50912"/>
    <cellStyle name="Warning Text 4 20" xfId="50913"/>
    <cellStyle name="Warning Text 4 21" xfId="50914"/>
    <cellStyle name="Warning Text 4 22" xfId="50915"/>
    <cellStyle name="Warning Text 4 23" xfId="50916"/>
    <cellStyle name="Warning Text 4 24" xfId="50917"/>
    <cellStyle name="Warning Text 4 25" xfId="50918"/>
    <cellStyle name="Warning Text 4 26" xfId="50919"/>
    <cellStyle name="Warning Text 4 27" xfId="50920"/>
    <cellStyle name="Warning Text 4 28" xfId="50921"/>
    <cellStyle name="Warning Text 4 29" xfId="50922"/>
    <cellStyle name="Warning Text 4 3" xfId="50923"/>
    <cellStyle name="Warning Text 4 30" xfId="50924"/>
    <cellStyle name="Warning Text 4 31" xfId="50925"/>
    <cellStyle name="Warning Text 4 32" xfId="50926"/>
    <cellStyle name="Warning Text 4 33" xfId="50927"/>
    <cellStyle name="Warning Text 4 34" xfId="50928"/>
    <cellStyle name="Warning Text 4 35" xfId="50929"/>
    <cellStyle name="Warning Text 4 36" xfId="50930"/>
    <cellStyle name="Warning Text 4 37" xfId="50931"/>
    <cellStyle name="Warning Text 4 38" xfId="50932"/>
    <cellStyle name="Warning Text 4 39" xfId="50933"/>
    <cellStyle name="Warning Text 4 4" xfId="50934"/>
    <cellStyle name="Warning Text 4 40" xfId="50935"/>
    <cellStyle name="Warning Text 4 41" xfId="50936"/>
    <cellStyle name="Warning Text 4 42" xfId="50937"/>
    <cellStyle name="Warning Text 4 43" xfId="50938"/>
    <cellStyle name="Warning Text 4 44" xfId="50939"/>
    <cellStyle name="Warning Text 4 45" xfId="50940"/>
    <cellStyle name="Warning Text 4 46" xfId="50941"/>
    <cellStyle name="Warning Text 4 47" xfId="50942"/>
    <cellStyle name="Warning Text 4 48" xfId="50943"/>
    <cellStyle name="Warning Text 4 49" xfId="50944"/>
    <cellStyle name="Warning Text 4 5" xfId="50945"/>
    <cellStyle name="Warning Text 4 50" xfId="50946"/>
    <cellStyle name="Warning Text 4 51" xfId="50947"/>
    <cellStyle name="Warning Text 4 52" xfId="50948"/>
    <cellStyle name="Warning Text 4 53" xfId="50949"/>
    <cellStyle name="Warning Text 4 54" xfId="50950"/>
    <cellStyle name="Warning Text 4 55" xfId="50951"/>
    <cellStyle name="Warning Text 4 56" xfId="50952"/>
    <cellStyle name="Warning Text 4 57" xfId="50953"/>
    <cellStyle name="Warning Text 4 58" xfId="50954"/>
    <cellStyle name="Warning Text 4 59" xfId="50955"/>
    <cellStyle name="Warning Text 4 6" xfId="50956"/>
    <cellStyle name="Warning Text 4 60" xfId="50957"/>
    <cellStyle name="Warning Text 4 61" xfId="50958"/>
    <cellStyle name="Warning Text 4 62" xfId="50959"/>
    <cellStyle name="Warning Text 4 63" xfId="50960"/>
    <cellStyle name="Warning Text 4 64" xfId="50961"/>
    <cellStyle name="Warning Text 4 65" xfId="50962"/>
    <cellStyle name="Warning Text 4 66" xfId="50963"/>
    <cellStyle name="Warning Text 4 67" xfId="50964"/>
    <cellStyle name="Warning Text 4 7" xfId="50965"/>
    <cellStyle name="Warning Text 4 8" xfId="50966"/>
    <cellStyle name="Warning Text 4 9" xfId="50967"/>
    <cellStyle name="Warning Text 5" xfId="50968"/>
    <cellStyle name="Warning Text 5 10" xfId="50969"/>
    <cellStyle name="Warning Text 5 11" xfId="50970"/>
    <cellStyle name="Warning Text 5 12" xfId="50971"/>
    <cellStyle name="Warning Text 5 13" xfId="50972"/>
    <cellStyle name="Warning Text 5 14" xfId="50973"/>
    <cellStyle name="Warning Text 5 15" xfId="50974"/>
    <cellStyle name="Warning Text 5 16" xfId="50975"/>
    <cellStyle name="Warning Text 5 17" xfId="50976"/>
    <cellStyle name="Warning Text 5 18" xfId="50977"/>
    <cellStyle name="Warning Text 5 19" xfId="50978"/>
    <cellStyle name="Warning Text 5 2" xfId="50979"/>
    <cellStyle name="Warning Text 5 20" xfId="50980"/>
    <cellStyle name="Warning Text 5 21" xfId="50981"/>
    <cellStyle name="Warning Text 5 22" xfId="50982"/>
    <cellStyle name="Warning Text 5 23" xfId="50983"/>
    <cellStyle name="Warning Text 5 24" xfId="50984"/>
    <cellStyle name="Warning Text 5 25" xfId="50985"/>
    <cellStyle name="Warning Text 5 26" xfId="50986"/>
    <cellStyle name="Warning Text 5 27" xfId="50987"/>
    <cellStyle name="Warning Text 5 28" xfId="50988"/>
    <cellStyle name="Warning Text 5 29" xfId="50989"/>
    <cellStyle name="Warning Text 5 3" xfId="50990"/>
    <cellStyle name="Warning Text 5 30" xfId="50991"/>
    <cellStyle name="Warning Text 5 31" xfId="50992"/>
    <cellStyle name="Warning Text 5 32" xfId="50993"/>
    <cellStyle name="Warning Text 5 33" xfId="50994"/>
    <cellStyle name="Warning Text 5 34" xfId="50995"/>
    <cellStyle name="Warning Text 5 35" xfId="50996"/>
    <cellStyle name="Warning Text 5 36" xfId="50997"/>
    <cellStyle name="Warning Text 5 37" xfId="50998"/>
    <cellStyle name="Warning Text 5 38" xfId="50999"/>
    <cellStyle name="Warning Text 5 39" xfId="51000"/>
    <cellStyle name="Warning Text 5 4" xfId="51001"/>
    <cellStyle name="Warning Text 5 40" xfId="51002"/>
    <cellStyle name="Warning Text 5 41" xfId="51003"/>
    <cellStyle name="Warning Text 5 42" xfId="51004"/>
    <cellStyle name="Warning Text 5 43" xfId="51005"/>
    <cellStyle name="Warning Text 5 44" xfId="51006"/>
    <cellStyle name="Warning Text 5 45" xfId="51007"/>
    <cellStyle name="Warning Text 5 46" xfId="51008"/>
    <cellStyle name="Warning Text 5 47" xfId="51009"/>
    <cellStyle name="Warning Text 5 48" xfId="51010"/>
    <cellStyle name="Warning Text 5 49" xfId="51011"/>
    <cellStyle name="Warning Text 5 5" xfId="51012"/>
    <cellStyle name="Warning Text 5 50" xfId="51013"/>
    <cellStyle name="Warning Text 5 51" xfId="51014"/>
    <cellStyle name="Warning Text 5 52" xfId="51015"/>
    <cellStyle name="Warning Text 5 53" xfId="51016"/>
    <cellStyle name="Warning Text 5 54" xfId="51017"/>
    <cellStyle name="Warning Text 5 55" xfId="51018"/>
    <cellStyle name="Warning Text 5 56" xfId="51019"/>
    <cellStyle name="Warning Text 5 57" xfId="51020"/>
    <cellStyle name="Warning Text 5 58" xfId="51021"/>
    <cellStyle name="Warning Text 5 59" xfId="51022"/>
    <cellStyle name="Warning Text 5 6" xfId="51023"/>
    <cellStyle name="Warning Text 5 60" xfId="51024"/>
    <cellStyle name="Warning Text 5 61" xfId="51025"/>
    <cellStyle name="Warning Text 5 62" xfId="51026"/>
    <cellStyle name="Warning Text 5 63" xfId="51027"/>
    <cellStyle name="Warning Text 5 64" xfId="51028"/>
    <cellStyle name="Warning Text 5 65" xfId="51029"/>
    <cellStyle name="Warning Text 5 66" xfId="51030"/>
    <cellStyle name="Warning Text 5 67" xfId="51031"/>
    <cellStyle name="Warning Text 5 7" xfId="51032"/>
    <cellStyle name="Warning Text 5 8" xfId="51033"/>
    <cellStyle name="Warning Text 5 9" xfId="51034"/>
    <cellStyle name="Warning Text 6" xfId="51035"/>
    <cellStyle name="Warning Text 6 10" xfId="51036"/>
    <cellStyle name="Warning Text 6 11" xfId="51037"/>
    <cellStyle name="Warning Text 6 12" xfId="51038"/>
    <cellStyle name="Warning Text 6 13" xfId="51039"/>
    <cellStyle name="Warning Text 6 14" xfId="51040"/>
    <cellStyle name="Warning Text 6 15" xfId="51041"/>
    <cellStyle name="Warning Text 6 16" xfId="51042"/>
    <cellStyle name="Warning Text 6 17" xfId="51043"/>
    <cellStyle name="Warning Text 6 18" xfId="51044"/>
    <cellStyle name="Warning Text 6 19" xfId="51045"/>
    <cellStyle name="Warning Text 6 2" xfId="51046"/>
    <cellStyle name="Warning Text 6 20" xfId="51047"/>
    <cellStyle name="Warning Text 6 21" xfId="51048"/>
    <cellStyle name="Warning Text 6 22" xfId="51049"/>
    <cellStyle name="Warning Text 6 23" xfId="51050"/>
    <cellStyle name="Warning Text 6 24" xfId="51051"/>
    <cellStyle name="Warning Text 6 25" xfId="51052"/>
    <cellStyle name="Warning Text 6 26" xfId="51053"/>
    <cellStyle name="Warning Text 6 27" xfId="51054"/>
    <cellStyle name="Warning Text 6 28" xfId="51055"/>
    <cellStyle name="Warning Text 6 29" xfId="51056"/>
    <cellStyle name="Warning Text 6 3" xfId="51057"/>
    <cellStyle name="Warning Text 6 30" xfId="51058"/>
    <cellStyle name="Warning Text 6 31" xfId="51059"/>
    <cellStyle name="Warning Text 6 32" xfId="51060"/>
    <cellStyle name="Warning Text 6 33" xfId="51061"/>
    <cellStyle name="Warning Text 6 34" xfId="51062"/>
    <cellStyle name="Warning Text 6 35" xfId="51063"/>
    <cellStyle name="Warning Text 6 36" xfId="51064"/>
    <cellStyle name="Warning Text 6 37" xfId="51065"/>
    <cellStyle name="Warning Text 6 38" xfId="51066"/>
    <cellStyle name="Warning Text 6 39" xfId="51067"/>
    <cellStyle name="Warning Text 6 4" xfId="51068"/>
    <cellStyle name="Warning Text 6 40" xfId="51069"/>
    <cellStyle name="Warning Text 6 41" xfId="51070"/>
    <cellStyle name="Warning Text 6 42" xfId="51071"/>
    <cellStyle name="Warning Text 6 43" xfId="51072"/>
    <cellStyle name="Warning Text 6 44" xfId="51073"/>
    <cellStyle name="Warning Text 6 45" xfId="51074"/>
    <cellStyle name="Warning Text 6 46" xfId="51075"/>
    <cellStyle name="Warning Text 6 47" xfId="51076"/>
    <cellStyle name="Warning Text 6 48" xfId="51077"/>
    <cellStyle name="Warning Text 6 49" xfId="51078"/>
    <cellStyle name="Warning Text 6 5" xfId="51079"/>
    <cellStyle name="Warning Text 6 50" xfId="51080"/>
    <cellStyle name="Warning Text 6 51" xfId="51081"/>
    <cellStyle name="Warning Text 6 52" xfId="51082"/>
    <cellStyle name="Warning Text 6 53" xfId="51083"/>
    <cellStyle name="Warning Text 6 54" xfId="51084"/>
    <cellStyle name="Warning Text 6 55" xfId="51085"/>
    <cellStyle name="Warning Text 6 56" xfId="51086"/>
    <cellStyle name="Warning Text 6 57" xfId="51087"/>
    <cellStyle name="Warning Text 6 58" xfId="51088"/>
    <cellStyle name="Warning Text 6 59" xfId="51089"/>
    <cellStyle name="Warning Text 6 6" xfId="51090"/>
    <cellStyle name="Warning Text 6 60" xfId="51091"/>
    <cellStyle name="Warning Text 6 61" xfId="51092"/>
    <cellStyle name="Warning Text 6 62" xfId="51093"/>
    <cellStyle name="Warning Text 6 63" xfId="51094"/>
    <cellStyle name="Warning Text 6 64" xfId="51095"/>
    <cellStyle name="Warning Text 6 65" xfId="51096"/>
    <cellStyle name="Warning Text 6 66" xfId="51097"/>
    <cellStyle name="Warning Text 6 67" xfId="51098"/>
    <cellStyle name="Warning Text 6 7" xfId="51099"/>
    <cellStyle name="Warning Text 6 8" xfId="51100"/>
    <cellStyle name="Warning Text 6 9" xfId="51101"/>
    <cellStyle name="Warning Text 7" xfId="51102"/>
    <cellStyle name="Warning Text 7 10" xfId="51103"/>
    <cellStyle name="Warning Text 7 11" xfId="51104"/>
    <cellStyle name="Warning Text 7 12" xfId="51105"/>
    <cellStyle name="Warning Text 7 13" xfId="51106"/>
    <cellStyle name="Warning Text 7 14" xfId="51107"/>
    <cellStyle name="Warning Text 7 15" xfId="51108"/>
    <cellStyle name="Warning Text 7 16" xfId="51109"/>
    <cellStyle name="Warning Text 7 17" xfId="51110"/>
    <cellStyle name="Warning Text 7 18" xfId="51111"/>
    <cellStyle name="Warning Text 7 19" xfId="51112"/>
    <cellStyle name="Warning Text 7 2" xfId="51113"/>
    <cellStyle name="Warning Text 7 20" xfId="51114"/>
    <cellStyle name="Warning Text 7 21" xfId="51115"/>
    <cellStyle name="Warning Text 7 22" xfId="51116"/>
    <cellStyle name="Warning Text 7 23" xfId="51117"/>
    <cellStyle name="Warning Text 7 24" xfId="51118"/>
    <cellStyle name="Warning Text 7 25" xfId="51119"/>
    <cellStyle name="Warning Text 7 26" xfId="51120"/>
    <cellStyle name="Warning Text 7 27" xfId="51121"/>
    <cellStyle name="Warning Text 7 28" xfId="51122"/>
    <cellStyle name="Warning Text 7 29" xfId="51123"/>
    <cellStyle name="Warning Text 7 3" xfId="51124"/>
    <cellStyle name="Warning Text 7 30" xfId="51125"/>
    <cellStyle name="Warning Text 7 31" xfId="51126"/>
    <cellStyle name="Warning Text 7 32" xfId="51127"/>
    <cellStyle name="Warning Text 7 33" xfId="51128"/>
    <cellStyle name="Warning Text 7 34" xfId="51129"/>
    <cellStyle name="Warning Text 7 35" xfId="51130"/>
    <cellStyle name="Warning Text 7 36" xfId="51131"/>
    <cellStyle name="Warning Text 7 37" xfId="51132"/>
    <cellStyle name="Warning Text 7 38" xfId="51133"/>
    <cellStyle name="Warning Text 7 39" xfId="51134"/>
    <cellStyle name="Warning Text 7 4" xfId="51135"/>
    <cellStyle name="Warning Text 7 40" xfId="51136"/>
    <cellStyle name="Warning Text 7 41" xfId="51137"/>
    <cellStyle name="Warning Text 7 42" xfId="51138"/>
    <cellStyle name="Warning Text 7 43" xfId="51139"/>
    <cellStyle name="Warning Text 7 44" xfId="51140"/>
    <cellStyle name="Warning Text 7 45" xfId="51141"/>
    <cellStyle name="Warning Text 7 46" xfId="51142"/>
    <cellStyle name="Warning Text 7 47" xfId="51143"/>
    <cellStyle name="Warning Text 7 48" xfId="51144"/>
    <cellStyle name="Warning Text 7 49" xfId="51145"/>
    <cellStyle name="Warning Text 7 5" xfId="51146"/>
    <cellStyle name="Warning Text 7 50" xfId="51147"/>
    <cellStyle name="Warning Text 7 51" xfId="51148"/>
    <cellStyle name="Warning Text 7 52" xfId="51149"/>
    <cellStyle name="Warning Text 7 53" xfId="51150"/>
    <cellStyle name="Warning Text 7 54" xfId="51151"/>
    <cellStyle name="Warning Text 7 55" xfId="51152"/>
    <cellStyle name="Warning Text 7 56" xfId="51153"/>
    <cellStyle name="Warning Text 7 57" xfId="51154"/>
    <cellStyle name="Warning Text 7 58" xfId="51155"/>
    <cellStyle name="Warning Text 7 59" xfId="51156"/>
    <cellStyle name="Warning Text 7 6" xfId="51157"/>
    <cellStyle name="Warning Text 7 60" xfId="51158"/>
    <cellStyle name="Warning Text 7 61" xfId="51159"/>
    <cellStyle name="Warning Text 7 62" xfId="51160"/>
    <cellStyle name="Warning Text 7 63" xfId="51161"/>
    <cellStyle name="Warning Text 7 64" xfId="51162"/>
    <cellStyle name="Warning Text 7 65" xfId="51163"/>
    <cellStyle name="Warning Text 7 66" xfId="51164"/>
    <cellStyle name="Warning Text 7 67" xfId="51165"/>
    <cellStyle name="Warning Text 7 7" xfId="51166"/>
    <cellStyle name="Warning Text 7 8" xfId="51167"/>
    <cellStyle name="Warning Text 7 9" xfId="51168"/>
    <cellStyle name="Warning Text 8" xfId="51169"/>
    <cellStyle name="Warning Text 8 10" xfId="51170"/>
    <cellStyle name="Warning Text 8 11" xfId="51171"/>
    <cellStyle name="Warning Text 8 12" xfId="51172"/>
    <cellStyle name="Warning Text 8 13" xfId="51173"/>
    <cellStyle name="Warning Text 8 14" xfId="51174"/>
    <cellStyle name="Warning Text 8 15" xfId="51175"/>
    <cellStyle name="Warning Text 8 16" xfId="51176"/>
    <cellStyle name="Warning Text 8 17" xfId="51177"/>
    <cellStyle name="Warning Text 8 18" xfId="51178"/>
    <cellStyle name="Warning Text 8 19" xfId="51179"/>
    <cellStyle name="Warning Text 8 2" xfId="51180"/>
    <cellStyle name="Warning Text 8 20" xfId="51181"/>
    <cellStyle name="Warning Text 8 21" xfId="51182"/>
    <cellStyle name="Warning Text 8 22" xfId="51183"/>
    <cellStyle name="Warning Text 8 23" xfId="51184"/>
    <cellStyle name="Warning Text 8 24" xfId="51185"/>
    <cellStyle name="Warning Text 8 25" xfId="51186"/>
    <cellStyle name="Warning Text 8 26" xfId="51187"/>
    <cellStyle name="Warning Text 8 27" xfId="51188"/>
    <cellStyle name="Warning Text 8 28" xfId="51189"/>
    <cellStyle name="Warning Text 8 29" xfId="51190"/>
    <cellStyle name="Warning Text 8 3" xfId="51191"/>
    <cellStyle name="Warning Text 8 30" xfId="51192"/>
    <cellStyle name="Warning Text 8 31" xfId="51193"/>
    <cellStyle name="Warning Text 8 32" xfId="51194"/>
    <cellStyle name="Warning Text 8 33" xfId="51195"/>
    <cellStyle name="Warning Text 8 34" xfId="51196"/>
    <cellStyle name="Warning Text 8 35" xfId="51197"/>
    <cellStyle name="Warning Text 8 36" xfId="51198"/>
    <cellStyle name="Warning Text 8 37" xfId="51199"/>
    <cellStyle name="Warning Text 8 38" xfId="51200"/>
    <cellStyle name="Warning Text 8 39" xfId="51201"/>
    <cellStyle name="Warning Text 8 4" xfId="51202"/>
    <cellStyle name="Warning Text 8 40" xfId="51203"/>
    <cellStyle name="Warning Text 8 41" xfId="51204"/>
    <cellStyle name="Warning Text 8 42" xfId="51205"/>
    <cellStyle name="Warning Text 8 43" xfId="51206"/>
    <cellStyle name="Warning Text 8 44" xfId="51207"/>
    <cellStyle name="Warning Text 8 45" xfId="51208"/>
    <cellStyle name="Warning Text 8 46" xfId="51209"/>
    <cellStyle name="Warning Text 8 47" xfId="51210"/>
    <cellStyle name="Warning Text 8 48" xfId="51211"/>
    <cellStyle name="Warning Text 8 49" xfId="51212"/>
    <cellStyle name="Warning Text 8 5" xfId="51213"/>
    <cellStyle name="Warning Text 8 50" xfId="51214"/>
    <cellStyle name="Warning Text 8 51" xfId="51215"/>
    <cellStyle name="Warning Text 8 52" xfId="51216"/>
    <cellStyle name="Warning Text 8 53" xfId="51217"/>
    <cellStyle name="Warning Text 8 54" xfId="51218"/>
    <cellStyle name="Warning Text 8 55" xfId="51219"/>
    <cellStyle name="Warning Text 8 56" xfId="51220"/>
    <cellStyle name="Warning Text 8 57" xfId="51221"/>
    <cellStyle name="Warning Text 8 58" xfId="51222"/>
    <cellStyle name="Warning Text 8 59" xfId="51223"/>
    <cellStyle name="Warning Text 8 6" xfId="51224"/>
    <cellStyle name="Warning Text 8 60" xfId="51225"/>
    <cellStyle name="Warning Text 8 61" xfId="51226"/>
    <cellStyle name="Warning Text 8 62" xfId="51227"/>
    <cellStyle name="Warning Text 8 63" xfId="51228"/>
    <cellStyle name="Warning Text 8 64" xfId="51229"/>
    <cellStyle name="Warning Text 8 65" xfId="51230"/>
    <cellStyle name="Warning Text 8 66" xfId="51231"/>
    <cellStyle name="Warning Text 8 67" xfId="51232"/>
    <cellStyle name="Warning Text 8 7" xfId="51233"/>
    <cellStyle name="Warning Text 8 8" xfId="51234"/>
    <cellStyle name="Warning Text 8 9" xfId="51235"/>
    <cellStyle name="Warning Text 9" xfId="51236"/>
    <cellStyle name="Warning Text 9 10" xfId="51237"/>
    <cellStyle name="Warning Text 9 11" xfId="51238"/>
    <cellStyle name="Warning Text 9 12" xfId="51239"/>
    <cellStyle name="Warning Text 9 13" xfId="51240"/>
    <cellStyle name="Warning Text 9 14" xfId="51241"/>
    <cellStyle name="Warning Text 9 15" xfId="51242"/>
    <cellStyle name="Warning Text 9 16" xfId="51243"/>
    <cellStyle name="Warning Text 9 17" xfId="51244"/>
    <cellStyle name="Warning Text 9 18" xfId="51245"/>
    <cellStyle name="Warning Text 9 19" xfId="51246"/>
    <cellStyle name="Warning Text 9 2" xfId="51247"/>
    <cellStyle name="Warning Text 9 20" xfId="51248"/>
    <cellStyle name="Warning Text 9 21" xfId="51249"/>
    <cellStyle name="Warning Text 9 22" xfId="51250"/>
    <cellStyle name="Warning Text 9 23" xfId="51251"/>
    <cellStyle name="Warning Text 9 24" xfId="51252"/>
    <cellStyle name="Warning Text 9 25" xfId="51253"/>
    <cellStyle name="Warning Text 9 26" xfId="51254"/>
    <cellStyle name="Warning Text 9 27" xfId="51255"/>
    <cellStyle name="Warning Text 9 28" xfId="51256"/>
    <cellStyle name="Warning Text 9 29" xfId="51257"/>
    <cellStyle name="Warning Text 9 3" xfId="51258"/>
    <cellStyle name="Warning Text 9 30" xfId="51259"/>
    <cellStyle name="Warning Text 9 31" xfId="51260"/>
    <cellStyle name="Warning Text 9 32" xfId="51261"/>
    <cellStyle name="Warning Text 9 33" xfId="51262"/>
    <cellStyle name="Warning Text 9 34" xfId="51263"/>
    <cellStyle name="Warning Text 9 35" xfId="51264"/>
    <cellStyle name="Warning Text 9 36" xfId="51265"/>
    <cellStyle name="Warning Text 9 37" xfId="51266"/>
    <cellStyle name="Warning Text 9 38" xfId="51267"/>
    <cellStyle name="Warning Text 9 39" xfId="51268"/>
    <cellStyle name="Warning Text 9 4" xfId="51269"/>
    <cellStyle name="Warning Text 9 40" xfId="51270"/>
    <cellStyle name="Warning Text 9 41" xfId="51271"/>
    <cellStyle name="Warning Text 9 42" xfId="51272"/>
    <cellStyle name="Warning Text 9 43" xfId="51273"/>
    <cellStyle name="Warning Text 9 44" xfId="51274"/>
    <cellStyle name="Warning Text 9 45" xfId="51275"/>
    <cellStyle name="Warning Text 9 46" xfId="51276"/>
    <cellStyle name="Warning Text 9 47" xfId="51277"/>
    <cellStyle name="Warning Text 9 48" xfId="51278"/>
    <cellStyle name="Warning Text 9 49" xfId="51279"/>
    <cellStyle name="Warning Text 9 5" xfId="51280"/>
    <cellStyle name="Warning Text 9 50" xfId="51281"/>
    <cellStyle name="Warning Text 9 51" xfId="51282"/>
    <cellStyle name="Warning Text 9 52" xfId="51283"/>
    <cellStyle name="Warning Text 9 53" xfId="51284"/>
    <cellStyle name="Warning Text 9 54" xfId="51285"/>
    <cellStyle name="Warning Text 9 55" xfId="51286"/>
    <cellStyle name="Warning Text 9 56" xfId="51287"/>
    <cellStyle name="Warning Text 9 57" xfId="51288"/>
    <cellStyle name="Warning Text 9 58" xfId="51289"/>
    <cellStyle name="Warning Text 9 59" xfId="51290"/>
    <cellStyle name="Warning Text 9 6" xfId="51291"/>
    <cellStyle name="Warning Text 9 60" xfId="51292"/>
    <cellStyle name="Warning Text 9 61" xfId="51293"/>
    <cellStyle name="Warning Text 9 62" xfId="51294"/>
    <cellStyle name="Warning Text 9 63" xfId="51295"/>
    <cellStyle name="Warning Text 9 64" xfId="51296"/>
    <cellStyle name="Warning Text 9 65" xfId="51297"/>
    <cellStyle name="Warning Text 9 66" xfId="51298"/>
    <cellStyle name="Warning Text 9 67" xfId="51299"/>
    <cellStyle name="Warning Text 9 7" xfId="51300"/>
    <cellStyle name="Warning Text 9 8" xfId="51301"/>
    <cellStyle name="Warning Text 9 9" xfId="51302"/>
    <cellStyle name="똿뗦먛귟 [0.00]_PRODUCT DETAIL Q1" xfId="51303"/>
    <cellStyle name="똿뗦먛귟_PRODUCT DETAIL Q1" xfId="51304"/>
    <cellStyle name="믅됞 [0.00]_PRODUCT DETAIL Q1" xfId="51305"/>
    <cellStyle name="믅됞_PRODUCT DETAIL Q1" xfId="51306"/>
    <cellStyle name="백분율_HOBONG" xfId="51307"/>
    <cellStyle name="뷭?_BOOKSHIP" xfId="51308"/>
    <cellStyle name="콤마 [0]_1202" xfId="51309"/>
    <cellStyle name="콤마_1202" xfId="51310"/>
    <cellStyle name="통화 [0]_1202" xfId="51311"/>
    <cellStyle name="통화_1202" xfId="51312"/>
    <cellStyle name="표준_(정보부문)월별인원계획" xfId="51313"/>
  </cellStyles>
  <dxfs count="1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Copy%20of%20Budget%20%2009-10%20Final%20%2019_02_09%20SPO%20on%20Gcpe/Bhavnagar/Ahmedabad_Approved_08-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oma/Appraisal/Appraisal%202016-17/Punjab/census2006/census2006/census2005/comat%20reports/SSA%20Districtwise%20Reason%20for%20Out%20of%20School%20(NEW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sus2006/census2006/census2005/comat%20reports/SSA%20Districtwise%20Reason%20for%20Out%20of%20School%20(NEW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uhan\census2006\census2006\census2005\comat%20reports\SSA%20Districtwise%20Reason%20for%20Out%20of%20School%20(NEW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2016/SSA%20Guidelines/Annexures%20for%20Appraisals%202016-17/census2006/census2006/census2005/comat%20reports/SSA%20Districtwise%20Reason%20for%20Out%20of%20School%20(NEW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-01\Users\Roma\Appraisal\Appraisal%202012-13\Goa%202012-13\post%20PAB\census2006\census2006\census2005\comat%20reports\SSA%20Districtwise%20Reason%20for%20Out%20of%20School%20(NEW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Work%20Plan%20&amp;%20Budget%20SSA/AWP&amp;B%202015-16/Roma/Appraisal/Appraisal%202012-13/Goa%202012-13/post%20PAB/census2006/census2006/census2005/comat%20reports/SSA%20Districtwise%20Reason%20for%20Out%20of%20School%20(NEW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Annual%20Work%20Plan%20&amp;%20Budget%20SSA\AWP&amp;B%202015-16\Roma\Appraisal\Appraisal%202012-13\Goa%202012-13\post%20PAB\census2006\census2006\census2005\comat%20reports\SSA%20Districtwise%20Reason%20for%20Out%20of%20School%20(NEW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Civil/Final%20AC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Raw%20Material/Innovation%20shee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EFA/JRM_New_Folder/UEE-NOV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py%20of%20Budget%20%2009-10%20Final%20%2019_02_09%20SPO%20on%20Gcpe/Bhavnagar/Ahmedabad_Approved_08-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EFA\JRM_New_Folder\UEE-NOV-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sa-final-files/Approved-AWPs/SSA-AWP2011-12/AWP&amp;B2011-12%20PAB%20Approved-Final/AWP-09-10-after%20delhi-final/AWP-09-10-Table-MM-CALC/EFA/JRM_New_Folder/UEE-NOV-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ssa-final-files\Approved-AWPs\SSA-AWP2011-12\AWP&amp;B2011-12%20PAB%20Approved-Final\AWP-09-10-after%20delhi-final\AWP-09-10-Table-MM-CALC\EFA\JRM_New_Folder\UEE-NOV-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Oct-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sa-final-files/Approved-AWPs/SSA-AWP2011-12/AWP&amp;B2011-12%20PAB%20Approved-Final/MP%20State%20AWP_GOI%20TABLES%202011-12-Edcil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ssa-final-files\Approved-AWPs\SSA-AWP2011-12\AWP&amp;B2011-12%20PAB%20Approved-Final\MP%20State%20AWP_GOI%20TABLES%202011-12-Edcil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oma/Appraisal/Appraisal%202016-17/Punjab/Users/Ram/Desktop/AWP&amp;B%202011-12/budgetor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m/Desktop/AWP&amp;B%202011-12/budgetor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WAN\Users\Nidhi\Downloads\Ram\Desktop\AWP&amp;B%202011-12\budgeto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2016/SSA%20Guidelines/Annexures%20for%20Appraisals%202016-17/Users/Ram/Desktop/AWP&amp;B%202011-12/budgeto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OGITA/Desktop/Copy%20of%20Budget%20%2009-10%20Final%20%2019_02_09%20SPO%20on%20Gcpe/Bhavnagar/Ahmedabad_Approved_08-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-01\Users\Users\SMGUPT~1\AppData\Local\Temp\Rar$DI03.559\Users\SMGUPT~1\AppData\Local\Temp\Rar$DI00.347\Kalpnamam%20pendrive%20data\HARYANA%2009-10-tarun\budge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de4parkash\c\WINDOWS\Desktop\civilworks%20adcil%20team\My%20Documents\ESTLDLAB_R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ny/AppData/Roaming/Microsoft/Excel/Costing%20Sheet%20Mizoram%202017-1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nita%20Nimesh/Desktop/Ashish%2010.02.2017/1.%20Maharashta/Final%20Maharashtra/Final%20Revised%20Costing%20Sheet%202017-18-Maharashtra%20dt%208-2-2017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nita%20Nimesh/Desktop/Ashish%2010.02.2017/2.%20Andaman/Andaman%20SSA%20Costing%202017-%20(Ashish%20Final)%2016.02.2017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SSA%20approval/SSA%20approvals%202016-17-24-8-2016/SSA%20Approval%202016-17-7-11-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AWP&amp;B%202017-18/AWPB-2017-18/AWP&amp;B-2017-18/Gujarat-2017-18/Costing-2016-17-Gujarat/Gujarat%20Costing%20Sheet-2016-1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AWPB-2017-18-10-2-2017/AWP&amp;B-2017-18-31-1-2017-6.04p.m/Assam-2017-18-20-2-2017/Revised%20Costing-2017-18-Assam/Costing_sheet_2017-18_Assam%20-%20Modified%20-1722107-Edci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mita/Appraisal/Appraisal%202010-11/Mizoram/Proposal/Standart%20Table%20&amp;%20Costing%20-%20Mizoram/Amita/Gujarat/Copy%20of%20Budget%20%2009-10%20Final%20%2019_02_09%20SPO%20on%20Gcpe/Bhavnagar/Ahmedabad_Approved_08-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bha/Downloads/Amita/Appraisal/Appraisal%202010-11/Mizoram/Proposal/Standart%20Table%20&amp;%20Costing%20-%20Mizoram/Amita/Gujarat/Copy%20of%20Budget%20%2009-10%20Final%20%2019_02_09%20SPO%20on%20Gcpe/Bhavnagar/Ahmedabad_Approved_08-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mita\Appraisal\Appraisal%202010-11\Mizoram\Proposal\Standart%20Table%20&amp;%20Costing%20-%20Mizoram\Amita\Gujarat\Copy%20of%20Budget%20%2009-10%20Final%20%2019_02_09%20SPO%20on%20Gcpe\Bhavnagar\Ahmedabad_Approved_08-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oma/Appraisal/Appraisal%202014-15/Uttarakhand/Copy%20of%20Budget%20%2009-10%20Final%20%2019_02_09%20SPO%20on%20Gcpe/Bhavnagar/Ahmedabad_Approved_08-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OGITA/Desktop/Roma/Appraisal/Appraisal%202014-15/Uttarakhand/Copy%20of%20Budget%20%2009-10%20Final%20%2019_02_09%20SPO%20on%20Gcpe/Bhavnagar/Ahmedabad_Approved_08-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NOV-200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  <sheetName val="SCHB.LDL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ategory__ACR_HM_Room"/>
      <sheetName val="Sheet2"/>
      <sheetName val="Category__ACR_HM_Room (2)"/>
      <sheetName val="Sheet3"/>
      <sheetName val="Sheet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MPUER_NO_AVAILABLE_ALL"/>
      <sheetName val="Urdu CAL"/>
      <sheetName val="Sheet2"/>
      <sheetName val="Sheet3"/>
      <sheetName val="11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10_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g-val"/>
      <sheetName val="DMR-1"/>
      <sheetName val="admn"/>
      <sheetName val="Prnti"/>
      <sheetName val="Lib"/>
      <sheetName val="npegel"/>
      <sheetName val="EGS"/>
      <sheetName val="AB"/>
      <sheetName val="shukl"/>
      <sheetName val="acad"/>
      <sheetName val="IED"/>
      <sheetName val="CW"/>
      <sheetName val="FS"/>
      <sheetName val="HS"/>
      <sheetName val="dmr-2-dmg"/>
      <sheetName val="fin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t"/>
      <sheetName val="SSA_BANGALORE"/>
      <sheetName val="SSA_MYSORE"/>
      <sheetName val="SCHB.LDLB"/>
      <sheetName val="Kgbv"/>
      <sheetName val="New Teachers"/>
    </sheetNames>
    <sheetDataSet>
      <sheetData sheetId="0">
        <row r="5">
          <cell r="B5" t="str">
            <v>fuekZ.k dk;Z dh fLFkfr % vDVwcj 2004 dh fLFkfr esa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5">
          <cell r="B5" t="str">
            <v>fuekZ.k dk;Z dh fLFkfr % vDVwcj 2004 dh fLFkfr esa</v>
          </cell>
        </row>
        <row r="7">
          <cell r="B7">
            <v>28</v>
          </cell>
          <cell r="C7" t="str">
            <v>fodkl[k.M lzksr dsUnz ¼ch-vkj-lh-½ Hkou</v>
          </cell>
          <cell r="R7">
            <v>28</v>
          </cell>
          <cell r="T7" t="str">
            <v>In complete</v>
          </cell>
        </row>
        <row r="8">
          <cell r="A8" t="str">
            <v>Øa-</v>
          </cell>
          <cell r="B8" t="str">
            <v>ftyk</v>
          </cell>
          <cell r="C8" t="str">
            <v>ch-vkj-lh- dh la[;k</v>
          </cell>
          <cell r="D8" t="str">
            <v>LFky p;u</v>
          </cell>
          <cell r="E8" t="str">
            <v>rduhdh Lohd`fr tkjh</v>
          </cell>
          <cell r="F8" t="str">
            <v>iz'kkldh; Lohd`fr tkjh</v>
          </cell>
          <cell r="G8" t="str">
            <v>fuekZ.k izkjaHk</v>
          </cell>
          <cell r="H8" t="str">
            <v>uho Lrj</v>
          </cell>
          <cell r="I8" t="str">
            <v>dqlhZ Lrj</v>
          </cell>
          <cell r="J8" t="str">
            <v>nhokj Lrj</v>
          </cell>
          <cell r="K8" t="str">
            <v>Nr Lrj</v>
          </cell>
          <cell r="L8" t="str">
            <v>Nr iw.kZ</v>
          </cell>
          <cell r="M8" t="str">
            <v>dk;Z iw.kZ</v>
          </cell>
          <cell r="N8" t="str">
            <v>fo|qrhd`r</v>
          </cell>
          <cell r="O8" t="str">
            <v>is;ty O;oLFkk</v>
          </cell>
          <cell r="P8" t="str">
            <v>lh-lh- tkjh</v>
          </cell>
          <cell r="Q8" t="str">
            <v>30 o"khZ; fLFkjrk izek.k i= tkjh</v>
          </cell>
          <cell r="R8" t="str">
            <v>BRC Check</v>
          </cell>
          <cell r="T8" t="str">
            <v>In complete</v>
          </cell>
        </row>
        <row r="9">
          <cell r="A9" t="str">
            <v>Dcode</v>
          </cell>
          <cell r="C9" t="str">
            <v xml:space="preserve">Block Resource Centre (BRC) Building </v>
          </cell>
          <cell r="R9" t="str">
            <v xml:space="preserve">(BRC) Building </v>
          </cell>
        </row>
        <row r="10">
          <cell r="B10" t="str">
            <v>District</v>
          </cell>
          <cell r="C10" t="str">
            <v>No.of BRC</v>
          </cell>
          <cell r="D10" t="str">
            <v>Site Selection</v>
          </cell>
          <cell r="E10" t="str">
            <v>Technical Sanction Issued</v>
          </cell>
          <cell r="F10" t="str">
            <v>Admin. Sanction Issued</v>
          </cell>
          <cell r="G10" t="str">
            <v>No. of BRC Started</v>
          </cell>
          <cell r="H10" t="str">
            <v>Fou.</v>
          </cell>
          <cell r="I10" t="str">
            <v>P.L.</v>
          </cell>
          <cell r="J10" t="str">
            <v>S.S.</v>
          </cell>
          <cell r="K10" t="str">
            <v>R.F.</v>
          </cell>
          <cell r="L10" t="str">
            <v>R. Comp</v>
          </cell>
          <cell r="M10" t="str">
            <v>Comp.</v>
          </cell>
          <cell r="N10" t="str">
            <v>No of BRC Electrified</v>
          </cell>
          <cell r="O10" t="str">
            <v>BRC with water supply</v>
          </cell>
          <cell r="P10" t="str">
            <v>Compl. Certificate (CC) issued</v>
          </cell>
          <cell r="Q10" t="str">
            <v>30 yr Stability certificate issued</v>
          </cell>
          <cell r="R10" t="str">
            <v>CHECK PLEASE</v>
          </cell>
        </row>
        <row r="11">
          <cell r="A11">
            <v>1</v>
          </cell>
          <cell r="B11" t="str">
            <v>cSrwy</v>
          </cell>
          <cell r="C11">
            <v>10</v>
          </cell>
          <cell r="D11">
            <v>10</v>
          </cell>
          <cell r="E11">
            <v>10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10</v>
          </cell>
          <cell r="Q11">
            <v>10</v>
          </cell>
          <cell r="R11" t="str">
            <v>OK</v>
          </cell>
          <cell r="T11">
            <v>0</v>
          </cell>
        </row>
        <row r="12">
          <cell r="A12">
            <v>2</v>
          </cell>
          <cell r="B12" t="str">
            <v>jk;lsu</v>
          </cell>
          <cell r="C12">
            <v>7</v>
          </cell>
          <cell r="D12">
            <v>7</v>
          </cell>
          <cell r="E12">
            <v>7</v>
          </cell>
          <cell r="F12">
            <v>7</v>
          </cell>
          <cell r="G12">
            <v>7</v>
          </cell>
          <cell r="M12">
            <v>7</v>
          </cell>
          <cell r="N12">
            <v>7</v>
          </cell>
          <cell r="O12">
            <v>7</v>
          </cell>
          <cell r="P12">
            <v>5</v>
          </cell>
          <cell r="Q12">
            <v>0</v>
          </cell>
          <cell r="R12" t="str">
            <v>OK</v>
          </cell>
          <cell r="T12">
            <v>0</v>
          </cell>
        </row>
        <row r="13">
          <cell r="A13">
            <v>3</v>
          </cell>
          <cell r="B13" t="str">
            <v>jktx&lt;</v>
          </cell>
          <cell r="C13">
            <v>6</v>
          </cell>
          <cell r="D13">
            <v>0</v>
          </cell>
          <cell r="E13">
            <v>0</v>
          </cell>
          <cell r="F13">
            <v>0</v>
          </cell>
          <cell r="G13">
            <v>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</v>
          </cell>
          <cell r="N13">
            <v>6</v>
          </cell>
          <cell r="O13">
            <v>6</v>
          </cell>
          <cell r="P13">
            <v>6</v>
          </cell>
          <cell r="Q13">
            <v>6</v>
          </cell>
          <cell r="R13" t="str">
            <v>OK</v>
          </cell>
          <cell r="T13">
            <v>0</v>
          </cell>
        </row>
        <row r="14">
          <cell r="A14">
            <v>4</v>
          </cell>
          <cell r="B14" t="str">
            <v>lhgksj</v>
          </cell>
          <cell r="C14">
            <v>5</v>
          </cell>
          <cell r="D14">
            <v>5</v>
          </cell>
          <cell r="E14">
            <v>5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5</v>
          </cell>
          <cell r="N14">
            <v>5</v>
          </cell>
          <cell r="O14">
            <v>5</v>
          </cell>
          <cell r="P14">
            <v>5</v>
          </cell>
          <cell r="Q14">
            <v>5</v>
          </cell>
          <cell r="R14" t="str">
            <v>OK</v>
          </cell>
          <cell r="T14">
            <v>0</v>
          </cell>
        </row>
        <row r="15">
          <cell r="A15">
            <v>5</v>
          </cell>
          <cell r="B15" t="str">
            <v>xquk</v>
          </cell>
          <cell r="C15">
            <v>5</v>
          </cell>
          <cell r="D15">
            <v>5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5</v>
          </cell>
          <cell r="N15">
            <v>5</v>
          </cell>
          <cell r="O15">
            <v>5</v>
          </cell>
          <cell r="P15">
            <v>5</v>
          </cell>
          <cell r="Q15">
            <v>0</v>
          </cell>
          <cell r="R15" t="str">
            <v>OK</v>
          </cell>
          <cell r="T15">
            <v>0</v>
          </cell>
        </row>
        <row r="16">
          <cell r="A16">
            <v>6</v>
          </cell>
          <cell r="B16" t="str">
            <v>/kkj</v>
          </cell>
          <cell r="C16">
            <v>13</v>
          </cell>
          <cell r="D16">
            <v>13</v>
          </cell>
          <cell r="E16">
            <v>13</v>
          </cell>
          <cell r="F16">
            <v>13</v>
          </cell>
          <cell r="G16">
            <v>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13</v>
          </cell>
          <cell r="N16">
            <v>13</v>
          </cell>
          <cell r="O16">
            <v>13</v>
          </cell>
          <cell r="P16">
            <v>13</v>
          </cell>
          <cell r="Q16">
            <v>13</v>
          </cell>
          <cell r="R16" t="str">
            <v>OK</v>
          </cell>
          <cell r="T16">
            <v>0</v>
          </cell>
        </row>
        <row r="17">
          <cell r="A17">
            <v>7</v>
          </cell>
          <cell r="B17" t="str">
            <v>jhok</v>
          </cell>
          <cell r="C17">
            <v>9</v>
          </cell>
          <cell r="D17">
            <v>9</v>
          </cell>
          <cell r="E17">
            <v>9</v>
          </cell>
          <cell r="F17">
            <v>9</v>
          </cell>
          <cell r="G17">
            <v>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9</v>
          </cell>
          <cell r="N17">
            <v>9</v>
          </cell>
          <cell r="O17">
            <v>9</v>
          </cell>
          <cell r="P17">
            <v>7</v>
          </cell>
          <cell r="Q17">
            <v>9</v>
          </cell>
          <cell r="R17" t="str">
            <v>OK</v>
          </cell>
          <cell r="T17">
            <v>0</v>
          </cell>
        </row>
        <row r="18">
          <cell r="A18">
            <v>8</v>
          </cell>
          <cell r="B18" t="str">
            <v>lruk</v>
          </cell>
          <cell r="C18">
            <v>8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8</v>
          </cell>
          <cell r="N18">
            <v>8</v>
          </cell>
          <cell r="O18">
            <v>8</v>
          </cell>
          <cell r="P18">
            <v>7</v>
          </cell>
          <cell r="Q18">
            <v>0</v>
          </cell>
          <cell r="R18" t="str">
            <v>OK</v>
          </cell>
          <cell r="T18">
            <v>0</v>
          </cell>
        </row>
        <row r="19">
          <cell r="A19">
            <v>9</v>
          </cell>
          <cell r="B19" t="str">
            <v>'kgMksy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  <cell r="Q19">
            <v>5</v>
          </cell>
          <cell r="R19" t="str">
            <v>OK</v>
          </cell>
          <cell r="T19">
            <v>0</v>
          </cell>
        </row>
        <row r="20">
          <cell r="A20">
            <v>10</v>
          </cell>
          <cell r="B20" t="str">
            <v>mefj;k</v>
          </cell>
          <cell r="C20">
            <v>3</v>
          </cell>
          <cell r="D20">
            <v>3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3</v>
          </cell>
          <cell r="N20">
            <v>3</v>
          </cell>
          <cell r="O20">
            <v>3</v>
          </cell>
          <cell r="P20">
            <v>3</v>
          </cell>
          <cell r="Q20">
            <v>3</v>
          </cell>
          <cell r="R20" t="str">
            <v>OK</v>
          </cell>
          <cell r="T20">
            <v>0</v>
          </cell>
        </row>
        <row r="21">
          <cell r="A21">
            <v>11</v>
          </cell>
          <cell r="B21" t="str">
            <v>lh/kh</v>
          </cell>
          <cell r="C21">
            <v>8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</v>
          </cell>
          <cell r="N21">
            <v>8</v>
          </cell>
          <cell r="O21">
            <v>8</v>
          </cell>
          <cell r="P21">
            <v>8</v>
          </cell>
          <cell r="Q21">
            <v>7</v>
          </cell>
          <cell r="R21" t="str">
            <v>OK</v>
          </cell>
          <cell r="T21">
            <v>0</v>
          </cell>
        </row>
        <row r="22">
          <cell r="A22">
            <v>12</v>
          </cell>
          <cell r="B22" t="str">
            <v>Nrrjiqj</v>
          </cell>
          <cell r="C22">
            <v>8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</v>
          </cell>
          <cell r="N22">
            <v>8</v>
          </cell>
          <cell r="O22">
            <v>8</v>
          </cell>
          <cell r="P22">
            <v>8</v>
          </cell>
          <cell r="Q22">
            <v>8</v>
          </cell>
          <cell r="R22" t="str">
            <v>OK</v>
          </cell>
          <cell r="T22">
            <v>0</v>
          </cell>
        </row>
        <row r="23">
          <cell r="A23">
            <v>13</v>
          </cell>
          <cell r="B23" t="str">
            <v>iUuk</v>
          </cell>
          <cell r="C23">
            <v>5</v>
          </cell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5</v>
          </cell>
          <cell r="O23">
            <v>5</v>
          </cell>
          <cell r="P23">
            <v>5</v>
          </cell>
          <cell r="Q23">
            <v>5</v>
          </cell>
          <cell r="R23" t="str">
            <v>OK</v>
          </cell>
          <cell r="T23">
            <v>0</v>
          </cell>
        </row>
        <row r="24">
          <cell r="A24">
            <v>14</v>
          </cell>
          <cell r="B24" t="str">
            <v>Vhdex&lt;</v>
          </cell>
          <cell r="C24">
            <v>6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 t="str">
            <v>OK</v>
          </cell>
          <cell r="T24">
            <v>0</v>
          </cell>
        </row>
        <row r="25">
          <cell r="A25">
            <v>15</v>
          </cell>
          <cell r="B25" t="str">
            <v>eanlkSj</v>
          </cell>
          <cell r="C25">
            <v>5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 t="str">
            <v>OK</v>
          </cell>
          <cell r="T25">
            <v>0</v>
          </cell>
        </row>
        <row r="26">
          <cell r="A26">
            <v>16</v>
          </cell>
          <cell r="B26" t="str">
            <v>uhep</v>
          </cell>
          <cell r="C26">
            <v>3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 t="str">
            <v>OK</v>
          </cell>
          <cell r="T26">
            <v>0</v>
          </cell>
        </row>
        <row r="27">
          <cell r="A27">
            <v>17</v>
          </cell>
          <cell r="B27" t="str">
            <v>jryke</v>
          </cell>
          <cell r="C27">
            <v>6</v>
          </cell>
          <cell r="D27">
            <v>6</v>
          </cell>
          <cell r="E27">
            <v>6</v>
          </cell>
          <cell r="F27">
            <v>6</v>
          </cell>
          <cell r="G27">
            <v>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</v>
          </cell>
          <cell r="N27">
            <v>6</v>
          </cell>
          <cell r="O27">
            <v>6</v>
          </cell>
          <cell r="P27">
            <v>6</v>
          </cell>
          <cell r="Q27">
            <v>6</v>
          </cell>
          <cell r="R27" t="str">
            <v>OK</v>
          </cell>
          <cell r="T27">
            <v>0</v>
          </cell>
        </row>
        <row r="28">
          <cell r="A28">
            <v>18</v>
          </cell>
          <cell r="B28" t="str">
            <v>fHk.M</v>
          </cell>
          <cell r="C28">
            <v>6</v>
          </cell>
          <cell r="D28">
            <v>6</v>
          </cell>
          <cell r="E28">
            <v>6</v>
          </cell>
          <cell r="F28">
            <v>6</v>
          </cell>
          <cell r="G28">
            <v>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</v>
          </cell>
          <cell r="N28">
            <v>6</v>
          </cell>
          <cell r="O28">
            <v>6</v>
          </cell>
          <cell r="P28">
            <v>5</v>
          </cell>
          <cell r="Q28">
            <v>5</v>
          </cell>
          <cell r="R28" t="str">
            <v>OK</v>
          </cell>
          <cell r="T28">
            <v>0</v>
          </cell>
        </row>
        <row r="29">
          <cell r="A29">
            <v>19</v>
          </cell>
          <cell r="B29" t="str">
            <v>neksg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M29">
            <v>7</v>
          </cell>
          <cell r="N29">
            <v>7</v>
          </cell>
          <cell r="O29">
            <v>7</v>
          </cell>
          <cell r="R29" t="str">
            <v>OK</v>
          </cell>
          <cell r="T29">
            <v>0</v>
          </cell>
        </row>
        <row r="30">
          <cell r="A30">
            <v>20</v>
          </cell>
          <cell r="B30" t="str">
            <v>nfr;k</v>
          </cell>
          <cell r="C30">
            <v>3</v>
          </cell>
          <cell r="D30">
            <v>3</v>
          </cell>
          <cell r="E30">
            <v>3</v>
          </cell>
          <cell r="F30">
            <v>3</v>
          </cell>
          <cell r="G30">
            <v>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</v>
          </cell>
          <cell r="N30">
            <v>3</v>
          </cell>
          <cell r="O30">
            <v>3</v>
          </cell>
          <cell r="P30">
            <v>2</v>
          </cell>
          <cell r="Q30">
            <v>2</v>
          </cell>
          <cell r="R30" t="str">
            <v>OK</v>
          </cell>
          <cell r="T30">
            <v>0</v>
          </cell>
        </row>
        <row r="31">
          <cell r="A31">
            <v>21</v>
          </cell>
          <cell r="B31" t="str">
            <v>nsokl</v>
          </cell>
          <cell r="C31">
            <v>6</v>
          </cell>
          <cell r="D31">
            <v>6</v>
          </cell>
          <cell r="E31">
            <v>6</v>
          </cell>
          <cell r="F31">
            <v>6</v>
          </cell>
          <cell r="G31">
            <v>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</v>
          </cell>
          <cell r="N31">
            <v>6</v>
          </cell>
          <cell r="O31">
            <v>4</v>
          </cell>
          <cell r="P31">
            <v>5</v>
          </cell>
          <cell r="Q31">
            <v>5</v>
          </cell>
          <cell r="R31" t="str">
            <v>OK</v>
          </cell>
          <cell r="T31">
            <v>0</v>
          </cell>
        </row>
        <row r="32">
          <cell r="A32">
            <v>22</v>
          </cell>
          <cell r="B32" t="str">
            <v>&gt;kcqvk</v>
          </cell>
          <cell r="C32">
            <v>12</v>
          </cell>
          <cell r="D32">
            <v>12</v>
          </cell>
          <cell r="E32">
            <v>12</v>
          </cell>
          <cell r="F32">
            <v>12</v>
          </cell>
          <cell r="G32">
            <v>12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</v>
          </cell>
          <cell r="N32">
            <v>12</v>
          </cell>
          <cell r="O32">
            <v>12</v>
          </cell>
          <cell r="P32">
            <v>12</v>
          </cell>
          <cell r="Q32">
            <v>12</v>
          </cell>
          <cell r="R32" t="str">
            <v>OK</v>
          </cell>
          <cell r="T32">
            <v>0</v>
          </cell>
        </row>
        <row r="33">
          <cell r="A33">
            <v>23</v>
          </cell>
          <cell r="B33" t="str">
            <v>[k.Mok</v>
          </cell>
          <cell r="C33">
            <v>7</v>
          </cell>
          <cell r="D33">
            <v>7</v>
          </cell>
          <cell r="E33">
            <v>7</v>
          </cell>
          <cell r="F33">
            <v>7</v>
          </cell>
          <cell r="G33">
            <v>7</v>
          </cell>
          <cell r="M33">
            <v>7</v>
          </cell>
          <cell r="N33">
            <v>7</v>
          </cell>
          <cell r="O33">
            <v>7</v>
          </cell>
          <cell r="P33">
            <v>7</v>
          </cell>
          <cell r="Q33">
            <v>7</v>
          </cell>
          <cell r="R33" t="str">
            <v>OK</v>
          </cell>
          <cell r="T33">
            <v>0</v>
          </cell>
        </row>
        <row r="34">
          <cell r="A34">
            <v>24</v>
          </cell>
          <cell r="B34" t="str">
            <v>[kjxksu</v>
          </cell>
          <cell r="C34">
            <v>9</v>
          </cell>
          <cell r="D34">
            <v>9</v>
          </cell>
          <cell r="E34">
            <v>9</v>
          </cell>
          <cell r="F34">
            <v>9</v>
          </cell>
          <cell r="G34">
            <v>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9</v>
          </cell>
          <cell r="N34">
            <v>9</v>
          </cell>
          <cell r="O34">
            <v>9</v>
          </cell>
          <cell r="P34">
            <v>9</v>
          </cell>
          <cell r="Q34">
            <v>9</v>
          </cell>
          <cell r="R34" t="str">
            <v>OK</v>
          </cell>
          <cell r="T34">
            <v>0</v>
          </cell>
        </row>
        <row r="35">
          <cell r="A35">
            <v>25</v>
          </cell>
          <cell r="B35" t="str">
            <v>cMokuh</v>
          </cell>
          <cell r="C35">
            <v>7</v>
          </cell>
          <cell r="D35">
            <v>7</v>
          </cell>
          <cell r="E35">
            <v>7</v>
          </cell>
          <cell r="F35">
            <v>7</v>
          </cell>
          <cell r="G35">
            <v>7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7</v>
          </cell>
          <cell r="N35">
            <v>7</v>
          </cell>
          <cell r="O35">
            <v>0</v>
          </cell>
          <cell r="P35">
            <v>7</v>
          </cell>
          <cell r="Q35">
            <v>7</v>
          </cell>
          <cell r="R35" t="str">
            <v>OK</v>
          </cell>
          <cell r="T35">
            <v>0</v>
          </cell>
        </row>
        <row r="36">
          <cell r="A36">
            <v>26</v>
          </cell>
          <cell r="B36" t="str">
            <v>eaMyk</v>
          </cell>
          <cell r="C36">
            <v>9</v>
          </cell>
          <cell r="D36">
            <v>9</v>
          </cell>
          <cell r="E36">
            <v>9</v>
          </cell>
          <cell r="F36">
            <v>9</v>
          </cell>
          <cell r="G36">
            <v>9</v>
          </cell>
          <cell r="M36">
            <v>9</v>
          </cell>
          <cell r="N36">
            <v>9</v>
          </cell>
          <cell r="O36">
            <v>9</v>
          </cell>
          <cell r="P36">
            <v>9</v>
          </cell>
          <cell r="Q36">
            <v>9</v>
          </cell>
          <cell r="R36" t="str">
            <v>OK</v>
          </cell>
          <cell r="T36">
            <v>0</v>
          </cell>
        </row>
        <row r="37">
          <cell r="A37">
            <v>27</v>
          </cell>
          <cell r="B37" t="str">
            <v>fM.MkSjh</v>
          </cell>
          <cell r="C37">
            <v>7</v>
          </cell>
          <cell r="D37">
            <v>7</v>
          </cell>
          <cell r="E37">
            <v>7</v>
          </cell>
          <cell r="F37">
            <v>7</v>
          </cell>
          <cell r="G37">
            <v>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7</v>
          </cell>
          <cell r="O37">
            <v>5</v>
          </cell>
          <cell r="P37">
            <v>7</v>
          </cell>
          <cell r="Q37">
            <v>7</v>
          </cell>
          <cell r="R37" t="str">
            <v>OK</v>
          </cell>
          <cell r="T37">
            <v>0</v>
          </cell>
        </row>
        <row r="38">
          <cell r="A38">
            <v>28</v>
          </cell>
          <cell r="B38" t="str">
            <v>eqjSuk</v>
          </cell>
          <cell r="C38">
            <v>7</v>
          </cell>
          <cell r="D38">
            <v>7</v>
          </cell>
          <cell r="E38">
            <v>7</v>
          </cell>
          <cell r="F38">
            <v>7</v>
          </cell>
          <cell r="G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 t="str">
            <v>OK</v>
          </cell>
          <cell r="T38">
            <v>0</v>
          </cell>
        </row>
        <row r="39">
          <cell r="A39">
            <v>29</v>
          </cell>
          <cell r="B39" t="str">
            <v>';ksiqj</v>
          </cell>
          <cell r="C39">
            <v>3</v>
          </cell>
          <cell r="D39">
            <v>3</v>
          </cell>
          <cell r="E39">
            <v>3</v>
          </cell>
          <cell r="F39">
            <v>3</v>
          </cell>
          <cell r="G39">
            <v>3</v>
          </cell>
          <cell r="M39">
            <v>3</v>
          </cell>
          <cell r="N39">
            <v>3</v>
          </cell>
          <cell r="O39">
            <v>3</v>
          </cell>
          <cell r="P39">
            <v>3</v>
          </cell>
          <cell r="R39" t="str">
            <v>OK</v>
          </cell>
          <cell r="T39">
            <v>0</v>
          </cell>
        </row>
        <row r="40">
          <cell r="A40">
            <v>30</v>
          </cell>
          <cell r="B40" t="str">
            <v>flouh</v>
          </cell>
          <cell r="C40">
            <v>8</v>
          </cell>
          <cell r="D40">
            <v>8</v>
          </cell>
          <cell r="E40">
            <v>8</v>
          </cell>
          <cell r="F40">
            <v>8</v>
          </cell>
          <cell r="G40">
            <v>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</v>
          </cell>
          <cell r="N40">
            <v>8</v>
          </cell>
          <cell r="O40">
            <v>7</v>
          </cell>
          <cell r="P40">
            <v>8</v>
          </cell>
          <cell r="Q40">
            <v>8</v>
          </cell>
          <cell r="R40" t="str">
            <v>OK</v>
          </cell>
          <cell r="T40">
            <v>0</v>
          </cell>
        </row>
        <row r="41">
          <cell r="A41">
            <v>31</v>
          </cell>
          <cell r="B41" t="str">
            <v>'kktkiqj</v>
          </cell>
          <cell r="C41">
            <v>8</v>
          </cell>
          <cell r="D41">
            <v>8</v>
          </cell>
          <cell r="E41">
            <v>8</v>
          </cell>
          <cell r="F41">
            <v>8</v>
          </cell>
          <cell r="G41">
            <v>8</v>
          </cell>
          <cell r="M41">
            <v>8</v>
          </cell>
          <cell r="N41">
            <v>8</v>
          </cell>
          <cell r="O41">
            <v>8</v>
          </cell>
          <cell r="P41">
            <v>8</v>
          </cell>
          <cell r="Q41">
            <v>8</v>
          </cell>
          <cell r="R41" t="str">
            <v>OK</v>
          </cell>
          <cell r="T41">
            <v>0</v>
          </cell>
        </row>
        <row r="42">
          <cell r="A42">
            <v>32</v>
          </cell>
          <cell r="B42" t="str">
            <v>f'koiqjh</v>
          </cell>
          <cell r="C42">
            <v>8</v>
          </cell>
          <cell r="D42">
            <v>8</v>
          </cell>
          <cell r="E42">
            <v>8</v>
          </cell>
          <cell r="F42">
            <v>8</v>
          </cell>
          <cell r="G42">
            <v>8</v>
          </cell>
          <cell r="M42">
            <v>8</v>
          </cell>
          <cell r="N42">
            <v>8</v>
          </cell>
          <cell r="O42">
            <v>8</v>
          </cell>
          <cell r="P42">
            <v>8</v>
          </cell>
          <cell r="Q42">
            <v>8</v>
          </cell>
          <cell r="R42" t="str">
            <v>OK</v>
          </cell>
          <cell r="T42">
            <v>0</v>
          </cell>
        </row>
        <row r="43">
          <cell r="A43">
            <v>33</v>
          </cell>
          <cell r="B43" t="str">
            <v>fofn'kk</v>
          </cell>
          <cell r="C43">
            <v>7</v>
          </cell>
          <cell r="D43">
            <v>7</v>
          </cell>
          <cell r="E43">
            <v>7</v>
          </cell>
          <cell r="F43">
            <v>7</v>
          </cell>
          <cell r="G43">
            <v>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7</v>
          </cell>
          <cell r="O43">
            <v>7</v>
          </cell>
          <cell r="P43">
            <v>7</v>
          </cell>
          <cell r="Q43">
            <v>7</v>
          </cell>
          <cell r="R43" t="str">
            <v>OK</v>
          </cell>
          <cell r="T43">
            <v>0</v>
          </cell>
        </row>
        <row r="44">
          <cell r="A44">
            <v>34</v>
          </cell>
          <cell r="B44" t="str">
            <v>ckyk?kkV</v>
          </cell>
          <cell r="C44">
            <v>10</v>
          </cell>
          <cell r="D44">
            <v>10</v>
          </cell>
          <cell r="E44">
            <v>10</v>
          </cell>
          <cell r="F44">
            <v>10</v>
          </cell>
          <cell r="G44">
            <v>10</v>
          </cell>
          <cell r="H44">
            <v>0</v>
          </cell>
          <cell r="I44">
            <v>0</v>
          </cell>
          <cell r="J44">
            <v>1</v>
          </cell>
          <cell r="K44">
            <v>6</v>
          </cell>
          <cell r="L44">
            <v>1</v>
          </cell>
          <cell r="M44">
            <v>2</v>
          </cell>
          <cell r="N44">
            <v>1</v>
          </cell>
          <cell r="O44">
            <v>10</v>
          </cell>
          <cell r="P44">
            <v>1</v>
          </cell>
          <cell r="Q44">
            <v>1</v>
          </cell>
          <cell r="R44" t="str">
            <v>OK</v>
          </cell>
          <cell r="T44">
            <v>8</v>
          </cell>
        </row>
        <row r="45">
          <cell r="A45">
            <v>35</v>
          </cell>
          <cell r="B45" t="str">
            <v>Xokfy;j</v>
          </cell>
          <cell r="C45">
            <v>5</v>
          </cell>
          <cell r="D45">
            <v>4</v>
          </cell>
          <cell r="E45">
            <v>5</v>
          </cell>
          <cell r="F45">
            <v>5</v>
          </cell>
          <cell r="G45">
            <v>4</v>
          </cell>
          <cell r="K45">
            <v>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R45" t="str">
            <v>OK</v>
          </cell>
          <cell r="T45">
            <v>4</v>
          </cell>
        </row>
        <row r="46">
          <cell r="A46">
            <v>36</v>
          </cell>
          <cell r="B46" t="str">
            <v>Hkksiky</v>
          </cell>
          <cell r="C46">
            <v>2</v>
          </cell>
          <cell r="D46">
            <v>2</v>
          </cell>
          <cell r="E46">
            <v>2</v>
          </cell>
          <cell r="F46">
            <v>2</v>
          </cell>
          <cell r="G46">
            <v>2</v>
          </cell>
          <cell r="I46">
            <v>1</v>
          </cell>
          <cell r="K46">
            <v>1</v>
          </cell>
          <cell r="R46" t="str">
            <v>OK</v>
          </cell>
          <cell r="T46">
            <v>2</v>
          </cell>
        </row>
        <row r="47">
          <cell r="A47">
            <v>37</v>
          </cell>
          <cell r="B47" t="str">
            <v>ujflagiqj</v>
          </cell>
          <cell r="C47">
            <v>6</v>
          </cell>
          <cell r="D47">
            <v>6</v>
          </cell>
          <cell r="E47">
            <v>6</v>
          </cell>
          <cell r="F47">
            <v>6</v>
          </cell>
          <cell r="G47">
            <v>6</v>
          </cell>
          <cell r="H47">
            <v>0</v>
          </cell>
          <cell r="I47">
            <v>1</v>
          </cell>
          <cell r="J47">
            <v>1</v>
          </cell>
          <cell r="K47">
            <v>2</v>
          </cell>
          <cell r="L47">
            <v>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OK</v>
          </cell>
          <cell r="T47">
            <v>6</v>
          </cell>
        </row>
        <row r="48">
          <cell r="A48">
            <v>38</v>
          </cell>
          <cell r="B48" t="str">
            <v>gks'kaxkckn</v>
          </cell>
          <cell r="C48">
            <v>7</v>
          </cell>
          <cell r="D48">
            <v>7</v>
          </cell>
          <cell r="E48">
            <v>7</v>
          </cell>
          <cell r="F48">
            <v>7</v>
          </cell>
          <cell r="G48">
            <v>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0</v>
          </cell>
          <cell r="O48">
            <v>7</v>
          </cell>
          <cell r="P48">
            <v>4</v>
          </cell>
          <cell r="Q48">
            <v>0</v>
          </cell>
          <cell r="R48" t="str">
            <v>OK</v>
          </cell>
          <cell r="T48">
            <v>0</v>
          </cell>
        </row>
        <row r="49">
          <cell r="A49">
            <v>39</v>
          </cell>
          <cell r="B49" t="str">
            <v>gjnk</v>
          </cell>
          <cell r="C49">
            <v>3</v>
          </cell>
          <cell r="D49">
            <v>3</v>
          </cell>
          <cell r="E49">
            <v>3</v>
          </cell>
          <cell r="F49">
            <v>3</v>
          </cell>
          <cell r="G49">
            <v>3</v>
          </cell>
          <cell r="M49">
            <v>3</v>
          </cell>
          <cell r="N49">
            <v>3</v>
          </cell>
          <cell r="O49">
            <v>3</v>
          </cell>
          <cell r="R49" t="str">
            <v>OK</v>
          </cell>
          <cell r="T49">
            <v>0</v>
          </cell>
        </row>
        <row r="50">
          <cell r="A50">
            <v>40</v>
          </cell>
          <cell r="B50" t="str">
            <v>bUnkSj</v>
          </cell>
          <cell r="C50">
            <v>4</v>
          </cell>
          <cell r="D50">
            <v>4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0</v>
          </cell>
          <cell r="J50">
            <v>0</v>
          </cell>
          <cell r="K50">
            <v>4</v>
          </cell>
          <cell r="L50">
            <v>0</v>
          </cell>
          <cell r="M50">
            <v>0</v>
          </cell>
          <cell r="N50">
            <v>0</v>
          </cell>
          <cell r="O50">
            <v>3</v>
          </cell>
          <cell r="P50">
            <v>0</v>
          </cell>
          <cell r="Q50">
            <v>0</v>
          </cell>
          <cell r="R50" t="str">
            <v>OK</v>
          </cell>
          <cell r="T50">
            <v>4</v>
          </cell>
        </row>
        <row r="51">
          <cell r="A51">
            <v>41</v>
          </cell>
          <cell r="B51" t="str">
            <v>fNanokMk</v>
          </cell>
          <cell r="C51">
            <v>11</v>
          </cell>
          <cell r="D51">
            <v>11</v>
          </cell>
          <cell r="E51">
            <v>11</v>
          </cell>
          <cell r="F51">
            <v>11</v>
          </cell>
          <cell r="G51">
            <v>11</v>
          </cell>
          <cell r="L51">
            <v>2</v>
          </cell>
          <cell r="M51">
            <v>9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 t="str">
            <v>OK</v>
          </cell>
          <cell r="T51">
            <v>2</v>
          </cell>
        </row>
        <row r="52">
          <cell r="A52">
            <v>42</v>
          </cell>
          <cell r="B52" t="str">
            <v>mTtSu</v>
          </cell>
          <cell r="C52">
            <v>6</v>
          </cell>
          <cell r="D52">
            <v>6</v>
          </cell>
          <cell r="G52">
            <v>0</v>
          </cell>
          <cell r="R52" t="str">
            <v>OK</v>
          </cell>
          <cell r="T52">
            <v>6</v>
          </cell>
        </row>
        <row r="53">
          <cell r="A53">
            <v>43</v>
          </cell>
          <cell r="B53" t="str">
            <v>tcyiqj</v>
          </cell>
          <cell r="C53">
            <v>7</v>
          </cell>
          <cell r="D53">
            <v>7</v>
          </cell>
          <cell r="E53">
            <v>7</v>
          </cell>
          <cell r="F53">
            <v>7</v>
          </cell>
          <cell r="G53">
            <v>7</v>
          </cell>
          <cell r="H53">
            <v>0</v>
          </cell>
          <cell r="I53">
            <v>0</v>
          </cell>
          <cell r="J53">
            <v>0</v>
          </cell>
          <cell r="K53">
            <v>2</v>
          </cell>
          <cell r="L53">
            <v>3</v>
          </cell>
          <cell r="M53">
            <v>2</v>
          </cell>
          <cell r="N53">
            <v>2</v>
          </cell>
          <cell r="Q53">
            <v>0</v>
          </cell>
          <cell r="R53" t="str">
            <v>OK</v>
          </cell>
          <cell r="T53">
            <v>5</v>
          </cell>
        </row>
        <row r="54">
          <cell r="A54">
            <v>44</v>
          </cell>
          <cell r="B54" t="str">
            <v>dVuh</v>
          </cell>
          <cell r="C54">
            <v>6</v>
          </cell>
          <cell r="D54">
            <v>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OK</v>
          </cell>
          <cell r="T54">
            <v>6</v>
          </cell>
        </row>
        <row r="55">
          <cell r="A55">
            <v>45</v>
          </cell>
          <cell r="B55" t="str">
            <v>lkxj</v>
          </cell>
          <cell r="C55">
            <v>11</v>
          </cell>
          <cell r="D55">
            <v>11</v>
          </cell>
          <cell r="E55">
            <v>11</v>
          </cell>
          <cell r="F55">
            <v>11</v>
          </cell>
          <cell r="G55">
            <v>11</v>
          </cell>
          <cell r="H55">
            <v>0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10</v>
          </cell>
          <cell r="N55">
            <v>9</v>
          </cell>
          <cell r="O55">
            <v>7</v>
          </cell>
          <cell r="P55">
            <v>0</v>
          </cell>
          <cell r="Q55">
            <v>0</v>
          </cell>
          <cell r="R55" t="str">
            <v>OK</v>
          </cell>
          <cell r="T55">
            <v>1</v>
          </cell>
        </row>
        <row r="56">
          <cell r="A56">
            <v>46</v>
          </cell>
          <cell r="B56" t="str">
            <v>v'kksd uxj</v>
          </cell>
          <cell r="C56">
            <v>4</v>
          </cell>
          <cell r="D56">
            <v>4</v>
          </cell>
          <cell r="E56">
            <v>4</v>
          </cell>
          <cell r="F56">
            <v>4</v>
          </cell>
          <cell r="G56">
            <v>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</v>
          </cell>
          <cell r="N56">
            <v>4</v>
          </cell>
          <cell r="O56">
            <v>4</v>
          </cell>
          <cell r="P56">
            <v>0</v>
          </cell>
          <cell r="Q56">
            <v>0</v>
          </cell>
          <cell r="R56" t="str">
            <v>OK</v>
          </cell>
          <cell r="T56">
            <v>0</v>
          </cell>
        </row>
        <row r="57">
          <cell r="A57">
            <v>47</v>
          </cell>
          <cell r="B57" t="str">
            <v>vuwiiqj</v>
          </cell>
          <cell r="C57">
            <v>4</v>
          </cell>
          <cell r="D57">
            <v>4</v>
          </cell>
          <cell r="E57">
            <v>4</v>
          </cell>
          <cell r="F57">
            <v>4</v>
          </cell>
          <cell r="G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  <cell r="R57" t="str">
            <v>OK</v>
          </cell>
          <cell r="T57">
            <v>0</v>
          </cell>
        </row>
        <row r="58">
          <cell r="A58">
            <v>48</v>
          </cell>
          <cell r="B58" t="str">
            <v>cqjgkuqiqj</v>
          </cell>
          <cell r="C58">
            <v>2</v>
          </cell>
          <cell r="D58">
            <v>2</v>
          </cell>
          <cell r="E58">
            <v>2</v>
          </cell>
          <cell r="F58">
            <v>2</v>
          </cell>
          <cell r="G58">
            <v>2</v>
          </cell>
          <cell r="M58">
            <v>2</v>
          </cell>
          <cell r="N58">
            <v>2</v>
          </cell>
          <cell r="O58">
            <v>2</v>
          </cell>
          <cell r="P58">
            <v>2</v>
          </cell>
          <cell r="Q58">
            <v>2</v>
          </cell>
          <cell r="R58" t="str">
            <v>OK</v>
          </cell>
          <cell r="T58">
            <v>0</v>
          </cell>
        </row>
        <row r="59">
          <cell r="B59" t="str">
            <v>;ksx e/;izns'k</v>
          </cell>
          <cell r="C59">
            <v>314</v>
          </cell>
          <cell r="D59">
            <v>307</v>
          </cell>
          <cell r="E59">
            <v>296</v>
          </cell>
          <cell r="F59">
            <v>296</v>
          </cell>
          <cell r="G59">
            <v>301</v>
          </cell>
          <cell r="H59">
            <v>0</v>
          </cell>
          <cell r="I59">
            <v>2</v>
          </cell>
          <cell r="J59">
            <v>2</v>
          </cell>
          <cell r="K59">
            <v>18</v>
          </cell>
          <cell r="L59">
            <v>9</v>
          </cell>
          <cell r="M59">
            <v>270</v>
          </cell>
          <cell r="N59">
            <v>253</v>
          </cell>
          <cell r="O59">
            <v>256</v>
          </cell>
          <cell r="P59">
            <v>222</v>
          </cell>
          <cell r="Q59">
            <v>199</v>
          </cell>
          <cell r="R59" t="str">
            <v>OK</v>
          </cell>
          <cell r="T59">
            <v>44</v>
          </cell>
        </row>
        <row r="60">
          <cell r="B60" t="str">
            <v xml:space="preserve">Note:  SSA (AWP 2002-03 spill over) Plan 5061.61 lakh approved for 12 Non DPEP districts (BRC Buildings) 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basic-Table-1"/>
      <sheetName val="school-Table-1_2"/>
      <sheetName val="-indicator-Table 2 "/>
      <sheetName val="pop-enr-oos-prim-Table-3 "/>
      <sheetName val="pop-enr-oos-mid-Table-3 _2"/>
      <sheetName val="oos-reason-Table-3.1"/>
      <sheetName val="access-P-Table-4"/>
      <sheetName val="Access-Mid-Table-4_2"/>
      <sheetName val="sc-st-vill-Table-5"/>
      <sheetName val="STR-Table-6"/>
      <sheetName val="egs-up-Table-7"/>
      <sheetName val="Res-Sch-Table-9 "/>
      <sheetName val="Transport-fac-Table8.1"/>
      <sheetName val="RTE-tch-Prim-Table-10"/>
      <sheetName val="RTE-tch-Prim Table-10_2"/>
      <sheetName val="RTE-UP-TCH-tab11"/>
      <sheetName val="brc-crc-manpwr-Table-12"/>
      <sheetName val="brc-crc-furni-Table-13"/>
      <sheetName val="integ-Table-14"/>
      <sheetName val="school-Table-15"/>
      <sheetName val="sch-GirlsTable-15_2"/>
      <sheetName val="madrsa-Table-15_2_2"/>
      <sheetName val="sanskrt-Table-15_2_2_2"/>
      <sheetName val="Enr-(P)Table16"/>
      <sheetName val="Enr-mid-Table16_2"/>
      <sheetName val="uni-st-Table17"/>
      <sheetName val="uni-ssa-Table17_2"/>
      <sheetName val="TCH-Table18"/>
      <sheetName val="trg-Table-19"/>
      <sheetName val="npegel-Table20"/>
      <sheetName val="kgbv-Table21"/>
      <sheetName val="cwsn-Table22"/>
      <sheetName val="CAL-Table-23"/>
      <sheetName val="cw-addl-Table24.1"/>
      <sheetName val="cw-dw-toilet-Table25"/>
      <sheetName val="furni-Table-26"/>
      <sheetName val="m-grant-Table-27"/>
      <sheetName val="Fin-tab-28"/>
      <sheetName val="Fin-Table 29"/>
      <sheetName val="Fin-Table-30"/>
      <sheetName val="Fin-Table-31"/>
      <sheetName val="Fin-tab-32"/>
      <sheetName val="free-textbooks-costing"/>
      <sheetName val="TCH-grant-costing"/>
      <sheetName val="sch-grant-co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basic-Table-1"/>
      <sheetName val="school-Table-1_2"/>
      <sheetName val="-indicator-Table 2 "/>
      <sheetName val="pop-enr-oos-prim-Table-3 "/>
      <sheetName val="pop-enr-oos-mid-Table-3 _2"/>
      <sheetName val="oos-reason-Table-3.1"/>
      <sheetName val="access-P-Table-4"/>
      <sheetName val="Access-Mid-Table-4_2"/>
      <sheetName val="sc-st-vill-Table-5"/>
      <sheetName val="STR-Table-6"/>
      <sheetName val="egs-up-Table-7"/>
      <sheetName val="Res-Sch-Table-9 "/>
      <sheetName val="Transport-fac-Table8.1"/>
      <sheetName val="RTE-tch-Prim-Table-10"/>
      <sheetName val="RTE-tch-Prim Table-10_2"/>
      <sheetName val="RTE-UP-TCH-tab11"/>
      <sheetName val="brc-crc-manpwr-Table-12"/>
      <sheetName val="brc-crc-furni-Table-13"/>
      <sheetName val="integ-Table-14"/>
      <sheetName val="school-Table-15"/>
      <sheetName val="sch-GirlsTable-15_2"/>
      <sheetName val="madrsa-Table-15_2_2"/>
      <sheetName val="sanskrt-Table-15_2_2_2"/>
      <sheetName val="Enr-(P)Table16"/>
      <sheetName val="Enr-mid-Table16_2"/>
      <sheetName val="uni-st-Table17"/>
      <sheetName val="uni-ssa-Table17_2"/>
      <sheetName val="TCH-Table18"/>
      <sheetName val="trg-Table-19"/>
      <sheetName val="npegel-Table20"/>
      <sheetName val="kgbv-Table21"/>
      <sheetName val="cwsn-Table22"/>
      <sheetName val="CAL-Table-23"/>
      <sheetName val="cw-addl-Table24.1"/>
      <sheetName val="cw-dw-toilet-Table25"/>
      <sheetName val="furni-Table-26"/>
      <sheetName val="m-grant-Table-27"/>
      <sheetName val="Fin-tab-28"/>
      <sheetName val="Fin-Table 29"/>
      <sheetName val="Fin-Table-30"/>
      <sheetName val="Fin-Table-31"/>
      <sheetName val="Fin-tab-32"/>
      <sheetName val="free-textbooks-costing"/>
      <sheetName val="TCH-grant-costing"/>
      <sheetName val="sch-grant-co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/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/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</sheetNames>
    <sheetDataSet>
      <sheetData sheetId="0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ed.LDLB"/>
      <sheetName val="rs.LDLB"/>
      <sheetName val="pc.LDLB"/>
      <sheetName val="ptwo.LDLB"/>
      <sheetName val="DWV.LDLB"/>
      <sheetName val="ca.LDLB"/>
      <sheetName val="abs.LDLB"/>
      <sheetName val="QTY.LDLB"/>
      <sheetName val="Rate in Words"/>
      <sheetName val="RA.LDLB"/>
      <sheetName val="Sheet1"/>
      <sheetName val="TF.LDLB"/>
      <sheetName val="TD.LDLB"/>
      <sheetName val="SCHB.LDLB"/>
      <sheetName val="SCHBnote.LDLB"/>
      <sheetName val="IND.LDLB"/>
      <sheetName val="BRSC.TR"/>
      <sheetName val="POLP.TR"/>
      <sheetName val="POL.TR"/>
      <sheetName val="Short Item.LDLB"/>
      <sheetName val="MA.LDLB"/>
      <sheetName val="MQ.LDLB"/>
      <sheetName val="COCS.LDLB"/>
      <sheetName val="FQ.LDLB"/>
      <sheetName val="CCS.LDLB"/>
      <sheetName val="SCS.LDLB"/>
      <sheetName val="SPS.LDLB"/>
      <sheetName val="BRSC.LDLB"/>
      <sheetName val="POLP.LDLB"/>
      <sheetName val="POL.LDLB"/>
      <sheetName val="TD TEND.LDLB"/>
      <sheetName val="SCHA TENDER.LDAC"/>
      <sheetName val="SCHB TENDER.LDLB"/>
      <sheetName val="SCHBnote TEND .LDLB"/>
      <sheetName val="SPS TEND.LDLB"/>
      <sheetName val="SCHB_LDLB"/>
      <sheetName val="districtwise awppb"/>
      <sheetName val="28"/>
      <sheetName val="RA.LD_x000c_B"/>
      <sheetName val="SSA_BANGALORE"/>
      <sheetName val="SSA_MYSORE"/>
      <sheetName val="ed_LDLB"/>
      <sheetName val="rs_LDLB"/>
      <sheetName val="pc_LDLB"/>
      <sheetName val="ptwo_LDLB"/>
      <sheetName val="DWV_LDLB"/>
      <sheetName val="ca_LDLB"/>
      <sheetName val="abs_LDLB"/>
      <sheetName val="QTY_LDLB"/>
      <sheetName val="Rate_in_Words"/>
      <sheetName val="RA_LDLB"/>
      <sheetName val="TF_LDLB"/>
      <sheetName val="TD_LDLB"/>
      <sheetName val="SCHB_LDLB1"/>
      <sheetName val="SCHBnote_LDLB"/>
      <sheetName val="IND_LDLB"/>
      <sheetName val="BRSC_TR"/>
      <sheetName val="POLP_TR"/>
      <sheetName val="POL_TR"/>
      <sheetName val="Short_Item_LDLB"/>
      <sheetName val="MA_LDLB"/>
      <sheetName val="MQ_LDLB"/>
      <sheetName val="COCS_LDLB"/>
      <sheetName val="FQ_LDLB"/>
      <sheetName val="CCS_LDLB"/>
      <sheetName val="SCS_LDLB"/>
      <sheetName val="SPS_LDLB"/>
      <sheetName val="BRSC_LDLB"/>
      <sheetName val="POLP_LDLB"/>
      <sheetName val="POL_LDLB"/>
      <sheetName val="TD_TEND_LDLB"/>
      <sheetName val="SCHA_TENDER_LDAC"/>
      <sheetName val="SCHB_TENDER_LDLB"/>
      <sheetName val="SCHBnote_TEND__LDLB"/>
      <sheetName val="SPS_TEND_LDLB"/>
      <sheetName val="districtwise_awppb"/>
      <sheetName val="INfra_Data111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izawl"/>
      <sheetName val="Champhai"/>
      <sheetName val="Kolasib"/>
      <sheetName val="Lawngtlai"/>
      <sheetName val="Lunglei"/>
      <sheetName val="Mamit"/>
      <sheetName val="Saiha"/>
      <sheetName val="Serchhip"/>
      <sheetName val="Mizoram costing sheet"/>
      <sheetName val="Proposal &amp; Recomm 2016-17"/>
      <sheetName val="Break up"/>
      <sheetName val="Provision"/>
      <sheetName val="Pro-Rec"/>
      <sheetName val="Annexure -III SFD"/>
      <sheetName val="Executive summary"/>
    </sheetNames>
    <sheetDataSet>
      <sheetData sheetId="0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1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2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3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4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5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6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7" refreshError="1">
        <row r="7">
          <cell r="C7">
            <v>0</v>
          </cell>
        </row>
        <row r="20">
          <cell r="N20">
            <v>0</v>
          </cell>
        </row>
        <row r="44">
          <cell r="S44">
            <v>0</v>
          </cell>
          <cell r="AB44">
            <v>0</v>
          </cell>
        </row>
        <row r="45">
          <cell r="S45">
            <v>0</v>
          </cell>
          <cell r="AB45">
            <v>0</v>
          </cell>
        </row>
        <row r="51">
          <cell r="Q51">
            <v>0</v>
          </cell>
        </row>
        <row r="418"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42">
          <cell r="S442">
            <v>0</v>
          </cell>
          <cell r="Y442">
            <v>0</v>
          </cell>
          <cell r="Z442">
            <v>0</v>
          </cell>
          <cell r="AB442">
            <v>0</v>
          </cell>
        </row>
        <row r="443">
          <cell r="S443">
            <v>0</v>
          </cell>
          <cell r="AB443">
            <v>0</v>
          </cell>
        </row>
        <row r="455">
          <cell r="S455">
            <v>0</v>
          </cell>
          <cell r="AB455">
            <v>0</v>
          </cell>
        </row>
        <row r="478">
          <cell r="S478">
            <v>0</v>
          </cell>
          <cell r="AB478">
            <v>0</v>
          </cell>
        </row>
        <row r="479">
          <cell r="S479">
            <v>0</v>
          </cell>
          <cell r="AB479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Entry"/>
      <sheetName val="children-Reimb.fee-Post PAB"/>
      <sheetName val="Post PAB-Reimbursement Fee 25%"/>
      <sheetName val="Ahmadnagar"/>
      <sheetName val="Akola"/>
      <sheetName val="Amravati"/>
      <sheetName val="Aurangabad"/>
      <sheetName val="Beed"/>
      <sheetName val="Bhandara"/>
      <sheetName val="Buldana"/>
      <sheetName val="Chandrapur"/>
      <sheetName val="Dhule"/>
      <sheetName val="Gadchiroli"/>
      <sheetName val="Gondiya"/>
      <sheetName val="Hingoli"/>
      <sheetName val="Jalgaon"/>
      <sheetName val="Jalna"/>
      <sheetName val="Kolhapur"/>
      <sheetName val="Latur"/>
      <sheetName val="Mumbai"/>
      <sheetName val="Mumbaisub"/>
      <sheetName val="Nagpur"/>
      <sheetName val="Nanded"/>
      <sheetName val="Nandurbar"/>
      <sheetName val="Nashik"/>
      <sheetName val="Osmanabad"/>
      <sheetName val="Parbhani"/>
      <sheetName val="Palgahar"/>
      <sheetName val="Pune"/>
      <sheetName val="Raigarh"/>
      <sheetName val="Ratnagiri"/>
      <sheetName val="Sangali"/>
      <sheetName val="Satara"/>
      <sheetName val="Sindhudurg"/>
      <sheetName val="Solapur"/>
      <sheetName val="Thane"/>
      <sheetName val="Wardha"/>
      <sheetName val="Washim"/>
      <sheetName val="Yavatmal"/>
      <sheetName val="Maharashtra"/>
      <sheetName val="SFD-2016-17"/>
      <sheetName val="Category wise"/>
      <sheetName val="Entry (2)"/>
      <sheetName val="Expected Outcome"/>
      <sheetName val="Minutes-categorywise"/>
      <sheetName val="Breakup Interventions"/>
      <sheetName val="Categorywise breakup-16-17"/>
      <sheetName val="Budget &amp; Expdr.2015-16"/>
      <sheetName val="2015-16"/>
      <sheetName val="2016-17"/>
      <sheetName val="Proposal &amp; recomm.2016-17"/>
      <sheetName val="Provision"/>
      <sheetName val="Fund released-15-16"/>
      <sheetName val="10 yrs.information"/>
      <sheetName val="Comparison-2015-16 and 2016-17"/>
      <sheetName val="dis.col."/>
      <sheetName val="Revised LEP-16-17"/>
      <sheetName val="Post PAb List of CAL"/>
      <sheetName val="Post PAB_CAL"/>
      <sheetName val="CAL"/>
      <sheetName val="REMS-2016-17"/>
      <sheetName val="Exe.Sum"/>
      <sheetName val="Sheet1"/>
      <sheetName val="Sheet2"/>
      <sheetName val="Access"/>
      <sheetName val="FTB&amp;Uniform"/>
      <sheetName val="GrantIESMC"/>
      <sheetName val="Teacher Training"/>
      <sheetName val="Civil Works"/>
      <sheetName val="BRC"/>
      <sheetName val="Special Training RSTNRST Rate"/>
      <sheetName val="REMS"/>
      <sheetName val="CM"/>
      <sheetName val="MGT"/>
      <sheetName val="SPO"/>
      <sheetName val="DPO"/>
      <sheetName val="LEP"/>
      <sheetName val="Sheet3"/>
      <sheetName val="Sheet4"/>
      <sheetName val="Sheet8"/>
      <sheetName val="Exe.sum (2)"/>
      <sheetName val="ppt (2)"/>
      <sheetName val="pp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15">
          <cell r="AB515">
            <v>6</v>
          </cell>
        </row>
      </sheetData>
      <sheetData sheetId="5">
        <row r="515">
          <cell r="AB515">
            <v>33</v>
          </cell>
        </row>
      </sheetData>
      <sheetData sheetId="6">
        <row r="515">
          <cell r="AB515">
            <v>99</v>
          </cell>
        </row>
      </sheetData>
      <sheetData sheetId="7" refreshError="1"/>
      <sheetData sheetId="8">
        <row r="515">
          <cell r="AB515">
            <v>3</v>
          </cell>
        </row>
      </sheetData>
      <sheetData sheetId="9">
        <row r="515">
          <cell r="AB515">
            <v>14</v>
          </cell>
        </row>
      </sheetData>
      <sheetData sheetId="10">
        <row r="515">
          <cell r="AB515">
            <v>14</v>
          </cell>
        </row>
      </sheetData>
      <sheetData sheetId="11">
        <row r="515">
          <cell r="AB515">
            <v>16</v>
          </cell>
        </row>
      </sheetData>
      <sheetData sheetId="12">
        <row r="515">
          <cell r="AB515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82">
          <cell r="AB82">
            <v>0</v>
          </cell>
        </row>
        <row r="210">
          <cell r="Y210">
            <v>11702764</v>
          </cell>
        </row>
        <row r="216">
          <cell r="Y216">
            <v>3762027</v>
          </cell>
        </row>
        <row r="287">
          <cell r="Y287">
            <v>427871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7">
          <cell r="Y367">
            <v>0</v>
          </cell>
        </row>
        <row r="368">
          <cell r="Y368">
            <v>0</v>
          </cell>
        </row>
        <row r="375">
          <cell r="U375">
            <v>0</v>
          </cell>
        </row>
        <row r="376">
          <cell r="U376">
            <v>0</v>
          </cell>
        </row>
        <row r="402">
          <cell r="AB402">
            <v>235303.39071410804</v>
          </cell>
        </row>
        <row r="514">
          <cell r="Y514">
            <v>4350</v>
          </cell>
          <cell r="AB514">
            <v>2263.0303460000005</v>
          </cell>
        </row>
        <row r="515">
          <cell r="AB515">
            <v>237566.42106010806</v>
          </cell>
        </row>
      </sheetData>
      <sheetData sheetId="40" refreshError="1"/>
      <sheetData sheetId="41">
        <row r="23">
          <cell r="L23">
            <v>70880.827945840414</v>
          </cell>
        </row>
        <row r="75">
          <cell r="L75">
            <v>42550.241908667667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4">
          <cell r="F14">
            <v>388788.77712121536</v>
          </cell>
          <cell r="I14">
            <v>237566.42106010806</v>
          </cell>
        </row>
      </sheetData>
      <sheetData sheetId="81">
        <row r="6">
          <cell r="A6">
            <v>2296.3333283276856</v>
          </cell>
        </row>
      </sheetData>
      <sheetData sheetId="8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outh Andaman"/>
      <sheetName val="North Andaman"/>
      <sheetName val="Nicobar"/>
      <sheetName val="costing sheet"/>
      <sheetName val="13-FC"/>
      <sheetName val="Categorywise"/>
      <sheetName val="SFD"/>
      <sheetName val="%age"/>
      <sheetName val="Pro-Rec"/>
      <sheetName val="Fund released-2016-17"/>
    </sheetNames>
    <sheetDataSet>
      <sheetData sheetId="0" refreshError="1"/>
      <sheetData sheetId="1" refreshError="1"/>
      <sheetData sheetId="2" refreshError="1"/>
      <sheetData sheetId="3">
        <row r="383">
          <cell r="AB383">
            <v>394.62999999999994</v>
          </cell>
        </row>
        <row r="402">
          <cell r="S402">
            <v>2013.6213054519999</v>
          </cell>
          <cell r="AB402">
            <v>1901.2837300000001</v>
          </cell>
        </row>
      </sheetData>
      <sheetData sheetId="4" refreshError="1"/>
      <sheetData sheetId="5">
        <row r="22">
          <cell r="L22">
            <v>191.11600000000001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Final Statewise Outlay 2015-16"/>
      <sheetName val="Addl.require. tenta.allo16-17"/>
      <sheetName val="BE Allocation-2016-17 (4)"/>
      <sheetName val="BE Allocation-2016-17 (3)"/>
      <sheetName val="BE Allocation-2016-17 (2)"/>
      <sheetName val="BE Allocation-2016-17"/>
      <sheetName val="Outlay-Tenta.allo.16-17 (2)"/>
      <sheetName val="Outlay-Tenta.allo.16-17"/>
      <sheetName val="Distri.of GOI Share-outlay16-17"/>
      <sheetName val="Oultay -2016-17-SC-ST Rel"/>
      <sheetName val="Bal.releasable-tentativ-201 (2)"/>
      <sheetName val="Bal.releasable-tentativ-2016-17"/>
      <sheetName val="Oultay approved-2016-17"/>
      <sheetName val="Outla OB &amp; Rel15-16 outlay16-17"/>
      <sheetName val="Releasable-1st Install-16-17"/>
      <sheetName val="Statewise outlay-2016-17 (2)"/>
      <sheetName val="Releases-2016-17-cap&amp;gen-Jan17"/>
      <sheetName val="SC-ST Rels-16-17-Not tallied"/>
      <sheetName val="%SC-ST Rels-16-17-5-1-2017"/>
      <sheetName val="Releases-2016-17-cap&amp;gen"/>
      <sheetName val="50% expdr less unspent-Dec 16"/>
      <sheetName val="Sum.releases-2016-17-27-2-2017"/>
      <sheetName val="Summary-Releases-2016-17-3-3-17"/>
      <sheetName val="Releases-2016-17-10-2-2017"/>
      <sheetName val="Bal.of 2nd instal rel-31-1-2017"/>
      <sheetName val="Adhoc,Ist insal,II instal.&amp;bal."/>
      <sheetName val="Releases-2016-17-cap&amp;gen-Ja (2)"/>
      <sheetName val="Sheet2"/>
      <sheetName val="SC-ST Rels-16-17-sanction"/>
      <sheetName val="Adhoc Rels-16-17-sanction date"/>
      <sheetName val="GOI&amp;State Rels.as per fin.state"/>
      <sheetName val="Adhoc Reles-recpt.PAO&amp;SIS-16-17"/>
      <sheetName val="Bal.of 1st-recpt.PAO&amp;SIS-16-17"/>
      <sheetName val="2nd install.rept.PAO&amp;SIS-16 (2)"/>
      <sheetName val="Days-receipt-releases-2016-17"/>
      <sheetName val="Month-wise rels.receipt-16-17"/>
      <sheetName val="Monthwise bal.of1st inst-16-17"/>
      <sheetName val="Releases-2016-17-cap&amp;gen-Aug16"/>
      <sheetName val="Summary-BE &amp; Releases-10-2-17"/>
      <sheetName val="Bal.avail.SC-ST-10-2-17"/>
      <sheetName val="IF-II certif-10-2-17(in cr.) "/>
      <sheetName val="IF-II certification-10-2-17"/>
      <sheetName val="State Releases-2016-17"/>
      <sheetName val="Quarterwise releases-2016-17"/>
      <sheetName val="Sum of balance of 1st inst req "/>
      <sheetName val="Releases-2016-17-7-11-2016"/>
      <sheetName val="Summary Releases-2016-17"/>
      <sheetName val="Post PAB-2016-17"/>
      <sheetName val="Final approved outlay-2016-17"/>
      <sheetName val="Pie-2016-17"/>
      <sheetName val="Quality outlay-16-17"/>
      <sheetName val="Categorywise approd-16-17"/>
      <sheetName val="Comparisoncategorywise-15-16&amp;17"/>
      <sheetName val="State and categorywise-16-17"/>
      <sheetName val="Approved Outlay-16-17 Capi&amp;Gen"/>
      <sheetName val="GOI and Releases-15-16 &amp; 16-17"/>
      <sheetName val="2015-16-14th FC -PPT"/>
      <sheetName val="Statewise outlay-2016-17"/>
      <sheetName val="Breakup Interventions-2016-17"/>
      <sheetName val="Total outlay inter.2016-17"/>
      <sheetName val="Statewise Outlay Appro.-2016-17"/>
      <sheetName val="Teachers salary-2016-17"/>
      <sheetName val="BRC &amp; CRC Salary-2016-17"/>
      <sheetName val="SSA Approvals-2016-17"/>
      <sheetName val="Categorywise-webportal"/>
      <sheetName val="Interventionwise-webportal"/>
      <sheetName val="Summary interven.-webportal"/>
      <sheetName val="Summary details-categorywis (2)"/>
      <sheetName val="Summary details-categorywise"/>
      <sheetName val="Teachers salary-2015-16 and 17"/>
      <sheetName val="Outlay and GOI Share due-15-16"/>
      <sheetName val="Outlay-Rel.15-16-1st Install."/>
      <sheetName val="Releases incl.2nd instll.15-16"/>
      <sheetName val="School grant &amp; Mainten.grant"/>
      <sheetName val="Comm.Mobi-2015-16"/>
      <sheetName val="Statewise Quality -2015-16"/>
      <sheetName val="For Gender Unit"/>
      <sheetName val="Toilets-2015-16"/>
      <sheetName val="Civil Works-2015-16"/>
      <sheetName val="Distribution to Districts-B&amp;G"/>
      <sheetName val="Speical PAB Summ. 26-12-2014"/>
      <sheetName val="Civil Works-2014-15"/>
      <sheetName val="Contract-Teachers salary"/>
      <sheetName val="CW-Const.of sch.building"/>
      <sheetName val="Statewise Outlay&amp;Expd on salary"/>
      <sheetName val="Statewise outlay for KGBV Rent"/>
      <sheetName val="Status of Fin.perf-June 2013"/>
      <sheetName val="Spill over -2012-13"/>
      <sheetName val="Availability of Funds-2012-13"/>
      <sheetName val="Sheet1"/>
      <sheetName val="Releases-2016-17-31-1-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C9">
            <v>2903.7638199999997</v>
          </cell>
        </row>
      </sheetData>
      <sheetData sheetId="25"/>
      <sheetData sheetId="26">
        <row r="5">
          <cell r="C5">
            <v>100</v>
          </cell>
        </row>
      </sheetData>
      <sheetData sheetId="27">
        <row r="5">
          <cell r="C5">
            <v>259</v>
          </cell>
        </row>
      </sheetData>
      <sheetData sheetId="28">
        <row r="28">
          <cell r="C28">
            <v>7228</v>
          </cell>
        </row>
      </sheetData>
      <sheetData sheetId="29"/>
      <sheetData sheetId="30"/>
      <sheetData sheetId="31">
        <row r="15">
          <cell r="C15">
            <v>195.25919999999999</v>
          </cell>
        </row>
      </sheetData>
      <sheetData sheetId="32">
        <row r="15">
          <cell r="C15">
            <v>673.84999999999991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GUJARAT-Annexure-V"/>
      <sheetName val="Ahmedabad"/>
      <sheetName val="Amreli"/>
      <sheetName val="Anand"/>
      <sheetName val="Aravalli"/>
      <sheetName val="Banaskantha"/>
      <sheetName val="Bharuch"/>
      <sheetName val="Bhavnagar"/>
      <sheetName val="Botad"/>
      <sheetName val="ChhotaUdepur"/>
      <sheetName val="Dangs"/>
      <sheetName val="Dahod"/>
      <sheetName val="DevbhoomiDwarka"/>
      <sheetName val="Gandhinagar"/>
      <sheetName val="GirSomnath"/>
      <sheetName val="Jamnagar"/>
      <sheetName val="Junagadh"/>
      <sheetName val="Kachchh"/>
      <sheetName val="Kheda"/>
      <sheetName val="Mahesana"/>
      <sheetName val="Mahisagar"/>
      <sheetName val="Morbi"/>
      <sheetName val="Narmada"/>
      <sheetName val="Navsari"/>
      <sheetName val="Panchmahals"/>
      <sheetName val="Patan"/>
      <sheetName val="Porbandar"/>
      <sheetName val="Rajkot"/>
      <sheetName val="SabarKantha"/>
      <sheetName val="Surat"/>
      <sheetName val="Surendranagar"/>
      <sheetName val="Tapi"/>
      <sheetName val="Vadodara"/>
      <sheetName val="Valsad"/>
      <sheetName val="AMC"/>
      <sheetName val="RMC"/>
      <sheetName val="SMC"/>
      <sheetName val="VMC"/>
      <sheetName val="Annexure-VI-SFD"/>
      <sheetName val="%age"/>
      <sheetName val="CM"/>
      <sheetName val="pro-rec"/>
      <sheetName val="13-FC"/>
      <sheetName val="sfd"/>
      <sheetName val="ExecutiveSummary"/>
      <sheetName val="Entry"/>
    </sheetNames>
    <sheetDataSet>
      <sheetData sheetId="0"/>
      <sheetData sheetId="1">
        <row r="518">
          <cell r="C518">
            <v>2655725</v>
          </cell>
          <cell r="D518">
            <v>197359.77669292822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Baksa"/>
      <sheetName val="Barpeta"/>
      <sheetName val="Biswanath"/>
      <sheetName val="Bongaigaon"/>
      <sheetName val="Cachar"/>
      <sheetName val="Charaideo"/>
      <sheetName val="Chirang"/>
      <sheetName val="Darrang"/>
      <sheetName val="Dhemaji"/>
      <sheetName val="Dhubri"/>
      <sheetName val="Dibrugarh"/>
      <sheetName val="DimaHasao"/>
      <sheetName val="Goalpara"/>
      <sheetName val="Golaghat"/>
      <sheetName val="Hailakandi"/>
      <sheetName val="Hojai"/>
      <sheetName val="Jorhat"/>
      <sheetName val="KamrupM"/>
      <sheetName val="KamrupRural"/>
      <sheetName val="KarbiAnglong"/>
      <sheetName val="Karimganj"/>
      <sheetName val="Kokrajhar"/>
      <sheetName val="Lakhimpur"/>
      <sheetName val="Majuli"/>
      <sheetName val="Morigaon"/>
      <sheetName val="Nagaon"/>
      <sheetName val="Nalbari"/>
      <sheetName val="Sibsagar"/>
      <sheetName val="Sonitpur"/>
      <sheetName val="SouthSalmara"/>
      <sheetName val="Tinsukia"/>
      <sheetName val="Udalguri"/>
      <sheetName val="WestKarbiAnglong"/>
      <sheetName val="Assam"/>
      <sheetName val="CM"/>
      <sheetName val="categorywise-2017-18"/>
      <sheetName val="Recomm_2017-18"/>
      <sheetName val="Breakup Interventions"/>
      <sheetName val="Entry"/>
      <sheetName val="Annexure-III-SFD"/>
      <sheetName val="Pro-Rec-17-18"/>
      <sheetName val="Pro-Rec-16-17"/>
      <sheetName val="Progress-2016-17"/>
      <sheetName val="PPT-outlay&amp;Exdr.16-17"/>
      <sheetName val="Folder-Fin.stat"/>
      <sheetName val="Total Categorywise"/>
      <sheetName val="Fund released-2016-17"/>
      <sheetName val="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8">
          <cell r="C78">
            <v>2</v>
          </cell>
        </row>
        <row r="511">
          <cell r="C511">
            <v>7889540</v>
          </cell>
          <cell r="D511">
            <v>167692.16129777001</v>
          </cell>
          <cell r="E511">
            <v>7812607.54</v>
          </cell>
          <cell r="F511">
            <v>146773.38708599997</v>
          </cell>
          <cell r="R511">
            <v>8043492.3837000001</v>
          </cell>
          <cell r="S511">
            <v>257183.61024770347</v>
          </cell>
          <cell r="AA511">
            <v>7995674.3837000001</v>
          </cell>
          <cell r="AB511">
            <v>256993.75624770342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10_20"/>
      <sheetName val="Kgbv"/>
      <sheetName val="SCHB.LDLB"/>
      <sheetName val="STR-Table-6"/>
      <sheetName val="RTE-tch-Prim-Table-10"/>
      <sheetName val="brc-crc-furni-Table-13"/>
      <sheetName val="integ-Table-14"/>
      <sheetName val="cwsn-Table22"/>
      <sheetName val="cw-addl-Table24.1"/>
      <sheetName val="cw-dw-toilet-Table25"/>
      <sheetName val="m-grant-Table-27"/>
      <sheetName val="districtwise awppb"/>
      <sheetName val="SSA_BANGALORE"/>
      <sheetName val="SCHB_LD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523"/>
  <sheetViews>
    <sheetView view="pageBreakPreview" zoomScale="60" zoomScaleNormal="55" workbookViewId="0">
      <pane xSplit="2" ySplit="3" topLeftCell="C439" activePane="bottomRight" state="frozen"/>
      <selection activeCell="A398" sqref="A398:XFD398"/>
      <selection pane="topRight" activeCell="A398" sqref="A398:XFD398"/>
      <selection pane="bottomLeft" activeCell="A398" sqref="A398:XFD398"/>
      <selection pane="bottomRight" activeCell="B10" sqref="B10"/>
    </sheetView>
  </sheetViews>
  <sheetFormatPr defaultRowHeight="15.75"/>
  <cols>
    <col min="1" max="1" width="10.42578125" style="8" customWidth="1"/>
    <col min="2" max="2" width="23.140625" style="8" customWidth="1"/>
    <col min="3" max="3" width="11" style="8" customWidth="1"/>
    <col min="4" max="4" width="12.28515625" style="9" customWidth="1"/>
    <col min="5" max="5" width="8.5703125" style="8" customWidth="1"/>
    <col min="6" max="6" width="12.5703125" style="9" bestFit="1" customWidth="1"/>
    <col min="7" max="8" width="12.28515625" style="8" customWidth="1"/>
    <col min="9" max="9" width="9.28515625" style="8" customWidth="1"/>
    <col min="10" max="10" width="11.28515625" style="9" bestFit="1" customWidth="1"/>
    <col min="11" max="11" width="9" style="8" customWidth="1"/>
    <col min="12" max="12" width="11.28515625" style="9" bestFit="1" customWidth="1"/>
    <col min="13" max="13" width="7.85546875" style="8" hidden="1" customWidth="1"/>
    <col min="14" max="14" width="12.28515625" style="9" hidden="1" customWidth="1"/>
    <col min="15" max="15" width="11.42578125" style="8" customWidth="1"/>
    <col min="16" max="16" width="12.85546875" style="8" customWidth="1"/>
    <col min="17" max="17" width="12.5703125" style="9" bestFit="1" customWidth="1"/>
    <col min="18" max="18" width="9.7109375" style="8" customWidth="1"/>
    <col min="19" max="19" width="13" style="9" customWidth="1"/>
    <col min="20" max="20" width="9.28515625" style="8" customWidth="1"/>
    <col min="21" max="21" width="11" style="9" customWidth="1"/>
    <col min="22" max="22" width="9.7109375" style="8" customWidth="1"/>
    <col min="23" max="23" width="7.28515625" style="9" customWidth="1"/>
    <col min="24" max="24" width="10.28515625" style="8" customWidth="1"/>
    <col min="25" max="25" width="10.42578125" style="8" bestFit="1" customWidth="1"/>
    <col min="26" max="26" width="12.5703125" style="9" bestFit="1" customWidth="1"/>
    <col min="27" max="27" width="9.85546875" style="8" bestFit="1" customWidth="1"/>
    <col min="28" max="28" width="13" style="9" bestFit="1" customWidth="1"/>
    <col min="29" max="29" width="19.42578125" style="8" customWidth="1"/>
    <col min="30" max="30" width="10.5703125" style="8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3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3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3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3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3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3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3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3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3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3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3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3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3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3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3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3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3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3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3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3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3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3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3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3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3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3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3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3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3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3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3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3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3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3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3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3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3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3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3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3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3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3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3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3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3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3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3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3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3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3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3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3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3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3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3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3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3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3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3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3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3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3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3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 ht="31.5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 ht="31.5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 ht="31.5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47.2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47.2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47.2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 ht="31.5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47.2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47.2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47.2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 ht="31.5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 ht="31.5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47.2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5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 ht="31.5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78.7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/>
      <c r="AA26" s="2"/>
      <c r="AB26" s="3"/>
      <c r="AC26" s="2"/>
      <c r="AD26" s="109" t="b">
        <f t="shared" si="7"/>
        <v>1</v>
      </c>
      <c r="AE26" s="109" t="b">
        <f t="shared" si="8"/>
        <v>1</v>
      </c>
    </row>
    <row r="27" spans="1:31" ht="47.25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63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110.25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47.2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47.2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78.75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78.7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47.2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47.2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63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47.2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47.2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47.2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47.2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47.2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47.2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63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 ht="31.5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 ht="47.25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 ht="31.5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47.2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47.2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47.2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 ht="31.5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W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47.2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 ht="31.5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78.7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/>
      <c r="AA57" s="2"/>
      <c r="AB57" s="3"/>
      <c r="AC57" s="2"/>
      <c r="AD57" s="109" t="b">
        <f t="shared" si="7"/>
        <v>1</v>
      </c>
      <c r="AE57" s="109" t="b">
        <f t="shared" si="8"/>
        <v>1</v>
      </c>
    </row>
    <row r="58" spans="1:31" ht="31.5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37">K58+M58+P58</f>
        <v>0</v>
      </c>
      <c r="S58" s="3">
        <f t="shared" ref="S58:S75" si="38">L58+N58+Q58</f>
        <v>0</v>
      </c>
      <c r="T58" s="2"/>
      <c r="U58" s="3"/>
      <c r="V58" s="2"/>
      <c r="W58" s="3"/>
      <c r="X58" s="2"/>
      <c r="Y58" s="2"/>
      <c r="Z58" s="3">
        <f t="shared" ref="Z58:Z75" si="39">X58*Y58</f>
        <v>0</v>
      </c>
      <c r="AA58" s="2">
        <f t="shared" ref="AA58:AA75" si="40">T58+V58+Y58</f>
        <v>0</v>
      </c>
      <c r="AB58" s="3">
        <f t="shared" ref="AB58:AB75" si="41">U58+W58+Z58</f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78.7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37"/>
        <v>0</v>
      </c>
      <c r="S59" s="3">
        <f t="shared" si="38"/>
        <v>0</v>
      </c>
      <c r="T59" s="2"/>
      <c r="U59" s="3"/>
      <c r="V59" s="2"/>
      <c r="W59" s="3"/>
      <c r="X59" s="2"/>
      <c r="Y59" s="2"/>
      <c r="Z59" s="3">
        <f t="shared" si="39"/>
        <v>0</v>
      </c>
      <c r="AA59" s="2">
        <f t="shared" si="40"/>
        <v>0</v>
      </c>
      <c r="AB59" s="3">
        <f t="shared" si="41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78.7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37"/>
        <v>0</v>
      </c>
      <c r="S60" s="3">
        <f t="shared" si="38"/>
        <v>0</v>
      </c>
      <c r="T60" s="2"/>
      <c r="U60" s="3"/>
      <c r="V60" s="2"/>
      <c r="W60" s="3"/>
      <c r="X60" s="2"/>
      <c r="Y60" s="2"/>
      <c r="Z60" s="3">
        <f t="shared" si="39"/>
        <v>0</v>
      </c>
      <c r="AA60" s="2">
        <f t="shared" si="40"/>
        <v>0</v>
      </c>
      <c r="AB60" s="3">
        <f t="shared" si="41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126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37"/>
        <v>0</v>
      </c>
      <c r="S61" s="3">
        <f t="shared" si="38"/>
        <v>0</v>
      </c>
      <c r="T61" s="2"/>
      <c r="U61" s="3"/>
      <c r="V61" s="2"/>
      <c r="W61" s="3"/>
      <c r="X61" s="2"/>
      <c r="Y61" s="2"/>
      <c r="Z61" s="3">
        <f t="shared" si="39"/>
        <v>0</v>
      </c>
      <c r="AA61" s="2">
        <f t="shared" si="40"/>
        <v>0</v>
      </c>
      <c r="AB61" s="3">
        <f t="shared" si="41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47.2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37"/>
        <v>0</v>
      </c>
      <c r="S62" s="3">
        <f t="shared" si="38"/>
        <v>0</v>
      </c>
      <c r="T62" s="2"/>
      <c r="U62" s="3"/>
      <c r="V62" s="2"/>
      <c r="W62" s="3"/>
      <c r="X62" s="2"/>
      <c r="Y62" s="2"/>
      <c r="Z62" s="3">
        <f t="shared" si="39"/>
        <v>0</v>
      </c>
      <c r="AA62" s="2">
        <f t="shared" si="40"/>
        <v>0</v>
      </c>
      <c r="AB62" s="3">
        <f t="shared" si="41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47.2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37"/>
        <v>0</v>
      </c>
      <c r="S63" s="3">
        <f t="shared" si="38"/>
        <v>0</v>
      </c>
      <c r="T63" s="2"/>
      <c r="U63" s="3"/>
      <c r="V63" s="2"/>
      <c r="W63" s="3"/>
      <c r="X63" s="2"/>
      <c r="Y63" s="2"/>
      <c r="Z63" s="3">
        <f t="shared" si="39"/>
        <v>0</v>
      </c>
      <c r="AA63" s="2">
        <f t="shared" si="40"/>
        <v>0</v>
      </c>
      <c r="AB63" s="3">
        <f t="shared" si="41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94.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37"/>
        <v>0</v>
      </c>
      <c r="S64" s="3">
        <f t="shared" si="38"/>
        <v>0</v>
      </c>
      <c r="T64" s="2"/>
      <c r="U64" s="3"/>
      <c r="V64" s="2"/>
      <c r="W64" s="3"/>
      <c r="X64" s="2"/>
      <c r="Y64" s="2"/>
      <c r="Z64" s="3">
        <f t="shared" si="39"/>
        <v>0</v>
      </c>
      <c r="AA64" s="2">
        <f t="shared" si="40"/>
        <v>0</v>
      </c>
      <c r="AB64" s="3">
        <f t="shared" si="41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78.7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37"/>
        <v>0</v>
      </c>
      <c r="S65" s="3">
        <f t="shared" si="38"/>
        <v>0</v>
      </c>
      <c r="T65" s="2"/>
      <c r="U65" s="3"/>
      <c r="V65" s="2"/>
      <c r="W65" s="3"/>
      <c r="X65" s="2"/>
      <c r="Y65" s="2"/>
      <c r="Z65" s="3">
        <f t="shared" si="39"/>
        <v>0</v>
      </c>
      <c r="AA65" s="2">
        <f t="shared" si="40"/>
        <v>0</v>
      </c>
      <c r="AB65" s="3">
        <f t="shared" si="41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47.2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37"/>
        <v>0</v>
      </c>
      <c r="S66" s="3">
        <f t="shared" si="38"/>
        <v>0</v>
      </c>
      <c r="T66" s="2"/>
      <c r="U66" s="3"/>
      <c r="V66" s="2"/>
      <c r="W66" s="3"/>
      <c r="X66" s="2"/>
      <c r="Y66" s="2"/>
      <c r="Z66" s="3">
        <f t="shared" si="39"/>
        <v>0</v>
      </c>
      <c r="AA66" s="2">
        <f t="shared" si="40"/>
        <v>0</v>
      </c>
      <c r="AB66" s="3">
        <f t="shared" si="41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63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37"/>
        <v>0</v>
      </c>
      <c r="S67" s="3">
        <f t="shared" si="38"/>
        <v>0</v>
      </c>
      <c r="T67" s="2"/>
      <c r="U67" s="3"/>
      <c r="V67" s="2"/>
      <c r="W67" s="3"/>
      <c r="X67" s="2"/>
      <c r="Y67" s="2"/>
      <c r="Z67" s="3">
        <f t="shared" si="39"/>
        <v>0</v>
      </c>
      <c r="AA67" s="2">
        <f t="shared" si="40"/>
        <v>0</v>
      </c>
      <c r="AB67" s="3">
        <f t="shared" si="41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63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37"/>
        <v>0</v>
      </c>
      <c r="S68" s="3">
        <f t="shared" si="38"/>
        <v>0</v>
      </c>
      <c r="T68" s="2"/>
      <c r="U68" s="3"/>
      <c r="V68" s="2"/>
      <c r="W68" s="3"/>
      <c r="X68" s="2"/>
      <c r="Y68" s="2"/>
      <c r="Z68" s="3">
        <f t="shared" si="39"/>
        <v>0</v>
      </c>
      <c r="AA68" s="2">
        <f t="shared" si="40"/>
        <v>0</v>
      </c>
      <c r="AB68" s="3">
        <f t="shared" si="41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47.2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37"/>
        <v>0</v>
      </c>
      <c r="S69" s="3">
        <f t="shared" si="38"/>
        <v>0</v>
      </c>
      <c r="T69" s="2"/>
      <c r="U69" s="3"/>
      <c r="V69" s="2"/>
      <c r="W69" s="3"/>
      <c r="X69" s="2"/>
      <c r="Y69" s="2"/>
      <c r="Z69" s="3">
        <f t="shared" si="39"/>
        <v>0</v>
      </c>
      <c r="AA69" s="2">
        <f t="shared" si="40"/>
        <v>0</v>
      </c>
      <c r="AB69" s="3">
        <f t="shared" si="41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47.2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37"/>
        <v>0</v>
      </c>
      <c r="S70" s="3">
        <f t="shared" si="38"/>
        <v>0</v>
      </c>
      <c r="T70" s="2"/>
      <c r="U70" s="3"/>
      <c r="V70" s="2"/>
      <c r="W70" s="3"/>
      <c r="X70" s="2"/>
      <c r="Y70" s="2"/>
      <c r="Z70" s="3">
        <f t="shared" si="39"/>
        <v>0</v>
      </c>
      <c r="AA70" s="2">
        <f t="shared" si="40"/>
        <v>0</v>
      </c>
      <c r="AB70" s="3">
        <f t="shared" si="41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47.2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37"/>
        <v>0</v>
      </c>
      <c r="S71" s="3">
        <f t="shared" si="38"/>
        <v>0</v>
      </c>
      <c r="T71" s="2"/>
      <c r="U71" s="3"/>
      <c r="V71" s="2"/>
      <c r="W71" s="3"/>
      <c r="X71" s="2"/>
      <c r="Y71" s="2"/>
      <c r="Z71" s="3">
        <f t="shared" si="39"/>
        <v>0</v>
      </c>
      <c r="AA71" s="2">
        <f t="shared" si="40"/>
        <v>0</v>
      </c>
      <c r="AB71" s="3">
        <f t="shared" si="41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47.2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37"/>
        <v>0</v>
      </c>
      <c r="S72" s="3">
        <f t="shared" si="38"/>
        <v>0</v>
      </c>
      <c r="T72" s="2"/>
      <c r="U72" s="3"/>
      <c r="V72" s="2"/>
      <c r="W72" s="3"/>
      <c r="X72" s="2"/>
      <c r="Y72" s="2"/>
      <c r="Z72" s="3">
        <f t="shared" si="39"/>
        <v>0</v>
      </c>
      <c r="AA72" s="2">
        <f t="shared" si="40"/>
        <v>0</v>
      </c>
      <c r="AB72" s="3">
        <f t="shared" si="41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47.2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37"/>
        <v>0</v>
      </c>
      <c r="S73" s="3">
        <f t="shared" si="38"/>
        <v>0</v>
      </c>
      <c r="T73" s="2"/>
      <c r="U73" s="3"/>
      <c r="V73" s="2"/>
      <c r="W73" s="3"/>
      <c r="X73" s="2"/>
      <c r="Y73" s="2"/>
      <c r="Z73" s="3">
        <f t="shared" si="39"/>
        <v>0</v>
      </c>
      <c r="AA73" s="2">
        <f t="shared" si="40"/>
        <v>0</v>
      </c>
      <c r="AB73" s="3">
        <f t="shared" si="41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47.2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37"/>
        <v>0</v>
      </c>
      <c r="S74" s="3">
        <f t="shared" si="38"/>
        <v>0</v>
      </c>
      <c r="T74" s="2"/>
      <c r="U74" s="3"/>
      <c r="V74" s="2"/>
      <c r="W74" s="3"/>
      <c r="X74" s="2"/>
      <c r="Y74" s="2"/>
      <c r="Z74" s="3">
        <f t="shared" si="39"/>
        <v>0</v>
      </c>
      <c r="AA74" s="2">
        <f t="shared" si="40"/>
        <v>0</v>
      </c>
      <c r="AB74" s="3">
        <f t="shared" si="41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63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37"/>
        <v>0</v>
      </c>
      <c r="S75" s="3">
        <f t="shared" si="38"/>
        <v>0</v>
      </c>
      <c r="T75" s="2"/>
      <c r="U75" s="3"/>
      <c r="V75" s="2"/>
      <c r="W75" s="3"/>
      <c r="X75" s="2"/>
      <c r="Y75" s="2"/>
      <c r="Z75" s="3">
        <f t="shared" si="39"/>
        <v>0</v>
      </c>
      <c r="AA75" s="2">
        <f t="shared" si="40"/>
        <v>0</v>
      </c>
      <c r="AB75" s="3">
        <f t="shared" si="41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 ht="31.5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 ht="31.5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 ht="31.5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47.2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 ht="31.5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47.2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47.2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47.2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2</v>
      </c>
      <c r="Q85" s="3">
        <f>P85*O85</f>
        <v>0.75</v>
      </c>
      <c r="R85" s="2">
        <f t="shared" si="51"/>
        <v>2</v>
      </c>
      <c r="S85" s="3">
        <f t="shared" si="51"/>
        <v>0.75</v>
      </c>
      <c r="T85" s="2"/>
      <c r="U85" s="3"/>
      <c r="V85" s="2"/>
      <c r="W85" s="3"/>
      <c r="X85" s="2">
        <v>0.375</v>
      </c>
      <c r="Y85" s="2">
        <v>2</v>
      </c>
      <c r="Z85" s="222">
        <f>X85*Y85</f>
        <v>0.75</v>
      </c>
      <c r="AA85" s="2">
        <f t="shared" si="52"/>
        <v>2</v>
      </c>
      <c r="AB85" s="222">
        <f t="shared" si="52"/>
        <v>0.75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 ht="31.5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2</v>
      </c>
      <c r="Q86" s="5">
        <f t="shared" si="54"/>
        <v>0.75</v>
      </c>
      <c r="R86" s="4">
        <f t="shared" si="54"/>
        <v>2</v>
      </c>
      <c r="S86" s="5">
        <f t="shared" si="54"/>
        <v>0.75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v>2</v>
      </c>
      <c r="Z86" s="5">
        <f t="shared" si="54"/>
        <v>0.75</v>
      </c>
      <c r="AA86" s="4">
        <f t="shared" si="54"/>
        <v>2</v>
      </c>
      <c r="AB86" s="5">
        <f t="shared" si="54"/>
        <v>0.75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 ht="31.5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47.25">
      <c r="A88" s="2">
        <v>3.05</v>
      </c>
      <c r="B88" s="2" t="s">
        <v>39</v>
      </c>
      <c r="C88" s="2">
        <v>2</v>
      </c>
      <c r="D88" s="3">
        <v>18</v>
      </c>
      <c r="E88" s="2">
        <f>C88</f>
        <v>2</v>
      </c>
      <c r="F88" s="3">
        <f>D88*92%</f>
        <v>16.560000000000002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1.4399999999999977</v>
      </c>
      <c r="K88" s="2"/>
      <c r="L88" s="3"/>
      <c r="M88" s="2"/>
      <c r="N88" s="3"/>
      <c r="O88" s="2">
        <v>9</v>
      </c>
      <c r="P88" s="2">
        <f>$P$85</f>
        <v>2</v>
      </c>
      <c r="Q88" s="3">
        <f>P88*O88</f>
        <v>18</v>
      </c>
      <c r="R88" s="2">
        <f t="shared" ref="R88:S90" si="56">K88+M88+P88</f>
        <v>2</v>
      </c>
      <c r="S88" s="3">
        <f t="shared" si="56"/>
        <v>18</v>
      </c>
      <c r="T88" s="2"/>
      <c r="U88" s="3"/>
      <c r="V88" s="2"/>
      <c r="W88" s="3"/>
      <c r="X88" s="2">
        <v>9</v>
      </c>
      <c r="Y88" s="2">
        <v>2</v>
      </c>
      <c r="Z88" s="222">
        <f>X88*Y88</f>
        <v>18</v>
      </c>
      <c r="AA88" s="2">
        <f t="shared" ref="AA88:AB90" si="57">T88+V88+Y88</f>
        <v>2</v>
      </c>
      <c r="AB88" s="222">
        <f t="shared" si="57"/>
        <v>18</v>
      </c>
      <c r="AC88" s="2"/>
      <c r="AD88" s="109" t="b">
        <f t="shared" si="44"/>
        <v>1</v>
      </c>
      <c r="AE88" s="109" t="b">
        <f t="shared" si="45"/>
        <v>1</v>
      </c>
    </row>
    <row r="89" spans="1:31" ht="31.5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78.7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/>
      <c r="AA91" s="2"/>
      <c r="AB91" s="3"/>
      <c r="AC91" s="2"/>
      <c r="AD91" s="109" t="b">
        <f t="shared" si="44"/>
        <v>1</v>
      </c>
      <c r="AE91" s="109" t="b">
        <f t="shared" si="45"/>
        <v>1</v>
      </c>
    </row>
    <row r="92" spans="1:31" ht="47.25">
      <c r="A92" s="2" t="s">
        <v>43</v>
      </c>
      <c r="B92" s="2" t="s">
        <v>44</v>
      </c>
      <c r="C92" s="2">
        <v>2</v>
      </c>
      <c r="D92" s="3">
        <v>6</v>
      </c>
      <c r="E92" s="2">
        <f>C92</f>
        <v>2</v>
      </c>
      <c r="F92" s="3">
        <f>D92</f>
        <v>6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59">$P$85</f>
        <v>2</v>
      </c>
      <c r="Q92" s="3">
        <f t="shared" si="58"/>
        <v>6</v>
      </c>
      <c r="R92" s="2">
        <f t="shared" ref="R92:R108" si="60">K92+M92+P92</f>
        <v>2</v>
      </c>
      <c r="S92" s="3">
        <f t="shared" ref="S92:S108" si="61">L92+N92+Q92</f>
        <v>6</v>
      </c>
      <c r="T92" s="2"/>
      <c r="U92" s="3"/>
      <c r="V92" s="2"/>
      <c r="W92" s="3"/>
      <c r="X92" s="2">
        <v>3</v>
      </c>
      <c r="Y92" s="2">
        <v>2</v>
      </c>
      <c r="Z92" s="3">
        <f t="shared" ref="Z92:Z108" si="62">X92*Y92</f>
        <v>6</v>
      </c>
      <c r="AA92" s="2">
        <f t="shared" ref="AA92:AA108" si="63">T92+V92+Y92</f>
        <v>2</v>
      </c>
      <c r="AB92" s="3">
        <f t="shared" ref="AB92:AB108" si="64">U92+W92+Z92</f>
        <v>6</v>
      </c>
      <c r="AC92" s="2"/>
      <c r="AD92" s="109" t="b">
        <f t="shared" si="44"/>
        <v>1</v>
      </c>
      <c r="AE92" s="109" t="b">
        <f t="shared" si="45"/>
        <v>1</v>
      </c>
    </row>
    <row r="93" spans="1:31" ht="63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0"/>
        <v>0</v>
      </c>
      <c r="S93" s="3">
        <f t="shared" si="61"/>
        <v>0</v>
      </c>
      <c r="T93" s="2"/>
      <c r="U93" s="3"/>
      <c r="V93" s="2"/>
      <c r="W93" s="3"/>
      <c r="X93" s="2">
        <v>9.6</v>
      </c>
      <c r="Y93" s="2"/>
      <c r="Z93" s="3">
        <f t="shared" si="62"/>
        <v>0</v>
      </c>
      <c r="AA93" s="2">
        <f t="shared" si="63"/>
        <v>0</v>
      </c>
      <c r="AB93" s="3">
        <f t="shared" si="64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110.25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0"/>
        <v>0</v>
      </c>
      <c r="S94" s="3">
        <f t="shared" si="61"/>
        <v>0</v>
      </c>
      <c r="T94" s="2"/>
      <c r="U94" s="3"/>
      <c r="V94" s="2"/>
      <c r="W94" s="3"/>
      <c r="X94" s="2">
        <v>2.88</v>
      </c>
      <c r="Y94" s="2"/>
      <c r="Z94" s="3">
        <f t="shared" si="62"/>
        <v>0</v>
      </c>
      <c r="AA94" s="2">
        <f t="shared" si="63"/>
        <v>0</v>
      </c>
      <c r="AB94" s="3">
        <f t="shared" si="64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47.25">
      <c r="A95" s="2" t="s">
        <v>49</v>
      </c>
      <c r="B95" s="2" t="s">
        <v>50</v>
      </c>
      <c r="C95" s="2">
        <v>2</v>
      </c>
      <c r="D95" s="3">
        <v>3</v>
      </c>
      <c r="E95" s="2">
        <f t="shared" ref="E95:F98" si="65">C95</f>
        <v>2</v>
      </c>
      <c r="F95" s="3">
        <f t="shared" si="65"/>
        <v>3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59"/>
        <v>2</v>
      </c>
      <c r="Q95" s="3">
        <f t="shared" si="58"/>
        <v>3</v>
      </c>
      <c r="R95" s="2">
        <f t="shared" si="60"/>
        <v>2</v>
      </c>
      <c r="S95" s="3">
        <f t="shared" si="61"/>
        <v>3</v>
      </c>
      <c r="T95" s="2"/>
      <c r="U95" s="3"/>
      <c r="V95" s="2"/>
      <c r="W95" s="3"/>
      <c r="X95" s="2">
        <v>1.5</v>
      </c>
      <c r="Y95" s="2">
        <v>2</v>
      </c>
      <c r="Z95" s="3">
        <f t="shared" si="62"/>
        <v>3</v>
      </c>
      <c r="AA95" s="2">
        <f t="shared" si="63"/>
        <v>2</v>
      </c>
      <c r="AB95" s="3">
        <f t="shared" si="64"/>
        <v>3</v>
      </c>
      <c r="AC95" s="2"/>
      <c r="AD95" s="109" t="b">
        <f t="shared" si="44"/>
        <v>1</v>
      </c>
      <c r="AE95" s="109" t="b">
        <f t="shared" si="45"/>
        <v>1</v>
      </c>
    </row>
    <row r="96" spans="1:31" ht="47.25">
      <c r="A96" s="2" t="s">
        <v>51</v>
      </c>
      <c r="B96" s="2" t="s">
        <v>52</v>
      </c>
      <c r="C96" s="2">
        <v>2</v>
      </c>
      <c r="D96" s="3">
        <v>2.4</v>
      </c>
      <c r="E96" s="2">
        <f t="shared" si="65"/>
        <v>2</v>
      </c>
      <c r="F96" s="3">
        <f t="shared" si="65"/>
        <v>2.4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59"/>
        <v>2</v>
      </c>
      <c r="Q96" s="3">
        <f t="shared" si="58"/>
        <v>2.4</v>
      </c>
      <c r="R96" s="2">
        <f t="shared" si="60"/>
        <v>2</v>
      </c>
      <c r="S96" s="3">
        <f t="shared" si="61"/>
        <v>2.4</v>
      </c>
      <c r="T96" s="2"/>
      <c r="U96" s="3"/>
      <c r="V96" s="2"/>
      <c r="W96" s="3"/>
      <c r="X96" s="2">
        <v>1.2</v>
      </c>
      <c r="Y96" s="2">
        <v>2</v>
      </c>
      <c r="Z96" s="3">
        <f t="shared" si="62"/>
        <v>2.4</v>
      </c>
      <c r="AA96" s="2">
        <f t="shared" si="63"/>
        <v>2</v>
      </c>
      <c r="AB96" s="3">
        <f t="shared" si="64"/>
        <v>2.4</v>
      </c>
      <c r="AC96" s="2"/>
      <c r="AD96" s="109" t="b">
        <f t="shared" si="44"/>
        <v>1</v>
      </c>
      <c r="AE96" s="109" t="b">
        <f t="shared" si="45"/>
        <v>1</v>
      </c>
    </row>
    <row r="97" spans="1:31" ht="78.75">
      <c r="A97" s="2" t="s">
        <v>53</v>
      </c>
      <c r="B97" s="2" t="s">
        <v>54</v>
      </c>
      <c r="C97" s="2">
        <v>2</v>
      </c>
      <c r="D97" s="3">
        <v>2.4</v>
      </c>
      <c r="E97" s="2">
        <f t="shared" si="65"/>
        <v>2</v>
      </c>
      <c r="F97" s="3">
        <f t="shared" si="65"/>
        <v>2.4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59"/>
        <v>2</v>
      </c>
      <c r="Q97" s="3">
        <f t="shared" si="58"/>
        <v>2.4</v>
      </c>
      <c r="R97" s="2">
        <f t="shared" si="60"/>
        <v>2</v>
      </c>
      <c r="S97" s="3">
        <f t="shared" si="61"/>
        <v>2.4</v>
      </c>
      <c r="T97" s="2"/>
      <c r="U97" s="3"/>
      <c r="V97" s="2"/>
      <c r="W97" s="3"/>
      <c r="X97" s="2">
        <v>1.2</v>
      </c>
      <c r="Y97" s="2">
        <v>2</v>
      </c>
      <c r="Z97" s="3">
        <f t="shared" si="62"/>
        <v>2.4</v>
      </c>
      <c r="AA97" s="2">
        <f t="shared" si="63"/>
        <v>2</v>
      </c>
      <c r="AB97" s="3">
        <f t="shared" si="64"/>
        <v>2.4</v>
      </c>
      <c r="AC97" s="2"/>
      <c r="AD97" s="109" t="b">
        <f t="shared" si="44"/>
        <v>1</v>
      </c>
      <c r="AE97" s="109" t="b">
        <f t="shared" si="45"/>
        <v>1</v>
      </c>
    </row>
    <row r="98" spans="1:31" ht="78.75">
      <c r="A98" s="2" t="s">
        <v>55</v>
      </c>
      <c r="B98" s="2" t="s">
        <v>56</v>
      </c>
      <c r="C98" s="2">
        <v>2</v>
      </c>
      <c r="D98" s="3">
        <v>3.6</v>
      </c>
      <c r="E98" s="2">
        <f t="shared" si="65"/>
        <v>2</v>
      </c>
      <c r="F98" s="3">
        <f t="shared" si="65"/>
        <v>3.6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59"/>
        <v>2</v>
      </c>
      <c r="Q98" s="3">
        <f t="shared" si="58"/>
        <v>3.6</v>
      </c>
      <c r="R98" s="2">
        <f t="shared" si="60"/>
        <v>2</v>
      </c>
      <c r="S98" s="3">
        <f t="shared" si="61"/>
        <v>3.6</v>
      </c>
      <c r="T98" s="2"/>
      <c r="U98" s="3"/>
      <c r="V98" s="2"/>
      <c r="W98" s="3"/>
      <c r="X98" s="2">
        <v>1.8</v>
      </c>
      <c r="Y98" s="2">
        <v>2</v>
      </c>
      <c r="Z98" s="3">
        <f t="shared" si="62"/>
        <v>3.6</v>
      </c>
      <c r="AA98" s="2">
        <f t="shared" si="63"/>
        <v>2</v>
      </c>
      <c r="AB98" s="3">
        <f t="shared" si="64"/>
        <v>3.6</v>
      </c>
      <c r="AC98" s="2"/>
      <c r="AD98" s="109" t="b">
        <f t="shared" si="44"/>
        <v>1</v>
      </c>
      <c r="AE98" s="109" t="b">
        <f t="shared" si="45"/>
        <v>1</v>
      </c>
    </row>
    <row r="99" spans="1:31" ht="47.2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0"/>
        <v>0</v>
      </c>
      <c r="S99" s="3">
        <f t="shared" si="61"/>
        <v>0</v>
      </c>
      <c r="T99" s="2"/>
      <c r="U99" s="3"/>
      <c r="V99" s="2"/>
      <c r="W99" s="3"/>
      <c r="X99" s="2">
        <v>0.5</v>
      </c>
      <c r="Y99" s="2"/>
      <c r="Z99" s="3">
        <f t="shared" si="62"/>
        <v>0</v>
      </c>
      <c r="AA99" s="2">
        <f t="shared" si="63"/>
        <v>0</v>
      </c>
      <c r="AB99" s="3">
        <f t="shared" si="64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47.25">
      <c r="A100" s="2">
        <f t="shared" ref="A100:A107" si="66">+A99+0.01</f>
        <v>3.09</v>
      </c>
      <c r="B100" s="2" t="s">
        <v>58</v>
      </c>
      <c r="C100" s="2">
        <v>2</v>
      </c>
      <c r="D100" s="3">
        <v>1</v>
      </c>
      <c r="E100" s="2">
        <f>C100</f>
        <v>2</v>
      </c>
      <c r="F100" s="3">
        <f>D100*93%</f>
        <v>0.93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6.9999999999999951E-2</v>
      </c>
      <c r="K100" s="2"/>
      <c r="L100" s="3"/>
      <c r="M100" s="2"/>
      <c r="N100" s="3"/>
      <c r="O100" s="2">
        <v>0.5</v>
      </c>
      <c r="P100" s="2">
        <f t="shared" si="59"/>
        <v>2</v>
      </c>
      <c r="Q100" s="3">
        <f t="shared" si="58"/>
        <v>1</v>
      </c>
      <c r="R100" s="2">
        <f t="shared" si="60"/>
        <v>2</v>
      </c>
      <c r="S100" s="3">
        <f t="shared" si="61"/>
        <v>1</v>
      </c>
      <c r="T100" s="2"/>
      <c r="U100" s="3"/>
      <c r="V100" s="2"/>
      <c r="W100" s="3"/>
      <c r="X100" s="2">
        <v>0.5</v>
      </c>
      <c r="Y100" s="2">
        <v>2</v>
      </c>
      <c r="Z100" s="3">
        <f t="shared" si="62"/>
        <v>1</v>
      </c>
      <c r="AA100" s="2">
        <f t="shared" si="63"/>
        <v>2</v>
      </c>
      <c r="AB100" s="3">
        <f t="shared" si="64"/>
        <v>1</v>
      </c>
      <c r="AC100" s="2"/>
      <c r="AD100" s="109" t="b">
        <f t="shared" si="44"/>
        <v>1</v>
      </c>
      <c r="AE100" s="109" t="b">
        <f t="shared" si="45"/>
        <v>1</v>
      </c>
    </row>
    <row r="101" spans="1:31" ht="63">
      <c r="A101" s="2">
        <f t="shared" si="66"/>
        <v>3.0999999999999996</v>
      </c>
      <c r="B101" s="2" t="s">
        <v>59</v>
      </c>
      <c r="C101" s="2">
        <v>2</v>
      </c>
      <c r="D101" s="3">
        <v>1.25</v>
      </c>
      <c r="E101" s="2">
        <f>C101</f>
        <v>2</v>
      </c>
      <c r="F101" s="3">
        <f>D101*51%</f>
        <v>0.63749999999999996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0.61250000000000004</v>
      </c>
      <c r="K101" s="2"/>
      <c r="L101" s="3"/>
      <c r="M101" s="2"/>
      <c r="N101" s="3"/>
      <c r="O101" s="2">
        <v>0.625</v>
      </c>
      <c r="P101" s="2">
        <f t="shared" si="59"/>
        <v>2</v>
      </c>
      <c r="Q101" s="3">
        <f t="shared" si="58"/>
        <v>1.25</v>
      </c>
      <c r="R101" s="2">
        <f t="shared" si="60"/>
        <v>2</v>
      </c>
      <c r="S101" s="3">
        <f t="shared" si="61"/>
        <v>1.25</v>
      </c>
      <c r="T101" s="2"/>
      <c r="U101" s="3"/>
      <c r="V101" s="2"/>
      <c r="W101" s="3"/>
      <c r="X101" s="2">
        <v>0.625</v>
      </c>
      <c r="Y101" s="2">
        <v>2</v>
      </c>
      <c r="Z101" s="3">
        <f t="shared" si="62"/>
        <v>1.25</v>
      </c>
      <c r="AA101" s="2">
        <f t="shared" si="63"/>
        <v>2</v>
      </c>
      <c r="AB101" s="3">
        <f t="shared" si="64"/>
        <v>1.25</v>
      </c>
      <c r="AC101" s="2"/>
      <c r="AD101" s="109" t="b">
        <f t="shared" si="44"/>
        <v>1</v>
      </c>
      <c r="AE101" s="109" t="b">
        <f t="shared" si="45"/>
        <v>1</v>
      </c>
    </row>
    <row r="102" spans="1:31" ht="47.25">
      <c r="A102" s="2">
        <f t="shared" si="66"/>
        <v>3.1099999999999994</v>
      </c>
      <c r="B102" s="2" t="s">
        <v>60</v>
      </c>
      <c r="C102" s="2">
        <v>2</v>
      </c>
      <c r="D102" s="3">
        <v>0.75</v>
      </c>
      <c r="E102" s="2">
        <f>C102</f>
        <v>2</v>
      </c>
      <c r="F102" s="3">
        <f>D102*66%</f>
        <v>0.495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0.255</v>
      </c>
      <c r="K102" s="2"/>
      <c r="L102" s="3"/>
      <c r="M102" s="2"/>
      <c r="N102" s="3"/>
      <c r="O102" s="2">
        <v>0.375</v>
      </c>
      <c r="P102" s="2">
        <f t="shared" si="59"/>
        <v>2</v>
      </c>
      <c r="Q102" s="3">
        <f t="shared" si="58"/>
        <v>0.75</v>
      </c>
      <c r="R102" s="2">
        <f t="shared" si="60"/>
        <v>2</v>
      </c>
      <c r="S102" s="3">
        <f t="shared" si="61"/>
        <v>0.75</v>
      </c>
      <c r="T102" s="2"/>
      <c r="U102" s="3"/>
      <c r="V102" s="2"/>
      <c r="W102" s="3"/>
      <c r="X102" s="2">
        <v>0.375</v>
      </c>
      <c r="Y102" s="2">
        <v>2</v>
      </c>
      <c r="Z102" s="3">
        <f t="shared" si="62"/>
        <v>0.75</v>
      </c>
      <c r="AA102" s="2">
        <f t="shared" si="63"/>
        <v>2</v>
      </c>
      <c r="AB102" s="3">
        <f t="shared" si="64"/>
        <v>0.75</v>
      </c>
      <c r="AC102" s="2"/>
      <c r="AD102" s="109" t="b">
        <f t="shared" si="44"/>
        <v>1</v>
      </c>
      <c r="AE102" s="109" t="b">
        <f t="shared" si="45"/>
        <v>1</v>
      </c>
    </row>
    <row r="103" spans="1:31" ht="47.25">
      <c r="A103" s="2">
        <f t="shared" si="66"/>
        <v>3.1199999999999992</v>
      </c>
      <c r="B103" s="2" t="s">
        <v>61</v>
      </c>
      <c r="C103" s="2">
        <v>2</v>
      </c>
      <c r="D103" s="3">
        <v>0.75</v>
      </c>
      <c r="E103" s="2">
        <f>C103</f>
        <v>2</v>
      </c>
      <c r="F103" s="3">
        <f>D103*66%</f>
        <v>0.495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0.255</v>
      </c>
      <c r="K103" s="2"/>
      <c r="L103" s="3"/>
      <c r="M103" s="2"/>
      <c r="N103" s="3"/>
      <c r="O103" s="2">
        <v>0.375</v>
      </c>
      <c r="P103" s="2">
        <f t="shared" si="59"/>
        <v>2</v>
      </c>
      <c r="Q103" s="3">
        <f t="shared" si="58"/>
        <v>0.75</v>
      </c>
      <c r="R103" s="2">
        <f t="shared" si="60"/>
        <v>2</v>
      </c>
      <c r="S103" s="3">
        <f t="shared" si="61"/>
        <v>0.75</v>
      </c>
      <c r="T103" s="2"/>
      <c r="U103" s="3"/>
      <c r="V103" s="2"/>
      <c r="W103" s="3"/>
      <c r="X103" s="2">
        <v>0.375</v>
      </c>
      <c r="Y103" s="2">
        <v>2</v>
      </c>
      <c r="Z103" s="3">
        <f t="shared" si="62"/>
        <v>0.75</v>
      </c>
      <c r="AA103" s="2">
        <f t="shared" si="63"/>
        <v>2</v>
      </c>
      <c r="AB103" s="3">
        <f t="shared" si="64"/>
        <v>0.75</v>
      </c>
      <c r="AC103" s="2"/>
      <c r="AD103" s="109" t="b">
        <f t="shared" si="44"/>
        <v>1</v>
      </c>
      <c r="AE103" s="109" t="b">
        <f t="shared" si="45"/>
        <v>1</v>
      </c>
    </row>
    <row r="104" spans="1:31" ht="47.2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0"/>
        <v>0</v>
      </c>
      <c r="S104" s="3">
        <f t="shared" si="61"/>
        <v>0</v>
      </c>
      <c r="T104" s="2"/>
      <c r="U104" s="3"/>
      <c r="V104" s="2"/>
      <c r="W104" s="3"/>
      <c r="X104" s="2">
        <v>0.15</v>
      </c>
      <c r="Y104" s="2"/>
      <c r="Z104" s="3">
        <f t="shared" si="62"/>
        <v>0</v>
      </c>
      <c r="AA104" s="2">
        <f t="shared" si="63"/>
        <v>0</v>
      </c>
      <c r="AB104" s="3">
        <f t="shared" si="64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47.2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0"/>
        <v>0</v>
      </c>
      <c r="S105" s="3">
        <f t="shared" si="61"/>
        <v>0</v>
      </c>
      <c r="T105" s="2"/>
      <c r="U105" s="3"/>
      <c r="V105" s="2"/>
      <c r="W105" s="3"/>
      <c r="X105" s="2">
        <v>0.15</v>
      </c>
      <c r="Y105" s="2"/>
      <c r="Z105" s="3">
        <f t="shared" si="62"/>
        <v>0</v>
      </c>
      <c r="AA105" s="2">
        <f t="shared" si="63"/>
        <v>0</v>
      </c>
      <c r="AB105" s="3">
        <f t="shared" si="64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47.2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0"/>
        <v>0</v>
      </c>
      <c r="S106" s="3">
        <f t="shared" si="61"/>
        <v>0</v>
      </c>
      <c r="T106" s="2"/>
      <c r="U106" s="3"/>
      <c r="V106" s="2"/>
      <c r="W106" s="3"/>
      <c r="X106" s="2"/>
      <c r="Y106" s="2"/>
      <c r="Z106" s="3">
        <f t="shared" si="62"/>
        <v>0</v>
      </c>
      <c r="AA106" s="2">
        <f t="shared" si="63"/>
        <v>0</v>
      </c>
      <c r="AB106" s="3">
        <f t="shared" si="64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47.25">
      <c r="A107" s="2">
        <f t="shared" si="66"/>
        <v>3.1599999999999984</v>
      </c>
      <c r="B107" s="2" t="s">
        <v>65</v>
      </c>
      <c r="C107" s="2">
        <v>2</v>
      </c>
      <c r="D107" s="3">
        <v>0.5</v>
      </c>
      <c r="E107" s="2">
        <f>C107</f>
        <v>2</v>
      </c>
      <c r="F107" s="3">
        <f>D107*80%</f>
        <v>0.4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9.9999999999999978E-2</v>
      </c>
      <c r="K107" s="2"/>
      <c r="L107" s="3"/>
      <c r="M107" s="2"/>
      <c r="N107" s="3"/>
      <c r="O107" s="2">
        <v>0.25</v>
      </c>
      <c r="P107" s="2">
        <f t="shared" si="59"/>
        <v>2</v>
      </c>
      <c r="Q107" s="3">
        <f t="shared" si="58"/>
        <v>0.5</v>
      </c>
      <c r="R107" s="2">
        <f t="shared" si="60"/>
        <v>2</v>
      </c>
      <c r="S107" s="3">
        <f t="shared" si="61"/>
        <v>0.5</v>
      </c>
      <c r="T107" s="2"/>
      <c r="U107" s="3"/>
      <c r="V107" s="2"/>
      <c r="W107" s="3"/>
      <c r="X107" s="2">
        <v>0.25</v>
      </c>
      <c r="Y107" s="2">
        <v>2</v>
      </c>
      <c r="Z107" s="3">
        <f t="shared" si="62"/>
        <v>0.5</v>
      </c>
      <c r="AA107" s="2">
        <f t="shared" si="63"/>
        <v>2</v>
      </c>
      <c r="AB107" s="3">
        <f t="shared" si="64"/>
        <v>0.5</v>
      </c>
      <c r="AC107" s="2"/>
      <c r="AD107" s="109" t="b">
        <f t="shared" si="44"/>
        <v>1</v>
      </c>
      <c r="AE107" s="109" t="b">
        <f t="shared" si="45"/>
        <v>1</v>
      </c>
    </row>
    <row r="108" spans="1:31" ht="63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0"/>
        <v>0</v>
      </c>
      <c r="S108" s="3">
        <f t="shared" si="61"/>
        <v>0</v>
      </c>
      <c r="T108" s="2"/>
      <c r="U108" s="3"/>
      <c r="V108" s="2"/>
      <c r="W108" s="3"/>
      <c r="X108" s="2">
        <v>0.1</v>
      </c>
      <c r="Y108" s="2"/>
      <c r="Z108" s="3">
        <f t="shared" si="62"/>
        <v>0</v>
      </c>
      <c r="AA108" s="2">
        <f t="shared" si="63"/>
        <v>0</v>
      </c>
      <c r="AB108" s="3">
        <f t="shared" si="64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 ht="31.5">
      <c r="A109" s="4"/>
      <c r="B109" s="4" t="s">
        <v>67</v>
      </c>
      <c r="C109" s="4">
        <f>SUM(C88:C108)</f>
        <v>22</v>
      </c>
      <c r="D109" s="5">
        <f>SUM(D88:D108)</f>
        <v>39.65</v>
      </c>
      <c r="E109" s="4">
        <f>SUM(E88:E108)</f>
        <v>22</v>
      </c>
      <c r="F109" s="5">
        <f>SUM(F88:F108)</f>
        <v>36.917499999999997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2.7324999999999977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 t="shared" si="67"/>
        <v>22</v>
      </c>
      <c r="Q109" s="5">
        <f t="shared" si="67"/>
        <v>39.65</v>
      </c>
      <c r="R109" s="4">
        <f t="shared" si="67"/>
        <v>22</v>
      </c>
      <c r="S109" s="5">
        <f t="shared" si="67"/>
        <v>39.65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v>22</v>
      </c>
      <c r="Z109" s="5">
        <f t="shared" si="67"/>
        <v>39.65</v>
      </c>
      <c r="AA109" s="4">
        <f t="shared" si="67"/>
        <v>22</v>
      </c>
      <c r="AB109" s="5">
        <f t="shared" si="67"/>
        <v>39.65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 ht="47.25">
      <c r="A110" s="4"/>
      <c r="B110" s="4" t="s">
        <v>68</v>
      </c>
      <c r="C110" s="4">
        <f>C109+C86</f>
        <v>22</v>
      </c>
      <c r="D110" s="5">
        <f>D109+D86</f>
        <v>39.65</v>
      </c>
      <c r="E110" s="4">
        <f>E109+E86</f>
        <v>22</v>
      </c>
      <c r="F110" s="5">
        <f>F109+F86</f>
        <v>36.917499999999997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2.7324999999999977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24</v>
      </c>
      <c r="Q110" s="5">
        <f t="shared" si="68"/>
        <v>40.4</v>
      </c>
      <c r="R110" s="4">
        <f t="shared" si="68"/>
        <v>24</v>
      </c>
      <c r="S110" s="5">
        <f t="shared" si="68"/>
        <v>40.4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v>24</v>
      </c>
      <c r="Z110" s="5">
        <f t="shared" si="68"/>
        <v>40.4</v>
      </c>
      <c r="AA110" s="4">
        <f t="shared" si="68"/>
        <v>24</v>
      </c>
      <c r="AB110" s="5">
        <f t="shared" si="68"/>
        <v>40.4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 ht="31.5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47.2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47.2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47.2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/>
      <c r="Q116" s="3">
        <f>P116*O116</f>
        <v>0</v>
      </c>
      <c r="R116" s="2">
        <f t="shared" si="69"/>
        <v>0</v>
      </c>
      <c r="S116" s="3">
        <f t="shared" si="69"/>
        <v>0</v>
      </c>
      <c r="T116" s="2"/>
      <c r="U116" s="3"/>
      <c r="V116" s="2"/>
      <c r="W116" s="3"/>
      <c r="X116" s="2">
        <v>0.75</v>
      </c>
      <c r="Y116" s="2"/>
      <c r="Z116" s="3">
        <f>X116*Y116</f>
        <v>0</v>
      </c>
      <c r="AA116" s="2">
        <f t="shared" si="70"/>
        <v>0</v>
      </c>
      <c r="AB116" s="3">
        <f t="shared" si="70"/>
        <v>0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 ht="31.5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W117" si="73">SUM(P113:P116)</f>
        <v>0</v>
      </c>
      <c r="Q117" s="5">
        <f t="shared" si="73"/>
        <v>0</v>
      </c>
      <c r="R117" s="4">
        <f t="shared" si="73"/>
        <v>0</v>
      </c>
      <c r="S117" s="5">
        <f t="shared" si="73"/>
        <v>0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v>0</v>
      </c>
      <c r="Z117" s="5">
        <f>SUM(Z113:Z116)</f>
        <v>0</v>
      </c>
      <c r="AA117" s="4">
        <f>SUM(AA113:AA116)</f>
        <v>0</v>
      </c>
      <c r="AB117" s="5">
        <f>SUM(AB113:AB116)</f>
        <v>0</v>
      </c>
      <c r="AC117" s="4"/>
      <c r="AD117" s="109" t="b">
        <f t="shared" si="44"/>
        <v>1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47.25">
      <c r="A119" s="2">
        <v>3.22</v>
      </c>
      <c r="B119" s="2" t="s">
        <v>75</v>
      </c>
      <c r="C119" s="2">
        <v>0</v>
      </c>
      <c r="D119" s="3">
        <v>0</v>
      </c>
      <c r="E119" s="2">
        <f>C119</f>
        <v>0</v>
      </c>
      <c r="F119" s="3">
        <f>D119*96%</f>
        <v>0</v>
      </c>
      <c r="G119" s="108" t="e">
        <f t="shared" si="42"/>
        <v>#DIV/0!</v>
      </c>
      <c r="H119" s="108" t="e">
        <f t="shared" si="43"/>
        <v>#DIV/0!</v>
      </c>
      <c r="I119" s="2">
        <f t="shared" si="55"/>
        <v>0</v>
      </c>
      <c r="J119" s="3">
        <f t="shared" si="55"/>
        <v>0</v>
      </c>
      <c r="K119" s="2"/>
      <c r="L119" s="3"/>
      <c r="M119" s="2"/>
      <c r="N119" s="3"/>
      <c r="O119" s="2">
        <v>18</v>
      </c>
      <c r="P119" s="2"/>
      <c r="Q119" s="3">
        <f>P119*O119</f>
        <v>0</v>
      </c>
      <c r="R119" s="2">
        <f t="shared" ref="R119:S121" si="74">K119+M119+P119</f>
        <v>0</v>
      </c>
      <c r="S119" s="3">
        <f t="shared" si="74"/>
        <v>0</v>
      </c>
      <c r="T119" s="2"/>
      <c r="U119" s="3"/>
      <c r="V119" s="2"/>
      <c r="W119" s="3"/>
      <c r="X119" s="2">
        <v>18</v>
      </c>
      <c r="Y119" s="2"/>
      <c r="Z119" s="3">
        <f>X119*Y119</f>
        <v>0</v>
      </c>
      <c r="AA119" s="2">
        <f t="shared" ref="AA119:AB121" si="75">T119+V119+Y119</f>
        <v>0</v>
      </c>
      <c r="AB119" s="3">
        <f t="shared" si="75"/>
        <v>0</v>
      </c>
      <c r="AC119" s="2"/>
      <c r="AD119" s="109" t="b">
        <f t="shared" si="44"/>
        <v>1</v>
      </c>
      <c r="AE119" s="109" t="b">
        <f t="shared" si="45"/>
        <v>1</v>
      </c>
    </row>
    <row r="120" spans="1:31" ht="31.5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/>
      <c r="Q120" s="3">
        <f t="shared" ref="Q120:Q140" si="76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/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78.7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/>
      <c r="Q121" s="3">
        <f t="shared" si="76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/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/>
      <c r="Q122" s="3"/>
      <c r="R122" s="2"/>
      <c r="S122" s="3"/>
      <c r="T122" s="2"/>
      <c r="U122" s="3"/>
      <c r="V122" s="2"/>
      <c r="W122" s="3"/>
      <c r="X122" s="2"/>
      <c r="Y122" s="2"/>
      <c r="Z122" s="3"/>
      <c r="AA122" s="2"/>
      <c r="AB122" s="3"/>
      <c r="AC122" s="2"/>
      <c r="AD122" s="109" t="b">
        <f t="shared" si="44"/>
        <v>1</v>
      </c>
      <c r="AE122" s="109" t="b">
        <f t="shared" si="45"/>
        <v>1</v>
      </c>
    </row>
    <row r="123" spans="1:31" ht="31.5">
      <c r="A123" s="2" t="s">
        <v>43</v>
      </c>
      <c r="B123" s="2" t="s">
        <v>78</v>
      </c>
      <c r="C123" s="2">
        <v>0</v>
      </c>
      <c r="D123" s="3">
        <v>0</v>
      </c>
      <c r="E123" s="2">
        <f>C123</f>
        <v>0</v>
      </c>
      <c r="F123" s="3">
        <f>D123</f>
        <v>0</v>
      </c>
      <c r="G123" s="108" t="e">
        <f t="shared" si="42"/>
        <v>#DIV/0!</v>
      </c>
      <c r="H123" s="108" t="e">
        <f t="shared" si="43"/>
        <v>#DIV/0!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/>
      <c r="Q123" s="3">
        <f t="shared" si="76"/>
        <v>0</v>
      </c>
      <c r="R123" s="2">
        <f t="shared" ref="R123:R140" si="77">K123+M123+P123</f>
        <v>0</v>
      </c>
      <c r="S123" s="3">
        <f t="shared" ref="S123:S140" si="78">L123+N123+Q123</f>
        <v>0</v>
      </c>
      <c r="T123" s="2"/>
      <c r="U123" s="3"/>
      <c r="V123" s="2"/>
      <c r="W123" s="3"/>
      <c r="X123" s="2">
        <v>3</v>
      </c>
      <c r="Y123" s="2"/>
      <c r="Z123" s="3">
        <f t="shared" ref="Z123:Z140" si="79">X123*Y123</f>
        <v>0</v>
      </c>
      <c r="AA123" s="2">
        <f t="shared" ref="AA123:AA140" si="80">T123+V123+Y123</f>
        <v>0</v>
      </c>
      <c r="AB123" s="3">
        <f t="shared" ref="AB123:AB140" si="81">U123+W123+Z123</f>
        <v>0</v>
      </c>
      <c r="AC123" s="2"/>
      <c r="AD123" s="109" t="b">
        <f t="shared" si="44"/>
        <v>1</v>
      </c>
      <c r="AE123" s="109" t="b">
        <f t="shared" si="45"/>
        <v>1</v>
      </c>
    </row>
    <row r="124" spans="1:31" ht="78.7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/>
      <c r="Q124" s="3">
        <f t="shared" si="76"/>
        <v>0</v>
      </c>
      <c r="R124" s="2">
        <f t="shared" si="77"/>
        <v>0</v>
      </c>
      <c r="S124" s="3">
        <f t="shared" si="78"/>
        <v>0</v>
      </c>
      <c r="T124" s="2"/>
      <c r="U124" s="3"/>
      <c r="V124" s="2"/>
      <c r="W124" s="3"/>
      <c r="X124" s="2">
        <v>3</v>
      </c>
      <c r="Y124" s="2"/>
      <c r="Z124" s="3">
        <f t="shared" si="79"/>
        <v>0</v>
      </c>
      <c r="AA124" s="2">
        <f t="shared" si="80"/>
        <v>0</v>
      </c>
      <c r="AB124" s="3">
        <f t="shared" si="81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78.7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/>
      <c r="Q125" s="3">
        <f t="shared" si="76"/>
        <v>0</v>
      </c>
      <c r="R125" s="2">
        <f t="shared" si="77"/>
        <v>0</v>
      </c>
      <c r="S125" s="3">
        <f t="shared" si="78"/>
        <v>0</v>
      </c>
      <c r="T125" s="2"/>
      <c r="U125" s="3"/>
      <c r="V125" s="2"/>
      <c r="W125" s="3"/>
      <c r="X125" s="2">
        <v>9.6000000000000014</v>
      </c>
      <c r="Y125" s="2"/>
      <c r="Z125" s="3">
        <f t="shared" si="79"/>
        <v>0</v>
      </c>
      <c r="AA125" s="2">
        <f t="shared" si="80"/>
        <v>0</v>
      </c>
      <c r="AB125" s="3">
        <f t="shared" si="81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126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/>
      <c r="Q126" s="3">
        <f t="shared" si="76"/>
        <v>0</v>
      </c>
      <c r="R126" s="2">
        <f t="shared" si="77"/>
        <v>0</v>
      </c>
      <c r="S126" s="3">
        <f t="shared" si="78"/>
        <v>0</v>
      </c>
      <c r="T126" s="2"/>
      <c r="U126" s="3"/>
      <c r="V126" s="2"/>
      <c r="W126" s="3"/>
      <c r="X126" s="2">
        <v>2.88</v>
      </c>
      <c r="Y126" s="2"/>
      <c r="Z126" s="3">
        <f t="shared" si="79"/>
        <v>0</v>
      </c>
      <c r="AA126" s="2">
        <f t="shared" si="80"/>
        <v>0</v>
      </c>
      <c r="AB126" s="3">
        <f t="shared" si="81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47.25">
      <c r="A127" s="2" t="s">
        <v>51</v>
      </c>
      <c r="B127" s="2" t="s">
        <v>82</v>
      </c>
      <c r="C127" s="2">
        <v>0</v>
      </c>
      <c r="D127" s="3">
        <v>0</v>
      </c>
      <c r="E127" s="2">
        <f t="shared" ref="E127:F130" si="82">C127</f>
        <v>0</v>
      </c>
      <c r="F127" s="3">
        <f t="shared" si="82"/>
        <v>0</v>
      </c>
      <c r="G127" s="108" t="e">
        <f t="shared" si="42"/>
        <v>#DIV/0!</v>
      </c>
      <c r="H127" s="108" t="e">
        <f t="shared" si="43"/>
        <v>#DIV/0!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/>
      <c r="Q127" s="3">
        <f t="shared" si="76"/>
        <v>0</v>
      </c>
      <c r="R127" s="2">
        <f t="shared" si="77"/>
        <v>0</v>
      </c>
      <c r="S127" s="3">
        <f t="shared" si="78"/>
        <v>0</v>
      </c>
      <c r="T127" s="2"/>
      <c r="U127" s="3"/>
      <c r="V127" s="2"/>
      <c r="W127" s="3"/>
      <c r="X127" s="2">
        <v>1.5</v>
      </c>
      <c r="Y127" s="2"/>
      <c r="Z127" s="3">
        <f t="shared" si="79"/>
        <v>0</v>
      </c>
      <c r="AA127" s="2">
        <f t="shared" si="80"/>
        <v>0</v>
      </c>
      <c r="AB127" s="3">
        <f t="shared" si="81"/>
        <v>0</v>
      </c>
      <c r="AC127" s="2"/>
      <c r="AD127" s="109" t="b">
        <f t="shared" si="44"/>
        <v>1</v>
      </c>
      <c r="AE127" s="109" t="b">
        <f t="shared" si="45"/>
        <v>1</v>
      </c>
    </row>
    <row r="128" spans="1:31" ht="47.25">
      <c r="A128" s="2" t="s">
        <v>53</v>
      </c>
      <c r="B128" s="2" t="s">
        <v>52</v>
      </c>
      <c r="C128" s="2">
        <v>0</v>
      </c>
      <c r="D128" s="3">
        <v>0</v>
      </c>
      <c r="E128" s="2">
        <f t="shared" si="82"/>
        <v>0</v>
      </c>
      <c r="F128" s="3">
        <f t="shared" si="82"/>
        <v>0</v>
      </c>
      <c r="G128" s="108" t="e">
        <f t="shared" si="42"/>
        <v>#DIV/0!</v>
      </c>
      <c r="H128" s="108" t="e">
        <f t="shared" si="43"/>
        <v>#DIV/0!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/>
      <c r="Q128" s="3">
        <f t="shared" si="76"/>
        <v>0</v>
      </c>
      <c r="R128" s="2">
        <f t="shared" si="77"/>
        <v>0</v>
      </c>
      <c r="S128" s="3">
        <f t="shared" si="78"/>
        <v>0</v>
      </c>
      <c r="T128" s="2"/>
      <c r="U128" s="3"/>
      <c r="V128" s="2"/>
      <c r="W128" s="3"/>
      <c r="X128" s="2">
        <v>1.2000000000000002</v>
      </c>
      <c r="Y128" s="2"/>
      <c r="Z128" s="3">
        <f t="shared" si="79"/>
        <v>0</v>
      </c>
      <c r="AA128" s="2">
        <f t="shared" si="80"/>
        <v>0</v>
      </c>
      <c r="AB128" s="3">
        <f t="shared" si="81"/>
        <v>0</v>
      </c>
      <c r="AC128" s="2"/>
      <c r="AD128" s="109" t="b">
        <f t="shared" si="44"/>
        <v>1</v>
      </c>
      <c r="AE128" s="109" t="b">
        <f t="shared" si="45"/>
        <v>1</v>
      </c>
    </row>
    <row r="129" spans="1:31" ht="94.5">
      <c r="A129" s="2">
        <v>3.25</v>
      </c>
      <c r="B129" s="2" t="s">
        <v>83</v>
      </c>
      <c r="C129" s="2">
        <v>0</v>
      </c>
      <c r="D129" s="3">
        <v>0</v>
      </c>
      <c r="E129" s="2">
        <f t="shared" si="82"/>
        <v>0</v>
      </c>
      <c r="F129" s="3">
        <f t="shared" si="82"/>
        <v>0</v>
      </c>
      <c r="G129" s="108" t="e">
        <f t="shared" si="42"/>
        <v>#DIV/0!</v>
      </c>
      <c r="H129" s="108" t="e">
        <f t="shared" si="43"/>
        <v>#DIV/0!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/>
      <c r="Q129" s="3">
        <f t="shared" si="76"/>
        <v>0</v>
      </c>
      <c r="R129" s="2">
        <f t="shared" si="77"/>
        <v>0</v>
      </c>
      <c r="S129" s="3">
        <f t="shared" si="78"/>
        <v>0</v>
      </c>
      <c r="T129" s="2"/>
      <c r="U129" s="3"/>
      <c r="V129" s="2"/>
      <c r="W129" s="3"/>
      <c r="X129" s="2">
        <v>1.2000000000000002</v>
      </c>
      <c r="Y129" s="2"/>
      <c r="Z129" s="3">
        <f t="shared" si="79"/>
        <v>0</v>
      </c>
      <c r="AA129" s="2">
        <f t="shared" si="80"/>
        <v>0</v>
      </c>
      <c r="AB129" s="3">
        <f t="shared" si="81"/>
        <v>0</v>
      </c>
      <c r="AC129" s="2"/>
      <c r="AD129" s="109" t="b">
        <f t="shared" si="44"/>
        <v>1</v>
      </c>
      <c r="AE129" s="109" t="b">
        <f t="shared" si="45"/>
        <v>1</v>
      </c>
    </row>
    <row r="130" spans="1:31" ht="78.75">
      <c r="A130" s="2">
        <f t="shared" ref="A130:A138" si="83">+A129+0.01</f>
        <v>3.26</v>
      </c>
      <c r="B130" s="2" t="s">
        <v>85</v>
      </c>
      <c r="C130" s="2">
        <v>0</v>
      </c>
      <c r="D130" s="3">
        <v>0</v>
      </c>
      <c r="E130" s="2">
        <f t="shared" si="82"/>
        <v>0</v>
      </c>
      <c r="F130" s="3">
        <f t="shared" si="82"/>
        <v>0</v>
      </c>
      <c r="G130" s="108" t="e">
        <f t="shared" si="42"/>
        <v>#DIV/0!</v>
      </c>
      <c r="H130" s="108" t="e">
        <f t="shared" si="43"/>
        <v>#DIV/0!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/>
      <c r="Q130" s="3">
        <f t="shared" si="76"/>
        <v>0</v>
      </c>
      <c r="R130" s="2">
        <f t="shared" si="77"/>
        <v>0</v>
      </c>
      <c r="S130" s="3">
        <f t="shared" si="78"/>
        <v>0</v>
      </c>
      <c r="T130" s="2"/>
      <c r="U130" s="3"/>
      <c r="V130" s="2"/>
      <c r="W130" s="3"/>
      <c r="X130" s="2">
        <v>1.7999999999999998</v>
      </c>
      <c r="Y130" s="2"/>
      <c r="Z130" s="3">
        <f t="shared" si="79"/>
        <v>0</v>
      </c>
      <c r="AA130" s="2">
        <f t="shared" si="80"/>
        <v>0</v>
      </c>
      <c r="AB130" s="3">
        <f t="shared" si="81"/>
        <v>0</v>
      </c>
      <c r="AC130" s="2"/>
      <c r="AD130" s="109" t="b">
        <f t="shared" si="44"/>
        <v>1</v>
      </c>
      <c r="AE130" s="109" t="b">
        <f t="shared" si="45"/>
        <v>1</v>
      </c>
    </row>
    <row r="131" spans="1:31" ht="47.25">
      <c r="A131" s="2">
        <f t="shared" si="83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/>
      <c r="Q131" s="3">
        <f t="shared" si="76"/>
        <v>0</v>
      </c>
      <c r="R131" s="2">
        <f t="shared" si="77"/>
        <v>0</v>
      </c>
      <c r="S131" s="3">
        <f t="shared" si="78"/>
        <v>0</v>
      </c>
      <c r="T131" s="2"/>
      <c r="U131" s="3"/>
      <c r="V131" s="2"/>
      <c r="W131" s="3"/>
      <c r="X131" s="2">
        <v>1</v>
      </c>
      <c r="Y131" s="2"/>
      <c r="Z131" s="3">
        <f t="shared" si="79"/>
        <v>0</v>
      </c>
      <c r="AA131" s="2">
        <f t="shared" si="80"/>
        <v>0</v>
      </c>
      <c r="AB131" s="3">
        <f t="shared" si="81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63">
      <c r="A132" s="2">
        <f t="shared" si="83"/>
        <v>3.2799999999999994</v>
      </c>
      <c r="B132" s="2" t="s">
        <v>87</v>
      </c>
      <c r="C132" s="2">
        <v>0</v>
      </c>
      <c r="D132" s="3">
        <v>0</v>
      </c>
      <c r="E132" s="2">
        <f>C132</f>
        <v>0</v>
      </c>
      <c r="F132" s="3">
        <f>D132*60%</f>
        <v>0</v>
      </c>
      <c r="G132" s="108" t="e">
        <f t="shared" si="42"/>
        <v>#DIV/0!</v>
      </c>
      <c r="H132" s="108" t="e">
        <f t="shared" si="43"/>
        <v>#DIV/0!</v>
      </c>
      <c r="I132" s="2">
        <f t="shared" si="55"/>
        <v>0</v>
      </c>
      <c r="J132" s="3">
        <f t="shared" si="55"/>
        <v>0</v>
      </c>
      <c r="K132" s="2"/>
      <c r="L132" s="3"/>
      <c r="M132" s="2"/>
      <c r="N132" s="3"/>
      <c r="O132" s="2">
        <v>1</v>
      </c>
      <c r="P132" s="2"/>
      <c r="Q132" s="3">
        <f t="shared" si="76"/>
        <v>0</v>
      </c>
      <c r="R132" s="2">
        <f t="shared" si="77"/>
        <v>0</v>
      </c>
      <c r="S132" s="3">
        <f t="shared" si="78"/>
        <v>0</v>
      </c>
      <c r="T132" s="2"/>
      <c r="U132" s="3"/>
      <c r="V132" s="2"/>
      <c r="W132" s="3"/>
      <c r="X132" s="2">
        <v>1</v>
      </c>
      <c r="Y132" s="2"/>
      <c r="Z132" s="3">
        <f t="shared" si="79"/>
        <v>0</v>
      </c>
      <c r="AA132" s="2">
        <f t="shared" si="80"/>
        <v>0</v>
      </c>
      <c r="AB132" s="3">
        <f t="shared" si="81"/>
        <v>0</v>
      </c>
      <c r="AC132" s="2"/>
      <c r="AD132" s="109" t="b">
        <f t="shared" si="44"/>
        <v>1</v>
      </c>
      <c r="AE132" s="109" t="b">
        <f t="shared" si="45"/>
        <v>1</v>
      </c>
    </row>
    <row r="133" spans="1:31" ht="63">
      <c r="A133" s="2">
        <f t="shared" si="83"/>
        <v>3.2899999999999991</v>
      </c>
      <c r="B133" s="2" t="s">
        <v>88</v>
      </c>
      <c r="C133" s="2">
        <v>0</v>
      </c>
      <c r="D133" s="3">
        <v>0</v>
      </c>
      <c r="E133" s="2">
        <f>C133</f>
        <v>0</v>
      </c>
      <c r="F133" s="3">
        <f>D133*80%</f>
        <v>0</v>
      </c>
      <c r="G133" s="108" t="e">
        <f t="shared" si="42"/>
        <v>#DIV/0!</v>
      </c>
      <c r="H133" s="108" t="e">
        <f t="shared" si="43"/>
        <v>#DIV/0!</v>
      </c>
      <c r="I133" s="2">
        <f t="shared" ref="I133:J191" si="84">C133-E133</f>
        <v>0</v>
      </c>
      <c r="J133" s="3">
        <f t="shared" si="84"/>
        <v>0</v>
      </c>
      <c r="K133" s="2"/>
      <c r="L133" s="3"/>
      <c r="M133" s="2"/>
      <c r="N133" s="3"/>
      <c r="O133" s="2">
        <v>1.25</v>
      </c>
      <c r="P133" s="2"/>
      <c r="Q133" s="3">
        <f t="shared" si="76"/>
        <v>0</v>
      </c>
      <c r="R133" s="2">
        <f t="shared" si="77"/>
        <v>0</v>
      </c>
      <c r="S133" s="3">
        <f t="shared" si="78"/>
        <v>0</v>
      </c>
      <c r="T133" s="2"/>
      <c r="U133" s="3"/>
      <c r="V133" s="2"/>
      <c r="W133" s="3"/>
      <c r="X133" s="2">
        <v>1.25</v>
      </c>
      <c r="Y133" s="2"/>
      <c r="Z133" s="3">
        <f t="shared" si="79"/>
        <v>0</v>
      </c>
      <c r="AA133" s="2">
        <f t="shared" si="80"/>
        <v>0</v>
      </c>
      <c r="AB133" s="3">
        <f t="shared" si="81"/>
        <v>0</v>
      </c>
      <c r="AC133" s="2"/>
      <c r="AD133" s="109" t="b">
        <f t="shared" si="44"/>
        <v>1</v>
      </c>
      <c r="AE133" s="109" t="b">
        <f t="shared" si="45"/>
        <v>1</v>
      </c>
    </row>
    <row r="134" spans="1:31" ht="47.25">
      <c r="A134" s="2">
        <f t="shared" si="83"/>
        <v>3.2999999999999989</v>
      </c>
      <c r="B134" s="2" t="s">
        <v>89</v>
      </c>
      <c r="C134" s="2">
        <v>0</v>
      </c>
      <c r="D134" s="3">
        <v>0</v>
      </c>
      <c r="E134" s="2">
        <f>C134</f>
        <v>0</v>
      </c>
      <c r="F134" s="3">
        <f>D134*60%</f>
        <v>0</v>
      </c>
      <c r="G134" s="108" t="e">
        <f t="shared" si="42"/>
        <v>#DIV/0!</v>
      </c>
      <c r="H134" s="108" t="e">
        <f t="shared" si="43"/>
        <v>#DIV/0!</v>
      </c>
      <c r="I134" s="2">
        <f t="shared" si="84"/>
        <v>0</v>
      </c>
      <c r="J134" s="3">
        <f t="shared" si="84"/>
        <v>0</v>
      </c>
      <c r="K134" s="2"/>
      <c r="L134" s="3"/>
      <c r="M134" s="2"/>
      <c r="N134" s="3"/>
      <c r="O134" s="2">
        <v>0.75</v>
      </c>
      <c r="P134" s="2"/>
      <c r="Q134" s="3">
        <f t="shared" si="76"/>
        <v>0</v>
      </c>
      <c r="R134" s="2">
        <f t="shared" si="77"/>
        <v>0</v>
      </c>
      <c r="S134" s="3">
        <f t="shared" si="78"/>
        <v>0</v>
      </c>
      <c r="T134" s="2"/>
      <c r="U134" s="3"/>
      <c r="V134" s="2"/>
      <c r="W134" s="3"/>
      <c r="X134" s="2">
        <v>0.75</v>
      </c>
      <c r="Y134" s="2"/>
      <c r="Z134" s="3">
        <f t="shared" si="79"/>
        <v>0</v>
      </c>
      <c r="AA134" s="2">
        <f t="shared" si="80"/>
        <v>0</v>
      </c>
      <c r="AB134" s="3">
        <f t="shared" si="81"/>
        <v>0</v>
      </c>
      <c r="AC134" s="2"/>
      <c r="AD134" s="109" t="b">
        <f t="shared" si="44"/>
        <v>1</v>
      </c>
      <c r="AE134" s="109" t="b">
        <f t="shared" si="45"/>
        <v>1</v>
      </c>
    </row>
    <row r="135" spans="1:31" ht="47.25">
      <c r="A135" s="2">
        <f t="shared" si="83"/>
        <v>3.3099999999999987</v>
      </c>
      <c r="B135" s="2" t="s">
        <v>90</v>
      </c>
      <c r="C135" s="2">
        <v>0</v>
      </c>
      <c r="D135" s="3">
        <v>0</v>
      </c>
      <c r="E135" s="2">
        <f>C135</f>
        <v>0</v>
      </c>
      <c r="F135" s="3">
        <f>D135*91%</f>
        <v>0</v>
      </c>
      <c r="G135" s="108" t="e">
        <f t="shared" si="42"/>
        <v>#DIV/0!</v>
      </c>
      <c r="H135" s="108" t="e">
        <f t="shared" si="43"/>
        <v>#DIV/0!</v>
      </c>
      <c r="I135" s="2">
        <f t="shared" si="84"/>
        <v>0</v>
      </c>
      <c r="J135" s="3">
        <f t="shared" si="84"/>
        <v>0</v>
      </c>
      <c r="K135" s="2"/>
      <c r="L135" s="3"/>
      <c r="M135" s="2"/>
      <c r="N135" s="3"/>
      <c r="O135" s="2">
        <v>0.75</v>
      </c>
      <c r="P135" s="2"/>
      <c r="Q135" s="3">
        <f t="shared" si="76"/>
        <v>0</v>
      </c>
      <c r="R135" s="2">
        <f t="shared" si="77"/>
        <v>0</v>
      </c>
      <c r="S135" s="3">
        <f t="shared" si="78"/>
        <v>0</v>
      </c>
      <c r="T135" s="2"/>
      <c r="U135" s="3"/>
      <c r="V135" s="2"/>
      <c r="W135" s="3"/>
      <c r="X135" s="2">
        <v>0.75</v>
      </c>
      <c r="Y135" s="2"/>
      <c r="Z135" s="3">
        <f t="shared" si="79"/>
        <v>0</v>
      </c>
      <c r="AA135" s="2">
        <f t="shared" si="80"/>
        <v>0</v>
      </c>
      <c r="AB135" s="3">
        <f t="shared" si="81"/>
        <v>0</v>
      </c>
      <c r="AC135" s="2"/>
      <c r="AD135" s="109" t="b">
        <f t="shared" si="44"/>
        <v>1</v>
      </c>
      <c r="AE135" s="109" t="b">
        <f t="shared" si="45"/>
        <v>1</v>
      </c>
    </row>
    <row r="136" spans="1:31" ht="47.25">
      <c r="A136" s="2">
        <f t="shared" si="83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5">E136/C136</f>
        <v>#DIV/0!</v>
      </c>
      <c r="H136" s="108" t="e">
        <f t="shared" ref="H136:H199" si="86">F136/D136</f>
        <v>#DIV/0!</v>
      </c>
      <c r="I136" s="2">
        <f t="shared" si="84"/>
        <v>0</v>
      </c>
      <c r="J136" s="3">
        <f t="shared" si="84"/>
        <v>0</v>
      </c>
      <c r="K136" s="2"/>
      <c r="L136" s="3"/>
      <c r="M136" s="2"/>
      <c r="N136" s="3"/>
      <c r="O136" s="2">
        <v>0.2</v>
      </c>
      <c r="P136" s="2"/>
      <c r="Q136" s="3">
        <f t="shared" si="76"/>
        <v>0</v>
      </c>
      <c r="R136" s="2">
        <f t="shared" si="77"/>
        <v>0</v>
      </c>
      <c r="S136" s="3">
        <f t="shared" si="78"/>
        <v>0</v>
      </c>
      <c r="T136" s="2"/>
      <c r="U136" s="3"/>
      <c r="V136" s="2"/>
      <c r="W136" s="3"/>
      <c r="X136" s="2">
        <v>0.2</v>
      </c>
      <c r="Y136" s="2"/>
      <c r="Z136" s="3">
        <f t="shared" si="79"/>
        <v>0</v>
      </c>
      <c r="AA136" s="2">
        <f t="shared" si="80"/>
        <v>0</v>
      </c>
      <c r="AB136" s="3">
        <f t="shared" si="81"/>
        <v>0</v>
      </c>
      <c r="AC136" s="2"/>
      <c r="AD136" s="109" t="b">
        <f t="shared" ref="AD136:AD199" si="87">X136*Y136=Z136</f>
        <v>1</v>
      </c>
      <c r="AE136" s="109" t="b">
        <f t="shared" ref="AE136:AE199" si="88">U136+W136+Z136=AB136</f>
        <v>1</v>
      </c>
    </row>
    <row r="137" spans="1:31" ht="47.25">
      <c r="A137" s="2">
        <f t="shared" si="83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5"/>
        <v>#DIV/0!</v>
      </c>
      <c r="H137" s="108" t="e">
        <f t="shared" si="86"/>
        <v>#DIV/0!</v>
      </c>
      <c r="I137" s="2">
        <f t="shared" si="84"/>
        <v>0</v>
      </c>
      <c r="J137" s="3">
        <f t="shared" si="84"/>
        <v>0</v>
      </c>
      <c r="K137" s="2"/>
      <c r="L137" s="3"/>
      <c r="M137" s="2"/>
      <c r="N137" s="3"/>
      <c r="O137" s="2">
        <v>0.2</v>
      </c>
      <c r="P137" s="2"/>
      <c r="Q137" s="3">
        <f t="shared" si="76"/>
        <v>0</v>
      </c>
      <c r="R137" s="2">
        <f t="shared" si="77"/>
        <v>0</v>
      </c>
      <c r="S137" s="3">
        <f t="shared" si="78"/>
        <v>0</v>
      </c>
      <c r="T137" s="2"/>
      <c r="U137" s="3"/>
      <c r="V137" s="2"/>
      <c r="W137" s="3"/>
      <c r="X137" s="2">
        <v>0.2</v>
      </c>
      <c r="Y137" s="2"/>
      <c r="Z137" s="3">
        <f t="shared" si="79"/>
        <v>0</v>
      </c>
      <c r="AA137" s="2">
        <f t="shared" si="80"/>
        <v>0</v>
      </c>
      <c r="AB137" s="3">
        <f t="shared" si="81"/>
        <v>0</v>
      </c>
      <c r="AC137" s="2"/>
      <c r="AD137" s="109" t="b">
        <f t="shared" si="87"/>
        <v>1</v>
      </c>
      <c r="AE137" s="109" t="b">
        <f t="shared" si="88"/>
        <v>1</v>
      </c>
    </row>
    <row r="138" spans="1:31" ht="47.25">
      <c r="A138" s="2">
        <f t="shared" si="83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5"/>
        <v>#DIV/0!</v>
      </c>
      <c r="H138" s="108" t="e">
        <f t="shared" si="86"/>
        <v>#DIV/0!</v>
      </c>
      <c r="I138" s="2">
        <f t="shared" si="84"/>
        <v>0</v>
      </c>
      <c r="J138" s="3">
        <f t="shared" si="84"/>
        <v>0</v>
      </c>
      <c r="K138" s="2"/>
      <c r="L138" s="3"/>
      <c r="M138" s="2"/>
      <c r="N138" s="3"/>
      <c r="O138" s="2"/>
      <c r="P138" s="2"/>
      <c r="Q138" s="3">
        <f t="shared" si="76"/>
        <v>0</v>
      </c>
      <c r="R138" s="2">
        <f t="shared" si="77"/>
        <v>0</v>
      </c>
      <c r="S138" s="3">
        <f t="shared" si="78"/>
        <v>0</v>
      </c>
      <c r="T138" s="2"/>
      <c r="U138" s="3"/>
      <c r="V138" s="2"/>
      <c r="W138" s="3"/>
      <c r="X138" s="2"/>
      <c r="Y138" s="2"/>
      <c r="Z138" s="3">
        <f t="shared" si="79"/>
        <v>0</v>
      </c>
      <c r="AA138" s="2">
        <f t="shared" si="80"/>
        <v>0</v>
      </c>
      <c r="AB138" s="3">
        <f t="shared" si="81"/>
        <v>0</v>
      </c>
      <c r="AC138" s="2"/>
      <c r="AD138" s="109" t="b">
        <f t="shared" si="87"/>
        <v>1</v>
      </c>
      <c r="AE138" s="109" t="b">
        <f t="shared" si="88"/>
        <v>1</v>
      </c>
    </row>
    <row r="139" spans="1:31" ht="47.25">
      <c r="A139" s="2">
        <v>3.35</v>
      </c>
      <c r="B139" s="2" t="s">
        <v>94</v>
      </c>
      <c r="C139" s="2">
        <v>0</v>
      </c>
      <c r="D139" s="3">
        <v>0</v>
      </c>
      <c r="E139" s="2">
        <f>C139</f>
        <v>0</v>
      </c>
      <c r="F139" s="3">
        <f>D139*50%</f>
        <v>0</v>
      </c>
      <c r="G139" s="108" t="e">
        <f t="shared" si="85"/>
        <v>#DIV/0!</v>
      </c>
      <c r="H139" s="108" t="e">
        <f t="shared" si="86"/>
        <v>#DIV/0!</v>
      </c>
      <c r="I139" s="2">
        <f t="shared" si="84"/>
        <v>0</v>
      </c>
      <c r="J139" s="3">
        <f t="shared" si="84"/>
        <v>0</v>
      </c>
      <c r="K139" s="2"/>
      <c r="L139" s="3"/>
      <c r="M139" s="2"/>
      <c r="N139" s="3"/>
      <c r="O139" s="2">
        <v>0.5</v>
      </c>
      <c r="P139" s="2"/>
      <c r="Q139" s="3">
        <f t="shared" si="76"/>
        <v>0</v>
      </c>
      <c r="R139" s="2">
        <f t="shared" si="77"/>
        <v>0</v>
      </c>
      <c r="S139" s="3">
        <f t="shared" si="78"/>
        <v>0</v>
      </c>
      <c r="T139" s="2"/>
      <c r="U139" s="3"/>
      <c r="V139" s="2"/>
      <c r="W139" s="3"/>
      <c r="X139" s="2">
        <v>0.5</v>
      </c>
      <c r="Y139" s="2"/>
      <c r="Z139" s="3">
        <f t="shared" si="79"/>
        <v>0</v>
      </c>
      <c r="AA139" s="2">
        <f t="shared" si="80"/>
        <v>0</v>
      </c>
      <c r="AB139" s="3">
        <f t="shared" si="81"/>
        <v>0</v>
      </c>
      <c r="AC139" s="2"/>
      <c r="AD139" s="109" t="b">
        <f t="shared" si="87"/>
        <v>1</v>
      </c>
      <c r="AE139" s="109" t="b">
        <f t="shared" si="88"/>
        <v>1</v>
      </c>
    </row>
    <row r="140" spans="1:31" ht="63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5"/>
        <v>#DIV/0!</v>
      </c>
      <c r="H140" s="108" t="e">
        <f t="shared" si="86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/>
      <c r="Q140" s="3">
        <f t="shared" si="76"/>
        <v>0</v>
      </c>
      <c r="R140" s="2">
        <f t="shared" si="77"/>
        <v>0</v>
      </c>
      <c r="S140" s="3">
        <f t="shared" si="78"/>
        <v>0</v>
      </c>
      <c r="T140" s="2"/>
      <c r="U140" s="3"/>
      <c r="V140" s="2"/>
      <c r="W140" s="3"/>
      <c r="X140" s="2">
        <v>0.2</v>
      </c>
      <c r="Y140" s="2"/>
      <c r="Z140" s="3">
        <f t="shared" si="79"/>
        <v>0</v>
      </c>
      <c r="AA140" s="2">
        <f t="shared" si="80"/>
        <v>0</v>
      </c>
      <c r="AB140" s="3">
        <f t="shared" si="81"/>
        <v>0</v>
      </c>
      <c r="AC140" s="2"/>
      <c r="AD140" s="109" t="b">
        <f t="shared" si="87"/>
        <v>1</v>
      </c>
      <c r="AE140" s="109" t="b">
        <f t="shared" si="88"/>
        <v>1</v>
      </c>
    </row>
    <row r="141" spans="1:31" s="176" customFormat="1" ht="31.5">
      <c r="A141" s="4"/>
      <c r="B141" s="4" t="s">
        <v>67</v>
      </c>
      <c r="C141" s="4">
        <f>SUM(C119:C140)</f>
        <v>0</v>
      </c>
      <c r="D141" s="5">
        <f>SUM(D119:D140)</f>
        <v>0</v>
      </c>
      <c r="E141" s="4">
        <f>SUM(E119:E140)</f>
        <v>0</v>
      </c>
      <c r="F141" s="5">
        <f>SUM(F119:F140)</f>
        <v>0</v>
      </c>
      <c r="G141" s="175" t="e">
        <f t="shared" si="85"/>
        <v>#DIV/0!</v>
      </c>
      <c r="H141" s="175" t="e">
        <f t="shared" si="86"/>
        <v>#DIV/0!</v>
      </c>
      <c r="I141" s="4">
        <f t="shared" ref="I141:N141" si="89">SUM(I119:I140)</f>
        <v>0</v>
      </c>
      <c r="J141" s="5">
        <f t="shared" si="89"/>
        <v>0</v>
      </c>
      <c r="K141" s="4">
        <f t="shared" si="89"/>
        <v>0</v>
      </c>
      <c r="L141" s="5">
        <f t="shared" si="89"/>
        <v>0</v>
      </c>
      <c r="M141" s="4">
        <f t="shared" si="89"/>
        <v>0</v>
      </c>
      <c r="N141" s="5">
        <f t="shared" si="89"/>
        <v>0</v>
      </c>
      <c r="O141" s="4">
        <f t="shared" ref="O141:W141" si="90">SUM(O119:O140)</f>
        <v>50.230000000000011</v>
      </c>
      <c r="P141" s="4">
        <f t="shared" si="90"/>
        <v>0</v>
      </c>
      <c r="Q141" s="5">
        <f t="shared" si="90"/>
        <v>0</v>
      </c>
      <c r="R141" s="4">
        <f t="shared" si="90"/>
        <v>0</v>
      </c>
      <c r="S141" s="5">
        <f t="shared" si="90"/>
        <v>0</v>
      </c>
      <c r="T141" s="4">
        <f t="shared" si="90"/>
        <v>0</v>
      </c>
      <c r="U141" s="5">
        <f t="shared" si="90"/>
        <v>0</v>
      </c>
      <c r="V141" s="4">
        <f t="shared" si="90"/>
        <v>0</v>
      </c>
      <c r="W141" s="5">
        <f t="shared" si="90"/>
        <v>0</v>
      </c>
      <c r="X141" s="4">
        <v>50.230000000000011</v>
      </c>
      <c r="Y141" s="4">
        <v>0</v>
      </c>
      <c r="Z141" s="5">
        <f>SUM(Z119:Z140)</f>
        <v>0</v>
      </c>
      <c r="AA141" s="4">
        <f>SUM(AA119:AA140)</f>
        <v>0</v>
      </c>
      <c r="AB141" s="5">
        <f>SUM(AB119:AB140)</f>
        <v>0</v>
      </c>
      <c r="AC141" s="4"/>
      <c r="AD141" s="109" t="b">
        <f t="shared" si="87"/>
        <v>1</v>
      </c>
      <c r="AE141" s="109" t="b">
        <f t="shared" si="88"/>
        <v>1</v>
      </c>
    </row>
    <row r="142" spans="1:31" s="176" customFormat="1" ht="31.5">
      <c r="A142" s="4"/>
      <c r="B142" s="4" t="s">
        <v>96</v>
      </c>
      <c r="C142" s="4">
        <f>C141+C117</f>
        <v>0</v>
      </c>
      <c r="D142" s="5">
        <f>D141+D117</f>
        <v>0</v>
      </c>
      <c r="E142" s="4">
        <f>E141+E117</f>
        <v>0</v>
      </c>
      <c r="F142" s="5">
        <f>F141+F117</f>
        <v>0</v>
      </c>
      <c r="G142" s="175" t="e">
        <f t="shared" si="85"/>
        <v>#DIV/0!</v>
      </c>
      <c r="H142" s="175" t="e">
        <f t="shared" si="86"/>
        <v>#DIV/0!</v>
      </c>
      <c r="I142" s="4">
        <f t="shared" ref="I142:W142" si="91">I141+I117</f>
        <v>0</v>
      </c>
      <c r="J142" s="5">
        <f t="shared" si="91"/>
        <v>0</v>
      </c>
      <c r="K142" s="4">
        <f t="shared" si="91"/>
        <v>0</v>
      </c>
      <c r="L142" s="5">
        <f t="shared" si="91"/>
        <v>0</v>
      </c>
      <c r="M142" s="4">
        <f t="shared" si="91"/>
        <v>0</v>
      </c>
      <c r="N142" s="5">
        <f t="shared" si="91"/>
        <v>0</v>
      </c>
      <c r="O142" s="4">
        <f t="shared" si="91"/>
        <v>50.230000000000011</v>
      </c>
      <c r="P142" s="4">
        <f t="shared" si="91"/>
        <v>0</v>
      </c>
      <c r="Q142" s="5">
        <f t="shared" si="91"/>
        <v>0</v>
      </c>
      <c r="R142" s="4">
        <f t="shared" si="91"/>
        <v>0</v>
      </c>
      <c r="S142" s="5">
        <f t="shared" si="91"/>
        <v>0</v>
      </c>
      <c r="T142" s="4">
        <f t="shared" si="91"/>
        <v>0</v>
      </c>
      <c r="U142" s="5">
        <f t="shared" si="91"/>
        <v>0</v>
      </c>
      <c r="V142" s="4">
        <f t="shared" si="91"/>
        <v>0</v>
      </c>
      <c r="W142" s="5">
        <f t="shared" si="91"/>
        <v>0</v>
      </c>
      <c r="X142" s="4">
        <v>50.230000000000011</v>
      </c>
      <c r="Y142" s="4">
        <v>0</v>
      </c>
      <c r="Z142" s="5">
        <f>Z141+Z117</f>
        <v>0</v>
      </c>
      <c r="AA142" s="4">
        <f>AA141+AA117</f>
        <v>0</v>
      </c>
      <c r="AB142" s="5">
        <f>AB141+AB117</f>
        <v>0</v>
      </c>
      <c r="AC142" s="4"/>
      <c r="AD142" s="109" t="b">
        <f t="shared" si="87"/>
        <v>1</v>
      </c>
      <c r="AE142" s="109" t="b">
        <f t="shared" si="88"/>
        <v>1</v>
      </c>
    </row>
    <row r="143" spans="1:31" s="220" customFormat="1">
      <c r="A143" s="217"/>
      <c r="B143" s="217" t="s">
        <v>102</v>
      </c>
      <c r="C143" s="217">
        <f>C142+C110</f>
        <v>22</v>
      </c>
      <c r="D143" s="218">
        <f>D142+D110</f>
        <v>39.65</v>
      </c>
      <c r="E143" s="217">
        <f>E142+E110</f>
        <v>22</v>
      </c>
      <c r="F143" s="218">
        <f>F142+F110</f>
        <v>36.917499999999997</v>
      </c>
      <c r="G143" s="219">
        <f t="shared" si="85"/>
        <v>1</v>
      </c>
      <c r="H143" s="219">
        <f t="shared" si="86"/>
        <v>0.93108448928121057</v>
      </c>
      <c r="I143" s="217">
        <f t="shared" ref="I143:W143" si="92">I142+I110</f>
        <v>0</v>
      </c>
      <c r="J143" s="218">
        <f t="shared" si="92"/>
        <v>2.7324999999999977</v>
      </c>
      <c r="K143" s="217">
        <f t="shared" si="92"/>
        <v>0</v>
      </c>
      <c r="L143" s="218">
        <f t="shared" si="92"/>
        <v>0</v>
      </c>
      <c r="M143" s="217">
        <f t="shared" si="92"/>
        <v>0</v>
      </c>
      <c r="N143" s="218">
        <f t="shared" si="92"/>
        <v>0</v>
      </c>
      <c r="O143" s="217">
        <f t="shared" si="92"/>
        <v>84.910000000000011</v>
      </c>
      <c r="P143" s="217">
        <f t="shared" si="92"/>
        <v>24</v>
      </c>
      <c r="Q143" s="218">
        <f t="shared" si="92"/>
        <v>40.4</v>
      </c>
      <c r="R143" s="217">
        <f t="shared" si="92"/>
        <v>24</v>
      </c>
      <c r="S143" s="218">
        <f t="shared" si="92"/>
        <v>40.4</v>
      </c>
      <c r="T143" s="217">
        <f t="shared" si="92"/>
        <v>0</v>
      </c>
      <c r="U143" s="218">
        <f t="shared" si="92"/>
        <v>0</v>
      </c>
      <c r="V143" s="217">
        <f t="shared" si="92"/>
        <v>0</v>
      </c>
      <c r="W143" s="218">
        <f t="shared" si="92"/>
        <v>0</v>
      </c>
      <c r="X143" s="217">
        <v>84.910000000000011</v>
      </c>
      <c r="Y143" s="217">
        <v>24</v>
      </c>
      <c r="Z143" s="218">
        <f>Z142+Z110</f>
        <v>40.4</v>
      </c>
      <c r="AA143" s="217">
        <f>AA142+AA110</f>
        <v>24</v>
      </c>
      <c r="AB143" s="218">
        <f>AB142+AB110</f>
        <v>40.4</v>
      </c>
      <c r="AC143" s="217"/>
      <c r="AD143" s="109" t="b">
        <f t="shared" si="87"/>
        <v>0</v>
      </c>
      <c r="AE143" s="109" t="b">
        <f t="shared" si="88"/>
        <v>1</v>
      </c>
    </row>
    <row r="144" spans="1:31" s="176" customFormat="1" ht="31.5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7"/>
        <v>1</v>
      </c>
      <c r="AE144" s="109" t="b">
        <f t="shared" si="88"/>
        <v>1</v>
      </c>
    </row>
    <row r="145" spans="1:31" ht="31.5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5"/>
        <v>#DIV/0!</v>
      </c>
      <c r="H145" s="108" t="e">
        <f t="shared" si="86"/>
        <v>#DIV/0!</v>
      </c>
      <c r="I145" s="2">
        <f t="shared" si="84"/>
        <v>0</v>
      </c>
      <c r="J145" s="3">
        <f t="shared" si="84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7"/>
        <v>1</v>
      </c>
      <c r="AE145" s="109" t="b">
        <f t="shared" si="88"/>
        <v>1</v>
      </c>
    </row>
    <row r="146" spans="1:31" ht="63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5"/>
        <v>#DIV/0!</v>
      </c>
      <c r="H146" s="108" t="e">
        <f t="shared" si="86"/>
        <v>#DIV/0!</v>
      </c>
      <c r="I146" s="2">
        <f t="shared" si="84"/>
        <v>0</v>
      </c>
      <c r="J146" s="3">
        <f t="shared" si="84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7"/>
        <v>1</v>
      </c>
      <c r="AE146" s="109" t="b">
        <f t="shared" si="88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5"/>
        <v>#DIV/0!</v>
      </c>
      <c r="H147" s="175" t="e">
        <f t="shared" si="86"/>
        <v>#DIV/0!</v>
      </c>
      <c r="I147" s="4">
        <f t="shared" ref="I147:N147" si="93">SUM(I145:I146)</f>
        <v>0</v>
      </c>
      <c r="J147" s="5">
        <f t="shared" si="93"/>
        <v>0</v>
      </c>
      <c r="K147" s="4">
        <f t="shared" si="93"/>
        <v>0</v>
      </c>
      <c r="L147" s="5">
        <f t="shared" si="93"/>
        <v>0</v>
      </c>
      <c r="M147" s="4">
        <f t="shared" si="93"/>
        <v>0</v>
      </c>
      <c r="N147" s="5">
        <f t="shared" si="93"/>
        <v>0</v>
      </c>
      <c r="O147" s="4"/>
      <c r="P147" s="4">
        <f t="shared" ref="P147:W147" si="94">SUM(P145:P146)</f>
        <v>0</v>
      </c>
      <c r="Q147" s="5">
        <f t="shared" si="94"/>
        <v>0</v>
      </c>
      <c r="R147" s="4">
        <f t="shared" si="94"/>
        <v>0</v>
      </c>
      <c r="S147" s="5">
        <f t="shared" si="94"/>
        <v>0</v>
      </c>
      <c r="T147" s="4">
        <f t="shared" si="94"/>
        <v>0</v>
      </c>
      <c r="U147" s="5">
        <f t="shared" si="94"/>
        <v>0</v>
      </c>
      <c r="V147" s="4">
        <f t="shared" si="94"/>
        <v>0</v>
      </c>
      <c r="W147" s="5">
        <f t="shared" si="94"/>
        <v>0</v>
      </c>
      <c r="X147" s="4"/>
      <c r="Y147" s="4"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7"/>
        <v>1</v>
      </c>
      <c r="AE147" s="109" t="b">
        <f t="shared" si="88"/>
        <v>1</v>
      </c>
    </row>
    <row r="148" spans="1:31" s="176" customFormat="1" ht="173.2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5"/>
        <v>#DIV/0!</v>
      </c>
      <c r="H148" s="108" t="e">
        <f t="shared" si="86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7"/>
        <v>1</v>
      </c>
      <c r="AE148" s="109" t="b">
        <f t="shared" si="88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5"/>
        <v>#DIV/0!</v>
      </c>
      <c r="H149" s="175" t="e">
        <f t="shared" si="86"/>
        <v>#DIV/0!</v>
      </c>
      <c r="I149" s="4">
        <f t="shared" ref="I149:N149" si="95">SUM(I148)</f>
        <v>0</v>
      </c>
      <c r="J149" s="5">
        <f t="shared" si="95"/>
        <v>0</v>
      </c>
      <c r="K149" s="4">
        <f t="shared" si="95"/>
        <v>0</v>
      </c>
      <c r="L149" s="5">
        <f t="shared" si="95"/>
        <v>0</v>
      </c>
      <c r="M149" s="4">
        <f t="shared" si="95"/>
        <v>0</v>
      </c>
      <c r="N149" s="5">
        <f t="shared" si="95"/>
        <v>0</v>
      </c>
      <c r="O149" s="4">
        <f t="shared" ref="O149:AB149" si="96">SUM(O148)</f>
        <v>0</v>
      </c>
      <c r="P149" s="4">
        <f t="shared" si="96"/>
        <v>0</v>
      </c>
      <c r="Q149" s="5">
        <f t="shared" si="96"/>
        <v>0</v>
      </c>
      <c r="R149" s="4">
        <f t="shared" si="96"/>
        <v>0</v>
      </c>
      <c r="S149" s="5">
        <f t="shared" si="96"/>
        <v>0</v>
      </c>
      <c r="T149" s="4">
        <f t="shared" si="96"/>
        <v>0</v>
      </c>
      <c r="U149" s="5">
        <f t="shared" si="96"/>
        <v>0</v>
      </c>
      <c r="V149" s="4">
        <f t="shared" si="96"/>
        <v>0</v>
      </c>
      <c r="W149" s="5">
        <f t="shared" si="96"/>
        <v>0</v>
      </c>
      <c r="X149" s="4">
        <v>0</v>
      </c>
      <c r="Y149" s="4">
        <v>0</v>
      </c>
      <c r="Z149" s="5">
        <f t="shared" si="96"/>
        <v>0</v>
      </c>
      <c r="AA149" s="4">
        <f t="shared" si="96"/>
        <v>0</v>
      </c>
      <c r="AB149" s="5">
        <f t="shared" si="96"/>
        <v>0</v>
      </c>
      <c r="AC149" s="4"/>
      <c r="AD149" s="109" t="b">
        <f t="shared" si="87"/>
        <v>1</v>
      </c>
      <c r="AE149" s="109" t="b">
        <f t="shared" si="88"/>
        <v>1</v>
      </c>
    </row>
    <row r="150" spans="1:31" s="176" customFormat="1" ht="63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7"/>
        <v>1</v>
      </c>
      <c r="AE150" s="109" t="b">
        <f t="shared" si="88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7"/>
        <v>1</v>
      </c>
      <c r="AE151" s="109" t="b">
        <f t="shared" si="88"/>
        <v>1</v>
      </c>
    </row>
    <row r="152" spans="1:31">
      <c r="A152" s="2"/>
      <c r="B152" s="2" t="s">
        <v>111</v>
      </c>
      <c r="C152" s="2">
        <v>48</v>
      </c>
      <c r="D152" s="3">
        <v>9.6000000000000014</v>
      </c>
      <c r="E152" s="2">
        <v>15</v>
      </c>
      <c r="F152" s="3">
        <f>D152*31%</f>
        <v>2.9760000000000004</v>
      </c>
      <c r="G152" s="108">
        <f t="shared" si="85"/>
        <v>0.3125</v>
      </c>
      <c r="H152" s="108">
        <f t="shared" si="86"/>
        <v>0.31</v>
      </c>
      <c r="I152" s="2">
        <f t="shared" si="84"/>
        <v>33</v>
      </c>
      <c r="J152" s="3">
        <f t="shared" si="84"/>
        <v>6.6240000000000006</v>
      </c>
      <c r="K152" s="2"/>
      <c r="L152" s="3"/>
      <c r="M152" s="2"/>
      <c r="N152" s="3"/>
      <c r="O152" s="2">
        <v>0.2</v>
      </c>
      <c r="P152" s="2">
        <v>27</v>
      </c>
      <c r="Q152" s="3">
        <f>P152*O152</f>
        <v>5.4</v>
      </c>
      <c r="R152" s="2">
        <f t="shared" ref="R152:S155" si="97">K152+M152+P152</f>
        <v>27</v>
      </c>
      <c r="S152" s="3">
        <f t="shared" si="97"/>
        <v>5.4</v>
      </c>
      <c r="T152" s="2"/>
      <c r="U152" s="3"/>
      <c r="V152" s="2"/>
      <c r="W152" s="3"/>
      <c r="X152" s="2">
        <v>0.2</v>
      </c>
      <c r="Y152" s="2">
        <v>27</v>
      </c>
      <c r="Z152" s="3">
        <f>X152*Y152</f>
        <v>5.4</v>
      </c>
      <c r="AA152" s="2">
        <f t="shared" ref="AA152:AB155" si="98">T152+V152+Y152</f>
        <v>27</v>
      </c>
      <c r="AB152" s="3">
        <f t="shared" si="98"/>
        <v>5.4</v>
      </c>
      <c r="AC152" s="2"/>
      <c r="AD152" s="109" t="b">
        <f t="shared" si="87"/>
        <v>1</v>
      </c>
      <c r="AE152" s="109" t="b">
        <f t="shared" si="88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5"/>
        <v>#DIV/0!</v>
      </c>
      <c r="H153" s="108" t="e">
        <f t="shared" si="86"/>
        <v>#DIV/0!</v>
      </c>
      <c r="I153" s="2">
        <f t="shared" si="84"/>
        <v>0</v>
      </c>
      <c r="J153" s="3">
        <f t="shared" si="84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7"/>
        <v>0</v>
      </c>
      <c r="S153" s="3">
        <f t="shared" si="97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8"/>
        <v>0</v>
      </c>
      <c r="AB153" s="3">
        <f t="shared" si="98"/>
        <v>0</v>
      </c>
      <c r="AC153" s="2"/>
      <c r="AD153" s="109" t="b">
        <f t="shared" si="87"/>
        <v>1</v>
      </c>
      <c r="AE153" s="109" t="b">
        <f t="shared" si="88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5"/>
        <v>#DIV/0!</v>
      </c>
      <c r="H154" s="108" t="e">
        <f t="shared" si="86"/>
        <v>#DIV/0!</v>
      </c>
      <c r="I154" s="2">
        <f t="shared" si="84"/>
        <v>0</v>
      </c>
      <c r="J154" s="3">
        <f t="shared" si="84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7"/>
        <v>0</v>
      </c>
      <c r="S154" s="3">
        <f t="shared" si="97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8"/>
        <v>0</v>
      </c>
      <c r="AB154" s="3">
        <f t="shared" si="98"/>
        <v>0</v>
      </c>
      <c r="AC154" s="2"/>
      <c r="AD154" s="109" t="b">
        <f t="shared" si="87"/>
        <v>1</v>
      </c>
      <c r="AE154" s="109" t="b">
        <f t="shared" si="88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5"/>
        <v>#DIV/0!</v>
      </c>
      <c r="H155" s="108" t="e">
        <f t="shared" si="86"/>
        <v>#DIV/0!</v>
      </c>
      <c r="I155" s="2">
        <f t="shared" si="84"/>
        <v>0</v>
      </c>
      <c r="J155" s="3">
        <f t="shared" si="84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7"/>
        <v>0</v>
      </c>
      <c r="S155" s="3">
        <f t="shared" si="97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8"/>
        <v>0</v>
      </c>
      <c r="AB155" s="3">
        <f t="shared" si="98"/>
        <v>0</v>
      </c>
      <c r="AC155" s="2"/>
      <c r="AD155" s="109" t="b">
        <f t="shared" si="87"/>
        <v>1</v>
      </c>
      <c r="AE155" s="109" t="b">
        <f t="shared" si="88"/>
        <v>1</v>
      </c>
    </row>
    <row r="156" spans="1:31" s="176" customFormat="1">
      <c r="A156" s="4"/>
      <c r="B156" s="4" t="s">
        <v>106</v>
      </c>
      <c r="C156" s="4">
        <f>SUM(C152:C155)</f>
        <v>48</v>
      </c>
      <c r="D156" s="5">
        <f>SUM(D152:D155)</f>
        <v>9.6000000000000014</v>
      </c>
      <c r="E156" s="4">
        <f>SUM(E152:E155)</f>
        <v>15</v>
      </c>
      <c r="F156" s="5">
        <f>SUM(F152:F155)</f>
        <v>2.9760000000000004</v>
      </c>
      <c r="G156" s="175">
        <f t="shared" si="85"/>
        <v>0.3125</v>
      </c>
      <c r="H156" s="175">
        <f t="shared" si="86"/>
        <v>0.31</v>
      </c>
      <c r="I156" s="4">
        <f t="shared" ref="I156:AB156" si="99">SUM(I152:I155)</f>
        <v>33</v>
      </c>
      <c r="J156" s="5">
        <f t="shared" si="99"/>
        <v>6.6240000000000006</v>
      </c>
      <c r="K156" s="4">
        <f t="shared" si="99"/>
        <v>0</v>
      </c>
      <c r="L156" s="5">
        <f t="shared" si="99"/>
        <v>0</v>
      </c>
      <c r="M156" s="4">
        <f t="shared" si="99"/>
        <v>0</v>
      </c>
      <c r="N156" s="5">
        <f t="shared" si="99"/>
        <v>0</v>
      </c>
      <c r="O156" s="4">
        <f t="shared" si="99"/>
        <v>0.2</v>
      </c>
      <c r="P156" s="4">
        <f t="shared" si="99"/>
        <v>27</v>
      </c>
      <c r="Q156" s="5">
        <f t="shared" si="99"/>
        <v>5.4</v>
      </c>
      <c r="R156" s="4">
        <f t="shared" si="99"/>
        <v>27</v>
      </c>
      <c r="S156" s="5">
        <f t="shared" si="99"/>
        <v>5.4</v>
      </c>
      <c r="T156" s="4">
        <f t="shared" si="99"/>
        <v>0</v>
      </c>
      <c r="U156" s="5">
        <f t="shared" si="99"/>
        <v>0</v>
      </c>
      <c r="V156" s="4">
        <f t="shared" si="99"/>
        <v>0</v>
      </c>
      <c r="W156" s="5">
        <f t="shared" si="99"/>
        <v>0</v>
      </c>
      <c r="X156" s="4">
        <v>0.2</v>
      </c>
      <c r="Y156" s="4">
        <v>27</v>
      </c>
      <c r="Z156" s="5">
        <f t="shared" si="99"/>
        <v>5.4</v>
      </c>
      <c r="AA156" s="4">
        <f t="shared" si="99"/>
        <v>27</v>
      </c>
      <c r="AB156" s="5">
        <f t="shared" si="99"/>
        <v>5.4</v>
      </c>
      <c r="AC156" s="4"/>
      <c r="AD156" s="109" t="b">
        <f t="shared" si="87"/>
        <v>1</v>
      </c>
      <c r="AE156" s="109" t="b">
        <f t="shared" si="88"/>
        <v>1</v>
      </c>
    </row>
    <row r="157" spans="1:31" s="176" customFormat="1" ht="47.2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7"/>
        <v>1</v>
      </c>
      <c r="AE157" s="109" t="b">
        <f t="shared" si="88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5"/>
        <v>#DIV/0!</v>
      </c>
      <c r="H158" s="108" t="e">
        <f t="shared" si="86"/>
        <v>#DIV/0!</v>
      </c>
      <c r="I158" s="2">
        <f t="shared" si="84"/>
        <v>0</v>
      </c>
      <c r="J158" s="3">
        <f t="shared" si="84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0">K158+M158+P158</f>
        <v>0</v>
      </c>
      <c r="S158" s="3">
        <f t="shared" si="100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1">T158+V158+Y158</f>
        <v>0</v>
      </c>
      <c r="AB158" s="3">
        <f t="shared" si="101"/>
        <v>0</v>
      </c>
      <c r="AC158" s="2"/>
      <c r="AD158" s="109" t="b">
        <f t="shared" si="87"/>
        <v>1</v>
      </c>
      <c r="AE158" s="109" t="b">
        <f t="shared" si="88"/>
        <v>1</v>
      </c>
    </row>
    <row r="159" spans="1:31">
      <c r="A159" s="2"/>
      <c r="B159" s="2" t="s">
        <v>112</v>
      </c>
      <c r="C159" s="2">
        <v>37</v>
      </c>
      <c r="D159" s="3">
        <v>5.55</v>
      </c>
      <c r="E159" s="2">
        <v>12</v>
      </c>
      <c r="F159" s="3">
        <f>D159*32%</f>
        <v>1.776</v>
      </c>
      <c r="G159" s="108">
        <f t="shared" si="85"/>
        <v>0.32432432432432434</v>
      </c>
      <c r="H159" s="108">
        <f t="shared" si="86"/>
        <v>0.32</v>
      </c>
      <c r="I159" s="2">
        <f t="shared" si="84"/>
        <v>25</v>
      </c>
      <c r="J159" s="3">
        <f t="shared" si="84"/>
        <v>3.774</v>
      </c>
      <c r="K159" s="2"/>
      <c r="L159" s="3"/>
      <c r="M159" s="2"/>
      <c r="N159" s="3"/>
      <c r="O159" s="2">
        <f>0.2/12*9</f>
        <v>0.15</v>
      </c>
      <c r="P159" s="2">
        <v>58</v>
      </c>
      <c r="Q159" s="3">
        <f>P159*O159</f>
        <v>8.6999999999999993</v>
      </c>
      <c r="R159" s="2">
        <f t="shared" si="100"/>
        <v>58</v>
      </c>
      <c r="S159" s="3">
        <f t="shared" si="100"/>
        <v>8.6999999999999993</v>
      </c>
      <c r="T159" s="2"/>
      <c r="U159" s="3"/>
      <c r="V159" s="2"/>
      <c r="W159" s="3"/>
      <c r="X159" s="2">
        <v>0.15</v>
      </c>
      <c r="Y159" s="2">
        <v>58</v>
      </c>
      <c r="Z159" s="3">
        <f>X159*Y159</f>
        <v>8.6999999999999993</v>
      </c>
      <c r="AA159" s="2">
        <f t="shared" si="101"/>
        <v>58</v>
      </c>
      <c r="AB159" s="3">
        <f t="shared" si="101"/>
        <v>8.6999999999999993</v>
      </c>
      <c r="AC159" s="2"/>
      <c r="AD159" s="109" t="b">
        <f t="shared" si="87"/>
        <v>1</v>
      </c>
      <c r="AE159" s="109" t="b">
        <f t="shared" si="88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5"/>
        <v>#DIV/0!</v>
      </c>
      <c r="H160" s="108" t="e">
        <f t="shared" si="86"/>
        <v>#DIV/0!</v>
      </c>
      <c r="I160" s="2">
        <f t="shared" si="84"/>
        <v>0</v>
      </c>
      <c r="J160" s="3">
        <f t="shared" si="84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0"/>
        <v>0</v>
      </c>
      <c r="S160" s="3">
        <f t="shared" si="100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1"/>
        <v>0</v>
      </c>
      <c r="AB160" s="3">
        <f t="shared" si="101"/>
        <v>0</v>
      </c>
      <c r="AC160" s="2"/>
      <c r="AD160" s="109" t="b">
        <f t="shared" si="87"/>
        <v>1</v>
      </c>
      <c r="AE160" s="109" t="b">
        <f t="shared" si="88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5"/>
        <v>#DIV/0!</v>
      </c>
      <c r="H161" s="108" t="e">
        <f t="shared" si="86"/>
        <v>#DIV/0!</v>
      </c>
      <c r="I161" s="2">
        <f t="shared" si="84"/>
        <v>0</v>
      </c>
      <c r="J161" s="3">
        <f t="shared" si="84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0"/>
        <v>0</v>
      </c>
      <c r="S161" s="3">
        <f t="shared" si="100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1"/>
        <v>0</v>
      </c>
      <c r="AB161" s="3">
        <f t="shared" si="101"/>
        <v>0</v>
      </c>
      <c r="AC161" s="2"/>
      <c r="AD161" s="109" t="b">
        <f t="shared" si="87"/>
        <v>1</v>
      </c>
      <c r="AE161" s="109" t="b">
        <f t="shared" si="88"/>
        <v>1</v>
      </c>
    </row>
    <row r="162" spans="1:31" s="176" customFormat="1">
      <c r="A162" s="4"/>
      <c r="B162" s="4" t="s">
        <v>106</v>
      </c>
      <c r="C162" s="4">
        <f>SUM(C158:C161)</f>
        <v>37</v>
      </c>
      <c r="D162" s="5">
        <f>SUM(D158:D161)</f>
        <v>5.55</v>
      </c>
      <c r="E162" s="4">
        <f>SUM(E158:E161)</f>
        <v>12</v>
      </c>
      <c r="F162" s="5">
        <f>SUM(F158:F161)</f>
        <v>1.776</v>
      </c>
      <c r="G162" s="175">
        <f t="shared" si="85"/>
        <v>0.32432432432432434</v>
      </c>
      <c r="H162" s="175">
        <f t="shared" si="86"/>
        <v>0.32</v>
      </c>
      <c r="I162" s="4">
        <f t="shared" ref="I162:N162" si="102">SUM(I158:I161)</f>
        <v>25</v>
      </c>
      <c r="J162" s="5">
        <f t="shared" si="102"/>
        <v>3.774</v>
      </c>
      <c r="K162" s="4">
        <f t="shared" si="102"/>
        <v>0</v>
      </c>
      <c r="L162" s="5">
        <f t="shared" si="102"/>
        <v>0</v>
      </c>
      <c r="M162" s="4">
        <f t="shared" si="102"/>
        <v>0</v>
      </c>
      <c r="N162" s="5">
        <f t="shared" si="102"/>
        <v>0</v>
      </c>
      <c r="O162" s="4">
        <f t="shared" ref="O162:AB162" si="103">SUM(O158:O161)</f>
        <v>0.15</v>
      </c>
      <c r="P162" s="4">
        <f t="shared" si="103"/>
        <v>58</v>
      </c>
      <c r="Q162" s="5">
        <f t="shared" si="103"/>
        <v>8.6999999999999993</v>
      </c>
      <c r="R162" s="4">
        <f t="shared" si="103"/>
        <v>58</v>
      </c>
      <c r="S162" s="5">
        <f t="shared" si="103"/>
        <v>8.6999999999999993</v>
      </c>
      <c r="T162" s="4">
        <f t="shared" si="103"/>
        <v>0</v>
      </c>
      <c r="U162" s="5">
        <f t="shared" si="103"/>
        <v>0</v>
      </c>
      <c r="V162" s="4">
        <f t="shared" si="103"/>
        <v>0</v>
      </c>
      <c r="W162" s="5">
        <f t="shared" si="103"/>
        <v>0</v>
      </c>
      <c r="X162" s="4">
        <v>0.15</v>
      </c>
      <c r="Y162" s="4">
        <v>58</v>
      </c>
      <c r="Z162" s="5">
        <f t="shared" si="103"/>
        <v>8.6999999999999993</v>
      </c>
      <c r="AA162" s="4">
        <f t="shared" si="103"/>
        <v>58</v>
      </c>
      <c r="AB162" s="5">
        <f t="shared" si="103"/>
        <v>8.6999999999999993</v>
      </c>
      <c r="AC162" s="4"/>
      <c r="AD162" s="109" t="b">
        <f t="shared" si="87"/>
        <v>1</v>
      </c>
      <c r="AE162" s="109" t="b">
        <f t="shared" si="88"/>
        <v>1</v>
      </c>
    </row>
    <row r="163" spans="1:31" s="176" customFormat="1" ht="31.5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7"/>
        <v>1</v>
      </c>
      <c r="AE163" s="109" t="b">
        <f t="shared" si="88"/>
        <v>1</v>
      </c>
    </row>
    <row r="164" spans="1:31">
      <c r="A164" s="2"/>
      <c r="B164" s="2" t="s">
        <v>111</v>
      </c>
      <c r="C164" s="2">
        <v>51</v>
      </c>
      <c r="D164" s="3">
        <v>3.06</v>
      </c>
      <c r="E164" s="2">
        <v>16</v>
      </c>
      <c r="F164" s="3">
        <f>D164*31%</f>
        <v>0.9486</v>
      </c>
      <c r="G164" s="108">
        <f t="shared" si="85"/>
        <v>0.31372549019607843</v>
      </c>
      <c r="H164" s="108">
        <f t="shared" si="86"/>
        <v>0.31</v>
      </c>
      <c r="I164" s="2">
        <f t="shared" si="84"/>
        <v>35</v>
      </c>
      <c r="J164" s="3">
        <f t="shared" si="84"/>
        <v>2.1114000000000002</v>
      </c>
      <c r="K164" s="2"/>
      <c r="L164" s="3"/>
      <c r="M164" s="2"/>
      <c r="N164" s="3"/>
      <c r="O164" s="2">
        <v>0.06</v>
      </c>
      <c r="P164" s="2">
        <v>33</v>
      </c>
      <c r="Q164" s="3">
        <f>P164*O164</f>
        <v>1.98</v>
      </c>
      <c r="R164" s="2">
        <f t="shared" ref="R164:S167" si="104">K164+M164+P164</f>
        <v>33</v>
      </c>
      <c r="S164" s="3">
        <f t="shared" si="104"/>
        <v>1.98</v>
      </c>
      <c r="T164" s="2"/>
      <c r="U164" s="3"/>
      <c r="V164" s="2"/>
      <c r="W164" s="3"/>
      <c r="X164" s="2">
        <v>0.06</v>
      </c>
      <c r="Y164" s="2">
        <v>33</v>
      </c>
      <c r="Z164" s="3">
        <f>X164*Y164</f>
        <v>1.98</v>
      </c>
      <c r="AA164" s="2">
        <f t="shared" ref="AA164:AB167" si="105">T164+V164+Y164</f>
        <v>33</v>
      </c>
      <c r="AB164" s="3">
        <f t="shared" si="105"/>
        <v>1.98</v>
      </c>
      <c r="AC164" s="2"/>
      <c r="AD164" s="109" t="b">
        <f t="shared" si="87"/>
        <v>1</v>
      </c>
      <c r="AE164" s="109" t="b">
        <f t="shared" si="88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5"/>
        <v>#DIV/0!</v>
      </c>
      <c r="H165" s="108" t="e">
        <f t="shared" si="86"/>
        <v>#DIV/0!</v>
      </c>
      <c r="I165" s="2">
        <f t="shared" si="84"/>
        <v>0</v>
      </c>
      <c r="J165" s="3">
        <f t="shared" si="84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4"/>
        <v>0</v>
      </c>
      <c r="S165" s="3">
        <f t="shared" si="104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5"/>
        <v>0</v>
      </c>
      <c r="AB165" s="3">
        <f t="shared" si="105"/>
        <v>0</v>
      </c>
      <c r="AC165" s="2"/>
      <c r="AD165" s="109" t="b">
        <f t="shared" si="87"/>
        <v>1</v>
      </c>
      <c r="AE165" s="109" t="b">
        <f t="shared" si="88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5"/>
        <v>#DIV/0!</v>
      </c>
      <c r="H166" s="108" t="e">
        <f t="shared" si="86"/>
        <v>#DIV/0!</v>
      </c>
      <c r="I166" s="2">
        <f t="shared" si="84"/>
        <v>0</v>
      </c>
      <c r="J166" s="3">
        <f t="shared" si="84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4"/>
        <v>0</v>
      </c>
      <c r="S166" s="3">
        <f t="shared" si="104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5"/>
        <v>0</v>
      </c>
      <c r="AB166" s="3">
        <f t="shared" si="105"/>
        <v>0</v>
      </c>
      <c r="AC166" s="2"/>
      <c r="AD166" s="109" t="b">
        <f t="shared" si="87"/>
        <v>1</v>
      </c>
      <c r="AE166" s="109" t="b">
        <f t="shared" si="88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5"/>
        <v>#DIV/0!</v>
      </c>
      <c r="H167" s="108" t="e">
        <f t="shared" si="86"/>
        <v>#DIV/0!</v>
      </c>
      <c r="I167" s="2">
        <f t="shared" si="84"/>
        <v>0</v>
      </c>
      <c r="J167" s="3">
        <f t="shared" si="84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4"/>
        <v>0</v>
      </c>
      <c r="S167" s="3">
        <f t="shared" si="104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5"/>
        <v>0</v>
      </c>
      <c r="AB167" s="3">
        <f t="shared" si="105"/>
        <v>0</v>
      </c>
      <c r="AC167" s="2"/>
      <c r="AD167" s="109" t="b">
        <f t="shared" si="87"/>
        <v>1</v>
      </c>
      <c r="AE167" s="109" t="b">
        <f t="shared" si="88"/>
        <v>1</v>
      </c>
    </row>
    <row r="168" spans="1:31" s="176" customFormat="1">
      <c r="A168" s="4"/>
      <c r="B168" s="4" t="s">
        <v>106</v>
      </c>
      <c r="C168" s="4">
        <f>SUM(C164:C167)</f>
        <v>51</v>
      </c>
      <c r="D168" s="5">
        <f>SUM(D164:D167)</f>
        <v>3.06</v>
      </c>
      <c r="E168" s="4">
        <f>SUM(E164:E167)</f>
        <v>16</v>
      </c>
      <c r="F168" s="5">
        <f>SUM(F164:F167)</f>
        <v>0.9486</v>
      </c>
      <c r="G168" s="175">
        <f t="shared" si="85"/>
        <v>0.31372549019607843</v>
      </c>
      <c r="H168" s="175">
        <f t="shared" si="86"/>
        <v>0.31</v>
      </c>
      <c r="I168" s="4">
        <f t="shared" ref="I168:N168" si="106">SUM(I164:I167)</f>
        <v>35</v>
      </c>
      <c r="J168" s="5">
        <f t="shared" si="106"/>
        <v>2.1114000000000002</v>
      </c>
      <c r="K168" s="4">
        <f t="shared" si="106"/>
        <v>0</v>
      </c>
      <c r="L168" s="5">
        <f t="shared" si="106"/>
        <v>0</v>
      </c>
      <c r="M168" s="4">
        <f t="shared" si="106"/>
        <v>0</v>
      </c>
      <c r="N168" s="5">
        <f t="shared" si="106"/>
        <v>0</v>
      </c>
      <c r="O168" s="4">
        <f t="shared" ref="O168:AB168" si="107">SUM(O164:O167)</f>
        <v>0.06</v>
      </c>
      <c r="P168" s="4">
        <f t="shared" si="107"/>
        <v>33</v>
      </c>
      <c r="Q168" s="5">
        <f t="shared" si="107"/>
        <v>1.98</v>
      </c>
      <c r="R168" s="4">
        <f t="shared" si="107"/>
        <v>33</v>
      </c>
      <c r="S168" s="5">
        <f t="shared" si="107"/>
        <v>1.98</v>
      </c>
      <c r="T168" s="4">
        <f t="shared" si="107"/>
        <v>0</v>
      </c>
      <c r="U168" s="5">
        <f t="shared" si="107"/>
        <v>0</v>
      </c>
      <c r="V168" s="4">
        <f t="shared" si="107"/>
        <v>0</v>
      </c>
      <c r="W168" s="5">
        <f t="shared" si="107"/>
        <v>0</v>
      </c>
      <c r="X168" s="4">
        <v>0.06</v>
      </c>
      <c r="Y168" s="4">
        <v>33</v>
      </c>
      <c r="Z168" s="5">
        <f t="shared" si="107"/>
        <v>1.98</v>
      </c>
      <c r="AA168" s="4">
        <f t="shared" si="107"/>
        <v>33</v>
      </c>
      <c r="AB168" s="5">
        <f t="shared" si="107"/>
        <v>1.98</v>
      </c>
      <c r="AC168" s="4"/>
      <c r="AD168" s="109" t="b">
        <f t="shared" si="87"/>
        <v>1</v>
      </c>
      <c r="AE168" s="109" t="b">
        <f t="shared" si="88"/>
        <v>1</v>
      </c>
    </row>
    <row r="169" spans="1:31" s="176" customFormat="1" ht="47.2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7"/>
        <v>1</v>
      </c>
      <c r="AE169" s="109" t="b">
        <f t="shared" si="88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5"/>
        <v>#DIV/0!</v>
      </c>
      <c r="H170" s="108" t="e">
        <f t="shared" si="86"/>
        <v>#DIV/0!</v>
      </c>
      <c r="I170" s="2">
        <f t="shared" si="84"/>
        <v>0</v>
      </c>
      <c r="J170" s="3">
        <f t="shared" si="84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8">K170+M170+P170</f>
        <v>0</v>
      </c>
      <c r="S170" s="3">
        <f t="shared" si="108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09">T170+V170+Y170</f>
        <v>0</v>
      </c>
      <c r="AB170" s="3">
        <f t="shared" si="109"/>
        <v>0</v>
      </c>
      <c r="AC170" s="2"/>
      <c r="AD170" s="109" t="b">
        <f t="shared" si="87"/>
        <v>1</v>
      </c>
      <c r="AE170" s="109" t="b">
        <f t="shared" si="88"/>
        <v>1</v>
      </c>
    </row>
    <row r="171" spans="1:31">
      <c r="A171" s="2"/>
      <c r="B171" s="2" t="s">
        <v>112</v>
      </c>
      <c r="C171" s="2">
        <v>40</v>
      </c>
      <c r="D171" s="3">
        <v>1.7999999999999998</v>
      </c>
      <c r="E171" s="2">
        <v>15</v>
      </c>
      <c r="F171" s="3">
        <f>D171*38%</f>
        <v>0.68399999999999994</v>
      </c>
      <c r="G171" s="108">
        <f t="shared" si="85"/>
        <v>0.375</v>
      </c>
      <c r="H171" s="108">
        <f t="shared" si="86"/>
        <v>0.38</v>
      </c>
      <c r="I171" s="2">
        <f t="shared" si="84"/>
        <v>25</v>
      </c>
      <c r="J171" s="3">
        <f t="shared" si="84"/>
        <v>1.1159999999999999</v>
      </c>
      <c r="K171" s="2"/>
      <c r="L171" s="3"/>
      <c r="M171" s="2"/>
      <c r="N171" s="3"/>
      <c r="O171" s="2">
        <f>0.06/12*9</f>
        <v>4.4999999999999998E-2</v>
      </c>
      <c r="P171" s="2">
        <v>60</v>
      </c>
      <c r="Q171" s="3">
        <f>P171*O171</f>
        <v>2.6999999999999997</v>
      </c>
      <c r="R171" s="2">
        <f t="shared" si="108"/>
        <v>60</v>
      </c>
      <c r="S171" s="3">
        <f t="shared" si="108"/>
        <v>2.6999999999999997</v>
      </c>
      <c r="T171" s="2"/>
      <c r="U171" s="3"/>
      <c r="V171" s="2"/>
      <c r="W171" s="3"/>
      <c r="X171" s="2">
        <v>4.4999999999999998E-2</v>
      </c>
      <c r="Y171" s="2">
        <v>60</v>
      </c>
      <c r="Z171" s="3">
        <f>X171*Y171</f>
        <v>2.6999999999999997</v>
      </c>
      <c r="AA171" s="2">
        <f t="shared" si="109"/>
        <v>60</v>
      </c>
      <c r="AB171" s="3">
        <f t="shared" si="109"/>
        <v>2.6999999999999997</v>
      </c>
      <c r="AC171" s="2"/>
      <c r="AD171" s="109" t="b">
        <f t="shared" si="87"/>
        <v>1</v>
      </c>
      <c r="AE171" s="109" t="b">
        <f t="shared" si="88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5"/>
        <v>#DIV/0!</v>
      </c>
      <c r="H172" s="108" t="e">
        <f t="shared" si="86"/>
        <v>#DIV/0!</v>
      </c>
      <c r="I172" s="2">
        <f t="shared" si="84"/>
        <v>0</v>
      </c>
      <c r="J172" s="3">
        <f t="shared" si="84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8"/>
        <v>0</v>
      </c>
      <c r="S172" s="3">
        <f t="shared" si="108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09"/>
        <v>0</v>
      </c>
      <c r="AB172" s="3">
        <f t="shared" si="109"/>
        <v>0</v>
      </c>
      <c r="AC172" s="2"/>
      <c r="AD172" s="109" t="b">
        <f t="shared" si="87"/>
        <v>1</v>
      </c>
      <c r="AE172" s="109" t="b">
        <f t="shared" si="88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5"/>
        <v>#DIV/0!</v>
      </c>
      <c r="H173" s="108" t="e">
        <f t="shared" si="86"/>
        <v>#DIV/0!</v>
      </c>
      <c r="I173" s="2">
        <f t="shared" si="84"/>
        <v>0</v>
      </c>
      <c r="J173" s="3">
        <f t="shared" si="84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8"/>
        <v>0</v>
      </c>
      <c r="S173" s="3">
        <f t="shared" si="108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09"/>
        <v>0</v>
      </c>
      <c r="AB173" s="3">
        <f t="shared" si="109"/>
        <v>0</v>
      </c>
      <c r="AC173" s="2"/>
      <c r="AD173" s="109" t="b">
        <f t="shared" si="87"/>
        <v>1</v>
      </c>
      <c r="AE173" s="109" t="b">
        <f t="shared" si="88"/>
        <v>1</v>
      </c>
    </row>
    <row r="174" spans="1:31" s="176" customFormat="1">
      <c r="A174" s="4"/>
      <c r="B174" s="4" t="s">
        <v>106</v>
      </c>
      <c r="C174" s="4">
        <f>SUM(C170:C173)</f>
        <v>40</v>
      </c>
      <c r="D174" s="5">
        <f>SUM(D170:D173)</f>
        <v>1.7999999999999998</v>
      </c>
      <c r="E174" s="4">
        <f>SUM(E170:E173)</f>
        <v>15</v>
      </c>
      <c r="F174" s="5">
        <f>SUM(F170:F173)</f>
        <v>0.68399999999999994</v>
      </c>
      <c r="G174" s="175">
        <f t="shared" si="85"/>
        <v>0.375</v>
      </c>
      <c r="H174" s="175">
        <f t="shared" si="86"/>
        <v>0.38</v>
      </c>
      <c r="I174" s="4">
        <f t="shared" ref="I174:N174" si="110">SUM(I170:I173)</f>
        <v>25</v>
      </c>
      <c r="J174" s="5">
        <f t="shared" si="110"/>
        <v>1.1159999999999999</v>
      </c>
      <c r="K174" s="4">
        <f t="shared" si="110"/>
        <v>0</v>
      </c>
      <c r="L174" s="5">
        <f t="shared" si="110"/>
        <v>0</v>
      </c>
      <c r="M174" s="4">
        <f t="shared" si="110"/>
        <v>0</v>
      </c>
      <c r="N174" s="5">
        <f t="shared" si="110"/>
        <v>0</v>
      </c>
      <c r="O174" s="4">
        <f t="shared" ref="O174:AB174" si="111">SUM(O170:O173)</f>
        <v>4.4999999999999998E-2</v>
      </c>
      <c r="P174" s="4">
        <f t="shared" si="111"/>
        <v>60</v>
      </c>
      <c r="Q174" s="5">
        <f t="shared" si="111"/>
        <v>2.6999999999999997</v>
      </c>
      <c r="R174" s="4">
        <f t="shared" si="111"/>
        <v>60</v>
      </c>
      <c r="S174" s="5">
        <f t="shared" si="111"/>
        <v>2.6999999999999997</v>
      </c>
      <c r="T174" s="4">
        <f t="shared" si="111"/>
        <v>0</v>
      </c>
      <c r="U174" s="5">
        <f t="shared" si="111"/>
        <v>0</v>
      </c>
      <c r="V174" s="4">
        <f t="shared" si="111"/>
        <v>0</v>
      </c>
      <c r="W174" s="5">
        <f t="shared" si="111"/>
        <v>0</v>
      </c>
      <c r="X174" s="4">
        <v>4.4999999999999998E-2</v>
      </c>
      <c r="Y174" s="4">
        <v>60</v>
      </c>
      <c r="Z174" s="5">
        <f t="shared" si="111"/>
        <v>2.6999999999999997</v>
      </c>
      <c r="AA174" s="4">
        <f t="shared" si="111"/>
        <v>60</v>
      </c>
      <c r="AB174" s="5">
        <f t="shared" si="111"/>
        <v>2.6999999999999997</v>
      </c>
      <c r="AC174" s="4"/>
      <c r="AD174" s="109" t="b">
        <f t="shared" si="87"/>
        <v>1</v>
      </c>
      <c r="AE174" s="109" t="b">
        <f t="shared" si="88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7"/>
        <v>1</v>
      </c>
      <c r="AE175" s="109" t="b">
        <f t="shared" si="88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5"/>
        <v>#DIV/0!</v>
      </c>
      <c r="H176" s="108" t="e">
        <f t="shared" si="86"/>
        <v>#DIV/0!</v>
      </c>
      <c r="I176" s="2">
        <f t="shared" ref="I176:J179" si="112">C176-E176</f>
        <v>0</v>
      </c>
      <c r="J176" s="3">
        <f t="shared" si="112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3">K176+M176+P176</f>
        <v>0</v>
      </c>
      <c r="S176" s="3">
        <f t="shared" si="113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4">T176+V176+Y176</f>
        <v>0</v>
      </c>
      <c r="AB176" s="3">
        <f t="shared" si="114"/>
        <v>0</v>
      </c>
      <c r="AC176" s="2"/>
      <c r="AD176" s="109" t="b">
        <f t="shared" si="87"/>
        <v>1</v>
      </c>
      <c r="AE176" s="109" t="b">
        <f t="shared" si="88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5"/>
        <v>#DIV/0!</v>
      </c>
      <c r="H177" s="108" t="e">
        <f t="shared" si="86"/>
        <v>#DIV/0!</v>
      </c>
      <c r="I177" s="2">
        <f t="shared" si="112"/>
        <v>0</v>
      </c>
      <c r="J177" s="3">
        <f t="shared" si="112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3"/>
        <v>0</v>
      </c>
      <c r="S177" s="3">
        <f t="shared" si="113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4"/>
        <v>0</v>
      </c>
      <c r="AB177" s="3">
        <f t="shared" si="114"/>
        <v>0</v>
      </c>
      <c r="AC177" s="2"/>
      <c r="AD177" s="109" t="b">
        <f t="shared" si="87"/>
        <v>1</v>
      </c>
      <c r="AE177" s="109" t="b">
        <f t="shared" si="88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5"/>
        <v>#DIV/0!</v>
      </c>
      <c r="H178" s="108" t="e">
        <f t="shared" si="86"/>
        <v>#DIV/0!</v>
      </c>
      <c r="I178" s="2">
        <f t="shared" si="112"/>
        <v>0</v>
      </c>
      <c r="J178" s="3">
        <f t="shared" si="112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3"/>
        <v>0</v>
      </c>
      <c r="S178" s="3">
        <f t="shared" si="113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4"/>
        <v>0</v>
      </c>
      <c r="AB178" s="3">
        <f t="shared" si="114"/>
        <v>0</v>
      </c>
      <c r="AC178" s="2"/>
      <c r="AD178" s="109" t="b">
        <f t="shared" si="87"/>
        <v>1</v>
      </c>
      <c r="AE178" s="109" t="b">
        <f t="shared" si="88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5"/>
        <v>#DIV/0!</v>
      </c>
      <c r="H179" s="108" t="e">
        <f t="shared" si="86"/>
        <v>#DIV/0!</v>
      </c>
      <c r="I179" s="2">
        <f t="shared" si="112"/>
        <v>0</v>
      </c>
      <c r="J179" s="3">
        <f t="shared" si="112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3"/>
        <v>0</v>
      </c>
      <c r="S179" s="3">
        <f t="shared" si="113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4"/>
        <v>0</v>
      </c>
      <c r="AB179" s="3">
        <f t="shared" si="114"/>
        <v>0</v>
      </c>
      <c r="AC179" s="2"/>
      <c r="AD179" s="109" t="b">
        <f t="shared" si="87"/>
        <v>1</v>
      </c>
      <c r="AE179" s="109" t="b">
        <f t="shared" si="88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5"/>
        <v>#DIV/0!</v>
      </c>
      <c r="H180" s="175" t="e">
        <f t="shared" si="86"/>
        <v>#DIV/0!</v>
      </c>
      <c r="I180" s="4">
        <f t="shared" ref="I180:AB180" si="115">SUM(I176:I179)</f>
        <v>0</v>
      </c>
      <c r="J180" s="5">
        <f t="shared" si="115"/>
        <v>0</v>
      </c>
      <c r="K180" s="4">
        <f t="shared" si="115"/>
        <v>0</v>
      </c>
      <c r="L180" s="5">
        <f t="shared" si="115"/>
        <v>0</v>
      </c>
      <c r="M180" s="4">
        <f t="shared" si="115"/>
        <v>0</v>
      </c>
      <c r="N180" s="5">
        <f t="shared" si="115"/>
        <v>0</v>
      </c>
      <c r="O180" s="4">
        <f t="shared" si="115"/>
        <v>0</v>
      </c>
      <c r="P180" s="4">
        <f t="shared" si="115"/>
        <v>0</v>
      </c>
      <c r="Q180" s="5">
        <f t="shared" si="115"/>
        <v>0</v>
      </c>
      <c r="R180" s="4">
        <f t="shared" si="115"/>
        <v>0</v>
      </c>
      <c r="S180" s="5">
        <f t="shared" si="115"/>
        <v>0</v>
      </c>
      <c r="T180" s="4">
        <f t="shared" si="115"/>
        <v>0</v>
      </c>
      <c r="U180" s="5">
        <f t="shared" si="115"/>
        <v>0</v>
      </c>
      <c r="V180" s="4">
        <f t="shared" si="115"/>
        <v>0</v>
      </c>
      <c r="W180" s="5">
        <f t="shared" si="115"/>
        <v>0</v>
      </c>
      <c r="X180" s="4">
        <v>0</v>
      </c>
      <c r="Y180" s="4">
        <v>0</v>
      </c>
      <c r="Z180" s="5">
        <f t="shared" si="115"/>
        <v>0</v>
      </c>
      <c r="AA180" s="4">
        <f t="shared" si="115"/>
        <v>0</v>
      </c>
      <c r="AB180" s="5">
        <f t="shared" si="115"/>
        <v>0</v>
      </c>
      <c r="AC180" s="4"/>
      <c r="AD180" s="109" t="b">
        <f t="shared" si="87"/>
        <v>1</v>
      </c>
      <c r="AE180" s="109" t="b">
        <f t="shared" si="88"/>
        <v>1</v>
      </c>
    </row>
    <row r="181" spans="1:31" s="176" customFormat="1" ht="31.5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7"/>
        <v>1</v>
      </c>
      <c r="AE181" s="109" t="b">
        <f t="shared" si="88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5"/>
        <v>#DIV/0!</v>
      </c>
      <c r="H182" s="108" t="e">
        <f t="shared" si="86"/>
        <v>#DIV/0!</v>
      </c>
      <c r="I182" s="2">
        <f t="shared" si="84"/>
        <v>0</v>
      </c>
      <c r="J182" s="3">
        <f t="shared" si="84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6">K182+M182+P182</f>
        <v>0</v>
      </c>
      <c r="S182" s="3">
        <f t="shared" si="116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7">T182+V182+Y182</f>
        <v>0</v>
      </c>
      <c r="AB182" s="3">
        <f t="shared" si="117"/>
        <v>0</v>
      </c>
      <c r="AC182" s="2"/>
      <c r="AD182" s="109" t="b">
        <f t="shared" si="87"/>
        <v>1</v>
      </c>
      <c r="AE182" s="109" t="b">
        <f t="shared" si="88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5"/>
        <v>#DIV/0!</v>
      </c>
      <c r="H183" s="108" t="e">
        <f t="shared" si="86"/>
        <v>#DIV/0!</v>
      </c>
      <c r="I183" s="2">
        <f t="shared" si="84"/>
        <v>0</v>
      </c>
      <c r="J183" s="3">
        <f t="shared" si="84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6"/>
        <v>0</v>
      </c>
      <c r="S183" s="3">
        <f t="shared" si="116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7"/>
        <v>0</v>
      </c>
      <c r="AB183" s="3">
        <f t="shared" si="117"/>
        <v>0</v>
      </c>
      <c r="AC183" s="2"/>
      <c r="AD183" s="109" t="b">
        <f t="shared" si="87"/>
        <v>1</v>
      </c>
      <c r="AE183" s="109" t="b">
        <f t="shared" si="88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5"/>
        <v>#DIV/0!</v>
      </c>
      <c r="H184" s="108" t="e">
        <f t="shared" si="86"/>
        <v>#DIV/0!</v>
      </c>
      <c r="I184" s="2">
        <f t="shared" si="84"/>
        <v>0</v>
      </c>
      <c r="J184" s="3">
        <f t="shared" si="84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6"/>
        <v>0</v>
      </c>
      <c r="S184" s="3">
        <f t="shared" si="116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7"/>
        <v>0</v>
      </c>
      <c r="AB184" s="3">
        <f t="shared" si="117"/>
        <v>0</v>
      </c>
      <c r="AC184" s="2"/>
      <c r="AD184" s="109" t="b">
        <f t="shared" si="87"/>
        <v>1</v>
      </c>
      <c r="AE184" s="109" t="b">
        <f t="shared" si="88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5"/>
        <v>#DIV/0!</v>
      </c>
      <c r="H185" s="108" t="e">
        <f t="shared" si="86"/>
        <v>#DIV/0!</v>
      </c>
      <c r="I185" s="2">
        <f t="shared" si="84"/>
        <v>0</v>
      </c>
      <c r="J185" s="3">
        <f t="shared" si="84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6"/>
        <v>0</v>
      </c>
      <c r="S185" s="3">
        <f t="shared" si="116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7"/>
        <v>0</v>
      </c>
      <c r="AB185" s="3">
        <f t="shared" si="117"/>
        <v>0</v>
      </c>
      <c r="AC185" s="2"/>
      <c r="AD185" s="109" t="b">
        <f t="shared" si="87"/>
        <v>1</v>
      </c>
      <c r="AE185" s="109" t="b">
        <f t="shared" si="88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5"/>
        <v>#DIV/0!</v>
      </c>
      <c r="H186" s="175" t="e">
        <f t="shared" si="86"/>
        <v>#DIV/0!</v>
      </c>
      <c r="I186" s="4">
        <f t="shared" ref="I186:AB186" si="118">SUM(I182:I185)</f>
        <v>0</v>
      </c>
      <c r="J186" s="5">
        <f t="shared" si="118"/>
        <v>0</v>
      </c>
      <c r="K186" s="4">
        <f t="shared" si="118"/>
        <v>0</v>
      </c>
      <c r="L186" s="5">
        <f t="shared" si="118"/>
        <v>0</v>
      </c>
      <c r="M186" s="4">
        <f t="shared" si="118"/>
        <v>0</v>
      </c>
      <c r="N186" s="5">
        <f t="shared" si="118"/>
        <v>0</v>
      </c>
      <c r="O186" s="4">
        <f t="shared" si="118"/>
        <v>0</v>
      </c>
      <c r="P186" s="4">
        <f t="shared" si="118"/>
        <v>0</v>
      </c>
      <c r="Q186" s="5">
        <f t="shared" si="118"/>
        <v>0</v>
      </c>
      <c r="R186" s="4">
        <f t="shared" si="118"/>
        <v>0</v>
      </c>
      <c r="S186" s="5">
        <f t="shared" si="118"/>
        <v>0</v>
      </c>
      <c r="T186" s="4">
        <f t="shared" si="118"/>
        <v>0</v>
      </c>
      <c r="U186" s="5">
        <f t="shared" si="118"/>
        <v>0</v>
      </c>
      <c r="V186" s="4">
        <f t="shared" si="118"/>
        <v>0</v>
      </c>
      <c r="W186" s="5">
        <f t="shared" si="118"/>
        <v>0</v>
      </c>
      <c r="X186" s="4">
        <v>0</v>
      </c>
      <c r="Y186" s="4">
        <v>0</v>
      </c>
      <c r="Z186" s="5">
        <f t="shared" si="118"/>
        <v>0</v>
      </c>
      <c r="AA186" s="4">
        <f t="shared" si="118"/>
        <v>0</v>
      </c>
      <c r="AB186" s="5">
        <f t="shared" si="118"/>
        <v>0</v>
      </c>
      <c r="AC186" s="4"/>
      <c r="AD186" s="109" t="b">
        <f t="shared" si="87"/>
        <v>1</v>
      </c>
      <c r="AE186" s="109" t="b">
        <f t="shared" si="88"/>
        <v>1</v>
      </c>
    </row>
    <row r="187" spans="1:31" s="176" customFormat="1" ht="31.5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7"/>
        <v>1</v>
      </c>
      <c r="AE187" s="109" t="b">
        <f t="shared" si="88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5"/>
        <v>#DIV/0!</v>
      </c>
      <c r="H188" s="108" t="e">
        <f t="shared" si="86"/>
        <v>#DIV/0!</v>
      </c>
      <c r="I188" s="2">
        <f t="shared" si="84"/>
        <v>0</v>
      </c>
      <c r="J188" s="3">
        <f t="shared" si="84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19">K188+M188+P188</f>
        <v>0</v>
      </c>
      <c r="S188" s="3">
        <f t="shared" si="119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0">T188+V188+Y188</f>
        <v>0</v>
      </c>
      <c r="AB188" s="3">
        <f t="shared" si="120"/>
        <v>0</v>
      </c>
      <c r="AC188" s="2"/>
      <c r="AD188" s="109" t="b">
        <f t="shared" si="87"/>
        <v>1</v>
      </c>
      <c r="AE188" s="109" t="b">
        <f t="shared" si="88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5"/>
        <v>#DIV/0!</v>
      </c>
      <c r="H189" s="108" t="e">
        <f t="shared" si="86"/>
        <v>#DIV/0!</v>
      </c>
      <c r="I189" s="2">
        <f t="shared" si="84"/>
        <v>0</v>
      </c>
      <c r="J189" s="3">
        <f t="shared" si="84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19"/>
        <v>0</v>
      </c>
      <c r="S189" s="3">
        <f t="shared" si="119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0"/>
        <v>0</v>
      </c>
      <c r="AB189" s="3">
        <f t="shared" si="120"/>
        <v>0</v>
      </c>
      <c r="AC189" s="2"/>
      <c r="AD189" s="109" t="b">
        <f t="shared" si="87"/>
        <v>1</v>
      </c>
      <c r="AE189" s="109" t="b">
        <f t="shared" si="88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5"/>
        <v>#DIV/0!</v>
      </c>
      <c r="H190" s="108" t="e">
        <f t="shared" si="86"/>
        <v>#DIV/0!</v>
      </c>
      <c r="I190" s="2">
        <f t="shared" si="84"/>
        <v>0</v>
      </c>
      <c r="J190" s="3">
        <f t="shared" si="84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19"/>
        <v>0</v>
      </c>
      <c r="S190" s="3">
        <f t="shared" si="119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0"/>
        <v>0</v>
      </c>
      <c r="AB190" s="3">
        <f t="shared" si="120"/>
        <v>0</v>
      </c>
      <c r="AC190" s="2"/>
      <c r="AD190" s="109" t="b">
        <f t="shared" si="87"/>
        <v>1</v>
      </c>
      <c r="AE190" s="109" t="b">
        <f t="shared" si="88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5"/>
        <v>#DIV/0!</v>
      </c>
      <c r="H191" s="108" t="e">
        <f t="shared" si="86"/>
        <v>#DIV/0!</v>
      </c>
      <c r="I191" s="2">
        <f t="shared" si="84"/>
        <v>0</v>
      </c>
      <c r="J191" s="3">
        <f t="shared" si="84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19"/>
        <v>0</v>
      </c>
      <c r="S191" s="3">
        <f t="shared" si="119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0"/>
        <v>0</v>
      </c>
      <c r="AB191" s="3">
        <f t="shared" si="120"/>
        <v>0</v>
      </c>
      <c r="AC191" s="2"/>
      <c r="AD191" s="109" t="b">
        <f t="shared" si="87"/>
        <v>1</v>
      </c>
      <c r="AE191" s="109" t="b">
        <f t="shared" si="88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5"/>
        <v>#DIV/0!</v>
      </c>
      <c r="H192" s="175" t="e">
        <f t="shared" si="86"/>
        <v>#DIV/0!</v>
      </c>
      <c r="I192" s="4">
        <f t="shared" ref="I192:W192" si="121">SUM(I188:I191)</f>
        <v>0</v>
      </c>
      <c r="J192" s="5">
        <f t="shared" si="121"/>
        <v>0</v>
      </c>
      <c r="K192" s="4">
        <f t="shared" si="121"/>
        <v>0</v>
      </c>
      <c r="L192" s="5">
        <f t="shared" si="121"/>
        <v>0</v>
      </c>
      <c r="M192" s="4">
        <f t="shared" si="121"/>
        <v>0</v>
      </c>
      <c r="N192" s="5">
        <f t="shared" si="121"/>
        <v>0</v>
      </c>
      <c r="O192" s="4">
        <f t="shared" si="121"/>
        <v>0</v>
      </c>
      <c r="P192" s="4">
        <f t="shared" si="121"/>
        <v>0</v>
      </c>
      <c r="Q192" s="5">
        <f t="shared" si="121"/>
        <v>0</v>
      </c>
      <c r="R192" s="4">
        <f t="shared" si="121"/>
        <v>0</v>
      </c>
      <c r="S192" s="5">
        <f t="shared" si="121"/>
        <v>0</v>
      </c>
      <c r="T192" s="4">
        <f t="shared" si="121"/>
        <v>0</v>
      </c>
      <c r="U192" s="5">
        <f t="shared" si="121"/>
        <v>0</v>
      </c>
      <c r="V192" s="4">
        <f t="shared" si="121"/>
        <v>0</v>
      </c>
      <c r="W192" s="5">
        <f t="shared" si="121"/>
        <v>0</v>
      </c>
      <c r="X192" s="4">
        <v>0</v>
      </c>
      <c r="Y192" s="4"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7"/>
        <v>1</v>
      </c>
      <c r="AE192" s="109" t="b">
        <f t="shared" si="88"/>
        <v>1</v>
      </c>
    </row>
    <row r="193" spans="1:31" s="176" customFormat="1">
      <c r="A193" s="4"/>
      <c r="B193" s="4" t="s">
        <v>12</v>
      </c>
      <c r="C193" s="4">
        <f>C192+C186+C180+C174+C168+C162+C156</f>
        <v>176</v>
      </c>
      <c r="D193" s="5">
        <f>D192+D186+D180+D174+D168+D162+D156</f>
        <v>20.010000000000002</v>
      </c>
      <c r="E193" s="4">
        <f>E192+E186+E180+E174+E168+E162+E156</f>
        <v>58</v>
      </c>
      <c r="F193" s="5">
        <f>F192+F186+F180+F174+F168+F162+F156</f>
        <v>6.3846000000000007</v>
      </c>
      <c r="G193" s="175">
        <f t="shared" si="85"/>
        <v>0.32954545454545453</v>
      </c>
      <c r="H193" s="175">
        <f t="shared" si="86"/>
        <v>0.31907046476761619</v>
      </c>
      <c r="I193" s="4">
        <f t="shared" ref="I193:W193" si="122">I192+I186+I180+I174+I168+I162+I156</f>
        <v>118</v>
      </c>
      <c r="J193" s="5">
        <f t="shared" si="122"/>
        <v>13.625400000000001</v>
      </c>
      <c r="K193" s="4">
        <f t="shared" si="122"/>
        <v>0</v>
      </c>
      <c r="L193" s="5">
        <f t="shared" si="122"/>
        <v>0</v>
      </c>
      <c r="M193" s="4">
        <f t="shared" si="122"/>
        <v>0</v>
      </c>
      <c r="N193" s="5">
        <f t="shared" si="122"/>
        <v>0</v>
      </c>
      <c r="O193" s="4">
        <f t="shared" si="122"/>
        <v>0.45500000000000002</v>
      </c>
      <c r="P193" s="4">
        <f t="shared" si="122"/>
        <v>178</v>
      </c>
      <c r="Q193" s="5">
        <f t="shared" si="122"/>
        <v>18.78</v>
      </c>
      <c r="R193" s="4">
        <f t="shared" si="122"/>
        <v>178</v>
      </c>
      <c r="S193" s="5">
        <f t="shared" si="122"/>
        <v>18.78</v>
      </c>
      <c r="T193" s="4">
        <f t="shared" si="122"/>
        <v>0</v>
      </c>
      <c r="U193" s="5">
        <f t="shared" si="122"/>
        <v>0</v>
      </c>
      <c r="V193" s="4">
        <f t="shared" si="122"/>
        <v>0</v>
      </c>
      <c r="W193" s="5">
        <f t="shared" si="122"/>
        <v>0</v>
      </c>
      <c r="X193" s="4">
        <v>0.45500000000000002</v>
      </c>
      <c r="Y193" s="4">
        <v>178</v>
      </c>
      <c r="Z193" s="5">
        <f>Z192+Z186+Z180+Z174+Z168+Z162+Z156</f>
        <v>18.78</v>
      </c>
      <c r="AA193" s="4">
        <f>AA192+AA186+AA180+AA174+AA168+AA162+AA156</f>
        <v>178</v>
      </c>
      <c r="AB193" s="5">
        <f>AB192+AB186+AB180+AB174+AB168+AB162+AB156</f>
        <v>18.78</v>
      </c>
      <c r="AC193" s="4"/>
      <c r="AD193" s="109" t="b">
        <f t="shared" si="87"/>
        <v>0</v>
      </c>
      <c r="AE193" s="109" t="b">
        <f t="shared" si="88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7"/>
        <v>1</v>
      </c>
      <c r="AE194" s="109" t="b">
        <f t="shared" si="88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7"/>
        <v>1</v>
      </c>
      <c r="AE195" s="109" t="b">
        <f t="shared" si="88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7"/>
        <v>1</v>
      </c>
      <c r="AE196" s="109" t="b">
        <f t="shared" si="88"/>
        <v>1</v>
      </c>
    </row>
    <row r="197" spans="1:31">
      <c r="A197" s="2"/>
      <c r="B197" s="2" t="s">
        <v>125</v>
      </c>
      <c r="C197" s="2">
        <v>6430</v>
      </c>
      <c r="D197" s="3">
        <v>9.6449999999999996</v>
      </c>
      <c r="E197" s="2">
        <f>C197</f>
        <v>6430</v>
      </c>
      <c r="F197" s="3">
        <f>D197</f>
        <v>9.6449999999999996</v>
      </c>
      <c r="G197" s="108">
        <f t="shared" si="85"/>
        <v>1</v>
      </c>
      <c r="H197" s="108">
        <f t="shared" si="86"/>
        <v>1</v>
      </c>
      <c r="I197" s="2">
        <f t="shared" ref="I197:J205" si="123">C197-E197</f>
        <v>0</v>
      </c>
      <c r="J197" s="3">
        <f t="shared" si="123"/>
        <v>0</v>
      </c>
      <c r="K197" s="2"/>
      <c r="L197" s="3"/>
      <c r="M197" s="2"/>
      <c r="N197" s="3"/>
      <c r="O197" s="2">
        <v>1.5E-3</v>
      </c>
      <c r="P197" s="2">
        <v>5707</v>
      </c>
      <c r="Q197" s="3">
        <f t="shared" ref="Q197:Q205" si="124">P197*O197</f>
        <v>8.5604999999999993</v>
      </c>
      <c r="R197" s="2">
        <f t="shared" ref="R197:R205" si="125">K197+M197+P197</f>
        <v>5707</v>
      </c>
      <c r="S197" s="3">
        <f t="shared" ref="S197:S205" si="126">L197+N197+Q197</f>
        <v>8.5604999999999993</v>
      </c>
      <c r="T197" s="2"/>
      <c r="U197" s="3"/>
      <c r="V197" s="2"/>
      <c r="W197" s="3"/>
      <c r="X197" s="2">
        <v>1.5E-3</v>
      </c>
      <c r="Y197" s="2">
        <v>5707</v>
      </c>
      <c r="Z197" s="3">
        <f t="shared" ref="Z197:Z205" si="127">X197*Y197</f>
        <v>8.5604999999999993</v>
      </c>
      <c r="AA197" s="2">
        <f t="shared" ref="AA197:AA205" si="128">T197+V197+Y197</f>
        <v>5707</v>
      </c>
      <c r="AB197" s="3">
        <f t="shared" ref="AB197:AB205" si="129">U197+W197+Z197</f>
        <v>8.5604999999999993</v>
      </c>
      <c r="AC197" s="2"/>
      <c r="AD197" s="109" t="b">
        <f t="shared" si="87"/>
        <v>1</v>
      </c>
      <c r="AE197" s="109" t="b">
        <f t="shared" si="88"/>
        <v>1</v>
      </c>
    </row>
    <row r="198" spans="1:31" ht="31.5">
      <c r="A198" s="2"/>
      <c r="B198" s="2" t="s">
        <v>126</v>
      </c>
      <c r="C198" s="2">
        <v>2</v>
      </c>
      <c r="D198" s="3">
        <v>3.0000000000000001E-3</v>
      </c>
      <c r="E198" s="2">
        <f t="shared" ref="E198:E205" si="130">C198</f>
        <v>2</v>
      </c>
      <c r="F198" s="3">
        <f t="shared" ref="F198:F205" si="131">D198</f>
        <v>3.0000000000000001E-3</v>
      </c>
      <c r="G198" s="108">
        <f t="shared" si="85"/>
        <v>1</v>
      </c>
      <c r="H198" s="108">
        <f t="shared" si="86"/>
        <v>1</v>
      </c>
      <c r="I198" s="2">
        <f t="shared" si="123"/>
        <v>0</v>
      </c>
      <c r="J198" s="3">
        <f t="shared" si="123"/>
        <v>0</v>
      </c>
      <c r="K198" s="2"/>
      <c r="L198" s="3"/>
      <c r="M198" s="2"/>
      <c r="N198" s="3"/>
      <c r="O198" s="2">
        <v>1.5E-3</v>
      </c>
      <c r="P198" s="2">
        <v>2</v>
      </c>
      <c r="Q198" s="3">
        <f t="shared" si="124"/>
        <v>3.0000000000000001E-3</v>
      </c>
      <c r="R198" s="2">
        <f t="shared" si="125"/>
        <v>2</v>
      </c>
      <c r="S198" s="3">
        <f t="shared" si="126"/>
        <v>3.0000000000000001E-3</v>
      </c>
      <c r="T198" s="2"/>
      <c r="U198" s="3"/>
      <c r="V198" s="2"/>
      <c r="W198" s="3"/>
      <c r="X198" s="2">
        <v>1.5E-3</v>
      </c>
      <c r="Y198" s="2">
        <v>2</v>
      </c>
      <c r="Z198" s="3">
        <f t="shared" si="127"/>
        <v>3.0000000000000001E-3</v>
      </c>
      <c r="AA198" s="2">
        <f t="shared" si="128"/>
        <v>2</v>
      </c>
      <c r="AB198" s="3">
        <f t="shared" si="129"/>
        <v>3.0000000000000001E-3</v>
      </c>
      <c r="AC198" s="2"/>
      <c r="AD198" s="109" t="b">
        <f t="shared" si="87"/>
        <v>1</v>
      </c>
      <c r="AE198" s="109" t="b">
        <f t="shared" si="88"/>
        <v>1</v>
      </c>
    </row>
    <row r="199" spans="1:31" ht="31.5">
      <c r="A199" s="2"/>
      <c r="B199" s="2" t="s">
        <v>127</v>
      </c>
      <c r="C199" s="2">
        <v>8</v>
      </c>
      <c r="D199" s="3">
        <v>1.2E-2</v>
      </c>
      <c r="E199" s="2">
        <f t="shared" si="130"/>
        <v>8</v>
      </c>
      <c r="F199" s="3">
        <f t="shared" si="131"/>
        <v>1.2E-2</v>
      </c>
      <c r="G199" s="108">
        <f t="shared" si="85"/>
        <v>1</v>
      </c>
      <c r="H199" s="108">
        <f t="shared" si="86"/>
        <v>1</v>
      </c>
      <c r="I199" s="2">
        <f t="shared" si="123"/>
        <v>0</v>
      </c>
      <c r="J199" s="3">
        <f t="shared" si="123"/>
        <v>0</v>
      </c>
      <c r="K199" s="2"/>
      <c r="L199" s="3"/>
      <c r="M199" s="2"/>
      <c r="N199" s="3"/>
      <c r="O199" s="2">
        <v>1.5E-3</v>
      </c>
      <c r="P199" s="2">
        <v>7</v>
      </c>
      <c r="Q199" s="3">
        <f t="shared" si="124"/>
        <v>1.0500000000000001E-2</v>
      </c>
      <c r="R199" s="2">
        <f t="shared" si="125"/>
        <v>7</v>
      </c>
      <c r="S199" s="3">
        <f t="shared" si="126"/>
        <v>1.0500000000000001E-2</v>
      </c>
      <c r="T199" s="2"/>
      <c r="U199" s="3"/>
      <c r="V199" s="2"/>
      <c r="W199" s="3"/>
      <c r="X199" s="2">
        <v>1.5E-3</v>
      </c>
      <c r="Y199" s="2">
        <v>7</v>
      </c>
      <c r="Z199" s="3">
        <f t="shared" si="127"/>
        <v>1.0500000000000001E-2</v>
      </c>
      <c r="AA199" s="2">
        <f t="shared" si="128"/>
        <v>7</v>
      </c>
      <c r="AB199" s="3">
        <f t="shared" si="129"/>
        <v>1.0500000000000001E-2</v>
      </c>
      <c r="AC199" s="2"/>
      <c r="AD199" s="109" t="b">
        <f t="shared" si="87"/>
        <v>1</v>
      </c>
      <c r="AE199" s="109" t="b">
        <f t="shared" si="88"/>
        <v>1</v>
      </c>
    </row>
    <row r="200" spans="1:31">
      <c r="A200" s="2"/>
      <c r="B200" s="2" t="s">
        <v>128</v>
      </c>
      <c r="C200" s="2">
        <v>7512</v>
      </c>
      <c r="D200" s="3">
        <v>11.268000000000001</v>
      </c>
      <c r="E200" s="2">
        <f t="shared" si="130"/>
        <v>7512</v>
      </c>
      <c r="F200" s="3">
        <f t="shared" si="131"/>
        <v>11.268000000000001</v>
      </c>
      <c r="G200" s="108">
        <f t="shared" ref="G200:G260" si="132">E200/C200</f>
        <v>1</v>
      </c>
      <c r="H200" s="108">
        <f t="shared" ref="H200:H260" si="133">F200/D200</f>
        <v>1</v>
      </c>
      <c r="I200" s="2">
        <f t="shared" si="123"/>
        <v>0</v>
      </c>
      <c r="J200" s="3">
        <f t="shared" si="123"/>
        <v>0</v>
      </c>
      <c r="K200" s="2"/>
      <c r="L200" s="3"/>
      <c r="M200" s="2"/>
      <c r="N200" s="3"/>
      <c r="O200" s="2">
        <v>1.5E-3</v>
      </c>
      <c r="P200" s="2">
        <v>7072</v>
      </c>
      <c r="Q200" s="3">
        <f t="shared" si="124"/>
        <v>10.608000000000001</v>
      </c>
      <c r="R200" s="2">
        <f t="shared" si="125"/>
        <v>7072</v>
      </c>
      <c r="S200" s="3">
        <f t="shared" si="126"/>
        <v>10.608000000000001</v>
      </c>
      <c r="T200" s="2"/>
      <c r="U200" s="3"/>
      <c r="V200" s="2"/>
      <c r="W200" s="3"/>
      <c r="X200" s="2">
        <v>1.5E-3</v>
      </c>
      <c r="Y200" s="2">
        <v>7072</v>
      </c>
      <c r="Z200" s="3">
        <f t="shared" si="127"/>
        <v>10.608000000000001</v>
      </c>
      <c r="AA200" s="2">
        <f t="shared" si="128"/>
        <v>7072</v>
      </c>
      <c r="AB200" s="3">
        <f t="shared" si="129"/>
        <v>10.608000000000001</v>
      </c>
      <c r="AC200" s="2"/>
      <c r="AD200" s="109" t="b">
        <f t="shared" ref="AD200:AD263" si="134">X200*Y200=Z200</f>
        <v>1</v>
      </c>
      <c r="AE200" s="109" t="b">
        <f t="shared" ref="AE200:AE263" si="135">U200+W200+Z200=AB200</f>
        <v>1</v>
      </c>
    </row>
    <row r="201" spans="1:31" ht="31.5">
      <c r="A201" s="2"/>
      <c r="B201" s="2" t="s">
        <v>129</v>
      </c>
      <c r="C201" s="2">
        <v>6</v>
      </c>
      <c r="D201" s="3">
        <v>9.0000000000000011E-3</v>
      </c>
      <c r="E201" s="2">
        <f t="shared" si="130"/>
        <v>6</v>
      </c>
      <c r="F201" s="3">
        <f t="shared" si="131"/>
        <v>9.0000000000000011E-3</v>
      </c>
      <c r="G201" s="108">
        <f t="shared" si="132"/>
        <v>1</v>
      </c>
      <c r="H201" s="108">
        <f t="shared" si="133"/>
        <v>1</v>
      </c>
      <c r="I201" s="2">
        <f t="shared" si="123"/>
        <v>0</v>
      </c>
      <c r="J201" s="3">
        <f t="shared" si="123"/>
        <v>0</v>
      </c>
      <c r="K201" s="2"/>
      <c r="L201" s="3"/>
      <c r="M201" s="2"/>
      <c r="N201" s="3"/>
      <c r="O201" s="2">
        <v>1.5E-3</v>
      </c>
      <c r="P201" s="2">
        <v>1</v>
      </c>
      <c r="Q201" s="3">
        <f t="shared" si="124"/>
        <v>1.5E-3</v>
      </c>
      <c r="R201" s="2">
        <f t="shared" si="125"/>
        <v>1</v>
      </c>
      <c r="S201" s="3">
        <f t="shared" si="126"/>
        <v>1.5E-3</v>
      </c>
      <c r="T201" s="2"/>
      <c r="U201" s="3"/>
      <c r="V201" s="2"/>
      <c r="W201" s="3"/>
      <c r="X201" s="2">
        <v>1.5E-3</v>
      </c>
      <c r="Y201" s="2">
        <v>1</v>
      </c>
      <c r="Z201" s="3">
        <f t="shared" si="127"/>
        <v>1.5E-3</v>
      </c>
      <c r="AA201" s="2">
        <f t="shared" si="128"/>
        <v>1</v>
      </c>
      <c r="AB201" s="3">
        <f t="shared" si="129"/>
        <v>1.5E-3</v>
      </c>
      <c r="AC201" s="2"/>
      <c r="AD201" s="109" t="b">
        <f t="shared" si="134"/>
        <v>1</v>
      </c>
      <c r="AE201" s="109" t="b">
        <f t="shared" si="135"/>
        <v>1</v>
      </c>
    </row>
    <row r="202" spans="1:31" ht="31.5">
      <c r="A202" s="2"/>
      <c r="B202" s="2" t="s">
        <v>130</v>
      </c>
      <c r="C202" s="2">
        <v>15</v>
      </c>
      <c r="D202" s="3">
        <v>2.2499999999999999E-2</v>
      </c>
      <c r="E202" s="2">
        <f t="shared" si="130"/>
        <v>15</v>
      </c>
      <c r="F202" s="3">
        <f t="shared" si="131"/>
        <v>2.2499999999999999E-2</v>
      </c>
      <c r="G202" s="108">
        <f t="shared" si="132"/>
        <v>1</v>
      </c>
      <c r="H202" s="108">
        <f t="shared" si="133"/>
        <v>1</v>
      </c>
      <c r="I202" s="2">
        <f t="shared" si="123"/>
        <v>0</v>
      </c>
      <c r="J202" s="3">
        <f t="shared" si="123"/>
        <v>0</v>
      </c>
      <c r="K202" s="2"/>
      <c r="L202" s="3"/>
      <c r="M202" s="2"/>
      <c r="N202" s="3"/>
      <c r="O202" s="2">
        <v>1.5E-3</v>
      </c>
      <c r="P202" s="2">
        <v>16</v>
      </c>
      <c r="Q202" s="3">
        <f t="shared" si="124"/>
        <v>2.4E-2</v>
      </c>
      <c r="R202" s="2">
        <f t="shared" si="125"/>
        <v>16</v>
      </c>
      <c r="S202" s="3">
        <f t="shared" si="126"/>
        <v>2.4E-2</v>
      </c>
      <c r="T202" s="2"/>
      <c r="U202" s="3"/>
      <c r="V202" s="2"/>
      <c r="W202" s="3"/>
      <c r="X202" s="2">
        <v>1.5E-3</v>
      </c>
      <c r="Y202" s="2">
        <v>16</v>
      </c>
      <c r="Z202" s="3">
        <f t="shared" si="127"/>
        <v>2.4E-2</v>
      </c>
      <c r="AA202" s="2">
        <f t="shared" si="128"/>
        <v>16</v>
      </c>
      <c r="AB202" s="3">
        <f t="shared" si="129"/>
        <v>2.4E-2</v>
      </c>
      <c r="AC202" s="2"/>
      <c r="AD202" s="109" t="b">
        <f t="shared" si="134"/>
        <v>1</v>
      </c>
      <c r="AE202" s="109" t="b">
        <f t="shared" si="135"/>
        <v>1</v>
      </c>
    </row>
    <row r="203" spans="1:31">
      <c r="A203" s="2">
        <f>+A196+0.01</f>
        <v>7.02</v>
      </c>
      <c r="B203" s="2" t="s">
        <v>131</v>
      </c>
      <c r="C203" s="2">
        <v>10055</v>
      </c>
      <c r="D203" s="3">
        <v>25.137499999999999</v>
      </c>
      <c r="E203" s="2">
        <f t="shared" si="130"/>
        <v>10055</v>
      </c>
      <c r="F203" s="3">
        <f t="shared" si="131"/>
        <v>25.137499999999999</v>
      </c>
      <c r="G203" s="108">
        <f t="shared" si="132"/>
        <v>1</v>
      </c>
      <c r="H203" s="108">
        <f t="shared" si="133"/>
        <v>1</v>
      </c>
      <c r="I203" s="2">
        <f t="shared" si="123"/>
        <v>0</v>
      </c>
      <c r="J203" s="3">
        <f t="shared" si="123"/>
        <v>0</v>
      </c>
      <c r="K203" s="2"/>
      <c r="L203" s="3"/>
      <c r="M203" s="2"/>
      <c r="N203" s="3"/>
      <c r="O203" s="2">
        <v>2.5000000000000001E-3</v>
      </c>
      <c r="P203" s="2">
        <v>9277</v>
      </c>
      <c r="Q203" s="3">
        <f t="shared" si="124"/>
        <v>23.192499999999999</v>
      </c>
      <c r="R203" s="2">
        <f t="shared" si="125"/>
        <v>9277</v>
      </c>
      <c r="S203" s="3">
        <f t="shared" si="126"/>
        <v>23.192499999999999</v>
      </c>
      <c r="T203" s="2"/>
      <c r="U203" s="3"/>
      <c r="V203" s="2"/>
      <c r="W203" s="3"/>
      <c r="X203" s="2">
        <v>2.5000000000000001E-3</v>
      </c>
      <c r="Y203" s="2">
        <v>9277</v>
      </c>
      <c r="Z203" s="3">
        <f t="shared" si="127"/>
        <v>23.192499999999999</v>
      </c>
      <c r="AA203" s="2">
        <f t="shared" si="128"/>
        <v>9277</v>
      </c>
      <c r="AB203" s="3">
        <f t="shared" si="129"/>
        <v>23.192499999999999</v>
      </c>
      <c r="AC203" s="2"/>
      <c r="AD203" s="109" t="b">
        <f t="shared" si="134"/>
        <v>1</v>
      </c>
      <c r="AE203" s="109" t="b">
        <f t="shared" si="135"/>
        <v>1</v>
      </c>
    </row>
    <row r="204" spans="1:31">
      <c r="A204" s="2">
        <f>+A203+0.01</f>
        <v>7.0299999999999994</v>
      </c>
      <c r="B204" s="2" t="s">
        <v>132</v>
      </c>
      <c r="C204" s="2">
        <v>8</v>
      </c>
      <c r="D204" s="3">
        <v>0.02</v>
      </c>
      <c r="E204" s="2">
        <f t="shared" si="130"/>
        <v>8</v>
      </c>
      <c r="F204" s="3">
        <f t="shared" si="131"/>
        <v>0.02</v>
      </c>
      <c r="G204" s="108">
        <f t="shared" si="132"/>
        <v>1</v>
      </c>
      <c r="H204" s="108">
        <f t="shared" si="133"/>
        <v>1</v>
      </c>
      <c r="I204" s="2">
        <f t="shared" si="123"/>
        <v>0</v>
      </c>
      <c r="J204" s="3">
        <f t="shared" si="123"/>
        <v>0</v>
      </c>
      <c r="K204" s="2"/>
      <c r="L204" s="3"/>
      <c r="M204" s="2"/>
      <c r="N204" s="3"/>
      <c r="O204" s="2">
        <v>2.5000000000000001E-3</v>
      </c>
      <c r="P204" s="2">
        <v>5</v>
      </c>
      <c r="Q204" s="3">
        <f t="shared" si="124"/>
        <v>1.2500000000000001E-2</v>
      </c>
      <c r="R204" s="2">
        <f t="shared" si="125"/>
        <v>5</v>
      </c>
      <c r="S204" s="3">
        <f t="shared" si="126"/>
        <v>1.2500000000000001E-2</v>
      </c>
      <c r="T204" s="2"/>
      <c r="U204" s="3"/>
      <c r="V204" s="2"/>
      <c r="W204" s="3"/>
      <c r="X204" s="2">
        <v>2.5000000000000001E-3</v>
      </c>
      <c r="Y204" s="2">
        <v>5</v>
      </c>
      <c r="Z204" s="3">
        <f t="shared" si="127"/>
        <v>1.2500000000000001E-2</v>
      </c>
      <c r="AA204" s="2">
        <f t="shared" si="128"/>
        <v>5</v>
      </c>
      <c r="AB204" s="3">
        <f t="shared" si="129"/>
        <v>1.2500000000000001E-2</v>
      </c>
      <c r="AC204" s="2"/>
      <c r="AD204" s="109" t="b">
        <f t="shared" si="134"/>
        <v>1</v>
      </c>
      <c r="AE204" s="109" t="b">
        <f t="shared" si="135"/>
        <v>1</v>
      </c>
    </row>
    <row r="205" spans="1:31" ht="31.5">
      <c r="A205" s="2">
        <f>+A204+0.01</f>
        <v>7.0399999999999991</v>
      </c>
      <c r="B205" s="2" t="s">
        <v>133</v>
      </c>
      <c r="C205" s="2">
        <v>15</v>
      </c>
      <c r="D205" s="3">
        <v>3.7499999999999999E-2</v>
      </c>
      <c r="E205" s="2">
        <f t="shared" si="130"/>
        <v>15</v>
      </c>
      <c r="F205" s="3">
        <f t="shared" si="131"/>
        <v>3.7499999999999999E-2</v>
      </c>
      <c r="G205" s="108">
        <f t="shared" si="132"/>
        <v>1</v>
      </c>
      <c r="H205" s="108">
        <f t="shared" si="133"/>
        <v>1</v>
      </c>
      <c r="I205" s="2">
        <f t="shared" si="123"/>
        <v>0</v>
      </c>
      <c r="J205" s="3">
        <f t="shared" si="123"/>
        <v>0</v>
      </c>
      <c r="K205" s="2"/>
      <c r="L205" s="3"/>
      <c r="M205" s="2"/>
      <c r="N205" s="3"/>
      <c r="O205" s="2">
        <v>2.5000000000000001E-3</v>
      </c>
      <c r="P205" s="2">
        <v>17</v>
      </c>
      <c r="Q205" s="3">
        <f t="shared" si="124"/>
        <v>4.2500000000000003E-2</v>
      </c>
      <c r="R205" s="2">
        <f t="shared" si="125"/>
        <v>17</v>
      </c>
      <c r="S205" s="3">
        <f t="shared" si="126"/>
        <v>4.2500000000000003E-2</v>
      </c>
      <c r="T205" s="2"/>
      <c r="U205" s="3"/>
      <c r="V205" s="2"/>
      <c r="W205" s="3"/>
      <c r="X205" s="2">
        <v>2.5000000000000001E-3</v>
      </c>
      <c r="Y205" s="2">
        <v>17</v>
      </c>
      <c r="Z205" s="3">
        <f t="shared" si="127"/>
        <v>4.2500000000000003E-2</v>
      </c>
      <c r="AA205" s="2">
        <f t="shared" si="128"/>
        <v>17</v>
      </c>
      <c r="AB205" s="3">
        <f t="shared" si="129"/>
        <v>4.2500000000000003E-2</v>
      </c>
      <c r="AC205" s="2"/>
      <c r="AD205" s="109" t="b">
        <f t="shared" si="134"/>
        <v>1</v>
      </c>
      <c r="AE205" s="109" t="b">
        <f t="shared" si="135"/>
        <v>1</v>
      </c>
    </row>
    <row r="206" spans="1:31" s="176" customFormat="1">
      <c r="A206" s="4"/>
      <c r="B206" s="4" t="s">
        <v>106</v>
      </c>
      <c r="C206" s="4">
        <f>SUM(C196:C205)</f>
        <v>24051</v>
      </c>
      <c r="D206" s="5">
        <f>SUM(D196:D205)</f>
        <v>46.154500000000006</v>
      </c>
      <c r="E206" s="4">
        <f>SUM(E196:E205)</f>
        <v>24051</v>
      </c>
      <c r="F206" s="5">
        <f>SUM(F196:F205)</f>
        <v>46.154500000000006</v>
      </c>
      <c r="G206" s="175">
        <f t="shared" si="132"/>
        <v>1</v>
      </c>
      <c r="H206" s="175">
        <f t="shared" si="133"/>
        <v>1</v>
      </c>
      <c r="I206" s="4">
        <f t="shared" ref="I206:N206" si="136">SUM(I196:I205)</f>
        <v>0</v>
      </c>
      <c r="J206" s="5">
        <f t="shared" si="136"/>
        <v>0</v>
      </c>
      <c r="K206" s="4">
        <f t="shared" si="136"/>
        <v>0</v>
      </c>
      <c r="L206" s="5">
        <f t="shared" si="136"/>
        <v>0</v>
      </c>
      <c r="M206" s="4">
        <f t="shared" si="136"/>
        <v>0</v>
      </c>
      <c r="N206" s="5">
        <f t="shared" si="136"/>
        <v>0</v>
      </c>
      <c r="O206" s="4">
        <f t="shared" ref="O206:AB206" si="137">SUM(O196:O205)</f>
        <v>1.6500000000000001E-2</v>
      </c>
      <c r="P206" s="4">
        <f t="shared" si="137"/>
        <v>22104</v>
      </c>
      <c r="Q206" s="5">
        <f t="shared" si="137"/>
        <v>42.455000000000005</v>
      </c>
      <c r="R206" s="4">
        <f t="shared" si="137"/>
        <v>22104</v>
      </c>
      <c r="S206" s="5">
        <f t="shared" si="137"/>
        <v>42.455000000000005</v>
      </c>
      <c r="T206" s="4">
        <f t="shared" si="137"/>
        <v>0</v>
      </c>
      <c r="U206" s="5">
        <f t="shared" si="137"/>
        <v>0</v>
      </c>
      <c r="V206" s="4">
        <f t="shared" si="137"/>
        <v>0</v>
      </c>
      <c r="W206" s="5">
        <f t="shared" si="137"/>
        <v>0</v>
      </c>
      <c r="X206" s="4">
        <v>1.6500000000000001E-2</v>
      </c>
      <c r="Y206" s="4">
        <v>22056</v>
      </c>
      <c r="Z206" s="5">
        <f t="shared" si="137"/>
        <v>42.455000000000005</v>
      </c>
      <c r="AA206" s="4">
        <f t="shared" si="137"/>
        <v>22104</v>
      </c>
      <c r="AB206" s="5">
        <f t="shared" si="137"/>
        <v>42.455000000000005</v>
      </c>
      <c r="AC206" s="4"/>
      <c r="AD206" s="109" t="b">
        <f t="shared" si="134"/>
        <v>0</v>
      </c>
      <c r="AE206" s="109" t="b">
        <f t="shared" si="135"/>
        <v>1</v>
      </c>
    </row>
    <row r="207" spans="1:31" s="176" customFormat="1" ht="31.5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4"/>
        <v>1</v>
      </c>
      <c r="AE207" s="109" t="b">
        <f t="shared" si="135"/>
        <v>1</v>
      </c>
    </row>
    <row r="208" spans="1:31">
      <c r="A208" s="2">
        <v>8.01</v>
      </c>
      <c r="B208" s="2" t="s">
        <v>135</v>
      </c>
      <c r="C208" s="2">
        <v>10675</v>
      </c>
      <c r="D208" s="3">
        <v>42.7</v>
      </c>
      <c r="E208" s="2">
        <f t="shared" ref="E208:F211" si="138">C208</f>
        <v>10675</v>
      </c>
      <c r="F208" s="3">
        <f t="shared" si="138"/>
        <v>42.7</v>
      </c>
      <c r="G208" s="108">
        <f t="shared" si="132"/>
        <v>1</v>
      </c>
      <c r="H208" s="108">
        <f t="shared" si="133"/>
        <v>1</v>
      </c>
      <c r="I208" s="2">
        <f t="shared" ref="I208:J211" si="139">C208-E208</f>
        <v>0</v>
      </c>
      <c r="J208" s="3">
        <f t="shared" si="139"/>
        <v>0</v>
      </c>
      <c r="K208" s="2"/>
      <c r="L208" s="3"/>
      <c r="M208" s="2"/>
      <c r="N208" s="3"/>
      <c r="O208" s="2">
        <v>4.0000000000000001E-3</v>
      </c>
      <c r="P208" s="2">
        <v>9562</v>
      </c>
      <c r="Q208" s="3">
        <f>P208*O208</f>
        <v>38.247999999999998</v>
      </c>
      <c r="R208" s="2">
        <f t="shared" ref="R208:S211" si="140">K208+M208+P208</f>
        <v>9562</v>
      </c>
      <c r="S208" s="3">
        <f t="shared" si="140"/>
        <v>38.247999999999998</v>
      </c>
      <c r="T208" s="2"/>
      <c r="U208" s="3"/>
      <c r="V208" s="2"/>
      <c r="W208" s="3"/>
      <c r="X208" s="2">
        <v>4.0000000000000001E-3</v>
      </c>
      <c r="Y208" s="2">
        <v>9562</v>
      </c>
      <c r="Z208" s="3">
        <f>X208*Y208</f>
        <v>38.247999999999998</v>
      </c>
      <c r="AA208" s="2">
        <f t="shared" ref="AA208:AB211" si="141">T208+V208+Y208</f>
        <v>9562</v>
      </c>
      <c r="AB208" s="3">
        <f t="shared" si="141"/>
        <v>38.247999999999998</v>
      </c>
      <c r="AC208" s="2"/>
      <c r="AD208" s="109" t="b">
        <f t="shared" si="134"/>
        <v>1</v>
      </c>
      <c r="AE208" s="109" t="b">
        <f t="shared" si="135"/>
        <v>1</v>
      </c>
    </row>
    <row r="209" spans="1:31">
      <c r="A209" s="2">
        <f>+A208+0.01</f>
        <v>8.02</v>
      </c>
      <c r="B209" s="2" t="s">
        <v>136</v>
      </c>
      <c r="C209" s="2">
        <v>114</v>
      </c>
      <c r="D209" s="3">
        <v>0.45600000000000002</v>
      </c>
      <c r="E209" s="2">
        <f t="shared" si="138"/>
        <v>114</v>
      </c>
      <c r="F209" s="3">
        <f t="shared" si="138"/>
        <v>0.45600000000000002</v>
      </c>
      <c r="G209" s="108">
        <f t="shared" si="132"/>
        <v>1</v>
      </c>
      <c r="H209" s="108">
        <f t="shared" si="133"/>
        <v>1</v>
      </c>
      <c r="I209" s="2">
        <f t="shared" si="139"/>
        <v>0</v>
      </c>
      <c r="J209" s="3">
        <f t="shared" si="139"/>
        <v>0</v>
      </c>
      <c r="K209" s="2"/>
      <c r="L209" s="3"/>
      <c r="M209" s="2"/>
      <c r="N209" s="3"/>
      <c r="O209" s="2">
        <v>4.0000000000000001E-3</v>
      </c>
      <c r="P209" s="2">
        <v>1</v>
      </c>
      <c r="Q209" s="3">
        <f>P209*O209</f>
        <v>4.0000000000000001E-3</v>
      </c>
      <c r="R209" s="2">
        <f t="shared" si="140"/>
        <v>1</v>
      </c>
      <c r="S209" s="3">
        <f t="shared" si="140"/>
        <v>4.0000000000000001E-3</v>
      </c>
      <c r="T209" s="2"/>
      <c r="U209" s="3"/>
      <c r="V209" s="2"/>
      <c r="W209" s="3"/>
      <c r="X209" s="2">
        <v>4.0000000000000001E-3</v>
      </c>
      <c r="Y209" s="2">
        <v>1</v>
      </c>
      <c r="Z209" s="3">
        <f>X209*Y209</f>
        <v>4.0000000000000001E-3</v>
      </c>
      <c r="AA209" s="2">
        <f t="shared" si="141"/>
        <v>1</v>
      </c>
      <c r="AB209" s="3">
        <f t="shared" si="141"/>
        <v>4.0000000000000001E-3</v>
      </c>
      <c r="AC209" s="2"/>
      <c r="AD209" s="109" t="b">
        <f t="shared" si="134"/>
        <v>1</v>
      </c>
      <c r="AE209" s="109" t="b">
        <f t="shared" si="135"/>
        <v>1</v>
      </c>
    </row>
    <row r="210" spans="1:31">
      <c r="A210" s="2">
        <f>+A209+0.01</f>
        <v>8.0299999999999994</v>
      </c>
      <c r="B210" s="2" t="s">
        <v>137</v>
      </c>
      <c r="C210" s="2">
        <v>10820</v>
      </c>
      <c r="D210" s="3">
        <v>43.28</v>
      </c>
      <c r="E210" s="2">
        <f t="shared" si="138"/>
        <v>10820</v>
      </c>
      <c r="F210" s="3">
        <f t="shared" si="138"/>
        <v>43.28</v>
      </c>
      <c r="G210" s="108">
        <f t="shared" si="132"/>
        <v>1</v>
      </c>
      <c r="H210" s="108">
        <f t="shared" si="133"/>
        <v>1</v>
      </c>
      <c r="I210" s="2">
        <f t="shared" si="139"/>
        <v>0</v>
      </c>
      <c r="J210" s="3">
        <f t="shared" si="139"/>
        <v>0</v>
      </c>
      <c r="K210" s="2"/>
      <c r="L210" s="3"/>
      <c r="M210" s="2"/>
      <c r="N210" s="3"/>
      <c r="O210" s="2">
        <v>4.0000000000000001E-3</v>
      </c>
      <c r="P210" s="2">
        <v>10109</v>
      </c>
      <c r="Q210" s="3">
        <f>P210*O210</f>
        <v>40.436</v>
      </c>
      <c r="R210" s="2">
        <f t="shared" si="140"/>
        <v>10109</v>
      </c>
      <c r="S210" s="3">
        <f t="shared" si="140"/>
        <v>40.436</v>
      </c>
      <c r="T210" s="2"/>
      <c r="U210" s="3"/>
      <c r="V210" s="2"/>
      <c r="W210" s="3"/>
      <c r="X210" s="2">
        <v>4.0000000000000001E-3</v>
      </c>
      <c r="Y210" s="2">
        <v>10109</v>
      </c>
      <c r="Z210" s="3">
        <f>X210*Y210</f>
        <v>40.436</v>
      </c>
      <c r="AA210" s="2">
        <f t="shared" si="141"/>
        <v>10109</v>
      </c>
      <c r="AB210" s="3">
        <f t="shared" si="141"/>
        <v>40.436</v>
      </c>
      <c r="AC210" s="2"/>
      <c r="AD210" s="109" t="b">
        <f t="shared" si="134"/>
        <v>1</v>
      </c>
      <c r="AE210" s="109" t="b">
        <f t="shared" si="135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8"/>
        <v>0</v>
      </c>
      <c r="F211" s="3">
        <f t="shared" si="138"/>
        <v>0</v>
      </c>
      <c r="G211" s="108" t="e">
        <f t="shared" si="132"/>
        <v>#DIV/0!</v>
      </c>
      <c r="H211" s="108" t="e">
        <f t="shared" si="133"/>
        <v>#DIV/0!</v>
      </c>
      <c r="I211" s="2">
        <f t="shared" si="139"/>
        <v>0</v>
      </c>
      <c r="J211" s="3">
        <f t="shared" si="139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0"/>
        <v>0</v>
      </c>
      <c r="S211" s="3">
        <f t="shared" si="140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1"/>
        <v>0</v>
      </c>
      <c r="AB211" s="3">
        <f t="shared" si="141"/>
        <v>0</v>
      </c>
      <c r="AC211" s="2"/>
      <c r="AD211" s="109" t="b">
        <f t="shared" si="134"/>
        <v>1</v>
      </c>
      <c r="AE211" s="109" t="b">
        <f t="shared" si="135"/>
        <v>1</v>
      </c>
    </row>
    <row r="212" spans="1:31" s="176" customFormat="1">
      <c r="A212" s="4"/>
      <c r="B212" s="4" t="s">
        <v>108</v>
      </c>
      <c r="C212" s="4">
        <f>SUM(C208:C211)</f>
        <v>21609</v>
      </c>
      <c r="D212" s="5">
        <f>SUM(D208:D211)</f>
        <v>86.436000000000007</v>
      </c>
      <c r="E212" s="4">
        <f>SUM(E208:E211)</f>
        <v>21609</v>
      </c>
      <c r="F212" s="5">
        <f>SUM(F208:F211)</f>
        <v>86.436000000000007</v>
      </c>
      <c r="G212" s="175">
        <f t="shared" si="132"/>
        <v>1</v>
      </c>
      <c r="H212" s="175">
        <f t="shared" si="133"/>
        <v>1</v>
      </c>
      <c r="I212" s="4">
        <f t="shared" ref="I212:N212" si="142">SUM(I208:I211)</f>
        <v>0</v>
      </c>
      <c r="J212" s="5">
        <f t="shared" si="142"/>
        <v>0</v>
      </c>
      <c r="K212" s="4">
        <f t="shared" si="142"/>
        <v>0</v>
      </c>
      <c r="L212" s="5">
        <f t="shared" si="142"/>
        <v>0</v>
      </c>
      <c r="M212" s="4">
        <f t="shared" si="142"/>
        <v>0</v>
      </c>
      <c r="N212" s="5">
        <f t="shared" si="142"/>
        <v>0</v>
      </c>
      <c r="O212" s="4">
        <f t="shared" ref="O212:AB212" si="143">SUM(O208:O211)</f>
        <v>1.2E-2</v>
      </c>
      <c r="P212" s="4">
        <f>SUM(P208:P211)</f>
        <v>19672</v>
      </c>
      <c r="Q212" s="5">
        <f t="shared" si="143"/>
        <v>78.687999999999988</v>
      </c>
      <c r="R212" s="4">
        <f t="shared" si="143"/>
        <v>19672</v>
      </c>
      <c r="S212" s="5">
        <f t="shared" si="143"/>
        <v>78.687999999999988</v>
      </c>
      <c r="T212" s="4">
        <f t="shared" si="143"/>
        <v>0</v>
      </c>
      <c r="U212" s="5">
        <f t="shared" si="143"/>
        <v>0</v>
      </c>
      <c r="V212" s="4">
        <f t="shared" si="143"/>
        <v>0</v>
      </c>
      <c r="W212" s="5">
        <f t="shared" si="143"/>
        <v>0</v>
      </c>
      <c r="X212" s="4">
        <v>1.2E-2</v>
      </c>
      <c r="Y212" s="4">
        <v>19672</v>
      </c>
      <c r="Z212" s="5">
        <f t="shared" si="143"/>
        <v>78.687999999999988</v>
      </c>
      <c r="AA212" s="4">
        <f t="shared" si="143"/>
        <v>19672</v>
      </c>
      <c r="AB212" s="5">
        <f t="shared" si="143"/>
        <v>78.687999999999988</v>
      </c>
      <c r="AC212" s="4"/>
      <c r="AD212" s="109" t="b">
        <f t="shared" si="134"/>
        <v>0</v>
      </c>
      <c r="AE212" s="109" t="b">
        <f t="shared" si="135"/>
        <v>1</v>
      </c>
    </row>
    <row r="213" spans="1:31" s="176" customFormat="1" ht="31.5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4"/>
        <v>1</v>
      </c>
      <c r="AE213" s="109" t="b">
        <f t="shared" si="135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2"/>
        <v>#DIV/0!</v>
      </c>
      <c r="H214" s="108" t="e">
        <f t="shared" si="133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4"/>
        <v>1</v>
      </c>
      <c r="AE214" s="109" t="b">
        <f t="shared" si="135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2"/>
        <v>#DIV/0!</v>
      </c>
      <c r="H215" s="108" t="e">
        <f t="shared" si="133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4"/>
        <v>1</v>
      </c>
      <c r="AE215" s="109" t="b">
        <f t="shared" si="135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2"/>
        <v>#DIV/0!</v>
      </c>
      <c r="H216" s="175" t="e">
        <f t="shared" si="133"/>
        <v>#DIV/0!</v>
      </c>
      <c r="I216" s="4">
        <f t="shared" ref="I216:AB216" si="144">SUM(I214:I215)</f>
        <v>0</v>
      </c>
      <c r="J216" s="5">
        <f t="shared" si="144"/>
        <v>0</v>
      </c>
      <c r="K216" s="4">
        <f t="shared" si="144"/>
        <v>0</v>
      </c>
      <c r="L216" s="5">
        <f t="shared" si="144"/>
        <v>0</v>
      </c>
      <c r="M216" s="4">
        <f t="shared" si="144"/>
        <v>0</v>
      </c>
      <c r="N216" s="5">
        <f t="shared" si="144"/>
        <v>0</v>
      </c>
      <c r="O216" s="4">
        <f t="shared" si="144"/>
        <v>0.7</v>
      </c>
      <c r="P216" s="4">
        <f t="shared" si="144"/>
        <v>0</v>
      </c>
      <c r="Q216" s="5">
        <f t="shared" si="144"/>
        <v>0</v>
      </c>
      <c r="R216" s="4">
        <f t="shared" si="144"/>
        <v>0</v>
      </c>
      <c r="S216" s="5">
        <f t="shared" si="144"/>
        <v>0</v>
      </c>
      <c r="T216" s="4">
        <f t="shared" si="144"/>
        <v>0</v>
      </c>
      <c r="U216" s="5">
        <f t="shared" si="144"/>
        <v>0</v>
      </c>
      <c r="V216" s="4">
        <f t="shared" si="144"/>
        <v>0</v>
      </c>
      <c r="W216" s="5">
        <f t="shared" si="144"/>
        <v>0</v>
      </c>
      <c r="X216" s="4">
        <v>0.7</v>
      </c>
      <c r="Y216" s="4">
        <v>0</v>
      </c>
      <c r="Z216" s="5">
        <f t="shared" si="144"/>
        <v>0</v>
      </c>
      <c r="AA216" s="4">
        <f t="shared" si="144"/>
        <v>0</v>
      </c>
      <c r="AB216" s="5">
        <f t="shared" si="144"/>
        <v>0</v>
      </c>
      <c r="AC216" s="4"/>
      <c r="AD216" s="109" t="b">
        <f t="shared" si="134"/>
        <v>1</v>
      </c>
      <c r="AE216" s="109" t="b">
        <f t="shared" si="135"/>
        <v>1</v>
      </c>
    </row>
    <row r="217" spans="1:31" s="176" customFormat="1" ht="31.5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4"/>
        <v>1</v>
      </c>
      <c r="AE217" s="109" t="b">
        <f t="shared" si="135"/>
        <v>1</v>
      </c>
    </row>
    <row r="218" spans="1:31" s="176" customFormat="1" ht="31.5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4"/>
        <v>1</v>
      </c>
      <c r="AE218" s="109" t="b">
        <f t="shared" si="135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4"/>
        <v>1</v>
      </c>
      <c r="AE219" s="109" t="b">
        <f t="shared" si="135"/>
        <v>1</v>
      </c>
    </row>
    <row r="220" spans="1:31" ht="31.5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2"/>
        <v>#DIV/0!</v>
      </c>
      <c r="H220" s="108" t="e">
        <f t="shared" si="133"/>
        <v>#DIV/0!</v>
      </c>
      <c r="I220" s="2">
        <f t="shared" ref="I220:J232" si="145">C220-E220</f>
        <v>0</v>
      </c>
      <c r="J220" s="3">
        <f t="shared" si="145"/>
        <v>0</v>
      </c>
      <c r="K220" s="2"/>
      <c r="L220" s="3"/>
      <c r="M220" s="2"/>
      <c r="N220" s="3"/>
      <c r="O220" s="2"/>
      <c r="P220" s="2"/>
      <c r="Q220" s="3">
        <f t="shared" ref="Q220:Q236" si="146">P220*O220</f>
        <v>0</v>
      </c>
      <c r="R220" s="2">
        <f t="shared" ref="R220:S222" si="147">K220+M220+P220</f>
        <v>0</v>
      </c>
      <c r="S220" s="3">
        <f t="shared" si="147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8">T220+V220+Y220</f>
        <v>0</v>
      </c>
      <c r="AB220" s="3">
        <f t="shared" si="148"/>
        <v>0</v>
      </c>
      <c r="AC220" s="2"/>
      <c r="AD220" s="109" t="b">
        <f t="shared" si="134"/>
        <v>1</v>
      </c>
      <c r="AE220" s="109" t="b">
        <f t="shared" si="135"/>
        <v>1</v>
      </c>
    </row>
    <row r="221" spans="1:31" ht="47.25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2"/>
        <v>#DIV/0!</v>
      </c>
      <c r="H221" s="108" t="e">
        <f t="shared" si="133"/>
        <v>#DIV/0!</v>
      </c>
      <c r="I221" s="2">
        <f t="shared" si="145"/>
        <v>0</v>
      </c>
      <c r="J221" s="3">
        <f t="shared" si="145"/>
        <v>0</v>
      </c>
      <c r="K221" s="2"/>
      <c r="L221" s="3"/>
      <c r="M221" s="2"/>
      <c r="N221" s="3"/>
      <c r="O221" s="2"/>
      <c r="P221" s="2"/>
      <c r="Q221" s="3">
        <f t="shared" si="146"/>
        <v>0</v>
      </c>
      <c r="R221" s="2">
        <f t="shared" si="147"/>
        <v>0</v>
      </c>
      <c r="S221" s="3">
        <f t="shared" si="147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8"/>
        <v>0</v>
      </c>
      <c r="AB221" s="3">
        <f t="shared" si="148"/>
        <v>0</v>
      </c>
      <c r="AC221" s="2"/>
      <c r="AD221" s="109" t="b">
        <f t="shared" si="134"/>
        <v>1</v>
      </c>
      <c r="AE221" s="109" t="b">
        <f t="shared" si="135"/>
        <v>1</v>
      </c>
    </row>
    <row r="222" spans="1:31" ht="78.7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2"/>
        <v>#DIV/0!</v>
      </c>
      <c r="H222" s="108" t="e">
        <f t="shared" si="133"/>
        <v>#DIV/0!</v>
      </c>
      <c r="I222" s="2">
        <f t="shared" si="145"/>
        <v>0</v>
      </c>
      <c r="J222" s="3">
        <f t="shared" si="145"/>
        <v>0</v>
      </c>
      <c r="K222" s="2"/>
      <c r="L222" s="3"/>
      <c r="M222" s="2"/>
      <c r="N222" s="3"/>
      <c r="O222" s="2"/>
      <c r="P222" s="2"/>
      <c r="Q222" s="3">
        <f t="shared" si="146"/>
        <v>0</v>
      </c>
      <c r="R222" s="2">
        <f t="shared" si="147"/>
        <v>0</v>
      </c>
      <c r="S222" s="3">
        <f t="shared" si="147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8"/>
        <v>0</v>
      </c>
      <c r="AB222" s="3">
        <f t="shared" si="148"/>
        <v>0</v>
      </c>
      <c r="AC222" s="2"/>
      <c r="AD222" s="109" t="b">
        <f t="shared" si="134"/>
        <v>1</v>
      </c>
      <c r="AE222" s="109" t="b">
        <f t="shared" si="135"/>
        <v>1</v>
      </c>
    </row>
    <row r="223" spans="1:31" s="176" customFormat="1" ht="31.5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4"/>
        <v>1</v>
      </c>
      <c r="AE223" s="109" t="b">
        <f t="shared" si="135"/>
        <v>1</v>
      </c>
    </row>
    <row r="224" spans="1:31" ht="47.2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2"/>
        <v>#DIV/0!</v>
      </c>
      <c r="H224" s="108" t="e">
        <f t="shared" si="133"/>
        <v>#DIV/0!</v>
      </c>
      <c r="I224" s="2">
        <f t="shared" si="145"/>
        <v>0</v>
      </c>
      <c r="J224" s="3">
        <f t="shared" si="145"/>
        <v>0</v>
      </c>
      <c r="K224" s="2"/>
      <c r="L224" s="3"/>
      <c r="M224" s="2"/>
      <c r="N224" s="3"/>
      <c r="O224" s="2"/>
      <c r="P224" s="2"/>
      <c r="Q224" s="3">
        <f t="shared" si="146"/>
        <v>0</v>
      </c>
      <c r="R224" s="2">
        <f t="shared" ref="R224:R236" si="149">K224+M224+P224</f>
        <v>0</v>
      </c>
      <c r="S224" s="3">
        <f t="shared" ref="S224:S236" si="150">L224+N224+Q224</f>
        <v>0</v>
      </c>
      <c r="T224" s="2"/>
      <c r="U224" s="3"/>
      <c r="V224" s="2"/>
      <c r="W224" s="3"/>
      <c r="X224" s="2"/>
      <c r="Y224" s="2"/>
      <c r="Z224" s="3"/>
      <c r="AA224" s="2"/>
      <c r="AB224" s="3"/>
      <c r="AC224" s="2"/>
      <c r="AD224" s="109" t="b">
        <f t="shared" si="134"/>
        <v>1</v>
      </c>
      <c r="AE224" s="109" t="b">
        <f t="shared" si="135"/>
        <v>1</v>
      </c>
    </row>
    <row r="225" spans="1:31" ht="31.5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2"/>
        <v>#DIV/0!</v>
      </c>
      <c r="H225" s="108" t="e">
        <f t="shared" si="133"/>
        <v>#DIV/0!</v>
      </c>
      <c r="I225" s="2">
        <f t="shared" si="145"/>
        <v>0</v>
      </c>
      <c r="J225" s="3">
        <f t="shared" si="145"/>
        <v>0</v>
      </c>
      <c r="K225" s="2"/>
      <c r="L225" s="3"/>
      <c r="M225" s="2"/>
      <c r="N225" s="3"/>
      <c r="O225" s="2"/>
      <c r="P225" s="2"/>
      <c r="Q225" s="3">
        <f t="shared" si="146"/>
        <v>0</v>
      </c>
      <c r="R225" s="2">
        <f t="shared" si="149"/>
        <v>0</v>
      </c>
      <c r="S225" s="3">
        <f t="shared" si="150"/>
        <v>0</v>
      </c>
      <c r="T225" s="2"/>
      <c r="U225" s="3"/>
      <c r="V225" s="2"/>
      <c r="W225" s="3"/>
      <c r="X225" s="2"/>
      <c r="Y225" s="2"/>
      <c r="Z225" s="3">
        <f>X225*Y225</f>
        <v>0</v>
      </c>
      <c r="AA225" s="2">
        <f t="shared" ref="AA225:AB227" si="151">T225+V225+Y225</f>
        <v>0</v>
      </c>
      <c r="AB225" s="3">
        <f t="shared" si="151"/>
        <v>0</v>
      </c>
      <c r="AC225" s="2"/>
      <c r="AD225" s="109" t="b">
        <f t="shared" si="134"/>
        <v>1</v>
      </c>
      <c r="AE225" s="109" t="b">
        <f t="shared" si="135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2"/>
        <v>#DIV/0!</v>
      </c>
      <c r="H226" s="108" t="e">
        <f t="shared" si="133"/>
        <v>#DIV/0!</v>
      </c>
      <c r="I226" s="2">
        <f t="shared" si="145"/>
        <v>0</v>
      </c>
      <c r="J226" s="3">
        <f t="shared" si="145"/>
        <v>0</v>
      </c>
      <c r="K226" s="2"/>
      <c r="L226" s="3"/>
      <c r="M226" s="2"/>
      <c r="N226" s="3"/>
      <c r="O226" s="2"/>
      <c r="P226" s="2"/>
      <c r="Q226" s="3">
        <f t="shared" si="146"/>
        <v>0</v>
      </c>
      <c r="R226" s="2">
        <f t="shared" si="149"/>
        <v>0</v>
      </c>
      <c r="S226" s="3">
        <f t="shared" si="150"/>
        <v>0</v>
      </c>
      <c r="T226" s="2"/>
      <c r="U226" s="3"/>
      <c r="V226" s="2"/>
      <c r="W226" s="3"/>
      <c r="X226" s="2"/>
      <c r="Y226" s="2"/>
      <c r="Z226" s="3">
        <f>X226*Y226</f>
        <v>0</v>
      </c>
      <c r="AA226" s="2">
        <f t="shared" si="151"/>
        <v>0</v>
      </c>
      <c r="AB226" s="3">
        <f t="shared" si="151"/>
        <v>0</v>
      </c>
      <c r="AC226" s="2"/>
      <c r="AD226" s="109" t="b">
        <f t="shared" si="134"/>
        <v>1</v>
      </c>
      <c r="AE226" s="109" t="b">
        <f t="shared" si="135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2"/>
        <v>#DIV/0!</v>
      </c>
      <c r="H227" s="108" t="e">
        <f t="shared" si="133"/>
        <v>#DIV/0!</v>
      </c>
      <c r="I227" s="2">
        <f t="shared" si="145"/>
        <v>0</v>
      </c>
      <c r="J227" s="3">
        <f t="shared" si="145"/>
        <v>0</v>
      </c>
      <c r="K227" s="2"/>
      <c r="L227" s="3"/>
      <c r="M227" s="2"/>
      <c r="N227" s="3"/>
      <c r="O227" s="2"/>
      <c r="P227" s="2"/>
      <c r="Q227" s="3">
        <f t="shared" si="146"/>
        <v>0</v>
      </c>
      <c r="R227" s="2">
        <f t="shared" si="149"/>
        <v>0</v>
      </c>
      <c r="S227" s="3">
        <f t="shared" si="150"/>
        <v>0</v>
      </c>
      <c r="T227" s="2"/>
      <c r="U227" s="3"/>
      <c r="V227" s="2"/>
      <c r="W227" s="3"/>
      <c r="X227" s="2"/>
      <c r="Y227" s="2"/>
      <c r="Z227" s="3">
        <f>X227*Y227</f>
        <v>0</v>
      </c>
      <c r="AA227" s="2">
        <f t="shared" si="151"/>
        <v>0</v>
      </c>
      <c r="AB227" s="3">
        <f t="shared" si="151"/>
        <v>0</v>
      </c>
      <c r="AC227" s="2"/>
      <c r="AD227" s="109" t="b">
        <f t="shared" si="134"/>
        <v>1</v>
      </c>
      <c r="AE227" s="109" t="b">
        <f t="shared" si="135"/>
        <v>1</v>
      </c>
    </row>
    <row r="228" spans="1:31" ht="63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2"/>
        <v>#DIV/0!</v>
      </c>
      <c r="H228" s="108" t="e">
        <f t="shared" si="133"/>
        <v>#DIV/0!</v>
      </c>
      <c r="I228" s="2">
        <f t="shared" si="145"/>
        <v>0</v>
      </c>
      <c r="J228" s="3">
        <f t="shared" si="145"/>
        <v>0</v>
      </c>
      <c r="K228" s="2"/>
      <c r="L228" s="3"/>
      <c r="M228" s="2"/>
      <c r="N228" s="3"/>
      <c r="O228" s="2"/>
      <c r="P228" s="2"/>
      <c r="Q228" s="3">
        <f t="shared" si="146"/>
        <v>0</v>
      </c>
      <c r="R228" s="2">
        <f t="shared" si="149"/>
        <v>0</v>
      </c>
      <c r="S228" s="3">
        <f t="shared" si="150"/>
        <v>0</v>
      </c>
      <c r="T228" s="2"/>
      <c r="U228" s="3"/>
      <c r="V228" s="2"/>
      <c r="W228" s="3"/>
      <c r="X228" s="2"/>
      <c r="Y228" s="2"/>
      <c r="Z228" s="3"/>
      <c r="AA228" s="2"/>
      <c r="AB228" s="3"/>
      <c r="AC228" s="2"/>
      <c r="AD228" s="109" t="b">
        <f t="shared" si="134"/>
        <v>1</v>
      </c>
      <c r="AE228" s="109" t="b">
        <f t="shared" si="135"/>
        <v>1</v>
      </c>
    </row>
    <row r="229" spans="1:31" ht="31.5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2"/>
        <v>#DIV/0!</v>
      </c>
      <c r="H229" s="108" t="e">
        <f t="shared" si="133"/>
        <v>#DIV/0!</v>
      </c>
      <c r="I229" s="2">
        <f t="shared" si="145"/>
        <v>0</v>
      </c>
      <c r="J229" s="3">
        <f t="shared" si="145"/>
        <v>0</v>
      </c>
      <c r="K229" s="2"/>
      <c r="L229" s="3"/>
      <c r="M229" s="2"/>
      <c r="N229" s="3"/>
      <c r="O229" s="2"/>
      <c r="P229" s="2"/>
      <c r="Q229" s="3">
        <f t="shared" si="146"/>
        <v>0</v>
      </c>
      <c r="R229" s="2">
        <f t="shared" si="149"/>
        <v>0</v>
      </c>
      <c r="S229" s="3">
        <f t="shared" si="150"/>
        <v>0</v>
      </c>
      <c r="T229" s="2"/>
      <c r="U229" s="3"/>
      <c r="V229" s="2"/>
      <c r="W229" s="3"/>
      <c r="X229" s="2"/>
      <c r="Y229" s="2"/>
      <c r="Z229" s="3">
        <f>X229*Y229</f>
        <v>0</v>
      </c>
      <c r="AA229" s="2">
        <f t="shared" ref="AA229:AB232" si="152">T229+V229+Y229</f>
        <v>0</v>
      </c>
      <c r="AB229" s="3">
        <f t="shared" si="152"/>
        <v>0</v>
      </c>
      <c r="AC229" s="2"/>
      <c r="AD229" s="109" t="b">
        <f t="shared" si="134"/>
        <v>1</v>
      </c>
      <c r="AE229" s="109" t="b">
        <f t="shared" si="135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2"/>
        <v>#DIV/0!</v>
      </c>
      <c r="H230" s="108" t="e">
        <f t="shared" si="133"/>
        <v>#DIV/0!</v>
      </c>
      <c r="I230" s="2">
        <f t="shared" si="145"/>
        <v>0</v>
      </c>
      <c r="J230" s="3">
        <f t="shared" si="145"/>
        <v>0</v>
      </c>
      <c r="K230" s="2"/>
      <c r="L230" s="3"/>
      <c r="M230" s="2"/>
      <c r="N230" s="3"/>
      <c r="O230" s="2"/>
      <c r="P230" s="2"/>
      <c r="Q230" s="3">
        <f t="shared" si="146"/>
        <v>0</v>
      </c>
      <c r="R230" s="2">
        <f t="shared" si="149"/>
        <v>0</v>
      </c>
      <c r="S230" s="3">
        <f t="shared" si="150"/>
        <v>0</v>
      </c>
      <c r="T230" s="2"/>
      <c r="U230" s="3"/>
      <c r="V230" s="2"/>
      <c r="W230" s="3"/>
      <c r="X230" s="2"/>
      <c r="Y230" s="2"/>
      <c r="Z230" s="3">
        <f>X230*Y230</f>
        <v>0</v>
      </c>
      <c r="AA230" s="2">
        <f t="shared" si="152"/>
        <v>0</v>
      </c>
      <c r="AB230" s="3">
        <f t="shared" si="152"/>
        <v>0</v>
      </c>
      <c r="AC230" s="2"/>
      <c r="AD230" s="109" t="b">
        <f t="shared" si="134"/>
        <v>1</v>
      </c>
      <c r="AE230" s="109" t="b">
        <f t="shared" si="135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2"/>
        <v>#DIV/0!</v>
      </c>
      <c r="H231" s="108" t="e">
        <f t="shared" si="133"/>
        <v>#DIV/0!</v>
      </c>
      <c r="I231" s="2">
        <f t="shared" si="145"/>
        <v>0</v>
      </c>
      <c r="J231" s="3">
        <f t="shared" si="145"/>
        <v>0</v>
      </c>
      <c r="K231" s="2"/>
      <c r="L231" s="3"/>
      <c r="M231" s="2"/>
      <c r="N231" s="3"/>
      <c r="O231" s="2"/>
      <c r="P231" s="2"/>
      <c r="Q231" s="3">
        <f t="shared" si="146"/>
        <v>0</v>
      </c>
      <c r="R231" s="2">
        <f t="shared" si="149"/>
        <v>0</v>
      </c>
      <c r="S231" s="3">
        <f t="shared" si="150"/>
        <v>0</v>
      </c>
      <c r="T231" s="2"/>
      <c r="U231" s="3"/>
      <c r="V231" s="2"/>
      <c r="W231" s="3"/>
      <c r="X231" s="2"/>
      <c r="Y231" s="2"/>
      <c r="Z231" s="3">
        <f>X231*Y231</f>
        <v>0</v>
      </c>
      <c r="AA231" s="2">
        <f t="shared" si="152"/>
        <v>0</v>
      </c>
      <c r="AB231" s="3">
        <f t="shared" si="152"/>
        <v>0</v>
      </c>
      <c r="AC231" s="2"/>
      <c r="AD231" s="109" t="b">
        <f t="shared" si="134"/>
        <v>1</v>
      </c>
      <c r="AE231" s="109" t="b">
        <f t="shared" si="135"/>
        <v>1</v>
      </c>
    </row>
    <row r="232" spans="1:31" ht="78.7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2"/>
        <v>#DIV/0!</v>
      </c>
      <c r="H232" s="108" t="e">
        <f t="shared" si="133"/>
        <v>#DIV/0!</v>
      </c>
      <c r="I232" s="2">
        <f t="shared" si="145"/>
        <v>0</v>
      </c>
      <c r="J232" s="3">
        <f t="shared" si="145"/>
        <v>0</v>
      </c>
      <c r="K232" s="2"/>
      <c r="L232" s="3"/>
      <c r="M232" s="2"/>
      <c r="N232" s="3"/>
      <c r="O232" s="2"/>
      <c r="P232" s="2"/>
      <c r="Q232" s="3">
        <f t="shared" si="146"/>
        <v>0</v>
      </c>
      <c r="R232" s="2">
        <f t="shared" si="149"/>
        <v>0</v>
      </c>
      <c r="S232" s="3">
        <f t="shared" si="150"/>
        <v>0</v>
      </c>
      <c r="T232" s="2"/>
      <c r="U232" s="3"/>
      <c r="V232" s="2"/>
      <c r="W232" s="3"/>
      <c r="X232" s="2"/>
      <c r="Y232" s="2"/>
      <c r="Z232" s="3">
        <f>X232*Y232</f>
        <v>0</v>
      </c>
      <c r="AA232" s="2">
        <f t="shared" si="152"/>
        <v>0</v>
      </c>
      <c r="AB232" s="3">
        <f t="shared" si="152"/>
        <v>0</v>
      </c>
      <c r="AC232" s="2"/>
      <c r="AD232" s="109" t="b">
        <f t="shared" si="134"/>
        <v>1</v>
      </c>
      <c r="AE232" s="109" t="b">
        <f t="shared" si="135"/>
        <v>1</v>
      </c>
    </row>
    <row r="233" spans="1:31" ht="63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2"/>
        <v>#DIV/0!</v>
      </c>
      <c r="H233" s="108" t="e">
        <f t="shared" si="133"/>
        <v>#DIV/0!</v>
      </c>
      <c r="I233" s="2">
        <f t="shared" ref="I233:J236" si="153">C233-E233</f>
        <v>0</v>
      </c>
      <c r="J233" s="3">
        <f t="shared" si="153"/>
        <v>0</v>
      </c>
      <c r="K233" s="2"/>
      <c r="L233" s="3"/>
      <c r="M233" s="2"/>
      <c r="N233" s="3"/>
      <c r="O233" s="2"/>
      <c r="P233" s="2"/>
      <c r="Q233" s="3">
        <f t="shared" si="146"/>
        <v>0</v>
      </c>
      <c r="R233" s="2">
        <f t="shared" si="149"/>
        <v>0</v>
      </c>
      <c r="S233" s="3">
        <f t="shared" si="150"/>
        <v>0</v>
      </c>
      <c r="T233" s="2"/>
      <c r="U233" s="3"/>
      <c r="V233" s="2"/>
      <c r="W233" s="3"/>
      <c r="X233" s="2"/>
      <c r="Y233" s="2"/>
      <c r="Z233" s="3"/>
      <c r="AA233" s="2"/>
      <c r="AB233" s="3"/>
      <c r="AC233" s="2"/>
      <c r="AD233" s="109" t="b">
        <f t="shared" si="134"/>
        <v>1</v>
      </c>
      <c r="AE233" s="109" t="b">
        <f t="shared" si="135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2"/>
        <v>#DIV/0!</v>
      </c>
      <c r="H234" s="108" t="e">
        <f t="shared" si="133"/>
        <v>#DIV/0!</v>
      </c>
      <c r="I234" s="2">
        <f t="shared" si="153"/>
        <v>0</v>
      </c>
      <c r="J234" s="3">
        <f t="shared" si="153"/>
        <v>0</v>
      </c>
      <c r="K234" s="2"/>
      <c r="L234" s="3"/>
      <c r="M234" s="2"/>
      <c r="N234" s="3"/>
      <c r="O234" s="2"/>
      <c r="P234" s="2"/>
      <c r="Q234" s="3">
        <f t="shared" si="146"/>
        <v>0</v>
      </c>
      <c r="R234" s="2">
        <f t="shared" si="149"/>
        <v>0</v>
      </c>
      <c r="S234" s="3">
        <f t="shared" si="150"/>
        <v>0</v>
      </c>
      <c r="T234" s="2"/>
      <c r="U234" s="3"/>
      <c r="V234" s="2"/>
      <c r="W234" s="3"/>
      <c r="X234" s="2"/>
      <c r="Y234" s="2"/>
      <c r="Z234" s="3">
        <f>X234*Y234</f>
        <v>0</v>
      </c>
      <c r="AA234" s="2">
        <f t="shared" ref="AA234:AB236" si="154">T234+V234+Y234</f>
        <v>0</v>
      </c>
      <c r="AB234" s="3">
        <f t="shared" si="154"/>
        <v>0</v>
      </c>
      <c r="AC234" s="2"/>
      <c r="AD234" s="109" t="b">
        <f t="shared" si="134"/>
        <v>1</v>
      </c>
      <c r="AE234" s="109" t="b">
        <f t="shared" si="135"/>
        <v>1</v>
      </c>
    </row>
    <row r="235" spans="1:31" ht="31.5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2"/>
        <v>#DIV/0!</v>
      </c>
      <c r="H235" s="108" t="e">
        <f t="shared" si="133"/>
        <v>#DIV/0!</v>
      </c>
      <c r="I235" s="2">
        <f t="shared" si="153"/>
        <v>0</v>
      </c>
      <c r="J235" s="3">
        <f t="shared" si="153"/>
        <v>0</v>
      </c>
      <c r="K235" s="2"/>
      <c r="L235" s="3"/>
      <c r="M235" s="2"/>
      <c r="N235" s="3"/>
      <c r="O235" s="2"/>
      <c r="P235" s="2"/>
      <c r="Q235" s="3">
        <f t="shared" si="146"/>
        <v>0</v>
      </c>
      <c r="R235" s="2">
        <f t="shared" si="149"/>
        <v>0</v>
      </c>
      <c r="S235" s="3">
        <f t="shared" si="150"/>
        <v>0</v>
      </c>
      <c r="T235" s="2"/>
      <c r="U235" s="3"/>
      <c r="V235" s="2"/>
      <c r="W235" s="3"/>
      <c r="X235" s="2"/>
      <c r="Y235" s="2"/>
      <c r="Z235" s="3">
        <f>X235*Y235</f>
        <v>0</v>
      </c>
      <c r="AA235" s="2">
        <f t="shared" si="154"/>
        <v>0</v>
      </c>
      <c r="AB235" s="3">
        <f t="shared" si="154"/>
        <v>0</v>
      </c>
      <c r="AC235" s="2"/>
      <c r="AD235" s="109" t="b">
        <f t="shared" si="134"/>
        <v>1</v>
      </c>
      <c r="AE235" s="109" t="b">
        <f t="shared" si="135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2"/>
        <v>#DIV/0!</v>
      </c>
      <c r="H236" s="108" t="e">
        <f t="shared" si="133"/>
        <v>#DIV/0!</v>
      </c>
      <c r="I236" s="2">
        <f t="shared" si="153"/>
        <v>0</v>
      </c>
      <c r="J236" s="3">
        <f t="shared" si="153"/>
        <v>0</v>
      </c>
      <c r="K236" s="2"/>
      <c r="L236" s="3"/>
      <c r="M236" s="2"/>
      <c r="N236" s="3"/>
      <c r="O236" s="2"/>
      <c r="P236" s="2"/>
      <c r="Q236" s="3">
        <f t="shared" si="146"/>
        <v>0</v>
      </c>
      <c r="R236" s="2">
        <f t="shared" si="149"/>
        <v>0</v>
      </c>
      <c r="S236" s="3">
        <f t="shared" si="150"/>
        <v>0</v>
      </c>
      <c r="T236" s="2"/>
      <c r="U236" s="3"/>
      <c r="V236" s="2"/>
      <c r="W236" s="3"/>
      <c r="X236" s="2"/>
      <c r="Y236" s="2"/>
      <c r="Z236" s="3">
        <f>X236*Y236</f>
        <v>0</v>
      </c>
      <c r="AA236" s="2">
        <f t="shared" si="154"/>
        <v>0</v>
      </c>
      <c r="AB236" s="3">
        <f t="shared" si="154"/>
        <v>0</v>
      </c>
      <c r="AC236" s="2"/>
      <c r="AD236" s="109" t="b">
        <f t="shared" si="134"/>
        <v>1</v>
      </c>
      <c r="AE236" s="109" t="b">
        <f t="shared" si="135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2"/>
        <v>#DIV/0!</v>
      </c>
      <c r="H237" s="175" t="e">
        <f t="shared" si="133"/>
        <v>#DIV/0!</v>
      </c>
      <c r="I237" s="4">
        <f t="shared" ref="I237:N237" si="155">SUM(I220:I236)</f>
        <v>0</v>
      </c>
      <c r="J237" s="5">
        <f t="shared" si="155"/>
        <v>0</v>
      </c>
      <c r="K237" s="4">
        <f t="shared" si="155"/>
        <v>0</v>
      </c>
      <c r="L237" s="5">
        <f t="shared" si="155"/>
        <v>0</v>
      </c>
      <c r="M237" s="4">
        <f t="shared" si="155"/>
        <v>0</v>
      </c>
      <c r="N237" s="5">
        <f t="shared" si="155"/>
        <v>0</v>
      </c>
      <c r="O237" s="4">
        <f t="shared" ref="O237:W237" si="156">SUM(O220:O236)</f>
        <v>0</v>
      </c>
      <c r="P237" s="4">
        <f t="shared" si="156"/>
        <v>0</v>
      </c>
      <c r="Q237" s="5">
        <f t="shared" si="156"/>
        <v>0</v>
      </c>
      <c r="R237" s="4">
        <f t="shared" si="156"/>
        <v>0</v>
      </c>
      <c r="S237" s="5">
        <f t="shared" si="156"/>
        <v>0</v>
      </c>
      <c r="T237" s="4">
        <f t="shared" si="156"/>
        <v>0</v>
      </c>
      <c r="U237" s="5">
        <f t="shared" si="156"/>
        <v>0</v>
      </c>
      <c r="V237" s="4">
        <f t="shared" si="156"/>
        <v>0</v>
      </c>
      <c r="W237" s="5">
        <f t="shared" si="156"/>
        <v>0</v>
      </c>
      <c r="X237" s="4">
        <v>0</v>
      </c>
      <c r="Y237" s="4"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4"/>
        <v>1</v>
      </c>
      <c r="AE237" s="109" t="b">
        <f t="shared" si="135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2"/>
        <v>#DIV/0!</v>
      </c>
      <c r="H238" s="175" t="e">
        <f t="shared" si="133"/>
        <v>#DIV/0!</v>
      </c>
      <c r="I238" s="4">
        <f t="shared" ref="I238:W238" si="157">I237</f>
        <v>0</v>
      </c>
      <c r="J238" s="5">
        <f t="shared" si="157"/>
        <v>0</v>
      </c>
      <c r="K238" s="4">
        <f t="shared" si="157"/>
        <v>0</v>
      </c>
      <c r="L238" s="5">
        <f t="shared" si="157"/>
        <v>0</v>
      </c>
      <c r="M238" s="4">
        <f t="shared" si="157"/>
        <v>0</v>
      </c>
      <c r="N238" s="5">
        <f t="shared" si="157"/>
        <v>0</v>
      </c>
      <c r="O238" s="4">
        <f t="shared" si="157"/>
        <v>0</v>
      </c>
      <c r="P238" s="4">
        <f t="shared" si="157"/>
        <v>0</v>
      </c>
      <c r="Q238" s="5">
        <f t="shared" si="157"/>
        <v>0</v>
      </c>
      <c r="R238" s="4">
        <f t="shared" si="157"/>
        <v>0</v>
      </c>
      <c r="S238" s="5">
        <f t="shared" si="157"/>
        <v>0</v>
      </c>
      <c r="T238" s="4">
        <f t="shared" si="157"/>
        <v>0</v>
      </c>
      <c r="U238" s="5">
        <f t="shared" si="157"/>
        <v>0</v>
      </c>
      <c r="V238" s="4">
        <f t="shared" si="157"/>
        <v>0</v>
      </c>
      <c r="W238" s="5">
        <f t="shared" si="157"/>
        <v>0</v>
      </c>
      <c r="X238" s="4">
        <v>0</v>
      </c>
      <c r="Y238" s="4"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4"/>
        <v>1</v>
      </c>
      <c r="AE238" s="109" t="b">
        <f t="shared" si="135"/>
        <v>1</v>
      </c>
    </row>
    <row r="239" spans="1:31" s="176" customFormat="1" ht="63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4"/>
        <v>1</v>
      </c>
      <c r="AE239" s="109" t="b">
        <f t="shared" si="135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2"/>
        <v>#DIV/0!</v>
      </c>
      <c r="H240" s="108" t="e">
        <f t="shared" si="133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4"/>
        <v>1</v>
      </c>
      <c r="AE240" s="109" t="b">
        <f t="shared" si="135"/>
        <v>1</v>
      </c>
    </row>
    <row r="241" spans="1:31" ht="47.2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2"/>
        <v>#DIV/0!</v>
      </c>
      <c r="H241" s="108" t="e">
        <f t="shared" si="133"/>
        <v>#DIV/0!</v>
      </c>
      <c r="I241" s="2">
        <f t="shared" ref="I241:J257" si="158">C241-E241</f>
        <v>0</v>
      </c>
      <c r="J241" s="3">
        <f t="shared" si="158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59">K241+M241+P241</f>
        <v>0</v>
      </c>
      <c r="S241" s="3">
        <f t="shared" si="159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0">T241+V241+Y241</f>
        <v>0</v>
      </c>
      <c r="AB241" s="3">
        <f t="shared" si="160"/>
        <v>0</v>
      </c>
      <c r="AC241" s="2"/>
      <c r="AD241" s="109" t="b">
        <f t="shared" si="134"/>
        <v>1</v>
      </c>
      <c r="AE241" s="109" t="b">
        <f t="shared" si="135"/>
        <v>1</v>
      </c>
    </row>
    <row r="242" spans="1:31" ht="47.25">
      <c r="A242" s="2">
        <v>10.09</v>
      </c>
      <c r="B242" s="2" t="s">
        <v>162</v>
      </c>
      <c r="C242" s="2">
        <v>76</v>
      </c>
      <c r="D242" s="3">
        <v>182.4</v>
      </c>
      <c r="E242" s="2">
        <f>C242</f>
        <v>76</v>
      </c>
      <c r="F242" s="3">
        <f>D242</f>
        <v>182.4</v>
      </c>
      <c r="G242" s="108">
        <f t="shared" si="132"/>
        <v>1</v>
      </c>
      <c r="H242" s="108">
        <f t="shared" si="133"/>
        <v>1</v>
      </c>
      <c r="I242" s="2">
        <f t="shared" si="158"/>
        <v>0</v>
      </c>
      <c r="J242" s="3">
        <f t="shared" si="158"/>
        <v>0</v>
      </c>
      <c r="K242" s="2"/>
      <c r="L242" s="3"/>
      <c r="M242" s="2"/>
      <c r="N242" s="3"/>
      <c r="O242" s="2">
        <v>0.2</v>
      </c>
      <c r="P242" s="2">
        <f>C242</f>
        <v>76</v>
      </c>
      <c r="Q242" s="3">
        <f t="shared" ref="Q242:Q257" si="161">P242*O242*12</f>
        <v>182.4</v>
      </c>
      <c r="R242" s="2">
        <f t="shared" si="159"/>
        <v>76</v>
      </c>
      <c r="S242" s="3">
        <f>L242+N242+Q242</f>
        <v>182.4</v>
      </c>
      <c r="T242" s="2"/>
      <c r="U242" s="3"/>
      <c r="V242" s="2"/>
      <c r="W242" s="3"/>
      <c r="X242" s="2">
        <v>0.2</v>
      </c>
      <c r="Y242" s="2">
        <v>76</v>
      </c>
      <c r="Z242" s="3">
        <f>Y242*X242*12</f>
        <v>182.4</v>
      </c>
      <c r="AA242" s="2">
        <f t="shared" si="160"/>
        <v>76</v>
      </c>
      <c r="AB242" s="3">
        <f t="shared" si="160"/>
        <v>182.4</v>
      </c>
      <c r="AC242" s="2"/>
      <c r="AD242" s="109" t="b">
        <f>X242*Y242*12=Z242</f>
        <v>1</v>
      </c>
      <c r="AE242" s="109" t="b">
        <f t="shared" si="135"/>
        <v>1</v>
      </c>
    </row>
    <row r="243" spans="1:31" ht="31.5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2"/>
        <v>#DIV/0!</v>
      </c>
      <c r="H243" s="108" t="e">
        <f t="shared" si="133"/>
        <v>#DIV/0!</v>
      </c>
      <c r="I243" s="2">
        <f t="shared" si="158"/>
        <v>0</v>
      </c>
      <c r="J243" s="3">
        <f t="shared" si="158"/>
        <v>0</v>
      </c>
      <c r="K243" s="2"/>
      <c r="L243" s="3"/>
      <c r="M243" s="2"/>
      <c r="N243" s="3"/>
      <c r="O243" s="2"/>
      <c r="P243" s="2"/>
      <c r="Q243" s="3">
        <f t="shared" si="161"/>
        <v>0</v>
      </c>
      <c r="R243" s="2">
        <f t="shared" si="159"/>
        <v>0</v>
      </c>
      <c r="S243" s="3">
        <f t="shared" si="159"/>
        <v>0</v>
      </c>
      <c r="T243" s="2"/>
      <c r="U243" s="3"/>
      <c r="V243" s="2"/>
      <c r="W243" s="3"/>
      <c r="X243" s="2"/>
      <c r="Y243" s="2"/>
      <c r="Z243" s="3">
        <f>Y243*X243*12</f>
        <v>0</v>
      </c>
      <c r="AA243" s="2">
        <f t="shared" si="160"/>
        <v>0</v>
      </c>
      <c r="AB243" s="3">
        <f t="shared" si="160"/>
        <v>0</v>
      </c>
      <c r="AC243" s="2"/>
      <c r="AD243" s="109" t="b">
        <f t="shared" si="134"/>
        <v>1</v>
      </c>
      <c r="AE243" s="109" t="b">
        <f t="shared" si="135"/>
        <v>1</v>
      </c>
    </row>
    <row r="244" spans="1:31" s="176" customFormat="1" ht="31.5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4"/>
        <v>1</v>
      </c>
      <c r="AE244" s="109" t="b">
        <f t="shared" si="135"/>
        <v>1</v>
      </c>
    </row>
    <row r="245" spans="1:31" ht="63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2"/>
        <v>#DIV/0!</v>
      </c>
      <c r="H245" s="108" t="e">
        <f t="shared" si="133"/>
        <v>#DIV/0!</v>
      </c>
      <c r="I245" s="2">
        <f t="shared" si="158"/>
        <v>0</v>
      </c>
      <c r="J245" s="3">
        <f t="shared" si="158"/>
        <v>0</v>
      </c>
      <c r="K245" s="2"/>
      <c r="L245" s="3"/>
      <c r="M245" s="2"/>
      <c r="N245" s="3"/>
      <c r="O245" s="2"/>
      <c r="P245" s="2"/>
      <c r="Q245" s="3">
        <f t="shared" si="161"/>
        <v>0</v>
      </c>
      <c r="R245" s="2">
        <f t="shared" ref="R245:R257" si="162">K245+M245+P245</f>
        <v>0</v>
      </c>
      <c r="S245" s="3">
        <f t="shared" ref="S245:S257" si="163">L245+N245+Q245</f>
        <v>0</v>
      </c>
      <c r="T245" s="2"/>
      <c r="U245" s="3"/>
      <c r="V245" s="2"/>
      <c r="W245" s="3"/>
      <c r="X245" s="2"/>
      <c r="Y245" s="2"/>
      <c r="Z245" s="3"/>
      <c r="AA245" s="2"/>
      <c r="AB245" s="3"/>
      <c r="AC245" s="2"/>
      <c r="AD245" s="109" t="b">
        <f t="shared" si="134"/>
        <v>1</v>
      </c>
      <c r="AE245" s="109" t="b">
        <f t="shared" si="135"/>
        <v>1</v>
      </c>
    </row>
    <row r="246" spans="1:31" ht="31.5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2"/>
        <v>#DIV/0!</v>
      </c>
      <c r="H246" s="108" t="e">
        <f t="shared" si="133"/>
        <v>#DIV/0!</v>
      </c>
      <c r="I246" s="2">
        <f t="shared" si="158"/>
        <v>0</v>
      </c>
      <c r="J246" s="3">
        <f t="shared" si="158"/>
        <v>0</v>
      </c>
      <c r="K246" s="2"/>
      <c r="L246" s="3"/>
      <c r="M246" s="2"/>
      <c r="N246" s="3"/>
      <c r="O246" s="2"/>
      <c r="P246" s="2"/>
      <c r="Q246" s="3">
        <f t="shared" si="161"/>
        <v>0</v>
      </c>
      <c r="R246" s="2">
        <f t="shared" si="162"/>
        <v>0</v>
      </c>
      <c r="S246" s="3">
        <f t="shared" si="163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ref="AA246:AA252" si="164">T246+V246+Y246</f>
        <v>0</v>
      </c>
      <c r="AB246" s="3">
        <f t="shared" ref="AB246:AB252" si="165">U246+W246+Z246</f>
        <v>0</v>
      </c>
      <c r="AC246" s="2"/>
      <c r="AD246" s="109" t="b">
        <f t="shared" si="134"/>
        <v>1</v>
      </c>
      <c r="AE246" s="109" t="b">
        <f t="shared" si="135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2"/>
        <v>#DIV/0!</v>
      </c>
      <c r="H247" s="108" t="e">
        <f t="shared" si="133"/>
        <v>#DIV/0!</v>
      </c>
      <c r="I247" s="2">
        <f t="shared" si="158"/>
        <v>0</v>
      </c>
      <c r="J247" s="3">
        <f t="shared" si="158"/>
        <v>0</v>
      </c>
      <c r="K247" s="2"/>
      <c r="L247" s="3"/>
      <c r="M247" s="2"/>
      <c r="N247" s="3"/>
      <c r="O247" s="2"/>
      <c r="P247" s="2"/>
      <c r="Q247" s="3">
        <f t="shared" si="161"/>
        <v>0</v>
      </c>
      <c r="R247" s="2">
        <f t="shared" si="162"/>
        <v>0</v>
      </c>
      <c r="S247" s="3">
        <f t="shared" si="163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4"/>
        <v>0</v>
      </c>
      <c r="AB247" s="3">
        <f t="shared" si="165"/>
        <v>0</v>
      </c>
      <c r="AC247" s="2"/>
      <c r="AD247" s="109" t="b">
        <f t="shared" si="134"/>
        <v>1</v>
      </c>
      <c r="AE247" s="109" t="b">
        <f t="shared" si="135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2"/>
        <v>#DIV/0!</v>
      </c>
      <c r="H248" s="108" t="e">
        <f t="shared" si="133"/>
        <v>#DIV/0!</v>
      </c>
      <c r="I248" s="2">
        <f t="shared" si="158"/>
        <v>0</v>
      </c>
      <c r="J248" s="3">
        <f t="shared" si="158"/>
        <v>0</v>
      </c>
      <c r="K248" s="2"/>
      <c r="L248" s="3"/>
      <c r="M248" s="2"/>
      <c r="N248" s="3"/>
      <c r="O248" s="2"/>
      <c r="P248" s="2"/>
      <c r="Q248" s="3">
        <f t="shared" si="161"/>
        <v>0</v>
      </c>
      <c r="R248" s="2">
        <f t="shared" si="162"/>
        <v>0</v>
      </c>
      <c r="S248" s="3">
        <f t="shared" si="163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4"/>
        <v>0</v>
      </c>
      <c r="AB248" s="3">
        <f t="shared" si="165"/>
        <v>0</v>
      </c>
      <c r="AC248" s="2"/>
      <c r="AD248" s="109" t="b">
        <f t="shared" si="134"/>
        <v>1</v>
      </c>
      <c r="AE248" s="109" t="b">
        <f t="shared" si="135"/>
        <v>1</v>
      </c>
    </row>
    <row r="249" spans="1:31" ht="63">
      <c r="A249" s="2">
        <f>+A245+0.01</f>
        <v>10.119999999999999</v>
      </c>
      <c r="B249" s="2" t="s">
        <v>165</v>
      </c>
      <c r="C249" s="2">
        <v>242</v>
      </c>
      <c r="D249" s="3">
        <v>726</v>
      </c>
      <c r="E249" s="2">
        <f t="shared" ref="E249:F252" si="166">C249</f>
        <v>242</v>
      </c>
      <c r="F249" s="3">
        <f t="shared" si="166"/>
        <v>726</v>
      </c>
      <c r="G249" s="108">
        <f t="shared" si="132"/>
        <v>1</v>
      </c>
      <c r="H249" s="108">
        <f t="shared" si="133"/>
        <v>1</v>
      </c>
      <c r="I249" s="2">
        <f t="shared" si="158"/>
        <v>0</v>
      </c>
      <c r="J249" s="3">
        <f t="shared" si="158"/>
        <v>0</v>
      </c>
      <c r="K249" s="2"/>
      <c r="L249" s="3"/>
      <c r="M249" s="2"/>
      <c r="N249" s="3"/>
      <c r="O249" s="2">
        <v>0.25</v>
      </c>
      <c r="P249" s="2">
        <f>C249</f>
        <v>242</v>
      </c>
      <c r="Q249" s="3">
        <f t="shared" si="161"/>
        <v>726</v>
      </c>
      <c r="R249" s="2">
        <f t="shared" si="162"/>
        <v>242</v>
      </c>
      <c r="S249" s="3">
        <f t="shared" si="163"/>
        <v>726</v>
      </c>
      <c r="T249" s="2"/>
      <c r="U249" s="3"/>
      <c r="V249" s="2"/>
      <c r="W249" s="3"/>
      <c r="X249" s="2">
        <v>0.25</v>
      </c>
      <c r="Y249" s="2">
        <v>242</v>
      </c>
      <c r="Z249" s="3">
        <f>Y249*X249*12</f>
        <v>726</v>
      </c>
      <c r="AA249" s="2">
        <f t="shared" si="164"/>
        <v>242</v>
      </c>
      <c r="AB249" s="3">
        <f t="shared" si="165"/>
        <v>726</v>
      </c>
      <c r="AC249" s="2"/>
      <c r="AD249" s="109" t="b">
        <f>X249*Y249*12=Z249</f>
        <v>1</v>
      </c>
      <c r="AE249" s="109" t="b">
        <f t="shared" si="135"/>
        <v>1</v>
      </c>
    </row>
    <row r="250" spans="1:31" ht="31.5">
      <c r="A250" s="2"/>
      <c r="B250" s="2" t="s">
        <v>151</v>
      </c>
      <c r="C250" s="2">
        <v>1</v>
      </c>
      <c r="D250" s="3">
        <v>3</v>
      </c>
      <c r="E250" s="2">
        <f t="shared" si="166"/>
        <v>1</v>
      </c>
      <c r="F250" s="3">
        <f t="shared" si="166"/>
        <v>3</v>
      </c>
      <c r="G250" s="108">
        <f t="shared" si="132"/>
        <v>1</v>
      </c>
      <c r="H250" s="108">
        <f t="shared" si="133"/>
        <v>1</v>
      </c>
      <c r="I250" s="2">
        <f t="shared" si="158"/>
        <v>0</v>
      </c>
      <c r="J250" s="3">
        <f t="shared" si="158"/>
        <v>0</v>
      </c>
      <c r="K250" s="2"/>
      <c r="L250" s="3"/>
      <c r="M250" s="2"/>
      <c r="N250" s="3"/>
      <c r="O250" s="2">
        <v>0.25</v>
      </c>
      <c r="P250" s="2">
        <f>C250</f>
        <v>1</v>
      </c>
      <c r="Q250" s="3">
        <f t="shared" si="161"/>
        <v>3</v>
      </c>
      <c r="R250" s="2">
        <f t="shared" si="162"/>
        <v>1</v>
      </c>
      <c r="S250" s="3">
        <f t="shared" si="163"/>
        <v>3</v>
      </c>
      <c r="T250" s="2"/>
      <c r="U250" s="3"/>
      <c r="V250" s="2"/>
      <c r="W250" s="3"/>
      <c r="X250" s="2">
        <v>0.25</v>
      </c>
      <c r="Y250" s="2">
        <v>1</v>
      </c>
      <c r="Z250" s="3">
        <f>Y250*X250*12</f>
        <v>3</v>
      </c>
      <c r="AA250" s="2">
        <f t="shared" si="164"/>
        <v>1</v>
      </c>
      <c r="AB250" s="3">
        <f t="shared" si="165"/>
        <v>3</v>
      </c>
      <c r="AC250" s="2"/>
      <c r="AD250" s="109" t="b">
        <f>X250*Y250*12=Z250</f>
        <v>1</v>
      </c>
      <c r="AE250" s="109" t="b">
        <f t="shared" si="135"/>
        <v>1</v>
      </c>
    </row>
    <row r="251" spans="1:31">
      <c r="A251" s="2"/>
      <c r="B251" s="2" t="s">
        <v>152</v>
      </c>
      <c r="C251" s="2">
        <v>1</v>
      </c>
      <c r="D251" s="3">
        <v>3</v>
      </c>
      <c r="E251" s="2">
        <f t="shared" si="166"/>
        <v>1</v>
      </c>
      <c r="F251" s="3">
        <f t="shared" si="166"/>
        <v>3</v>
      </c>
      <c r="G251" s="108">
        <f t="shared" si="132"/>
        <v>1</v>
      </c>
      <c r="H251" s="108">
        <f t="shared" si="133"/>
        <v>1</v>
      </c>
      <c r="I251" s="2">
        <f t="shared" si="158"/>
        <v>0</v>
      </c>
      <c r="J251" s="3">
        <f t="shared" si="158"/>
        <v>0</v>
      </c>
      <c r="K251" s="2"/>
      <c r="L251" s="3"/>
      <c r="M251" s="2"/>
      <c r="N251" s="3"/>
      <c r="O251" s="2">
        <v>0.25</v>
      </c>
      <c r="P251" s="2">
        <f>C251</f>
        <v>1</v>
      </c>
      <c r="Q251" s="3">
        <f t="shared" si="161"/>
        <v>3</v>
      </c>
      <c r="R251" s="2">
        <f t="shared" si="162"/>
        <v>1</v>
      </c>
      <c r="S251" s="3">
        <f t="shared" si="163"/>
        <v>3</v>
      </c>
      <c r="T251" s="2"/>
      <c r="U251" s="3"/>
      <c r="V251" s="2"/>
      <c r="W251" s="3"/>
      <c r="X251" s="2">
        <v>0.25</v>
      </c>
      <c r="Y251" s="2">
        <v>1</v>
      </c>
      <c r="Z251" s="3">
        <f>Y251*X251*12</f>
        <v>3</v>
      </c>
      <c r="AA251" s="2">
        <f t="shared" si="164"/>
        <v>1</v>
      </c>
      <c r="AB251" s="3">
        <f t="shared" si="165"/>
        <v>3</v>
      </c>
      <c r="AC251" s="2"/>
      <c r="AD251" s="109" t="b">
        <f>X251*Y251*12=Z251</f>
        <v>1</v>
      </c>
      <c r="AE251" s="109" t="b">
        <f t="shared" si="135"/>
        <v>1</v>
      </c>
    </row>
    <row r="252" spans="1:31">
      <c r="A252" s="2"/>
      <c r="B252" s="2" t="s">
        <v>153</v>
      </c>
      <c r="C252" s="2">
        <v>1</v>
      </c>
      <c r="D252" s="3">
        <v>3</v>
      </c>
      <c r="E252" s="2">
        <f t="shared" si="166"/>
        <v>1</v>
      </c>
      <c r="F252" s="3">
        <f t="shared" si="166"/>
        <v>3</v>
      </c>
      <c r="G252" s="108">
        <f t="shared" si="132"/>
        <v>1</v>
      </c>
      <c r="H252" s="108">
        <f t="shared" si="133"/>
        <v>1</v>
      </c>
      <c r="I252" s="2">
        <f t="shared" si="158"/>
        <v>0</v>
      </c>
      <c r="J252" s="3">
        <f t="shared" si="158"/>
        <v>0</v>
      </c>
      <c r="K252" s="2"/>
      <c r="L252" s="3"/>
      <c r="M252" s="2"/>
      <c r="N252" s="3"/>
      <c r="O252" s="2">
        <v>0.25</v>
      </c>
      <c r="P252" s="2">
        <f>C252</f>
        <v>1</v>
      </c>
      <c r="Q252" s="3">
        <f t="shared" si="161"/>
        <v>3</v>
      </c>
      <c r="R252" s="2">
        <f t="shared" si="162"/>
        <v>1</v>
      </c>
      <c r="S252" s="3">
        <f t="shared" si="163"/>
        <v>3</v>
      </c>
      <c r="T252" s="2"/>
      <c r="U252" s="3"/>
      <c r="V252" s="2"/>
      <c r="W252" s="3"/>
      <c r="X252" s="2">
        <v>0.25</v>
      </c>
      <c r="Y252" s="2">
        <v>1</v>
      </c>
      <c r="Z252" s="3">
        <f>Y252*X252*12</f>
        <v>3</v>
      </c>
      <c r="AA252" s="2">
        <f t="shared" si="164"/>
        <v>1</v>
      </c>
      <c r="AB252" s="3">
        <f t="shared" si="165"/>
        <v>3</v>
      </c>
      <c r="AC252" s="2"/>
      <c r="AD252" s="109" t="b">
        <f>X252*Y252*12=Z252</f>
        <v>1</v>
      </c>
      <c r="AE252" s="109" t="b">
        <f t="shared" si="135"/>
        <v>1</v>
      </c>
    </row>
    <row r="253" spans="1:31" ht="94.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2"/>
        <v>#DIV/0!</v>
      </c>
      <c r="H253" s="108" t="e">
        <f t="shared" si="133"/>
        <v>#DIV/0!</v>
      </c>
      <c r="I253" s="2">
        <f t="shared" si="158"/>
        <v>0</v>
      </c>
      <c r="J253" s="3">
        <f t="shared" si="158"/>
        <v>0</v>
      </c>
      <c r="K253" s="2"/>
      <c r="L253" s="3"/>
      <c r="M253" s="2"/>
      <c r="N253" s="3"/>
      <c r="O253" s="2"/>
      <c r="P253" s="2"/>
      <c r="Q253" s="3"/>
      <c r="R253" s="2">
        <f t="shared" si="162"/>
        <v>0</v>
      </c>
      <c r="S253" s="3">
        <f t="shared" si="163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>T253+V253+Y253</f>
        <v>0</v>
      </c>
      <c r="AB253" s="3">
        <f>U253+W253+Z253</f>
        <v>0</v>
      </c>
      <c r="AC253" s="2"/>
      <c r="AD253" s="109" t="b">
        <f t="shared" si="134"/>
        <v>1</v>
      </c>
      <c r="AE253" s="109" t="b">
        <f t="shared" si="135"/>
        <v>1</v>
      </c>
    </row>
    <row r="254" spans="1:31" ht="31.5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2"/>
        <v>#DIV/0!</v>
      </c>
      <c r="H254" s="108" t="e">
        <f t="shared" si="133"/>
        <v>#DIV/0!</v>
      </c>
      <c r="I254" s="2">
        <f t="shared" si="158"/>
        <v>0</v>
      </c>
      <c r="J254" s="3">
        <f t="shared" si="158"/>
        <v>0</v>
      </c>
      <c r="K254" s="2"/>
      <c r="L254" s="3"/>
      <c r="M254" s="2"/>
      <c r="N254" s="3"/>
      <c r="O254" s="2"/>
      <c r="P254" s="2"/>
      <c r="Q254" s="3"/>
      <c r="R254" s="2">
        <f t="shared" si="162"/>
        <v>0</v>
      </c>
      <c r="S254" s="3">
        <f t="shared" si="163"/>
        <v>0</v>
      </c>
      <c r="T254" s="2"/>
      <c r="U254" s="3"/>
      <c r="V254" s="2"/>
      <c r="W254" s="3"/>
      <c r="X254" s="2"/>
      <c r="Y254" s="2"/>
      <c r="Z254" s="3"/>
      <c r="AA254" s="2"/>
      <c r="AB254" s="3"/>
      <c r="AC254" s="2"/>
      <c r="AD254" s="109" t="b">
        <f t="shared" si="134"/>
        <v>1</v>
      </c>
      <c r="AE254" s="109" t="b">
        <f t="shared" si="135"/>
        <v>1</v>
      </c>
    </row>
    <row r="255" spans="1:31">
      <c r="A255" s="2"/>
      <c r="B255" s="2" t="s">
        <v>157</v>
      </c>
      <c r="C255" s="2">
        <v>26</v>
      </c>
      <c r="D255" s="3">
        <v>62.400000000000006</v>
      </c>
      <c r="E255" s="2">
        <f>C255</f>
        <v>26</v>
      </c>
      <c r="F255" s="3">
        <f>D255</f>
        <v>62.400000000000006</v>
      </c>
      <c r="G255" s="108">
        <f t="shared" si="132"/>
        <v>1</v>
      </c>
      <c r="H255" s="108">
        <f t="shared" si="133"/>
        <v>1</v>
      </c>
      <c r="I255" s="2">
        <f t="shared" si="158"/>
        <v>0</v>
      </c>
      <c r="J255" s="3">
        <f t="shared" si="158"/>
        <v>0</v>
      </c>
      <c r="K255" s="2"/>
      <c r="L255" s="3"/>
      <c r="M255" s="2"/>
      <c r="N255" s="3"/>
      <c r="O255" s="2">
        <v>0.2</v>
      </c>
      <c r="P255" s="2">
        <f>C255</f>
        <v>26</v>
      </c>
      <c r="Q255" s="3">
        <f t="shared" si="161"/>
        <v>62.400000000000006</v>
      </c>
      <c r="R255" s="2">
        <f t="shared" si="162"/>
        <v>26</v>
      </c>
      <c r="S255" s="3">
        <f t="shared" si="163"/>
        <v>62.400000000000006</v>
      </c>
      <c r="T255" s="2"/>
      <c r="U255" s="3"/>
      <c r="V255" s="2"/>
      <c r="W255" s="3"/>
      <c r="X255" s="2">
        <v>0.2</v>
      </c>
      <c r="Y255" s="2">
        <v>26</v>
      </c>
      <c r="Z255" s="3">
        <f>Y255*X255*12</f>
        <v>62.400000000000006</v>
      </c>
      <c r="AA255" s="2">
        <f t="shared" ref="AA255:AB257" si="167">T255+V255+Y255</f>
        <v>26</v>
      </c>
      <c r="AB255" s="3">
        <f t="shared" si="167"/>
        <v>62.400000000000006</v>
      </c>
      <c r="AC255" s="2"/>
      <c r="AD255" s="109" t="b">
        <f>X255*Y255*12=Z255</f>
        <v>1</v>
      </c>
      <c r="AE255" s="109" t="b">
        <f t="shared" si="135"/>
        <v>1</v>
      </c>
    </row>
    <row r="256" spans="1:31" ht="31.5">
      <c r="A256" s="2"/>
      <c r="B256" s="2" t="s">
        <v>158</v>
      </c>
      <c r="C256" s="2">
        <v>25</v>
      </c>
      <c r="D256" s="3">
        <v>60</v>
      </c>
      <c r="E256" s="2">
        <f>C256</f>
        <v>25</v>
      </c>
      <c r="F256" s="3">
        <f>D256</f>
        <v>60</v>
      </c>
      <c r="G256" s="108">
        <f t="shared" si="132"/>
        <v>1</v>
      </c>
      <c r="H256" s="108">
        <f t="shared" si="133"/>
        <v>1</v>
      </c>
      <c r="I256" s="2">
        <f t="shared" si="158"/>
        <v>0</v>
      </c>
      <c r="J256" s="3">
        <f t="shared" si="158"/>
        <v>0</v>
      </c>
      <c r="K256" s="2"/>
      <c r="L256" s="3"/>
      <c r="M256" s="2"/>
      <c r="N256" s="3"/>
      <c r="O256" s="2">
        <v>0.2</v>
      </c>
      <c r="P256" s="2">
        <f>C256</f>
        <v>25</v>
      </c>
      <c r="Q256" s="3">
        <f t="shared" si="161"/>
        <v>60</v>
      </c>
      <c r="R256" s="2">
        <f t="shared" si="162"/>
        <v>25</v>
      </c>
      <c r="S256" s="3">
        <f t="shared" si="163"/>
        <v>60</v>
      </c>
      <c r="T256" s="2"/>
      <c r="U256" s="3"/>
      <c r="V256" s="2"/>
      <c r="W256" s="3"/>
      <c r="X256" s="2">
        <v>0.2</v>
      </c>
      <c r="Y256" s="2">
        <v>25</v>
      </c>
      <c r="Z256" s="3">
        <f>Y256*X256*12</f>
        <v>60</v>
      </c>
      <c r="AA256" s="2">
        <f t="shared" si="167"/>
        <v>25</v>
      </c>
      <c r="AB256" s="3">
        <f t="shared" si="167"/>
        <v>60</v>
      </c>
      <c r="AC256" s="2"/>
      <c r="AD256" s="109" t="b">
        <f>X256*Y256*12=Z256</f>
        <v>1</v>
      </c>
      <c r="AE256" s="109" t="b">
        <f t="shared" si="135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2"/>
        <v>#DIV/0!</v>
      </c>
      <c r="H257" s="108" t="e">
        <f t="shared" si="133"/>
        <v>#DIV/0!</v>
      </c>
      <c r="I257" s="2">
        <f t="shared" si="158"/>
        <v>0</v>
      </c>
      <c r="J257" s="3">
        <f t="shared" si="158"/>
        <v>0</v>
      </c>
      <c r="K257" s="2"/>
      <c r="L257" s="3"/>
      <c r="M257" s="2"/>
      <c r="N257" s="3"/>
      <c r="O257" s="2"/>
      <c r="P257" s="2"/>
      <c r="Q257" s="3">
        <f t="shared" si="161"/>
        <v>0</v>
      </c>
      <c r="R257" s="2">
        <f t="shared" si="162"/>
        <v>0</v>
      </c>
      <c r="S257" s="3">
        <f t="shared" si="163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7"/>
        <v>0</v>
      </c>
      <c r="AB257" s="3">
        <f t="shared" si="167"/>
        <v>0</v>
      </c>
      <c r="AC257" s="2"/>
      <c r="AD257" s="109" t="b">
        <f t="shared" si="134"/>
        <v>1</v>
      </c>
      <c r="AE257" s="109" t="b">
        <f t="shared" si="135"/>
        <v>1</v>
      </c>
    </row>
    <row r="258" spans="1:31" s="176" customFormat="1">
      <c r="A258" s="4"/>
      <c r="B258" s="4" t="s">
        <v>108</v>
      </c>
      <c r="C258" s="4">
        <f>SUM(C241:C257)</f>
        <v>372</v>
      </c>
      <c r="D258" s="5">
        <f>SUM(D241:D257)</f>
        <v>1039.8</v>
      </c>
      <c r="E258" s="4">
        <f>SUM(E241:E257)</f>
        <v>372</v>
      </c>
      <c r="F258" s="5">
        <f>SUM(F241:F257)</f>
        <v>1039.8</v>
      </c>
      <c r="G258" s="175">
        <f t="shared" si="132"/>
        <v>1</v>
      </c>
      <c r="H258" s="175">
        <f t="shared" si="133"/>
        <v>1</v>
      </c>
      <c r="I258" s="4">
        <f t="shared" ref="I258:N258" si="168">SUM(I241:I257)</f>
        <v>0</v>
      </c>
      <c r="J258" s="5">
        <f t="shared" si="168"/>
        <v>0</v>
      </c>
      <c r="K258" s="4">
        <f t="shared" si="168"/>
        <v>0</v>
      </c>
      <c r="L258" s="5">
        <f t="shared" si="168"/>
        <v>0</v>
      </c>
      <c r="M258" s="4">
        <f t="shared" si="168"/>
        <v>0</v>
      </c>
      <c r="N258" s="5">
        <f t="shared" si="168"/>
        <v>0</v>
      </c>
      <c r="O258" s="4">
        <f t="shared" ref="O258:W258" si="169">SUM(O241:O257)</f>
        <v>1.5999999999999999</v>
      </c>
      <c r="P258" s="4">
        <f t="shared" si="169"/>
        <v>372</v>
      </c>
      <c r="Q258" s="5">
        <f t="shared" si="169"/>
        <v>1039.8</v>
      </c>
      <c r="R258" s="4">
        <f t="shared" si="169"/>
        <v>372</v>
      </c>
      <c r="S258" s="5">
        <f t="shared" si="169"/>
        <v>1039.8</v>
      </c>
      <c r="T258" s="4">
        <f t="shared" si="169"/>
        <v>0</v>
      </c>
      <c r="U258" s="5">
        <f t="shared" si="169"/>
        <v>0</v>
      </c>
      <c r="V258" s="4">
        <f t="shared" si="169"/>
        <v>0</v>
      </c>
      <c r="W258" s="5">
        <f t="shared" si="169"/>
        <v>0</v>
      </c>
      <c r="X258" s="4">
        <v>1.5999999999999999</v>
      </c>
      <c r="Y258" s="4">
        <v>372</v>
      </c>
      <c r="Z258" s="5">
        <f>SUM(Z241:Z257)</f>
        <v>1039.8</v>
      </c>
      <c r="AA258" s="4">
        <f>SUM(AA241:AA257)</f>
        <v>372</v>
      </c>
      <c r="AB258" s="5">
        <f>SUM(AB241:AB257)</f>
        <v>1039.8</v>
      </c>
      <c r="AC258" s="4"/>
      <c r="AD258" s="109" t="b">
        <f t="shared" si="134"/>
        <v>0</v>
      </c>
      <c r="AE258" s="109" t="b">
        <f t="shared" si="135"/>
        <v>1</v>
      </c>
    </row>
    <row r="259" spans="1:31" s="176" customFormat="1">
      <c r="A259" s="4"/>
      <c r="B259" s="4" t="s">
        <v>12</v>
      </c>
      <c r="C259" s="4">
        <f>C258</f>
        <v>372</v>
      </c>
      <c r="D259" s="5">
        <f>D258</f>
        <v>1039.8</v>
      </c>
      <c r="E259" s="4">
        <f>E258</f>
        <v>372</v>
      </c>
      <c r="F259" s="5">
        <f>F258</f>
        <v>1039.8</v>
      </c>
      <c r="G259" s="175">
        <f t="shared" si="132"/>
        <v>1</v>
      </c>
      <c r="H259" s="175">
        <f t="shared" si="133"/>
        <v>1</v>
      </c>
      <c r="I259" s="4">
        <f t="shared" ref="I259:W259" si="170">I258</f>
        <v>0</v>
      </c>
      <c r="J259" s="5">
        <f t="shared" si="170"/>
        <v>0</v>
      </c>
      <c r="K259" s="4">
        <f t="shared" si="170"/>
        <v>0</v>
      </c>
      <c r="L259" s="5">
        <f t="shared" si="170"/>
        <v>0</v>
      </c>
      <c r="M259" s="4">
        <f t="shared" si="170"/>
        <v>0</v>
      </c>
      <c r="N259" s="5">
        <f t="shared" si="170"/>
        <v>0</v>
      </c>
      <c r="O259" s="4">
        <f t="shared" si="170"/>
        <v>1.5999999999999999</v>
      </c>
      <c r="P259" s="4">
        <f t="shared" si="170"/>
        <v>372</v>
      </c>
      <c r="Q259" s="5">
        <f t="shared" si="170"/>
        <v>1039.8</v>
      </c>
      <c r="R259" s="4">
        <f t="shared" si="170"/>
        <v>372</v>
      </c>
      <c r="S259" s="5">
        <f t="shared" si="170"/>
        <v>1039.8</v>
      </c>
      <c r="T259" s="4">
        <f t="shared" si="170"/>
        <v>0</v>
      </c>
      <c r="U259" s="5">
        <f t="shared" si="170"/>
        <v>0</v>
      </c>
      <c r="V259" s="4">
        <f t="shared" si="170"/>
        <v>0</v>
      </c>
      <c r="W259" s="5">
        <f t="shared" si="170"/>
        <v>0</v>
      </c>
      <c r="X259" s="4">
        <v>1.5999999999999999</v>
      </c>
      <c r="Y259" s="4">
        <v>372</v>
      </c>
      <c r="Z259" s="5">
        <f>Z258</f>
        <v>1039.8</v>
      </c>
      <c r="AA259" s="4">
        <f>AA258</f>
        <v>372</v>
      </c>
      <c r="AB259" s="5">
        <f>AB258</f>
        <v>1039.8</v>
      </c>
      <c r="AC259" s="4"/>
      <c r="AD259" s="109" t="b">
        <f t="shared" si="134"/>
        <v>0</v>
      </c>
      <c r="AE259" s="109" t="b">
        <f t="shared" si="135"/>
        <v>1</v>
      </c>
    </row>
    <row r="260" spans="1:31" s="176" customFormat="1" ht="31.5">
      <c r="A260" s="4"/>
      <c r="B260" s="4" t="s">
        <v>169</v>
      </c>
      <c r="C260" s="4">
        <f>C259+C238</f>
        <v>372</v>
      </c>
      <c r="D260" s="5">
        <f>D259+D238</f>
        <v>1039.8</v>
      </c>
      <c r="E260" s="4">
        <f>E259+E238</f>
        <v>372</v>
      </c>
      <c r="F260" s="5">
        <f>F259+F238</f>
        <v>1039.8</v>
      </c>
      <c r="G260" s="175">
        <f t="shared" si="132"/>
        <v>1</v>
      </c>
      <c r="H260" s="175">
        <f t="shared" si="133"/>
        <v>1</v>
      </c>
      <c r="I260" s="4">
        <f t="shared" ref="I260:W260" si="171">I259+I238</f>
        <v>0</v>
      </c>
      <c r="J260" s="5">
        <f t="shared" si="171"/>
        <v>0</v>
      </c>
      <c r="K260" s="4">
        <f t="shared" si="171"/>
        <v>0</v>
      </c>
      <c r="L260" s="5">
        <f t="shared" si="171"/>
        <v>0</v>
      </c>
      <c r="M260" s="4">
        <f t="shared" si="171"/>
        <v>0</v>
      </c>
      <c r="N260" s="5">
        <f t="shared" si="171"/>
        <v>0</v>
      </c>
      <c r="O260" s="4">
        <f t="shared" si="171"/>
        <v>1.5999999999999999</v>
      </c>
      <c r="P260" s="4">
        <f t="shared" si="171"/>
        <v>372</v>
      </c>
      <c r="Q260" s="5">
        <f t="shared" si="171"/>
        <v>1039.8</v>
      </c>
      <c r="R260" s="4">
        <f t="shared" si="171"/>
        <v>372</v>
      </c>
      <c r="S260" s="5">
        <f t="shared" si="171"/>
        <v>1039.8</v>
      </c>
      <c r="T260" s="4">
        <f t="shared" si="171"/>
        <v>0</v>
      </c>
      <c r="U260" s="5">
        <f t="shared" si="171"/>
        <v>0</v>
      </c>
      <c r="V260" s="4">
        <f t="shared" si="171"/>
        <v>0</v>
      </c>
      <c r="W260" s="5">
        <f t="shared" si="171"/>
        <v>0</v>
      </c>
      <c r="X260" s="4">
        <v>1.5999999999999999</v>
      </c>
      <c r="Y260" s="4">
        <v>372</v>
      </c>
      <c r="Z260" s="5">
        <f>Z259+Z238</f>
        <v>1039.8</v>
      </c>
      <c r="AA260" s="4">
        <f>AA259+AA238</f>
        <v>372</v>
      </c>
      <c r="AB260" s="5">
        <f>AB259+AB238</f>
        <v>1039.8</v>
      </c>
      <c r="AC260" s="4"/>
      <c r="AD260" s="109" t="b">
        <f t="shared" si="134"/>
        <v>0</v>
      </c>
      <c r="AE260" s="109" t="b">
        <f t="shared" si="135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4"/>
        <v>1</v>
      </c>
      <c r="AE261" s="109" t="b">
        <f t="shared" si="135"/>
        <v>1</v>
      </c>
    </row>
    <row r="262" spans="1:31" s="176" customFormat="1" ht="31.5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4"/>
        <v>1</v>
      </c>
      <c r="AE262" s="109" t="b">
        <f t="shared" si="135"/>
        <v>1</v>
      </c>
    </row>
    <row r="263" spans="1:31" ht="47.2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4"/>
        <v>1</v>
      </c>
      <c r="AE263" s="109" t="b">
        <f t="shared" si="135"/>
        <v>1</v>
      </c>
    </row>
    <row r="264" spans="1:31">
      <c r="A264" s="2"/>
      <c r="B264" s="2" t="s">
        <v>125</v>
      </c>
      <c r="C264" s="2">
        <v>379</v>
      </c>
      <c r="D264" s="3">
        <v>2.6532274</v>
      </c>
      <c r="E264" s="2"/>
      <c r="F264" s="3"/>
      <c r="G264" s="108">
        <f t="shared" ref="G264:G326" si="172">E264/C264</f>
        <v>0</v>
      </c>
      <c r="H264" s="108">
        <f t="shared" ref="H264:H326" si="173">F264/D264</f>
        <v>0</v>
      </c>
      <c r="I264" s="2">
        <f t="shared" ref="I264:J324" si="174">C264-E264</f>
        <v>379</v>
      </c>
      <c r="J264" s="3">
        <f t="shared" si="174"/>
        <v>2.6532274</v>
      </c>
      <c r="K264" s="2"/>
      <c r="L264" s="3"/>
      <c r="M264" s="2"/>
      <c r="N264" s="3"/>
      <c r="O264" s="2">
        <f>0.002*5</f>
        <v>0.01</v>
      </c>
      <c r="P264" s="2">
        <v>542</v>
      </c>
      <c r="Q264" s="3">
        <f t="shared" ref="Q264:Q270" si="175">P264*O264</f>
        <v>5.42</v>
      </c>
      <c r="R264" s="2">
        <f t="shared" ref="R264:S266" si="176">K264+M264+P264</f>
        <v>542</v>
      </c>
      <c r="S264" s="3">
        <f t="shared" si="176"/>
        <v>5.42</v>
      </c>
      <c r="T264" s="2"/>
      <c r="U264" s="3"/>
      <c r="V264" s="2"/>
      <c r="W264" s="3"/>
      <c r="X264" s="2">
        <v>0.01</v>
      </c>
      <c r="Y264" s="2">
        <v>542</v>
      </c>
      <c r="Z264" s="3">
        <f>X264*Y264</f>
        <v>5.42</v>
      </c>
      <c r="AA264" s="2">
        <f t="shared" ref="AA264:AB266" si="177">T264+V264+Y264</f>
        <v>542</v>
      </c>
      <c r="AB264" s="3">
        <f t="shared" si="177"/>
        <v>5.42</v>
      </c>
      <c r="AC264" s="2"/>
      <c r="AD264" s="109" t="b">
        <f t="shared" ref="AD264:AD327" si="178">X264*Y264=Z264</f>
        <v>1</v>
      </c>
      <c r="AE264" s="109" t="b">
        <f t="shared" ref="AE264:AE327" si="179">U264+W264+Z264=AB264</f>
        <v>1</v>
      </c>
    </row>
    <row r="265" spans="1:31">
      <c r="A265" s="2"/>
      <c r="B265" s="2" t="s">
        <v>173</v>
      </c>
      <c r="C265" s="2">
        <v>684</v>
      </c>
      <c r="D265" s="3">
        <v>4.7884104000000001</v>
      </c>
      <c r="E265" s="2"/>
      <c r="F265" s="3"/>
      <c r="G265" s="108">
        <f t="shared" si="172"/>
        <v>0</v>
      </c>
      <c r="H265" s="108">
        <f t="shared" si="173"/>
        <v>0</v>
      </c>
      <c r="I265" s="2">
        <f t="shared" si="174"/>
        <v>684</v>
      </c>
      <c r="J265" s="3">
        <f t="shared" si="174"/>
        <v>4.7884104000000001</v>
      </c>
      <c r="K265" s="2"/>
      <c r="L265" s="3"/>
      <c r="M265" s="2"/>
      <c r="N265" s="3"/>
      <c r="O265" s="2">
        <f>0.002*5</f>
        <v>0.01</v>
      </c>
      <c r="P265" s="2">
        <v>756</v>
      </c>
      <c r="Q265" s="3">
        <f t="shared" si="175"/>
        <v>7.5600000000000005</v>
      </c>
      <c r="R265" s="2">
        <f t="shared" si="176"/>
        <v>756</v>
      </c>
      <c r="S265" s="3">
        <f t="shared" si="176"/>
        <v>7.5600000000000005</v>
      </c>
      <c r="T265" s="2"/>
      <c r="U265" s="3"/>
      <c r="V265" s="2"/>
      <c r="W265" s="3"/>
      <c r="X265" s="2">
        <v>0.01</v>
      </c>
      <c r="Y265" s="2">
        <v>756</v>
      </c>
      <c r="Z265" s="3">
        <f>X265*Y265</f>
        <v>7.5600000000000005</v>
      </c>
      <c r="AA265" s="2">
        <f t="shared" si="177"/>
        <v>756</v>
      </c>
      <c r="AB265" s="3">
        <f t="shared" si="177"/>
        <v>7.5600000000000005</v>
      </c>
      <c r="AC265" s="2"/>
      <c r="AD265" s="109" t="b">
        <f t="shared" si="178"/>
        <v>1</v>
      </c>
      <c r="AE265" s="109" t="b">
        <f t="shared" si="179"/>
        <v>1</v>
      </c>
    </row>
    <row r="266" spans="1:31">
      <c r="A266" s="2"/>
      <c r="B266" s="2" t="s">
        <v>174</v>
      </c>
      <c r="C266" s="2">
        <v>1708</v>
      </c>
      <c r="D266" s="3">
        <v>11.957024799999999</v>
      </c>
      <c r="E266" s="2"/>
      <c r="F266" s="3"/>
      <c r="G266" s="108">
        <f t="shared" si="172"/>
        <v>0</v>
      </c>
      <c r="H266" s="108">
        <f t="shared" si="173"/>
        <v>0</v>
      </c>
      <c r="I266" s="2">
        <f t="shared" si="174"/>
        <v>1708</v>
      </c>
      <c r="J266" s="3">
        <f t="shared" si="174"/>
        <v>11.957024799999999</v>
      </c>
      <c r="K266" s="2"/>
      <c r="L266" s="3"/>
      <c r="M266" s="2"/>
      <c r="N266" s="3"/>
      <c r="O266" s="2">
        <f>0.002*5</f>
        <v>0.01</v>
      </c>
      <c r="P266" s="2">
        <v>1498</v>
      </c>
      <c r="Q266" s="3">
        <f t="shared" si="175"/>
        <v>14.98</v>
      </c>
      <c r="R266" s="2">
        <f t="shared" si="176"/>
        <v>1498</v>
      </c>
      <c r="S266" s="3">
        <f t="shared" si="176"/>
        <v>14.98</v>
      </c>
      <c r="T266" s="2"/>
      <c r="U266" s="3"/>
      <c r="V266" s="2"/>
      <c r="W266" s="3"/>
      <c r="X266" s="2">
        <v>0.01</v>
      </c>
      <c r="Y266" s="2">
        <v>1498</v>
      </c>
      <c r="Z266" s="3">
        <f>X266*Y266</f>
        <v>14.98</v>
      </c>
      <c r="AA266" s="2">
        <f t="shared" si="177"/>
        <v>1498</v>
      </c>
      <c r="AB266" s="3">
        <f t="shared" si="177"/>
        <v>14.98</v>
      </c>
      <c r="AC266" s="2"/>
      <c r="AD266" s="109" t="b">
        <f t="shared" si="178"/>
        <v>1</v>
      </c>
      <c r="AE266" s="109" t="b">
        <f t="shared" si="179"/>
        <v>1</v>
      </c>
    </row>
    <row r="267" spans="1:31" ht="31.5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8"/>
        <v>1</v>
      </c>
      <c r="AE267" s="109" t="b">
        <f t="shared" si="179"/>
        <v>1</v>
      </c>
    </row>
    <row r="268" spans="1:31">
      <c r="A268" s="2"/>
      <c r="B268" s="2" t="s">
        <v>125</v>
      </c>
      <c r="C268" s="2">
        <v>379</v>
      </c>
      <c r="D268" s="3">
        <v>2.2740757999999999</v>
      </c>
      <c r="E268" s="2"/>
      <c r="F268" s="3"/>
      <c r="G268" s="108">
        <f t="shared" si="172"/>
        <v>0</v>
      </c>
      <c r="H268" s="108">
        <f t="shared" si="173"/>
        <v>0</v>
      </c>
      <c r="I268" s="2">
        <f t="shared" si="174"/>
        <v>379</v>
      </c>
      <c r="J268" s="3">
        <f t="shared" si="174"/>
        <v>2.2740757999999999</v>
      </c>
      <c r="K268" s="2"/>
      <c r="L268" s="3"/>
      <c r="M268" s="2"/>
      <c r="N268" s="3"/>
      <c r="O268" s="2">
        <f>0.001*10</f>
        <v>0.01</v>
      </c>
      <c r="P268" s="2">
        <f>P264</f>
        <v>542</v>
      </c>
      <c r="Q268" s="3">
        <f t="shared" si="175"/>
        <v>5.42</v>
      </c>
      <c r="R268" s="2">
        <f t="shared" ref="R268:R274" si="180">K268+M268+P268</f>
        <v>542</v>
      </c>
      <c r="S268" s="3">
        <f t="shared" ref="S268:S274" si="181">L268+N268+Q268</f>
        <v>5.42</v>
      </c>
      <c r="T268" s="2"/>
      <c r="U268" s="3"/>
      <c r="V268" s="2"/>
      <c r="W268" s="3"/>
      <c r="X268" s="2">
        <v>0.01</v>
      </c>
      <c r="Y268" s="2">
        <v>542</v>
      </c>
      <c r="Z268" s="3">
        <f>X268*Y268</f>
        <v>5.42</v>
      </c>
      <c r="AA268" s="2">
        <f t="shared" ref="AA268:AB271" si="182">T268+V268+Y268</f>
        <v>542</v>
      </c>
      <c r="AB268" s="3">
        <f t="shared" si="182"/>
        <v>5.42</v>
      </c>
      <c r="AC268" s="2"/>
      <c r="AD268" s="109" t="b">
        <f t="shared" si="178"/>
        <v>1</v>
      </c>
      <c r="AE268" s="109" t="b">
        <f t="shared" si="179"/>
        <v>1</v>
      </c>
    </row>
    <row r="269" spans="1:31">
      <c r="A269" s="2"/>
      <c r="B269" s="2" t="s">
        <v>173</v>
      </c>
      <c r="C269" s="2">
        <v>684</v>
      </c>
      <c r="D269" s="3">
        <v>4.1041368</v>
      </c>
      <c r="E269" s="2"/>
      <c r="F269" s="3"/>
      <c r="G269" s="108">
        <f t="shared" si="172"/>
        <v>0</v>
      </c>
      <c r="H269" s="108">
        <f t="shared" si="173"/>
        <v>0</v>
      </c>
      <c r="I269" s="2">
        <f t="shared" si="174"/>
        <v>684</v>
      </c>
      <c r="J269" s="3">
        <f t="shared" si="174"/>
        <v>4.1041368</v>
      </c>
      <c r="K269" s="2"/>
      <c r="L269" s="3"/>
      <c r="M269" s="2"/>
      <c r="N269" s="3"/>
      <c r="O269" s="2">
        <f>0.001*10</f>
        <v>0.01</v>
      </c>
      <c r="P269" s="2">
        <f>P265</f>
        <v>756</v>
      </c>
      <c r="Q269" s="3">
        <f t="shared" si="175"/>
        <v>7.5600000000000005</v>
      </c>
      <c r="R269" s="2">
        <f t="shared" si="180"/>
        <v>756</v>
      </c>
      <c r="S269" s="3">
        <f t="shared" si="181"/>
        <v>7.5600000000000005</v>
      </c>
      <c r="T269" s="2"/>
      <c r="U269" s="3"/>
      <c r="V269" s="2"/>
      <c r="W269" s="3"/>
      <c r="X269" s="2">
        <v>0.01</v>
      </c>
      <c r="Y269" s="2">
        <v>756</v>
      </c>
      <c r="Z269" s="3">
        <f>X269*Y269</f>
        <v>7.5600000000000005</v>
      </c>
      <c r="AA269" s="2">
        <f t="shared" si="182"/>
        <v>756</v>
      </c>
      <c r="AB269" s="3">
        <f t="shared" si="182"/>
        <v>7.5600000000000005</v>
      </c>
      <c r="AC269" s="2"/>
      <c r="AD269" s="109" t="b">
        <f t="shared" si="178"/>
        <v>1</v>
      </c>
      <c r="AE269" s="109" t="b">
        <f t="shared" si="179"/>
        <v>1</v>
      </c>
    </row>
    <row r="270" spans="1:31">
      <c r="A270" s="2"/>
      <c r="B270" s="2" t="s">
        <v>174</v>
      </c>
      <c r="C270" s="2">
        <v>1708</v>
      </c>
      <c r="D270" s="3">
        <v>10.2483416</v>
      </c>
      <c r="E270" s="2"/>
      <c r="F270" s="3"/>
      <c r="G270" s="108">
        <f t="shared" si="172"/>
        <v>0</v>
      </c>
      <c r="H270" s="108">
        <f t="shared" si="173"/>
        <v>0</v>
      </c>
      <c r="I270" s="2">
        <f t="shared" si="174"/>
        <v>1708</v>
      </c>
      <c r="J270" s="3">
        <f t="shared" si="174"/>
        <v>10.2483416</v>
      </c>
      <c r="K270" s="2"/>
      <c r="L270" s="3"/>
      <c r="M270" s="2"/>
      <c r="N270" s="3"/>
      <c r="O270" s="2">
        <f>0.001*10</f>
        <v>0.01</v>
      </c>
      <c r="P270" s="2">
        <f>P266</f>
        <v>1498</v>
      </c>
      <c r="Q270" s="3">
        <f t="shared" si="175"/>
        <v>14.98</v>
      </c>
      <c r="R270" s="2">
        <f t="shared" si="180"/>
        <v>1498</v>
      </c>
      <c r="S270" s="3">
        <f t="shared" si="181"/>
        <v>14.98</v>
      </c>
      <c r="T270" s="2"/>
      <c r="U270" s="3"/>
      <c r="V270" s="2"/>
      <c r="W270" s="3"/>
      <c r="X270" s="2">
        <v>0.01</v>
      </c>
      <c r="Y270" s="2">
        <v>1498</v>
      </c>
      <c r="Z270" s="3">
        <f>X270*Y270</f>
        <v>14.98</v>
      </c>
      <c r="AA270" s="2">
        <f t="shared" si="182"/>
        <v>1498</v>
      </c>
      <c r="AB270" s="3">
        <f t="shared" si="182"/>
        <v>14.98</v>
      </c>
      <c r="AC270" s="2"/>
      <c r="AD270" s="109" t="b">
        <f t="shared" si="178"/>
        <v>1</v>
      </c>
      <c r="AE270" s="109" t="b">
        <f t="shared" si="179"/>
        <v>1</v>
      </c>
    </row>
    <row r="271" spans="1:31" ht="47.2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2"/>
        <v>#DIV/0!</v>
      </c>
      <c r="H271" s="108" t="e">
        <f t="shared" si="173"/>
        <v>#DIV/0!</v>
      </c>
      <c r="I271" s="2">
        <f t="shared" si="174"/>
        <v>0</v>
      </c>
      <c r="J271" s="3">
        <f t="shared" si="174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0"/>
        <v>0</v>
      </c>
      <c r="S271" s="3">
        <f t="shared" si="181"/>
        <v>0</v>
      </c>
      <c r="T271" s="2"/>
      <c r="U271" s="3"/>
      <c r="V271" s="2"/>
      <c r="W271" s="3"/>
      <c r="X271" s="2">
        <v>0.06</v>
      </c>
      <c r="Y271" s="2"/>
      <c r="Z271" s="3">
        <f>X271*Y271</f>
        <v>0</v>
      </c>
      <c r="AA271" s="2">
        <f t="shared" si="182"/>
        <v>0</v>
      </c>
      <c r="AB271" s="3">
        <f t="shared" si="182"/>
        <v>0</v>
      </c>
      <c r="AC271" s="2"/>
      <c r="AD271" s="109" t="b">
        <f t="shared" si="178"/>
        <v>1</v>
      </c>
      <c r="AE271" s="109" t="b">
        <f t="shared" si="179"/>
        <v>1</v>
      </c>
    </row>
    <row r="272" spans="1:31" ht="31.5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2"/>
        <v>#DIV/0!</v>
      </c>
      <c r="H272" s="108" t="e">
        <f t="shared" si="173"/>
        <v>#DIV/0!</v>
      </c>
      <c r="I272" s="2">
        <f t="shared" si="174"/>
        <v>0</v>
      </c>
      <c r="J272" s="3">
        <f t="shared" si="174"/>
        <v>0</v>
      </c>
      <c r="K272" s="2"/>
      <c r="L272" s="3"/>
      <c r="M272" s="2"/>
      <c r="N272" s="3"/>
      <c r="O272" s="2"/>
      <c r="P272" s="2"/>
      <c r="Q272" s="3"/>
      <c r="R272" s="2">
        <f t="shared" si="180"/>
        <v>0</v>
      </c>
      <c r="S272" s="3">
        <f t="shared" si="181"/>
        <v>0</v>
      </c>
      <c r="T272" s="2"/>
      <c r="U272" s="3"/>
      <c r="V272" s="2"/>
      <c r="W272" s="3"/>
      <c r="X272" s="2"/>
      <c r="Y272" s="2"/>
      <c r="Z272" s="3"/>
      <c r="AA272" s="2"/>
      <c r="AB272" s="3"/>
      <c r="AC272" s="2"/>
      <c r="AD272" s="109" t="b">
        <f t="shared" si="178"/>
        <v>1</v>
      </c>
      <c r="AE272" s="109" t="b">
        <f t="shared" si="179"/>
        <v>1</v>
      </c>
    </row>
    <row r="273" spans="1:31" ht="110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2"/>
        <v>#DIV/0!</v>
      </c>
      <c r="H273" s="108" t="e">
        <f t="shared" si="173"/>
        <v>#DIV/0!</v>
      </c>
      <c r="I273" s="2">
        <f t="shared" si="174"/>
        <v>0</v>
      </c>
      <c r="J273" s="3">
        <f t="shared" si="174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0"/>
        <v>0</v>
      </c>
      <c r="S273" s="3">
        <f t="shared" si="181"/>
        <v>0</v>
      </c>
      <c r="T273" s="2"/>
      <c r="U273" s="3"/>
      <c r="V273" s="2"/>
      <c r="W273" s="3"/>
      <c r="X273" s="2">
        <v>0.06</v>
      </c>
      <c r="Y273" s="2"/>
      <c r="Z273" s="3">
        <f>X273*Y273</f>
        <v>0</v>
      </c>
      <c r="AA273" s="2">
        <f>T273+V273+Y273</f>
        <v>0</v>
      </c>
      <c r="AB273" s="3">
        <f>U273+W273+Z273</f>
        <v>0</v>
      </c>
      <c r="AC273" s="2"/>
      <c r="AD273" s="109" t="b">
        <f t="shared" si="178"/>
        <v>1</v>
      </c>
      <c r="AE273" s="109" t="b">
        <f t="shared" si="179"/>
        <v>1</v>
      </c>
    </row>
    <row r="274" spans="1:31" ht="110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2"/>
        <v>#DIV/0!</v>
      </c>
      <c r="H274" s="108" t="e">
        <f t="shared" si="173"/>
        <v>#DIV/0!</v>
      </c>
      <c r="I274" s="2">
        <f t="shared" si="174"/>
        <v>0</v>
      </c>
      <c r="J274" s="3">
        <f t="shared" si="174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0"/>
        <v>0</v>
      </c>
      <c r="S274" s="3">
        <f t="shared" si="181"/>
        <v>0</v>
      </c>
      <c r="T274" s="2"/>
      <c r="U274" s="3"/>
      <c r="V274" s="2"/>
      <c r="W274" s="3"/>
      <c r="X274" s="2">
        <v>0.06</v>
      </c>
      <c r="Y274" s="2"/>
      <c r="Z274" s="3">
        <f>X274*Y274</f>
        <v>0</v>
      </c>
      <c r="AA274" s="2">
        <f>T274+V274+Y274</f>
        <v>0</v>
      </c>
      <c r="AB274" s="3">
        <f>U274+W274+Z274</f>
        <v>0</v>
      </c>
      <c r="AC274" s="2"/>
      <c r="AD274" s="109" t="b">
        <f t="shared" si="178"/>
        <v>1</v>
      </c>
      <c r="AE274" s="109" t="b">
        <f t="shared" si="179"/>
        <v>1</v>
      </c>
    </row>
    <row r="275" spans="1:31" s="176" customFormat="1" ht="31.5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8"/>
        <v>1</v>
      </c>
      <c r="AE275" s="109" t="b">
        <f t="shared" si="179"/>
        <v>1</v>
      </c>
    </row>
    <row r="276" spans="1:31" ht="141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2"/>
        <v>#DIV/0!</v>
      </c>
      <c r="H276" s="108" t="e">
        <f t="shared" si="173"/>
        <v>#DIV/0!</v>
      </c>
      <c r="I276" s="2">
        <f t="shared" si="174"/>
        <v>0</v>
      </c>
      <c r="J276" s="3">
        <f t="shared" si="174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3">K276+M276+P276</f>
        <v>0</v>
      </c>
      <c r="S276" s="3">
        <f t="shared" si="183"/>
        <v>0</v>
      </c>
      <c r="T276" s="2"/>
      <c r="U276" s="3"/>
      <c r="V276" s="2"/>
      <c r="W276" s="3"/>
      <c r="X276" s="2"/>
      <c r="Y276" s="2"/>
      <c r="Z276" s="3"/>
      <c r="AA276" s="2"/>
      <c r="AB276" s="3"/>
      <c r="AC276" s="2"/>
      <c r="AD276" s="109" t="b">
        <f t="shared" si="178"/>
        <v>1</v>
      </c>
      <c r="AE276" s="109" t="b">
        <f t="shared" si="179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2"/>
        <v>0</v>
      </c>
      <c r="H277" s="108">
        <f t="shared" si="173"/>
        <v>0</v>
      </c>
      <c r="I277" s="2">
        <f t="shared" si="174"/>
        <v>10</v>
      </c>
      <c r="J277" s="3">
        <f t="shared" si="174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3"/>
        <v>10</v>
      </c>
      <c r="S277" s="3">
        <f t="shared" si="183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ref="AA277:AB279" si="184">T277+V277+Y277</f>
        <v>10</v>
      </c>
      <c r="AB277" s="3">
        <f t="shared" si="184"/>
        <v>0.2</v>
      </c>
      <c r="AC277" s="2"/>
      <c r="AD277" s="109" t="b">
        <f t="shared" si="178"/>
        <v>1</v>
      </c>
      <c r="AE277" s="109" t="b">
        <f t="shared" si="179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2"/>
        <v>0</v>
      </c>
      <c r="H278" s="108">
        <f t="shared" si="173"/>
        <v>0</v>
      </c>
      <c r="I278" s="2">
        <f t="shared" si="174"/>
        <v>10</v>
      </c>
      <c r="J278" s="3">
        <f t="shared" si="174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3"/>
        <v>10</v>
      </c>
      <c r="S278" s="3">
        <f t="shared" si="183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4"/>
        <v>10</v>
      </c>
      <c r="AB278" s="3">
        <f t="shared" si="184"/>
        <v>0.2</v>
      </c>
      <c r="AC278" s="2"/>
      <c r="AD278" s="109" t="b">
        <f t="shared" si="178"/>
        <v>1</v>
      </c>
      <c r="AE278" s="109" t="b">
        <f t="shared" si="179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2"/>
        <v>0</v>
      </c>
      <c r="H279" s="108">
        <f t="shared" si="173"/>
        <v>0</v>
      </c>
      <c r="I279" s="2">
        <f t="shared" si="174"/>
        <v>12</v>
      </c>
      <c r="J279" s="3">
        <f t="shared" si="174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3"/>
        <v>12</v>
      </c>
      <c r="S279" s="3">
        <f t="shared" si="183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4"/>
        <v>12</v>
      </c>
      <c r="AB279" s="3">
        <f t="shared" si="184"/>
        <v>0.24</v>
      </c>
      <c r="AC279" s="2"/>
      <c r="AD279" s="109" t="b">
        <f t="shared" si="178"/>
        <v>1</v>
      </c>
      <c r="AE279" s="109" t="b">
        <f t="shared" si="179"/>
        <v>1</v>
      </c>
    </row>
    <row r="280" spans="1:31" s="176" customFormat="1" ht="47.2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8"/>
        <v>1</v>
      </c>
      <c r="AE280" s="109" t="b">
        <f t="shared" si="179"/>
        <v>1</v>
      </c>
    </row>
    <row r="281" spans="1:31">
      <c r="A281" s="2">
        <v>11.06</v>
      </c>
      <c r="B281" s="2" t="s">
        <v>183</v>
      </c>
      <c r="C281" s="2">
        <v>7</v>
      </c>
      <c r="D281" s="3">
        <v>0.14000000000000001</v>
      </c>
      <c r="E281" s="2"/>
      <c r="F281" s="3"/>
      <c r="G281" s="108">
        <f t="shared" si="172"/>
        <v>0</v>
      </c>
      <c r="H281" s="108">
        <f t="shared" si="173"/>
        <v>0</v>
      </c>
      <c r="I281" s="2">
        <f t="shared" si="174"/>
        <v>7</v>
      </c>
      <c r="J281" s="3">
        <f t="shared" si="174"/>
        <v>0.14000000000000001</v>
      </c>
      <c r="K281" s="2"/>
      <c r="L281" s="3"/>
      <c r="M281" s="2"/>
      <c r="N281" s="3"/>
      <c r="O281" s="2">
        <v>0.02</v>
      </c>
      <c r="P281" s="2">
        <v>10</v>
      </c>
      <c r="Q281" s="3">
        <f>P281*O281</f>
        <v>0.2</v>
      </c>
      <c r="R281" s="2">
        <f>K281+M281+P281</f>
        <v>10</v>
      </c>
      <c r="S281" s="3">
        <f>L281+N281+Q281</f>
        <v>0.2</v>
      </c>
      <c r="T281" s="2"/>
      <c r="U281" s="3"/>
      <c r="V281" s="2"/>
      <c r="W281" s="3"/>
      <c r="X281" s="2">
        <v>0.02</v>
      </c>
      <c r="Y281" s="2">
        <v>10</v>
      </c>
      <c r="Z281" s="3">
        <f>X281*Y281</f>
        <v>0.2</v>
      </c>
      <c r="AA281" s="2">
        <f>T281+V281+Y281</f>
        <v>10</v>
      </c>
      <c r="AB281" s="3">
        <f>U281+W281+Z281</f>
        <v>0.2</v>
      </c>
      <c r="AC281" s="2"/>
      <c r="AD281" s="109" t="b">
        <f t="shared" si="178"/>
        <v>1</v>
      </c>
      <c r="AE281" s="109" t="b">
        <f t="shared" si="179"/>
        <v>1</v>
      </c>
    </row>
    <row r="282" spans="1:31" ht="31.5">
      <c r="A282" s="2">
        <v>11.07</v>
      </c>
      <c r="B282" s="2" t="s">
        <v>184</v>
      </c>
      <c r="C282" s="2">
        <v>80</v>
      </c>
      <c r="D282" s="3">
        <v>1.28</v>
      </c>
      <c r="E282" s="2"/>
      <c r="F282" s="3"/>
      <c r="G282" s="108">
        <f t="shared" si="172"/>
        <v>0</v>
      </c>
      <c r="H282" s="108">
        <f t="shared" si="173"/>
        <v>0</v>
      </c>
      <c r="I282" s="2">
        <f t="shared" si="174"/>
        <v>80</v>
      </c>
      <c r="J282" s="3">
        <f t="shared" si="174"/>
        <v>1.28</v>
      </c>
      <c r="K282" s="2"/>
      <c r="L282" s="3"/>
      <c r="M282" s="2"/>
      <c r="N282" s="3"/>
      <c r="O282" s="2">
        <v>1.6E-2</v>
      </c>
      <c r="P282" s="2">
        <v>246</v>
      </c>
      <c r="Q282" s="3">
        <f>P282*O282</f>
        <v>3.9359999999999999</v>
      </c>
      <c r="R282" s="2">
        <f>K282+M282+P282</f>
        <v>246</v>
      </c>
      <c r="S282" s="3">
        <f>L282+N282+Q282</f>
        <v>3.9359999999999999</v>
      </c>
      <c r="T282" s="2"/>
      <c r="U282" s="3"/>
      <c r="V282" s="2"/>
      <c r="W282" s="3"/>
      <c r="X282" s="2">
        <v>1.6E-2</v>
      </c>
      <c r="Y282" s="2">
        <v>246</v>
      </c>
      <c r="Z282" s="3">
        <f>Y282*X282</f>
        <v>3.9359999999999999</v>
      </c>
      <c r="AA282" s="2">
        <f>T282+V282+Y282</f>
        <v>246</v>
      </c>
      <c r="AB282" s="3">
        <f>U282+W282+Z282</f>
        <v>3.9359999999999999</v>
      </c>
      <c r="AC282" s="2"/>
      <c r="AD282" s="109" t="b">
        <f t="shared" si="178"/>
        <v>1</v>
      </c>
      <c r="AE282" s="109" t="b">
        <f t="shared" si="179"/>
        <v>1</v>
      </c>
    </row>
    <row r="283" spans="1:31" s="176" customFormat="1">
      <c r="A283" s="4"/>
      <c r="B283" s="4" t="s">
        <v>108</v>
      </c>
      <c r="C283" s="4">
        <f>SUM(C263:C282)</f>
        <v>5661</v>
      </c>
      <c r="D283" s="5">
        <f>SUM(D263:D282)</f>
        <v>37.669216800000001</v>
      </c>
      <c r="E283" s="4">
        <f>SUM(E263:E282)</f>
        <v>0</v>
      </c>
      <c r="F283" s="5">
        <f>SUM(F263:F282)</f>
        <v>0</v>
      </c>
      <c r="G283" s="175">
        <f t="shared" si="172"/>
        <v>0</v>
      </c>
      <c r="H283" s="175">
        <f t="shared" si="173"/>
        <v>0</v>
      </c>
      <c r="I283" s="4">
        <f t="shared" ref="I283:AB283" si="185">SUM(I263:I282)</f>
        <v>5661</v>
      </c>
      <c r="J283" s="5">
        <f t="shared" si="185"/>
        <v>37.669216800000001</v>
      </c>
      <c r="K283" s="4">
        <f t="shared" si="185"/>
        <v>0</v>
      </c>
      <c r="L283" s="5">
        <f t="shared" si="185"/>
        <v>0</v>
      </c>
      <c r="M283" s="4">
        <f t="shared" si="185"/>
        <v>0</v>
      </c>
      <c r="N283" s="5">
        <f t="shared" si="185"/>
        <v>0</v>
      </c>
      <c r="O283" s="4">
        <f t="shared" si="185"/>
        <v>0.33600000000000008</v>
      </c>
      <c r="P283" s="4">
        <f t="shared" si="185"/>
        <v>5880</v>
      </c>
      <c r="Q283" s="5">
        <f t="shared" si="185"/>
        <v>60.696000000000012</v>
      </c>
      <c r="R283" s="4">
        <f t="shared" si="185"/>
        <v>5880</v>
      </c>
      <c r="S283" s="5">
        <f t="shared" si="185"/>
        <v>60.696000000000012</v>
      </c>
      <c r="T283" s="4">
        <f t="shared" si="185"/>
        <v>0</v>
      </c>
      <c r="U283" s="5">
        <f t="shared" si="185"/>
        <v>0</v>
      </c>
      <c r="V283" s="4">
        <f t="shared" si="185"/>
        <v>0</v>
      </c>
      <c r="W283" s="5">
        <f t="shared" si="185"/>
        <v>0</v>
      </c>
      <c r="X283" s="4">
        <v>0.29700000000000004</v>
      </c>
      <c r="Y283" s="4">
        <v>5711</v>
      </c>
      <c r="Z283" s="5">
        <f>SUM(Z263:Z282)</f>
        <v>60.696000000000012</v>
      </c>
      <c r="AA283" s="4">
        <f t="shared" si="185"/>
        <v>5880</v>
      </c>
      <c r="AB283" s="5">
        <f t="shared" si="185"/>
        <v>60.696000000000012</v>
      </c>
      <c r="AC283" s="4"/>
      <c r="AD283" s="109" t="b">
        <f t="shared" si="178"/>
        <v>0</v>
      </c>
      <c r="AE283" s="109" t="b">
        <f t="shared" si="179"/>
        <v>1</v>
      </c>
    </row>
    <row r="284" spans="1:31" s="176" customFormat="1" ht="63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8"/>
        <v>1</v>
      </c>
      <c r="AE284" s="109" t="b">
        <f t="shared" si="179"/>
        <v>1</v>
      </c>
    </row>
    <row r="285" spans="1:31" ht="31.5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8"/>
        <v>1</v>
      </c>
      <c r="AE285" s="109" t="b">
        <f t="shared" si="179"/>
        <v>1</v>
      </c>
    </row>
    <row r="286" spans="1:31" ht="47.25">
      <c r="A286" s="2"/>
      <c r="B286" s="2" t="s">
        <v>187</v>
      </c>
      <c r="C286" s="2">
        <v>30</v>
      </c>
      <c r="D286" s="3">
        <v>90</v>
      </c>
      <c r="E286" s="2">
        <f t="shared" ref="E286:F290" si="186">C286</f>
        <v>30</v>
      </c>
      <c r="F286" s="3">
        <f t="shared" si="186"/>
        <v>90</v>
      </c>
      <c r="G286" s="108">
        <f t="shared" si="172"/>
        <v>1</v>
      </c>
      <c r="H286" s="108">
        <f t="shared" si="173"/>
        <v>1</v>
      </c>
      <c r="I286" s="2">
        <f t="shared" si="174"/>
        <v>0</v>
      </c>
      <c r="J286" s="3">
        <f t="shared" si="174"/>
        <v>0</v>
      </c>
      <c r="K286" s="2"/>
      <c r="L286" s="3"/>
      <c r="M286" s="2"/>
      <c r="N286" s="3"/>
      <c r="O286" s="2">
        <v>0.25</v>
      </c>
      <c r="P286" s="2">
        <f>C286</f>
        <v>30</v>
      </c>
      <c r="Q286" s="3">
        <f>P286*O286*12</f>
        <v>90</v>
      </c>
      <c r="R286" s="2">
        <f t="shared" ref="R286:R296" si="187">K286+M286+P286</f>
        <v>30</v>
      </c>
      <c r="S286" s="3">
        <f t="shared" ref="S286:S296" si="188">L286+N286+Q286</f>
        <v>90</v>
      </c>
      <c r="T286" s="2"/>
      <c r="U286" s="3"/>
      <c r="V286" s="2"/>
      <c r="W286" s="3"/>
      <c r="X286" s="2">
        <v>0.25</v>
      </c>
      <c r="Y286" s="2">
        <v>30</v>
      </c>
      <c r="Z286" s="3">
        <f>Y286*X286*12</f>
        <v>90</v>
      </c>
      <c r="AA286" s="2">
        <f t="shared" ref="AA286:AA296" si="189">T286+V286+Y286</f>
        <v>30</v>
      </c>
      <c r="AB286" s="3">
        <f t="shared" ref="AB286:AB296" si="190">U286+W286+Z286</f>
        <v>90</v>
      </c>
      <c r="AC286" s="2"/>
      <c r="AD286" s="109" t="b">
        <f>X286*Y286*12=Z286</f>
        <v>1</v>
      </c>
      <c r="AE286" s="109" t="b">
        <f t="shared" si="179"/>
        <v>1</v>
      </c>
    </row>
    <row r="287" spans="1:31" ht="31.5">
      <c r="A287" s="2"/>
      <c r="B287" s="2" t="s">
        <v>188</v>
      </c>
      <c r="C287" s="2">
        <v>10</v>
      </c>
      <c r="D287" s="3">
        <v>30</v>
      </c>
      <c r="E287" s="2">
        <f t="shared" si="186"/>
        <v>10</v>
      </c>
      <c r="F287" s="3">
        <f t="shared" si="186"/>
        <v>30</v>
      </c>
      <c r="G287" s="108">
        <f t="shared" si="172"/>
        <v>1</v>
      </c>
      <c r="H287" s="108">
        <f t="shared" si="173"/>
        <v>1</v>
      </c>
      <c r="I287" s="2">
        <f t="shared" si="174"/>
        <v>0</v>
      </c>
      <c r="J287" s="3">
        <f t="shared" si="174"/>
        <v>0</v>
      </c>
      <c r="K287" s="2"/>
      <c r="L287" s="3"/>
      <c r="M287" s="2"/>
      <c r="N287" s="3"/>
      <c r="O287" s="2">
        <v>0.25</v>
      </c>
      <c r="P287" s="2">
        <f>C287</f>
        <v>10</v>
      </c>
      <c r="Q287" s="3">
        <f>P287*O287*12</f>
        <v>30</v>
      </c>
      <c r="R287" s="2">
        <f t="shared" si="187"/>
        <v>10</v>
      </c>
      <c r="S287" s="3">
        <f t="shared" si="188"/>
        <v>30</v>
      </c>
      <c r="T287" s="2"/>
      <c r="U287" s="3"/>
      <c r="V287" s="2"/>
      <c r="W287" s="3"/>
      <c r="X287" s="2">
        <v>0.25</v>
      </c>
      <c r="Y287" s="2">
        <v>10</v>
      </c>
      <c r="Z287" s="3">
        <f>Y287*X287*12</f>
        <v>30</v>
      </c>
      <c r="AA287" s="2">
        <f t="shared" si="189"/>
        <v>10</v>
      </c>
      <c r="AB287" s="3">
        <f t="shared" si="190"/>
        <v>30</v>
      </c>
      <c r="AC287" s="2"/>
      <c r="AD287" s="109" t="b">
        <f>X287*Y287*12=Z287</f>
        <v>1</v>
      </c>
      <c r="AE287" s="109" t="b">
        <f t="shared" si="179"/>
        <v>1</v>
      </c>
    </row>
    <row r="288" spans="1:31" ht="47.25">
      <c r="A288" s="2"/>
      <c r="B288" s="2" t="s">
        <v>189</v>
      </c>
      <c r="C288" s="2">
        <v>5</v>
      </c>
      <c r="D288" s="3">
        <v>15</v>
      </c>
      <c r="E288" s="2">
        <f t="shared" si="186"/>
        <v>5</v>
      </c>
      <c r="F288" s="3">
        <f t="shared" si="186"/>
        <v>15</v>
      </c>
      <c r="G288" s="108">
        <f t="shared" si="172"/>
        <v>1</v>
      </c>
      <c r="H288" s="108">
        <f t="shared" si="173"/>
        <v>1</v>
      </c>
      <c r="I288" s="2">
        <f t="shared" si="174"/>
        <v>0</v>
      </c>
      <c r="J288" s="3">
        <f t="shared" si="174"/>
        <v>0</v>
      </c>
      <c r="K288" s="2"/>
      <c r="L288" s="3"/>
      <c r="M288" s="2"/>
      <c r="N288" s="3"/>
      <c r="O288" s="2">
        <v>0.25</v>
      </c>
      <c r="P288" s="2">
        <f>C288</f>
        <v>5</v>
      </c>
      <c r="Q288" s="3">
        <f>P288*O288*12</f>
        <v>15</v>
      </c>
      <c r="R288" s="2">
        <f t="shared" si="187"/>
        <v>5</v>
      </c>
      <c r="S288" s="3">
        <f t="shared" si="188"/>
        <v>15</v>
      </c>
      <c r="T288" s="2"/>
      <c r="U288" s="3"/>
      <c r="V288" s="2"/>
      <c r="W288" s="3"/>
      <c r="X288" s="2">
        <v>0.25</v>
      </c>
      <c r="Y288" s="2">
        <v>5</v>
      </c>
      <c r="Z288" s="3">
        <f>Y288*X288*12</f>
        <v>15</v>
      </c>
      <c r="AA288" s="2">
        <f t="shared" si="189"/>
        <v>5</v>
      </c>
      <c r="AB288" s="3">
        <f t="shared" si="190"/>
        <v>15</v>
      </c>
      <c r="AC288" s="2"/>
      <c r="AD288" s="109" t="b">
        <f>X288*Y288*12=Z288</f>
        <v>1</v>
      </c>
      <c r="AE288" s="109" t="b">
        <f t="shared" si="179"/>
        <v>1</v>
      </c>
    </row>
    <row r="289" spans="1:31" ht="31.5">
      <c r="A289" s="2"/>
      <c r="B289" s="2" t="s">
        <v>190</v>
      </c>
      <c r="C289" s="2">
        <v>5</v>
      </c>
      <c r="D289" s="3">
        <v>12</v>
      </c>
      <c r="E289" s="2">
        <f t="shared" si="186"/>
        <v>5</v>
      </c>
      <c r="F289" s="3">
        <f t="shared" si="186"/>
        <v>12</v>
      </c>
      <c r="G289" s="108">
        <f t="shared" si="172"/>
        <v>1</v>
      </c>
      <c r="H289" s="108">
        <f t="shared" si="173"/>
        <v>1</v>
      </c>
      <c r="I289" s="2">
        <f t="shared" si="174"/>
        <v>0</v>
      </c>
      <c r="J289" s="3">
        <f t="shared" si="174"/>
        <v>0</v>
      </c>
      <c r="K289" s="2"/>
      <c r="L289" s="3"/>
      <c r="M289" s="2"/>
      <c r="N289" s="3"/>
      <c r="O289" s="2">
        <v>0.2</v>
      </c>
      <c r="P289" s="2">
        <f>C289</f>
        <v>5</v>
      </c>
      <c r="Q289" s="3">
        <f>P289*O289*12</f>
        <v>12</v>
      </c>
      <c r="R289" s="2">
        <f t="shared" si="187"/>
        <v>5</v>
      </c>
      <c r="S289" s="3">
        <f t="shared" si="188"/>
        <v>12</v>
      </c>
      <c r="T289" s="2"/>
      <c r="U289" s="3"/>
      <c r="V289" s="2"/>
      <c r="W289" s="3"/>
      <c r="X289" s="2">
        <v>0.2</v>
      </c>
      <c r="Y289" s="2">
        <v>5</v>
      </c>
      <c r="Z289" s="3">
        <f>Y289*X289*12</f>
        <v>12</v>
      </c>
      <c r="AA289" s="2">
        <f t="shared" si="189"/>
        <v>5</v>
      </c>
      <c r="AB289" s="3">
        <f t="shared" si="190"/>
        <v>12</v>
      </c>
      <c r="AC289" s="2"/>
      <c r="AD289" s="109" t="b">
        <f>X289*Y289*12=Z289</f>
        <v>1</v>
      </c>
      <c r="AE289" s="109" t="b">
        <f t="shared" si="179"/>
        <v>1</v>
      </c>
    </row>
    <row r="290" spans="1:31" ht="63">
      <c r="A290" s="2"/>
      <c r="B290" s="2" t="s">
        <v>191</v>
      </c>
      <c r="C290" s="2">
        <v>18</v>
      </c>
      <c r="D290" s="3">
        <v>54</v>
      </c>
      <c r="E290" s="2">
        <f t="shared" si="186"/>
        <v>18</v>
      </c>
      <c r="F290" s="3">
        <f t="shared" si="186"/>
        <v>54</v>
      </c>
      <c r="G290" s="108">
        <f t="shared" si="172"/>
        <v>1</v>
      </c>
      <c r="H290" s="108">
        <f t="shared" si="173"/>
        <v>1</v>
      </c>
      <c r="I290" s="2">
        <f t="shared" si="174"/>
        <v>0</v>
      </c>
      <c r="J290" s="3">
        <f t="shared" si="174"/>
        <v>0</v>
      </c>
      <c r="K290" s="2"/>
      <c r="L290" s="3"/>
      <c r="M290" s="2"/>
      <c r="N290" s="3"/>
      <c r="O290" s="2">
        <v>0.25</v>
      </c>
      <c r="P290" s="2">
        <f>C290</f>
        <v>18</v>
      </c>
      <c r="Q290" s="3">
        <f>P290*O290*12</f>
        <v>54</v>
      </c>
      <c r="R290" s="2">
        <f t="shared" si="187"/>
        <v>18</v>
      </c>
      <c r="S290" s="3">
        <f t="shared" si="188"/>
        <v>54</v>
      </c>
      <c r="T290" s="2"/>
      <c r="U290" s="3"/>
      <c r="V290" s="2"/>
      <c r="W290" s="3"/>
      <c r="X290" s="2">
        <v>0.25</v>
      </c>
      <c r="Y290" s="2">
        <v>18</v>
      </c>
      <c r="Z290" s="3">
        <f>Y290*X290*12</f>
        <v>54</v>
      </c>
      <c r="AA290" s="2">
        <f t="shared" si="189"/>
        <v>18</v>
      </c>
      <c r="AB290" s="3">
        <f t="shared" si="190"/>
        <v>54</v>
      </c>
      <c r="AC290" s="2"/>
      <c r="AD290" s="109" t="b">
        <f>X290*Y290*12=Z290</f>
        <v>1</v>
      </c>
      <c r="AE290" s="109" t="b">
        <f t="shared" si="179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2"/>
        <v>#DIV/0!</v>
      </c>
      <c r="H291" s="108" t="e">
        <f t="shared" si="173"/>
        <v>#DIV/0!</v>
      </c>
      <c r="I291" s="2">
        <f t="shared" si="174"/>
        <v>0</v>
      </c>
      <c r="J291" s="3">
        <f t="shared" si="174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1">P291*O291</f>
        <v>0</v>
      </c>
      <c r="R291" s="2">
        <f t="shared" si="187"/>
        <v>0</v>
      </c>
      <c r="S291" s="3">
        <f t="shared" si="188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2">X291*Y291</f>
        <v>0</v>
      </c>
      <c r="AA291" s="2">
        <f t="shared" si="189"/>
        <v>0</v>
      </c>
      <c r="AB291" s="3">
        <f t="shared" si="190"/>
        <v>0</v>
      </c>
      <c r="AC291" s="2"/>
      <c r="AD291" s="109" t="b">
        <f t="shared" si="178"/>
        <v>1</v>
      </c>
      <c r="AE291" s="109" t="b">
        <f t="shared" si="179"/>
        <v>1</v>
      </c>
    </row>
    <row r="292" spans="1:31" ht="47.2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2"/>
        <v>#DIV/0!</v>
      </c>
      <c r="H292" s="108" t="e">
        <f t="shared" si="173"/>
        <v>#DIV/0!</v>
      </c>
      <c r="I292" s="2">
        <f t="shared" si="174"/>
        <v>0</v>
      </c>
      <c r="J292" s="3">
        <f t="shared" si="174"/>
        <v>0</v>
      </c>
      <c r="K292" s="2"/>
      <c r="L292" s="3"/>
      <c r="M292" s="2"/>
      <c r="N292" s="3"/>
      <c r="O292" s="2">
        <v>1</v>
      </c>
      <c r="P292" s="2"/>
      <c r="Q292" s="3">
        <f t="shared" si="191"/>
        <v>0</v>
      </c>
      <c r="R292" s="2">
        <f t="shared" si="187"/>
        <v>0</v>
      </c>
      <c r="S292" s="3">
        <f t="shared" si="188"/>
        <v>0</v>
      </c>
      <c r="T292" s="2"/>
      <c r="U292" s="3"/>
      <c r="V292" s="2"/>
      <c r="W292" s="3"/>
      <c r="X292" s="2">
        <v>1</v>
      </c>
      <c r="Y292" s="2"/>
      <c r="Z292" s="3">
        <f t="shared" si="192"/>
        <v>0</v>
      </c>
      <c r="AA292" s="2">
        <f t="shared" si="189"/>
        <v>0</v>
      </c>
      <c r="AB292" s="3">
        <f t="shared" si="190"/>
        <v>0</v>
      </c>
      <c r="AC292" s="2"/>
      <c r="AD292" s="109" t="b">
        <f t="shared" si="178"/>
        <v>1</v>
      </c>
      <c r="AE292" s="109" t="b">
        <f t="shared" si="179"/>
        <v>1</v>
      </c>
    </row>
    <row r="293" spans="1:31">
      <c r="A293" s="2">
        <f>+A292+0.01</f>
        <v>12.04</v>
      </c>
      <c r="B293" s="2" t="s">
        <v>193</v>
      </c>
      <c r="C293" s="2">
        <v>5</v>
      </c>
      <c r="D293" s="3">
        <v>2.5</v>
      </c>
      <c r="E293" s="2">
        <f>C293</f>
        <v>5</v>
      </c>
      <c r="F293" s="3">
        <f>D293</f>
        <v>2.5</v>
      </c>
      <c r="G293" s="108">
        <f t="shared" si="172"/>
        <v>1</v>
      </c>
      <c r="H293" s="108">
        <f t="shared" si="173"/>
        <v>1</v>
      </c>
      <c r="I293" s="2">
        <f t="shared" si="174"/>
        <v>0</v>
      </c>
      <c r="J293" s="3">
        <f t="shared" si="174"/>
        <v>0</v>
      </c>
      <c r="K293" s="2"/>
      <c r="L293" s="3"/>
      <c r="M293" s="2"/>
      <c r="N293" s="3"/>
      <c r="O293" s="2">
        <v>0.5</v>
      </c>
      <c r="P293" s="2">
        <f>C293</f>
        <v>5</v>
      </c>
      <c r="Q293" s="3">
        <f t="shared" si="191"/>
        <v>2.5</v>
      </c>
      <c r="R293" s="2">
        <f t="shared" si="187"/>
        <v>5</v>
      </c>
      <c r="S293" s="3">
        <f t="shared" si="188"/>
        <v>2.5</v>
      </c>
      <c r="T293" s="2"/>
      <c r="U293" s="3"/>
      <c r="V293" s="2"/>
      <c r="W293" s="3"/>
      <c r="X293" s="2">
        <v>0.5</v>
      </c>
      <c r="Y293" s="2">
        <v>5</v>
      </c>
      <c r="Z293" s="3">
        <f t="shared" si="192"/>
        <v>2.5</v>
      </c>
      <c r="AA293" s="2">
        <f t="shared" si="189"/>
        <v>5</v>
      </c>
      <c r="AB293" s="3">
        <f t="shared" si="190"/>
        <v>2.5</v>
      </c>
      <c r="AC293" s="2"/>
      <c r="AD293" s="109" t="b">
        <f t="shared" si="178"/>
        <v>1</v>
      </c>
      <c r="AE293" s="109" t="b">
        <f t="shared" si="179"/>
        <v>1</v>
      </c>
    </row>
    <row r="294" spans="1:31" ht="31.5">
      <c r="A294" s="2">
        <f>+A293+0.01</f>
        <v>12.049999999999999</v>
      </c>
      <c r="B294" s="2" t="s">
        <v>194</v>
      </c>
      <c r="C294" s="2">
        <v>5</v>
      </c>
      <c r="D294" s="3">
        <v>1.5</v>
      </c>
      <c r="E294" s="2">
        <f>C294</f>
        <v>5</v>
      </c>
      <c r="F294" s="3">
        <f>D294</f>
        <v>1.5</v>
      </c>
      <c r="G294" s="108">
        <f t="shared" si="172"/>
        <v>1</v>
      </c>
      <c r="H294" s="108">
        <f t="shared" si="173"/>
        <v>1</v>
      </c>
      <c r="I294" s="2">
        <f t="shared" si="174"/>
        <v>0</v>
      </c>
      <c r="J294" s="3">
        <f t="shared" si="174"/>
        <v>0</v>
      </c>
      <c r="K294" s="2"/>
      <c r="L294" s="3"/>
      <c r="M294" s="2"/>
      <c r="N294" s="3"/>
      <c r="O294" s="2">
        <v>0.3</v>
      </c>
      <c r="P294" s="2">
        <f>C294</f>
        <v>5</v>
      </c>
      <c r="Q294" s="3">
        <f t="shared" si="191"/>
        <v>1.5</v>
      </c>
      <c r="R294" s="2">
        <f t="shared" si="187"/>
        <v>5</v>
      </c>
      <c r="S294" s="3">
        <f t="shared" si="188"/>
        <v>1.5</v>
      </c>
      <c r="T294" s="2"/>
      <c r="U294" s="3"/>
      <c r="V294" s="2"/>
      <c r="W294" s="3"/>
      <c r="X294" s="2">
        <v>0.3</v>
      </c>
      <c r="Y294" s="2">
        <v>5</v>
      </c>
      <c r="Z294" s="3">
        <f t="shared" si="192"/>
        <v>1.5</v>
      </c>
      <c r="AA294" s="2">
        <f t="shared" si="189"/>
        <v>5</v>
      </c>
      <c r="AB294" s="3">
        <f t="shared" si="190"/>
        <v>1.5</v>
      </c>
      <c r="AC294" s="2"/>
      <c r="AD294" s="109" t="b">
        <f t="shared" si="178"/>
        <v>1</v>
      </c>
      <c r="AE294" s="109" t="b">
        <f t="shared" si="179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2"/>
        <v>#DIV/0!</v>
      </c>
      <c r="H295" s="108" t="e">
        <f t="shared" si="173"/>
        <v>#DIV/0!</v>
      </c>
      <c r="I295" s="2">
        <f t="shared" si="174"/>
        <v>0</v>
      </c>
      <c r="J295" s="3">
        <f t="shared" si="174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1"/>
        <v>0</v>
      </c>
      <c r="R295" s="2">
        <f t="shared" si="187"/>
        <v>0</v>
      </c>
      <c r="S295" s="3">
        <f t="shared" si="188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2"/>
        <v>0</v>
      </c>
      <c r="AA295" s="2">
        <f t="shared" si="189"/>
        <v>0</v>
      </c>
      <c r="AB295" s="3">
        <f t="shared" si="190"/>
        <v>0</v>
      </c>
      <c r="AC295" s="2"/>
      <c r="AD295" s="109" t="b">
        <f t="shared" si="178"/>
        <v>1</v>
      </c>
      <c r="AE295" s="109" t="b">
        <f t="shared" si="179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2"/>
        <v>#DIV/0!</v>
      </c>
      <c r="H296" s="108" t="e">
        <f t="shared" si="173"/>
        <v>#DIV/0!</v>
      </c>
      <c r="I296" s="2">
        <f t="shared" si="174"/>
        <v>0</v>
      </c>
      <c r="J296" s="3">
        <f t="shared" si="174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1"/>
        <v>0</v>
      </c>
      <c r="R296" s="2">
        <f t="shared" si="187"/>
        <v>0</v>
      </c>
      <c r="S296" s="3">
        <f t="shared" si="188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2"/>
        <v>0</v>
      </c>
      <c r="AA296" s="2">
        <f t="shared" si="189"/>
        <v>0</v>
      </c>
      <c r="AB296" s="3">
        <f t="shared" si="190"/>
        <v>0</v>
      </c>
      <c r="AC296" s="2"/>
      <c r="AD296" s="109" t="b">
        <f t="shared" si="178"/>
        <v>1</v>
      </c>
      <c r="AE296" s="109" t="b">
        <f t="shared" si="179"/>
        <v>1</v>
      </c>
    </row>
    <row r="297" spans="1:31" s="176" customFormat="1">
      <c r="A297" s="4"/>
      <c r="B297" s="4" t="s">
        <v>108</v>
      </c>
      <c r="C297" s="4">
        <f>SUM(C286:C296)</f>
        <v>78</v>
      </c>
      <c r="D297" s="5">
        <f>SUM(D286:D296)</f>
        <v>205</v>
      </c>
      <c r="E297" s="4">
        <f>SUM(E286:E296)</f>
        <v>78</v>
      </c>
      <c r="F297" s="5">
        <f>SUM(F286:F296)</f>
        <v>205</v>
      </c>
      <c r="G297" s="175">
        <f t="shared" si="172"/>
        <v>1</v>
      </c>
      <c r="H297" s="175">
        <f t="shared" si="173"/>
        <v>1</v>
      </c>
      <c r="I297" s="4">
        <f t="shared" ref="I297:N297" si="193">SUM(I286:I296)</f>
        <v>0</v>
      </c>
      <c r="J297" s="5">
        <f t="shared" si="193"/>
        <v>0</v>
      </c>
      <c r="K297" s="4">
        <f t="shared" si="193"/>
        <v>0</v>
      </c>
      <c r="L297" s="5">
        <f t="shared" si="193"/>
        <v>0</v>
      </c>
      <c r="M297" s="4">
        <f t="shared" si="193"/>
        <v>0</v>
      </c>
      <c r="N297" s="5">
        <f t="shared" si="193"/>
        <v>0</v>
      </c>
      <c r="O297" s="4">
        <f t="shared" ref="O297:AB297" si="194">SUM(O286:O296)</f>
        <v>4.1999999999999993</v>
      </c>
      <c r="P297" s="4">
        <f t="shared" si="194"/>
        <v>78</v>
      </c>
      <c r="Q297" s="5">
        <f t="shared" si="194"/>
        <v>205</v>
      </c>
      <c r="R297" s="4">
        <f t="shared" si="194"/>
        <v>78</v>
      </c>
      <c r="S297" s="5">
        <f t="shared" si="194"/>
        <v>205</v>
      </c>
      <c r="T297" s="4">
        <f t="shared" si="194"/>
        <v>0</v>
      </c>
      <c r="U297" s="5">
        <f t="shared" si="194"/>
        <v>0</v>
      </c>
      <c r="V297" s="4">
        <f t="shared" si="194"/>
        <v>0</v>
      </c>
      <c r="W297" s="5">
        <f t="shared" si="194"/>
        <v>0</v>
      </c>
      <c r="X297" s="4">
        <v>4.1999999999999993</v>
      </c>
      <c r="Y297" s="4">
        <v>78</v>
      </c>
      <c r="Z297" s="5">
        <f t="shared" si="194"/>
        <v>205</v>
      </c>
      <c r="AA297" s="4">
        <f t="shared" si="194"/>
        <v>78</v>
      </c>
      <c r="AB297" s="5">
        <f t="shared" si="194"/>
        <v>205</v>
      </c>
      <c r="AC297" s="4"/>
      <c r="AD297" s="109" t="b">
        <f t="shared" si="178"/>
        <v>0</v>
      </c>
      <c r="AE297" s="109" t="b">
        <f t="shared" si="179"/>
        <v>1</v>
      </c>
    </row>
    <row r="298" spans="1:31" s="176" customFormat="1" ht="47.2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8"/>
        <v>1</v>
      </c>
      <c r="AE298" s="109" t="b">
        <f t="shared" si="179"/>
        <v>1</v>
      </c>
    </row>
    <row r="299" spans="1:31" ht="47.25">
      <c r="A299" s="2">
        <v>13.01</v>
      </c>
      <c r="B299" s="2" t="s">
        <v>198</v>
      </c>
      <c r="C299" s="2">
        <v>55</v>
      </c>
      <c r="D299" s="3">
        <v>165</v>
      </c>
      <c r="E299" s="2">
        <f>C299</f>
        <v>55</v>
      </c>
      <c r="F299" s="3">
        <f>D299</f>
        <v>165</v>
      </c>
      <c r="G299" s="108">
        <f t="shared" si="172"/>
        <v>1</v>
      </c>
      <c r="H299" s="108">
        <f t="shared" si="173"/>
        <v>1</v>
      </c>
      <c r="I299" s="2">
        <f t="shared" ref="I299:J305" si="195">C299-E299</f>
        <v>0</v>
      </c>
      <c r="J299" s="3">
        <f t="shared" si="195"/>
        <v>0</v>
      </c>
      <c r="K299" s="2"/>
      <c r="L299" s="3"/>
      <c r="M299" s="2"/>
      <c r="N299" s="3"/>
      <c r="O299" s="2">
        <v>0.25</v>
      </c>
      <c r="P299" s="2">
        <f>C299</f>
        <v>55</v>
      </c>
      <c r="Q299" s="3">
        <f>P299*O299*12</f>
        <v>165</v>
      </c>
      <c r="R299" s="2">
        <f t="shared" ref="R299:R305" si="196">K299+M299+P299</f>
        <v>55</v>
      </c>
      <c r="S299" s="3">
        <f t="shared" ref="S299:S305" si="197">L299+N299+Q299</f>
        <v>165</v>
      </c>
      <c r="T299" s="2"/>
      <c r="U299" s="3"/>
      <c r="V299" s="2"/>
      <c r="W299" s="3"/>
      <c r="X299" s="2">
        <v>0.25</v>
      </c>
      <c r="Y299" s="2">
        <v>55</v>
      </c>
      <c r="Z299" s="3">
        <f>Y299*X299*12</f>
        <v>165</v>
      </c>
      <c r="AA299" s="2">
        <f t="shared" ref="AA299:AA305" si="198">T299+V299+Y299</f>
        <v>55</v>
      </c>
      <c r="AB299" s="3">
        <f t="shared" ref="AB299:AB305" si="199">U299+W299+Z299</f>
        <v>165</v>
      </c>
      <c r="AC299" s="2"/>
      <c r="AD299" s="109" t="b">
        <f>X299*Y299*12=Z299</f>
        <v>1</v>
      </c>
      <c r="AE299" s="109" t="b">
        <f t="shared" si="179"/>
        <v>1</v>
      </c>
    </row>
    <row r="300" spans="1:31">
      <c r="A300" s="2">
        <f t="shared" ref="A300:A305" si="200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2"/>
        <v>#DIV/0!</v>
      </c>
      <c r="H300" s="108" t="e">
        <f t="shared" si="173"/>
        <v>#DIV/0!</v>
      </c>
      <c r="I300" s="2">
        <f t="shared" si="195"/>
        <v>0</v>
      </c>
      <c r="J300" s="3">
        <f t="shared" si="195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1">P300*O300</f>
        <v>0</v>
      </c>
      <c r="R300" s="2">
        <f t="shared" si="196"/>
        <v>0</v>
      </c>
      <c r="S300" s="3">
        <f t="shared" si="197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2">X300*Y300</f>
        <v>0</v>
      </c>
      <c r="AA300" s="2">
        <f t="shared" si="198"/>
        <v>0</v>
      </c>
      <c r="AB300" s="3">
        <f t="shared" si="199"/>
        <v>0</v>
      </c>
      <c r="AC300" s="2"/>
      <c r="AD300" s="109" t="b">
        <f t="shared" si="178"/>
        <v>1</v>
      </c>
      <c r="AE300" s="109" t="b">
        <f t="shared" si="179"/>
        <v>1</v>
      </c>
    </row>
    <row r="301" spans="1:31" ht="47.25">
      <c r="A301" s="2">
        <f t="shared" si="200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2"/>
        <v>#DIV/0!</v>
      </c>
      <c r="H301" s="108" t="e">
        <f t="shared" si="173"/>
        <v>#DIV/0!</v>
      </c>
      <c r="I301" s="2">
        <f t="shared" si="195"/>
        <v>0</v>
      </c>
      <c r="J301" s="3">
        <f t="shared" si="195"/>
        <v>0</v>
      </c>
      <c r="K301" s="2"/>
      <c r="L301" s="3"/>
      <c r="M301" s="2"/>
      <c r="N301" s="3"/>
      <c r="O301" s="2">
        <v>0.1</v>
      </c>
      <c r="P301" s="2"/>
      <c r="Q301" s="3">
        <f>P301*O301</f>
        <v>0</v>
      </c>
      <c r="R301" s="2">
        <f>K301+M301+P301</f>
        <v>0</v>
      </c>
      <c r="S301" s="3">
        <f>L301+N301+Q301</f>
        <v>0</v>
      </c>
      <c r="T301" s="2"/>
      <c r="U301" s="3"/>
      <c r="V301" s="2"/>
      <c r="W301" s="3"/>
      <c r="X301" s="2">
        <v>0.1</v>
      </c>
      <c r="Y301" s="2"/>
      <c r="Z301" s="3">
        <f t="shared" si="202"/>
        <v>0</v>
      </c>
      <c r="AA301" s="2">
        <f t="shared" si="198"/>
        <v>0</v>
      </c>
      <c r="AB301" s="3">
        <f t="shared" si="199"/>
        <v>0</v>
      </c>
      <c r="AC301" s="2"/>
      <c r="AD301" s="109" t="b">
        <f t="shared" si="178"/>
        <v>1</v>
      </c>
      <c r="AE301" s="109" t="b">
        <f t="shared" si="179"/>
        <v>1</v>
      </c>
    </row>
    <row r="302" spans="1:31">
      <c r="A302" s="2">
        <f t="shared" si="200"/>
        <v>13.04</v>
      </c>
      <c r="B302" s="2" t="s">
        <v>193</v>
      </c>
      <c r="C302" s="2">
        <v>55</v>
      </c>
      <c r="D302" s="3">
        <v>5.5</v>
      </c>
      <c r="E302" s="2">
        <f>C302</f>
        <v>55</v>
      </c>
      <c r="F302" s="3">
        <f>D302</f>
        <v>5.5</v>
      </c>
      <c r="G302" s="108">
        <f t="shared" si="172"/>
        <v>1</v>
      </c>
      <c r="H302" s="108">
        <f t="shared" si="173"/>
        <v>1</v>
      </c>
      <c r="I302" s="2">
        <f t="shared" si="195"/>
        <v>0</v>
      </c>
      <c r="J302" s="3">
        <f t="shared" si="195"/>
        <v>0</v>
      </c>
      <c r="K302" s="2"/>
      <c r="L302" s="3"/>
      <c r="M302" s="2"/>
      <c r="N302" s="3"/>
      <c r="O302" s="2">
        <v>0.1</v>
      </c>
      <c r="P302" s="2">
        <f>C302</f>
        <v>55</v>
      </c>
      <c r="Q302" s="3">
        <f t="shared" si="201"/>
        <v>5.5</v>
      </c>
      <c r="R302" s="2">
        <f t="shared" si="196"/>
        <v>55</v>
      </c>
      <c r="S302" s="3">
        <f t="shared" si="197"/>
        <v>5.5</v>
      </c>
      <c r="T302" s="2"/>
      <c r="U302" s="3"/>
      <c r="V302" s="2"/>
      <c r="W302" s="3"/>
      <c r="X302" s="2">
        <v>0.1</v>
      </c>
      <c r="Y302" s="2">
        <v>55</v>
      </c>
      <c r="Z302" s="3">
        <f t="shared" si="202"/>
        <v>5.5</v>
      </c>
      <c r="AA302" s="2">
        <f t="shared" si="198"/>
        <v>55</v>
      </c>
      <c r="AB302" s="3">
        <f t="shared" si="199"/>
        <v>5.5</v>
      </c>
      <c r="AC302" s="2"/>
      <c r="AD302" s="109" t="b">
        <f t="shared" si="178"/>
        <v>1</v>
      </c>
      <c r="AE302" s="109" t="b">
        <f t="shared" si="179"/>
        <v>1</v>
      </c>
    </row>
    <row r="303" spans="1:31" ht="31.5">
      <c r="A303" s="2">
        <f t="shared" si="200"/>
        <v>13.049999999999999</v>
      </c>
      <c r="B303" s="2" t="s">
        <v>199</v>
      </c>
      <c r="C303" s="2">
        <v>55</v>
      </c>
      <c r="D303" s="3">
        <v>6.6</v>
      </c>
      <c r="E303" s="2">
        <f>C303</f>
        <v>55</v>
      </c>
      <c r="F303" s="3">
        <f>D303</f>
        <v>6.6</v>
      </c>
      <c r="G303" s="108">
        <f t="shared" si="172"/>
        <v>1</v>
      </c>
      <c r="H303" s="108">
        <f t="shared" si="173"/>
        <v>1</v>
      </c>
      <c r="I303" s="2">
        <f t="shared" si="195"/>
        <v>0</v>
      </c>
      <c r="J303" s="3">
        <f t="shared" si="195"/>
        <v>0</v>
      </c>
      <c r="K303" s="2"/>
      <c r="L303" s="3"/>
      <c r="M303" s="2"/>
      <c r="N303" s="3"/>
      <c r="O303" s="2">
        <f>0.01*12</f>
        <v>0.12</v>
      </c>
      <c r="P303" s="2">
        <f>C303</f>
        <v>55</v>
      </c>
      <c r="Q303" s="3">
        <f t="shared" si="201"/>
        <v>6.6</v>
      </c>
      <c r="R303" s="2">
        <f t="shared" si="196"/>
        <v>55</v>
      </c>
      <c r="S303" s="3">
        <f t="shared" si="197"/>
        <v>6.6</v>
      </c>
      <c r="T303" s="2"/>
      <c r="U303" s="3"/>
      <c r="V303" s="2"/>
      <c r="W303" s="3"/>
      <c r="X303" s="2">
        <v>0.12</v>
      </c>
      <c r="Y303" s="2">
        <v>55</v>
      </c>
      <c r="Z303" s="3">
        <f t="shared" si="202"/>
        <v>6.6</v>
      </c>
      <c r="AA303" s="2">
        <f t="shared" si="198"/>
        <v>55</v>
      </c>
      <c r="AB303" s="3">
        <f t="shared" si="199"/>
        <v>6.6</v>
      </c>
      <c r="AC303" s="2"/>
      <c r="AD303" s="109" t="b">
        <f t="shared" si="178"/>
        <v>1</v>
      </c>
      <c r="AE303" s="109" t="b">
        <f t="shared" si="179"/>
        <v>1</v>
      </c>
    </row>
    <row r="304" spans="1:31">
      <c r="A304" s="2">
        <f t="shared" si="200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2"/>
        <v>#DIV/0!</v>
      </c>
      <c r="H304" s="108" t="e">
        <f t="shared" si="173"/>
        <v>#DIV/0!</v>
      </c>
      <c r="I304" s="2">
        <f t="shared" si="195"/>
        <v>0</v>
      </c>
      <c r="J304" s="3">
        <f t="shared" si="195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1"/>
        <v>0</v>
      </c>
      <c r="R304" s="2">
        <f t="shared" si="196"/>
        <v>0</v>
      </c>
      <c r="S304" s="3">
        <f t="shared" si="197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2"/>
        <v>0</v>
      </c>
      <c r="AA304" s="2">
        <f t="shared" si="198"/>
        <v>0</v>
      </c>
      <c r="AB304" s="3">
        <f t="shared" si="199"/>
        <v>0</v>
      </c>
      <c r="AC304" s="2"/>
      <c r="AD304" s="109" t="b">
        <f t="shared" si="178"/>
        <v>1</v>
      </c>
      <c r="AE304" s="109" t="b">
        <f t="shared" si="179"/>
        <v>1</v>
      </c>
    </row>
    <row r="305" spans="1:31">
      <c r="A305" s="2">
        <f t="shared" si="200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2"/>
        <v>#DIV/0!</v>
      </c>
      <c r="H305" s="108" t="e">
        <f t="shared" si="173"/>
        <v>#DIV/0!</v>
      </c>
      <c r="I305" s="2">
        <f t="shared" si="195"/>
        <v>0</v>
      </c>
      <c r="J305" s="3">
        <f t="shared" si="195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1"/>
        <v>0</v>
      </c>
      <c r="R305" s="2">
        <f t="shared" si="196"/>
        <v>0</v>
      </c>
      <c r="S305" s="3">
        <f t="shared" si="197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2"/>
        <v>0</v>
      </c>
      <c r="AA305" s="2">
        <f t="shared" si="198"/>
        <v>0</v>
      </c>
      <c r="AB305" s="3">
        <f t="shared" si="199"/>
        <v>0</v>
      </c>
      <c r="AC305" s="2"/>
      <c r="AD305" s="109" t="b">
        <f t="shared" si="178"/>
        <v>1</v>
      </c>
      <c r="AE305" s="109" t="b">
        <f t="shared" si="179"/>
        <v>1</v>
      </c>
    </row>
    <row r="306" spans="1:31" s="176" customFormat="1">
      <c r="A306" s="4"/>
      <c r="B306" s="4" t="s">
        <v>108</v>
      </c>
      <c r="C306" s="4">
        <f>SUM(C299:C305)</f>
        <v>165</v>
      </c>
      <c r="D306" s="5">
        <f>SUM(D299:D305)</f>
        <v>177.1</v>
      </c>
      <c r="E306" s="4">
        <f>SUM(E299:E305)</f>
        <v>165</v>
      </c>
      <c r="F306" s="5">
        <f>SUM(F299:F305)</f>
        <v>177.1</v>
      </c>
      <c r="G306" s="175">
        <f t="shared" si="172"/>
        <v>1</v>
      </c>
      <c r="H306" s="175">
        <f t="shared" si="173"/>
        <v>1</v>
      </c>
      <c r="I306" s="4">
        <f t="shared" ref="I306:N306" si="203">SUM(I299:I305)</f>
        <v>0</v>
      </c>
      <c r="J306" s="5">
        <f t="shared" si="203"/>
        <v>0</v>
      </c>
      <c r="K306" s="4">
        <f t="shared" si="203"/>
        <v>0</v>
      </c>
      <c r="L306" s="5">
        <f t="shared" si="203"/>
        <v>0</v>
      </c>
      <c r="M306" s="4">
        <f t="shared" si="203"/>
        <v>0</v>
      </c>
      <c r="N306" s="5">
        <f t="shared" si="203"/>
        <v>0</v>
      </c>
      <c r="O306" s="4">
        <f t="shared" ref="O306:AB306" si="204">SUM(O299:O305)</f>
        <v>0.72</v>
      </c>
      <c r="P306" s="4">
        <f t="shared" si="204"/>
        <v>165</v>
      </c>
      <c r="Q306" s="5">
        <f t="shared" si="204"/>
        <v>177.1</v>
      </c>
      <c r="R306" s="4">
        <f t="shared" si="204"/>
        <v>165</v>
      </c>
      <c r="S306" s="5">
        <f t="shared" si="204"/>
        <v>177.1</v>
      </c>
      <c r="T306" s="4">
        <f t="shared" si="204"/>
        <v>0</v>
      </c>
      <c r="U306" s="5">
        <f t="shared" si="204"/>
        <v>0</v>
      </c>
      <c r="V306" s="4">
        <f t="shared" si="204"/>
        <v>0</v>
      </c>
      <c r="W306" s="5">
        <f t="shared" si="204"/>
        <v>0</v>
      </c>
      <c r="X306" s="4">
        <v>0.72</v>
      </c>
      <c r="Y306" s="4">
        <v>165</v>
      </c>
      <c r="Z306" s="5">
        <f t="shared" si="204"/>
        <v>177.1</v>
      </c>
      <c r="AA306" s="4">
        <f t="shared" si="204"/>
        <v>165</v>
      </c>
      <c r="AB306" s="5">
        <f t="shared" si="204"/>
        <v>177.1</v>
      </c>
      <c r="AC306" s="4"/>
      <c r="AD306" s="109" t="b">
        <f t="shared" si="178"/>
        <v>0</v>
      </c>
      <c r="AE306" s="109" t="b">
        <f t="shared" si="179"/>
        <v>1</v>
      </c>
    </row>
    <row r="307" spans="1:31" s="176" customFormat="1" ht="47.2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8"/>
        <v>1</v>
      </c>
      <c r="AE307" s="109" t="b">
        <f t="shared" si="179"/>
        <v>1</v>
      </c>
    </row>
    <row r="308" spans="1:31" ht="94.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2"/>
        <v>#DIV/0!</v>
      </c>
      <c r="H308" s="108" t="e">
        <f t="shared" si="173"/>
        <v>#DIV/0!</v>
      </c>
      <c r="I308" s="2">
        <f t="shared" si="174"/>
        <v>0</v>
      </c>
      <c r="J308" s="3">
        <f t="shared" si="174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5">K308+M308+P308</f>
        <v>0</v>
      </c>
      <c r="S308" s="3">
        <f t="shared" si="205"/>
        <v>0</v>
      </c>
      <c r="T308" s="2"/>
      <c r="U308" s="3"/>
      <c r="V308" s="2"/>
      <c r="W308" s="3"/>
      <c r="X308" s="2"/>
      <c r="Y308" s="2"/>
      <c r="Z308" s="3"/>
      <c r="AA308" s="2"/>
      <c r="AB308" s="3"/>
      <c r="AC308" s="2"/>
      <c r="AD308" s="109" t="b">
        <f t="shared" si="178"/>
        <v>1</v>
      </c>
      <c r="AE308" s="109" t="b">
        <f t="shared" si="179"/>
        <v>1</v>
      </c>
    </row>
    <row r="309" spans="1:31" ht="31.5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2"/>
        <v>0</v>
      </c>
      <c r="H309" s="108">
        <f t="shared" si="173"/>
        <v>0</v>
      </c>
      <c r="I309" s="2">
        <f t="shared" si="174"/>
        <v>1</v>
      </c>
      <c r="J309" s="3">
        <f t="shared" si="174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5"/>
        <v>1</v>
      </c>
      <c r="S309" s="3">
        <f t="shared" si="205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>T309+V309+Y309</f>
        <v>1</v>
      </c>
      <c r="AB309" s="3">
        <f>U309+W309+Z309</f>
        <v>50</v>
      </c>
      <c r="AC309" s="2"/>
      <c r="AD309" s="109" t="b">
        <f t="shared" si="178"/>
        <v>1</v>
      </c>
      <c r="AE309" s="109" t="b">
        <f t="shared" si="179"/>
        <v>1</v>
      </c>
    </row>
    <row r="310" spans="1:31" ht="31.5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2"/>
        <v>#DIV/0!</v>
      </c>
      <c r="H310" s="108" t="e">
        <f t="shared" si="173"/>
        <v>#DIV/0!</v>
      </c>
      <c r="I310" s="2">
        <f t="shared" si="174"/>
        <v>0</v>
      </c>
      <c r="J310" s="3">
        <f t="shared" si="174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5"/>
        <v>0</v>
      </c>
      <c r="S310" s="3">
        <f t="shared" si="205"/>
        <v>0</v>
      </c>
      <c r="T310" s="2"/>
      <c r="U310" s="3"/>
      <c r="V310" s="2"/>
      <c r="W310" s="3"/>
      <c r="X310" s="2"/>
      <c r="Y310" s="2"/>
      <c r="Z310" s="3">
        <f>X310*Y310</f>
        <v>0</v>
      </c>
      <c r="AA310" s="2">
        <f>T310+V310+Y310</f>
        <v>0</v>
      </c>
      <c r="AB310" s="3">
        <f>U310+W310+Z310</f>
        <v>0</v>
      </c>
      <c r="AC310" s="2"/>
      <c r="AD310" s="109" t="b">
        <f t="shared" si="178"/>
        <v>1</v>
      </c>
      <c r="AE310" s="109" t="b">
        <f t="shared" si="179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2"/>
        <v>0</v>
      </c>
      <c r="H311" s="175">
        <f t="shared" si="173"/>
        <v>0</v>
      </c>
      <c r="I311" s="4">
        <f t="shared" ref="I311:N311" si="206">SUM(I308:I310)</f>
        <v>1</v>
      </c>
      <c r="J311" s="5">
        <f t="shared" si="206"/>
        <v>40.200000000000003</v>
      </c>
      <c r="K311" s="4">
        <f t="shared" si="206"/>
        <v>0</v>
      </c>
      <c r="L311" s="5">
        <f t="shared" si="206"/>
        <v>0</v>
      </c>
      <c r="M311" s="4">
        <f t="shared" si="206"/>
        <v>0</v>
      </c>
      <c r="N311" s="5">
        <f t="shared" si="206"/>
        <v>0</v>
      </c>
      <c r="O311" s="4"/>
      <c r="P311" s="4">
        <f t="shared" ref="P311:AB311" si="207">SUM(P308:P310)</f>
        <v>1</v>
      </c>
      <c r="Q311" s="5">
        <f t="shared" si="207"/>
        <v>50</v>
      </c>
      <c r="R311" s="4">
        <f t="shared" si="207"/>
        <v>1</v>
      </c>
      <c r="S311" s="5">
        <f t="shared" si="207"/>
        <v>50</v>
      </c>
      <c r="T311" s="4">
        <f t="shared" si="207"/>
        <v>0</v>
      </c>
      <c r="U311" s="5">
        <f t="shared" si="207"/>
        <v>0</v>
      </c>
      <c r="V311" s="4">
        <f t="shared" si="207"/>
        <v>0</v>
      </c>
      <c r="W311" s="5">
        <f t="shared" si="207"/>
        <v>0</v>
      </c>
      <c r="X311" s="4"/>
      <c r="Y311" s="4">
        <v>1</v>
      </c>
      <c r="Z311" s="5">
        <f t="shared" si="207"/>
        <v>50</v>
      </c>
      <c r="AA311" s="4">
        <f t="shared" si="207"/>
        <v>1</v>
      </c>
      <c r="AB311" s="5">
        <f t="shared" si="207"/>
        <v>50</v>
      </c>
      <c r="AC311" s="4"/>
      <c r="AD311" s="109" t="b">
        <f t="shared" si="178"/>
        <v>0</v>
      </c>
      <c r="AE311" s="109" t="b">
        <f t="shared" si="179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8"/>
        <v>1</v>
      </c>
      <c r="AE312" s="109" t="b">
        <f t="shared" si="179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2"/>
        <v>#DIV/0!</v>
      </c>
      <c r="H313" s="108" t="e">
        <f t="shared" si="173"/>
        <v>#DIV/0!</v>
      </c>
      <c r="I313" s="2">
        <f t="shared" si="174"/>
        <v>0</v>
      </c>
      <c r="J313" s="3">
        <f t="shared" si="174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8"/>
        <v>1</v>
      </c>
      <c r="AE313" s="109" t="b">
        <f t="shared" si="179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2"/>
        <v>#DIV/0!</v>
      </c>
      <c r="H314" s="108" t="e">
        <f t="shared" si="173"/>
        <v>#DIV/0!</v>
      </c>
      <c r="I314" s="2">
        <f t="shared" si="174"/>
        <v>0</v>
      </c>
      <c r="J314" s="3">
        <f t="shared" si="174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8"/>
        <v>1</v>
      </c>
      <c r="AE314" s="109" t="b">
        <f t="shared" si="179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2"/>
        <v>#DIV/0!</v>
      </c>
      <c r="H315" s="175" t="e">
        <f t="shared" si="173"/>
        <v>#DIV/0!</v>
      </c>
      <c r="I315" s="4">
        <f t="shared" ref="I315:AB315" si="208">SUM(I313:I314)</f>
        <v>0</v>
      </c>
      <c r="J315" s="5">
        <f t="shared" si="208"/>
        <v>0</v>
      </c>
      <c r="K315" s="4">
        <f t="shared" si="208"/>
        <v>0</v>
      </c>
      <c r="L315" s="5">
        <f t="shared" si="208"/>
        <v>0</v>
      </c>
      <c r="M315" s="4">
        <f t="shared" si="208"/>
        <v>0</v>
      </c>
      <c r="N315" s="5">
        <f t="shared" si="208"/>
        <v>0</v>
      </c>
      <c r="O315" s="4">
        <f t="shared" si="208"/>
        <v>0.13</v>
      </c>
      <c r="P315" s="4">
        <f t="shared" si="208"/>
        <v>0</v>
      </c>
      <c r="Q315" s="5">
        <f t="shared" si="208"/>
        <v>0</v>
      </c>
      <c r="R315" s="4">
        <f t="shared" si="208"/>
        <v>0</v>
      </c>
      <c r="S315" s="5">
        <f t="shared" si="208"/>
        <v>0</v>
      </c>
      <c r="T315" s="4">
        <f t="shared" si="208"/>
        <v>0</v>
      </c>
      <c r="U315" s="5">
        <f t="shared" si="208"/>
        <v>0</v>
      </c>
      <c r="V315" s="4">
        <f t="shared" si="208"/>
        <v>0</v>
      </c>
      <c r="W315" s="5">
        <f t="shared" si="208"/>
        <v>0</v>
      </c>
      <c r="X315" s="4">
        <v>0.13</v>
      </c>
      <c r="Y315" s="4">
        <v>0</v>
      </c>
      <c r="Z315" s="5">
        <f t="shared" si="208"/>
        <v>0</v>
      </c>
      <c r="AA315" s="4">
        <f t="shared" si="208"/>
        <v>0</v>
      </c>
      <c r="AB315" s="5">
        <f t="shared" si="208"/>
        <v>0</v>
      </c>
      <c r="AC315" s="4"/>
      <c r="AD315" s="109" t="b">
        <f t="shared" si="178"/>
        <v>1</v>
      </c>
      <c r="AE315" s="109" t="b">
        <f t="shared" si="179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8"/>
        <v>1</v>
      </c>
      <c r="AE316" s="109" t="b">
        <f t="shared" si="179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8"/>
        <v>1</v>
      </c>
      <c r="AE317" s="109" t="b">
        <f t="shared" si="179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8"/>
        <v>1</v>
      </c>
      <c r="AE318" s="109" t="b">
        <f t="shared" si="179"/>
        <v>1</v>
      </c>
    </row>
    <row r="319" spans="1:31">
      <c r="A319" s="2"/>
      <c r="B319" s="2" t="s">
        <v>125</v>
      </c>
      <c r="C319" s="2">
        <v>379</v>
      </c>
      <c r="D319" s="3">
        <v>1.895</v>
      </c>
      <c r="E319" s="2">
        <f t="shared" ref="E319:F321" si="209">C319</f>
        <v>379</v>
      </c>
      <c r="F319" s="3">
        <f t="shared" si="209"/>
        <v>1.895</v>
      </c>
      <c r="G319" s="108">
        <f t="shared" si="172"/>
        <v>1</v>
      </c>
      <c r="H319" s="108">
        <f t="shared" si="173"/>
        <v>1</v>
      </c>
      <c r="I319" s="2">
        <f t="shared" si="174"/>
        <v>0</v>
      </c>
      <c r="J319" s="3">
        <f t="shared" si="174"/>
        <v>0</v>
      </c>
      <c r="K319" s="2"/>
      <c r="L319" s="3"/>
      <c r="M319" s="2"/>
      <c r="N319" s="3"/>
      <c r="O319" s="2">
        <v>5.0000000000000001E-3</v>
      </c>
      <c r="P319" s="2">
        <f>P264</f>
        <v>542</v>
      </c>
      <c r="Q319" s="3">
        <f>P319*O319</f>
        <v>2.71</v>
      </c>
      <c r="R319" s="2">
        <f t="shared" ref="R319:S321" si="210">K319+M319+P319</f>
        <v>542</v>
      </c>
      <c r="S319" s="3">
        <f t="shared" si="210"/>
        <v>2.71</v>
      </c>
      <c r="T319" s="2"/>
      <c r="U319" s="3"/>
      <c r="V319" s="2"/>
      <c r="W319" s="3"/>
      <c r="X319" s="2">
        <v>5.0000000000000001E-3</v>
      </c>
      <c r="Y319" s="2">
        <v>542</v>
      </c>
      <c r="Z319" s="3">
        <f>X319*Y319</f>
        <v>2.71</v>
      </c>
      <c r="AA319" s="2">
        <f t="shared" ref="AA319:AB321" si="211">T319+V319+Y319</f>
        <v>542</v>
      </c>
      <c r="AB319" s="3">
        <f t="shared" si="211"/>
        <v>2.71</v>
      </c>
      <c r="AC319" s="2"/>
      <c r="AD319" s="109" t="b">
        <f t="shared" si="178"/>
        <v>1</v>
      </c>
      <c r="AE319" s="109" t="b">
        <f t="shared" si="179"/>
        <v>1</v>
      </c>
    </row>
    <row r="320" spans="1:31">
      <c r="A320" s="2"/>
      <c r="B320" s="2" t="s">
        <v>173</v>
      </c>
      <c r="C320" s="2">
        <v>684</v>
      </c>
      <c r="D320" s="3">
        <v>3.42</v>
      </c>
      <c r="E320" s="2">
        <f t="shared" si="209"/>
        <v>684</v>
      </c>
      <c r="F320" s="3">
        <f t="shared" si="209"/>
        <v>3.42</v>
      </c>
      <c r="G320" s="108">
        <f t="shared" si="172"/>
        <v>1</v>
      </c>
      <c r="H320" s="108">
        <f t="shared" si="173"/>
        <v>1</v>
      </c>
      <c r="I320" s="2">
        <f t="shared" si="174"/>
        <v>0</v>
      </c>
      <c r="J320" s="3">
        <f t="shared" si="174"/>
        <v>0</v>
      </c>
      <c r="K320" s="2"/>
      <c r="L320" s="3"/>
      <c r="M320" s="2"/>
      <c r="N320" s="3"/>
      <c r="O320" s="2">
        <v>5.0000000000000001E-3</v>
      </c>
      <c r="P320" s="2">
        <f>P265</f>
        <v>756</v>
      </c>
      <c r="Q320" s="3">
        <f>P320*O320</f>
        <v>3.7800000000000002</v>
      </c>
      <c r="R320" s="2">
        <f t="shared" si="210"/>
        <v>756</v>
      </c>
      <c r="S320" s="3">
        <f t="shared" si="210"/>
        <v>3.7800000000000002</v>
      </c>
      <c r="T320" s="2"/>
      <c r="U320" s="3"/>
      <c r="V320" s="2"/>
      <c r="W320" s="3"/>
      <c r="X320" s="2">
        <v>5.0000000000000001E-3</v>
      </c>
      <c r="Y320" s="2">
        <v>756</v>
      </c>
      <c r="Z320" s="3">
        <f>X320*Y320</f>
        <v>3.7800000000000002</v>
      </c>
      <c r="AA320" s="2">
        <f t="shared" si="211"/>
        <v>756</v>
      </c>
      <c r="AB320" s="3">
        <f t="shared" si="211"/>
        <v>3.7800000000000002</v>
      </c>
      <c r="AC320" s="2"/>
      <c r="AD320" s="109" t="b">
        <f t="shared" si="178"/>
        <v>1</v>
      </c>
      <c r="AE320" s="109" t="b">
        <f t="shared" si="179"/>
        <v>1</v>
      </c>
    </row>
    <row r="321" spans="1:31" ht="31.5">
      <c r="A321" s="2">
        <v>16.02</v>
      </c>
      <c r="B321" s="2" t="s">
        <v>211</v>
      </c>
      <c r="C321" s="2">
        <v>1708</v>
      </c>
      <c r="D321" s="3">
        <v>8.5400000000000009</v>
      </c>
      <c r="E321" s="2">
        <f t="shared" si="209"/>
        <v>1708</v>
      </c>
      <c r="F321" s="3">
        <f t="shared" si="209"/>
        <v>8.5400000000000009</v>
      </c>
      <c r="G321" s="108">
        <f t="shared" si="172"/>
        <v>1</v>
      </c>
      <c r="H321" s="108">
        <f t="shared" si="173"/>
        <v>1</v>
      </c>
      <c r="I321" s="2">
        <f t="shared" si="174"/>
        <v>0</v>
      </c>
      <c r="J321" s="3">
        <f t="shared" si="174"/>
        <v>0</v>
      </c>
      <c r="K321" s="2"/>
      <c r="L321" s="3"/>
      <c r="M321" s="2"/>
      <c r="N321" s="3"/>
      <c r="O321" s="2">
        <v>5.0000000000000001E-3</v>
      </c>
      <c r="P321" s="2">
        <f>P266</f>
        <v>1498</v>
      </c>
      <c r="Q321" s="3">
        <f>P321*O321</f>
        <v>7.49</v>
      </c>
      <c r="R321" s="2">
        <f t="shared" si="210"/>
        <v>1498</v>
      </c>
      <c r="S321" s="3">
        <f t="shared" si="210"/>
        <v>7.49</v>
      </c>
      <c r="T321" s="2"/>
      <c r="U321" s="3"/>
      <c r="V321" s="2"/>
      <c r="W321" s="3"/>
      <c r="X321" s="2">
        <v>5.0000000000000001E-3</v>
      </c>
      <c r="Y321" s="2">
        <v>1498</v>
      </c>
      <c r="Z321" s="3">
        <f>X321*Y321</f>
        <v>7.49</v>
      </c>
      <c r="AA321" s="2">
        <f t="shared" si="211"/>
        <v>1498</v>
      </c>
      <c r="AB321" s="3">
        <f t="shared" si="211"/>
        <v>7.49</v>
      </c>
      <c r="AC321" s="2"/>
      <c r="AD321" s="109" t="b">
        <f t="shared" si="178"/>
        <v>1</v>
      </c>
      <c r="AE321" s="109" t="b">
        <f t="shared" si="179"/>
        <v>1</v>
      </c>
    </row>
    <row r="322" spans="1:31" s="176" customFormat="1">
      <c r="A322" s="4"/>
      <c r="B322" s="4" t="s">
        <v>108</v>
      </c>
      <c r="C322" s="4">
        <f>SUM(C318:C321)</f>
        <v>2771</v>
      </c>
      <c r="D322" s="5">
        <f>SUM(D318:D321)</f>
        <v>13.855</v>
      </c>
      <c r="E322" s="4">
        <f>SUM(E318:E321)</f>
        <v>2771</v>
      </c>
      <c r="F322" s="5">
        <f>SUM(F318:F321)</f>
        <v>13.855</v>
      </c>
      <c r="G322" s="175">
        <f t="shared" si="172"/>
        <v>1</v>
      </c>
      <c r="H322" s="175">
        <f t="shared" si="173"/>
        <v>1</v>
      </c>
      <c r="I322" s="4">
        <f t="shared" ref="I322:AB322" si="212">SUM(I318:I321)</f>
        <v>0</v>
      </c>
      <c r="J322" s="5">
        <f t="shared" si="212"/>
        <v>0</v>
      </c>
      <c r="K322" s="4">
        <f t="shared" si="212"/>
        <v>0</v>
      </c>
      <c r="L322" s="5">
        <f t="shared" si="212"/>
        <v>0</v>
      </c>
      <c r="M322" s="4">
        <f t="shared" si="212"/>
        <v>0</v>
      </c>
      <c r="N322" s="5">
        <f t="shared" si="212"/>
        <v>0</v>
      </c>
      <c r="O322" s="4">
        <f t="shared" si="212"/>
        <v>1.4999999999999999E-2</v>
      </c>
      <c r="P322" s="4">
        <f t="shared" si="212"/>
        <v>2796</v>
      </c>
      <c r="Q322" s="5">
        <f t="shared" si="212"/>
        <v>13.98</v>
      </c>
      <c r="R322" s="4">
        <f t="shared" si="212"/>
        <v>2796</v>
      </c>
      <c r="S322" s="5">
        <f t="shared" si="212"/>
        <v>13.98</v>
      </c>
      <c r="T322" s="4">
        <f t="shared" si="212"/>
        <v>0</v>
      </c>
      <c r="U322" s="5">
        <f t="shared" si="212"/>
        <v>0</v>
      </c>
      <c r="V322" s="4">
        <f t="shared" si="212"/>
        <v>0</v>
      </c>
      <c r="W322" s="5">
        <f t="shared" si="212"/>
        <v>0</v>
      </c>
      <c r="X322" s="4">
        <v>1.4999999999999999E-2</v>
      </c>
      <c r="Y322" s="4">
        <v>2796</v>
      </c>
      <c r="Z322" s="5">
        <f t="shared" si="212"/>
        <v>13.98</v>
      </c>
      <c r="AA322" s="4">
        <f t="shared" si="212"/>
        <v>2796</v>
      </c>
      <c r="AB322" s="5">
        <f t="shared" si="212"/>
        <v>13.98</v>
      </c>
      <c r="AC322" s="4"/>
      <c r="AD322" s="109" t="b">
        <f t="shared" si="178"/>
        <v>0</v>
      </c>
      <c r="AE322" s="109" t="b">
        <f t="shared" si="179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8"/>
        <v>1</v>
      </c>
      <c r="AE323" s="109" t="b">
        <f t="shared" si="179"/>
        <v>1</v>
      </c>
    </row>
    <row r="324" spans="1:31">
      <c r="A324" s="2">
        <v>17.010000000000002</v>
      </c>
      <c r="B324" s="2" t="s">
        <v>210</v>
      </c>
      <c r="C324" s="2">
        <v>273</v>
      </c>
      <c r="D324" s="3">
        <v>13.65</v>
      </c>
      <c r="E324" s="2">
        <v>271</v>
      </c>
      <c r="F324" s="3">
        <v>13.55</v>
      </c>
      <c r="G324" s="108">
        <f t="shared" si="172"/>
        <v>0.9926739926739927</v>
      </c>
      <c r="H324" s="108">
        <f t="shared" si="173"/>
        <v>0.9926739926739927</v>
      </c>
      <c r="I324" s="2">
        <f t="shared" si="174"/>
        <v>2</v>
      </c>
      <c r="J324" s="3">
        <f t="shared" si="174"/>
        <v>9.9999999999999645E-2</v>
      </c>
      <c r="K324" s="2"/>
      <c r="L324" s="3"/>
      <c r="M324" s="2"/>
      <c r="N324" s="3"/>
      <c r="O324" s="2">
        <v>0.05</v>
      </c>
      <c r="P324" s="2">
        <v>270</v>
      </c>
      <c r="Q324" s="3">
        <f>P324*O324</f>
        <v>13.5</v>
      </c>
      <c r="R324" s="2">
        <f>K324+M324+P324</f>
        <v>270</v>
      </c>
      <c r="S324" s="3">
        <f>L324+N324+Q324</f>
        <v>13.5</v>
      </c>
      <c r="T324" s="2"/>
      <c r="U324" s="3"/>
      <c r="V324" s="2"/>
      <c r="W324" s="3"/>
      <c r="X324" s="2">
        <v>0.05</v>
      </c>
      <c r="Y324" s="2">
        <v>270</v>
      </c>
      <c r="Z324" s="3">
        <f>X324*Y324</f>
        <v>13.5</v>
      </c>
      <c r="AA324" s="2">
        <f>T324+V324+Y324</f>
        <v>270</v>
      </c>
      <c r="AB324" s="3">
        <f>U324+W324+Z324</f>
        <v>13.5</v>
      </c>
      <c r="AC324" s="2"/>
      <c r="AD324" s="109" t="b">
        <f t="shared" si="178"/>
        <v>1</v>
      </c>
      <c r="AE324" s="109" t="b">
        <f t="shared" si="179"/>
        <v>1</v>
      </c>
    </row>
    <row r="325" spans="1:31">
      <c r="A325" s="2">
        <v>17.02</v>
      </c>
      <c r="B325" s="2" t="s">
        <v>206</v>
      </c>
      <c r="C325" s="2">
        <v>229</v>
      </c>
      <c r="D325" s="3">
        <v>16.03</v>
      </c>
      <c r="E325" s="2">
        <f>C325</f>
        <v>229</v>
      </c>
      <c r="F325" s="3">
        <f>D325</f>
        <v>16.03</v>
      </c>
      <c r="G325" s="108">
        <f t="shared" si="172"/>
        <v>1</v>
      </c>
      <c r="H325" s="108">
        <f t="shared" si="173"/>
        <v>1</v>
      </c>
      <c r="I325" s="2">
        <f>C325-E325</f>
        <v>0</v>
      </c>
      <c r="J325" s="3">
        <f>D325-F325</f>
        <v>0</v>
      </c>
      <c r="K325" s="2"/>
      <c r="L325" s="3"/>
      <c r="M325" s="2"/>
      <c r="N325" s="3"/>
      <c r="O325" s="2">
        <v>7.0000000000000007E-2</v>
      </c>
      <c r="P325" s="2">
        <v>227</v>
      </c>
      <c r="Q325" s="3">
        <f>P325*O325</f>
        <v>15.890000000000002</v>
      </c>
      <c r="R325" s="2">
        <f>K325+M325+P325</f>
        <v>227</v>
      </c>
      <c r="S325" s="3">
        <f>L325+N325+Q325</f>
        <v>15.890000000000002</v>
      </c>
      <c r="T325" s="2"/>
      <c r="U325" s="3"/>
      <c r="V325" s="2"/>
      <c r="W325" s="3"/>
      <c r="X325" s="2">
        <v>7.0000000000000007E-2</v>
      </c>
      <c r="Y325" s="2">
        <v>227</v>
      </c>
      <c r="Z325" s="3">
        <f>X325*Y325</f>
        <v>15.890000000000002</v>
      </c>
      <c r="AA325" s="2">
        <f>T325+V325+Y325</f>
        <v>227</v>
      </c>
      <c r="AB325" s="3">
        <f>U325+W325+Z325</f>
        <v>15.890000000000002</v>
      </c>
      <c r="AC325" s="2"/>
      <c r="AD325" s="109" t="b">
        <f t="shared" si="178"/>
        <v>1</v>
      </c>
      <c r="AE325" s="109" t="b">
        <f t="shared" si="179"/>
        <v>1</v>
      </c>
    </row>
    <row r="326" spans="1:31" s="176" customFormat="1">
      <c r="A326" s="4"/>
      <c r="B326" s="4" t="s">
        <v>108</v>
      </c>
      <c r="C326" s="4">
        <f>SUM(C324:C325)</f>
        <v>502</v>
      </c>
      <c r="D326" s="5">
        <f>SUM(D324:D325)</f>
        <v>29.68</v>
      </c>
      <c r="E326" s="4">
        <f>SUM(E324:E325)</f>
        <v>500</v>
      </c>
      <c r="F326" s="5">
        <f>SUM(F324:F325)</f>
        <v>29.580000000000002</v>
      </c>
      <c r="G326" s="175">
        <f t="shared" si="172"/>
        <v>0.99601593625498008</v>
      </c>
      <c r="H326" s="175">
        <f t="shared" si="173"/>
        <v>0.99663072776280326</v>
      </c>
      <c r="I326" s="4">
        <f t="shared" ref="I326:AB326" si="213">SUM(I324:I325)</f>
        <v>2</v>
      </c>
      <c r="J326" s="5">
        <f t="shared" si="213"/>
        <v>9.9999999999999645E-2</v>
      </c>
      <c r="K326" s="4">
        <f t="shared" si="213"/>
        <v>0</v>
      </c>
      <c r="L326" s="5">
        <f t="shared" si="213"/>
        <v>0</v>
      </c>
      <c r="M326" s="4">
        <f t="shared" si="213"/>
        <v>0</v>
      </c>
      <c r="N326" s="5">
        <f t="shared" si="213"/>
        <v>0</v>
      </c>
      <c r="O326" s="4">
        <f t="shared" si="213"/>
        <v>0.12000000000000001</v>
      </c>
      <c r="P326" s="4">
        <f t="shared" si="213"/>
        <v>497</v>
      </c>
      <c r="Q326" s="5">
        <f t="shared" si="213"/>
        <v>29.39</v>
      </c>
      <c r="R326" s="4">
        <f t="shared" si="213"/>
        <v>497</v>
      </c>
      <c r="S326" s="5">
        <f t="shared" si="213"/>
        <v>29.39</v>
      </c>
      <c r="T326" s="4">
        <f t="shared" si="213"/>
        <v>0</v>
      </c>
      <c r="U326" s="5">
        <f t="shared" si="213"/>
        <v>0</v>
      </c>
      <c r="V326" s="4">
        <f t="shared" si="213"/>
        <v>0</v>
      </c>
      <c r="W326" s="5">
        <f t="shared" si="213"/>
        <v>0</v>
      </c>
      <c r="X326" s="4">
        <v>0.12000000000000001</v>
      </c>
      <c r="Y326" s="4">
        <v>500</v>
      </c>
      <c r="Z326" s="5">
        <f t="shared" si="213"/>
        <v>29.39</v>
      </c>
      <c r="AA326" s="4">
        <f t="shared" si="213"/>
        <v>497</v>
      </c>
      <c r="AB326" s="5">
        <f t="shared" si="213"/>
        <v>29.39</v>
      </c>
      <c r="AC326" s="4"/>
      <c r="AD326" s="109" t="b">
        <f t="shared" si="178"/>
        <v>0</v>
      </c>
      <c r="AE326" s="109" t="b">
        <f t="shared" si="179"/>
        <v>1</v>
      </c>
    </row>
    <row r="327" spans="1:31" s="176" customFormat="1" ht="63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8"/>
        <v>1</v>
      </c>
      <c r="AE327" s="109" t="b">
        <f t="shared" si="179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4">E328/C328</f>
        <v>#DIV/0!</v>
      </c>
      <c r="H328" s="108" t="e">
        <f t="shared" ref="H328:H391" si="215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6">X328*Y328=Z328</f>
        <v>1</v>
      </c>
      <c r="AE328" s="109" t="b">
        <f t="shared" ref="AE328:AE391" si="217">U328+W328+Z328=AB328</f>
        <v>1</v>
      </c>
    </row>
    <row r="329" spans="1:31" ht="31.5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4"/>
        <v>#DIV/0!</v>
      </c>
      <c r="H329" s="108" t="e">
        <f t="shared" si="215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6"/>
        <v>1</v>
      </c>
      <c r="AE329" s="109" t="b">
        <f t="shared" si="217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4"/>
        <v>#DIV/0!</v>
      </c>
      <c r="H330" s="175" t="e">
        <f t="shared" si="215"/>
        <v>#DIV/0!</v>
      </c>
      <c r="I330" s="4">
        <f t="shared" ref="I330:N330" si="218">SUM(I328:I329)</f>
        <v>0</v>
      </c>
      <c r="J330" s="5">
        <f t="shared" si="218"/>
        <v>0</v>
      </c>
      <c r="K330" s="4">
        <f t="shared" si="218"/>
        <v>0</v>
      </c>
      <c r="L330" s="5">
        <f t="shared" si="218"/>
        <v>0</v>
      </c>
      <c r="M330" s="4">
        <f t="shared" si="218"/>
        <v>0</v>
      </c>
      <c r="N330" s="5">
        <f t="shared" si="218"/>
        <v>0</v>
      </c>
      <c r="O330" s="4">
        <f t="shared" ref="O330:AB330" si="219">SUM(O328:O329)</f>
        <v>8.0000000000000002E-3</v>
      </c>
      <c r="P330" s="4">
        <f t="shared" si="219"/>
        <v>0</v>
      </c>
      <c r="Q330" s="5">
        <f t="shared" si="219"/>
        <v>0</v>
      </c>
      <c r="R330" s="4">
        <f t="shared" si="219"/>
        <v>0</v>
      </c>
      <c r="S330" s="5">
        <f t="shared" si="219"/>
        <v>0</v>
      </c>
      <c r="T330" s="4">
        <f t="shared" si="219"/>
        <v>0</v>
      </c>
      <c r="U330" s="5">
        <f t="shared" si="219"/>
        <v>0</v>
      </c>
      <c r="V330" s="4">
        <f t="shared" si="219"/>
        <v>0</v>
      </c>
      <c r="W330" s="5">
        <f t="shared" si="219"/>
        <v>0</v>
      </c>
      <c r="X330" s="4">
        <v>8.0000000000000002E-3</v>
      </c>
      <c r="Y330" s="4">
        <v>0</v>
      </c>
      <c r="Z330" s="5">
        <f t="shared" si="219"/>
        <v>0</v>
      </c>
      <c r="AA330" s="4">
        <f t="shared" si="219"/>
        <v>0</v>
      </c>
      <c r="AB330" s="5">
        <f t="shared" si="219"/>
        <v>0</v>
      </c>
      <c r="AC330" s="4"/>
      <c r="AD330" s="109" t="b">
        <f t="shared" si="216"/>
        <v>1</v>
      </c>
      <c r="AE330" s="109" t="b">
        <f t="shared" si="217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6"/>
        <v>1</v>
      </c>
      <c r="AE331" s="109" t="b">
        <f t="shared" si="217"/>
        <v>1</v>
      </c>
    </row>
    <row r="332" spans="1:31" ht="31.5">
      <c r="A332" s="2">
        <v>19.010000000000002</v>
      </c>
      <c r="B332" s="2" t="s">
        <v>217</v>
      </c>
      <c r="C332" s="2">
        <v>479</v>
      </c>
      <c r="D332" s="3">
        <v>35.924999999999997</v>
      </c>
      <c r="E332" s="2">
        <v>477</v>
      </c>
      <c r="F332" s="3">
        <v>35.774999999999999</v>
      </c>
      <c r="G332" s="108">
        <f t="shared" si="214"/>
        <v>0.99582463465553239</v>
      </c>
      <c r="H332" s="108">
        <f t="shared" si="215"/>
        <v>0.99582463465553239</v>
      </c>
      <c r="I332" s="2">
        <f>C332-E332</f>
        <v>2</v>
      </c>
      <c r="J332" s="3">
        <f>D332-F332</f>
        <v>0.14999999999999858</v>
      </c>
      <c r="K332" s="2"/>
      <c r="L332" s="3"/>
      <c r="M332" s="2"/>
      <c r="N332" s="3"/>
      <c r="O332" s="2">
        <v>7.4999999999999997E-2</v>
      </c>
      <c r="P332" s="2">
        <v>474</v>
      </c>
      <c r="Q332" s="3">
        <f>P332*O332</f>
        <v>35.549999999999997</v>
      </c>
      <c r="R332" s="2">
        <f>K332+M332+P332</f>
        <v>474</v>
      </c>
      <c r="S332" s="3">
        <f>L332+N332+Q332</f>
        <v>35.549999999999997</v>
      </c>
      <c r="T332" s="2"/>
      <c r="U332" s="3"/>
      <c r="V332" s="2"/>
      <c r="W332" s="3"/>
      <c r="X332" s="2">
        <v>7.4999999999999997E-2</v>
      </c>
      <c r="Y332" s="2">
        <v>474</v>
      </c>
      <c r="Z332" s="3">
        <f>X332*Y332</f>
        <v>35.549999999999997</v>
      </c>
      <c r="AA332" s="2">
        <f>T332+V332+Y332</f>
        <v>474</v>
      </c>
      <c r="AB332" s="3">
        <f>U332+W332+Z332</f>
        <v>35.549999999999997</v>
      </c>
      <c r="AC332" s="2"/>
      <c r="AD332" s="109" t="b">
        <f t="shared" si="216"/>
        <v>1</v>
      </c>
      <c r="AE332" s="109" t="b">
        <f t="shared" si="217"/>
        <v>1</v>
      </c>
    </row>
    <row r="333" spans="1:31" s="176" customFormat="1">
      <c r="A333" s="4"/>
      <c r="B333" s="4" t="s">
        <v>108</v>
      </c>
      <c r="C333" s="4">
        <f>SUM(C332)</f>
        <v>479</v>
      </c>
      <c r="D333" s="5">
        <f>SUM(D332)</f>
        <v>35.924999999999997</v>
      </c>
      <c r="E333" s="4">
        <f>SUM(E332)</f>
        <v>477</v>
      </c>
      <c r="F333" s="5">
        <f>SUM(F332)</f>
        <v>35.774999999999999</v>
      </c>
      <c r="G333" s="175">
        <f t="shared" si="214"/>
        <v>0.99582463465553239</v>
      </c>
      <c r="H333" s="175">
        <f t="shared" si="215"/>
        <v>0.99582463465553239</v>
      </c>
      <c r="I333" s="4">
        <f t="shared" ref="I333:AB333" si="220">SUM(I332)</f>
        <v>2</v>
      </c>
      <c r="J333" s="5">
        <f t="shared" si="220"/>
        <v>0.14999999999999858</v>
      </c>
      <c r="K333" s="4">
        <f t="shared" si="220"/>
        <v>0</v>
      </c>
      <c r="L333" s="5">
        <f t="shared" si="220"/>
        <v>0</v>
      </c>
      <c r="M333" s="4">
        <f t="shared" si="220"/>
        <v>0</v>
      </c>
      <c r="N333" s="5">
        <f t="shared" si="220"/>
        <v>0</v>
      </c>
      <c r="O333" s="4">
        <f t="shared" si="220"/>
        <v>7.4999999999999997E-2</v>
      </c>
      <c r="P333" s="4">
        <f t="shared" si="220"/>
        <v>474</v>
      </c>
      <c r="Q333" s="5">
        <f t="shared" si="220"/>
        <v>35.549999999999997</v>
      </c>
      <c r="R333" s="4">
        <f t="shared" si="220"/>
        <v>474</v>
      </c>
      <c r="S333" s="5">
        <f t="shared" si="220"/>
        <v>35.549999999999997</v>
      </c>
      <c r="T333" s="4">
        <f t="shared" si="220"/>
        <v>0</v>
      </c>
      <c r="U333" s="5">
        <f t="shared" si="220"/>
        <v>0</v>
      </c>
      <c r="V333" s="4">
        <f t="shared" si="220"/>
        <v>0</v>
      </c>
      <c r="W333" s="5">
        <f t="shared" si="220"/>
        <v>0</v>
      </c>
      <c r="X333" s="4">
        <v>7.4999999999999997E-2</v>
      </c>
      <c r="Y333" s="4">
        <v>477</v>
      </c>
      <c r="Z333" s="5">
        <f t="shared" si="220"/>
        <v>35.549999999999997</v>
      </c>
      <c r="AA333" s="4">
        <f t="shared" si="220"/>
        <v>474</v>
      </c>
      <c r="AB333" s="5">
        <f t="shared" si="220"/>
        <v>35.549999999999997</v>
      </c>
      <c r="AC333" s="4"/>
      <c r="AD333" s="109" t="b">
        <f t="shared" si="216"/>
        <v>0</v>
      </c>
      <c r="AE333" s="109" t="b">
        <f t="shared" si="217"/>
        <v>1</v>
      </c>
    </row>
    <row r="334" spans="1:31" s="176" customFormat="1" ht="47.2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6"/>
        <v>1</v>
      </c>
      <c r="AE334" s="109" t="b">
        <f t="shared" si="217"/>
        <v>1</v>
      </c>
    </row>
    <row r="335" spans="1:31" s="176" customFormat="1" ht="31.5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6"/>
        <v>1</v>
      </c>
      <c r="AE335" s="109" t="b">
        <f t="shared" si="217"/>
        <v>1</v>
      </c>
    </row>
    <row r="336" spans="1:31" ht="31.5">
      <c r="A336" s="2">
        <v>20.010000000000002</v>
      </c>
      <c r="B336" s="2" t="s">
        <v>221</v>
      </c>
      <c r="C336" s="2">
        <v>1752</v>
      </c>
      <c r="D336" s="3">
        <v>52.559999999999995</v>
      </c>
      <c r="E336" s="2">
        <v>596</v>
      </c>
      <c r="F336" s="3">
        <f>D336*34%</f>
        <v>17.8704</v>
      </c>
      <c r="G336" s="108">
        <f t="shared" si="214"/>
        <v>0.34018264840182649</v>
      </c>
      <c r="H336" s="108">
        <f t="shared" si="215"/>
        <v>0.34</v>
      </c>
      <c r="I336" s="2">
        <f>C336-E336</f>
        <v>1156</v>
      </c>
      <c r="J336" s="3">
        <f>D336-F336</f>
        <v>34.689599999999999</v>
      </c>
      <c r="K336" s="2"/>
      <c r="L336" s="3"/>
      <c r="M336" s="2"/>
      <c r="N336" s="3"/>
      <c r="O336" s="2">
        <v>0.03</v>
      </c>
      <c r="P336" s="2">
        <v>654</v>
      </c>
      <c r="Q336" s="3">
        <f>P336*O336</f>
        <v>19.62</v>
      </c>
      <c r="R336" s="2">
        <f>K336+M336+P336</f>
        <v>654</v>
      </c>
      <c r="S336" s="3">
        <f>L336+N336+Q336</f>
        <v>19.62</v>
      </c>
      <c r="T336" s="2"/>
      <c r="U336" s="3"/>
      <c r="V336" s="2"/>
      <c r="W336" s="3"/>
      <c r="X336" s="2">
        <v>0.03</v>
      </c>
      <c r="Y336" s="2">
        <v>654</v>
      </c>
      <c r="Z336" s="3">
        <f>X336*Y336</f>
        <v>19.62</v>
      </c>
      <c r="AA336" s="2">
        <f>T336+V336+Y336</f>
        <v>654</v>
      </c>
      <c r="AB336" s="3">
        <f>U336+W336+Z336</f>
        <v>19.62</v>
      </c>
      <c r="AC336" s="2"/>
      <c r="AD336" s="109" t="b">
        <f t="shared" si="216"/>
        <v>1</v>
      </c>
      <c r="AE336" s="109" t="b">
        <f t="shared" si="217"/>
        <v>1</v>
      </c>
    </row>
    <row r="337" spans="1:31" s="176" customFormat="1">
      <c r="A337" s="4"/>
      <c r="B337" s="4" t="s">
        <v>108</v>
      </c>
      <c r="C337" s="4">
        <f>SUM(C336)</f>
        <v>1752</v>
      </c>
      <c r="D337" s="5">
        <f>SUM(D336)</f>
        <v>52.559999999999995</v>
      </c>
      <c r="E337" s="4">
        <f>SUM(E336)</f>
        <v>596</v>
      </c>
      <c r="F337" s="5">
        <f>SUM(F336)</f>
        <v>17.8704</v>
      </c>
      <c r="G337" s="175">
        <f t="shared" si="214"/>
        <v>0.34018264840182649</v>
      </c>
      <c r="H337" s="175">
        <f t="shared" si="215"/>
        <v>0.34</v>
      </c>
      <c r="I337" s="4">
        <f t="shared" ref="I337:AB337" si="221">SUM(I336)</f>
        <v>1156</v>
      </c>
      <c r="J337" s="5">
        <f t="shared" si="221"/>
        <v>34.689599999999999</v>
      </c>
      <c r="K337" s="4">
        <f t="shared" si="221"/>
        <v>0</v>
      </c>
      <c r="L337" s="5">
        <f t="shared" si="221"/>
        <v>0</v>
      </c>
      <c r="M337" s="4">
        <f t="shared" si="221"/>
        <v>0</v>
      </c>
      <c r="N337" s="5">
        <f t="shared" si="221"/>
        <v>0</v>
      </c>
      <c r="O337" s="4">
        <f t="shared" si="221"/>
        <v>0.03</v>
      </c>
      <c r="P337" s="4">
        <f t="shared" si="221"/>
        <v>654</v>
      </c>
      <c r="Q337" s="5">
        <f t="shared" si="221"/>
        <v>19.62</v>
      </c>
      <c r="R337" s="4">
        <f t="shared" si="221"/>
        <v>654</v>
      </c>
      <c r="S337" s="5">
        <f t="shared" si="221"/>
        <v>19.62</v>
      </c>
      <c r="T337" s="4">
        <f t="shared" si="221"/>
        <v>0</v>
      </c>
      <c r="U337" s="5">
        <f t="shared" si="221"/>
        <v>0</v>
      </c>
      <c r="V337" s="4">
        <f t="shared" si="221"/>
        <v>0</v>
      </c>
      <c r="W337" s="5">
        <f t="shared" si="221"/>
        <v>0</v>
      </c>
      <c r="X337" s="4">
        <v>0.03</v>
      </c>
      <c r="Y337" s="4">
        <v>654</v>
      </c>
      <c r="Z337" s="5">
        <f t="shared" si="221"/>
        <v>19.62</v>
      </c>
      <c r="AA337" s="4">
        <f t="shared" si="221"/>
        <v>654</v>
      </c>
      <c r="AB337" s="5">
        <f t="shared" si="221"/>
        <v>19.62</v>
      </c>
      <c r="AC337" s="4"/>
      <c r="AD337" s="109" t="b">
        <f t="shared" si="216"/>
        <v>1</v>
      </c>
      <c r="AE337" s="109" t="b">
        <f t="shared" si="217"/>
        <v>1</v>
      </c>
    </row>
    <row r="338" spans="1:31" s="176" customFormat="1" ht="47.2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6"/>
        <v>1</v>
      </c>
      <c r="AE338" s="109" t="b">
        <f t="shared" si="217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4"/>
        <v>0</v>
      </c>
      <c r="H339" s="108">
        <f t="shared" si="215"/>
        <v>0</v>
      </c>
      <c r="I339" s="2">
        <f t="shared" ref="I339:J342" si="222">C339-E339</f>
        <v>1</v>
      </c>
      <c r="J339" s="3">
        <f t="shared" si="222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3">K339+M339+P339</f>
        <v>1</v>
      </c>
      <c r="S339" s="3">
        <f t="shared" si="223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4">T339+V339+Y339</f>
        <v>1</v>
      </c>
      <c r="AB339" s="3">
        <f t="shared" si="224"/>
        <v>12.5</v>
      </c>
      <c r="AC339" s="2"/>
      <c r="AD339" s="109" t="b">
        <f t="shared" si="216"/>
        <v>1</v>
      </c>
      <c r="AE339" s="109" t="b">
        <f t="shared" si="217"/>
        <v>1</v>
      </c>
    </row>
    <row r="340" spans="1:31" ht="31.5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4"/>
        <v>0</v>
      </c>
      <c r="H340" s="108">
        <f t="shared" si="215"/>
        <v>0</v>
      </c>
      <c r="I340" s="2">
        <f t="shared" si="222"/>
        <v>1</v>
      </c>
      <c r="J340" s="3">
        <f t="shared" si="222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3"/>
        <v>1</v>
      </c>
      <c r="S340" s="3">
        <f t="shared" si="223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4"/>
        <v>1</v>
      </c>
      <c r="AB340" s="3">
        <f t="shared" si="224"/>
        <v>12.5</v>
      </c>
      <c r="AC340" s="2"/>
      <c r="AD340" s="109" t="b">
        <f t="shared" si="216"/>
        <v>1</v>
      </c>
      <c r="AE340" s="109" t="b">
        <f t="shared" si="217"/>
        <v>1</v>
      </c>
    </row>
    <row r="341" spans="1:31" ht="47.2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4"/>
        <v>0</v>
      </c>
      <c r="H341" s="108">
        <f t="shared" si="215"/>
        <v>0</v>
      </c>
      <c r="I341" s="2">
        <f t="shared" si="222"/>
        <v>1</v>
      </c>
      <c r="J341" s="3">
        <f t="shared" si="222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3"/>
        <v>1</v>
      </c>
      <c r="S341" s="3">
        <f t="shared" si="223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4"/>
        <v>1</v>
      </c>
      <c r="AB341" s="3">
        <f t="shared" si="224"/>
        <v>12.5</v>
      </c>
      <c r="AC341" s="2"/>
      <c r="AD341" s="109" t="b">
        <f t="shared" si="216"/>
        <v>1</v>
      </c>
      <c r="AE341" s="109" t="b">
        <f t="shared" si="217"/>
        <v>1</v>
      </c>
    </row>
    <row r="342" spans="1:31" ht="47.2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4"/>
        <v>0</v>
      </c>
      <c r="H342" s="108">
        <f t="shared" si="215"/>
        <v>0</v>
      </c>
      <c r="I342" s="2">
        <f t="shared" si="222"/>
        <v>1</v>
      </c>
      <c r="J342" s="3">
        <f t="shared" si="222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3"/>
        <v>1</v>
      </c>
      <c r="S342" s="3">
        <f t="shared" si="223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4"/>
        <v>1</v>
      </c>
      <c r="AB342" s="3">
        <f t="shared" si="224"/>
        <v>12.5</v>
      </c>
      <c r="AC342" s="2"/>
      <c r="AD342" s="109" t="b">
        <f t="shared" si="216"/>
        <v>1</v>
      </c>
      <c r="AE342" s="109" t="b">
        <f t="shared" si="217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4"/>
        <v>0</v>
      </c>
      <c r="H343" s="175">
        <f t="shared" si="215"/>
        <v>0</v>
      </c>
      <c r="I343" s="4">
        <f t="shared" ref="I343:N343" si="225">SUM(I339:I342)</f>
        <v>4</v>
      </c>
      <c r="J343" s="5">
        <f t="shared" si="225"/>
        <v>50</v>
      </c>
      <c r="K343" s="4">
        <f t="shared" si="225"/>
        <v>0</v>
      </c>
      <c r="L343" s="5">
        <f t="shared" si="225"/>
        <v>0</v>
      </c>
      <c r="M343" s="4">
        <f t="shared" si="225"/>
        <v>0</v>
      </c>
      <c r="N343" s="5">
        <f t="shared" si="225"/>
        <v>0</v>
      </c>
      <c r="O343" s="4">
        <f t="shared" ref="O343:AB343" si="226">SUM(O339:O342)</f>
        <v>50</v>
      </c>
      <c r="P343" s="4">
        <f t="shared" si="226"/>
        <v>4</v>
      </c>
      <c r="Q343" s="5">
        <f t="shared" si="226"/>
        <v>50</v>
      </c>
      <c r="R343" s="4">
        <f>R342</f>
        <v>1</v>
      </c>
      <c r="S343" s="5">
        <f t="shared" si="226"/>
        <v>50</v>
      </c>
      <c r="T343" s="4">
        <f t="shared" si="226"/>
        <v>0</v>
      </c>
      <c r="U343" s="5">
        <f t="shared" si="226"/>
        <v>0</v>
      </c>
      <c r="V343" s="4">
        <f t="shared" si="226"/>
        <v>0</v>
      </c>
      <c r="W343" s="5">
        <f t="shared" si="226"/>
        <v>0</v>
      </c>
      <c r="X343" s="4">
        <v>50</v>
      </c>
      <c r="Y343" s="4">
        <v>4</v>
      </c>
      <c r="Z343" s="5">
        <f t="shared" si="226"/>
        <v>50</v>
      </c>
      <c r="AA343" s="4">
        <f>AA342</f>
        <v>1</v>
      </c>
      <c r="AB343" s="5">
        <f t="shared" si="226"/>
        <v>50</v>
      </c>
      <c r="AC343" s="4"/>
      <c r="AD343" s="109" t="b">
        <f t="shared" si="216"/>
        <v>0</v>
      </c>
      <c r="AE343" s="109" t="b">
        <f t="shared" si="217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6"/>
        <v>1</v>
      </c>
      <c r="AE344" s="109" t="b">
        <f t="shared" si="217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4"/>
        <v>#DIV/0!</v>
      </c>
      <c r="H345" s="108" t="e">
        <f t="shared" si="215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/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/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6"/>
        <v>1</v>
      </c>
      <c r="AE345" s="109" t="b">
        <f t="shared" si="217"/>
        <v>1</v>
      </c>
    </row>
    <row r="346" spans="1:31" ht="31.5">
      <c r="A346" s="2">
        <v>22.02</v>
      </c>
      <c r="B346" s="2" t="s">
        <v>229</v>
      </c>
      <c r="C346" s="2">
        <v>2892</v>
      </c>
      <c r="D346" s="3">
        <v>8.6760000000000002</v>
      </c>
      <c r="E346" s="2"/>
      <c r="F346" s="3"/>
      <c r="G346" s="108">
        <f t="shared" si="214"/>
        <v>0</v>
      </c>
      <c r="H346" s="108">
        <f t="shared" si="215"/>
        <v>0</v>
      </c>
      <c r="I346" s="2">
        <f>C346-E346</f>
        <v>2892</v>
      </c>
      <c r="J346" s="3">
        <f>D346-F346</f>
        <v>8.6760000000000002</v>
      </c>
      <c r="K346" s="2"/>
      <c r="L346" s="3"/>
      <c r="M346" s="2"/>
      <c r="N346" s="3"/>
      <c r="O346" s="2">
        <v>3.0000000000000001E-3</v>
      </c>
      <c r="P346" s="2">
        <f>P332*6</f>
        <v>2844</v>
      </c>
      <c r="Q346" s="3">
        <f>P346*O346</f>
        <v>8.532</v>
      </c>
      <c r="R346" s="2">
        <f>K346+M346+P346</f>
        <v>2844</v>
      </c>
      <c r="S346" s="3">
        <f>L346+N346+Q346</f>
        <v>8.532</v>
      </c>
      <c r="T346" s="2"/>
      <c r="U346" s="3"/>
      <c r="V346" s="2"/>
      <c r="W346" s="3"/>
      <c r="X346" s="2">
        <v>3.0000000000000001E-3</v>
      </c>
      <c r="Y346" s="2">
        <f>Y332*6</f>
        <v>2844</v>
      </c>
      <c r="Z346" s="3">
        <f>Y346*X346</f>
        <v>8.532</v>
      </c>
      <c r="AA346" s="2">
        <f>T346+V346+Y346</f>
        <v>2844</v>
      </c>
      <c r="AB346" s="3">
        <f>U346+W346+Z346</f>
        <v>8.532</v>
      </c>
      <c r="AC346" s="2"/>
      <c r="AD346" s="109" t="b">
        <f t="shared" si="216"/>
        <v>1</v>
      </c>
      <c r="AE346" s="109" t="b">
        <f t="shared" si="217"/>
        <v>1</v>
      </c>
    </row>
    <row r="347" spans="1:31" s="176" customFormat="1">
      <c r="A347" s="4"/>
      <c r="B347" s="4" t="s">
        <v>106</v>
      </c>
      <c r="C347" s="4">
        <f>SUM(C345:C346)</f>
        <v>2892</v>
      </c>
      <c r="D347" s="5">
        <f>SUM(D345:D346)</f>
        <v>8.6760000000000002</v>
      </c>
      <c r="E347" s="4">
        <f>SUM(E345:E346)</f>
        <v>0</v>
      </c>
      <c r="F347" s="5">
        <f>SUM(F345:F346)</f>
        <v>0</v>
      </c>
      <c r="G347" s="175">
        <f t="shared" si="214"/>
        <v>0</v>
      </c>
      <c r="H347" s="175">
        <f t="shared" si="215"/>
        <v>0</v>
      </c>
      <c r="I347" s="4">
        <f t="shared" ref="I347:AB347" si="227">SUM(I345:I346)</f>
        <v>2892</v>
      </c>
      <c r="J347" s="5">
        <f t="shared" si="227"/>
        <v>8.6760000000000002</v>
      </c>
      <c r="K347" s="4">
        <f t="shared" si="227"/>
        <v>0</v>
      </c>
      <c r="L347" s="5">
        <f t="shared" si="227"/>
        <v>0</v>
      </c>
      <c r="M347" s="4">
        <f t="shared" si="227"/>
        <v>0</v>
      </c>
      <c r="N347" s="5">
        <f t="shared" si="227"/>
        <v>0</v>
      </c>
      <c r="O347" s="4">
        <f t="shared" si="227"/>
        <v>3.0000000000000001E-3</v>
      </c>
      <c r="P347" s="4">
        <f t="shared" si="227"/>
        <v>2844</v>
      </c>
      <c r="Q347" s="5">
        <f t="shared" si="227"/>
        <v>8.532</v>
      </c>
      <c r="R347" s="4">
        <f t="shared" si="227"/>
        <v>2844</v>
      </c>
      <c r="S347" s="5">
        <f t="shared" si="227"/>
        <v>8.532</v>
      </c>
      <c r="T347" s="4">
        <f t="shared" si="227"/>
        <v>0</v>
      </c>
      <c r="U347" s="5">
        <f t="shared" si="227"/>
        <v>0</v>
      </c>
      <c r="V347" s="4">
        <f t="shared" si="227"/>
        <v>0</v>
      </c>
      <c r="W347" s="5">
        <f t="shared" si="227"/>
        <v>0</v>
      </c>
      <c r="X347" s="4">
        <v>3.0000000000000001E-3</v>
      </c>
      <c r="Y347" s="4">
        <v>2862</v>
      </c>
      <c r="Z347" s="5">
        <f t="shared" si="227"/>
        <v>8.532</v>
      </c>
      <c r="AA347" s="4">
        <f t="shared" si="227"/>
        <v>2844</v>
      </c>
      <c r="AB347" s="5">
        <f t="shared" si="227"/>
        <v>8.532</v>
      </c>
      <c r="AC347" s="4"/>
      <c r="AD347" s="109" t="b">
        <f t="shared" si="216"/>
        <v>0</v>
      </c>
      <c r="AE347" s="109" t="b">
        <f t="shared" si="217"/>
        <v>1</v>
      </c>
    </row>
    <row r="348" spans="1:31" s="176" customFormat="1" ht="31.5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6"/>
        <v>1</v>
      </c>
      <c r="AE348" s="109" t="b">
        <f t="shared" si="217"/>
        <v>1</v>
      </c>
    </row>
    <row r="349" spans="1:31" s="176" customFormat="1" ht="31.5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6"/>
        <v>1</v>
      </c>
      <c r="AE349" s="109" t="b">
        <f t="shared" si="217"/>
        <v>1</v>
      </c>
    </row>
    <row r="350" spans="1:31" ht="31.5">
      <c r="A350" s="2">
        <v>23.01</v>
      </c>
      <c r="B350" s="2" t="s">
        <v>232</v>
      </c>
      <c r="C350" s="2">
        <v>1</v>
      </c>
      <c r="D350" s="3">
        <v>27.72</v>
      </c>
      <c r="E350" s="2">
        <f>C350</f>
        <v>1</v>
      </c>
      <c r="F350" s="3">
        <f>D350*20%</f>
        <v>5.5440000000000005</v>
      </c>
      <c r="G350" s="108">
        <f t="shared" si="214"/>
        <v>1</v>
      </c>
      <c r="H350" s="108">
        <f t="shared" si="215"/>
        <v>0.20000000000000004</v>
      </c>
      <c r="I350" s="2"/>
      <c r="J350" s="3"/>
      <c r="K350" s="2">
        <f t="shared" ref="K350:L385" si="228">C350-E350</f>
        <v>0</v>
      </c>
      <c r="L350" s="3">
        <f t="shared" si="228"/>
        <v>22.175999999999998</v>
      </c>
      <c r="M350" s="2"/>
      <c r="N350" s="3"/>
      <c r="O350" s="2"/>
      <c r="P350" s="2"/>
      <c r="Q350" s="3">
        <f t="shared" ref="Q350:Q385" si="229">P350*O350</f>
        <v>0</v>
      </c>
      <c r="R350" s="2">
        <f t="shared" ref="R350:R385" si="230">K350+M350+P350</f>
        <v>0</v>
      </c>
      <c r="S350" s="3">
        <f t="shared" ref="S350:S385" si="231">L350+N350+Q350</f>
        <v>22.175999999999998</v>
      </c>
      <c r="T350" s="2">
        <v>0</v>
      </c>
      <c r="U350" s="3">
        <v>22.175999999999998</v>
      </c>
      <c r="V350" s="2"/>
      <c r="W350" s="3"/>
      <c r="X350" s="2"/>
      <c r="Y350" s="2"/>
      <c r="Z350" s="3">
        <f t="shared" ref="Z350:Z385" si="232">X350*Y350</f>
        <v>0</v>
      </c>
      <c r="AA350" s="2">
        <f t="shared" ref="AA350:AA385" si="233">T350+V350+Y350</f>
        <v>0</v>
      </c>
      <c r="AB350" s="3">
        <f t="shared" ref="AB350:AB385" si="234">U350+W350+Z350</f>
        <v>22.175999999999998</v>
      </c>
      <c r="AC350" s="2"/>
      <c r="AD350" s="109" t="b">
        <f t="shared" si="216"/>
        <v>1</v>
      </c>
      <c r="AE350" s="109" t="b">
        <f t="shared" si="217"/>
        <v>1</v>
      </c>
    </row>
    <row r="351" spans="1:31" ht="31.5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5">C351</f>
        <v>0</v>
      </c>
      <c r="F351" s="3">
        <f t="shared" ref="F351:F385" si="236">D351*20%</f>
        <v>0</v>
      </c>
      <c r="G351" s="108" t="e">
        <f t="shared" si="214"/>
        <v>#DIV/0!</v>
      </c>
      <c r="H351" s="108" t="e">
        <f t="shared" si="215"/>
        <v>#DIV/0!</v>
      </c>
      <c r="I351" s="2"/>
      <c r="J351" s="3"/>
      <c r="K351" s="2">
        <f t="shared" si="228"/>
        <v>0</v>
      </c>
      <c r="L351" s="3">
        <f t="shared" si="228"/>
        <v>0</v>
      </c>
      <c r="M351" s="2"/>
      <c r="N351" s="3"/>
      <c r="O351" s="2"/>
      <c r="P351" s="2"/>
      <c r="Q351" s="3">
        <f t="shared" si="229"/>
        <v>0</v>
      </c>
      <c r="R351" s="2">
        <f t="shared" si="230"/>
        <v>0</v>
      </c>
      <c r="S351" s="3">
        <f t="shared" si="231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2"/>
        <v>0</v>
      </c>
      <c r="AA351" s="2">
        <f t="shared" si="233"/>
        <v>0</v>
      </c>
      <c r="AB351" s="3">
        <f t="shared" si="234"/>
        <v>0</v>
      </c>
      <c r="AC351" s="2"/>
      <c r="AD351" s="109" t="b">
        <f t="shared" si="216"/>
        <v>1</v>
      </c>
      <c r="AE351" s="109" t="b">
        <f t="shared" si="217"/>
        <v>1</v>
      </c>
    </row>
    <row r="352" spans="1:31" ht="31.5">
      <c r="A352" s="2">
        <f t="shared" ref="A352:A379" si="237">+A351+0.01</f>
        <v>23.030000000000005</v>
      </c>
      <c r="B352" s="2" t="s">
        <v>234</v>
      </c>
      <c r="C352" s="2">
        <v>0</v>
      </c>
      <c r="D352" s="3">
        <v>0</v>
      </c>
      <c r="E352" s="2">
        <f t="shared" si="235"/>
        <v>0</v>
      </c>
      <c r="F352" s="3">
        <f t="shared" si="236"/>
        <v>0</v>
      </c>
      <c r="G352" s="108" t="e">
        <f t="shared" si="214"/>
        <v>#DIV/0!</v>
      </c>
      <c r="H352" s="108" t="e">
        <f t="shared" si="215"/>
        <v>#DIV/0!</v>
      </c>
      <c r="I352" s="2"/>
      <c r="J352" s="3"/>
      <c r="K352" s="2">
        <f t="shared" si="228"/>
        <v>0</v>
      </c>
      <c r="L352" s="3">
        <f t="shared" si="228"/>
        <v>0</v>
      </c>
      <c r="M352" s="2"/>
      <c r="N352" s="3"/>
      <c r="O352" s="2"/>
      <c r="P352" s="2"/>
      <c r="Q352" s="3">
        <f t="shared" si="229"/>
        <v>0</v>
      </c>
      <c r="R352" s="2">
        <f t="shared" si="230"/>
        <v>0</v>
      </c>
      <c r="S352" s="3">
        <f t="shared" si="231"/>
        <v>0</v>
      </c>
      <c r="T352" s="2">
        <v>0</v>
      </c>
      <c r="U352" s="3">
        <v>0</v>
      </c>
      <c r="V352" s="2"/>
      <c r="W352" s="3"/>
      <c r="X352" s="2"/>
      <c r="Y352" s="2"/>
      <c r="Z352" s="3">
        <f t="shared" si="232"/>
        <v>0</v>
      </c>
      <c r="AA352" s="2">
        <f t="shared" si="233"/>
        <v>0</v>
      </c>
      <c r="AB352" s="3">
        <f t="shared" si="234"/>
        <v>0</v>
      </c>
      <c r="AC352" s="2"/>
      <c r="AD352" s="109" t="b">
        <f t="shared" si="216"/>
        <v>1</v>
      </c>
      <c r="AE352" s="109" t="b">
        <f t="shared" si="217"/>
        <v>1</v>
      </c>
    </row>
    <row r="353" spans="1:31" ht="31.5">
      <c r="A353" s="2">
        <f t="shared" si="237"/>
        <v>23.040000000000006</v>
      </c>
      <c r="B353" s="2" t="s">
        <v>235</v>
      </c>
      <c r="C353" s="2">
        <v>0</v>
      </c>
      <c r="D353" s="3">
        <v>0</v>
      </c>
      <c r="E353" s="2">
        <f t="shared" si="235"/>
        <v>0</v>
      </c>
      <c r="F353" s="3">
        <f t="shared" si="236"/>
        <v>0</v>
      </c>
      <c r="G353" s="108" t="e">
        <f t="shared" si="214"/>
        <v>#DIV/0!</v>
      </c>
      <c r="H353" s="108" t="e">
        <f t="shared" si="215"/>
        <v>#DIV/0!</v>
      </c>
      <c r="I353" s="2"/>
      <c r="J353" s="3"/>
      <c r="K353" s="2">
        <f t="shared" si="228"/>
        <v>0</v>
      </c>
      <c r="L353" s="3">
        <f t="shared" si="228"/>
        <v>0</v>
      </c>
      <c r="M353" s="2"/>
      <c r="N353" s="3"/>
      <c r="O353" s="2"/>
      <c r="P353" s="2"/>
      <c r="Q353" s="3">
        <f t="shared" si="229"/>
        <v>0</v>
      </c>
      <c r="R353" s="2">
        <f t="shared" si="230"/>
        <v>0</v>
      </c>
      <c r="S353" s="3">
        <f t="shared" si="231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2"/>
        <v>0</v>
      </c>
      <c r="AA353" s="2">
        <f t="shared" si="233"/>
        <v>0</v>
      </c>
      <c r="AB353" s="3">
        <f t="shared" si="234"/>
        <v>0</v>
      </c>
      <c r="AC353" s="2"/>
      <c r="AD353" s="109" t="b">
        <f t="shared" si="216"/>
        <v>1</v>
      </c>
      <c r="AE353" s="109" t="b">
        <f t="shared" si="217"/>
        <v>1</v>
      </c>
    </row>
    <row r="354" spans="1:31" ht="47.25">
      <c r="A354" s="2">
        <f t="shared" si="237"/>
        <v>23.050000000000008</v>
      </c>
      <c r="B354" s="2" t="s">
        <v>236</v>
      </c>
      <c r="C354" s="2">
        <v>0</v>
      </c>
      <c r="D354" s="3">
        <v>0</v>
      </c>
      <c r="E354" s="2">
        <f t="shared" si="235"/>
        <v>0</v>
      </c>
      <c r="F354" s="3">
        <f t="shared" si="236"/>
        <v>0</v>
      </c>
      <c r="G354" s="108" t="e">
        <f t="shared" si="214"/>
        <v>#DIV/0!</v>
      </c>
      <c r="H354" s="108" t="e">
        <f t="shared" si="215"/>
        <v>#DIV/0!</v>
      </c>
      <c r="I354" s="2"/>
      <c r="J354" s="3"/>
      <c r="K354" s="2">
        <f t="shared" si="228"/>
        <v>0</v>
      </c>
      <c r="L354" s="3">
        <f t="shared" si="228"/>
        <v>0</v>
      </c>
      <c r="M354" s="2"/>
      <c r="N354" s="3"/>
      <c r="O354" s="2"/>
      <c r="P354" s="2"/>
      <c r="Q354" s="3">
        <f t="shared" si="229"/>
        <v>0</v>
      </c>
      <c r="R354" s="2">
        <f t="shared" si="230"/>
        <v>0</v>
      </c>
      <c r="S354" s="3">
        <f t="shared" si="231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2"/>
        <v>0</v>
      </c>
      <c r="AA354" s="2">
        <f t="shared" si="233"/>
        <v>0</v>
      </c>
      <c r="AB354" s="3">
        <f t="shared" si="234"/>
        <v>0</v>
      </c>
      <c r="AC354" s="2"/>
      <c r="AD354" s="109" t="b">
        <f t="shared" si="216"/>
        <v>1</v>
      </c>
      <c r="AE354" s="109" t="b">
        <f t="shared" si="217"/>
        <v>1</v>
      </c>
    </row>
    <row r="355" spans="1:31" ht="31.5">
      <c r="A355" s="2"/>
      <c r="B355" s="2" t="s">
        <v>237</v>
      </c>
      <c r="C355" s="2">
        <v>13</v>
      </c>
      <c r="D355" s="3">
        <v>360.36</v>
      </c>
      <c r="E355" s="2">
        <f t="shared" si="235"/>
        <v>13</v>
      </c>
      <c r="F355" s="3">
        <f t="shared" si="236"/>
        <v>72.072000000000003</v>
      </c>
      <c r="G355" s="108">
        <f t="shared" si="214"/>
        <v>1</v>
      </c>
      <c r="H355" s="108">
        <f t="shared" si="215"/>
        <v>0.2</v>
      </c>
      <c r="I355" s="2"/>
      <c r="J355" s="3"/>
      <c r="K355" s="2">
        <f t="shared" si="228"/>
        <v>0</v>
      </c>
      <c r="L355" s="3">
        <f t="shared" si="228"/>
        <v>288.28800000000001</v>
      </c>
      <c r="M355" s="2"/>
      <c r="N355" s="3"/>
      <c r="O355" s="2"/>
      <c r="P355" s="2"/>
      <c r="Q355" s="3">
        <f t="shared" si="229"/>
        <v>0</v>
      </c>
      <c r="R355" s="2">
        <f t="shared" si="230"/>
        <v>0</v>
      </c>
      <c r="S355" s="3">
        <f t="shared" si="231"/>
        <v>288.28800000000001</v>
      </c>
      <c r="T355" s="2">
        <v>0</v>
      </c>
      <c r="U355" s="3">
        <v>288.28800000000001</v>
      </c>
      <c r="V355" s="2"/>
      <c r="W355" s="3"/>
      <c r="X355" s="2"/>
      <c r="Y355" s="2"/>
      <c r="Z355" s="3">
        <f t="shared" si="232"/>
        <v>0</v>
      </c>
      <c r="AA355" s="2">
        <f t="shared" si="233"/>
        <v>0</v>
      </c>
      <c r="AB355" s="3">
        <f t="shared" si="234"/>
        <v>288.28800000000001</v>
      </c>
      <c r="AC355" s="2"/>
      <c r="AD355" s="109" t="b">
        <f t="shared" si="216"/>
        <v>1</v>
      </c>
      <c r="AE355" s="109" t="b">
        <f t="shared" si="217"/>
        <v>1</v>
      </c>
    </row>
    <row r="356" spans="1:31" ht="31.5">
      <c r="A356" s="2"/>
      <c r="B356" s="2" t="s">
        <v>238</v>
      </c>
      <c r="C356" s="2">
        <v>3</v>
      </c>
      <c r="D356" s="3">
        <v>93</v>
      </c>
      <c r="E356" s="2">
        <f t="shared" si="235"/>
        <v>3</v>
      </c>
      <c r="F356" s="3">
        <f t="shared" si="236"/>
        <v>18.600000000000001</v>
      </c>
      <c r="G356" s="108">
        <f t="shared" si="214"/>
        <v>1</v>
      </c>
      <c r="H356" s="108">
        <f t="shared" si="215"/>
        <v>0.2</v>
      </c>
      <c r="I356" s="2"/>
      <c r="J356" s="3"/>
      <c r="K356" s="2">
        <f t="shared" si="228"/>
        <v>0</v>
      </c>
      <c r="L356" s="3">
        <f t="shared" si="228"/>
        <v>74.400000000000006</v>
      </c>
      <c r="M356" s="2"/>
      <c r="N356" s="3"/>
      <c r="O356" s="2"/>
      <c r="P356" s="2"/>
      <c r="Q356" s="3">
        <f t="shared" si="229"/>
        <v>0</v>
      </c>
      <c r="R356" s="2">
        <f t="shared" si="230"/>
        <v>0</v>
      </c>
      <c r="S356" s="3">
        <f t="shared" si="231"/>
        <v>74.400000000000006</v>
      </c>
      <c r="T356" s="2">
        <v>0</v>
      </c>
      <c r="U356" s="3">
        <v>74.400000000000006</v>
      </c>
      <c r="V356" s="2"/>
      <c r="W356" s="3"/>
      <c r="X356" s="2"/>
      <c r="Y356" s="2"/>
      <c r="Z356" s="3">
        <f t="shared" si="232"/>
        <v>0</v>
      </c>
      <c r="AA356" s="2">
        <f t="shared" si="233"/>
        <v>0</v>
      </c>
      <c r="AB356" s="3">
        <f t="shared" si="234"/>
        <v>74.400000000000006</v>
      </c>
      <c r="AC356" s="2"/>
      <c r="AD356" s="109" t="b">
        <f t="shared" si="216"/>
        <v>1</v>
      </c>
      <c r="AE356" s="109" t="b">
        <f t="shared" si="217"/>
        <v>1</v>
      </c>
    </row>
    <row r="357" spans="1:31" ht="31.5">
      <c r="A357" s="2"/>
      <c r="B357" s="2" t="s">
        <v>239</v>
      </c>
      <c r="C357" s="2">
        <v>2</v>
      </c>
      <c r="D357" s="3">
        <v>10</v>
      </c>
      <c r="E357" s="2">
        <f t="shared" si="235"/>
        <v>2</v>
      </c>
      <c r="F357" s="3">
        <f t="shared" si="236"/>
        <v>2</v>
      </c>
      <c r="G357" s="108">
        <f t="shared" si="214"/>
        <v>1</v>
      </c>
      <c r="H357" s="108">
        <f t="shared" si="215"/>
        <v>0.2</v>
      </c>
      <c r="I357" s="2"/>
      <c r="J357" s="3"/>
      <c r="K357" s="2">
        <f t="shared" si="228"/>
        <v>0</v>
      </c>
      <c r="L357" s="3">
        <f t="shared" si="228"/>
        <v>8</v>
      </c>
      <c r="M357" s="2"/>
      <c r="N357" s="3"/>
      <c r="O357" s="2"/>
      <c r="P357" s="2"/>
      <c r="Q357" s="3">
        <f t="shared" si="229"/>
        <v>0</v>
      </c>
      <c r="R357" s="2">
        <f t="shared" si="230"/>
        <v>0</v>
      </c>
      <c r="S357" s="3">
        <f t="shared" si="231"/>
        <v>8</v>
      </c>
      <c r="T357" s="2">
        <v>0</v>
      </c>
      <c r="U357" s="3">
        <v>8</v>
      </c>
      <c r="V357" s="2"/>
      <c r="W357" s="3"/>
      <c r="X357" s="2"/>
      <c r="Y357" s="2"/>
      <c r="Z357" s="3">
        <f t="shared" si="232"/>
        <v>0</v>
      </c>
      <c r="AA357" s="2">
        <f t="shared" si="233"/>
        <v>0</v>
      </c>
      <c r="AB357" s="3">
        <f t="shared" si="234"/>
        <v>8</v>
      </c>
      <c r="AC357" s="2"/>
      <c r="AD357" s="109" t="b">
        <f t="shared" si="216"/>
        <v>1</v>
      </c>
      <c r="AE357" s="109" t="b">
        <f t="shared" si="217"/>
        <v>1</v>
      </c>
    </row>
    <row r="358" spans="1:31" ht="31.5">
      <c r="A358" s="2"/>
      <c r="B358" s="2" t="s">
        <v>240</v>
      </c>
      <c r="C358" s="2">
        <v>0</v>
      </c>
      <c r="D358" s="3">
        <v>0</v>
      </c>
      <c r="E358" s="2">
        <f t="shared" si="235"/>
        <v>0</v>
      </c>
      <c r="F358" s="3">
        <f t="shared" si="236"/>
        <v>0</v>
      </c>
      <c r="G358" s="108" t="e">
        <f t="shared" si="214"/>
        <v>#DIV/0!</v>
      </c>
      <c r="H358" s="108" t="e">
        <f t="shared" si="215"/>
        <v>#DIV/0!</v>
      </c>
      <c r="I358" s="2"/>
      <c r="J358" s="3"/>
      <c r="K358" s="2">
        <f t="shared" si="228"/>
        <v>0</v>
      </c>
      <c r="L358" s="3">
        <f t="shared" si="228"/>
        <v>0</v>
      </c>
      <c r="M358" s="2"/>
      <c r="N358" s="3"/>
      <c r="O358" s="2"/>
      <c r="P358" s="2"/>
      <c r="Q358" s="3">
        <f t="shared" si="229"/>
        <v>0</v>
      </c>
      <c r="R358" s="2">
        <f t="shared" si="230"/>
        <v>0</v>
      </c>
      <c r="S358" s="3">
        <f t="shared" si="231"/>
        <v>0</v>
      </c>
      <c r="T358" s="2">
        <v>0</v>
      </c>
      <c r="U358" s="3">
        <v>0</v>
      </c>
      <c r="V358" s="2"/>
      <c r="W358" s="3"/>
      <c r="X358" s="2"/>
      <c r="Y358" s="2"/>
      <c r="Z358" s="3">
        <f t="shared" si="232"/>
        <v>0</v>
      </c>
      <c r="AA358" s="2">
        <f t="shared" si="233"/>
        <v>0</v>
      </c>
      <c r="AB358" s="3">
        <f t="shared" si="234"/>
        <v>0</v>
      </c>
      <c r="AC358" s="2"/>
      <c r="AD358" s="109" t="b">
        <f t="shared" si="216"/>
        <v>1</v>
      </c>
      <c r="AE358" s="109" t="b">
        <f t="shared" si="217"/>
        <v>1</v>
      </c>
    </row>
    <row r="359" spans="1:31" ht="31.5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5"/>
        <v>0</v>
      </c>
      <c r="F359" s="3">
        <f t="shared" si="236"/>
        <v>0</v>
      </c>
      <c r="G359" s="108" t="e">
        <f t="shared" si="214"/>
        <v>#DIV/0!</v>
      </c>
      <c r="H359" s="108" t="e">
        <f t="shared" si="215"/>
        <v>#DIV/0!</v>
      </c>
      <c r="I359" s="2"/>
      <c r="J359" s="3"/>
      <c r="K359" s="2">
        <f t="shared" si="228"/>
        <v>0</v>
      </c>
      <c r="L359" s="3">
        <f t="shared" si="228"/>
        <v>0</v>
      </c>
      <c r="M359" s="2"/>
      <c r="N359" s="3"/>
      <c r="O359" s="2"/>
      <c r="P359" s="2"/>
      <c r="Q359" s="3">
        <f t="shared" si="229"/>
        <v>0</v>
      </c>
      <c r="R359" s="2">
        <f t="shared" si="230"/>
        <v>0</v>
      </c>
      <c r="S359" s="3">
        <f t="shared" si="231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2"/>
        <v>0</v>
      </c>
      <c r="AA359" s="2">
        <f t="shared" si="233"/>
        <v>0</v>
      </c>
      <c r="AB359" s="3">
        <f t="shared" si="234"/>
        <v>0</v>
      </c>
      <c r="AC359" s="2"/>
      <c r="AD359" s="109" t="b">
        <f t="shared" si="216"/>
        <v>1</v>
      </c>
      <c r="AE359" s="109" t="b">
        <f t="shared" si="217"/>
        <v>1</v>
      </c>
    </row>
    <row r="360" spans="1:31" ht="31.5">
      <c r="A360" s="2">
        <f t="shared" si="237"/>
        <v>23.070000000000011</v>
      </c>
      <c r="B360" s="2" t="s">
        <v>242</v>
      </c>
      <c r="C360" s="2">
        <v>5</v>
      </c>
      <c r="D360" s="3">
        <v>29.5</v>
      </c>
      <c r="E360" s="2">
        <f t="shared" si="235"/>
        <v>5</v>
      </c>
      <c r="F360" s="3">
        <f t="shared" si="236"/>
        <v>5.9</v>
      </c>
      <c r="G360" s="108">
        <f t="shared" si="214"/>
        <v>1</v>
      </c>
      <c r="H360" s="108">
        <f t="shared" si="215"/>
        <v>0.2</v>
      </c>
      <c r="I360" s="2"/>
      <c r="J360" s="3"/>
      <c r="K360" s="2">
        <f t="shared" si="228"/>
        <v>0</v>
      </c>
      <c r="L360" s="3">
        <f t="shared" si="228"/>
        <v>23.6</v>
      </c>
      <c r="M360" s="2"/>
      <c r="N360" s="3"/>
      <c r="O360" s="2"/>
      <c r="P360" s="2"/>
      <c r="Q360" s="3">
        <f t="shared" si="229"/>
        <v>0</v>
      </c>
      <c r="R360" s="2">
        <f t="shared" si="230"/>
        <v>0</v>
      </c>
      <c r="S360" s="3">
        <f t="shared" si="231"/>
        <v>23.6</v>
      </c>
      <c r="T360" s="2">
        <v>0</v>
      </c>
      <c r="U360" s="3">
        <v>23.6</v>
      </c>
      <c r="V360" s="2"/>
      <c r="W360" s="3"/>
      <c r="X360" s="2"/>
      <c r="Y360" s="2"/>
      <c r="Z360" s="3">
        <f t="shared" si="232"/>
        <v>0</v>
      </c>
      <c r="AA360" s="2">
        <f t="shared" si="233"/>
        <v>0</v>
      </c>
      <c r="AB360" s="3">
        <f t="shared" si="234"/>
        <v>23.6</v>
      </c>
      <c r="AC360" s="2"/>
      <c r="AD360" s="109" t="b">
        <f t="shared" si="216"/>
        <v>1</v>
      </c>
      <c r="AE360" s="109" t="b">
        <f t="shared" si="217"/>
        <v>1</v>
      </c>
    </row>
    <row r="361" spans="1:31" ht="31.5">
      <c r="A361" s="2">
        <f t="shared" si="237"/>
        <v>23.080000000000013</v>
      </c>
      <c r="B361" s="2" t="s">
        <v>243</v>
      </c>
      <c r="C361" s="2">
        <v>0</v>
      </c>
      <c r="D361" s="3">
        <v>0</v>
      </c>
      <c r="E361" s="2">
        <f t="shared" si="235"/>
        <v>0</v>
      </c>
      <c r="F361" s="3">
        <f t="shared" si="236"/>
        <v>0</v>
      </c>
      <c r="G361" s="108" t="e">
        <f t="shared" si="214"/>
        <v>#DIV/0!</v>
      </c>
      <c r="H361" s="108" t="e">
        <f t="shared" si="215"/>
        <v>#DIV/0!</v>
      </c>
      <c r="I361" s="2"/>
      <c r="J361" s="3"/>
      <c r="K361" s="2">
        <f t="shared" si="228"/>
        <v>0</v>
      </c>
      <c r="L361" s="3">
        <f t="shared" si="228"/>
        <v>0</v>
      </c>
      <c r="M361" s="2"/>
      <c r="N361" s="3"/>
      <c r="O361" s="2"/>
      <c r="P361" s="2"/>
      <c r="Q361" s="3">
        <f t="shared" si="229"/>
        <v>0</v>
      </c>
      <c r="R361" s="2">
        <f t="shared" si="230"/>
        <v>0</v>
      </c>
      <c r="S361" s="3">
        <f t="shared" si="231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2"/>
        <v>0</v>
      </c>
      <c r="AA361" s="2">
        <f t="shared" si="233"/>
        <v>0</v>
      </c>
      <c r="AB361" s="3">
        <f t="shared" si="234"/>
        <v>0</v>
      </c>
      <c r="AC361" s="2"/>
      <c r="AD361" s="109" t="b">
        <f t="shared" si="216"/>
        <v>1</v>
      </c>
      <c r="AE361" s="109" t="b">
        <f t="shared" si="217"/>
        <v>1</v>
      </c>
    </row>
    <row r="362" spans="1:31" ht="31.5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5"/>
        <v>0</v>
      </c>
      <c r="F362" s="3">
        <f t="shared" si="236"/>
        <v>0</v>
      </c>
      <c r="G362" s="108" t="e">
        <f t="shared" si="214"/>
        <v>#DIV/0!</v>
      </c>
      <c r="H362" s="108" t="e">
        <f t="shared" si="215"/>
        <v>#DIV/0!</v>
      </c>
      <c r="I362" s="2"/>
      <c r="J362" s="3"/>
      <c r="K362" s="2">
        <f t="shared" si="228"/>
        <v>0</v>
      </c>
      <c r="L362" s="3">
        <f t="shared" si="228"/>
        <v>0</v>
      </c>
      <c r="M362" s="2"/>
      <c r="N362" s="3"/>
      <c r="O362" s="2"/>
      <c r="P362" s="2"/>
      <c r="Q362" s="3">
        <f t="shared" si="229"/>
        <v>0</v>
      </c>
      <c r="R362" s="2">
        <f t="shared" si="230"/>
        <v>0</v>
      </c>
      <c r="S362" s="3">
        <f t="shared" si="231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2"/>
        <v>0</v>
      </c>
      <c r="AA362" s="2">
        <f t="shared" si="233"/>
        <v>0</v>
      </c>
      <c r="AB362" s="3">
        <f t="shared" si="234"/>
        <v>0</v>
      </c>
      <c r="AC362" s="2"/>
      <c r="AD362" s="109" t="b">
        <f t="shared" si="216"/>
        <v>1</v>
      </c>
      <c r="AE362" s="109" t="b">
        <f t="shared" si="217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5"/>
        <v>0</v>
      </c>
      <c r="F363" s="3">
        <f t="shared" si="236"/>
        <v>0</v>
      </c>
      <c r="G363" s="108" t="e">
        <f t="shared" si="214"/>
        <v>#DIV/0!</v>
      </c>
      <c r="H363" s="108" t="e">
        <f t="shared" si="215"/>
        <v>#DIV/0!</v>
      </c>
      <c r="I363" s="2"/>
      <c r="J363" s="3"/>
      <c r="K363" s="2">
        <f t="shared" si="228"/>
        <v>0</v>
      </c>
      <c r="L363" s="3">
        <f t="shared" si="228"/>
        <v>0</v>
      </c>
      <c r="M363" s="2"/>
      <c r="N363" s="3"/>
      <c r="O363" s="2"/>
      <c r="P363" s="2"/>
      <c r="Q363" s="3">
        <f t="shared" si="229"/>
        <v>0</v>
      </c>
      <c r="R363" s="2">
        <f t="shared" si="230"/>
        <v>0</v>
      </c>
      <c r="S363" s="3">
        <f t="shared" si="231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2"/>
        <v>0</v>
      </c>
      <c r="AA363" s="2">
        <f t="shared" si="233"/>
        <v>0</v>
      </c>
      <c r="AB363" s="3">
        <f t="shared" si="234"/>
        <v>0</v>
      </c>
      <c r="AC363" s="2"/>
      <c r="AD363" s="109" t="b">
        <f t="shared" si="216"/>
        <v>1</v>
      </c>
      <c r="AE363" s="109" t="b">
        <f t="shared" si="217"/>
        <v>1</v>
      </c>
    </row>
    <row r="364" spans="1:31">
      <c r="A364" s="2">
        <f t="shared" si="237"/>
        <v>23.110000000000003</v>
      </c>
      <c r="B364" s="2" t="s">
        <v>246</v>
      </c>
      <c r="C364" s="2">
        <v>0</v>
      </c>
      <c r="D364" s="3">
        <v>0</v>
      </c>
      <c r="E364" s="2">
        <f t="shared" si="235"/>
        <v>0</v>
      </c>
      <c r="F364" s="3">
        <f t="shared" si="236"/>
        <v>0</v>
      </c>
      <c r="G364" s="108" t="e">
        <f t="shared" si="214"/>
        <v>#DIV/0!</v>
      </c>
      <c r="H364" s="108" t="e">
        <f t="shared" si="215"/>
        <v>#DIV/0!</v>
      </c>
      <c r="I364" s="2"/>
      <c r="J364" s="3"/>
      <c r="K364" s="2">
        <f t="shared" si="228"/>
        <v>0</v>
      </c>
      <c r="L364" s="3">
        <f t="shared" si="228"/>
        <v>0</v>
      </c>
      <c r="M364" s="2"/>
      <c r="N364" s="3"/>
      <c r="O364" s="2"/>
      <c r="P364" s="2"/>
      <c r="Q364" s="3">
        <f t="shared" si="229"/>
        <v>0</v>
      </c>
      <c r="R364" s="2">
        <f t="shared" si="230"/>
        <v>0</v>
      </c>
      <c r="S364" s="3">
        <f t="shared" si="231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2"/>
        <v>0</v>
      </c>
      <c r="AA364" s="2">
        <f t="shared" si="233"/>
        <v>0</v>
      </c>
      <c r="AB364" s="3">
        <f t="shared" si="234"/>
        <v>0</v>
      </c>
      <c r="AC364" s="2"/>
      <c r="AD364" s="109" t="b">
        <f t="shared" si="216"/>
        <v>1</v>
      </c>
      <c r="AE364" s="109" t="b">
        <f t="shared" si="217"/>
        <v>1</v>
      </c>
    </row>
    <row r="365" spans="1:31" ht="78.7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5"/>
        <v>0</v>
      </c>
      <c r="F365" s="3">
        <f t="shared" si="236"/>
        <v>0</v>
      </c>
      <c r="G365" s="108" t="e">
        <f t="shared" si="214"/>
        <v>#DIV/0!</v>
      </c>
      <c r="H365" s="108" t="e">
        <f t="shared" si="215"/>
        <v>#DIV/0!</v>
      </c>
      <c r="I365" s="2"/>
      <c r="J365" s="3"/>
      <c r="K365" s="2">
        <f t="shared" si="228"/>
        <v>0</v>
      </c>
      <c r="L365" s="3">
        <f t="shared" si="228"/>
        <v>0</v>
      </c>
      <c r="M365" s="2"/>
      <c r="N365" s="3"/>
      <c r="O365" s="2"/>
      <c r="P365" s="2"/>
      <c r="Q365" s="3">
        <f t="shared" si="229"/>
        <v>0</v>
      </c>
      <c r="R365" s="2">
        <f t="shared" si="230"/>
        <v>0</v>
      </c>
      <c r="S365" s="3">
        <f t="shared" si="231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2"/>
        <v>0</v>
      </c>
      <c r="AA365" s="2">
        <f t="shared" si="233"/>
        <v>0</v>
      </c>
      <c r="AB365" s="3">
        <f t="shared" si="234"/>
        <v>0</v>
      </c>
      <c r="AC365" s="2"/>
      <c r="AD365" s="109" t="b">
        <f t="shared" si="216"/>
        <v>1</v>
      </c>
      <c r="AE365" s="109" t="b">
        <f t="shared" si="217"/>
        <v>1</v>
      </c>
    </row>
    <row r="366" spans="1:31" ht="78.7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5"/>
        <v>0</v>
      </c>
      <c r="F366" s="3">
        <f t="shared" si="236"/>
        <v>0</v>
      </c>
      <c r="G366" s="108" t="e">
        <f t="shared" si="214"/>
        <v>#DIV/0!</v>
      </c>
      <c r="H366" s="108" t="e">
        <f t="shared" si="215"/>
        <v>#DIV/0!</v>
      </c>
      <c r="I366" s="2"/>
      <c r="J366" s="3"/>
      <c r="K366" s="2">
        <f t="shared" si="228"/>
        <v>0</v>
      </c>
      <c r="L366" s="3">
        <f t="shared" si="228"/>
        <v>0</v>
      </c>
      <c r="M366" s="2"/>
      <c r="N366" s="3"/>
      <c r="O366" s="2"/>
      <c r="P366" s="2"/>
      <c r="Q366" s="3">
        <f t="shared" si="229"/>
        <v>0</v>
      </c>
      <c r="R366" s="2">
        <f t="shared" si="230"/>
        <v>0</v>
      </c>
      <c r="S366" s="3">
        <f t="shared" si="231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2"/>
        <v>0</v>
      </c>
      <c r="AA366" s="2">
        <f t="shared" si="233"/>
        <v>0</v>
      </c>
      <c r="AB366" s="3">
        <f t="shared" si="234"/>
        <v>0</v>
      </c>
      <c r="AC366" s="2"/>
      <c r="AD366" s="109" t="b">
        <f t="shared" si="216"/>
        <v>1</v>
      </c>
      <c r="AE366" s="109" t="b">
        <f t="shared" si="217"/>
        <v>1</v>
      </c>
    </row>
    <row r="367" spans="1:31" ht="78.7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5"/>
        <v>0</v>
      </c>
      <c r="F367" s="3">
        <f t="shared" si="236"/>
        <v>0</v>
      </c>
      <c r="G367" s="108" t="e">
        <f t="shared" si="214"/>
        <v>#DIV/0!</v>
      </c>
      <c r="H367" s="108" t="e">
        <f t="shared" si="215"/>
        <v>#DIV/0!</v>
      </c>
      <c r="I367" s="2"/>
      <c r="J367" s="3"/>
      <c r="K367" s="2">
        <f t="shared" si="228"/>
        <v>0</v>
      </c>
      <c r="L367" s="3">
        <f t="shared" si="228"/>
        <v>0</v>
      </c>
      <c r="M367" s="2"/>
      <c r="N367" s="3"/>
      <c r="O367" s="2"/>
      <c r="P367" s="2"/>
      <c r="Q367" s="3">
        <f t="shared" si="229"/>
        <v>0</v>
      </c>
      <c r="R367" s="2">
        <f t="shared" si="230"/>
        <v>0</v>
      </c>
      <c r="S367" s="3">
        <f t="shared" si="231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2"/>
        <v>0</v>
      </c>
      <c r="AA367" s="2">
        <f t="shared" si="233"/>
        <v>0</v>
      </c>
      <c r="AB367" s="3">
        <f t="shared" si="234"/>
        <v>0</v>
      </c>
      <c r="AC367" s="2"/>
      <c r="AD367" s="109" t="b">
        <f t="shared" si="216"/>
        <v>1</v>
      </c>
      <c r="AE367" s="109" t="b">
        <f t="shared" si="217"/>
        <v>1</v>
      </c>
    </row>
    <row r="368" spans="1:31" ht="31.5">
      <c r="A368" s="2">
        <f>+A364+0.01</f>
        <v>23.120000000000005</v>
      </c>
      <c r="B368" s="2" t="s">
        <v>253</v>
      </c>
      <c r="C368" s="2">
        <v>213</v>
      </c>
      <c r="D368" s="3">
        <v>56.040000000000006</v>
      </c>
      <c r="E368" s="2">
        <f t="shared" si="235"/>
        <v>213</v>
      </c>
      <c r="F368" s="3">
        <f t="shared" si="236"/>
        <v>11.208000000000002</v>
      </c>
      <c r="G368" s="108">
        <f t="shared" si="214"/>
        <v>1</v>
      </c>
      <c r="H368" s="108">
        <f t="shared" si="215"/>
        <v>0.2</v>
      </c>
      <c r="I368" s="2"/>
      <c r="J368" s="3"/>
      <c r="K368" s="2">
        <f t="shared" si="228"/>
        <v>0</v>
      </c>
      <c r="L368" s="3">
        <f t="shared" si="228"/>
        <v>44.832000000000008</v>
      </c>
      <c r="M368" s="2"/>
      <c r="N368" s="3"/>
      <c r="O368" s="2"/>
      <c r="P368" s="2"/>
      <c r="Q368" s="3">
        <f t="shared" si="229"/>
        <v>0</v>
      </c>
      <c r="R368" s="2">
        <f t="shared" si="230"/>
        <v>0</v>
      </c>
      <c r="S368" s="3">
        <f t="shared" si="231"/>
        <v>44.832000000000008</v>
      </c>
      <c r="T368" s="2">
        <v>0</v>
      </c>
      <c r="U368" s="3">
        <v>44.832000000000008</v>
      </c>
      <c r="V368" s="2"/>
      <c r="W368" s="3"/>
      <c r="X368" s="2"/>
      <c r="Y368" s="2"/>
      <c r="Z368" s="3">
        <f t="shared" si="232"/>
        <v>0</v>
      </c>
      <c r="AA368" s="2">
        <f t="shared" si="233"/>
        <v>0</v>
      </c>
      <c r="AB368" s="3">
        <f t="shared" si="234"/>
        <v>44.832000000000008</v>
      </c>
      <c r="AC368" s="2"/>
      <c r="AD368" s="109" t="b">
        <f t="shared" si="216"/>
        <v>1</v>
      </c>
      <c r="AE368" s="109" t="b">
        <f t="shared" si="217"/>
        <v>1</v>
      </c>
    </row>
    <row r="369" spans="1:31" ht="31.5">
      <c r="A369" s="2">
        <f t="shared" si="237"/>
        <v>23.130000000000006</v>
      </c>
      <c r="B369" s="2" t="s">
        <v>254</v>
      </c>
      <c r="C369" s="2">
        <v>0</v>
      </c>
      <c r="D369" s="3">
        <v>0</v>
      </c>
      <c r="E369" s="2">
        <f t="shared" si="235"/>
        <v>0</v>
      </c>
      <c r="F369" s="3">
        <f t="shared" si="236"/>
        <v>0</v>
      </c>
      <c r="G369" s="108" t="e">
        <f t="shared" si="214"/>
        <v>#DIV/0!</v>
      </c>
      <c r="H369" s="108" t="e">
        <f t="shared" si="215"/>
        <v>#DIV/0!</v>
      </c>
      <c r="I369" s="2"/>
      <c r="J369" s="3"/>
      <c r="K369" s="2">
        <f t="shared" si="228"/>
        <v>0</v>
      </c>
      <c r="L369" s="3">
        <f t="shared" si="228"/>
        <v>0</v>
      </c>
      <c r="M369" s="2"/>
      <c r="N369" s="3"/>
      <c r="O369" s="2"/>
      <c r="P369" s="2"/>
      <c r="Q369" s="3">
        <f t="shared" si="229"/>
        <v>0</v>
      </c>
      <c r="R369" s="2">
        <f t="shared" si="230"/>
        <v>0</v>
      </c>
      <c r="S369" s="3">
        <f t="shared" si="231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2"/>
        <v>0</v>
      </c>
      <c r="AA369" s="2">
        <f t="shared" si="233"/>
        <v>0</v>
      </c>
      <c r="AB369" s="3">
        <f t="shared" si="234"/>
        <v>0</v>
      </c>
      <c r="AC369" s="2"/>
      <c r="AD369" s="109" t="b">
        <f t="shared" si="216"/>
        <v>1</v>
      </c>
      <c r="AE369" s="109" t="b">
        <f t="shared" si="217"/>
        <v>1</v>
      </c>
    </row>
    <row r="370" spans="1:31">
      <c r="A370" s="2">
        <f t="shared" si="237"/>
        <v>23.140000000000008</v>
      </c>
      <c r="B370" s="2" t="s">
        <v>255</v>
      </c>
      <c r="C370" s="2">
        <v>0</v>
      </c>
      <c r="D370" s="3">
        <v>0</v>
      </c>
      <c r="E370" s="2">
        <f t="shared" si="235"/>
        <v>0</v>
      </c>
      <c r="F370" s="3">
        <f t="shared" si="236"/>
        <v>0</v>
      </c>
      <c r="G370" s="108" t="e">
        <f t="shared" si="214"/>
        <v>#DIV/0!</v>
      </c>
      <c r="H370" s="108" t="e">
        <f t="shared" si="215"/>
        <v>#DIV/0!</v>
      </c>
      <c r="I370" s="2"/>
      <c r="J370" s="3"/>
      <c r="K370" s="2">
        <f t="shared" si="228"/>
        <v>0</v>
      </c>
      <c r="L370" s="3">
        <f t="shared" si="228"/>
        <v>0</v>
      </c>
      <c r="M370" s="2"/>
      <c r="N370" s="3"/>
      <c r="O370" s="2"/>
      <c r="P370" s="2"/>
      <c r="Q370" s="3">
        <f t="shared" si="229"/>
        <v>0</v>
      </c>
      <c r="R370" s="2">
        <f t="shared" si="230"/>
        <v>0</v>
      </c>
      <c r="S370" s="3">
        <f t="shared" si="231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2"/>
        <v>0</v>
      </c>
      <c r="AA370" s="2">
        <f t="shared" si="233"/>
        <v>0</v>
      </c>
      <c r="AB370" s="3">
        <f t="shared" si="234"/>
        <v>0</v>
      </c>
      <c r="AC370" s="2"/>
      <c r="AD370" s="109" t="b">
        <f t="shared" si="216"/>
        <v>1</v>
      </c>
      <c r="AE370" s="109" t="b">
        <f t="shared" si="217"/>
        <v>1</v>
      </c>
    </row>
    <row r="371" spans="1:31">
      <c r="A371" s="2">
        <f t="shared" si="237"/>
        <v>23.150000000000009</v>
      </c>
      <c r="B371" s="2" t="s">
        <v>256</v>
      </c>
      <c r="C371" s="2">
        <v>0</v>
      </c>
      <c r="D371" s="3">
        <v>0</v>
      </c>
      <c r="E371" s="2">
        <f t="shared" si="235"/>
        <v>0</v>
      </c>
      <c r="F371" s="3">
        <f t="shared" si="236"/>
        <v>0</v>
      </c>
      <c r="G371" s="108" t="e">
        <f t="shared" si="214"/>
        <v>#DIV/0!</v>
      </c>
      <c r="H371" s="108" t="e">
        <f t="shared" si="215"/>
        <v>#DIV/0!</v>
      </c>
      <c r="I371" s="2"/>
      <c r="J371" s="3"/>
      <c r="K371" s="2">
        <f t="shared" si="228"/>
        <v>0</v>
      </c>
      <c r="L371" s="3">
        <f t="shared" si="228"/>
        <v>0</v>
      </c>
      <c r="M371" s="2"/>
      <c r="N371" s="3"/>
      <c r="O371" s="2"/>
      <c r="P371" s="2"/>
      <c r="Q371" s="3">
        <f t="shared" si="229"/>
        <v>0</v>
      </c>
      <c r="R371" s="2">
        <f t="shared" si="230"/>
        <v>0</v>
      </c>
      <c r="S371" s="3">
        <f t="shared" si="231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2"/>
        <v>0</v>
      </c>
      <c r="AA371" s="2">
        <f t="shared" si="233"/>
        <v>0</v>
      </c>
      <c r="AB371" s="3">
        <f t="shared" si="234"/>
        <v>0</v>
      </c>
      <c r="AC371" s="2"/>
      <c r="AD371" s="109" t="b">
        <f t="shared" si="216"/>
        <v>1</v>
      </c>
      <c r="AE371" s="109" t="b">
        <f t="shared" si="217"/>
        <v>1</v>
      </c>
    </row>
    <row r="372" spans="1:31" ht="47.25">
      <c r="A372" s="2">
        <f t="shared" si="237"/>
        <v>23.160000000000011</v>
      </c>
      <c r="B372" s="2" t="s">
        <v>257</v>
      </c>
      <c r="C372" s="2">
        <v>0</v>
      </c>
      <c r="D372" s="3">
        <v>0</v>
      </c>
      <c r="E372" s="2">
        <f t="shared" si="235"/>
        <v>0</v>
      </c>
      <c r="F372" s="3">
        <f t="shared" si="236"/>
        <v>0</v>
      </c>
      <c r="G372" s="108" t="e">
        <f t="shared" si="214"/>
        <v>#DIV/0!</v>
      </c>
      <c r="H372" s="108" t="e">
        <f t="shared" si="215"/>
        <v>#DIV/0!</v>
      </c>
      <c r="I372" s="2"/>
      <c r="J372" s="3"/>
      <c r="K372" s="2">
        <f t="shared" si="228"/>
        <v>0</v>
      </c>
      <c r="L372" s="3">
        <f t="shared" si="228"/>
        <v>0</v>
      </c>
      <c r="M372" s="2"/>
      <c r="N372" s="3"/>
      <c r="O372" s="2"/>
      <c r="P372" s="2"/>
      <c r="Q372" s="3">
        <f t="shared" si="229"/>
        <v>0</v>
      </c>
      <c r="R372" s="2">
        <f t="shared" si="230"/>
        <v>0</v>
      </c>
      <c r="S372" s="3">
        <f t="shared" si="231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2"/>
        <v>0</v>
      </c>
      <c r="AA372" s="2">
        <f t="shared" si="233"/>
        <v>0</v>
      </c>
      <c r="AB372" s="3">
        <f t="shared" si="234"/>
        <v>0</v>
      </c>
      <c r="AC372" s="2"/>
      <c r="AD372" s="109" t="b">
        <f t="shared" si="216"/>
        <v>1</v>
      </c>
      <c r="AE372" s="109" t="b">
        <f t="shared" si="217"/>
        <v>1</v>
      </c>
    </row>
    <row r="373" spans="1:31" ht="63">
      <c r="A373" s="2">
        <f t="shared" si="237"/>
        <v>23.170000000000012</v>
      </c>
      <c r="B373" s="2" t="s">
        <v>258</v>
      </c>
      <c r="C373" s="2">
        <v>0</v>
      </c>
      <c r="D373" s="3">
        <v>0</v>
      </c>
      <c r="E373" s="2">
        <f t="shared" si="235"/>
        <v>0</v>
      </c>
      <c r="F373" s="3">
        <f t="shared" si="236"/>
        <v>0</v>
      </c>
      <c r="G373" s="108" t="e">
        <f t="shared" si="214"/>
        <v>#DIV/0!</v>
      </c>
      <c r="H373" s="108" t="e">
        <f t="shared" si="215"/>
        <v>#DIV/0!</v>
      </c>
      <c r="I373" s="2"/>
      <c r="J373" s="3"/>
      <c r="K373" s="2">
        <f t="shared" si="228"/>
        <v>0</v>
      </c>
      <c r="L373" s="3">
        <f t="shared" si="228"/>
        <v>0</v>
      </c>
      <c r="M373" s="2"/>
      <c r="N373" s="3"/>
      <c r="O373" s="2"/>
      <c r="P373" s="2"/>
      <c r="Q373" s="3">
        <f t="shared" si="229"/>
        <v>0</v>
      </c>
      <c r="R373" s="2">
        <f t="shared" si="230"/>
        <v>0</v>
      </c>
      <c r="S373" s="3">
        <f t="shared" si="231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2"/>
        <v>0</v>
      </c>
      <c r="AA373" s="2">
        <f t="shared" si="233"/>
        <v>0</v>
      </c>
      <c r="AB373" s="3">
        <f t="shared" si="234"/>
        <v>0</v>
      </c>
      <c r="AC373" s="2"/>
      <c r="AD373" s="109" t="b">
        <f t="shared" si="216"/>
        <v>1</v>
      </c>
      <c r="AE373" s="109" t="b">
        <f t="shared" si="217"/>
        <v>1</v>
      </c>
    </row>
    <row r="374" spans="1:31" ht="47.25">
      <c r="A374" s="2">
        <f t="shared" si="237"/>
        <v>23.180000000000014</v>
      </c>
      <c r="B374" s="2" t="s">
        <v>259</v>
      </c>
      <c r="C374" s="2">
        <v>0</v>
      </c>
      <c r="D374" s="3">
        <v>0</v>
      </c>
      <c r="E374" s="2">
        <f t="shared" si="235"/>
        <v>0</v>
      </c>
      <c r="F374" s="3">
        <f t="shared" si="236"/>
        <v>0</v>
      </c>
      <c r="G374" s="108" t="e">
        <f t="shared" si="214"/>
        <v>#DIV/0!</v>
      </c>
      <c r="H374" s="108" t="e">
        <f t="shared" si="215"/>
        <v>#DIV/0!</v>
      </c>
      <c r="I374" s="2"/>
      <c r="J374" s="3"/>
      <c r="K374" s="2">
        <f t="shared" si="228"/>
        <v>0</v>
      </c>
      <c r="L374" s="3">
        <f t="shared" si="228"/>
        <v>0</v>
      </c>
      <c r="M374" s="2"/>
      <c r="N374" s="3"/>
      <c r="O374" s="2"/>
      <c r="P374" s="2"/>
      <c r="Q374" s="3">
        <f t="shared" si="229"/>
        <v>0</v>
      </c>
      <c r="R374" s="2">
        <f t="shared" si="230"/>
        <v>0</v>
      </c>
      <c r="S374" s="3">
        <f t="shared" si="231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2"/>
        <v>0</v>
      </c>
      <c r="AA374" s="2">
        <f t="shared" si="233"/>
        <v>0</v>
      </c>
      <c r="AB374" s="3">
        <f t="shared" si="234"/>
        <v>0</v>
      </c>
      <c r="AC374" s="2"/>
      <c r="AD374" s="109" t="b">
        <f t="shared" si="216"/>
        <v>1</v>
      </c>
      <c r="AE374" s="109" t="b">
        <f t="shared" si="217"/>
        <v>1</v>
      </c>
    </row>
    <row r="375" spans="1:31" ht="31.5">
      <c r="A375" s="2">
        <f t="shared" si="237"/>
        <v>23.190000000000015</v>
      </c>
      <c r="B375" s="2" t="s">
        <v>260</v>
      </c>
      <c r="C375" s="2">
        <v>40</v>
      </c>
      <c r="D375" s="3">
        <v>14</v>
      </c>
      <c r="E375" s="2">
        <f t="shared" si="235"/>
        <v>40</v>
      </c>
      <c r="F375" s="3">
        <f t="shared" si="236"/>
        <v>2.8000000000000003</v>
      </c>
      <c r="G375" s="108">
        <f t="shared" si="214"/>
        <v>1</v>
      </c>
      <c r="H375" s="108">
        <f t="shared" si="215"/>
        <v>0.2</v>
      </c>
      <c r="I375" s="2"/>
      <c r="J375" s="3"/>
      <c r="K375" s="2">
        <f t="shared" si="228"/>
        <v>0</v>
      </c>
      <c r="L375" s="3">
        <f t="shared" si="228"/>
        <v>11.2</v>
      </c>
      <c r="M375" s="2"/>
      <c r="N375" s="3"/>
      <c r="O375" s="2"/>
      <c r="P375" s="2"/>
      <c r="Q375" s="3">
        <f t="shared" si="229"/>
        <v>0</v>
      </c>
      <c r="R375" s="2">
        <f t="shared" si="230"/>
        <v>0</v>
      </c>
      <c r="S375" s="3">
        <f t="shared" si="231"/>
        <v>11.2</v>
      </c>
      <c r="T375" s="2">
        <v>0</v>
      </c>
      <c r="U375" s="3">
        <v>11.2</v>
      </c>
      <c r="V375" s="2"/>
      <c r="W375" s="3"/>
      <c r="X375" s="2"/>
      <c r="Y375" s="2"/>
      <c r="Z375" s="3">
        <f t="shared" si="232"/>
        <v>0</v>
      </c>
      <c r="AA375" s="2">
        <f t="shared" si="233"/>
        <v>0</v>
      </c>
      <c r="AB375" s="3">
        <f t="shared" si="234"/>
        <v>11.2</v>
      </c>
      <c r="AC375" s="2"/>
      <c r="AD375" s="109" t="b">
        <f t="shared" si="216"/>
        <v>1</v>
      </c>
      <c r="AE375" s="109" t="b">
        <f t="shared" si="217"/>
        <v>1</v>
      </c>
    </row>
    <row r="376" spans="1:31" ht="31.5">
      <c r="A376" s="2">
        <f t="shared" si="237"/>
        <v>23.200000000000017</v>
      </c>
      <c r="B376" s="2" t="s">
        <v>261</v>
      </c>
      <c r="C376" s="2">
        <v>0</v>
      </c>
      <c r="D376" s="3">
        <v>0</v>
      </c>
      <c r="E376" s="2">
        <f t="shared" si="235"/>
        <v>0</v>
      </c>
      <c r="F376" s="3">
        <f t="shared" si="236"/>
        <v>0</v>
      </c>
      <c r="G376" s="108" t="e">
        <f t="shared" si="214"/>
        <v>#DIV/0!</v>
      </c>
      <c r="H376" s="108" t="e">
        <f t="shared" si="215"/>
        <v>#DIV/0!</v>
      </c>
      <c r="I376" s="2"/>
      <c r="J376" s="3"/>
      <c r="K376" s="2">
        <f t="shared" si="228"/>
        <v>0</v>
      </c>
      <c r="L376" s="3">
        <f t="shared" si="228"/>
        <v>0</v>
      </c>
      <c r="M376" s="2"/>
      <c r="N376" s="3"/>
      <c r="O376" s="2"/>
      <c r="P376" s="2"/>
      <c r="Q376" s="3">
        <f t="shared" si="229"/>
        <v>0</v>
      </c>
      <c r="R376" s="2">
        <f t="shared" si="230"/>
        <v>0</v>
      </c>
      <c r="S376" s="3">
        <f t="shared" si="231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2"/>
        <v>0</v>
      </c>
      <c r="AA376" s="2">
        <f t="shared" si="233"/>
        <v>0</v>
      </c>
      <c r="AB376" s="3">
        <f t="shared" si="234"/>
        <v>0</v>
      </c>
      <c r="AC376" s="2"/>
      <c r="AD376" s="109" t="b">
        <f t="shared" si="216"/>
        <v>1</v>
      </c>
      <c r="AE376" s="109" t="b">
        <f t="shared" si="217"/>
        <v>1</v>
      </c>
    </row>
    <row r="377" spans="1:31" ht="31.5">
      <c r="A377" s="2">
        <f t="shared" si="237"/>
        <v>23.210000000000019</v>
      </c>
      <c r="B377" s="2" t="s">
        <v>262</v>
      </c>
      <c r="C377" s="2">
        <v>0</v>
      </c>
      <c r="D377" s="3">
        <v>0</v>
      </c>
      <c r="E377" s="2">
        <f t="shared" si="235"/>
        <v>0</v>
      </c>
      <c r="F377" s="3">
        <f t="shared" si="236"/>
        <v>0</v>
      </c>
      <c r="G377" s="108" t="e">
        <f t="shared" si="214"/>
        <v>#DIV/0!</v>
      </c>
      <c r="H377" s="108" t="e">
        <f t="shared" si="215"/>
        <v>#DIV/0!</v>
      </c>
      <c r="I377" s="2"/>
      <c r="J377" s="3"/>
      <c r="K377" s="2">
        <f t="shared" si="228"/>
        <v>0</v>
      </c>
      <c r="L377" s="3">
        <f t="shared" si="228"/>
        <v>0</v>
      </c>
      <c r="M377" s="2"/>
      <c r="N377" s="3"/>
      <c r="O377" s="2"/>
      <c r="P377" s="2"/>
      <c r="Q377" s="3">
        <f t="shared" si="229"/>
        <v>0</v>
      </c>
      <c r="R377" s="2">
        <f t="shared" si="230"/>
        <v>0</v>
      </c>
      <c r="S377" s="3">
        <f t="shared" si="231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2"/>
        <v>0</v>
      </c>
      <c r="AA377" s="2">
        <f t="shared" si="233"/>
        <v>0</v>
      </c>
      <c r="AB377" s="3">
        <f t="shared" si="234"/>
        <v>0</v>
      </c>
      <c r="AC377" s="2"/>
      <c r="AD377" s="109" t="b">
        <f t="shared" si="216"/>
        <v>1</v>
      </c>
      <c r="AE377" s="109" t="b">
        <f t="shared" si="217"/>
        <v>1</v>
      </c>
    </row>
    <row r="378" spans="1:31" ht="31.5">
      <c r="A378" s="2">
        <f t="shared" si="237"/>
        <v>23.22000000000002</v>
      </c>
      <c r="B378" s="2" t="s">
        <v>263</v>
      </c>
      <c r="C378" s="2">
        <v>0</v>
      </c>
      <c r="D378" s="3">
        <v>0</v>
      </c>
      <c r="E378" s="2">
        <f t="shared" si="235"/>
        <v>0</v>
      </c>
      <c r="F378" s="3">
        <f t="shared" si="236"/>
        <v>0</v>
      </c>
      <c r="G378" s="108" t="e">
        <f t="shared" si="214"/>
        <v>#DIV/0!</v>
      </c>
      <c r="H378" s="108" t="e">
        <f t="shared" si="215"/>
        <v>#DIV/0!</v>
      </c>
      <c r="I378" s="2"/>
      <c r="J378" s="3"/>
      <c r="K378" s="2">
        <f t="shared" si="228"/>
        <v>0</v>
      </c>
      <c r="L378" s="3">
        <f t="shared" si="228"/>
        <v>0</v>
      </c>
      <c r="M378" s="2"/>
      <c r="N378" s="3"/>
      <c r="O378" s="2"/>
      <c r="P378" s="2">
        <v>4</v>
      </c>
      <c r="Q378" s="3">
        <v>7</v>
      </c>
      <c r="R378" s="2">
        <f t="shared" si="230"/>
        <v>4</v>
      </c>
      <c r="S378" s="3">
        <f t="shared" si="231"/>
        <v>7</v>
      </c>
      <c r="T378" s="2">
        <v>0</v>
      </c>
      <c r="U378" s="3">
        <v>0</v>
      </c>
      <c r="V378" s="2"/>
      <c r="W378" s="3"/>
      <c r="X378" s="2"/>
      <c r="Y378" s="2">
        <v>4</v>
      </c>
      <c r="Z378" s="3">
        <v>7</v>
      </c>
      <c r="AA378" s="2">
        <f t="shared" si="233"/>
        <v>4</v>
      </c>
      <c r="AB378" s="3">
        <f t="shared" si="234"/>
        <v>7</v>
      </c>
      <c r="AC378" s="2"/>
      <c r="AD378" s="109" t="b">
        <f t="shared" si="216"/>
        <v>0</v>
      </c>
      <c r="AE378" s="109" t="b">
        <f t="shared" si="217"/>
        <v>1</v>
      </c>
    </row>
    <row r="379" spans="1:31" ht="47.25">
      <c r="A379" s="2">
        <f t="shared" si="237"/>
        <v>23.230000000000022</v>
      </c>
      <c r="B379" s="2" t="s">
        <v>264</v>
      </c>
      <c r="C379" s="2">
        <v>0</v>
      </c>
      <c r="D379" s="3">
        <v>0</v>
      </c>
      <c r="E379" s="2">
        <f t="shared" si="235"/>
        <v>0</v>
      </c>
      <c r="F379" s="3">
        <f t="shared" si="236"/>
        <v>0</v>
      </c>
      <c r="G379" s="108" t="e">
        <f t="shared" si="214"/>
        <v>#DIV/0!</v>
      </c>
      <c r="H379" s="108" t="e">
        <f t="shared" si="215"/>
        <v>#DIV/0!</v>
      </c>
      <c r="I379" s="2"/>
      <c r="J379" s="3"/>
      <c r="K379" s="2">
        <f t="shared" si="228"/>
        <v>0</v>
      </c>
      <c r="L379" s="3">
        <f t="shared" si="228"/>
        <v>0</v>
      </c>
      <c r="M379" s="2"/>
      <c r="N379" s="3"/>
      <c r="O379" s="2"/>
      <c r="P379" s="2">
        <v>0</v>
      </c>
      <c r="Q379" s="3">
        <f t="shared" si="229"/>
        <v>0</v>
      </c>
      <c r="R379" s="2">
        <f t="shared" si="230"/>
        <v>0</v>
      </c>
      <c r="S379" s="3">
        <f t="shared" si="231"/>
        <v>0</v>
      </c>
      <c r="T379" s="2">
        <v>0</v>
      </c>
      <c r="U379" s="3">
        <v>0</v>
      </c>
      <c r="V379" s="2"/>
      <c r="W379" s="3"/>
      <c r="X379" s="2"/>
      <c r="Y379" s="2"/>
      <c r="Z379" s="3">
        <f t="shared" si="232"/>
        <v>0</v>
      </c>
      <c r="AA379" s="2">
        <f t="shared" si="233"/>
        <v>0</v>
      </c>
      <c r="AB379" s="3">
        <f t="shared" si="234"/>
        <v>0</v>
      </c>
      <c r="AC379" s="2"/>
      <c r="AD379" s="109" t="b">
        <f t="shared" si="216"/>
        <v>1</v>
      </c>
      <c r="AE379" s="109" t="b">
        <f t="shared" si="217"/>
        <v>1</v>
      </c>
    </row>
    <row r="380" spans="1:31" ht="63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5"/>
        <v>0</v>
      </c>
      <c r="F380" s="3">
        <f t="shared" si="236"/>
        <v>0</v>
      </c>
      <c r="G380" s="108" t="e">
        <f t="shared" si="214"/>
        <v>#DIV/0!</v>
      </c>
      <c r="H380" s="108" t="e">
        <f t="shared" si="215"/>
        <v>#DIV/0!</v>
      </c>
      <c r="I380" s="2"/>
      <c r="J380" s="3"/>
      <c r="K380" s="2">
        <f t="shared" si="228"/>
        <v>0</v>
      </c>
      <c r="L380" s="3">
        <f t="shared" si="228"/>
        <v>0</v>
      </c>
      <c r="M380" s="2"/>
      <c r="N380" s="3"/>
      <c r="O380" s="2"/>
      <c r="P380" s="2"/>
      <c r="Q380" s="3"/>
      <c r="R380" s="2">
        <f t="shared" si="230"/>
        <v>0</v>
      </c>
      <c r="S380" s="3">
        <f t="shared" si="231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2"/>
        <v>0</v>
      </c>
      <c r="AA380" s="2">
        <f t="shared" si="233"/>
        <v>0</v>
      </c>
      <c r="AB380" s="3">
        <f t="shared" si="234"/>
        <v>0</v>
      </c>
      <c r="AC380" s="2"/>
      <c r="AD380" s="109" t="b">
        <f t="shared" si="216"/>
        <v>1</v>
      </c>
      <c r="AE380" s="109" t="b">
        <f t="shared" si="217"/>
        <v>1</v>
      </c>
    </row>
    <row r="381" spans="1:31" ht="94.5">
      <c r="A381" s="2"/>
      <c r="B381" s="2" t="s">
        <v>266</v>
      </c>
      <c r="C381" s="2">
        <v>0</v>
      </c>
      <c r="D381" s="3">
        <v>0</v>
      </c>
      <c r="E381" s="2">
        <f t="shared" si="235"/>
        <v>0</v>
      </c>
      <c r="F381" s="3">
        <f t="shared" si="236"/>
        <v>0</v>
      </c>
      <c r="G381" s="108" t="e">
        <f t="shared" si="214"/>
        <v>#DIV/0!</v>
      </c>
      <c r="H381" s="108" t="e">
        <f t="shared" si="215"/>
        <v>#DIV/0!</v>
      </c>
      <c r="I381" s="2"/>
      <c r="J381" s="3"/>
      <c r="K381" s="2">
        <f t="shared" si="228"/>
        <v>0</v>
      </c>
      <c r="L381" s="3">
        <f t="shared" si="228"/>
        <v>0</v>
      </c>
      <c r="M381" s="2"/>
      <c r="N381" s="3"/>
      <c r="O381" s="2"/>
      <c r="P381" s="2"/>
      <c r="Q381" s="3">
        <f t="shared" si="229"/>
        <v>0</v>
      </c>
      <c r="R381" s="2">
        <f t="shared" si="230"/>
        <v>0</v>
      </c>
      <c r="S381" s="3">
        <f t="shared" si="231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2"/>
        <v>0</v>
      </c>
      <c r="AA381" s="2">
        <f t="shared" si="233"/>
        <v>0</v>
      </c>
      <c r="AB381" s="3">
        <f t="shared" si="234"/>
        <v>0</v>
      </c>
      <c r="AC381" s="2"/>
      <c r="AD381" s="109" t="b">
        <f t="shared" si="216"/>
        <v>1</v>
      </c>
      <c r="AE381" s="109" t="b">
        <f t="shared" si="217"/>
        <v>1</v>
      </c>
    </row>
    <row r="382" spans="1:31" ht="31.5">
      <c r="A382" s="2"/>
      <c r="B382" s="2" t="s">
        <v>267</v>
      </c>
      <c r="C382" s="2">
        <v>0</v>
      </c>
      <c r="D382" s="3">
        <v>0</v>
      </c>
      <c r="E382" s="2">
        <f t="shared" si="235"/>
        <v>0</v>
      </c>
      <c r="F382" s="3">
        <f t="shared" si="236"/>
        <v>0</v>
      </c>
      <c r="G382" s="108" t="e">
        <f t="shared" si="214"/>
        <v>#DIV/0!</v>
      </c>
      <c r="H382" s="108" t="e">
        <f t="shared" si="215"/>
        <v>#DIV/0!</v>
      </c>
      <c r="I382" s="2"/>
      <c r="J382" s="3"/>
      <c r="K382" s="2">
        <f t="shared" si="228"/>
        <v>0</v>
      </c>
      <c r="L382" s="3">
        <f t="shared" si="228"/>
        <v>0</v>
      </c>
      <c r="M382" s="2"/>
      <c r="N382" s="3"/>
      <c r="O382" s="2"/>
      <c r="P382" s="2"/>
      <c r="Q382" s="3">
        <f t="shared" si="229"/>
        <v>0</v>
      </c>
      <c r="R382" s="2">
        <f t="shared" si="230"/>
        <v>0</v>
      </c>
      <c r="S382" s="3">
        <f t="shared" si="231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2"/>
        <v>0</v>
      </c>
      <c r="AA382" s="2">
        <f t="shared" si="233"/>
        <v>0</v>
      </c>
      <c r="AB382" s="3">
        <f t="shared" si="234"/>
        <v>0</v>
      </c>
      <c r="AC382" s="2"/>
      <c r="AD382" s="109" t="b">
        <f t="shared" si="216"/>
        <v>1</v>
      </c>
      <c r="AE382" s="109" t="b">
        <f t="shared" si="217"/>
        <v>1</v>
      </c>
    </row>
    <row r="383" spans="1:31" ht="31.5">
      <c r="A383" s="2"/>
      <c r="B383" s="2" t="s">
        <v>268</v>
      </c>
      <c r="C383" s="2">
        <v>0</v>
      </c>
      <c r="D383" s="3">
        <v>0</v>
      </c>
      <c r="E383" s="2">
        <f t="shared" si="235"/>
        <v>0</v>
      </c>
      <c r="F383" s="3">
        <f t="shared" si="236"/>
        <v>0</v>
      </c>
      <c r="G383" s="108" t="e">
        <f t="shared" si="214"/>
        <v>#DIV/0!</v>
      </c>
      <c r="H383" s="108" t="e">
        <f t="shared" si="215"/>
        <v>#DIV/0!</v>
      </c>
      <c r="I383" s="2"/>
      <c r="J383" s="3"/>
      <c r="K383" s="2">
        <f t="shared" si="228"/>
        <v>0</v>
      </c>
      <c r="L383" s="3">
        <f t="shared" si="228"/>
        <v>0</v>
      </c>
      <c r="M383" s="2"/>
      <c r="N383" s="3"/>
      <c r="O383" s="2"/>
      <c r="P383" s="2"/>
      <c r="Q383" s="3">
        <f t="shared" si="229"/>
        <v>0</v>
      </c>
      <c r="R383" s="2">
        <f t="shared" si="230"/>
        <v>0</v>
      </c>
      <c r="S383" s="3">
        <f t="shared" si="231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2"/>
        <v>0</v>
      </c>
      <c r="AA383" s="2">
        <f t="shared" si="233"/>
        <v>0</v>
      </c>
      <c r="AB383" s="3">
        <f t="shared" si="234"/>
        <v>0</v>
      </c>
      <c r="AC383" s="2"/>
      <c r="AD383" s="109" t="b">
        <f t="shared" si="216"/>
        <v>1</v>
      </c>
      <c r="AE383" s="109" t="b">
        <f t="shared" si="217"/>
        <v>1</v>
      </c>
    </row>
    <row r="384" spans="1:31" ht="47.25">
      <c r="A384" s="2"/>
      <c r="B384" s="2" t="s">
        <v>269</v>
      </c>
      <c r="C384" s="2">
        <v>0</v>
      </c>
      <c r="D384" s="3">
        <v>0</v>
      </c>
      <c r="E384" s="2">
        <f t="shared" si="235"/>
        <v>0</v>
      </c>
      <c r="F384" s="3">
        <f t="shared" si="236"/>
        <v>0</v>
      </c>
      <c r="G384" s="108" t="e">
        <f t="shared" si="214"/>
        <v>#DIV/0!</v>
      </c>
      <c r="H384" s="108" t="e">
        <f t="shared" si="215"/>
        <v>#DIV/0!</v>
      </c>
      <c r="I384" s="2"/>
      <c r="J384" s="3"/>
      <c r="K384" s="2">
        <f t="shared" si="228"/>
        <v>0</v>
      </c>
      <c r="L384" s="3">
        <f t="shared" si="228"/>
        <v>0</v>
      </c>
      <c r="M384" s="2"/>
      <c r="N384" s="3"/>
      <c r="O384" s="2"/>
      <c r="P384" s="2"/>
      <c r="Q384" s="3">
        <f t="shared" si="229"/>
        <v>0</v>
      </c>
      <c r="R384" s="2">
        <f t="shared" si="230"/>
        <v>0</v>
      </c>
      <c r="S384" s="3">
        <f t="shared" si="231"/>
        <v>0</v>
      </c>
      <c r="T384" s="2">
        <v>0</v>
      </c>
      <c r="U384" s="3">
        <v>0</v>
      </c>
      <c r="V384" s="2"/>
      <c r="W384" s="3"/>
      <c r="X384" s="2"/>
      <c r="Y384" s="2"/>
      <c r="Z384" s="3">
        <f t="shared" si="232"/>
        <v>0</v>
      </c>
      <c r="AA384" s="2">
        <f t="shared" si="233"/>
        <v>0</v>
      </c>
      <c r="AB384" s="3">
        <f t="shared" si="234"/>
        <v>0</v>
      </c>
      <c r="AC384" s="2"/>
      <c r="AD384" s="109" t="b">
        <f t="shared" si="216"/>
        <v>1</v>
      </c>
      <c r="AE384" s="109" t="b">
        <f t="shared" si="217"/>
        <v>1</v>
      </c>
    </row>
    <row r="385" spans="1:31" ht="94.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5"/>
        <v>0</v>
      </c>
      <c r="F385" s="3">
        <f t="shared" si="236"/>
        <v>0</v>
      </c>
      <c r="G385" s="108" t="e">
        <f t="shared" si="214"/>
        <v>#DIV/0!</v>
      </c>
      <c r="H385" s="108" t="e">
        <f t="shared" si="215"/>
        <v>#DIV/0!</v>
      </c>
      <c r="I385" s="2"/>
      <c r="J385" s="3"/>
      <c r="K385" s="2">
        <f t="shared" si="228"/>
        <v>0</v>
      </c>
      <c r="L385" s="3">
        <f t="shared" si="228"/>
        <v>0</v>
      </c>
      <c r="M385" s="2"/>
      <c r="N385" s="3"/>
      <c r="O385" s="2"/>
      <c r="P385" s="2"/>
      <c r="Q385" s="3">
        <f t="shared" si="229"/>
        <v>0</v>
      </c>
      <c r="R385" s="2">
        <f t="shared" si="230"/>
        <v>0</v>
      </c>
      <c r="S385" s="3">
        <f t="shared" si="231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2"/>
        <v>0</v>
      </c>
      <c r="AA385" s="2">
        <f t="shared" si="233"/>
        <v>0</v>
      </c>
      <c r="AB385" s="3">
        <f t="shared" si="234"/>
        <v>0</v>
      </c>
      <c r="AC385" s="2"/>
      <c r="AD385" s="109" t="b">
        <f t="shared" si="216"/>
        <v>1</v>
      </c>
      <c r="AE385" s="109" t="b">
        <f t="shared" si="217"/>
        <v>1</v>
      </c>
    </row>
    <row r="386" spans="1:31" s="176" customFormat="1">
      <c r="A386" s="4"/>
      <c r="B386" s="4" t="s">
        <v>106</v>
      </c>
      <c r="C386" s="4">
        <f>SUM(C350:C385)</f>
        <v>277</v>
      </c>
      <c r="D386" s="5">
        <f>SUM(D350:D385)</f>
        <v>590.62</v>
      </c>
      <c r="E386" s="4">
        <f>SUM(E350:E385)</f>
        <v>277</v>
      </c>
      <c r="F386" s="5">
        <f>SUM(F350:F385)</f>
        <v>118.12400000000001</v>
      </c>
      <c r="G386" s="175">
        <f t="shared" si="214"/>
        <v>1</v>
      </c>
      <c r="H386" s="175">
        <f t="shared" si="215"/>
        <v>0.2</v>
      </c>
      <c r="I386" s="4">
        <f t="shared" ref="I386:N386" si="238">SUM(I350:I385)</f>
        <v>0</v>
      </c>
      <c r="J386" s="5">
        <f t="shared" si="238"/>
        <v>0</v>
      </c>
      <c r="K386" s="4">
        <f t="shared" si="238"/>
        <v>0</v>
      </c>
      <c r="L386" s="5">
        <f t="shared" si="238"/>
        <v>472.49600000000004</v>
      </c>
      <c r="M386" s="4">
        <f t="shared" si="238"/>
        <v>0</v>
      </c>
      <c r="N386" s="5">
        <f t="shared" si="238"/>
        <v>0</v>
      </c>
      <c r="O386" s="4"/>
      <c r="P386" s="4">
        <f t="shared" ref="P386:W386" si="239">SUM(P350:P385)</f>
        <v>4</v>
      </c>
      <c r="Q386" s="5">
        <f t="shared" si="239"/>
        <v>7</v>
      </c>
      <c r="R386" s="4">
        <f t="shared" si="239"/>
        <v>4</v>
      </c>
      <c r="S386" s="5">
        <f t="shared" si="239"/>
        <v>479.49600000000004</v>
      </c>
      <c r="T386" s="4">
        <f t="shared" si="239"/>
        <v>0</v>
      </c>
      <c r="U386" s="5">
        <f t="shared" si="239"/>
        <v>472.49600000000004</v>
      </c>
      <c r="V386" s="4">
        <f t="shared" si="239"/>
        <v>0</v>
      </c>
      <c r="W386" s="5">
        <f t="shared" si="239"/>
        <v>0</v>
      </c>
      <c r="X386" s="4"/>
      <c r="Y386" s="4">
        <v>0</v>
      </c>
      <c r="Z386" s="5">
        <f>SUM(Z350:Z385)</f>
        <v>7</v>
      </c>
      <c r="AA386" s="4">
        <f>SUM(AA350:AA385)</f>
        <v>4</v>
      </c>
      <c r="AB386" s="5">
        <f>SUM(AB350:AB385)</f>
        <v>479.49600000000004</v>
      </c>
      <c r="AC386" s="4"/>
      <c r="AD386" s="109" t="b">
        <f t="shared" si="216"/>
        <v>0</v>
      </c>
      <c r="AE386" s="109" t="b">
        <f t="shared" si="217"/>
        <v>1</v>
      </c>
    </row>
    <row r="387" spans="1:31" s="176" customFormat="1" ht="47.25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6"/>
        <v>1</v>
      </c>
      <c r="AE387" s="109" t="b">
        <f t="shared" si="217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6"/>
        <v>1</v>
      </c>
      <c r="AE388" s="109" t="b">
        <f t="shared" si="217"/>
        <v>1</v>
      </c>
    </row>
    <row r="389" spans="1:31" ht="31.5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4"/>
        <v>#DIV/0!</v>
      </c>
      <c r="H389" s="108" t="e">
        <f t="shared" si="215"/>
        <v>#DIV/0!</v>
      </c>
      <c r="I389" s="2">
        <f t="shared" ref="I389:J392" si="240">C389-E389</f>
        <v>0</v>
      </c>
      <c r="J389" s="3">
        <f t="shared" si="240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1">K389+M389+P389</f>
        <v>0</v>
      </c>
      <c r="S389" s="3">
        <f t="shared" si="241"/>
        <v>0</v>
      </c>
      <c r="T389" s="2"/>
      <c r="U389" s="3"/>
      <c r="V389" s="2"/>
      <c r="W389" s="3"/>
      <c r="X389" s="2"/>
      <c r="Y389" s="2"/>
      <c r="Z389" s="3"/>
      <c r="AA389" s="2"/>
      <c r="AB389" s="3"/>
      <c r="AC389" s="2"/>
      <c r="AD389" s="109" t="b">
        <f t="shared" si="216"/>
        <v>1</v>
      </c>
      <c r="AE389" s="109" t="b">
        <f t="shared" si="217"/>
        <v>1</v>
      </c>
    </row>
    <row r="390" spans="1:31" ht="47.25">
      <c r="A390" s="2"/>
      <c r="B390" s="2" t="s">
        <v>275</v>
      </c>
      <c r="C390" s="2">
        <v>1</v>
      </c>
      <c r="D390" s="3">
        <v>71.430000000000007</v>
      </c>
      <c r="E390" s="2">
        <f>C390</f>
        <v>1</v>
      </c>
      <c r="F390" s="3">
        <f>D390</f>
        <v>71.430000000000007</v>
      </c>
      <c r="G390" s="108">
        <f t="shared" si="214"/>
        <v>1</v>
      </c>
      <c r="H390" s="108">
        <f t="shared" si="215"/>
        <v>1</v>
      </c>
      <c r="I390" s="2">
        <f t="shared" si="240"/>
        <v>0</v>
      </c>
      <c r="J390" s="3">
        <f t="shared" si="240"/>
        <v>0</v>
      </c>
      <c r="K390" s="2"/>
      <c r="L390" s="3"/>
      <c r="M390" s="2"/>
      <c r="N390" s="3"/>
      <c r="O390" s="3">
        <v>75</v>
      </c>
      <c r="P390" s="2">
        <v>1</v>
      </c>
      <c r="Q390" s="3">
        <f>P390*O390</f>
        <v>75</v>
      </c>
      <c r="R390" s="2">
        <f t="shared" si="241"/>
        <v>1</v>
      </c>
      <c r="S390" s="3">
        <f t="shared" si="241"/>
        <v>75</v>
      </c>
      <c r="T390" s="2"/>
      <c r="U390" s="3"/>
      <c r="V390" s="2"/>
      <c r="W390" s="3"/>
      <c r="X390" s="3">
        <v>75</v>
      </c>
      <c r="Y390" s="2">
        <v>1</v>
      </c>
      <c r="Z390" s="3">
        <f>X390*Y390</f>
        <v>75</v>
      </c>
      <c r="AA390" s="2">
        <f t="shared" ref="AA390:AB392" si="242">T390+V390+Y390</f>
        <v>1</v>
      </c>
      <c r="AB390" s="3">
        <f t="shared" si="242"/>
        <v>75</v>
      </c>
      <c r="AC390" s="2"/>
      <c r="AD390" s="109" t="b">
        <f t="shared" si="216"/>
        <v>1</v>
      </c>
      <c r="AE390" s="109" t="b">
        <f t="shared" si="217"/>
        <v>1</v>
      </c>
    </row>
    <row r="391" spans="1:31" ht="47.2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4"/>
        <v>#DIV/0!</v>
      </c>
      <c r="H391" s="108" t="e">
        <f t="shared" si="215"/>
        <v>#DIV/0!</v>
      </c>
      <c r="I391" s="2">
        <f t="shared" si="240"/>
        <v>0</v>
      </c>
      <c r="J391" s="3">
        <f t="shared" si="240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1"/>
        <v>0</v>
      </c>
      <c r="S391" s="3">
        <f t="shared" si="241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2"/>
        <v>0</v>
      </c>
      <c r="AB391" s="3">
        <f t="shared" si="242"/>
        <v>0</v>
      </c>
      <c r="AC391" s="2"/>
      <c r="AD391" s="109" t="b">
        <f t="shared" si="216"/>
        <v>1</v>
      </c>
      <c r="AE391" s="109" t="b">
        <f t="shared" si="217"/>
        <v>1</v>
      </c>
    </row>
    <row r="392" spans="1:31" ht="31.5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3">E392/C392</f>
        <v>#DIV/0!</v>
      </c>
      <c r="H392" s="108" t="e">
        <f t="shared" ref="H392:H455" si="244">F392/D392</f>
        <v>#DIV/0!</v>
      </c>
      <c r="I392" s="2">
        <f t="shared" si="240"/>
        <v>0</v>
      </c>
      <c r="J392" s="3">
        <f t="shared" si="240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1"/>
        <v>0</v>
      </c>
      <c r="S392" s="3">
        <f t="shared" si="241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2"/>
        <v>0</v>
      </c>
      <c r="AB392" s="3">
        <f t="shared" si="242"/>
        <v>0</v>
      </c>
      <c r="AC392" s="2"/>
      <c r="AD392" s="109" t="b">
        <f t="shared" ref="AD392:AD455" si="245">X392*Y392=Z392</f>
        <v>1</v>
      </c>
      <c r="AE392" s="109" t="b">
        <f t="shared" ref="AE392:AE455" si="246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71.430000000000007</v>
      </c>
      <c r="E393" s="4">
        <f>SUM(E389:E392)</f>
        <v>1</v>
      </c>
      <c r="F393" s="5">
        <f>SUM(F389:F392)</f>
        <v>71.430000000000007</v>
      </c>
      <c r="G393" s="175">
        <f t="shared" si="243"/>
        <v>1</v>
      </c>
      <c r="H393" s="175">
        <f t="shared" si="244"/>
        <v>1</v>
      </c>
      <c r="I393" s="4">
        <f t="shared" ref="I393:N393" si="247">SUM(I389:I392)</f>
        <v>0</v>
      </c>
      <c r="J393" s="5">
        <f t="shared" si="247"/>
        <v>0</v>
      </c>
      <c r="K393" s="4">
        <f t="shared" si="247"/>
        <v>0</v>
      </c>
      <c r="L393" s="5">
        <f t="shared" si="247"/>
        <v>0</v>
      </c>
      <c r="M393" s="4">
        <f t="shared" si="247"/>
        <v>0</v>
      </c>
      <c r="N393" s="5">
        <f t="shared" si="247"/>
        <v>0</v>
      </c>
      <c r="O393" s="4"/>
      <c r="P393" s="4">
        <f t="shared" ref="P393:W393" si="248">SUM(P389:P392)</f>
        <v>1</v>
      </c>
      <c r="Q393" s="5">
        <f t="shared" si="248"/>
        <v>75</v>
      </c>
      <c r="R393" s="4">
        <f t="shared" si="248"/>
        <v>1</v>
      </c>
      <c r="S393" s="5">
        <f t="shared" si="248"/>
        <v>75</v>
      </c>
      <c r="T393" s="4">
        <f t="shared" si="248"/>
        <v>0</v>
      </c>
      <c r="U393" s="5">
        <f t="shared" si="248"/>
        <v>0</v>
      </c>
      <c r="V393" s="4">
        <f t="shared" si="248"/>
        <v>0</v>
      </c>
      <c r="W393" s="5">
        <f t="shared" si="248"/>
        <v>0</v>
      </c>
      <c r="X393" s="4"/>
      <c r="Y393" s="4">
        <v>1</v>
      </c>
      <c r="Z393" s="5">
        <f>SUM(Z389:Z392)</f>
        <v>75</v>
      </c>
      <c r="AA393" s="4">
        <f>SUM(AA389:AA392)</f>
        <v>1</v>
      </c>
      <c r="AB393" s="5">
        <f>SUM(AB389:AB392)</f>
        <v>75</v>
      </c>
      <c r="AC393" s="4"/>
      <c r="AD393" s="109" t="b">
        <f t="shared" si="245"/>
        <v>0</v>
      </c>
      <c r="AE393" s="109" t="b">
        <f t="shared" si="246"/>
        <v>1</v>
      </c>
    </row>
    <row r="394" spans="1:31" ht="126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5"/>
        <v>1</v>
      </c>
      <c r="AE394" s="109" t="b">
        <f t="shared" si="246"/>
        <v>1</v>
      </c>
    </row>
    <row r="395" spans="1:31">
      <c r="A395" s="2"/>
      <c r="B395" s="2" t="s">
        <v>125</v>
      </c>
      <c r="C395" s="2">
        <v>170</v>
      </c>
      <c r="D395" s="3">
        <v>10.88</v>
      </c>
      <c r="E395" s="2">
        <f>E324</f>
        <v>271</v>
      </c>
      <c r="F395" s="222">
        <f>E395*0.0022</f>
        <v>0.59620000000000006</v>
      </c>
      <c r="G395" s="108">
        <f t="shared" si="243"/>
        <v>1.5941176470588236</v>
      </c>
      <c r="H395" s="108">
        <f t="shared" si="244"/>
        <v>5.4797794117647063E-2</v>
      </c>
      <c r="I395" s="2">
        <f t="shared" ref="I395:J398" si="249">C395-E395</f>
        <v>-101</v>
      </c>
      <c r="J395" s="3">
        <f t="shared" si="249"/>
        <v>10.283800000000001</v>
      </c>
      <c r="K395" s="2"/>
      <c r="L395" s="3"/>
      <c r="M395" s="2"/>
      <c r="N395" s="3"/>
      <c r="O395" s="3">
        <v>3.0200000000000001E-2</v>
      </c>
      <c r="P395" s="2">
        <f>P324</f>
        <v>270</v>
      </c>
      <c r="Q395" s="3">
        <f>P395*O395</f>
        <v>8.1539999999999999</v>
      </c>
      <c r="R395" s="2">
        <f t="shared" ref="R395:S398" si="250">K395+M395+P395</f>
        <v>270</v>
      </c>
      <c r="S395" s="3">
        <f t="shared" si="250"/>
        <v>8.1539999999999999</v>
      </c>
      <c r="T395" s="2"/>
      <c r="U395" s="3"/>
      <c r="V395" s="2"/>
      <c r="W395" s="3"/>
      <c r="X395" s="3">
        <v>3.0200000000000001E-2</v>
      </c>
      <c r="Y395" s="2">
        <f>Y324</f>
        <v>270</v>
      </c>
      <c r="Z395" s="3">
        <f>Y395*X395</f>
        <v>8.1539999999999999</v>
      </c>
      <c r="AA395" s="2">
        <f t="shared" ref="AA395:AB398" si="251">T395+V395+Y395</f>
        <v>270</v>
      </c>
      <c r="AB395" s="3">
        <f t="shared" si="251"/>
        <v>8.1539999999999999</v>
      </c>
      <c r="AC395" s="2"/>
      <c r="AD395" s="109" t="b">
        <f t="shared" si="245"/>
        <v>1</v>
      </c>
      <c r="AE395" s="109" t="b">
        <f t="shared" si="246"/>
        <v>1</v>
      </c>
    </row>
    <row r="396" spans="1:31">
      <c r="A396" s="2"/>
      <c r="B396" s="2" t="s">
        <v>173</v>
      </c>
      <c r="C396" s="2">
        <v>7512</v>
      </c>
      <c r="D396" s="3">
        <v>12.3948</v>
      </c>
      <c r="E396" s="2"/>
      <c r="F396" s="222"/>
      <c r="G396" s="108">
        <f t="shared" si="243"/>
        <v>0</v>
      </c>
      <c r="H396" s="108">
        <f t="shared" si="244"/>
        <v>0</v>
      </c>
      <c r="I396" s="2">
        <f t="shared" si="249"/>
        <v>7512</v>
      </c>
      <c r="J396" s="3">
        <f t="shared" si="249"/>
        <v>12.3948</v>
      </c>
      <c r="K396" s="2"/>
      <c r="L396" s="3"/>
      <c r="M396" s="2"/>
      <c r="N396" s="3"/>
      <c r="O396" s="3">
        <v>3.32E-2</v>
      </c>
      <c r="P396" s="2">
        <f>P395</f>
        <v>270</v>
      </c>
      <c r="Q396" s="3">
        <f>P396*O396</f>
        <v>8.9640000000000004</v>
      </c>
      <c r="R396" s="2">
        <f t="shared" si="250"/>
        <v>270</v>
      </c>
      <c r="S396" s="3">
        <f t="shared" si="250"/>
        <v>8.9640000000000004</v>
      </c>
      <c r="T396" s="2"/>
      <c r="U396" s="3"/>
      <c r="V396" s="2"/>
      <c r="W396" s="3"/>
      <c r="X396" s="3">
        <v>3.32E-2</v>
      </c>
      <c r="Y396" s="2">
        <f>Y395</f>
        <v>270</v>
      </c>
      <c r="Z396" s="3">
        <f>Y396*X396</f>
        <v>8.9640000000000004</v>
      </c>
      <c r="AA396" s="2">
        <f t="shared" si="251"/>
        <v>270</v>
      </c>
      <c r="AB396" s="3">
        <f t="shared" si="251"/>
        <v>8.9640000000000004</v>
      </c>
      <c r="AC396" s="2"/>
      <c r="AD396" s="109" t="b">
        <f t="shared" si="245"/>
        <v>1</v>
      </c>
      <c r="AE396" s="109" t="b">
        <f t="shared" si="246"/>
        <v>1</v>
      </c>
    </row>
    <row r="397" spans="1:31">
      <c r="A397" s="2"/>
      <c r="B397" s="2" t="s">
        <v>174</v>
      </c>
      <c r="C397" s="2">
        <v>10055</v>
      </c>
      <c r="D397" s="3">
        <v>49.772250000000007</v>
      </c>
      <c r="E397" s="2">
        <f>E325</f>
        <v>229</v>
      </c>
      <c r="F397" s="222">
        <f>(E397*0.001)+0.055</f>
        <v>0.28400000000000003</v>
      </c>
      <c r="G397" s="108">
        <f t="shared" si="243"/>
        <v>2.2774738935852811E-2</v>
      </c>
      <c r="H397" s="108">
        <f t="shared" si="244"/>
        <v>5.7059907880395201E-3</v>
      </c>
      <c r="I397" s="2">
        <f t="shared" si="249"/>
        <v>9826</v>
      </c>
      <c r="J397" s="3">
        <f t="shared" si="249"/>
        <v>49.488250000000008</v>
      </c>
      <c r="K397" s="2"/>
      <c r="L397" s="3"/>
      <c r="M397" s="2"/>
      <c r="N397" s="3"/>
      <c r="O397" s="3">
        <v>0.14000000000000001</v>
      </c>
      <c r="P397" s="2">
        <f>P325</f>
        <v>227</v>
      </c>
      <c r="Q397" s="3">
        <f>P397*O397</f>
        <v>31.780000000000005</v>
      </c>
      <c r="R397" s="2">
        <f t="shared" si="250"/>
        <v>227</v>
      </c>
      <c r="S397" s="3">
        <f t="shared" si="250"/>
        <v>31.780000000000005</v>
      </c>
      <c r="T397" s="2"/>
      <c r="U397" s="3"/>
      <c r="V397" s="2"/>
      <c r="W397" s="3"/>
      <c r="X397" s="3">
        <v>0.14000000000000001</v>
      </c>
      <c r="Y397" s="2">
        <f>Y325</f>
        <v>227</v>
      </c>
      <c r="Z397" s="3">
        <f>Y397*X397</f>
        <v>31.780000000000005</v>
      </c>
      <c r="AA397" s="2">
        <f t="shared" si="251"/>
        <v>227</v>
      </c>
      <c r="AB397" s="3">
        <f t="shared" si="251"/>
        <v>31.780000000000005</v>
      </c>
      <c r="AC397" s="2"/>
      <c r="AD397" s="109" t="b">
        <f t="shared" si="245"/>
        <v>1</v>
      </c>
      <c r="AE397" s="109" t="b">
        <f t="shared" si="246"/>
        <v>1</v>
      </c>
    </row>
    <row r="398" spans="1:31" ht="63">
      <c r="A398" s="2">
        <v>24.03</v>
      </c>
      <c r="B398" s="2" t="s">
        <v>279</v>
      </c>
      <c r="C398" s="2">
        <v>1</v>
      </c>
      <c r="D398" s="3">
        <v>7</v>
      </c>
      <c r="E398" s="2">
        <v>1</v>
      </c>
      <c r="F398" s="222">
        <v>0.16500000000000001</v>
      </c>
      <c r="G398" s="108">
        <f t="shared" si="243"/>
        <v>1</v>
      </c>
      <c r="H398" s="108">
        <f t="shared" si="244"/>
        <v>2.3571428571428573E-2</v>
      </c>
      <c r="I398" s="2">
        <f t="shared" si="249"/>
        <v>0</v>
      </c>
      <c r="J398" s="3">
        <f t="shared" si="249"/>
        <v>6.835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0"/>
        <v>1</v>
      </c>
      <c r="S398" s="3">
        <f t="shared" si="250"/>
        <v>11.25</v>
      </c>
      <c r="T398" s="2"/>
      <c r="U398" s="3"/>
      <c r="V398" s="2"/>
      <c r="W398" s="3"/>
      <c r="X398" s="2">
        <v>11.25</v>
      </c>
      <c r="Y398" s="300">
        <v>1</v>
      </c>
      <c r="Z398" s="3">
        <f>X398*Y398</f>
        <v>11.25</v>
      </c>
      <c r="AA398" s="2">
        <f t="shared" si="251"/>
        <v>1</v>
      </c>
      <c r="AB398" s="3">
        <f t="shared" si="251"/>
        <v>11.25</v>
      </c>
      <c r="AC398" s="2"/>
      <c r="AD398" s="109" t="b">
        <f t="shared" si="245"/>
        <v>1</v>
      </c>
      <c r="AE398" s="109" t="b">
        <f t="shared" si="246"/>
        <v>1</v>
      </c>
    </row>
    <row r="399" spans="1:31" s="176" customFormat="1">
      <c r="A399" s="4"/>
      <c r="B399" s="4" t="s">
        <v>108</v>
      </c>
      <c r="C399" s="4">
        <f>SUM(C394:C398)</f>
        <v>17738</v>
      </c>
      <c r="D399" s="5">
        <f>SUM(D394:D398)</f>
        <v>80.047050000000013</v>
      </c>
      <c r="E399" s="4">
        <f>SUM(E394:E398)</f>
        <v>501</v>
      </c>
      <c r="F399" s="5">
        <f>SUM(F394:F398)</f>
        <v>1.0452000000000001</v>
      </c>
      <c r="G399" s="175">
        <f t="shared" si="243"/>
        <v>2.8244446950050739E-2</v>
      </c>
      <c r="H399" s="175">
        <f t="shared" si="244"/>
        <v>1.3057320663284905E-2</v>
      </c>
      <c r="I399" s="4">
        <f t="shared" ref="I399:N399" si="252">SUM(I394:I398)</f>
        <v>17237</v>
      </c>
      <c r="J399" s="5">
        <f t="shared" si="252"/>
        <v>79.001850000000005</v>
      </c>
      <c r="K399" s="4">
        <f t="shared" si="252"/>
        <v>0</v>
      </c>
      <c r="L399" s="5">
        <f t="shared" si="252"/>
        <v>0</v>
      </c>
      <c r="M399" s="4">
        <f t="shared" si="252"/>
        <v>0</v>
      </c>
      <c r="N399" s="5">
        <f t="shared" si="252"/>
        <v>0</v>
      </c>
      <c r="O399" s="4"/>
      <c r="P399" s="4">
        <f t="shared" ref="P399:AB399" si="253">SUM(P394:P398)</f>
        <v>768</v>
      </c>
      <c r="Q399" s="5">
        <f t="shared" si="253"/>
        <v>60.14800000000001</v>
      </c>
      <c r="R399" s="4">
        <f t="shared" si="253"/>
        <v>768</v>
      </c>
      <c r="S399" s="5">
        <f t="shared" si="253"/>
        <v>60.14800000000001</v>
      </c>
      <c r="T399" s="4">
        <f t="shared" si="253"/>
        <v>0</v>
      </c>
      <c r="U399" s="5">
        <f t="shared" si="253"/>
        <v>0</v>
      </c>
      <c r="V399" s="4">
        <f t="shared" si="253"/>
        <v>0</v>
      </c>
      <c r="W399" s="5">
        <f t="shared" si="253"/>
        <v>0</v>
      </c>
      <c r="X399" s="4"/>
      <c r="Y399" s="4">
        <f t="shared" si="253"/>
        <v>768</v>
      </c>
      <c r="Z399" s="5">
        <f t="shared" si="253"/>
        <v>60.14800000000001</v>
      </c>
      <c r="AA399" s="4">
        <f t="shared" si="253"/>
        <v>768</v>
      </c>
      <c r="AB399" s="5">
        <f t="shared" si="253"/>
        <v>60.14800000000001</v>
      </c>
      <c r="AC399" s="4"/>
      <c r="AD399" s="109" t="b">
        <f t="shared" si="245"/>
        <v>0</v>
      </c>
      <c r="AE399" s="109" t="b">
        <f t="shared" si="246"/>
        <v>1</v>
      </c>
    </row>
    <row r="400" spans="1:31" s="176" customFormat="1" ht="31.5">
      <c r="A400" s="4"/>
      <c r="B400" s="4" t="s">
        <v>280</v>
      </c>
      <c r="C400" s="4">
        <f>C399+C393+C386+C347+C343+C337+C333+C330+C326+C322+C315+C311+C306+C297+C283+C260+C216+C212+C206+C193+C149+C147+C143+C78</f>
        <v>78551</v>
      </c>
      <c r="D400" s="5">
        <f>D399+D393+D386+D347+D343+D337+D333+D330+D326+D322+D315+D311+D306+D297+D283+D260+D216+D212+D206+D193+D149+D147+D143+D78</f>
        <v>2624.8127668000002</v>
      </c>
      <c r="E400" s="4">
        <f>E399+E393+E386+E347+E343+E337+E333+E330+E326+E322+E315+E311+E306+E297+E283+E260+E216+E212+E206+E193+E149+E147+E143+E78</f>
        <v>51478</v>
      </c>
      <c r="F400" s="5">
        <f>F399+F393+F386+F347+F343+F337+F333+F330+F326+F322+F315+F311+F306+F297+F283+F260+F216+F212+F206+F193+F149+F147+F143+F78</f>
        <v>1885.4722000000002</v>
      </c>
      <c r="G400" s="175">
        <f t="shared" si="243"/>
        <v>0.65534493513768122</v>
      </c>
      <c r="H400" s="175">
        <f t="shared" si="244"/>
        <v>0.71832635982590265</v>
      </c>
      <c r="I400" s="4">
        <f t="shared" ref="I400:N400" si="254">I399+I393+I386+I347+I343+I337+I333+I330+I326+I322+I315+I311+I306+I297+I283+I260+I216+I212+I206+I193+I149+I147+I143+I78</f>
        <v>27073</v>
      </c>
      <c r="J400" s="5">
        <f t="shared" si="254"/>
        <v>266.84456680000005</v>
      </c>
      <c r="K400" s="4">
        <f t="shared" si="254"/>
        <v>0</v>
      </c>
      <c r="L400" s="5">
        <f t="shared" si="254"/>
        <v>472.49600000000004</v>
      </c>
      <c r="M400" s="4">
        <f t="shared" si="254"/>
        <v>0</v>
      </c>
      <c r="N400" s="5">
        <f t="shared" si="254"/>
        <v>0</v>
      </c>
      <c r="O400" s="4"/>
      <c r="P400" s="4">
        <f t="shared" ref="P400:V400" si="255">P399+P393+P386+P347+P343+P337+P333+P330+P326+P322+P315+P311+P306+P297+P283+P260+P216+P212+P206+P193+P149+P147+P143+P78</f>
        <v>56516</v>
      </c>
      <c r="Q400" s="5">
        <f t="shared" si="255"/>
        <v>2012.1389999999999</v>
      </c>
      <c r="R400" s="4">
        <f t="shared" si="255"/>
        <v>56513</v>
      </c>
      <c r="S400" s="5">
        <f t="shared" si="255"/>
        <v>2484.6350000000002</v>
      </c>
      <c r="T400" s="4">
        <f t="shared" si="255"/>
        <v>0</v>
      </c>
      <c r="U400" s="5">
        <f>U399+U393+U386+U347+U343+U337+U333+U330+U326+U322+U315+U311+U306+U297+U283+U260+U216+U212+U206+U193+U149+U147+U143+U78</f>
        <v>472.49600000000004</v>
      </c>
      <c r="V400" s="4">
        <f t="shared" si="255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56319</v>
      </c>
      <c r="Z400" s="5">
        <f>Z399+Z393+Z386+Z347+Z343+Z337+Z333+Z330+Z326+Z322+Z315+Z311+Z306+Z297+Z283+Z260+Z216+Z212+Z206+Z193+Z149+Z147+Z143+Z78</f>
        <v>2012.1389999999999</v>
      </c>
      <c r="AA400" s="4">
        <f>AA399+AA393+AA386+AA347+AA343+AA337+AA333+AA330+AA326+AA322+AA315+AA311+AA306+AA297+AA283+AA260+AA216+AA212+AA206+AA193+AA149+AA147+AA143+AA78</f>
        <v>56513</v>
      </c>
      <c r="AB400" s="5">
        <f>AB399+AB393+AB386+AB347+AB343+AB337+AB333+AB330+AB326+AB322+AB315+AB311+AB306+AB297+AB283+AB260+AB216+AB212+AB206+AB193+AB149+AB147+AB143+AB78</f>
        <v>2484.6350000000002</v>
      </c>
      <c r="AC400" s="4"/>
      <c r="AD400" s="109" t="b">
        <f t="shared" si="245"/>
        <v>0</v>
      </c>
      <c r="AE400" s="109" t="b">
        <f t="shared" si="246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5"/>
        <v>1</v>
      </c>
      <c r="AE401" s="109" t="b">
        <f t="shared" si="246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3"/>
        <v>#DIV/0!</v>
      </c>
      <c r="H402" s="108" t="e">
        <f t="shared" si="244"/>
        <v>#DIV/0!</v>
      </c>
      <c r="I402" s="2">
        <f t="shared" ref="I402:J443" si="256">C402-E402</f>
        <v>0</v>
      </c>
      <c r="J402" s="3">
        <f t="shared" si="256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5"/>
        <v>1</v>
      </c>
      <c r="AE402" s="109" t="b">
        <f t="shared" si="246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3"/>
        <v>#DIV/0!</v>
      </c>
      <c r="H403" s="108" t="e">
        <f t="shared" si="244"/>
        <v>#DIV/0!</v>
      </c>
      <c r="I403" s="2">
        <f t="shared" si="256"/>
        <v>0</v>
      </c>
      <c r="J403" s="3">
        <f t="shared" si="256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5"/>
        <v>1</v>
      </c>
      <c r="AE403" s="109" t="b">
        <f t="shared" si="246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3"/>
        <v>#DIV/0!</v>
      </c>
      <c r="H404" s="175" t="e">
        <f t="shared" si="244"/>
        <v>#DIV/0!</v>
      </c>
      <c r="I404" s="4">
        <f t="shared" ref="I404:N404" si="257">SUM(I402:I403)</f>
        <v>0</v>
      </c>
      <c r="J404" s="5">
        <f t="shared" si="257"/>
        <v>0</v>
      </c>
      <c r="K404" s="4">
        <f t="shared" si="257"/>
        <v>0</v>
      </c>
      <c r="L404" s="5">
        <f t="shared" si="257"/>
        <v>0</v>
      </c>
      <c r="M404" s="4">
        <f t="shared" si="257"/>
        <v>0</v>
      </c>
      <c r="N404" s="5">
        <f t="shared" si="257"/>
        <v>0</v>
      </c>
      <c r="O404" s="4"/>
      <c r="P404" s="4">
        <f t="shared" ref="P404:W404" si="258">SUM(P402:P403)</f>
        <v>0</v>
      </c>
      <c r="Q404" s="5">
        <f t="shared" si="258"/>
        <v>0</v>
      </c>
      <c r="R404" s="4">
        <f t="shared" si="258"/>
        <v>0</v>
      </c>
      <c r="S404" s="5">
        <f t="shared" si="258"/>
        <v>0</v>
      </c>
      <c r="T404" s="4">
        <f t="shared" si="258"/>
        <v>0</v>
      </c>
      <c r="U404" s="5">
        <f t="shared" si="258"/>
        <v>0</v>
      </c>
      <c r="V404" s="4">
        <f t="shared" si="258"/>
        <v>0</v>
      </c>
      <c r="W404" s="5">
        <f t="shared" si="258"/>
        <v>0</v>
      </c>
      <c r="X404" s="4"/>
      <c r="Y404" s="4"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5"/>
        <v>1</v>
      </c>
      <c r="AE404" s="109" t="b">
        <f t="shared" si="246"/>
        <v>1</v>
      </c>
    </row>
    <row r="405" spans="1:31" s="176" customFormat="1">
      <c r="A405" s="4"/>
      <c r="B405" s="4" t="s">
        <v>284</v>
      </c>
      <c r="C405" s="4">
        <f>C404+C400</f>
        <v>78551</v>
      </c>
      <c r="D405" s="5">
        <f>D404+D400</f>
        <v>2624.8127668000002</v>
      </c>
      <c r="E405" s="4">
        <f>E404+E400</f>
        <v>51478</v>
      </c>
      <c r="F405" s="5">
        <f>F404+F400</f>
        <v>1885.4722000000002</v>
      </c>
      <c r="G405" s="175">
        <f t="shared" si="243"/>
        <v>0.65534493513768122</v>
      </c>
      <c r="H405" s="175">
        <f t="shared" si="244"/>
        <v>0.71832635982590265</v>
      </c>
      <c r="I405" s="4">
        <f t="shared" ref="I405:N405" si="259">I404+I400</f>
        <v>27073</v>
      </c>
      <c r="J405" s="5">
        <f t="shared" si="259"/>
        <v>266.84456680000005</v>
      </c>
      <c r="K405" s="4">
        <f t="shared" si="259"/>
        <v>0</v>
      </c>
      <c r="L405" s="5">
        <f t="shared" si="259"/>
        <v>472.49600000000004</v>
      </c>
      <c r="M405" s="4">
        <f t="shared" si="259"/>
        <v>0</v>
      </c>
      <c r="N405" s="5">
        <f t="shared" si="259"/>
        <v>0</v>
      </c>
      <c r="O405" s="4"/>
      <c r="P405" s="4">
        <f t="shared" ref="P405:AA405" si="260">P404+P400</f>
        <v>56516</v>
      </c>
      <c r="Q405" s="5">
        <f t="shared" si="260"/>
        <v>2012.1389999999999</v>
      </c>
      <c r="R405" s="4">
        <f t="shared" si="260"/>
        <v>56513</v>
      </c>
      <c r="S405" s="5">
        <f>S404+S400</f>
        <v>2484.6350000000002</v>
      </c>
      <c r="T405" s="4">
        <f t="shared" si="260"/>
        <v>0</v>
      </c>
      <c r="U405" s="5">
        <f t="shared" si="260"/>
        <v>472.49600000000004</v>
      </c>
      <c r="V405" s="4">
        <f t="shared" si="260"/>
        <v>0</v>
      </c>
      <c r="W405" s="5">
        <f t="shared" si="260"/>
        <v>0</v>
      </c>
      <c r="X405" s="4"/>
      <c r="Y405" s="4">
        <f t="shared" si="260"/>
        <v>56319</v>
      </c>
      <c r="Z405" s="5">
        <f t="shared" si="260"/>
        <v>2012.1389999999999</v>
      </c>
      <c r="AA405" s="4">
        <f t="shared" si="260"/>
        <v>56513</v>
      </c>
      <c r="AB405" s="5">
        <f>AB404+AB400</f>
        <v>2484.6350000000002</v>
      </c>
      <c r="AC405" s="4"/>
      <c r="AD405" s="109" t="b">
        <f t="shared" si="245"/>
        <v>0</v>
      </c>
      <c r="AE405" s="109" t="b">
        <f t="shared" si="246"/>
        <v>1</v>
      </c>
    </row>
    <row r="406" spans="1:31" s="176" customFormat="1" ht="78.7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5"/>
        <v>1</v>
      </c>
      <c r="AE406" s="109" t="b">
        <f t="shared" si="246"/>
        <v>1</v>
      </c>
    </row>
    <row r="407" spans="1:31" s="176" customFormat="1" ht="31.5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5"/>
        <v>1</v>
      </c>
      <c r="AE407" s="109" t="b">
        <f t="shared" si="246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5"/>
        <v>1</v>
      </c>
      <c r="AE408" s="109" t="b">
        <f t="shared" si="246"/>
        <v>1</v>
      </c>
    </row>
    <row r="409" spans="1:31" ht="31.5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3"/>
        <v>#DIV/0!</v>
      </c>
      <c r="H409" s="108" t="e">
        <f t="shared" si="244"/>
        <v>#DIV/0!</v>
      </c>
      <c r="I409" s="2"/>
      <c r="J409" s="3"/>
      <c r="K409" s="2">
        <f t="shared" ref="K409:L417" si="261">C409-E409</f>
        <v>0</v>
      </c>
      <c r="L409" s="3">
        <f t="shared" si="261"/>
        <v>0</v>
      </c>
      <c r="M409" s="2"/>
      <c r="N409" s="3"/>
      <c r="O409" s="2"/>
      <c r="P409" s="2"/>
      <c r="Q409" s="3"/>
      <c r="R409" s="2">
        <f t="shared" ref="R409:R417" si="262">K409+M409+P409</f>
        <v>0</v>
      </c>
      <c r="S409" s="3">
        <f t="shared" ref="S409:S417" si="263">L409+N409+Q409</f>
        <v>0</v>
      </c>
      <c r="T409" s="2"/>
      <c r="U409" s="3"/>
      <c r="V409" s="2"/>
      <c r="W409" s="3"/>
      <c r="X409" s="2"/>
      <c r="Y409" s="2"/>
      <c r="Z409" s="3">
        <f t="shared" ref="Z409:Z417" si="264">X409*Y409</f>
        <v>0</v>
      </c>
      <c r="AA409" s="2">
        <f t="shared" ref="AA409:AA417" si="265">T409+V409+Y409</f>
        <v>0</v>
      </c>
      <c r="AB409" s="3">
        <f t="shared" ref="AB409:AB417" si="266">U409+W409+Z409</f>
        <v>0</v>
      </c>
      <c r="AC409" s="2"/>
      <c r="AD409" s="109" t="b">
        <f t="shared" si="245"/>
        <v>1</v>
      </c>
      <c r="AE409" s="109" t="b">
        <f t="shared" si="246"/>
        <v>1</v>
      </c>
    </row>
    <row r="410" spans="1:31" ht="47.2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3"/>
        <v>#DIV/0!</v>
      </c>
      <c r="H410" s="108" t="e">
        <f t="shared" si="244"/>
        <v>#DIV/0!</v>
      </c>
      <c r="I410" s="2"/>
      <c r="J410" s="3"/>
      <c r="K410" s="2">
        <f t="shared" si="261"/>
        <v>0</v>
      </c>
      <c r="L410" s="3">
        <f t="shared" si="261"/>
        <v>0</v>
      </c>
      <c r="M410" s="2"/>
      <c r="N410" s="3"/>
      <c r="O410" s="2"/>
      <c r="P410" s="2"/>
      <c r="Q410" s="3"/>
      <c r="R410" s="2">
        <f t="shared" si="262"/>
        <v>0</v>
      </c>
      <c r="S410" s="3">
        <f t="shared" si="263"/>
        <v>0</v>
      </c>
      <c r="T410" s="2"/>
      <c r="U410" s="3"/>
      <c r="V410" s="2"/>
      <c r="W410" s="3"/>
      <c r="X410" s="2"/>
      <c r="Y410" s="2"/>
      <c r="Z410" s="3">
        <f t="shared" si="264"/>
        <v>0</v>
      </c>
      <c r="AA410" s="2">
        <f t="shared" si="265"/>
        <v>0</v>
      </c>
      <c r="AB410" s="3">
        <f t="shared" si="266"/>
        <v>0</v>
      </c>
      <c r="AC410" s="2"/>
      <c r="AD410" s="109" t="b">
        <f t="shared" si="245"/>
        <v>1</v>
      </c>
      <c r="AE410" s="109" t="b">
        <f t="shared" si="246"/>
        <v>1</v>
      </c>
    </row>
    <row r="411" spans="1:31">
      <c r="A411" s="2">
        <f t="shared" ref="A411:A417" si="267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3"/>
        <v>#DIV/0!</v>
      </c>
      <c r="H411" s="108" t="e">
        <f t="shared" si="244"/>
        <v>#DIV/0!</v>
      </c>
      <c r="I411" s="2"/>
      <c r="J411" s="3"/>
      <c r="K411" s="2">
        <f t="shared" si="261"/>
        <v>0</v>
      </c>
      <c r="L411" s="3">
        <f t="shared" si="261"/>
        <v>0</v>
      </c>
      <c r="M411" s="2"/>
      <c r="N411" s="3"/>
      <c r="O411" s="2"/>
      <c r="P411" s="2"/>
      <c r="Q411" s="3"/>
      <c r="R411" s="2">
        <f t="shared" si="262"/>
        <v>0</v>
      </c>
      <c r="S411" s="3">
        <f t="shared" si="263"/>
        <v>0</v>
      </c>
      <c r="T411" s="2"/>
      <c r="U411" s="3"/>
      <c r="V411" s="2"/>
      <c r="W411" s="3"/>
      <c r="X411" s="2"/>
      <c r="Y411" s="2"/>
      <c r="Z411" s="3">
        <f t="shared" si="264"/>
        <v>0</v>
      </c>
      <c r="AA411" s="2">
        <f t="shared" si="265"/>
        <v>0</v>
      </c>
      <c r="AB411" s="3">
        <f t="shared" si="266"/>
        <v>0</v>
      </c>
      <c r="AC411" s="2"/>
      <c r="AD411" s="109" t="b">
        <f t="shared" si="245"/>
        <v>1</v>
      </c>
      <c r="AE411" s="109" t="b">
        <f t="shared" si="246"/>
        <v>1</v>
      </c>
    </row>
    <row r="412" spans="1:31">
      <c r="A412" s="2">
        <f t="shared" si="267"/>
        <v>26.040000000000006</v>
      </c>
      <c r="B412" s="2" t="s">
        <v>291</v>
      </c>
      <c r="C412" s="2"/>
      <c r="D412" s="3"/>
      <c r="E412" s="2"/>
      <c r="F412" s="3"/>
      <c r="G412" s="108" t="e">
        <f t="shared" si="243"/>
        <v>#DIV/0!</v>
      </c>
      <c r="H412" s="108" t="e">
        <f t="shared" si="244"/>
        <v>#DIV/0!</v>
      </c>
      <c r="I412" s="2"/>
      <c r="J412" s="3"/>
      <c r="K412" s="2">
        <f t="shared" si="261"/>
        <v>0</v>
      </c>
      <c r="L412" s="3">
        <f t="shared" si="261"/>
        <v>0</v>
      </c>
      <c r="M412" s="2"/>
      <c r="N412" s="3"/>
      <c r="O412" s="2"/>
      <c r="P412" s="2"/>
      <c r="Q412" s="3"/>
      <c r="R412" s="2">
        <f t="shared" si="262"/>
        <v>0</v>
      </c>
      <c r="S412" s="3">
        <f t="shared" si="263"/>
        <v>0</v>
      </c>
      <c r="T412" s="2"/>
      <c r="U412" s="3"/>
      <c r="V412" s="2"/>
      <c r="W412" s="3"/>
      <c r="X412" s="2"/>
      <c r="Y412" s="2"/>
      <c r="Z412" s="3">
        <f t="shared" si="264"/>
        <v>0</v>
      </c>
      <c r="AA412" s="2">
        <f t="shared" si="265"/>
        <v>0</v>
      </c>
      <c r="AB412" s="3">
        <f t="shared" si="266"/>
        <v>0</v>
      </c>
      <c r="AC412" s="2"/>
      <c r="AD412" s="109" t="b">
        <f t="shared" si="245"/>
        <v>1</v>
      </c>
      <c r="AE412" s="109" t="b">
        <f t="shared" si="246"/>
        <v>1</v>
      </c>
    </row>
    <row r="413" spans="1:31" ht="31.5">
      <c r="A413" s="2">
        <f t="shared" si="267"/>
        <v>26.050000000000008</v>
      </c>
      <c r="B413" s="2" t="s">
        <v>292</v>
      </c>
      <c r="C413" s="2"/>
      <c r="D413" s="3"/>
      <c r="E413" s="2"/>
      <c r="F413" s="3"/>
      <c r="G413" s="108" t="e">
        <f t="shared" si="243"/>
        <v>#DIV/0!</v>
      </c>
      <c r="H413" s="108" t="e">
        <f t="shared" si="244"/>
        <v>#DIV/0!</v>
      </c>
      <c r="I413" s="2"/>
      <c r="J413" s="3"/>
      <c r="K413" s="2">
        <f t="shared" si="261"/>
        <v>0</v>
      </c>
      <c r="L413" s="3">
        <f t="shared" si="261"/>
        <v>0</v>
      </c>
      <c r="M413" s="2"/>
      <c r="N413" s="3"/>
      <c r="O413" s="2"/>
      <c r="P413" s="2"/>
      <c r="Q413" s="3"/>
      <c r="R413" s="2">
        <f t="shared" si="262"/>
        <v>0</v>
      </c>
      <c r="S413" s="3">
        <f t="shared" si="263"/>
        <v>0</v>
      </c>
      <c r="T413" s="2"/>
      <c r="U413" s="3"/>
      <c r="V413" s="2"/>
      <c r="W413" s="3"/>
      <c r="X413" s="2"/>
      <c r="Y413" s="2"/>
      <c r="Z413" s="3">
        <f t="shared" si="264"/>
        <v>0</v>
      </c>
      <c r="AA413" s="2">
        <f t="shared" si="265"/>
        <v>0</v>
      </c>
      <c r="AB413" s="3">
        <f t="shared" si="266"/>
        <v>0</v>
      </c>
      <c r="AC413" s="2"/>
      <c r="AD413" s="109" t="b">
        <f t="shared" si="245"/>
        <v>1</v>
      </c>
      <c r="AE413" s="109" t="b">
        <f t="shared" si="246"/>
        <v>1</v>
      </c>
    </row>
    <row r="414" spans="1:31" ht="47.25">
      <c r="A414" s="2">
        <f t="shared" si="267"/>
        <v>26.060000000000009</v>
      </c>
      <c r="B414" s="2" t="s">
        <v>33</v>
      </c>
      <c r="C414" s="2"/>
      <c r="D414" s="3"/>
      <c r="E414" s="2"/>
      <c r="F414" s="3"/>
      <c r="G414" s="108" t="e">
        <f t="shared" si="243"/>
        <v>#DIV/0!</v>
      </c>
      <c r="H414" s="108" t="e">
        <f t="shared" si="244"/>
        <v>#DIV/0!</v>
      </c>
      <c r="I414" s="2"/>
      <c r="J414" s="3"/>
      <c r="K414" s="2">
        <f t="shared" si="261"/>
        <v>0</v>
      </c>
      <c r="L414" s="3">
        <f t="shared" si="261"/>
        <v>0</v>
      </c>
      <c r="M414" s="2"/>
      <c r="N414" s="3"/>
      <c r="O414" s="2"/>
      <c r="P414" s="2"/>
      <c r="Q414" s="3"/>
      <c r="R414" s="2">
        <f t="shared" si="262"/>
        <v>0</v>
      </c>
      <c r="S414" s="3">
        <f t="shared" si="263"/>
        <v>0</v>
      </c>
      <c r="T414" s="2"/>
      <c r="U414" s="3"/>
      <c r="V414" s="2"/>
      <c r="W414" s="3"/>
      <c r="X414" s="2"/>
      <c r="Y414" s="2"/>
      <c r="Z414" s="3">
        <f t="shared" si="264"/>
        <v>0</v>
      </c>
      <c r="AA414" s="2">
        <f t="shared" si="265"/>
        <v>0</v>
      </c>
      <c r="AB414" s="3">
        <f t="shared" si="266"/>
        <v>0</v>
      </c>
      <c r="AC414" s="2"/>
      <c r="AD414" s="109" t="b">
        <f t="shared" si="245"/>
        <v>1</v>
      </c>
      <c r="AE414" s="109" t="b">
        <f t="shared" si="246"/>
        <v>1</v>
      </c>
    </row>
    <row r="415" spans="1:31" ht="47.25">
      <c r="A415" s="2">
        <f t="shared" si="267"/>
        <v>26.070000000000011</v>
      </c>
      <c r="B415" s="2" t="s">
        <v>34</v>
      </c>
      <c r="C415" s="2"/>
      <c r="D415" s="3"/>
      <c r="E415" s="2"/>
      <c r="F415" s="3"/>
      <c r="G415" s="108" t="e">
        <f t="shared" si="243"/>
        <v>#DIV/0!</v>
      </c>
      <c r="H415" s="108" t="e">
        <f t="shared" si="244"/>
        <v>#DIV/0!</v>
      </c>
      <c r="I415" s="2"/>
      <c r="J415" s="3"/>
      <c r="K415" s="2">
        <f t="shared" si="261"/>
        <v>0</v>
      </c>
      <c r="L415" s="3">
        <f t="shared" si="261"/>
        <v>0</v>
      </c>
      <c r="M415" s="2"/>
      <c r="N415" s="3"/>
      <c r="O415" s="2"/>
      <c r="P415" s="2"/>
      <c r="Q415" s="3"/>
      <c r="R415" s="2">
        <f t="shared" si="262"/>
        <v>0</v>
      </c>
      <c r="S415" s="3">
        <f t="shared" si="263"/>
        <v>0</v>
      </c>
      <c r="T415" s="2"/>
      <c r="U415" s="3"/>
      <c r="V415" s="2"/>
      <c r="W415" s="3"/>
      <c r="X415" s="2"/>
      <c r="Y415" s="2"/>
      <c r="Z415" s="3">
        <f t="shared" si="264"/>
        <v>0</v>
      </c>
      <c r="AA415" s="2">
        <f t="shared" si="265"/>
        <v>0</v>
      </c>
      <c r="AB415" s="3">
        <f t="shared" si="266"/>
        <v>0</v>
      </c>
      <c r="AC415" s="2"/>
      <c r="AD415" s="109" t="b">
        <f t="shared" si="245"/>
        <v>1</v>
      </c>
      <c r="AE415" s="109" t="b">
        <f t="shared" si="246"/>
        <v>1</v>
      </c>
    </row>
    <row r="416" spans="1:31">
      <c r="A416" s="2">
        <f t="shared" si="267"/>
        <v>26.080000000000013</v>
      </c>
      <c r="B416" s="2" t="s">
        <v>293</v>
      </c>
      <c r="C416" s="2"/>
      <c r="D416" s="3"/>
      <c r="E416" s="2"/>
      <c r="F416" s="3"/>
      <c r="G416" s="108" t="e">
        <f t="shared" si="243"/>
        <v>#DIV/0!</v>
      </c>
      <c r="H416" s="108" t="e">
        <f t="shared" si="244"/>
        <v>#DIV/0!</v>
      </c>
      <c r="I416" s="2"/>
      <c r="J416" s="3"/>
      <c r="K416" s="2">
        <f t="shared" si="261"/>
        <v>0</v>
      </c>
      <c r="L416" s="3">
        <f t="shared" si="261"/>
        <v>0</v>
      </c>
      <c r="M416" s="2"/>
      <c r="N416" s="3"/>
      <c r="O416" s="2"/>
      <c r="P416" s="2"/>
      <c r="Q416" s="3"/>
      <c r="R416" s="2">
        <f t="shared" si="262"/>
        <v>0</v>
      </c>
      <c r="S416" s="3">
        <f t="shared" si="263"/>
        <v>0</v>
      </c>
      <c r="T416" s="2"/>
      <c r="U416" s="3"/>
      <c r="V416" s="2"/>
      <c r="W416" s="3"/>
      <c r="X416" s="2"/>
      <c r="Y416" s="2"/>
      <c r="Z416" s="3">
        <f t="shared" si="264"/>
        <v>0</v>
      </c>
      <c r="AA416" s="2">
        <f t="shared" si="265"/>
        <v>0</v>
      </c>
      <c r="AB416" s="3">
        <f t="shared" si="266"/>
        <v>0</v>
      </c>
      <c r="AC416" s="2"/>
      <c r="AD416" s="109" t="b">
        <f t="shared" si="245"/>
        <v>1</v>
      </c>
      <c r="AE416" s="109" t="b">
        <f t="shared" si="246"/>
        <v>1</v>
      </c>
    </row>
    <row r="417" spans="1:31" ht="47.25">
      <c r="A417" s="2">
        <f t="shared" si="267"/>
        <v>26.090000000000014</v>
      </c>
      <c r="B417" s="2" t="s">
        <v>36</v>
      </c>
      <c r="C417" s="2"/>
      <c r="D417" s="3"/>
      <c r="E417" s="2"/>
      <c r="F417" s="3"/>
      <c r="G417" s="108" t="e">
        <f t="shared" si="243"/>
        <v>#DIV/0!</v>
      </c>
      <c r="H417" s="108" t="e">
        <f t="shared" si="244"/>
        <v>#DIV/0!</v>
      </c>
      <c r="I417" s="2"/>
      <c r="J417" s="3"/>
      <c r="K417" s="2">
        <f t="shared" si="261"/>
        <v>0</v>
      </c>
      <c r="L417" s="3">
        <f t="shared" si="261"/>
        <v>0</v>
      </c>
      <c r="M417" s="2"/>
      <c r="N417" s="3"/>
      <c r="O417" s="2"/>
      <c r="P417" s="2"/>
      <c r="Q417" s="3"/>
      <c r="R417" s="2">
        <f t="shared" si="262"/>
        <v>0</v>
      </c>
      <c r="S417" s="3">
        <f t="shared" si="263"/>
        <v>0</v>
      </c>
      <c r="T417" s="2"/>
      <c r="U417" s="3"/>
      <c r="V417" s="2"/>
      <c r="W417" s="3"/>
      <c r="X417" s="2"/>
      <c r="Y417" s="2"/>
      <c r="Z417" s="3">
        <f t="shared" si="264"/>
        <v>0</v>
      </c>
      <c r="AA417" s="2">
        <f t="shared" si="265"/>
        <v>0</v>
      </c>
      <c r="AB417" s="3">
        <f t="shared" si="266"/>
        <v>0</v>
      </c>
      <c r="AC417" s="2"/>
      <c r="AD417" s="109" t="b">
        <f t="shared" si="245"/>
        <v>1</v>
      </c>
      <c r="AE417" s="109" t="b">
        <f t="shared" si="246"/>
        <v>1</v>
      </c>
    </row>
    <row r="418" spans="1:31" s="176" customFormat="1" ht="31.5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3"/>
        <v>#DIV/0!</v>
      </c>
      <c r="H418" s="175" t="e">
        <f t="shared" si="244"/>
        <v>#DIV/0!</v>
      </c>
      <c r="I418" s="4">
        <f t="shared" si="256"/>
        <v>0</v>
      </c>
      <c r="J418" s="5">
        <f t="shared" si="256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68">SUM(P409:P417)</f>
        <v>0</v>
      </c>
      <c r="Q418" s="5">
        <f t="shared" si="268"/>
        <v>0</v>
      </c>
      <c r="R418" s="4">
        <f t="shared" si="268"/>
        <v>0</v>
      </c>
      <c r="S418" s="5">
        <f t="shared" si="268"/>
        <v>0</v>
      </c>
      <c r="T418" s="4">
        <f t="shared" si="268"/>
        <v>0</v>
      </c>
      <c r="U418" s="5">
        <f t="shared" si="268"/>
        <v>0</v>
      </c>
      <c r="V418" s="4">
        <f t="shared" si="268"/>
        <v>0</v>
      </c>
      <c r="W418" s="5">
        <f t="shared" si="268"/>
        <v>0</v>
      </c>
      <c r="X418" s="4"/>
      <c r="Y418" s="4">
        <v>0</v>
      </c>
      <c r="Z418" s="5">
        <f t="shared" si="268"/>
        <v>0</v>
      </c>
      <c r="AA418" s="4">
        <f t="shared" si="268"/>
        <v>0</v>
      </c>
      <c r="AB418" s="5">
        <f t="shared" si="268"/>
        <v>0</v>
      </c>
      <c r="AC418" s="4"/>
      <c r="AD418" s="109" t="b">
        <f t="shared" si="245"/>
        <v>1</v>
      </c>
      <c r="AE418" s="109" t="b">
        <f t="shared" si="246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5"/>
        <v>1</v>
      </c>
      <c r="AE419" s="109" t="b">
        <f t="shared" si="246"/>
        <v>1</v>
      </c>
    </row>
    <row r="420" spans="1:31" ht="47.2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3"/>
        <v>#DIV/0!</v>
      </c>
      <c r="H420" s="108" t="e">
        <f t="shared" si="244"/>
        <v>#DIV/0!</v>
      </c>
      <c r="I420" s="2">
        <f t="shared" si="256"/>
        <v>0</v>
      </c>
      <c r="J420" s="3">
        <f t="shared" si="256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69">K420+M420+P420</f>
        <v>0</v>
      </c>
      <c r="S420" s="3">
        <f t="shared" si="269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0">T420+V420+Y420</f>
        <v>0</v>
      </c>
      <c r="AB420" s="3">
        <f t="shared" si="270"/>
        <v>0</v>
      </c>
      <c r="AC420" s="2"/>
      <c r="AD420" s="109" t="b">
        <f t="shared" si="245"/>
        <v>1</v>
      </c>
      <c r="AE420" s="109" t="b">
        <f t="shared" si="246"/>
        <v>1</v>
      </c>
    </row>
    <row r="421" spans="1:31" ht="31.5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3"/>
        <v>#DIV/0!</v>
      </c>
      <c r="H421" s="108" t="e">
        <f t="shared" si="244"/>
        <v>#DIV/0!</v>
      </c>
      <c r="I421" s="2">
        <f t="shared" si="256"/>
        <v>0</v>
      </c>
      <c r="J421" s="3">
        <f t="shared" si="256"/>
        <v>0</v>
      </c>
      <c r="K421" s="2"/>
      <c r="L421" s="3"/>
      <c r="M421" s="2"/>
      <c r="N421" s="3"/>
      <c r="O421" s="2"/>
      <c r="P421" s="2"/>
      <c r="Q421" s="3"/>
      <c r="R421" s="2">
        <f t="shared" si="269"/>
        <v>0</v>
      </c>
      <c r="S421" s="3">
        <f t="shared" si="269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0"/>
        <v>0</v>
      </c>
      <c r="AB421" s="3">
        <f t="shared" si="270"/>
        <v>0</v>
      </c>
      <c r="AC421" s="2"/>
      <c r="AD421" s="109" t="b">
        <f t="shared" si="245"/>
        <v>1</v>
      </c>
      <c r="AE421" s="109" t="b">
        <f t="shared" si="246"/>
        <v>1</v>
      </c>
    </row>
    <row r="422" spans="1:31" ht="78.7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3"/>
        <v>#DIV/0!</v>
      </c>
      <c r="H422" s="108" t="e">
        <f t="shared" si="244"/>
        <v>#DIV/0!</v>
      </c>
      <c r="I422" s="2">
        <f t="shared" si="256"/>
        <v>0</v>
      </c>
      <c r="J422" s="3">
        <f t="shared" si="256"/>
        <v>0</v>
      </c>
      <c r="K422" s="2"/>
      <c r="L422" s="3"/>
      <c r="M422" s="2"/>
      <c r="N422" s="3"/>
      <c r="O422" s="2"/>
      <c r="P422" s="2"/>
      <c r="Q422" s="3"/>
      <c r="R422" s="2">
        <f t="shared" si="269"/>
        <v>0</v>
      </c>
      <c r="S422" s="3">
        <f t="shared" si="269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0"/>
        <v>0</v>
      </c>
      <c r="AB422" s="3">
        <f t="shared" si="270"/>
        <v>0</v>
      </c>
      <c r="AC422" s="2"/>
      <c r="AD422" s="109" t="b">
        <f t="shared" si="245"/>
        <v>1</v>
      </c>
      <c r="AE422" s="109" t="b">
        <f t="shared" si="246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/>
      <c r="AA423" s="2"/>
      <c r="AB423" s="3"/>
      <c r="AC423" s="2"/>
      <c r="AD423" s="109" t="b">
        <f t="shared" si="245"/>
        <v>1</v>
      </c>
      <c r="AE423" s="109" t="b">
        <f t="shared" si="246"/>
        <v>1</v>
      </c>
    </row>
    <row r="424" spans="1:31" ht="31.5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3"/>
        <v>#DIV/0!</v>
      </c>
      <c r="H424" s="108" t="e">
        <f t="shared" si="244"/>
        <v>#DIV/0!</v>
      </c>
      <c r="I424" s="2">
        <f t="shared" si="256"/>
        <v>0</v>
      </c>
      <c r="J424" s="3">
        <f t="shared" si="256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1">K424+M424+P424</f>
        <v>0</v>
      </c>
      <c r="S424" s="3">
        <f t="shared" ref="S424:S441" si="272">L424+N424+Q424</f>
        <v>0</v>
      </c>
      <c r="T424" s="2"/>
      <c r="U424" s="3"/>
      <c r="V424" s="2"/>
      <c r="W424" s="3"/>
      <c r="X424" s="2"/>
      <c r="Y424" s="2"/>
      <c r="Z424" s="3">
        <f t="shared" ref="Z424:Z441" si="273">X424*Y424</f>
        <v>0</v>
      </c>
      <c r="AA424" s="2">
        <f t="shared" ref="AA424:AA441" si="274">T424+V424+Y424</f>
        <v>0</v>
      </c>
      <c r="AB424" s="3">
        <f t="shared" ref="AB424:AB441" si="275">U424+W424+Z424</f>
        <v>0</v>
      </c>
      <c r="AC424" s="2"/>
      <c r="AD424" s="109" t="b">
        <f t="shared" si="245"/>
        <v>1</v>
      </c>
      <c r="AE424" s="109" t="b">
        <f t="shared" si="246"/>
        <v>1</v>
      </c>
    </row>
    <row r="425" spans="1:31" ht="78.7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3"/>
        <v>#DIV/0!</v>
      </c>
      <c r="H425" s="108" t="e">
        <f t="shared" si="244"/>
        <v>#DIV/0!</v>
      </c>
      <c r="I425" s="2">
        <f t="shared" si="256"/>
        <v>0</v>
      </c>
      <c r="J425" s="3">
        <f t="shared" si="256"/>
        <v>0</v>
      </c>
      <c r="K425" s="2"/>
      <c r="L425" s="3"/>
      <c r="M425" s="2"/>
      <c r="N425" s="3"/>
      <c r="O425" s="2"/>
      <c r="P425" s="2"/>
      <c r="Q425" s="3"/>
      <c r="R425" s="2">
        <f t="shared" si="271"/>
        <v>0</v>
      </c>
      <c r="S425" s="3">
        <f t="shared" si="272"/>
        <v>0</v>
      </c>
      <c r="T425" s="2"/>
      <c r="U425" s="3"/>
      <c r="V425" s="2"/>
      <c r="W425" s="3"/>
      <c r="X425" s="2"/>
      <c r="Y425" s="2"/>
      <c r="Z425" s="3">
        <f t="shared" si="273"/>
        <v>0</v>
      </c>
      <c r="AA425" s="2">
        <f t="shared" si="274"/>
        <v>0</v>
      </c>
      <c r="AB425" s="3">
        <f t="shared" si="275"/>
        <v>0</v>
      </c>
      <c r="AC425" s="2"/>
      <c r="AD425" s="109" t="b">
        <f t="shared" si="245"/>
        <v>1</v>
      </c>
      <c r="AE425" s="109" t="b">
        <f t="shared" si="246"/>
        <v>1</v>
      </c>
    </row>
    <row r="426" spans="1:31" ht="78.7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3"/>
        <v>#DIV/0!</v>
      </c>
      <c r="H426" s="108" t="e">
        <f t="shared" si="244"/>
        <v>#DIV/0!</v>
      </c>
      <c r="I426" s="2">
        <f t="shared" si="256"/>
        <v>0</v>
      </c>
      <c r="J426" s="3">
        <f t="shared" si="256"/>
        <v>0</v>
      </c>
      <c r="K426" s="2"/>
      <c r="L426" s="3"/>
      <c r="M426" s="2"/>
      <c r="N426" s="3"/>
      <c r="O426" s="2"/>
      <c r="P426" s="2"/>
      <c r="Q426" s="3"/>
      <c r="R426" s="2">
        <f t="shared" si="271"/>
        <v>0</v>
      </c>
      <c r="S426" s="3">
        <f t="shared" si="272"/>
        <v>0</v>
      </c>
      <c r="T426" s="2"/>
      <c r="U426" s="3"/>
      <c r="V426" s="2"/>
      <c r="W426" s="3"/>
      <c r="X426" s="2"/>
      <c r="Y426" s="2"/>
      <c r="Z426" s="3">
        <f t="shared" si="273"/>
        <v>0</v>
      </c>
      <c r="AA426" s="2">
        <f t="shared" si="274"/>
        <v>0</v>
      </c>
      <c r="AB426" s="3">
        <f t="shared" si="275"/>
        <v>0</v>
      </c>
      <c r="AC426" s="2"/>
      <c r="AD426" s="109" t="b">
        <f t="shared" si="245"/>
        <v>1</v>
      </c>
      <c r="AE426" s="109" t="b">
        <f t="shared" si="246"/>
        <v>1</v>
      </c>
    </row>
    <row r="427" spans="1:31" ht="126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3"/>
        <v>#DIV/0!</v>
      </c>
      <c r="H427" s="108" t="e">
        <f t="shared" si="244"/>
        <v>#DIV/0!</v>
      </c>
      <c r="I427" s="2">
        <f t="shared" si="256"/>
        <v>0</v>
      </c>
      <c r="J427" s="3">
        <f t="shared" si="256"/>
        <v>0</v>
      </c>
      <c r="K427" s="2"/>
      <c r="L427" s="3"/>
      <c r="M427" s="2"/>
      <c r="N427" s="3"/>
      <c r="O427" s="2"/>
      <c r="P427" s="2"/>
      <c r="Q427" s="3"/>
      <c r="R427" s="2">
        <f t="shared" si="271"/>
        <v>0</v>
      </c>
      <c r="S427" s="3">
        <f t="shared" si="272"/>
        <v>0</v>
      </c>
      <c r="T427" s="2"/>
      <c r="U427" s="3"/>
      <c r="V427" s="2"/>
      <c r="W427" s="3"/>
      <c r="X427" s="2"/>
      <c r="Y427" s="2"/>
      <c r="Z427" s="3">
        <f t="shared" si="273"/>
        <v>0</v>
      </c>
      <c r="AA427" s="2">
        <f t="shared" si="274"/>
        <v>0</v>
      </c>
      <c r="AB427" s="3">
        <f t="shared" si="275"/>
        <v>0</v>
      </c>
      <c r="AC427" s="2"/>
      <c r="AD427" s="109" t="b">
        <f t="shared" si="245"/>
        <v>1</v>
      </c>
      <c r="AE427" s="109" t="b">
        <f t="shared" si="246"/>
        <v>1</v>
      </c>
    </row>
    <row r="428" spans="1:31" ht="47.2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3"/>
        <v>#DIV/0!</v>
      </c>
      <c r="H428" s="108" t="e">
        <f t="shared" si="244"/>
        <v>#DIV/0!</v>
      </c>
      <c r="I428" s="2">
        <f t="shared" si="256"/>
        <v>0</v>
      </c>
      <c r="J428" s="3">
        <f t="shared" si="256"/>
        <v>0</v>
      </c>
      <c r="K428" s="2"/>
      <c r="L428" s="3"/>
      <c r="M428" s="2"/>
      <c r="N428" s="3"/>
      <c r="O428" s="2"/>
      <c r="P428" s="2"/>
      <c r="Q428" s="3"/>
      <c r="R428" s="2">
        <f t="shared" si="271"/>
        <v>0</v>
      </c>
      <c r="S428" s="3">
        <f t="shared" si="272"/>
        <v>0</v>
      </c>
      <c r="T428" s="2"/>
      <c r="U428" s="3"/>
      <c r="V428" s="2"/>
      <c r="W428" s="3"/>
      <c r="X428" s="2"/>
      <c r="Y428" s="2"/>
      <c r="Z428" s="3">
        <f t="shared" si="273"/>
        <v>0</v>
      </c>
      <c r="AA428" s="2">
        <f t="shared" si="274"/>
        <v>0</v>
      </c>
      <c r="AB428" s="3">
        <f t="shared" si="275"/>
        <v>0</v>
      </c>
      <c r="AC428" s="2"/>
      <c r="AD428" s="109" t="b">
        <f t="shared" si="245"/>
        <v>1</v>
      </c>
      <c r="AE428" s="109" t="b">
        <f t="shared" si="246"/>
        <v>1</v>
      </c>
    </row>
    <row r="429" spans="1:31" ht="47.2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3"/>
        <v>#DIV/0!</v>
      </c>
      <c r="H429" s="108" t="e">
        <f t="shared" si="244"/>
        <v>#DIV/0!</v>
      </c>
      <c r="I429" s="2">
        <f t="shared" si="256"/>
        <v>0</v>
      </c>
      <c r="J429" s="3">
        <f t="shared" si="256"/>
        <v>0</v>
      </c>
      <c r="K429" s="2"/>
      <c r="L429" s="3"/>
      <c r="M429" s="2"/>
      <c r="N429" s="3"/>
      <c r="O429" s="2"/>
      <c r="P429" s="2"/>
      <c r="Q429" s="3"/>
      <c r="R429" s="2">
        <f t="shared" si="271"/>
        <v>0</v>
      </c>
      <c r="S429" s="3">
        <f t="shared" si="272"/>
        <v>0</v>
      </c>
      <c r="T429" s="2"/>
      <c r="U429" s="3"/>
      <c r="V429" s="2"/>
      <c r="W429" s="3"/>
      <c r="X429" s="2"/>
      <c r="Y429" s="2"/>
      <c r="Z429" s="3">
        <f t="shared" si="273"/>
        <v>0</v>
      </c>
      <c r="AA429" s="2">
        <f t="shared" si="274"/>
        <v>0</v>
      </c>
      <c r="AB429" s="3">
        <f t="shared" si="275"/>
        <v>0</v>
      </c>
      <c r="AC429" s="2"/>
      <c r="AD429" s="109" t="b">
        <f t="shared" si="245"/>
        <v>1</v>
      </c>
      <c r="AE429" s="109" t="b">
        <f t="shared" si="246"/>
        <v>1</v>
      </c>
    </row>
    <row r="430" spans="1:31" ht="94.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3"/>
        <v>#DIV/0!</v>
      </c>
      <c r="H430" s="108" t="e">
        <f t="shared" si="244"/>
        <v>#DIV/0!</v>
      </c>
      <c r="I430" s="2">
        <f t="shared" si="256"/>
        <v>0</v>
      </c>
      <c r="J430" s="3">
        <f t="shared" si="256"/>
        <v>0</v>
      </c>
      <c r="K430" s="2"/>
      <c r="L430" s="3"/>
      <c r="M430" s="2"/>
      <c r="N430" s="3"/>
      <c r="O430" s="2"/>
      <c r="P430" s="2"/>
      <c r="Q430" s="3"/>
      <c r="R430" s="2">
        <f t="shared" si="271"/>
        <v>0</v>
      </c>
      <c r="S430" s="3">
        <f t="shared" si="272"/>
        <v>0</v>
      </c>
      <c r="T430" s="2"/>
      <c r="U430" s="3"/>
      <c r="V430" s="2"/>
      <c r="W430" s="3"/>
      <c r="X430" s="2"/>
      <c r="Y430" s="2"/>
      <c r="Z430" s="3">
        <f t="shared" si="273"/>
        <v>0</v>
      </c>
      <c r="AA430" s="2">
        <f t="shared" si="274"/>
        <v>0</v>
      </c>
      <c r="AB430" s="3">
        <f t="shared" si="275"/>
        <v>0</v>
      </c>
      <c r="AC430" s="2"/>
      <c r="AD430" s="109" t="b">
        <f t="shared" si="245"/>
        <v>1</v>
      </c>
      <c r="AE430" s="109" t="b">
        <f t="shared" si="246"/>
        <v>1</v>
      </c>
    </row>
    <row r="431" spans="1:31" ht="78.7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3"/>
        <v>#DIV/0!</v>
      </c>
      <c r="H431" s="108" t="e">
        <f t="shared" si="244"/>
        <v>#DIV/0!</v>
      </c>
      <c r="I431" s="2">
        <f t="shared" si="256"/>
        <v>0</v>
      </c>
      <c r="J431" s="3">
        <f t="shared" si="256"/>
        <v>0</v>
      </c>
      <c r="K431" s="2"/>
      <c r="L431" s="3"/>
      <c r="M431" s="2"/>
      <c r="N431" s="3"/>
      <c r="O431" s="2"/>
      <c r="P431" s="2"/>
      <c r="Q431" s="3"/>
      <c r="R431" s="2">
        <f t="shared" si="271"/>
        <v>0</v>
      </c>
      <c r="S431" s="3">
        <f t="shared" si="272"/>
        <v>0</v>
      </c>
      <c r="T431" s="2"/>
      <c r="U431" s="3"/>
      <c r="V431" s="2"/>
      <c r="W431" s="3"/>
      <c r="X431" s="2"/>
      <c r="Y431" s="2"/>
      <c r="Z431" s="3">
        <f t="shared" si="273"/>
        <v>0</v>
      </c>
      <c r="AA431" s="2">
        <f t="shared" si="274"/>
        <v>0</v>
      </c>
      <c r="AB431" s="3">
        <f t="shared" si="275"/>
        <v>0</v>
      </c>
      <c r="AC431" s="2"/>
      <c r="AD431" s="109" t="b">
        <f t="shared" si="245"/>
        <v>1</v>
      </c>
      <c r="AE431" s="109" t="b">
        <f t="shared" si="246"/>
        <v>1</v>
      </c>
    </row>
    <row r="432" spans="1:31" ht="47.2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3"/>
        <v>#DIV/0!</v>
      </c>
      <c r="H432" s="108" t="e">
        <f t="shared" si="244"/>
        <v>#DIV/0!</v>
      </c>
      <c r="I432" s="2">
        <f t="shared" si="256"/>
        <v>0</v>
      </c>
      <c r="J432" s="3">
        <f t="shared" si="256"/>
        <v>0</v>
      </c>
      <c r="K432" s="2"/>
      <c r="L432" s="3"/>
      <c r="M432" s="2"/>
      <c r="N432" s="3"/>
      <c r="O432" s="2"/>
      <c r="P432" s="2"/>
      <c r="Q432" s="3"/>
      <c r="R432" s="2">
        <f t="shared" si="271"/>
        <v>0</v>
      </c>
      <c r="S432" s="3">
        <f t="shared" si="272"/>
        <v>0</v>
      </c>
      <c r="T432" s="2"/>
      <c r="U432" s="3"/>
      <c r="V432" s="2"/>
      <c r="W432" s="3"/>
      <c r="X432" s="2"/>
      <c r="Y432" s="2"/>
      <c r="Z432" s="3">
        <f t="shared" si="273"/>
        <v>0</v>
      </c>
      <c r="AA432" s="2">
        <f t="shared" si="274"/>
        <v>0</v>
      </c>
      <c r="AB432" s="3">
        <f t="shared" si="275"/>
        <v>0</v>
      </c>
      <c r="AC432" s="2"/>
      <c r="AD432" s="109" t="b">
        <f t="shared" si="245"/>
        <v>1</v>
      </c>
      <c r="AE432" s="109" t="b">
        <f t="shared" si="246"/>
        <v>1</v>
      </c>
    </row>
    <row r="433" spans="1:31" ht="63">
      <c r="A433" s="2">
        <f t="shared" ref="A433:A441" si="276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3"/>
        <v>#DIV/0!</v>
      </c>
      <c r="H433" s="108" t="e">
        <f t="shared" si="244"/>
        <v>#DIV/0!</v>
      </c>
      <c r="I433" s="2">
        <f t="shared" si="256"/>
        <v>0</v>
      </c>
      <c r="J433" s="3">
        <f t="shared" si="256"/>
        <v>0</v>
      </c>
      <c r="K433" s="2"/>
      <c r="L433" s="3"/>
      <c r="M433" s="2"/>
      <c r="N433" s="3"/>
      <c r="O433" s="2"/>
      <c r="P433" s="2"/>
      <c r="Q433" s="3"/>
      <c r="R433" s="2">
        <f t="shared" si="271"/>
        <v>0</v>
      </c>
      <c r="S433" s="3">
        <f t="shared" si="272"/>
        <v>0</v>
      </c>
      <c r="T433" s="2"/>
      <c r="U433" s="3"/>
      <c r="V433" s="2"/>
      <c r="W433" s="3"/>
      <c r="X433" s="2"/>
      <c r="Y433" s="2"/>
      <c r="Z433" s="3">
        <f t="shared" si="273"/>
        <v>0</v>
      </c>
      <c r="AA433" s="2">
        <f t="shared" si="274"/>
        <v>0</v>
      </c>
      <c r="AB433" s="3">
        <f t="shared" si="275"/>
        <v>0</v>
      </c>
      <c r="AC433" s="2"/>
      <c r="AD433" s="109" t="b">
        <f t="shared" si="245"/>
        <v>1</v>
      </c>
      <c r="AE433" s="109" t="b">
        <f t="shared" si="246"/>
        <v>1</v>
      </c>
    </row>
    <row r="434" spans="1:31" ht="63">
      <c r="A434" s="2">
        <f t="shared" si="276"/>
        <v>26.160000000000004</v>
      </c>
      <c r="B434" s="2" t="s">
        <v>301</v>
      </c>
      <c r="C434" s="2"/>
      <c r="D434" s="3"/>
      <c r="E434" s="2"/>
      <c r="F434" s="3"/>
      <c r="G434" s="108" t="e">
        <f t="shared" si="243"/>
        <v>#DIV/0!</v>
      </c>
      <c r="H434" s="108" t="e">
        <f t="shared" si="244"/>
        <v>#DIV/0!</v>
      </c>
      <c r="I434" s="2">
        <f t="shared" si="256"/>
        <v>0</v>
      </c>
      <c r="J434" s="3">
        <f t="shared" si="256"/>
        <v>0</v>
      </c>
      <c r="K434" s="2"/>
      <c r="L434" s="3"/>
      <c r="M434" s="2"/>
      <c r="N434" s="3"/>
      <c r="O434" s="2"/>
      <c r="P434" s="2"/>
      <c r="Q434" s="3"/>
      <c r="R434" s="2">
        <f t="shared" si="271"/>
        <v>0</v>
      </c>
      <c r="S434" s="3">
        <f t="shared" si="272"/>
        <v>0</v>
      </c>
      <c r="T434" s="2"/>
      <c r="U434" s="3"/>
      <c r="V434" s="2"/>
      <c r="W434" s="3"/>
      <c r="X434" s="2"/>
      <c r="Y434" s="2"/>
      <c r="Z434" s="3">
        <f t="shared" si="273"/>
        <v>0</v>
      </c>
      <c r="AA434" s="2">
        <f t="shared" si="274"/>
        <v>0</v>
      </c>
      <c r="AB434" s="3">
        <f t="shared" si="275"/>
        <v>0</v>
      </c>
      <c r="AC434" s="2"/>
      <c r="AD434" s="109" t="b">
        <f t="shared" si="245"/>
        <v>1</v>
      </c>
      <c r="AE434" s="109" t="b">
        <f t="shared" si="246"/>
        <v>1</v>
      </c>
    </row>
    <row r="435" spans="1:31" ht="47.25">
      <c r="A435" s="2">
        <f t="shared" si="276"/>
        <v>26.170000000000005</v>
      </c>
      <c r="B435" s="2" t="s">
        <v>302</v>
      </c>
      <c r="C435" s="2"/>
      <c r="D435" s="3"/>
      <c r="E435" s="2"/>
      <c r="F435" s="3"/>
      <c r="G435" s="108" t="e">
        <f t="shared" si="243"/>
        <v>#DIV/0!</v>
      </c>
      <c r="H435" s="108" t="e">
        <f t="shared" si="244"/>
        <v>#DIV/0!</v>
      </c>
      <c r="I435" s="2">
        <f t="shared" si="256"/>
        <v>0</v>
      </c>
      <c r="J435" s="3">
        <f t="shared" si="256"/>
        <v>0</v>
      </c>
      <c r="K435" s="2"/>
      <c r="L435" s="3"/>
      <c r="M435" s="2"/>
      <c r="N435" s="3"/>
      <c r="O435" s="2"/>
      <c r="P435" s="2"/>
      <c r="Q435" s="3"/>
      <c r="R435" s="2">
        <f t="shared" si="271"/>
        <v>0</v>
      </c>
      <c r="S435" s="3">
        <f t="shared" si="272"/>
        <v>0</v>
      </c>
      <c r="T435" s="2"/>
      <c r="U435" s="3"/>
      <c r="V435" s="2"/>
      <c r="W435" s="3"/>
      <c r="X435" s="2"/>
      <c r="Y435" s="2"/>
      <c r="Z435" s="3">
        <f t="shared" si="273"/>
        <v>0</v>
      </c>
      <c r="AA435" s="2">
        <f t="shared" si="274"/>
        <v>0</v>
      </c>
      <c r="AB435" s="3">
        <f t="shared" si="275"/>
        <v>0</v>
      </c>
      <c r="AC435" s="2"/>
      <c r="AD435" s="109" t="b">
        <f t="shared" si="245"/>
        <v>1</v>
      </c>
      <c r="AE435" s="109" t="b">
        <f t="shared" si="246"/>
        <v>1</v>
      </c>
    </row>
    <row r="436" spans="1:31" ht="47.25">
      <c r="A436" s="2">
        <f t="shared" si="276"/>
        <v>26.180000000000007</v>
      </c>
      <c r="B436" s="2" t="s">
        <v>303</v>
      </c>
      <c r="C436" s="2"/>
      <c r="D436" s="3"/>
      <c r="E436" s="2"/>
      <c r="F436" s="3"/>
      <c r="G436" s="108" t="e">
        <f t="shared" si="243"/>
        <v>#DIV/0!</v>
      </c>
      <c r="H436" s="108" t="e">
        <f t="shared" si="244"/>
        <v>#DIV/0!</v>
      </c>
      <c r="I436" s="2">
        <f t="shared" si="256"/>
        <v>0</v>
      </c>
      <c r="J436" s="3">
        <f t="shared" si="256"/>
        <v>0</v>
      </c>
      <c r="K436" s="2"/>
      <c r="L436" s="3"/>
      <c r="M436" s="2"/>
      <c r="N436" s="3"/>
      <c r="O436" s="2"/>
      <c r="P436" s="2"/>
      <c r="Q436" s="3"/>
      <c r="R436" s="2">
        <f t="shared" si="271"/>
        <v>0</v>
      </c>
      <c r="S436" s="3">
        <f t="shared" si="272"/>
        <v>0</v>
      </c>
      <c r="T436" s="2"/>
      <c r="U436" s="3"/>
      <c r="V436" s="2"/>
      <c r="W436" s="3"/>
      <c r="X436" s="2"/>
      <c r="Y436" s="2"/>
      <c r="Z436" s="3">
        <f t="shared" si="273"/>
        <v>0</v>
      </c>
      <c r="AA436" s="2">
        <f t="shared" si="274"/>
        <v>0</v>
      </c>
      <c r="AB436" s="3">
        <f t="shared" si="275"/>
        <v>0</v>
      </c>
      <c r="AC436" s="2"/>
      <c r="AD436" s="109" t="b">
        <f t="shared" si="245"/>
        <v>1</v>
      </c>
      <c r="AE436" s="109" t="b">
        <f t="shared" si="246"/>
        <v>1</v>
      </c>
    </row>
    <row r="437" spans="1:31" ht="47.25">
      <c r="A437" s="2">
        <f t="shared" si="276"/>
        <v>26.190000000000008</v>
      </c>
      <c r="B437" s="2" t="s">
        <v>304</v>
      </c>
      <c r="C437" s="2"/>
      <c r="D437" s="3"/>
      <c r="E437" s="2"/>
      <c r="F437" s="3"/>
      <c r="G437" s="108" t="e">
        <f t="shared" si="243"/>
        <v>#DIV/0!</v>
      </c>
      <c r="H437" s="108" t="e">
        <f t="shared" si="244"/>
        <v>#DIV/0!</v>
      </c>
      <c r="I437" s="2">
        <f t="shared" si="256"/>
        <v>0</v>
      </c>
      <c r="J437" s="3">
        <f t="shared" si="256"/>
        <v>0</v>
      </c>
      <c r="K437" s="2"/>
      <c r="L437" s="3"/>
      <c r="M437" s="2"/>
      <c r="N437" s="3"/>
      <c r="O437" s="2"/>
      <c r="P437" s="2"/>
      <c r="Q437" s="3"/>
      <c r="R437" s="2">
        <f t="shared" si="271"/>
        <v>0</v>
      </c>
      <c r="S437" s="3">
        <f t="shared" si="272"/>
        <v>0</v>
      </c>
      <c r="T437" s="2"/>
      <c r="U437" s="3"/>
      <c r="V437" s="2"/>
      <c r="W437" s="3"/>
      <c r="X437" s="2"/>
      <c r="Y437" s="2"/>
      <c r="Z437" s="3">
        <f t="shared" si="273"/>
        <v>0</v>
      </c>
      <c r="AA437" s="2">
        <f t="shared" si="274"/>
        <v>0</v>
      </c>
      <c r="AB437" s="3">
        <f t="shared" si="275"/>
        <v>0</v>
      </c>
      <c r="AC437" s="2"/>
      <c r="AD437" s="109" t="b">
        <f t="shared" si="245"/>
        <v>1</v>
      </c>
      <c r="AE437" s="109" t="b">
        <f t="shared" si="246"/>
        <v>1</v>
      </c>
    </row>
    <row r="438" spans="1:31" ht="47.25">
      <c r="A438" s="2">
        <f t="shared" si="276"/>
        <v>26.20000000000001</v>
      </c>
      <c r="B438" s="2" t="s">
        <v>305</v>
      </c>
      <c r="C438" s="2"/>
      <c r="D438" s="3"/>
      <c r="E438" s="2"/>
      <c r="F438" s="3"/>
      <c r="G438" s="108" t="e">
        <f t="shared" si="243"/>
        <v>#DIV/0!</v>
      </c>
      <c r="H438" s="108" t="e">
        <f t="shared" si="244"/>
        <v>#DIV/0!</v>
      </c>
      <c r="I438" s="2">
        <f t="shared" si="256"/>
        <v>0</v>
      </c>
      <c r="J438" s="3">
        <f t="shared" si="256"/>
        <v>0</v>
      </c>
      <c r="K438" s="2"/>
      <c r="L438" s="3"/>
      <c r="M438" s="2"/>
      <c r="N438" s="3"/>
      <c r="O438" s="2"/>
      <c r="P438" s="2"/>
      <c r="Q438" s="3"/>
      <c r="R438" s="2">
        <f t="shared" si="271"/>
        <v>0</v>
      </c>
      <c r="S438" s="3">
        <f t="shared" si="272"/>
        <v>0</v>
      </c>
      <c r="T438" s="2"/>
      <c r="U438" s="3"/>
      <c r="V438" s="2"/>
      <c r="W438" s="3"/>
      <c r="X438" s="2"/>
      <c r="Y438" s="2"/>
      <c r="Z438" s="3">
        <f t="shared" si="273"/>
        <v>0</v>
      </c>
      <c r="AA438" s="2">
        <f t="shared" si="274"/>
        <v>0</v>
      </c>
      <c r="AB438" s="3">
        <f t="shared" si="275"/>
        <v>0</v>
      </c>
      <c r="AC438" s="2"/>
      <c r="AD438" s="109" t="b">
        <f t="shared" si="245"/>
        <v>1</v>
      </c>
      <c r="AE438" s="109" t="b">
        <f t="shared" si="246"/>
        <v>1</v>
      </c>
    </row>
    <row r="439" spans="1:31" ht="47.25">
      <c r="A439" s="2">
        <f t="shared" si="276"/>
        <v>26.210000000000012</v>
      </c>
      <c r="B439" s="2" t="s">
        <v>93</v>
      </c>
      <c r="C439" s="2"/>
      <c r="D439" s="3"/>
      <c r="E439" s="2"/>
      <c r="F439" s="3"/>
      <c r="G439" s="108" t="e">
        <f t="shared" si="243"/>
        <v>#DIV/0!</v>
      </c>
      <c r="H439" s="108" t="e">
        <f t="shared" si="244"/>
        <v>#DIV/0!</v>
      </c>
      <c r="I439" s="2">
        <f t="shared" si="256"/>
        <v>0</v>
      </c>
      <c r="J439" s="3">
        <f t="shared" si="256"/>
        <v>0</v>
      </c>
      <c r="K439" s="2"/>
      <c r="L439" s="3"/>
      <c r="M439" s="2"/>
      <c r="N439" s="3"/>
      <c r="O439" s="2"/>
      <c r="P439" s="2"/>
      <c r="Q439" s="3"/>
      <c r="R439" s="2">
        <f t="shared" si="271"/>
        <v>0</v>
      </c>
      <c r="S439" s="3">
        <f t="shared" si="272"/>
        <v>0</v>
      </c>
      <c r="T439" s="2"/>
      <c r="U439" s="3"/>
      <c r="V439" s="2"/>
      <c r="W439" s="3"/>
      <c r="X439" s="2"/>
      <c r="Y439" s="2"/>
      <c r="Z439" s="3">
        <f t="shared" si="273"/>
        <v>0</v>
      </c>
      <c r="AA439" s="2">
        <f t="shared" si="274"/>
        <v>0</v>
      </c>
      <c r="AB439" s="3">
        <f t="shared" si="275"/>
        <v>0</v>
      </c>
      <c r="AC439" s="2"/>
      <c r="AD439" s="109" t="b">
        <f t="shared" si="245"/>
        <v>1</v>
      </c>
      <c r="AE439" s="109" t="b">
        <f t="shared" si="246"/>
        <v>1</v>
      </c>
    </row>
    <row r="440" spans="1:31" ht="47.25">
      <c r="A440" s="2">
        <f t="shared" si="276"/>
        <v>26.220000000000013</v>
      </c>
      <c r="B440" s="2" t="s">
        <v>306</v>
      </c>
      <c r="C440" s="2"/>
      <c r="D440" s="3"/>
      <c r="E440" s="2"/>
      <c r="F440" s="3"/>
      <c r="G440" s="108" t="e">
        <f t="shared" si="243"/>
        <v>#DIV/0!</v>
      </c>
      <c r="H440" s="108" t="e">
        <f t="shared" si="244"/>
        <v>#DIV/0!</v>
      </c>
      <c r="I440" s="2">
        <f t="shared" si="256"/>
        <v>0</v>
      </c>
      <c r="J440" s="3">
        <f t="shared" si="256"/>
        <v>0</v>
      </c>
      <c r="K440" s="2"/>
      <c r="L440" s="3"/>
      <c r="M440" s="2"/>
      <c r="N440" s="3"/>
      <c r="O440" s="2"/>
      <c r="P440" s="2"/>
      <c r="Q440" s="3"/>
      <c r="R440" s="2">
        <f t="shared" si="271"/>
        <v>0</v>
      </c>
      <c r="S440" s="3">
        <f t="shared" si="272"/>
        <v>0</v>
      </c>
      <c r="T440" s="2"/>
      <c r="U440" s="3"/>
      <c r="V440" s="2"/>
      <c r="W440" s="3"/>
      <c r="X440" s="2"/>
      <c r="Y440" s="2"/>
      <c r="Z440" s="3">
        <f t="shared" si="273"/>
        <v>0</v>
      </c>
      <c r="AA440" s="2">
        <f t="shared" si="274"/>
        <v>0</v>
      </c>
      <c r="AB440" s="3">
        <f t="shared" si="275"/>
        <v>0</v>
      </c>
      <c r="AC440" s="2"/>
      <c r="AD440" s="109" t="b">
        <f t="shared" si="245"/>
        <v>1</v>
      </c>
      <c r="AE440" s="109" t="b">
        <f t="shared" si="246"/>
        <v>1</v>
      </c>
    </row>
    <row r="441" spans="1:31" ht="63">
      <c r="A441" s="2">
        <f t="shared" si="276"/>
        <v>26.230000000000015</v>
      </c>
      <c r="B441" s="2" t="s">
        <v>95</v>
      </c>
      <c r="C441" s="2"/>
      <c r="D441" s="3"/>
      <c r="E441" s="2"/>
      <c r="F441" s="3"/>
      <c r="G441" s="108" t="e">
        <f t="shared" si="243"/>
        <v>#DIV/0!</v>
      </c>
      <c r="H441" s="108" t="e">
        <f t="shared" si="244"/>
        <v>#DIV/0!</v>
      </c>
      <c r="I441" s="2">
        <f t="shared" si="256"/>
        <v>0</v>
      </c>
      <c r="J441" s="3">
        <f t="shared" si="256"/>
        <v>0</v>
      </c>
      <c r="K441" s="2"/>
      <c r="L441" s="3"/>
      <c r="M441" s="2"/>
      <c r="N441" s="3"/>
      <c r="O441" s="2"/>
      <c r="P441" s="2"/>
      <c r="Q441" s="3"/>
      <c r="R441" s="2">
        <f t="shared" si="271"/>
        <v>0</v>
      </c>
      <c r="S441" s="3">
        <f t="shared" si="272"/>
        <v>0</v>
      </c>
      <c r="T441" s="2"/>
      <c r="U441" s="3"/>
      <c r="V441" s="2"/>
      <c r="W441" s="3"/>
      <c r="X441" s="2"/>
      <c r="Y441" s="2"/>
      <c r="Z441" s="3">
        <f t="shared" si="273"/>
        <v>0</v>
      </c>
      <c r="AA441" s="2">
        <f t="shared" si="274"/>
        <v>0</v>
      </c>
      <c r="AB441" s="3">
        <f t="shared" si="275"/>
        <v>0</v>
      </c>
      <c r="AC441" s="2"/>
      <c r="AD441" s="109" t="b">
        <f t="shared" si="245"/>
        <v>1</v>
      </c>
      <c r="AE441" s="109" t="b">
        <f t="shared" si="246"/>
        <v>1</v>
      </c>
    </row>
    <row r="442" spans="1:31" s="176" customFormat="1" ht="31.5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3"/>
        <v>#DIV/0!</v>
      </c>
      <c r="H442" s="175" t="e">
        <f t="shared" si="244"/>
        <v>#DIV/0!</v>
      </c>
      <c r="I442" s="4">
        <f t="shared" si="256"/>
        <v>0</v>
      </c>
      <c r="J442" s="5">
        <f t="shared" si="256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77">SUM(P420:P441)</f>
        <v>0</v>
      </c>
      <c r="Q442" s="5">
        <f t="shared" si="277"/>
        <v>0</v>
      </c>
      <c r="R442" s="4">
        <f t="shared" si="277"/>
        <v>0</v>
      </c>
      <c r="S442" s="5">
        <f t="shared" si="277"/>
        <v>0</v>
      </c>
      <c r="T442" s="4">
        <f t="shared" si="277"/>
        <v>0</v>
      </c>
      <c r="U442" s="5">
        <f t="shared" si="277"/>
        <v>0</v>
      </c>
      <c r="V442" s="4">
        <f t="shared" si="277"/>
        <v>0</v>
      </c>
      <c r="W442" s="5">
        <f t="shared" si="277"/>
        <v>0</v>
      </c>
      <c r="X442" s="4"/>
      <c r="Y442" s="4"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>
        <f>SUM(AC420:AC441)</f>
        <v>0</v>
      </c>
      <c r="AD442" s="109" t="b">
        <f t="shared" si="245"/>
        <v>1</v>
      </c>
      <c r="AE442" s="109" t="b">
        <f t="shared" si="246"/>
        <v>1</v>
      </c>
    </row>
    <row r="443" spans="1:31" s="176" customFormat="1" ht="47.2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3"/>
        <v>#DIV/0!</v>
      </c>
      <c r="H443" s="175" t="e">
        <f t="shared" si="244"/>
        <v>#DIV/0!</v>
      </c>
      <c r="I443" s="4">
        <f t="shared" si="256"/>
        <v>0</v>
      </c>
      <c r="J443" s="5">
        <f t="shared" si="256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78">P442+P418</f>
        <v>0</v>
      </c>
      <c r="Q443" s="5">
        <f t="shared" si="278"/>
        <v>0</v>
      </c>
      <c r="R443" s="4">
        <f t="shared" si="278"/>
        <v>0</v>
      </c>
      <c r="S443" s="5">
        <f t="shared" si="278"/>
        <v>0</v>
      </c>
      <c r="T443" s="4">
        <f t="shared" si="278"/>
        <v>0</v>
      </c>
      <c r="U443" s="5">
        <f t="shared" si="278"/>
        <v>0</v>
      </c>
      <c r="V443" s="4">
        <f t="shared" si="278"/>
        <v>0</v>
      </c>
      <c r="W443" s="5">
        <f t="shared" si="278"/>
        <v>0</v>
      </c>
      <c r="X443" s="4"/>
      <c r="Y443" s="4">
        <v>0</v>
      </c>
      <c r="Z443" s="5">
        <f t="shared" si="278"/>
        <v>0</v>
      </c>
      <c r="AA443" s="4">
        <f t="shared" si="278"/>
        <v>0</v>
      </c>
      <c r="AB443" s="5">
        <f t="shared" si="278"/>
        <v>0</v>
      </c>
      <c r="AC443" s="4">
        <f>AC442+AC418</f>
        <v>0</v>
      </c>
      <c r="AD443" s="109" t="b">
        <f t="shared" si="245"/>
        <v>1</v>
      </c>
      <c r="AE443" s="109" t="b">
        <f t="shared" si="246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5"/>
        <v>1</v>
      </c>
      <c r="AE444" s="109" t="b">
        <f t="shared" si="246"/>
        <v>1</v>
      </c>
    </row>
    <row r="445" spans="1:31" s="176" customFormat="1" ht="31.5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5"/>
        <v>1</v>
      </c>
      <c r="AE445" s="109" t="b">
        <f t="shared" si="246"/>
        <v>1</v>
      </c>
    </row>
    <row r="446" spans="1:31" ht="31.5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3"/>
        <v>#DIV/0!</v>
      </c>
      <c r="H446" s="108" t="e">
        <f t="shared" si="244"/>
        <v>#DIV/0!</v>
      </c>
      <c r="I446" s="2"/>
      <c r="J446" s="3"/>
      <c r="K446" s="2">
        <f t="shared" ref="K446:L454" si="279">C446-E446</f>
        <v>0</v>
      </c>
      <c r="L446" s="3">
        <f t="shared" si="279"/>
        <v>0</v>
      </c>
      <c r="M446" s="2"/>
      <c r="N446" s="3"/>
      <c r="O446" s="2"/>
      <c r="P446" s="2"/>
      <c r="Q446" s="3"/>
      <c r="R446" s="2">
        <f t="shared" ref="R446:R454" si="280">K446+M446+P446</f>
        <v>0</v>
      </c>
      <c r="S446" s="3">
        <f t="shared" ref="S446:S454" si="281">L446+N446+Q446</f>
        <v>0</v>
      </c>
      <c r="T446" s="2"/>
      <c r="U446" s="3"/>
      <c r="V446" s="2"/>
      <c r="W446" s="3"/>
      <c r="X446" s="2"/>
      <c r="Y446" s="2"/>
      <c r="Z446" s="3">
        <f t="shared" ref="Z446:Z454" si="282">X446*Y446</f>
        <v>0</v>
      </c>
      <c r="AA446" s="2">
        <f t="shared" ref="AA446:AA454" si="283">T446+V446+Y446</f>
        <v>0</v>
      </c>
      <c r="AB446" s="3">
        <f t="shared" ref="AB446:AB454" si="284">U446+W446+Z446</f>
        <v>0</v>
      </c>
      <c r="AC446" s="2"/>
      <c r="AD446" s="109" t="b">
        <f t="shared" si="245"/>
        <v>1</v>
      </c>
      <c r="AE446" s="109" t="b">
        <f t="shared" si="246"/>
        <v>1</v>
      </c>
    </row>
    <row r="447" spans="1:31" ht="47.25">
      <c r="A447" s="2">
        <f t="shared" ref="A447:A454" si="285">+A446+0.01</f>
        <v>26.25</v>
      </c>
      <c r="B447" s="2" t="s">
        <v>312</v>
      </c>
      <c r="C447" s="2"/>
      <c r="D447" s="3"/>
      <c r="E447" s="2"/>
      <c r="F447" s="3"/>
      <c r="G447" s="108" t="e">
        <f t="shared" si="243"/>
        <v>#DIV/0!</v>
      </c>
      <c r="H447" s="108" t="e">
        <f t="shared" si="244"/>
        <v>#DIV/0!</v>
      </c>
      <c r="I447" s="2"/>
      <c r="J447" s="3"/>
      <c r="K447" s="2">
        <f t="shared" si="279"/>
        <v>0</v>
      </c>
      <c r="L447" s="3">
        <f t="shared" si="279"/>
        <v>0</v>
      </c>
      <c r="M447" s="2"/>
      <c r="N447" s="3"/>
      <c r="O447" s="2"/>
      <c r="P447" s="2"/>
      <c r="Q447" s="3"/>
      <c r="R447" s="2">
        <f t="shared" si="280"/>
        <v>0</v>
      </c>
      <c r="S447" s="3">
        <f t="shared" si="281"/>
        <v>0</v>
      </c>
      <c r="T447" s="2"/>
      <c r="U447" s="3"/>
      <c r="V447" s="2"/>
      <c r="W447" s="3"/>
      <c r="X447" s="2"/>
      <c r="Y447" s="2"/>
      <c r="Z447" s="3">
        <f t="shared" si="282"/>
        <v>0</v>
      </c>
      <c r="AA447" s="2">
        <f t="shared" si="283"/>
        <v>0</v>
      </c>
      <c r="AB447" s="3">
        <f t="shared" si="284"/>
        <v>0</v>
      </c>
      <c r="AC447" s="2"/>
      <c r="AD447" s="109" t="b">
        <f t="shared" si="245"/>
        <v>1</v>
      </c>
      <c r="AE447" s="109" t="b">
        <f t="shared" si="246"/>
        <v>1</v>
      </c>
    </row>
    <row r="448" spans="1:31">
      <c r="A448" s="2">
        <f t="shared" si="285"/>
        <v>26.26</v>
      </c>
      <c r="B448" s="2" t="s">
        <v>290</v>
      </c>
      <c r="C448" s="2"/>
      <c r="D448" s="3"/>
      <c r="E448" s="2"/>
      <c r="F448" s="3"/>
      <c r="G448" s="108" t="e">
        <f t="shared" si="243"/>
        <v>#DIV/0!</v>
      </c>
      <c r="H448" s="108" t="e">
        <f t="shared" si="244"/>
        <v>#DIV/0!</v>
      </c>
      <c r="I448" s="2"/>
      <c r="J448" s="3"/>
      <c r="K448" s="2">
        <f t="shared" si="279"/>
        <v>0</v>
      </c>
      <c r="L448" s="3">
        <f t="shared" si="279"/>
        <v>0</v>
      </c>
      <c r="M448" s="2"/>
      <c r="N448" s="3"/>
      <c r="O448" s="2"/>
      <c r="P448" s="2"/>
      <c r="Q448" s="3"/>
      <c r="R448" s="2">
        <f t="shared" si="280"/>
        <v>0</v>
      </c>
      <c r="S448" s="3">
        <f t="shared" si="281"/>
        <v>0</v>
      </c>
      <c r="T448" s="2"/>
      <c r="U448" s="3"/>
      <c r="V448" s="2"/>
      <c r="W448" s="3"/>
      <c r="X448" s="2"/>
      <c r="Y448" s="2"/>
      <c r="Z448" s="3">
        <f t="shared" si="282"/>
        <v>0</v>
      </c>
      <c r="AA448" s="2">
        <f t="shared" si="283"/>
        <v>0</v>
      </c>
      <c r="AB448" s="3">
        <f t="shared" si="284"/>
        <v>0</v>
      </c>
      <c r="AC448" s="2"/>
      <c r="AD448" s="109" t="b">
        <f t="shared" si="245"/>
        <v>1</v>
      </c>
      <c r="AE448" s="109" t="b">
        <f t="shared" si="246"/>
        <v>1</v>
      </c>
    </row>
    <row r="449" spans="1:31">
      <c r="A449" s="2">
        <f t="shared" si="285"/>
        <v>26.270000000000003</v>
      </c>
      <c r="B449" s="2" t="s">
        <v>313</v>
      </c>
      <c r="C449" s="2"/>
      <c r="D449" s="3"/>
      <c r="E449" s="2"/>
      <c r="F449" s="3"/>
      <c r="G449" s="108" t="e">
        <f t="shared" si="243"/>
        <v>#DIV/0!</v>
      </c>
      <c r="H449" s="108" t="e">
        <f t="shared" si="244"/>
        <v>#DIV/0!</v>
      </c>
      <c r="I449" s="2"/>
      <c r="J449" s="3"/>
      <c r="K449" s="2">
        <f t="shared" si="279"/>
        <v>0</v>
      </c>
      <c r="L449" s="3">
        <f t="shared" si="279"/>
        <v>0</v>
      </c>
      <c r="M449" s="2"/>
      <c r="N449" s="3"/>
      <c r="O449" s="2"/>
      <c r="P449" s="2"/>
      <c r="Q449" s="3"/>
      <c r="R449" s="2">
        <f t="shared" si="280"/>
        <v>0</v>
      </c>
      <c r="S449" s="3">
        <f t="shared" si="281"/>
        <v>0</v>
      </c>
      <c r="T449" s="2"/>
      <c r="U449" s="3"/>
      <c r="V449" s="2"/>
      <c r="W449" s="3"/>
      <c r="X449" s="2"/>
      <c r="Y449" s="2"/>
      <c r="Z449" s="3">
        <f t="shared" si="282"/>
        <v>0</v>
      </c>
      <c r="AA449" s="2">
        <f t="shared" si="283"/>
        <v>0</v>
      </c>
      <c r="AB449" s="3">
        <f t="shared" si="284"/>
        <v>0</v>
      </c>
      <c r="AC449" s="2"/>
      <c r="AD449" s="109" t="b">
        <f t="shared" si="245"/>
        <v>1</v>
      </c>
      <c r="AE449" s="109" t="b">
        <f t="shared" si="246"/>
        <v>1</v>
      </c>
    </row>
    <row r="450" spans="1:31" ht="31.5">
      <c r="A450" s="2">
        <f t="shared" si="285"/>
        <v>26.280000000000005</v>
      </c>
      <c r="B450" s="2" t="s">
        <v>314</v>
      </c>
      <c r="C450" s="2"/>
      <c r="D450" s="3"/>
      <c r="E450" s="2"/>
      <c r="F450" s="3"/>
      <c r="G450" s="108" t="e">
        <f t="shared" si="243"/>
        <v>#DIV/0!</v>
      </c>
      <c r="H450" s="108" t="e">
        <f t="shared" si="244"/>
        <v>#DIV/0!</v>
      </c>
      <c r="I450" s="2"/>
      <c r="J450" s="3"/>
      <c r="K450" s="2">
        <f t="shared" si="279"/>
        <v>0</v>
      </c>
      <c r="L450" s="3">
        <f t="shared" si="279"/>
        <v>0</v>
      </c>
      <c r="M450" s="2"/>
      <c r="N450" s="3"/>
      <c r="O450" s="2"/>
      <c r="P450" s="2"/>
      <c r="Q450" s="3"/>
      <c r="R450" s="2">
        <f t="shared" si="280"/>
        <v>0</v>
      </c>
      <c r="S450" s="3">
        <f t="shared" si="281"/>
        <v>0</v>
      </c>
      <c r="T450" s="2"/>
      <c r="U450" s="3"/>
      <c r="V450" s="2"/>
      <c r="W450" s="3"/>
      <c r="X450" s="2"/>
      <c r="Y450" s="2"/>
      <c r="Z450" s="3">
        <f t="shared" si="282"/>
        <v>0</v>
      </c>
      <c r="AA450" s="2">
        <f t="shared" si="283"/>
        <v>0</v>
      </c>
      <c r="AB450" s="3">
        <f t="shared" si="284"/>
        <v>0</v>
      </c>
      <c r="AC450" s="2"/>
      <c r="AD450" s="109" t="b">
        <f t="shared" si="245"/>
        <v>1</v>
      </c>
      <c r="AE450" s="109" t="b">
        <f t="shared" si="246"/>
        <v>1</v>
      </c>
    </row>
    <row r="451" spans="1:31" ht="47.25">
      <c r="A451" s="2">
        <f t="shared" si="285"/>
        <v>26.290000000000006</v>
      </c>
      <c r="B451" s="2" t="s">
        <v>70</v>
      </c>
      <c r="C451" s="2"/>
      <c r="D451" s="3"/>
      <c r="E451" s="2"/>
      <c r="F451" s="3"/>
      <c r="G451" s="108" t="e">
        <f t="shared" si="243"/>
        <v>#DIV/0!</v>
      </c>
      <c r="H451" s="108" t="e">
        <f t="shared" si="244"/>
        <v>#DIV/0!</v>
      </c>
      <c r="I451" s="2"/>
      <c r="J451" s="3"/>
      <c r="K451" s="2">
        <f>C451-E451</f>
        <v>0</v>
      </c>
      <c r="L451" s="3">
        <f t="shared" si="279"/>
        <v>0</v>
      </c>
      <c r="M451" s="2"/>
      <c r="N451" s="3"/>
      <c r="O451" s="2"/>
      <c r="P451" s="2"/>
      <c r="Q451" s="3"/>
      <c r="R451" s="2">
        <f t="shared" si="280"/>
        <v>0</v>
      </c>
      <c r="S451" s="3">
        <f t="shared" si="281"/>
        <v>0</v>
      </c>
      <c r="T451" s="2"/>
      <c r="U451" s="3"/>
      <c r="V451" s="2"/>
      <c r="W451" s="3"/>
      <c r="X451" s="2"/>
      <c r="Y451" s="2"/>
      <c r="Z451" s="3">
        <f t="shared" si="282"/>
        <v>0</v>
      </c>
      <c r="AA451" s="2">
        <f t="shared" si="283"/>
        <v>0</v>
      </c>
      <c r="AB451" s="3">
        <f t="shared" si="284"/>
        <v>0</v>
      </c>
      <c r="AC451" s="2"/>
      <c r="AD451" s="109" t="b">
        <f t="shared" si="245"/>
        <v>1</v>
      </c>
      <c r="AE451" s="109" t="b">
        <f t="shared" si="246"/>
        <v>1</v>
      </c>
    </row>
    <row r="452" spans="1:31" ht="47.25">
      <c r="A452" s="2">
        <f t="shared" si="285"/>
        <v>26.300000000000008</v>
      </c>
      <c r="B452" s="2" t="s">
        <v>71</v>
      </c>
      <c r="C452" s="2"/>
      <c r="D452" s="3"/>
      <c r="E452" s="2"/>
      <c r="F452" s="3"/>
      <c r="G452" s="108" t="e">
        <f t="shared" si="243"/>
        <v>#DIV/0!</v>
      </c>
      <c r="H452" s="108" t="e">
        <f t="shared" si="244"/>
        <v>#DIV/0!</v>
      </c>
      <c r="I452" s="2"/>
      <c r="J452" s="3"/>
      <c r="K452" s="2">
        <f t="shared" si="279"/>
        <v>0</v>
      </c>
      <c r="L452" s="3">
        <f t="shared" si="279"/>
        <v>0</v>
      </c>
      <c r="M452" s="2"/>
      <c r="N452" s="3"/>
      <c r="O452" s="2"/>
      <c r="P452" s="2"/>
      <c r="Q452" s="3"/>
      <c r="R452" s="2">
        <f t="shared" si="280"/>
        <v>0</v>
      </c>
      <c r="S452" s="3">
        <f t="shared" si="281"/>
        <v>0</v>
      </c>
      <c r="T452" s="2"/>
      <c r="U452" s="3"/>
      <c r="V452" s="2"/>
      <c r="W452" s="3"/>
      <c r="X452" s="2"/>
      <c r="Y452" s="2"/>
      <c r="Z452" s="3">
        <f t="shared" si="282"/>
        <v>0</v>
      </c>
      <c r="AA452" s="2">
        <f t="shared" si="283"/>
        <v>0</v>
      </c>
      <c r="AB452" s="3">
        <f t="shared" si="284"/>
        <v>0</v>
      </c>
      <c r="AC452" s="2"/>
      <c r="AD452" s="109" t="b">
        <f t="shared" si="245"/>
        <v>1</v>
      </c>
      <c r="AE452" s="109" t="b">
        <f t="shared" si="246"/>
        <v>1</v>
      </c>
    </row>
    <row r="453" spans="1:31">
      <c r="A453" s="2">
        <f t="shared" si="285"/>
        <v>26.310000000000009</v>
      </c>
      <c r="B453" s="2" t="s">
        <v>293</v>
      </c>
      <c r="C453" s="2"/>
      <c r="D453" s="3"/>
      <c r="E453" s="2"/>
      <c r="F453" s="3"/>
      <c r="G453" s="108" t="e">
        <f t="shared" si="243"/>
        <v>#DIV/0!</v>
      </c>
      <c r="H453" s="108" t="e">
        <f t="shared" si="244"/>
        <v>#DIV/0!</v>
      </c>
      <c r="I453" s="2"/>
      <c r="J453" s="3"/>
      <c r="K453" s="2">
        <f t="shared" si="279"/>
        <v>0</v>
      </c>
      <c r="L453" s="3">
        <f t="shared" si="279"/>
        <v>0</v>
      </c>
      <c r="M453" s="2"/>
      <c r="N453" s="3"/>
      <c r="O453" s="2"/>
      <c r="P453" s="2"/>
      <c r="Q453" s="3"/>
      <c r="R453" s="2">
        <f t="shared" si="280"/>
        <v>0</v>
      </c>
      <c r="S453" s="3">
        <f t="shared" si="281"/>
        <v>0</v>
      </c>
      <c r="T453" s="2"/>
      <c r="U453" s="3"/>
      <c r="V453" s="2"/>
      <c r="W453" s="3"/>
      <c r="X453" s="2"/>
      <c r="Y453" s="2"/>
      <c r="Z453" s="3">
        <f t="shared" si="282"/>
        <v>0</v>
      </c>
      <c r="AA453" s="2">
        <f t="shared" si="283"/>
        <v>0</v>
      </c>
      <c r="AB453" s="3">
        <f t="shared" si="284"/>
        <v>0</v>
      </c>
      <c r="AC453" s="2"/>
      <c r="AD453" s="109" t="b">
        <f t="shared" si="245"/>
        <v>1</v>
      </c>
      <c r="AE453" s="109" t="b">
        <f t="shared" si="246"/>
        <v>1</v>
      </c>
    </row>
    <row r="454" spans="1:31" ht="47.25">
      <c r="A454" s="2">
        <f t="shared" si="285"/>
        <v>26.320000000000011</v>
      </c>
      <c r="B454" s="2" t="s">
        <v>36</v>
      </c>
      <c r="C454" s="2"/>
      <c r="D454" s="3"/>
      <c r="E454" s="2"/>
      <c r="F454" s="3"/>
      <c r="G454" s="108" t="e">
        <f t="shared" si="243"/>
        <v>#DIV/0!</v>
      </c>
      <c r="H454" s="108" t="e">
        <f t="shared" si="244"/>
        <v>#DIV/0!</v>
      </c>
      <c r="I454" s="2"/>
      <c r="J454" s="3"/>
      <c r="K454" s="2">
        <f t="shared" si="279"/>
        <v>0</v>
      </c>
      <c r="L454" s="3">
        <f t="shared" si="279"/>
        <v>0</v>
      </c>
      <c r="M454" s="2"/>
      <c r="N454" s="3"/>
      <c r="O454" s="2"/>
      <c r="P454" s="2"/>
      <c r="Q454" s="3"/>
      <c r="R454" s="2">
        <f t="shared" si="280"/>
        <v>0</v>
      </c>
      <c r="S454" s="3">
        <f t="shared" si="281"/>
        <v>0</v>
      </c>
      <c r="T454" s="2"/>
      <c r="U454" s="3"/>
      <c r="V454" s="2"/>
      <c r="W454" s="3"/>
      <c r="X454" s="2"/>
      <c r="Y454" s="2"/>
      <c r="Z454" s="3">
        <f t="shared" si="282"/>
        <v>0</v>
      </c>
      <c r="AA454" s="2">
        <f t="shared" si="283"/>
        <v>0</v>
      </c>
      <c r="AB454" s="3">
        <f t="shared" si="284"/>
        <v>0</v>
      </c>
      <c r="AC454" s="2"/>
      <c r="AD454" s="109" t="b">
        <f t="shared" si="245"/>
        <v>1</v>
      </c>
      <c r="AE454" s="109" t="b">
        <f t="shared" si="246"/>
        <v>1</v>
      </c>
    </row>
    <row r="455" spans="1:31" s="176" customFormat="1" ht="47.25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3"/>
        <v>#DIV/0!</v>
      </c>
      <c r="H455" s="175" t="e">
        <f t="shared" si="244"/>
        <v>#DIV/0!</v>
      </c>
      <c r="I455" s="4">
        <f t="shared" ref="I455:J512" si="286">C455-E455</f>
        <v>0</v>
      </c>
      <c r="J455" s="5">
        <f t="shared" si="286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AC455" si="287">SUM(P446:P454)</f>
        <v>0</v>
      </c>
      <c r="Q455" s="5">
        <f t="shared" si="287"/>
        <v>0</v>
      </c>
      <c r="R455" s="4">
        <f t="shared" si="287"/>
        <v>0</v>
      </c>
      <c r="S455" s="5">
        <f t="shared" si="287"/>
        <v>0</v>
      </c>
      <c r="T455" s="4">
        <f t="shared" si="287"/>
        <v>0</v>
      </c>
      <c r="U455" s="5">
        <f t="shared" si="287"/>
        <v>0</v>
      </c>
      <c r="V455" s="4">
        <f t="shared" si="287"/>
        <v>0</v>
      </c>
      <c r="W455" s="5">
        <f t="shared" si="287"/>
        <v>0</v>
      </c>
      <c r="X455" s="4"/>
      <c r="Y455" s="4"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>
        <f t="shared" si="287"/>
        <v>0</v>
      </c>
      <c r="AD455" s="109" t="b">
        <f t="shared" si="245"/>
        <v>1</v>
      </c>
      <c r="AE455" s="109" t="b">
        <f t="shared" si="246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88">X456*Y456=Z456</f>
        <v>1</v>
      </c>
      <c r="AE456" s="109" t="b">
        <f t="shared" ref="AE456:AE519" si="289">U456+W456+Z456=AB456</f>
        <v>1</v>
      </c>
    </row>
    <row r="457" spans="1:31" ht="47.2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0">E457/C457</f>
        <v>#DIV/0!</v>
      </c>
      <c r="H457" s="108" t="e">
        <f t="shared" ref="H457:H518" si="291">F457/D457</f>
        <v>#DIV/0!</v>
      </c>
      <c r="I457" s="2">
        <f t="shared" si="286"/>
        <v>0</v>
      </c>
      <c r="J457" s="3">
        <f t="shared" si="286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2">K457+M457+P457</f>
        <v>0</v>
      </c>
      <c r="S457" s="3">
        <f t="shared" si="292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3">T457+V457+Y457</f>
        <v>0</v>
      </c>
      <c r="AB457" s="3">
        <f t="shared" si="293"/>
        <v>0</v>
      </c>
      <c r="AC457" s="2"/>
      <c r="AD457" s="109" t="b">
        <f t="shared" si="288"/>
        <v>1</v>
      </c>
      <c r="AE457" s="109" t="b">
        <f t="shared" si="289"/>
        <v>1</v>
      </c>
    </row>
    <row r="458" spans="1:31" ht="31.5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0"/>
        <v>#DIV/0!</v>
      </c>
      <c r="H458" s="108" t="e">
        <f t="shared" si="291"/>
        <v>#DIV/0!</v>
      </c>
      <c r="I458" s="2">
        <f t="shared" si="286"/>
        <v>0</v>
      </c>
      <c r="J458" s="3">
        <f t="shared" si="286"/>
        <v>0</v>
      </c>
      <c r="K458" s="2"/>
      <c r="L458" s="3"/>
      <c r="M458" s="2"/>
      <c r="N458" s="3"/>
      <c r="O458" s="2"/>
      <c r="P458" s="2"/>
      <c r="Q458" s="3"/>
      <c r="R458" s="2">
        <f t="shared" si="292"/>
        <v>0</v>
      </c>
      <c r="S458" s="3">
        <f t="shared" si="292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3"/>
        <v>0</v>
      </c>
      <c r="AB458" s="3">
        <f t="shared" si="293"/>
        <v>0</v>
      </c>
      <c r="AC458" s="2"/>
      <c r="AD458" s="109" t="b">
        <f t="shared" si="288"/>
        <v>1</v>
      </c>
      <c r="AE458" s="109" t="b">
        <f t="shared" si="289"/>
        <v>1</v>
      </c>
    </row>
    <row r="459" spans="1:31" ht="78.7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0"/>
        <v>#DIV/0!</v>
      </c>
      <c r="H459" s="108" t="e">
        <f t="shared" si="291"/>
        <v>#DIV/0!</v>
      </c>
      <c r="I459" s="2">
        <f t="shared" si="286"/>
        <v>0</v>
      </c>
      <c r="J459" s="3">
        <f t="shared" si="286"/>
        <v>0</v>
      </c>
      <c r="K459" s="2"/>
      <c r="L459" s="3"/>
      <c r="M459" s="2"/>
      <c r="N459" s="3"/>
      <c r="O459" s="2"/>
      <c r="P459" s="2"/>
      <c r="Q459" s="3"/>
      <c r="R459" s="2">
        <f t="shared" si="292"/>
        <v>0</v>
      </c>
      <c r="S459" s="3">
        <f t="shared" si="292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3"/>
        <v>0</v>
      </c>
      <c r="AB459" s="3">
        <f t="shared" si="293"/>
        <v>0</v>
      </c>
      <c r="AC459" s="2"/>
      <c r="AD459" s="109" t="b">
        <f t="shared" si="288"/>
        <v>1</v>
      </c>
      <c r="AE459" s="109" t="b">
        <f t="shared" si="289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/>
      <c r="AA460" s="2"/>
      <c r="AB460" s="3"/>
      <c r="AC460" s="2"/>
      <c r="AD460" s="109" t="b">
        <f t="shared" si="288"/>
        <v>1</v>
      </c>
      <c r="AE460" s="109" t="b">
        <f t="shared" si="289"/>
        <v>1</v>
      </c>
    </row>
    <row r="461" spans="1:31" ht="47.25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0"/>
        <v>#DIV/0!</v>
      </c>
      <c r="H461" s="108" t="e">
        <f t="shared" si="291"/>
        <v>#DIV/0!</v>
      </c>
      <c r="I461" s="2">
        <f t="shared" si="286"/>
        <v>0</v>
      </c>
      <c r="J461" s="3">
        <f t="shared" si="286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294">K461+M461+P461</f>
        <v>0</v>
      </c>
      <c r="S461" s="3">
        <f t="shared" ref="S461:S477" si="295">L461+N461+Q461</f>
        <v>0</v>
      </c>
      <c r="T461" s="2"/>
      <c r="U461" s="3"/>
      <c r="V461" s="2"/>
      <c r="W461" s="3"/>
      <c r="X461" s="2"/>
      <c r="Y461" s="2"/>
      <c r="Z461" s="3">
        <f t="shared" ref="Z461:Z477" si="296">X461*Y461</f>
        <v>0</v>
      </c>
      <c r="AA461" s="2">
        <f t="shared" ref="AA461:AA477" si="297">T461+V461+Y461</f>
        <v>0</v>
      </c>
      <c r="AB461" s="3">
        <f t="shared" ref="AB461:AB477" si="298">U461+W461+Z461</f>
        <v>0</v>
      </c>
      <c r="AC461" s="2"/>
      <c r="AD461" s="109" t="b">
        <f t="shared" si="288"/>
        <v>1</v>
      </c>
      <c r="AE461" s="109" t="b">
        <f t="shared" si="289"/>
        <v>1</v>
      </c>
    </row>
    <row r="462" spans="1:31" ht="63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0"/>
        <v>#DIV/0!</v>
      </c>
      <c r="H462" s="108" t="e">
        <f t="shared" si="291"/>
        <v>#DIV/0!</v>
      </c>
      <c r="I462" s="2">
        <f t="shared" si="286"/>
        <v>0</v>
      </c>
      <c r="J462" s="3">
        <f t="shared" si="286"/>
        <v>0</v>
      </c>
      <c r="K462" s="2"/>
      <c r="L462" s="3"/>
      <c r="M462" s="2"/>
      <c r="N462" s="3"/>
      <c r="O462" s="2"/>
      <c r="P462" s="2"/>
      <c r="Q462" s="3"/>
      <c r="R462" s="2">
        <f t="shared" si="294"/>
        <v>0</v>
      </c>
      <c r="S462" s="3">
        <f t="shared" si="295"/>
        <v>0</v>
      </c>
      <c r="T462" s="2"/>
      <c r="U462" s="3"/>
      <c r="V462" s="2"/>
      <c r="W462" s="3"/>
      <c r="X462" s="2"/>
      <c r="Y462" s="2"/>
      <c r="Z462" s="3">
        <f t="shared" si="296"/>
        <v>0</v>
      </c>
      <c r="AA462" s="2">
        <f t="shared" si="297"/>
        <v>0</v>
      </c>
      <c r="AB462" s="3">
        <f t="shared" si="298"/>
        <v>0</v>
      </c>
      <c r="AC462" s="2"/>
      <c r="AD462" s="109" t="b">
        <f t="shared" si="288"/>
        <v>1</v>
      </c>
      <c r="AE462" s="109" t="b">
        <f t="shared" si="289"/>
        <v>1</v>
      </c>
    </row>
    <row r="463" spans="1:31" ht="110.25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0"/>
        <v>#DIV/0!</v>
      </c>
      <c r="H463" s="108" t="e">
        <f t="shared" si="291"/>
        <v>#DIV/0!</v>
      </c>
      <c r="I463" s="2">
        <f t="shared" si="286"/>
        <v>0</v>
      </c>
      <c r="J463" s="3">
        <f t="shared" si="286"/>
        <v>0</v>
      </c>
      <c r="K463" s="2"/>
      <c r="L463" s="3"/>
      <c r="M463" s="2"/>
      <c r="N463" s="3"/>
      <c r="O463" s="2"/>
      <c r="P463" s="2"/>
      <c r="Q463" s="3"/>
      <c r="R463" s="2">
        <f t="shared" si="294"/>
        <v>0</v>
      </c>
      <c r="S463" s="3">
        <f t="shared" si="295"/>
        <v>0</v>
      </c>
      <c r="T463" s="2"/>
      <c r="U463" s="3"/>
      <c r="V463" s="2"/>
      <c r="W463" s="3"/>
      <c r="X463" s="2"/>
      <c r="Y463" s="2"/>
      <c r="Z463" s="3">
        <f t="shared" si="296"/>
        <v>0</v>
      </c>
      <c r="AA463" s="2">
        <f t="shared" si="297"/>
        <v>0</v>
      </c>
      <c r="AB463" s="3">
        <f t="shared" si="298"/>
        <v>0</v>
      </c>
      <c r="AC463" s="2"/>
      <c r="AD463" s="109" t="b">
        <f t="shared" si="288"/>
        <v>1</v>
      </c>
      <c r="AE463" s="109" t="b">
        <f t="shared" si="289"/>
        <v>1</v>
      </c>
    </row>
    <row r="464" spans="1:31" ht="47.2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0"/>
        <v>#DIV/0!</v>
      </c>
      <c r="H464" s="108" t="e">
        <f t="shared" si="291"/>
        <v>#DIV/0!</v>
      </c>
      <c r="I464" s="2">
        <f t="shared" si="286"/>
        <v>0</v>
      </c>
      <c r="J464" s="3">
        <f t="shared" si="286"/>
        <v>0</v>
      </c>
      <c r="K464" s="2"/>
      <c r="L464" s="3"/>
      <c r="M464" s="2"/>
      <c r="N464" s="3"/>
      <c r="O464" s="2"/>
      <c r="P464" s="2"/>
      <c r="Q464" s="3"/>
      <c r="R464" s="2">
        <f t="shared" si="294"/>
        <v>0</v>
      </c>
      <c r="S464" s="3">
        <f t="shared" si="295"/>
        <v>0</v>
      </c>
      <c r="T464" s="2"/>
      <c r="U464" s="3"/>
      <c r="V464" s="2"/>
      <c r="W464" s="3"/>
      <c r="X464" s="2"/>
      <c r="Y464" s="2"/>
      <c r="Z464" s="3">
        <f t="shared" si="296"/>
        <v>0</v>
      </c>
      <c r="AA464" s="2">
        <f t="shared" si="297"/>
        <v>0</v>
      </c>
      <c r="AB464" s="3">
        <f t="shared" si="298"/>
        <v>0</v>
      </c>
      <c r="AC464" s="2"/>
      <c r="AD464" s="109" t="b">
        <f t="shared" si="288"/>
        <v>1</v>
      </c>
      <c r="AE464" s="109" t="b">
        <f t="shared" si="289"/>
        <v>1</v>
      </c>
    </row>
    <row r="465" spans="1:31" ht="47.2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0"/>
        <v>#DIV/0!</v>
      </c>
      <c r="H465" s="108" t="e">
        <f t="shared" si="291"/>
        <v>#DIV/0!</v>
      </c>
      <c r="I465" s="2">
        <f t="shared" si="286"/>
        <v>0</v>
      </c>
      <c r="J465" s="3">
        <f t="shared" si="286"/>
        <v>0</v>
      </c>
      <c r="K465" s="2"/>
      <c r="L465" s="3"/>
      <c r="M465" s="2"/>
      <c r="N465" s="3"/>
      <c r="O465" s="2"/>
      <c r="P465" s="2"/>
      <c r="Q465" s="3"/>
      <c r="R465" s="2">
        <f t="shared" si="294"/>
        <v>0</v>
      </c>
      <c r="S465" s="3">
        <f t="shared" si="295"/>
        <v>0</v>
      </c>
      <c r="T465" s="2"/>
      <c r="U465" s="3"/>
      <c r="V465" s="2"/>
      <c r="W465" s="3"/>
      <c r="X465" s="2"/>
      <c r="Y465" s="2"/>
      <c r="Z465" s="3">
        <f t="shared" si="296"/>
        <v>0</v>
      </c>
      <c r="AA465" s="2">
        <f t="shared" si="297"/>
        <v>0</v>
      </c>
      <c r="AB465" s="3">
        <f t="shared" si="298"/>
        <v>0</v>
      </c>
      <c r="AC465" s="2"/>
      <c r="AD465" s="109" t="b">
        <f t="shared" si="288"/>
        <v>1</v>
      </c>
      <c r="AE465" s="109" t="b">
        <f t="shared" si="289"/>
        <v>1</v>
      </c>
    </row>
    <row r="466" spans="1:31" ht="78.75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0"/>
        <v>#DIV/0!</v>
      </c>
      <c r="H466" s="108" t="e">
        <f t="shared" si="291"/>
        <v>#DIV/0!</v>
      </c>
      <c r="I466" s="2">
        <f t="shared" si="286"/>
        <v>0</v>
      </c>
      <c r="J466" s="3">
        <f t="shared" si="286"/>
        <v>0</v>
      </c>
      <c r="K466" s="2"/>
      <c r="L466" s="3"/>
      <c r="M466" s="2"/>
      <c r="N466" s="3"/>
      <c r="O466" s="2"/>
      <c r="P466" s="2"/>
      <c r="Q466" s="3"/>
      <c r="R466" s="2">
        <f t="shared" si="294"/>
        <v>0</v>
      </c>
      <c r="S466" s="3">
        <f t="shared" si="295"/>
        <v>0</v>
      </c>
      <c r="T466" s="2"/>
      <c r="U466" s="3"/>
      <c r="V466" s="2"/>
      <c r="W466" s="3"/>
      <c r="X466" s="2"/>
      <c r="Y466" s="2"/>
      <c r="Z466" s="3">
        <f t="shared" si="296"/>
        <v>0</v>
      </c>
      <c r="AA466" s="2">
        <f t="shared" si="297"/>
        <v>0</v>
      </c>
      <c r="AB466" s="3">
        <f t="shared" si="298"/>
        <v>0</v>
      </c>
      <c r="AC466" s="2"/>
      <c r="AD466" s="109" t="b">
        <f t="shared" si="288"/>
        <v>1</v>
      </c>
      <c r="AE466" s="109" t="b">
        <f t="shared" si="289"/>
        <v>1</v>
      </c>
    </row>
    <row r="467" spans="1:31" ht="78.7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0"/>
        <v>#DIV/0!</v>
      </c>
      <c r="H467" s="108" t="e">
        <f t="shared" si="291"/>
        <v>#DIV/0!</v>
      </c>
      <c r="I467" s="2">
        <f t="shared" si="286"/>
        <v>0</v>
      </c>
      <c r="J467" s="3">
        <f t="shared" si="286"/>
        <v>0</v>
      </c>
      <c r="K467" s="2"/>
      <c r="L467" s="3"/>
      <c r="M467" s="2"/>
      <c r="N467" s="3"/>
      <c r="O467" s="2"/>
      <c r="P467" s="2"/>
      <c r="Q467" s="3"/>
      <c r="R467" s="2">
        <f t="shared" si="294"/>
        <v>0</v>
      </c>
      <c r="S467" s="3">
        <f t="shared" si="295"/>
        <v>0</v>
      </c>
      <c r="T467" s="2"/>
      <c r="U467" s="3"/>
      <c r="V467" s="2"/>
      <c r="W467" s="3"/>
      <c r="X467" s="2"/>
      <c r="Y467" s="2"/>
      <c r="Z467" s="3">
        <f t="shared" si="296"/>
        <v>0</v>
      </c>
      <c r="AA467" s="2">
        <f t="shared" si="297"/>
        <v>0</v>
      </c>
      <c r="AB467" s="3">
        <f t="shared" si="298"/>
        <v>0</v>
      </c>
      <c r="AC467" s="2"/>
      <c r="AD467" s="109" t="b">
        <f t="shared" si="288"/>
        <v>1</v>
      </c>
      <c r="AE467" s="109" t="b">
        <f t="shared" si="289"/>
        <v>1</v>
      </c>
    </row>
    <row r="468" spans="1:31" ht="47.2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0"/>
        <v>#DIV/0!</v>
      </c>
      <c r="H468" s="108" t="e">
        <f t="shared" si="291"/>
        <v>#DIV/0!</v>
      </c>
      <c r="I468" s="2">
        <f t="shared" si="286"/>
        <v>0</v>
      </c>
      <c r="J468" s="3">
        <f t="shared" si="286"/>
        <v>0</v>
      </c>
      <c r="K468" s="2"/>
      <c r="L468" s="3"/>
      <c r="M468" s="2"/>
      <c r="N468" s="3"/>
      <c r="O468" s="2"/>
      <c r="P468" s="2"/>
      <c r="Q468" s="3"/>
      <c r="R468" s="2">
        <f t="shared" si="294"/>
        <v>0</v>
      </c>
      <c r="S468" s="3">
        <f t="shared" si="295"/>
        <v>0</v>
      </c>
      <c r="T468" s="2"/>
      <c r="U468" s="3"/>
      <c r="V468" s="2"/>
      <c r="W468" s="3"/>
      <c r="X468" s="2"/>
      <c r="Y468" s="2"/>
      <c r="Z468" s="3">
        <f t="shared" si="296"/>
        <v>0</v>
      </c>
      <c r="AA468" s="2">
        <f t="shared" si="297"/>
        <v>0</v>
      </c>
      <c r="AB468" s="3">
        <f t="shared" si="298"/>
        <v>0</v>
      </c>
      <c r="AC468" s="2"/>
      <c r="AD468" s="109" t="b">
        <f t="shared" si="288"/>
        <v>1</v>
      </c>
      <c r="AE468" s="109" t="b">
        <f t="shared" si="289"/>
        <v>1</v>
      </c>
    </row>
    <row r="469" spans="1:31" ht="47.25">
      <c r="A469" s="2">
        <f t="shared" ref="A469:A477" si="299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0"/>
        <v>#DIV/0!</v>
      </c>
      <c r="H469" s="108" t="e">
        <f t="shared" si="291"/>
        <v>#DIV/0!</v>
      </c>
      <c r="I469" s="2">
        <f t="shared" si="286"/>
        <v>0</v>
      </c>
      <c r="J469" s="3">
        <f t="shared" si="286"/>
        <v>0</v>
      </c>
      <c r="K469" s="2"/>
      <c r="L469" s="3"/>
      <c r="M469" s="2"/>
      <c r="N469" s="3"/>
      <c r="O469" s="2"/>
      <c r="P469" s="2"/>
      <c r="Q469" s="3"/>
      <c r="R469" s="2">
        <f t="shared" si="294"/>
        <v>0</v>
      </c>
      <c r="S469" s="3">
        <f t="shared" si="295"/>
        <v>0</v>
      </c>
      <c r="T469" s="2"/>
      <c r="U469" s="3"/>
      <c r="V469" s="2"/>
      <c r="W469" s="3"/>
      <c r="X469" s="2"/>
      <c r="Y469" s="2"/>
      <c r="Z469" s="3">
        <f t="shared" si="296"/>
        <v>0</v>
      </c>
      <c r="AA469" s="2">
        <f t="shared" si="297"/>
        <v>0</v>
      </c>
      <c r="AB469" s="3">
        <f t="shared" si="298"/>
        <v>0</v>
      </c>
      <c r="AC469" s="2"/>
      <c r="AD469" s="109" t="b">
        <f t="shared" si="288"/>
        <v>1</v>
      </c>
      <c r="AE469" s="109" t="b">
        <f t="shared" si="289"/>
        <v>1</v>
      </c>
    </row>
    <row r="470" spans="1:31" ht="63">
      <c r="A470" s="2">
        <f t="shared" si="299"/>
        <v>26.390000000000004</v>
      </c>
      <c r="B470" s="2" t="s">
        <v>88</v>
      </c>
      <c r="C470" s="2"/>
      <c r="D470" s="3"/>
      <c r="E470" s="2"/>
      <c r="F470" s="3"/>
      <c r="G470" s="108" t="e">
        <f t="shared" si="290"/>
        <v>#DIV/0!</v>
      </c>
      <c r="H470" s="108" t="e">
        <f t="shared" si="291"/>
        <v>#DIV/0!</v>
      </c>
      <c r="I470" s="2">
        <f t="shared" si="286"/>
        <v>0</v>
      </c>
      <c r="J470" s="3">
        <f t="shared" si="286"/>
        <v>0</v>
      </c>
      <c r="K470" s="2"/>
      <c r="L470" s="3"/>
      <c r="M470" s="2"/>
      <c r="N470" s="3"/>
      <c r="O470" s="2"/>
      <c r="P470" s="2"/>
      <c r="Q470" s="3"/>
      <c r="R470" s="2">
        <f t="shared" si="294"/>
        <v>0</v>
      </c>
      <c r="S470" s="3">
        <f t="shared" si="295"/>
        <v>0</v>
      </c>
      <c r="T470" s="2"/>
      <c r="U470" s="3"/>
      <c r="V470" s="2"/>
      <c r="W470" s="3"/>
      <c r="X470" s="2"/>
      <c r="Y470" s="2"/>
      <c r="Z470" s="3">
        <f t="shared" si="296"/>
        <v>0</v>
      </c>
      <c r="AA470" s="2">
        <f t="shared" si="297"/>
        <v>0</v>
      </c>
      <c r="AB470" s="3">
        <f t="shared" si="298"/>
        <v>0</v>
      </c>
      <c r="AC470" s="2"/>
      <c r="AD470" s="109" t="b">
        <f t="shared" si="288"/>
        <v>1</v>
      </c>
      <c r="AE470" s="109" t="b">
        <f t="shared" si="289"/>
        <v>1</v>
      </c>
    </row>
    <row r="471" spans="1:31" ht="47.25">
      <c r="A471" s="2">
        <f t="shared" si="299"/>
        <v>26.400000000000006</v>
      </c>
      <c r="B471" s="2" t="s">
        <v>60</v>
      </c>
      <c r="C471" s="2"/>
      <c r="D471" s="3"/>
      <c r="E471" s="2"/>
      <c r="F471" s="3"/>
      <c r="G471" s="108" t="e">
        <f t="shared" si="290"/>
        <v>#DIV/0!</v>
      </c>
      <c r="H471" s="108" t="e">
        <f t="shared" si="291"/>
        <v>#DIV/0!</v>
      </c>
      <c r="I471" s="2">
        <f t="shared" si="286"/>
        <v>0</v>
      </c>
      <c r="J471" s="3">
        <f t="shared" si="286"/>
        <v>0</v>
      </c>
      <c r="K471" s="2"/>
      <c r="L471" s="3"/>
      <c r="M471" s="2"/>
      <c r="N471" s="3"/>
      <c r="O471" s="2"/>
      <c r="P471" s="2"/>
      <c r="Q471" s="3"/>
      <c r="R471" s="2">
        <f t="shared" si="294"/>
        <v>0</v>
      </c>
      <c r="S471" s="3">
        <f t="shared" si="295"/>
        <v>0</v>
      </c>
      <c r="T471" s="2"/>
      <c r="U471" s="3"/>
      <c r="V471" s="2"/>
      <c r="W471" s="3"/>
      <c r="X471" s="2"/>
      <c r="Y471" s="2"/>
      <c r="Z471" s="3">
        <f t="shared" si="296"/>
        <v>0</v>
      </c>
      <c r="AA471" s="2">
        <f t="shared" si="297"/>
        <v>0</v>
      </c>
      <c r="AB471" s="3">
        <f t="shared" si="298"/>
        <v>0</v>
      </c>
      <c r="AC471" s="2"/>
      <c r="AD471" s="109" t="b">
        <f t="shared" si="288"/>
        <v>1</v>
      </c>
      <c r="AE471" s="109" t="b">
        <f t="shared" si="289"/>
        <v>1</v>
      </c>
    </row>
    <row r="472" spans="1:31" ht="47.25">
      <c r="A472" s="2">
        <f t="shared" si="299"/>
        <v>26.410000000000007</v>
      </c>
      <c r="B472" s="2" t="s">
        <v>61</v>
      </c>
      <c r="C472" s="2"/>
      <c r="D472" s="3"/>
      <c r="E472" s="2"/>
      <c r="F472" s="3"/>
      <c r="G472" s="108" t="e">
        <f t="shared" si="290"/>
        <v>#DIV/0!</v>
      </c>
      <c r="H472" s="108" t="e">
        <f t="shared" si="291"/>
        <v>#DIV/0!</v>
      </c>
      <c r="I472" s="2">
        <f t="shared" si="286"/>
        <v>0</v>
      </c>
      <c r="J472" s="3">
        <f t="shared" si="286"/>
        <v>0</v>
      </c>
      <c r="K472" s="2"/>
      <c r="L472" s="3"/>
      <c r="M472" s="2"/>
      <c r="N472" s="3"/>
      <c r="O472" s="2"/>
      <c r="P472" s="2"/>
      <c r="Q472" s="3"/>
      <c r="R472" s="2">
        <f t="shared" si="294"/>
        <v>0</v>
      </c>
      <c r="S472" s="3">
        <f t="shared" si="295"/>
        <v>0</v>
      </c>
      <c r="T472" s="2"/>
      <c r="U472" s="3"/>
      <c r="V472" s="2"/>
      <c r="W472" s="3"/>
      <c r="X472" s="2"/>
      <c r="Y472" s="2"/>
      <c r="Z472" s="3">
        <f t="shared" si="296"/>
        <v>0</v>
      </c>
      <c r="AA472" s="2">
        <f t="shared" si="297"/>
        <v>0</v>
      </c>
      <c r="AB472" s="3">
        <f t="shared" si="298"/>
        <v>0</v>
      </c>
      <c r="AC472" s="2"/>
      <c r="AD472" s="109" t="b">
        <f t="shared" si="288"/>
        <v>1</v>
      </c>
      <c r="AE472" s="109" t="b">
        <f t="shared" si="289"/>
        <v>1</v>
      </c>
    </row>
    <row r="473" spans="1:31" ht="47.25">
      <c r="A473" s="2">
        <f t="shared" si="299"/>
        <v>26.420000000000009</v>
      </c>
      <c r="B473" s="2" t="s">
        <v>62</v>
      </c>
      <c r="C473" s="2"/>
      <c r="D473" s="3"/>
      <c r="E473" s="2"/>
      <c r="F473" s="3"/>
      <c r="G473" s="108" t="e">
        <f t="shared" si="290"/>
        <v>#DIV/0!</v>
      </c>
      <c r="H473" s="108" t="e">
        <f t="shared" si="291"/>
        <v>#DIV/0!</v>
      </c>
      <c r="I473" s="2">
        <f t="shared" si="286"/>
        <v>0</v>
      </c>
      <c r="J473" s="3">
        <f t="shared" si="286"/>
        <v>0</v>
      </c>
      <c r="K473" s="2"/>
      <c r="L473" s="3"/>
      <c r="M473" s="2"/>
      <c r="N473" s="3"/>
      <c r="O473" s="2"/>
      <c r="P473" s="2"/>
      <c r="Q473" s="3"/>
      <c r="R473" s="2">
        <f t="shared" si="294"/>
        <v>0</v>
      </c>
      <c r="S473" s="3">
        <f t="shared" si="295"/>
        <v>0</v>
      </c>
      <c r="T473" s="2"/>
      <c r="U473" s="3"/>
      <c r="V473" s="2"/>
      <c r="W473" s="3"/>
      <c r="X473" s="2"/>
      <c r="Y473" s="2"/>
      <c r="Z473" s="3">
        <f t="shared" si="296"/>
        <v>0</v>
      </c>
      <c r="AA473" s="2">
        <f t="shared" si="297"/>
        <v>0</v>
      </c>
      <c r="AB473" s="3">
        <f t="shared" si="298"/>
        <v>0</v>
      </c>
      <c r="AC473" s="2"/>
      <c r="AD473" s="109" t="b">
        <f t="shared" si="288"/>
        <v>1</v>
      </c>
      <c r="AE473" s="109" t="b">
        <f t="shared" si="289"/>
        <v>1</v>
      </c>
    </row>
    <row r="474" spans="1:31" ht="47.25">
      <c r="A474" s="2">
        <f t="shared" si="299"/>
        <v>26.43000000000001</v>
      </c>
      <c r="B474" s="2" t="s">
        <v>63</v>
      </c>
      <c r="C474" s="2"/>
      <c r="D474" s="3"/>
      <c r="E474" s="2"/>
      <c r="F474" s="3"/>
      <c r="G474" s="108" t="e">
        <f t="shared" si="290"/>
        <v>#DIV/0!</v>
      </c>
      <c r="H474" s="108" t="e">
        <f t="shared" si="291"/>
        <v>#DIV/0!</v>
      </c>
      <c r="I474" s="2">
        <f t="shared" si="286"/>
        <v>0</v>
      </c>
      <c r="J474" s="3">
        <f t="shared" si="286"/>
        <v>0</v>
      </c>
      <c r="K474" s="2"/>
      <c r="L474" s="3"/>
      <c r="M474" s="2"/>
      <c r="N474" s="3"/>
      <c r="O474" s="2"/>
      <c r="P474" s="2"/>
      <c r="Q474" s="3"/>
      <c r="R474" s="2">
        <f t="shared" si="294"/>
        <v>0</v>
      </c>
      <c r="S474" s="3">
        <f t="shared" si="295"/>
        <v>0</v>
      </c>
      <c r="T474" s="2"/>
      <c r="U474" s="3"/>
      <c r="V474" s="2"/>
      <c r="W474" s="3"/>
      <c r="X474" s="2"/>
      <c r="Y474" s="2"/>
      <c r="Z474" s="3">
        <f t="shared" si="296"/>
        <v>0</v>
      </c>
      <c r="AA474" s="2">
        <f t="shared" si="297"/>
        <v>0</v>
      </c>
      <c r="AB474" s="3">
        <f t="shared" si="298"/>
        <v>0</v>
      </c>
      <c r="AC474" s="2"/>
      <c r="AD474" s="109" t="b">
        <f t="shared" si="288"/>
        <v>1</v>
      </c>
      <c r="AE474" s="109" t="b">
        <f t="shared" si="289"/>
        <v>1</v>
      </c>
    </row>
    <row r="475" spans="1:31" ht="47.25">
      <c r="A475" s="2">
        <f t="shared" si="299"/>
        <v>26.440000000000012</v>
      </c>
      <c r="B475" s="2" t="s">
        <v>64</v>
      </c>
      <c r="C475" s="2"/>
      <c r="D475" s="3"/>
      <c r="E475" s="2"/>
      <c r="F475" s="3"/>
      <c r="G475" s="108" t="e">
        <f t="shared" si="290"/>
        <v>#DIV/0!</v>
      </c>
      <c r="H475" s="108" t="e">
        <f t="shared" si="291"/>
        <v>#DIV/0!</v>
      </c>
      <c r="I475" s="2">
        <f t="shared" si="286"/>
        <v>0</v>
      </c>
      <c r="J475" s="3">
        <f t="shared" si="286"/>
        <v>0</v>
      </c>
      <c r="K475" s="2"/>
      <c r="L475" s="3"/>
      <c r="M475" s="2"/>
      <c r="N475" s="3"/>
      <c r="O475" s="2"/>
      <c r="P475" s="2"/>
      <c r="Q475" s="3"/>
      <c r="R475" s="2">
        <f t="shared" si="294"/>
        <v>0</v>
      </c>
      <c r="S475" s="3">
        <f t="shared" si="295"/>
        <v>0</v>
      </c>
      <c r="T475" s="2"/>
      <c r="U475" s="3"/>
      <c r="V475" s="2"/>
      <c r="W475" s="3"/>
      <c r="X475" s="2"/>
      <c r="Y475" s="2"/>
      <c r="Z475" s="3">
        <f t="shared" si="296"/>
        <v>0</v>
      </c>
      <c r="AA475" s="2">
        <f t="shared" si="297"/>
        <v>0</v>
      </c>
      <c r="AB475" s="3">
        <f t="shared" si="298"/>
        <v>0</v>
      </c>
      <c r="AC475" s="2"/>
      <c r="AD475" s="109" t="b">
        <f t="shared" si="288"/>
        <v>1</v>
      </c>
      <c r="AE475" s="109" t="b">
        <f t="shared" si="289"/>
        <v>1</v>
      </c>
    </row>
    <row r="476" spans="1:31" ht="47.25">
      <c r="A476" s="2">
        <f t="shared" si="299"/>
        <v>26.450000000000014</v>
      </c>
      <c r="B476" s="2" t="s">
        <v>65</v>
      </c>
      <c r="C476" s="2"/>
      <c r="D476" s="3"/>
      <c r="E476" s="2"/>
      <c r="F476" s="3"/>
      <c r="G476" s="108" t="e">
        <f t="shared" si="290"/>
        <v>#DIV/0!</v>
      </c>
      <c r="H476" s="108" t="e">
        <f t="shared" si="291"/>
        <v>#DIV/0!</v>
      </c>
      <c r="I476" s="2">
        <f t="shared" si="286"/>
        <v>0</v>
      </c>
      <c r="J476" s="3">
        <f t="shared" si="286"/>
        <v>0</v>
      </c>
      <c r="K476" s="2"/>
      <c r="L476" s="3"/>
      <c r="M476" s="2"/>
      <c r="N476" s="3"/>
      <c r="O476" s="2"/>
      <c r="P476" s="2"/>
      <c r="Q476" s="3"/>
      <c r="R476" s="2">
        <f t="shared" si="294"/>
        <v>0</v>
      </c>
      <c r="S476" s="3">
        <f t="shared" si="295"/>
        <v>0</v>
      </c>
      <c r="T476" s="2"/>
      <c r="U476" s="3"/>
      <c r="V476" s="2"/>
      <c r="W476" s="3"/>
      <c r="X476" s="2"/>
      <c r="Y476" s="2"/>
      <c r="Z476" s="3">
        <f t="shared" si="296"/>
        <v>0</v>
      </c>
      <c r="AA476" s="2">
        <f t="shared" si="297"/>
        <v>0</v>
      </c>
      <c r="AB476" s="3">
        <f t="shared" si="298"/>
        <v>0</v>
      </c>
      <c r="AC476" s="2"/>
      <c r="AD476" s="109" t="b">
        <f t="shared" si="288"/>
        <v>1</v>
      </c>
      <c r="AE476" s="109" t="b">
        <f t="shared" si="289"/>
        <v>1</v>
      </c>
    </row>
    <row r="477" spans="1:31" ht="63">
      <c r="A477" s="2">
        <f t="shared" si="299"/>
        <v>26.460000000000015</v>
      </c>
      <c r="B477" s="2" t="s">
        <v>66</v>
      </c>
      <c r="C477" s="2"/>
      <c r="D477" s="3"/>
      <c r="E477" s="2"/>
      <c r="F477" s="3"/>
      <c r="G477" s="108" t="e">
        <f t="shared" si="290"/>
        <v>#DIV/0!</v>
      </c>
      <c r="H477" s="108" t="e">
        <f t="shared" si="291"/>
        <v>#DIV/0!</v>
      </c>
      <c r="I477" s="2">
        <f t="shared" si="286"/>
        <v>0</v>
      </c>
      <c r="J477" s="3">
        <f t="shared" si="286"/>
        <v>0</v>
      </c>
      <c r="K477" s="2"/>
      <c r="L477" s="3"/>
      <c r="M477" s="2"/>
      <c r="N477" s="3"/>
      <c r="O477" s="2"/>
      <c r="P477" s="2"/>
      <c r="Q477" s="3"/>
      <c r="R477" s="2">
        <f t="shared" si="294"/>
        <v>0</v>
      </c>
      <c r="S477" s="3">
        <f t="shared" si="295"/>
        <v>0</v>
      </c>
      <c r="T477" s="2"/>
      <c r="U477" s="3"/>
      <c r="V477" s="2"/>
      <c r="W477" s="3"/>
      <c r="X477" s="2"/>
      <c r="Y477" s="2"/>
      <c r="Z477" s="3">
        <f t="shared" si="296"/>
        <v>0</v>
      </c>
      <c r="AA477" s="2">
        <f t="shared" si="297"/>
        <v>0</v>
      </c>
      <c r="AB477" s="3">
        <f t="shared" si="298"/>
        <v>0</v>
      </c>
      <c r="AC477" s="2"/>
      <c r="AD477" s="109" t="b">
        <f t="shared" si="288"/>
        <v>1</v>
      </c>
      <c r="AE477" s="109" t="b">
        <f t="shared" si="289"/>
        <v>1</v>
      </c>
    </row>
    <row r="478" spans="1:31" s="176" customFormat="1" ht="47.25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0"/>
        <v>#DIV/0!</v>
      </c>
      <c r="H478" s="175" t="e">
        <f t="shared" si="291"/>
        <v>#DIV/0!</v>
      </c>
      <c r="I478" s="4">
        <f t="shared" si="286"/>
        <v>0</v>
      </c>
      <c r="J478" s="5">
        <f t="shared" si="286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0">SUM(P457:P477)</f>
        <v>0</v>
      </c>
      <c r="Q478" s="5">
        <f t="shared" si="300"/>
        <v>0</v>
      </c>
      <c r="R478" s="4">
        <f t="shared" si="300"/>
        <v>0</v>
      </c>
      <c r="S478" s="5">
        <f t="shared" si="300"/>
        <v>0</v>
      </c>
      <c r="T478" s="4">
        <f t="shared" si="300"/>
        <v>0</v>
      </c>
      <c r="U478" s="5">
        <f t="shared" si="300"/>
        <v>0</v>
      </c>
      <c r="V478" s="4">
        <f t="shared" si="300"/>
        <v>0</v>
      </c>
      <c r="W478" s="5">
        <f t="shared" si="300"/>
        <v>0</v>
      </c>
      <c r="X478" s="4"/>
      <c r="Y478" s="4"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>
        <f>SUM(AC457:AC477)</f>
        <v>0</v>
      </c>
      <c r="AD478" s="109" t="b">
        <f t="shared" si="288"/>
        <v>1</v>
      </c>
      <c r="AE478" s="109" t="b">
        <f t="shared" si="289"/>
        <v>1</v>
      </c>
    </row>
    <row r="479" spans="1:31" s="176" customFormat="1" ht="47.2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0"/>
        <v>#DIV/0!</v>
      </c>
      <c r="H479" s="175" t="e">
        <f t="shared" si="291"/>
        <v>#DIV/0!</v>
      </c>
      <c r="I479" s="4">
        <f t="shared" si="286"/>
        <v>0</v>
      </c>
      <c r="J479" s="5">
        <f t="shared" si="286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1">P478+P455</f>
        <v>0</v>
      </c>
      <c r="Q479" s="5">
        <f t="shared" si="301"/>
        <v>0</v>
      </c>
      <c r="R479" s="4">
        <f t="shared" si="301"/>
        <v>0</v>
      </c>
      <c r="S479" s="5">
        <f t="shared" si="301"/>
        <v>0</v>
      </c>
      <c r="T479" s="4">
        <f t="shared" si="301"/>
        <v>0</v>
      </c>
      <c r="U479" s="5">
        <f t="shared" si="301"/>
        <v>0</v>
      </c>
      <c r="V479" s="4">
        <f t="shared" si="301"/>
        <v>0</v>
      </c>
      <c r="W479" s="5">
        <f t="shared" si="301"/>
        <v>0</v>
      </c>
      <c r="X479" s="4"/>
      <c r="Y479" s="4"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>
        <f>AC478+AC455</f>
        <v>0</v>
      </c>
      <c r="AD479" s="109" t="b">
        <f t="shared" si="288"/>
        <v>1</v>
      </c>
      <c r="AE479" s="109" t="b">
        <f t="shared" si="289"/>
        <v>1</v>
      </c>
    </row>
    <row r="480" spans="1:31" s="176" customFormat="1" ht="31.5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88"/>
        <v>1</v>
      </c>
      <c r="AE480" s="109" t="b">
        <f t="shared" si="289"/>
        <v>1</v>
      </c>
    </row>
    <row r="481" spans="1:31" s="176" customFormat="1" ht="31.5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88"/>
        <v>1</v>
      </c>
      <c r="AE481" s="109" t="b">
        <f t="shared" si="289"/>
        <v>1</v>
      </c>
    </row>
    <row r="482" spans="1:31" ht="31.5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0"/>
        <v>#DIV/0!</v>
      </c>
      <c r="H482" s="108" t="e">
        <f t="shared" si="291"/>
        <v>#DIV/0!</v>
      </c>
      <c r="I482" s="2"/>
      <c r="J482" s="3"/>
      <c r="K482" s="2">
        <f t="shared" ref="K482:L490" si="302">C482-E482</f>
        <v>0</v>
      </c>
      <c r="L482" s="3">
        <f t="shared" si="302"/>
        <v>0</v>
      </c>
      <c r="M482" s="2"/>
      <c r="N482" s="3"/>
      <c r="O482" s="2"/>
      <c r="P482" s="2"/>
      <c r="Q482" s="3"/>
      <c r="R482" s="2">
        <f t="shared" ref="R482:R490" si="303">K482+M482+P482</f>
        <v>0</v>
      </c>
      <c r="S482" s="3">
        <f t="shared" ref="S482:S490" si="304">L482+N482+Q482</f>
        <v>0</v>
      </c>
      <c r="T482" s="2"/>
      <c r="U482" s="3"/>
      <c r="V482" s="2"/>
      <c r="W482" s="3"/>
      <c r="X482" s="2"/>
      <c r="Y482" s="2"/>
      <c r="Z482" s="3">
        <f t="shared" ref="Z482:Z490" si="305">X482*Y482</f>
        <v>0</v>
      </c>
      <c r="AA482" s="2">
        <f t="shared" ref="AA482:AA490" si="306">T482+V482+Y482</f>
        <v>0</v>
      </c>
      <c r="AB482" s="3">
        <f t="shared" ref="AB482:AB490" si="307">U482+W482+Z482</f>
        <v>0</v>
      </c>
      <c r="AC482" s="2"/>
      <c r="AD482" s="109" t="b">
        <f t="shared" si="288"/>
        <v>1</v>
      </c>
      <c r="AE482" s="109" t="b">
        <f t="shared" si="289"/>
        <v>1</v>
      </c>
    </row>
    <row r="483" spans="1:31" ht="47.25">
      <c r="A483" s="2">
        <f t="shared" ref="A483:A490" si="308">+A482+0.01</f>
        <v>26.48</v>
      </c>
      <c r="B483" s="2" t="s">
        <v>324</v>
      </c>
      <c r="C483" s="2"/>
      <c r="D483" s="3"/>
      <c r="E483" s="2"/>
      <c r="F483" s="3"/>
      <c r="G483" s="108" t="e">
        <f t="shared" si="290"/>
        <v>#DIV/0!</v>
      </c>
      <c r="H483" s="108" t="e">
        <f t="shared" si="291"/>
        <v>#DIV/0!</v>
      </c>
      <c r="I483" s="2"/>
      <c r="J483" s="3"/>
      <c r="K483" s="2">
        <f t="shared" si="302"/>
        <v>0</v>
      </c>
      <c r="L483" s="3">
        <f t="shared" si="302"/>
        <v>0</v>
      </c>
      <c r="M483" s="2"/>
      <c r="N483" s="3"/>
      <c r="O483" s="2"/>
      <c r="P483" s="2"/>
      <c r="Q483" s="3"/>
      <c r="R483" s="2">
        <f t="shared" si="303"/>
        <v>0</v>
      </c>
      <c r="S483" s="3">
        <f t="shared" si="304"/>
        <v>0</v>
      </c>
      <c r="T483" s="2"/>
      <c r="U483" s="3"/>
      <c r="V483" s="2"/>
      <c r="W483" s="3"/>
      <c r="X483" s="2"/>
      <c r="Y483" s="2"/>
      <c r="Z483" s="3">
        <f t="shared" si="305"/>
        <v>0</v>
      </c>
      <c r="AA483" s="2">
        <f t="shared" si="306"/>
        <v>0</v>
      </c>
      <c r="AB483" s="3">
        <f t="shared" si="307"/>
        <v>0</v>
      </c>
      <c r="AC483" s="2"/>
      <c r="AD483" s="109" t="b">
        <f t="shared" si="288"/>
        <v>1</v>
      </c>
      <c r="AE483" s="109" t="b">
        <f t="shared" si="289"/>
        <v>1</v>
      </c>
    </row>
    <row r="484" spans="1:31">
      <c r="A484" s="2">
        <f t="shared" si="308"/>
        <v>26.490000000000002</v>
      </c>
      <c r="B484" s="2" t="s">
        <v>255</v>
      </c>
      <c r="C484" s="2"/>
      <c r="D484" s="3"/>
      <c r="E484" s="2"/>
      <c r="F484" s="3"/>
      <c r="G484" s="108" t="e">
        <f t="shared" si="290"/>
        <v>#DIV/0!</v>
      </c>
      <c r="H484" s="108" t="e">
        <f t="shared" si="291"/>
        <v>#DIV/0!</v>
      </c>
      <c r="I484" s="2"/>
      <c r="J484" s="3"/>
      <c r="K484" s="2">
        <f t="shared" si="302"/>
        <v>0</v>
      </c>
      <c r="L484" s="3">
        <f t="shared" si="302"/>
        <v>0</v>
      </c>
      <c r="M484" s="2"/>
      <c r="N484" s="3"/>
      <c r="O484" s="2"/>
      <c r="P484" s="2"/>
      <c r="Q484" s="3"/>
      <c r="R484" s="2">
        <f t="shared" si="303"/>
        <v>0</v>
      </c>
      <c r="S484" s="3">
        <f t="shared" si="304"/>
        <v>0</v>
      </c>
      <c r="T484" s="2"/>
      <c r="U484" s="3"/>
      <c r="V484" s="2"/>
      <c r="W484" s="3"/>
      <c r="X484" s="2"/>
      <c r="Y484" s="2"/>
      <c r="Z484" s="3">
        <f t="shared" si="305"/>
        <v>0</v>
      </c>
      <c r="AA484" s="2">
        <f t="shared" si="306"/>
        <v>0</v>
      </c>
      <c r="AB484" s="3">
        <f t="shared" si="307"/>
        <v>0</v>
      </c>
      <c r="AC484" s="2"/>
      <c r="AD484" s="109" t="b">
        <f t="shared" si="288"/>
        <v>1</v>
      </c>
      <c r="AE484" s="109" t="b">
        <f t="shared" si="289"/>
        <v>1</v>
      </c>
    </row>
    <row r="485" spans="1:31">
      <c r="A485" s="2">
        <f t="shared" si="308"/>
        <v>26.500000000000004</v>
      </c>
      <c r="B485" s="2" t="s">
        <v>325</v>
      </c>
      <c r="C485" s="2"/>
      <c r="D485" s="3"/>
      <c r="E485" s="2"/>
      <c r="F485" s="3"/>
      <c r="G485" s="108" t="e">
        <f t="shared" si="290"/>
        <v>#DIV/0!</v>
      </c>
      <c r="H485" s="108" t="e">
        <f t="shared" si="291"/>
        <v>#DIV/0!</v>
      </c>
      <c r="I485" s="2"/>
      <c r="J485" s="3"/>
      <c r="K485" s="2">
        <f t="shared" si="302"/>
        <v>0</v>
      </c>
      <c r="L485" s="3">
        <f t="shared" si="302"/>
        <v>0</v>
      </c>
      <c r="M485" s="2"/>
      <c r="N485" s="3"/>
      <c r="O485" s="2"/>
      <c r="P485" s="2"/>
      <c r="Q485" s="3"/>
      <c r="R485" s="2">
        <f t="shared" si="303"/>
        <v>0</v>
      </c>
      <c r="S485" s="3">
        <f t="shared" si="304"/>
        <v>0</v>
      </c>
      <c r="T485" s="2"/>
      <c r="U485" s="3"/>
      <c r="V485" s="2"/>
      <c r="W485" s="3"/>
      <c r="X485" s="2"/>
      <c r="Y485" s="2"/>
      <c r="Z485" s="3">
        <f t="shared" si="305"/>
        <v>0</v>
      </c>
      <c r="AA485" s="2">
        <f t="shared" si="306"/>
        <v>0</v>
      </c>
      <c r="AB485" s="3">
        <f t="shared" si="307"/>
        <v>0</v>
      </c>
      <c r="AC485" s="2"/>
      <c r="AD485" s="109" t="b">
        <f t="shared" si="288"/>
        <v>1</v>
      </c>
      <c r="AE485" s="109" t="b">
        <f t="shared" si="289"/>
        <v>1</v>
      </c>
    </row>
    <row r="486" spans="1:31" ht="31.5">
      <c r="A486" s="2">
        <f t="shared" si="308"/>
        <v>26.510000000000005</v>
      </c>
      <c r="B486" s="2" t="s">
        <v>314</v>
      </c>
      <c r="C486" s="2"/>
      <c r="D486" s="3"/>
      <c r="E486" s="2"/>
      <c r="F486" s="3"/>
      <c r="G486" s="108" t="e">
        <f t="shared" si="290"/>
        <v>#DIV/0!</v>
      </c>
      <c r="H486" s="108" t="e">
        <f t="shared" si="291"/>
        <v>#DIV/0!</v>
      </c>
      <c r="I486" s="2"/>
      <c r="J486" s="3"/>
      <c r="K486" s="2">
        <f t="shared" si="302"/>
        <v>0</v>
      </c>
      <c r="L486" s="3">
        <f t="shared" si="302"/>
        <v>0</v>
      </c>
      <c r="M486" s="2"/>
      <c r="N486" s="3"/>
      <c r="O486" s="2"/>
      <c r="P486" s="2"/>
      <c r="Q486" s="3"/>
      <c r="R486" s="2">
        <f t="shared" si="303"/>
        <v>0</v>
      </c>
      <c r="S486" s="3">
        <f t="shared" si="304"/>
        <v>0</v>
      </c>
      <c r="T486" s="2"/>
      <c r="U486" s="3"/>
      <c r="V486" s="2"/>
      <c r="W486" s="3"/>
      <c r="X486" s="2"/>
      <c r="Y486" s="2"/>
      <c r="Z486" s="3">
        <f t="shared" si="305"/>
        <v>0</v>
      </c>
      <c r="AA486" s="2">
        <f t="shared" si="306"/>
        <v>0</v>
      </c>
      <c r="AB486" s="3">
        <f t="shared" si="307"/>
        <v>0</v>
      </c>
      <c r="AC486" s="2"/>
      <c r="AD486" s="109" t="b">
        <f t="shared" si="288"/>
        <v>1</v>
      </c>
      <c r="AE486" s="109" t="b">
        <f t="shared" si="289"/>
        <v>1</v>
      </c>
    </row>
    <row r="487" spans="1:31" ht="47.25">
      <c r="A487" s="2">
        <f t="shared" si="308"/>
        <v>26.520000000000007</v>
      </c>
      <c r="B487" s="2" t="s">
        <v>70</v>
      </c>
      <c r="C487" s="2"/>
      <c r="D487" s="3"/>
      <c r="E487" s="2"/>
      <c r="F487" s="3"/>
      <c r="G487" s="108" t="e">
        <f t="shared" si="290"/>
        <v>#DIV/0!</v>
      </c>
      <c r="H487" s="108" t="e">
        <f t="shared" si="291"/>
        <v>#DIV/0!</v>
      </c>
      <c r="I487" s="2"/>
      <c r="J487" s="3"/>
      <c r="K487" s="2">
        <f t="shared" si="302"/>
        <v>0</v>
      </c>
      <c r="L487" s="3">
        <f t="shared" si="302"/>
        <v>0</v>
      </c>
      <c r="M487" s="2"/>
      <c r="N487" s="3"/>
      <c r="O487" s="2"/>
      <c r="P487" s="2"/>
      <c r="Q487" s="3"/>
      <c r="R487" s="2">
        <f t="shared" si="303"/>
        <v>0</v>
      </c>
      <c r="S487" s="3">
        <f t="shared" si="304"/>
        <v>0</v>
      </c>
      <c r="T487" s="2"/>
      <c r="U487" s="3"/>
      <c r="V487" s="2"/>
      <c r="W487" s="3"/>
      <c r="X487" s="2"/>
      <c r="Y487" s="2"/>
      <c r="Z487" s="3">
        <f t="shared" si="305"/>
        <v>0</v>
      </c>
      <c r="AA487" s="2">
        <f t="shared" si="306"/>
        <v>0</v>
      </c>
      <c r="AB487" s="3">
        <f t="shared" si="307"/>
        <v>0</v>
      </c>
      <c r="AC487" s="2"/>
      <c r="AD487" s="109" t="b">
        <f t="shared" si="288"/>
        <v>1</v>
      </c>
      <c r="AE487" s="109" t="b">
        <f t="shared" si="289"/>
        <v>1</v>
      </c>
    </row>
    <row r="488" spans="1:31" ht="47.25">
      <c r="A488" s="2">
        <f t="shared" si="308"/>
        <v>26.530000000000008</v>
      </c>
      <c r="B488" s="2" t="s">
        <v>34</v>
      </c>
      <c r="C488" s="2"/>
      <c r="D488" s="3"/>
      <c r="E488" s="2"/>
      <c r="F488" s="3"/>
      <c r="G488" s="108" t="e">
        <f t="shared" si="290"/>
        <v>#DIV/0!</v>
      </c>
      <c r="H488" s="108" t="e">
        <f t="shared" si="291"/>
        <v>#DIV/0!</v>
      </c>
      <c r="I488" s="2"/>
      <c r="J488" s="3"/>
      <c r="K488" s="2">
        <f t="shared" si="302"/>
        <v>0</v>
      </c>
      <c r="L488" s="3">
        <f t="shared" si="302"/>
        <v>0</v>
      </c>
      <c r="M488" s="2"/>
      <c r="N488" s="3"/>
      <c r="O488" s="2"/>
      <c r="P488" s="2"/>
      <c r="Q488" s="3"/>
      <c r="R488" s="2">
        <f t="shared" si="303"/>
        <v>0</v>
      </c>
      <c r="S488" s="3">
        <f t="shared" si="304"/>
        <v>0</v>
      </c>
      <c r="T488" s="2"/>
      <c r="U488" s="3"/>
      <c r="V488" s="2"/>
      <c r="W488" s="3"/>
      <c r="X488" s="2"/>
      <c r="Y488" s="2"/>
      <c r="Z488" s="3">
        <f t="shared" si="305"/>
        <v>0</v>
      </c>
      <c r="AA488" s="2">
        <f t="shared" si="306"/>
        <v>0</v>
      </c>
      <c r="AB488" s="3">
        <f t="shared" si="307"/>
        <v>0</v>
      </c>
      <c r="AC488" s="2"/>
      <c r="AD488" s="109" t="b">
        <f t="shared" si="288"/>
        <v>1</v>
      </c>
      <c r="AE488" s="109" t="b">
        <f t="shared" si="289"/>
        <v>1</v>
      </c>
    </row>
    <row r="489" spans="1:31">
      <c r="A489" s="2">
        <f t="shared" si="308"/>
        <v>26.54000000000001</v>
      </c>
      <c r="B489" s="2" t="s">
        <v>293</v>
      </c>
      <c r="C489" s="2"/>
      <c r="D489" s="3"/>
      <c r="E489" s="2"/>
      <c r="F489" s="3"/>
      <c r="G489" s="108" t="e">
        <f t="shared" si="290"/>
        <v>#DIV/0!</v>
      </c>
      <c r="H489" s="108" t="e">
        <f t="shared" si="291"/>
        <v>#DIV/0!</v>
      </c>
      <c r="I489" s="2"/>
      <c r="J489" s="3"/>
      <c r="K489" s="2">
        <f t="shared" si="302"/>
        <v>0</v>
      </c>
      <c r="L489" s="3">
        <f t="shared" si="302"/>
        <v>0</v>
      </c>
      <c r="M489" s="2"/>
      <c r="N489" s="3"/>
      <c r="O489" s="2"/>
      <c r="P489" s="2"/>
      <c r="Q489" s="3"/>
      <c r="R489" s="2">
        <f t="shared" si="303"/>
        <v>0</v>
      </c>
      <c r="S489" s="3">
        <f t="shared" si="304"/>
        <v>0</v>
      </c>
      <c r="T489" s="2"/>
      <c r="U489" s="3"/>
      <c r="V489" s="2"/>
      <c r="W489" s="3"/>
      <c r="X489" s="2"/>
      <c r="Y489" s="2"/>
      <c r="Z489" s="3">
        <f t="shared" si="305"/>
        <v>0</v>
      </c>
      <c r="AA489" s="2">
        <f t="shared" si="306"/>
        <v>0</v>
      </c>
      <c r="AB489" s="3">
        <f t="shared" si="307"/>
        <v>0</v>
      </c>
      <c r="AC489" s="2"/>
      <c r="AD489" s="109" t="b">
        <f t="shared" si="288"/>
        <v>1</v>
      </c>
      <c r="AE489" s="109" t="b">
        <f t="shared" si="289"/>
        <v>1</v>
      </c>
    </row>
    <row r="490" spans="1:31" ht="47.25">
      <c r="A490" s="2">
        <f t="shared" si="308"/>
        <v>26.550000000000011</v>
      </c>
      <c r="B490" s="2" t="s">
        <v>36</v>
      </c>
      <c r="C490" s="2"/>
      <c r="D490" s="3"/>
      <c r="E490" s="2"/>
      <c r="F490" s="3"/>
      <c r="G490" s="108" t="e">
        <f t="shared" si="290"/>
        <v>#DIV/0!</v>
      </c>
      <c r="H490" s="108" t="e">
        <f t="shared" si="291"/>
        <v>#DIV/0!</v>
      </c>
      <c r="I490" s="2"/>
      <c r="J490" s="3"/>
      <c r="K490" s="2">
        <f t="shared" si="302"/>
        <v>0</v>
      </c>
      <c r="L490" s="3">
        <f t="shared" si="302"/>
        <v>0</v>
      </c>
      <c r="M490" s="2"/>
      <c r="N490" s="3"/>
      <c r="O490" s="2"/>
      <c r="P490" s="2"/>
      <c r="Q490" s="3">
        <f>P490*O490</f>
        <v>0</v>
      </c>
      <c r="R490" s="2">
        <f t="shared" si="303"/>
        <v>0</v>
      </c>
      <c r="S490" s="3">
        <f t="shared" si="304"/>
        <v>0</v>
      </c>
      <c r="T490" s="2"/>
      <c r="U490" s="3"/>
      <c r="V490" s="2"/>
      <c r="W490" s="3"/>
      <c r="X490" s="2"/>
      <c r="Y490" s="2"/>
      <c r="Z490" s="3">
        <f t="shared" si="305"/>
        <v>0</v>
      </c>
      <c r="AA490" s="2">
        <f t="shared" si="306"/>
        <v>0</v>
      </c>
      <c r="AB490" s="3">
        <f t="shared" si="307"/>
        <v>0</v>
      </c>
      <c r="AC490" s="2"/>
      <c r="AD490" s="109" t="b">
        <f t="shared" si="288"/>
        <v>1</v>
      </c>
      <c r="AE490" s="109" t="b">
        <f t="shared" si="289"/>
        <v>1</v>
      </c>
    </row>
    <row r="491" spans="1:31" s="176" customFormat="1" ht="47.25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0"/>
        <v>#DIV/0!</v>
      </c>
      <c r="H491" s="175" t="e">
        <f t="shared" si="291"/>
        <v>#DIV/0!</v>
      </c>
      <c r="I491" s="4">
        <f t="shared" si="286"/>
        <v>0</v>
      </c>
      <c r="J491" s="5">
        <f t="shared" si="286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AC491" si="309">SUM(P482:P490)</f>
        <v>0</v>
      </c>
      <c r="Q491" s="5">
        <f t="shared" si="309"/>
        <v>0</v>
      </c>
      <c r="R491" s="4">
        <f t="shared" si="309"/>
        <v>0</v>
      </c>
      <c r="S491" s="5">
        <f t="shared" si="309"/>
        <v>0</v>
      </c>
      <c r="T491" s="4">
        <f t="shared" si="309"/>
        <v>0</v>
      </c>
      <c r="U491" s="5">
        <f t="shared" si="309"/>
        <v>0</v>
      </c>
      <c r="V491" s="4">
        <f t="shared" si="309"/>
        <v>0</v>
      </c>
      <c r="W491" s="5">
        <f t="shared" si="309"/>
        <v>0</v>
      </c>
      <c r="X491" s="4"/>
      <c r="Y491" s="4">
        <v>0</v>
      </c>
      <c r="Z491" s="5">
        <f>SUM(Z482:Z490)</f>
        <v>0</v>
      </c>
      <c r="AA491" s="4">
        <f>SUM(AA482:AA490)</f>
        <v>0</v>
      </c>
      <c r="AB491" s="5">
        <f>SUM(AB482:AB490)</f>
        <v>0</v>
      </c>
      <c r="AC491" s="4">
        <f t="shared" si="309"/>
        <v>0</v>
      </c>
      <c r="AD491" s="109" t="b">
        <f t="shared" si="288"/>
        <v>1</v>
      </c>
      <c r="AE491" s="109" t="b">
        <f t="shared" si="289"/>
        <v>1</v>
      </c>
    </row>
    <row r="492" spans="1:31" s="176" customFormat="1" ht="31.5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88"/>
        <v>1</v>
      </c>
      <c r="AE492" s="109" t="b">
        <f t="shared" si="289"/>
        <v>1</v>
      </c>
    </row>
    <row r="493" spans="1:31" ht="47.25">
      <c r="A493" s="2">
        <f>+A490+0.01</f>
        <v>26.560000000000013</v>
      </c>
      <c r="B493" s="2" t="s">
        <v>296</v>
      </c>
      <c r="C493" s="2">
        <v>0</v>
      </c>
      <c r="D493" s="3">
        <v>0</v>
      </c>
      <c r="E493" s="2"/>
      <c r="F493" s="3"/>
      <c r="G493" s="108" t="e">
        <f t="shared" si="290"/>
        <v>#DIV/0!</v>
      </c>
      <c r="H493" s="108" t="e">
        <f t="shared" si="291"/>
        <v>#DIV/0!</v>
      </c>
      <c r="I493" s="2">
        <f t="shared" si="286"/>
        <v>0</v>
      </c>
      <c r="J493" s="3">
        <f t="shared" si="286"/>
        <v>0</v>
      </c>
      <c r="K493" s="2"/>
      <c r="L493" s="3"/>
      <c r="M493" s="2"/>
      <c r="N493" s="3"/>
      <c r="O493" s="2"/>
      <c r="P493" s="2"/>
      <c r="Q493" s="3">
        <f t="shared" ref="Q493:Q512" si="310">P493*O493</f>
        <v>0</v>
      </c>
      <c r="R493" s="2">
        <f t="shared" ref="R493:S495" si="311">K493+M493+P493</f>
        <v>0</v>
      </c>
      <c r="S493" s="3">
        <f t="shared" si="311"/>
        <v>0</v>
      </c>
      <c r="T493" s="2"/>
      <c r="U493" s="3"/>
      <c r="V493" s="2"/>
      <c r="W493" s="3"/>
      <c r="X493" s="2"/>
      <c r="Y493" s="2"/>
      <c r="Z493" s="3">
        <f>X493*Y493</f>
        <v>0</v>
      </c>
      <c r="AA493" s="2">
        <f t="shared" ref="AA493:AB495" si="312">T493+V493+Y493</f>
        <v>0</v>
      </c>
      <c r="AB493" s="3">
        <f t="shared" si="312"/>
        <v>0</v>
      </c>
      <c r="AC493" s="2"/>
      <c r="AD493" s="109" t="b">
        <f t="shared" si="288"/>
        <v>1</v>
      </c>
      <c r="AE493" s="109" t="b">
        <f t="shared" si="289"/>
        <v>1</v>
      </c>
    </row>
    <row r="494" spans="1:31" ht="31.5">
      <c r="A494" s="2">
        <f>+A493+0.01</f>
        <v>26.570000000000014</v>
      </c>
      <c r="B494" s="2" t="s">
        <v>297</v>
      </c>
      <c r="C494" s="2">
        <v>0</v>
      </c>
      <c r="D494" s="3">
        <v>0</v>
      </c>
      <c r="E494" s="2"/>
      <c r="F494" s="3"/>
      <c r="G494" s="108" t="e">
        <f t="shared" si="290"/>
        <v>#DIV/0!</v>
      </c>
      <c r="H494" s="108" t="e">
        <f t="shared" si="291"/>
        <v>#DIV/0!</v>
      </c>
      <c r="I494" s="2">
        <f t="shared" si="286"/>
        <v>0</v>
      </c>
      <c r="J494" s="3">
        <f t="shared" si="286"/>
        <v>0</v>
      </c>
      <c r="K494" s="2"/>
      <c r="L494" s="3"/>
      <c r="M494" s="2"/>
      <c r="N494" s="3"/>
      <c r="O494" s="2"/>
      <c r="P494" s="2"/>
      <c r="Q494" s="3">
        <f t="shared" si="310"/>
        <v>0</v>
      </c>
      <c r="R494" s="2">
        <f t="shared" si="311"/>
        <v>0</v>
      </c>
      <c r="S494" s="3">
        <f t="shared" si="311"/>
        <v>0</v>
      </c>
      <c r="T494" s="2"/>
      <c r="U494" s="3"/>
      <c r="V494" s="2"/>
      <c r="W494" s="3"/>
      <c r="X494" s="2"/>
      <c r="Y494" s="2"/>
      <c r="Z494" s="3">
        <f>X494*Y494</f>
        <v>0</v>
      </c>
      <c r="AA494" s="2">
        <f t="shared" si="312"/>
        <v>0</v>
      </c>
      <c r="AB494" s="3">
        <f t="shared" si="312"/>
        <v>0</v>
      </c>
      <c r="AC494" s="2"/>
      <c r="AD494" s="109" t="b">
        <f t="shared" si="288"/>
        <v>1</v>
      </c>
      <c r="AE494" s="109" t="b">
        <f t="shared" si="289"/>
        <v>1</v>
      </c>
    </row>
    <row r="495" spans="1:31" ht="78.75">
      <c r="A495" s="2">
        <f>+A494+0.01</f>
        <v>26.580000000000016</v>
      </c>
      <c r="B495" s="2" t="s">
        <v>298</v>
      </c>
      <c r="C495" s="2">
        <v>0</v>
      </c>
      <c r="D495" s="3">
        <v>0</v>
      </c>
      <c r="E495" s="2"/>
      <c r="F495" s="3"/>
      <c r="G495" s="108" t="e">
        <f t="shared" si="290"/>
        <v>#DIV/0!</v>
      </c>
      <c r="H495" s="108" t="e">
        <f t="shared" si="291"/>
        <v>#DIV/0!</v>
      </c>
      <c r="I495" s="2">
        <f t="shared" si="286"/>
        <v>0</v>
      </c>
      <c r="J495" s="3">
        <f t="shared" si="286"/>
        <v>0</v>
      </c>
      <c r="K495" s="2"/>
      <c r="L495" s="3"/>
      <c r="M495" s="2"/>
      <c r="N495" s="3"/>
      <c r="O495" s="2"/>
      <c r="P495" s="2"/>
      <c r="Q495" s="3">
        <f t="shared" si="310"/>
        <v>0</v>
      </c>
      <c r="R495" s="2">
        <f t="shared" si="311"/>
        <v>0</v>
      </c>
      <c r="S495" s="3">
        <f t="shared" si="311"/>
        <v>0</v>
      </c>
      <c r="T495" s="2"/>
      <c r="U495" s="3"/>
      <c r="V495" s="2"/>
      <c r="W495" s="3"/>
      <c r="X495" s="2"/>
      <c r="Y495" s="2"/>
      <c r="Z495" s="3">
        <f>X495*Y495</f>
        <v>0</v>
      </c>
      <c r="AA495" s="2">
        <f t="shared" si="312"/>
        <v>0</v>
      </c>
      <c r="AB495" s="3">
        <f t="shared" si="312"/>
        <v>0</v>
      </c>
      <c r="AC495" s="2"/>
      <c r="AD495" s="109" t="b">
        <f t="shared" si="288"/>
        <v>1</v>
      </c>
      <c r="AE495" s="109" t="b">
        <f t="shared" si="289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/>
      <c r="Q496" s="3"/>
      <c r="R496" s="2"/>
      <c r="S496" s="3"/>
      <c r="T496" s="2"/>
      <c r="U496" s="3"/>
      <c r="V496" s="2"/>
      <c r="W496" s="3"/>
      <c r="X496" s="2"/>
      <c r="Y496" s="2"/>
      <c r="Z496" s="3"/>
      <c r="AA496" s="2"/>
      <c r="AB496" s="3"/>
      <c r="AC496" s="2"/>
      <c r="AD496" s="109" t="b">
        <f t="shared" si="288"/>
        <v>1</v>
      </c>
      <c r="AE496" s="109" t="b">
        <f t="shared" si="289"/>
        <v>1</v>
      </c>
    </row>
    <row r="497" spans="1:31" ht="31.5">
      <c r="A497" s="2" t="s">
        <v>43</v>
      </c>
      <c r="B497" s="2" t="s">
        <v>78</v>
      </c>
      <c r="C497" s="2">
        <v>0</v>
      </c>
      <c r="D497" s="3">
        <v>0</v>
      </c>
      <c r="E497" s="2"/>
      <c r="F497" s="3"/>
      <c r="G497" s="108" t="e">
        <f t="shared" si="290"/>
        <v>#DIV/0!</v>
      </c>
      <c r="H497" s="108" t="e">
        <f t="shared" si="291"/>
        <v>#DIV/0!</v>
      </c>
      <c r="I497" s="2">
        <f t="shared" si="286"/>
        <v>0</v>
      </c>
      <c r="J497" s="3">
        <f t="shared" si="286"/>
        <v>0</v>
      </c>
      <c r="K497" s="2"/>
      <c r="L497" s="3"/>
      <c r="M497" s="2"/>
      <c r="N497" s="3"/>
      <c r="O497" s="2"/>
      <c r="P497" s="2"/>
      <c r="Q497" s="3">
        <f t="shared" si="310"/>
        <v>0</v>
      </c>
      <c r="R497" s="2">
        <f t="shared" ref="R497:S512" si="313">K497+M497+P497</f>
        <v>0</v>
      </c>
      <c r="S497" s="3">
        <f t="shared" si="313"/>
        <v>0</v>
      </c>
      <c r="T497" s="2"/>
      <c r="U497" s="3"/>
      <c r="V497" s="2"/>
      <c r="W497" s="3"/>
      <c r="X497" s="2"/>
      <c r="Y497" s="2"/>
      <c r="Z497" s="3">
        <f t="shared" ref="Z497:Z512" si="314">X497*Y497</f>
        <v>0</v>
      </c>
      <c r="AA497" s="2">
        <f t="shared" ref="AA497:AA512" si="315">T497+V497+Y497</f>
        <v>0</v>
      </c>
      <c r="AB497" s="3">
        <f t="shared" ref="AB497:AB512" si="316">U497+W497+Z497</f>
        <v>0</v>
      </c>
      <c r="AC497" s="2"/>
      <c r="AD497" s="109" t="b">
        <f t="shared" si="288"/>
        <v>1</v>
      </c>
      <c r="AE497" s="109" t="b">
        <f t="shared" si="289"/>
        <v>1</v>
      </c>
    </row>
    <row r="498" spans="1:31" ht="126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0"/>
        <v>#DIV/0!</v>
      </c>
      <c r="H498" s="108" t="e">
        <f t="shared" si="291"/>
        <v>#DIV/0!</v>
      </c>
      <c r="I498" s="2">
        <f t="shared" si="286"/>
        <v>0</v>
      </c>
      <c r="J498" s="3">
        <f t="shared" si="286"/>
        <v>0</v>
      </c>
      <c r="K498" s="2"/>
      <c r="L498" s="3"/>
      <c r="M498" s="2"/>
      <c r="N498" s="3"/>
      <c r="O498" s="2"/>
      <c r="P498" s="2"/>
      <c r="Q498" s="3">
        <f t="shared" si="310"/>
        <v>0</v>
      </c>
      <c r="R498" s="2">
        <f t="shared" si="313"/>
        <v>0</v>
      </c>
      <c r="S498" s="3">
        <f t="shared" si="313"/>
        <v>0</v>
      </c>
      <c r="T498" s="2"/>
      <c r="U498" s="3"/>
      <c r="V498" s="2"/>
      <c r="W498" s="3"/>
      <c r="X498" s="2"/>
      <c r="Y498" s="2"/>
      <c r="Z498" s="3">
        <f t="shared" si="314"/>
        <v>0</v>
      </c>
      <c r="AA498" s="2">
        <f t="shared" si="315"/>
        <v>0</v>
      </c>
      <c r="AB498" s="3">
        <f t="shared" si="316"/>
        <v>0</v>
      </c>
      <c r="AC498" s="2"/>
      <c r="AD498" s="109" t="b">
        <f t="shared" si="288"/>
        <v>1</v>
      </c>
      <c r="AE498" s="109" t="b">
        <f t="shared" si="289"/>
        <v>1</v>
      </c>
    </row>
    <row r="499" spans="1:31" ht="47.25">
      <c r="A499" s="2" t="s">
        <v>47</v>
      </c>
      <c r="B499" s="2" t="s">
        <v>329</v>
      </c>
      <c r="C499" s="2">
        <v>0</v>
      </c>
      <c r="D499" s="3">
        <v>0</v>
      </c>
      <c r="E499" s="2"/>
      <c r="F499" s="3"/>
      <c r="G499" s="108" t="e">
        <f t="shared" si="290"/>
        <v>#DIV/0!</v>
      </c>
      <c r="H499" s="108" t="e">
        <f t="shared" si="291"/>
        <v>#DIV/0!</v>
      </c>
      <c r="I499" s="2">
        <f t="shared" si="286"/>
        <v>0</v>
      </c>
      <c r="J499" s="3">
        <f t="shared" si="286"/>
        <v>0</v>
      </c>
      <c r="K499" s="2"/>
      <c r="L499" s="3"/>
      <c r="M499" s="2"/>
      <c r="N499" s="3"/>
      <c r="O499" s="2"/>
      <c r="P499" s="2"/>
      <c r="Q499" s="3">
        <f t="shared" si="310"/>
        <v>0</v>
      </c>
      <c r="R499" s="2">
        <f t="shared" si="313"/>
        <v>0</v>
      </c>
      <c r="S499" s="3">
        <f t="shared" si="313"/>
        <v>0</v>
      </c>
      <c r="T499" s="2"/>
      <c r="U499" s="3"/>
      <c r="V499" s="2"/>
      <c r="W499" s="3"/>
      <c r="X499" s="2"/>
      <c r="Y499" s="2"/>
      <c r="Z499" s="3">
        <f t="shared" si="314"/>
        <v>0</v>
      </c>
      <c r="AA499" s="2">
        <f t="shared" si="315"/>
        <v>0</v>
      </c>
      <c r="AB499" s="3">
        <f t="shared" si="316"/>
        <v>0</v>
      </c>
      <c r="AC499" s="2"/>
      <c r="AD499" s="109" t="b">
        <f t="shared" si="288"/>
        <v>1</v>
      </c>
      <c r="AE499" s="109" t="b">
        <f t="shared" si="289"/>
        <v>1</v>
      </c>
    </row>
    <row r="500" spans="1:31" ht="47.25">
      <c r="A500" s="2" t="s">
        <v>49</v>
      </c>
      <c r="B500" s="2" t="s">
        <v>330</v>
      </c>
      <c r="C500" s="2">
        <v>0</v>
      </c>
      <c r="D500" s="3">
        <v>0</v>
      </c>
      <c r="E500" s="2"/>
      <c r="F500" s="3"/>
      <c r="G500" s="108" t="e">
        <f t="shared" si="290"/>
        <v>#DIV/0!</v>
      </c>
      <c r="H500" s="108" t="e">
        <f t="shared" si="291"/>
        <v>#DIV/0!</v>
      </c>
      <c r="I500" s="2">
        <f t="shared" si="286"/>
        <v>0</v>
      </c>
      <c r="J500" s="3">
        <f t="shared" si="286"/>
        <v>0</v>
      </c>
      <c r="K500" s="2"/>
      <c r="L500" s="3"/>
      <c r="M500" s="2"/>
      <c r="N500" s="3"/>
      <c r="O500" s="2"/>
      <c r="P500" s="2"/>
      <c r="Q500" s="3">
        <f t="shared" si="310"/>
        <v>0</v>
      </c>
      <c r="R500" s="2">
        <f t="shared" si="313"/>
        <v>0</v>
      </c>
      <c r="S500" s="3">
        <f t="shared" si="313"/>
        <v>0</v>
      </c>
      <c r="T500" s="2"/>
      <c r="U500" s="3"/>
      <c r="V500" s="2"/>
      <c r="W500" s="3"/>
      <c r="X500" s="2"/>
      <c r="Y500" s="2"/>
      <c r="Z500" s="3">
        <f t="shared" si="314"/>
        <v>0</v>
      </c>
      <c r="AA500" s="2">
        <f t="shared" si="315"/>
        <v>0</v>
      </c>
      <c r="AB500" s="3">
        <f t="shared" si="316"/>
        <v>0</v>
      </c>
      <c r="AC500" s="2"/>
      <c r="AD500" s="109" t="b">
        <f t="shared" si="288"/>
        <v>1</v>
      </c>
      <c r="AE500" s="109" t="b">
        <f t="shared" si="289"/>
        <v>1</v>
      </c>
    </row>
    <row r="501" spans="1:31" ht="94.5">
      <c r="A501" s="2" t="s">
        <v>51</v>
      </c>
      <c r="B501" s="2" t="s">
        <v>331</v>
      </c>
      <c r="C501" s="2">
        <v>0</v>
      </c>
      <c r="D501" s="3">
        <v>0</v>
      </c>
      <c r="E501" s="2"/>
      <c r="F501" s="3"/>
      <c r="G501" s="108" t="e">
        <f t="shared" si="290"/>
        <v>#DIV/0!</v>
      </c>
      <c r="H501" s="108" t="e">
        <f t="shared" si="291"/>
        <v>#DIV/0!</v>
      </c>
      <c r="I501" s="2">
        <f t="shared" si="286"/>
        <v>0</v>
      </c>
      <c r="J501" s="3">
        <f t="shared" si="286"/>
        <v>0</v>
      </c>
      <c r="K501" s="2"/>
      <c r="L501" s="3"/>
      <c r="M501" s="2"/>
      <c r="N501" s="3"/>
      <c r="O501" s="2"/>
      <c r="P501" s="2"/>
      <c r="Q501" s="3">
        <f t="shared" si="310"/>
        <v>0</v>
      </c>
      <c r="R501" s="2">
        <f t="shared" si="313"/>
        <v>0</v>
      </c>
      <c r="S501" s="3">
        <f t="shared" si="313"/>
        <v>0</v>
      </c>
      <c r="T501" s="2"/>
      <c r="U501" s="3"/>
      <c r="V501" s="2"/>
      <c r="W501" s="3"/>
      <c r="X501" s="2"/>
      <c r="Y501" s="2"/>
      <c r="Z501" s="3">
        <f t="shared" si="314"/>
        <v>0</v>
      </c>
      <c r="AA501" s="2">
        <f t="shared" si="315"/>
        <v>0</v>
      </c>
      <c r="AB501" s="3">
        <f t="shared" si="316"/>
        <v>0</v>
      </c>
      <c r="AC501" s="2"/>
      <c r="AD501" s="109" t="b">
        <f t="shared" si="288"/>
        <v>1</v>
      </c>
      <c r="AE501" s="109" t="b">
        <f t="shared" si="289"/>
        <v>1</v>
      </c>
    </row>
    <row r="502" spans="1:31" ht="78.75">
      <c r="A502" s="2" t="s">
        <v>53</v>
      </c>
      <c r="B502" s="2" t="s">
        <v>332</v>
      </c>
      <c r="C502" s="2">
        <v>0</v>
      </c>
      <c r="D502" s="3">
        <v>0</v>
      </c>
      <c r="E502" s="2"/>
      <c r="F502" s="3"/>
      <c r="G502" s="108" t="e">
        <f t="shared" si="290"/>
        <v>#DIV/0!</v>
      </c>
      <c r="H502" s="108" t="e">
        <f t="shared" si="291"/>
        <v>#DIV/0!</v>
      </c>
      <c r="I502" s="2">
        <f t="shared" si="286"/>
        <v>0</v>
      </c>
      <c r="J502" s="3">
        <f t="shared" si="286"/>
        <v>0</v>
      </c>
      <c r="K502" s="2"/>
      <c r="L502" s="3"/>
      <c r="M502" s="2"/>
      <c r="N502" s="3"/>
      <c r="O502" s="2"/>
      <c r="P502" s="2"/>
      <c r="Q502" s="3">
        <f t="shared" si="310"/>
        <v>0</v>
      </c>
      <c r="R502" s="2">
        <f t="shared" si="313"/>
        <v>0</v>
      </c>
      <c r="S502" s="3">
        <f t="shared" si="313"/>
        <v>0</v>
      </c>
      <c r="T502" s="2"/>
      <c r="U502" s="3"/>
      <c r="V502" s="2"/>
      <c r="W502" s="3"/>
      <c r="X502" s="2"/>
      <c r="Y502" s="2"/>
      <c r="Z502" s="3">
        <f t="shared" si="314"/>
        <v>0</v>
      </c>
      <c r="AA502" s="2">
        <f t="shared" si="315"/>
        <v>0</v>
      </c>
      <c r="AB502" s="3">
        <f t="shared" si="316"/>
        <v>0</v>
      </c>
      <c r="AC502" s="2"/>
      <c r="AD502" s="109" t="b">
        <f t="shared" si="288"/>
        <v>1</v>
      </c>
      <c r="AE502" s="109" t="b">
        <f t="shared" si="289"/>
        <v>1</v>
      </c>
    </row>
    <row r="503" spans="1:31" ht="47.25">
      <c r="A503" s="2">
        <f>+A496+0.01</f>
        <v>26.600000000000019</v>
      </c>
      <c r="B503" s="2" t="s">
        <v>333</v>
      </c>
      <c r="C503" s="2">
        <v>0</v>
      </c>
      <c r="D503" s="3">
        <v>0</v>
      </c>
      <c r="E503" s="2"/>
      <c r="F503" s="3"/>
      <c r="G503" s="108" t="e">
        <f t="shared" si="290"/>
        <v>#DIV/0!</v>
      </c>
      <c r="H503" s="108" t="e">
        <f t="shared" si="291"/>
        <v>#DIV/0!</v>
      </c>
      <c r="I503" s="2">
        <f t="shared" si="286"/>
        <v>0</v>
      </c>
      <c r="J503" s="3">
        <f t="shared" si="286"/>
        <v>0</v>
      </c>
      <c r="K503" s="2"/>
      <c r="L503" s="3"/>
      <c r="M503" s="2"/>
      <c r="N503" s="3"/>
      <c r="O503" s="2"/>
      <c r="P503" s="2"/>
      <c r="Q503" s="3">
        <f t="shared" si="310"/>
        <v>0</v>
      </c>
      <c r="R503" s="2">
        <f t="shared" si="313"/>
        <v>0</v>
      </c>
      <c r="S503" s="3">
        <f t="shared" si="313"/>
        <v>0</v>
      </c>
      <c r="T503" s="2"/>
      <c r="U503" s="3"/>
      <c r="V503" s="2"/>
      <c r="W503" s="3"/>
      <c r="X503" s="2"/>
      <c r="Y503" s="2"/>
      <c r="Z503" s="3">
        <f t="shared" si="314"/>
        <v>0</v>
      </c>
      <c r="AA503" s="2">
        <f t="shared" si="315"/>
        <v>0</v>
      </c>
      <c r="AB503" s="3">
        <f t="shared" si="316"/>
        <v>0</v>
      </c>
      <c r="AC503" s="2"/>
      <c r="AD503" s="109" t="b">
        <f t="shared" si="288"/>
        <v>1</v>
      </c>
      <c r="AE503" s="109" t="b">
        <f t="shared" si="289"/>
        <v>1</v>
      </c>
    </row>
    <row r="504" spans="1:31" ht="47.25">
      <c r="A504" s="2">
        <f t="shared" ref="A504:A512" si="317">+A503+0.01</f>
        <v>26.610000000000021</v>
      </c>
      <c r="B504" s="2" t="s">
        <v>334</v>
      </c>
      <c r="C504" s="2">
        <v>0</v>
      </c>
      <c r="D504" s="3">
        <v>0</v>
      </c>
      <c r="E504" s="2"/>
      <c r="F504" s="3"/>
      <c r="G504" s="108" t="e">
        <f t="shared" si="290"/>
        <v>#DIV/0!</v>
      </c>
      <c r="H504" s="108" t="e">
        <f t="shared" si="291"/>
        <v>#DIV/0!</v>
      </c>
      <c r="I504" s="2">
        <f t="shared" si="286"/>
        <v>0</v>
      </c>
      <c r="J504" s="3">
        <f t="shared" si="286"/>
        <v>0</v>
      </c>
      <c r="K504" s="2"/>
      <c r="L504" s="3"/>
      <c r="M504" s="2"/>
      <c r="N504" s="3"/>
      <c r="O504" s="2"/>
      <c r="P504" s="2"/>
      <c r="Q504" s="3">
        <f t="shared" si="310"/>
        <v>0</v>
      </c>
      <c r="R504" s="2">
        <f t="shared" si="313"/>
        <v>0</v>
      </c>
      <c r="S504" s="3">
        <f t="shared" si="313"/>
        <v>0</v>
      </c>
      <c r="T504" s="2"/>
      <c r="U504" s="3"/>
      <c r="V504" s="2"/>
      <c r="W504" s="3"/>
      <c r="X504" s="2"/>
      <c r="Y504" s="2"/>
      <c r="Z504" s="3">
        <f t="shared" si="314"/>
        <v>0</v>
      </c>
      <c r="AA504" s="2">
        <f t="shared" si="315"/>
        <v>0</v>
      </c>
      <c r="AB504" s="3">
        <f t="shared" si="316"/>
        <v>0</v>
      </c>
      <c r="AC504" s="2"/>
      <c r="AD504" s="109" t="b">
        <f t="shared" si="288"/>
        <v>1</v>
      </c>
      <c r="AE504" s="109" t="b">
        <f t="shared" si="289"/>
        <v>1</v>
      </c>
    </row>
    <row r="505" spans="1:31" ht="63">
      <c r="A505" s="2">
        <f t="shared" si="317"/>
        <v>26.620000000000022</v>
      </c>
      <c r="B505" s="2" t="s">
        <v>88</v>
      </c>
      <c r="C505" s="2">
        <v>0</v>
      </c>
      <c r="D505" s="3">
        <v>0</v>
      </c>
      <c r="E505" s="2"/>
      <c r="F505" s="3"/>
      <c r="G505" s="108" t="e">
        <f t="shared" si="290"/>
        <v>#DIV/0!</v>
      </c>
      <c r="H505" s="108" t="e">
        <f t="shared" si="291"/>
        <v>#DIV/0!</v>
      </c>
      <c r="I505" s="2">
        <f t="shared" si="286"/>
        <v>0</v>
      </c>
      <c r="J505" s="3">
        <f t="shared" si="286"/>
        <v>0</v>
      </c>
      <c r="K505" s="2"/>
      <c r="L505" s="3"/>
      <c r="M505" s="2"/>
      <c r="N505" s="3"/>
      <c r="O505" s="2"/>
      <c r="P505" s="2"/>
      <c r="Q505" s="3">
        <f t="shared" si="310"/>
        <v>0</v>
      </c>
      <c r="R505" s="2">
        <f t="shared" si="313"/>
        <v>0</v>
      </c>
      <c r="S505" s="3">
        <f t="shared" si="313"/>
        <v>0</v>
      </c>
      <c r="T505" s="2"/>
      <c r="U505" s="3"/>
      <c r="V505" s="2"/>
      <c r="W505" s="3"/>
      <c r="X505" s="2"/>
      <c r="Y505" s="2"/>
      <c r="Z505" s="3">
        <f t="shared" si="314"/>
        <v>0</v>
      </c>
      <c r="AA505" s="2">
        <f t="shared" si="315"/>
        <v>0</v>
      </c>
      <c r="AB505" s="3">
        <f t="shared" si="316"/>
        <v>0</v>
      </c>
      <c r="AC505" s="2"/>
      <c r="AD505" s="109" t="b">
        <f t="shared" si="288"/>
        <v>1</v>
      </c>
      <c r="AE505" s="109" t="b">
        <f t="shared" si="289"/>
        <v>1</v>
      </c>
    </row>
    <row r="506" spans="1:31" ht="47.25">
      <c r="A506" s="2">
        <f t="shared" si="317"/>
        <v>26.630000000000024</v>
      </c>
      <c r="B506" s="2" t="s">
        <v>335</v>
      </c>
      <c r="C506" s="2">
        <v>0</v>
      </c>
      <c r="D506" s="3">
        <v>0</v>
      </c>
      <c r="E506" s="2"/>
      <c r="F506" s="3"/>
      <c r="G506" s="108" t="e">
        <f t="shared" si="290"/>
        <v>#DIV/0!</v>
      </c>
      <c r="H506" s="108" t="e">
        <f t="shared" si="291"/>
        <v>#DIV/0!</v>
      </c>
      <c r="I506" s="2">
        <f t="shared" si="286"/>
        <v>0</v>
      </c>
      <c r="J506" s="3">
        <f t="shared" si="286"/>
        <v>0</v>
      </c>
      <c r="K506" s="2"/>
      <c r="L506" s="3"/>
      <c r="M506" s="2"/>
      <c r="N506" s="3"/>
      <c r="O506" s="2"/>
      <c r="P506" s="2"/>
      <c r="Q506" s="3">
        <f t="shared" si="310"/>
        <v>0</v>
      </c>
      <c r="R506" s="2">
        <f t="shared" si="313"/>
        <v>0</v>
      </c>
      <c r="S506" s="3">
        <f t="shared" si="313"/>
        <v>0</v>
      </c>
      <c r="T506" s="2"/>
      <c r="U506" s="3"/>
      <c r="V506" s="2"/>
      <c r="W506" s="3"/>
      <c r="X506" s="2"/>
      <c r="Y506" s="2"/>
      <c r="Z506" s="3">
        <f t="shared" si="314"/>
        <v>0</v>
      </c>
      <c r="AA506" s="2">
        <f t="shared" si="315"/>
        <v>0</v>
      </c>
      <c r="AB506" s="3">
        <f t="shared" si="316"/>
        <v>0</v>
      </c>
      <c r="AC506" s="2"/>
      <c r="AD506" s="109" t="b">
        <f t="shared" si="288"/>
        <v>1</v>
      </c>
      <c r="AE506" s="109" t="b">
        <f t="shared" si="289"/>
        <v>1</v>
      </c>
    </row>
    <row r="507" spans="1:31" ht="47.25">
      <c r="A507" s="2">
        <f t="shared" si="317"/>
        <v>26.640000000000025</v>
      </c>
      <c r="B507" s="2" t="s">
        <v>336</v>
      </c>
      <c r="C507" s="2">
        <v>0</v>
      </c>
      <c r="D507" s="3">
        <v>0</v>
      </c>
      <c r="E507" s="2"/>
      <c r="F507" s="3"/>
      <c r="G507" s="108" t="e">
        <f t="shared" si="290"/>
        <v>#DIV/0!</v>
      </c>
      <c r="H507" s="108" t="e">
        <f t="shared" si="291"/>
        <v>#DIV/0!</v>
      </c>
      <c r="I507" s="2">
        <f t="shared" si="286"/>
        <v>0</v>
      </c>
      <c r="J507" s="3">
        <f t="shared" si="286"/>
        <v>0</v>
      </c>
      <c r="K507" s="2"/>
      <c r="L507" s="3"/>
      <c r="M507" s="2"/>
      <c r="N507" s="3"/>
      <c r="O507" s="2"/>
      <c r="P507" s="2"/>
      <c r="Q507" s="3">
        <f t="shared" si="310"/>
        <v>0</v>
      </c>
      <c r="R507" s="2">
        <f t="shared" si="313"/>
        <v>0</v>
      </c>
      <c r="S507" s="3">
        <f t="shared" si="313"/>
        <v>0</v>
      </c>
      <c r="T507" s="2"/>
      <c r="U507" s="3"/>
      <c r="V507" s="2"/>
      <c r="W507" s="3"/>
      <c r="X507" s="2"/>
      <c r="Y507" s="2"/>
      <c r="Z507" s="3">
        <f t="shared" si="314"/>
        <v>0</v>
      </c>
      <c r="AA507" s="2">
        <f t="shared" si="315"/>
        <v>0</v>
      </c>
      <c r="AB507" s="3">
        <f t="shared" si="316"/>
        <v>0</v>
      </c>
      <c r="AC507" s="2"/>
      <c r="AD507" s="109" t="b">
        <f t="shared" si="288"/>
        <v>1</v>
      </c>
      <c r="AE507" s="109" t="b">
        <f t="shared" si="289"/>
        <v>1</v>
      </c>
    </row>
    <row r="508" spans="1:31" ht="47.25">
      <c r="A508" s="2">
        <f t="shared" si="317"/>
        <v>26.650000000000027</v>
      </c>
      <c r="B508" s="2" t="s">
        <v>337</v>
      </c>
      <c r="C508" s="2">
        <v>0</v>
      </c>
      <c r="D508" s="3">
        <v>0</v>
      </c>
      <c r="E508" s="2"/>
      <c r="F508" s="3"/>
      <c r="G508" s="108" t="e">
        <f t="shared" si="290"/>
        <v>#DIV/0!</v>
      </c>
      <c r="H508" s="108" t="e">
        <f t="shared" si="291"/>
        <v>#DIV/0!</v>
      </c>
      <c r="I508" s="2">
        <f t="shared" si="286"/>
        <v>0</v>
      </c>
      <c r="J508" s="3">
        <f t="shared" si="286"/>
        <v>0</v>
      </c>
      <c r="K508" s="2"/>
      <c r="L508" s="3"/>
      <c r="M508" s="2"/>
      <c r="N508" s="3"/>
      <c r="O508" s="2"/>
      <c r="P508" s="2"/>
      <c r="Q508" s="3">
        <f t="shared" si="310"/>
        <v>0</v>
      </c>
      <c r="R508" s="2">
        <f t="shared" si="313"/>
        <v>0</v>
      </c>
      <c r="S508" s="3">
        <f t="shared" si="313"/>
        <v>0</v>
      </c>
      <c r="T508" s="2"/>
      <c r="U508" s="3"/>
      <c r="V508" s="2"/>
      <c r="W508" s="3"/>
      <c r="X508" s="2"/>
      <c r="Y508" s="2"/>
      <c r="Z508" s="3">
        <f t="shared" si="314"/>
        <v>0</v>
      </c>
      <c r="AA508" s="2">
        <f t="shared" si="315"/>
        <v>0</v>
      </c>
      <c r="AB508" s="3">
        <f t="shared" si="316"/>
        <v>0</v>
      </c>
      <c r="AC508" s="2"/>
      <c r="AD508" s="109" t="b">
        <f t="shared" si="288"/>
        <v>1</v>
      </c>
      <c r="AE508" s="109" t="b">
        <f t="shared" si="289"/>
        <v>1</v>
      </c>
    </row>
    <row r="509" spans="1:31" ht="47.25">
      <c r="A509" s="2">
        <f t="shared" si="317"/>
        <v>26.660000000000029</v>
      </c>
      <c r="B509" s="2" t="s">
        <v>338</v>
      </c>
      <c r="C509" s="2">
        <v>0</v>
      </c>
      <c r="D509" s="3">
        <v>0</v>
      </c>
      <c r="E509" s="2"/>
      <c r="F509" s="3"/>
      <c r="G509" s="108" t="e">
        <f t="shared" si="290"/>
        <v>#DIV/0!</v>
      </c>
      <c r="H509" s="108" t="e">
        <f t="shared" si="291"/>
        <v>#DIV/0!</v>
      </c>
      <c r="I509" s="2">
        <f t="shared" si="286"/>
        <v>0</v>
      </c>
      <c r="J509" s="3">
        <f t="shared" si="286"/>
        <v>0</v>
      </c>
      <c r="K509" s="2"/>
      <c r="L509" s="3"/>
      <c r="M509" s="2"/>
      <c r="N509" s="3"/>
      <c r="O509" s="2"/>
      <c r="P509" s="2"/>
      <c r="Q509" s="3">
        <f t="shared" si="310"/>
        <v>0</v>
      </c>
      <c r="R509" s="2">
        <f t="shared" si="313"/>
        <v>0</v>
      </c>
      <c r="S509" s="3">
        <f t="shared" si="313"/>
        <v>0</v>
      </c>
      <c r="T509" s="2"/>
      <c r="U509" s="3"/>
      <c r="V509" s="2"/>
      <c r="W509" s="3"/>
      <c r="X509" s="2"/>
      <c r="Y509" s="2"/>
      <c r="Z509" s="3">
        <f t="shared" si="314"/>
        <v>0</v>
      </c>
      <c r="AA509" s="2">
        <f t="shared" si="315"/>
        <v>0</v>
      </c>
      <c r="AB509" s="3">
        <f t="shared" si="316"/>
        <v>0</v>
      </c>
      <c r="AC509" s="2"/>
      <c r="AD509" s="109" t="b">
        <f t="shared" si="288"/>
        <v>1</v>
      </c>
      <c r="AE509" s="109" t="b">
        <f t="shared" si="289"/>
        <v>1</v>
      </c>
    </row>
    <row r="510" spans="1:31" ht="47.25">
      <c r="A510" s="2">
        <f t="shared" si="317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0"/>
        <v>#DIV/0!</v>
      </c>
      <c r="H510" s="108" t="e">
        <f t="shared" si="291"/>
        <v>#DIV/0!</v>
      </c>
      <c r="I510" s="2">
        <f t="shared" si="286"/>
        <v>0</v>
      </c>
      <c r="J510" s="3">
        <f t="shared" si="286"/>
        <v>0</v>
      </c>
      <c r="K510" s="2"/>
      <c r="L510" s="3"/>
      <c r="M510" s="2"/>
      <c r="N510" s="3"/>
      <c r="O510" s="2"/>
      <c r="P510" s="2"/>
      <c r="Q510" s="3">
        <f t="shared" si="310"/>
        <v>0</v>
      </c>
      <c r="R510" s="2">
        <f t="shared" si="313"/>
        <v>0</v>
      </c>
      <c r="S510" s="3">
        <f t="shared" si="313"/>
        <v>0</v>
      </c>
      <c r="T510" s="2"/>
      <c r="U510" s="3"/>
      <c r="V510" s="2"/>
      <c r="W510" s="3"/>
      <c r="X510" s="2"/>
      <c r="Y510" s="2"/>
      <c r="Z510" s="3">
        <f t="shared" si="314"/>
        <v>0</v>
      </c>
      <c r="AA510" s="2">
        <f t="shared" si="315"/>
        <v>0</v>
      </c>
      <c r="AB510" s="3">
        <f t="shared" si="316"/>
        <v>0</v>
      </c>
      <c r="AC510" s="2"/>
      <c r="AD510" s="109" t="b">
        <f t="shared" si="288"/>
        <v>1</v>
      </c>
      <c r="AE510" s="109" t="b">
        <f t="shared" si="289"/>
        <v>1</v>
      </c>
    </row>
    <row r="511" spans="1:31" ht="47.25">
      <c r="A511" s="2">
        <f t="shared" si="317"/>
        <v>26.680000000000032</v>
      </c>
      <c r="B511" s="2" t="s">
        <v>340</v>
      </c>
      <c r="C511" s="2">
        <v>0</v>
      </c>
      <c r="D511" s="3">
        <v>0</v>
      </c>
      <c r="E511" s="2"/>
      <c r="F511" s="3"/>
      <c r="G511" s="108" t="e">
        <f t="shared" si="290"/>
        <v>#DIV/0!</v>
      </c>
      <c r="H511" s="108" t="e">
        <f t="shared" si="291"/>
        <v>#DIV/0!</v>
      </c>
      <c r="I511" s="2">
        <f t="shared" si="286"/>
        <v>0</v>
      </c>
      <c r="J511" s="3">
        <f t="shared" si="286"/>
        <v>0</v>
      </c>
      <c r="K511" s="2"/>
      <c r="L511" s="3"/>
      <c r="M511" s="2"/>
      <c r="N511" s="3"/>
      <c r="O511" s="2"/>
      <c r="P511" s="2"/>
      <c r="Q511" s="3">
        <f t="shared" si="310"/>
        <v>0</v>
      </c>
      <c r="R511" s="2">
        <f t="shared" si="313"/>
        <v>0</v>
      </c>
      <c r="S511" s="3">
        <f t="shared" si="313"/>
        <v>0</v>
      </c>
      <c r="T511" s="2"/>
      <c r="U511" s="3"/>
      <c r="V511" s="2"/>
      <c r="W511" s="3"/>
      <c r="X511" s="2"/>
      <c r="Y511" s="2"/>
      <c r="Z511" s="3">
        <f t="shared" si="314"/>
        <v>0</v>
      </c>
      <c r="AA511" s="2">
        <f t="shared" si="315"/>
        <v>0</v>
      </c>
      <c r="AB511" s="3">
        <f t="shared" si="316"/>
        <v>0</v>
      </c>
      <c r="AC511" s="2"/>
      <c r="AD511" s="109" t="b">
        <f t="shared" si="288"/>
        <v>1</v>
      </c>
      <c r="AE511" s="109" t="b">
        <f t="shared" si="289"/>
        <v>1</v>
      </c>
    </row>
    <row r="512" spans="1:31" ht="63">
      <c r="A512" s="2">
        <f t="shared" si="317"/>
        <v>26.690000000000033</v>
      </c>
      <c r="B512" s="2" t="s">
        <v>341</v>
      </c>
      <c r="C512" s="2">
        <v>0</v>
      </c>
      <c r="D512" s="3">
        <v>0</v>
      </c>
      <c r="E512" s="2"/>
      <c r="F512" s="3"/>
      <c r="G512" s="108" t="e">
        <f t="shared" si="290"/>
        <v>#DIV/0!</v>
      </c>
      <c r="H512" s="108" t="e">
        <f t="shared" si="291"/>
        <v>#DIV/0!</v>
      </c>
      <c r="I512" s="2">
        <f t="shared" si="286"/>
        <v>0</v>
      </c>
      <c r="J512" s="3">
        <f t="shared" si="286"/>
        <v>0</v>
      </c>
      <c r="K512" s="2"/>
      <c r="L512" s="3"/>
      <c r="M512" s="2"/>
      <c r="N512" s="3"/>
      <c r="O512" s="2"/>
      <c r="P512" s="2"/>
      <c r="Q512" s="3">
        <f t="shared" si="310"/>
        <v>0</v>
      </c>
      <c r="R512" s="2">
        <f t="shared" si="313"/>
        <v>0</v>
      </c>
      <c r="S512" s="3">
        <f t="shared" si="313"/>
        <v>0</v>
      </c>
      <c r="T512" s="2"/>
      <c r="U512" s="3"/>
      <c r="V512" s="2"/>
      <c r="W512" s="3"/>
      <c r="X512" s="2"/>
      <c r="Y512" s="2"/>
      <c r="Z512" s="3">
        <f t="shared" si="314"/>
        <v>0</v>
      </c>
      <c r="AA512" s="2">
        <f t="shared" si="315"/>
        <v>0</v>
      </c>
      <c r="AB512" s="3">
        <f t="shared" si="316"/>
        <v>0</v>
      </c>
      <c r="AC512" s="2"/>
      <c r="AD512" s="109" t="b">
        <f t="shared" si="288"/>
        <v>1</v>
      </c>
      <c r="AE512" s="109" t="b">
        <f t="shared" si="289"/>
        <v>1</v>
      </c>
    </row>
    <row r="513" spans="1:31" s="176" customFormat="1" ht="31.5">
      <c r="A513" s="4"/>
      <c r="B513" s="4" t="s">
        <v>342</v>
      </c>
      <c r="C513" s="4">
        <f>SUM(C493:C512)</f>
        <v>0</v>
      </c>
      <c r="D513" s="5">
        <f>SUM(D493:D512)</f>
        <v>0</v>
      </c>
      <c r="E513" s="4">
        <f>SUM(E493:E512)</f>
        <v>0</v>
      </c>
      <c r="F513" s="5">
        <f>SUM(F493:F512)</f>
        <v>0</v>
      </c>
      <c r="G513" s="175" t="e">
        <f t="shared" si="290"/>
        <v>#DIV/0!</v>
      </c>
      <c r="H513" s="175" t="e">
        <f t="shared" si="291"/>
        <v>#DIV/0!</v>
      </c>
      <c r="I513" s="4">
        <f t="shared" ref="I513:N513" si="318">SUM(I493:I512)</f>
        <v>0</v>
      </c>
      <c r="J513" s="5">
        <f t="shared" si="318"/>
        <v>0</v>
      </c>
      <c r="K513" s="4">
        <f t="shared" si="318"/>
        <v>0</v>
      </c>
      <c r="L513" s="5">
        <f t="shared" si="318"/>
        <v>0</v>
      </c>
      <c r="M513" s="4">
        <f t="shared" si="318"/>
        <v>0</v>
      </c>
      <c r="N513" s="5">
        <f t="shared" si="318"/>
        <v>0</v>
      </c>
      <c r="O513" s="4"/>
      <c r="P513" s="4">
        <f t="shared" ref="P513:W513" si="319">SUM(P493:P512)</f>
        <v>0</v>
      </c>
      <c r="Q513" s="5">
        <f t="shared" si="319"/>
        <v>0</v>
      </c>
      <c r="R513" s="4">
        <f t="shared" si="319"/>
        <v>0</v>
      </c>
      <c r="S513" s="5">
        <f t="shared" si="319"/>
        <v>0</v>
      </c>
      <c r="T513" s="4">
        <f t="shared" si="319"/>
        <v>0</v>
      </c>
      <c r="U513" s="5">
        <f t="shared" si="319"/>
        <v>0</v>
      </c>
      <c r="V513" s="4">
        <f t="shared" si="319"/>
        <v>0</v>
      </c>
      <c r="W513" s="5">
        <f t="shared" si="319"/>
        <v>0</v>
      </c>
      <c r="X513" s="4"/>
      <c r="Y513" s="4">
        <v>0</v>
      </c>
      <c r="Z513" s="5">
        <f>SUM(Z493:Z512)</f>
        <v>0</v>
      </c>
      <c r="AA513" s="4">
        <f>SUM(AA493:AA512)</f>
        <v>0</v>
      </c>
      <c r="AB513" s="5">
        <f>SUM(AB493:AB512)</f>
        <v>0</v>
      </c>
      <c r="AC513" s="4"/>
      <c r="AD513" s="109" t="b">
        <f t="shared" si="288"/>
        <v>1</v>
      </c>
      <c r="AE513" s="109" t="b">
        <f t="shared" si="289"/>
        <v>1</v>
      </c>
    </row>
    <row r="514" spans="1:31" s="176" customFormat="1" ht="47.25">
      <c r="A514" s="4"/>
      <c r="B514" s="4" t="s">
        <v>343</v>
      </c>
      <c r="C514" s="4">
        <f>C513+C491</f>
        <v>0</v>
      </c>
      <c r="D514" s="5">
        <f>D513+D491</f>
        <v>0</v>
      </c>
      <c r="E514" s="4">
        <f>E513+E491</f>
        <v>0</v>
      </c>
      <c r="F514" s="5">
        <f>F513+F491</f>
        <v>0</v>
      </c>
      <c r="G514" s="175" t="e">
        <f t="shared" si="290"/>
        <v>#DIV/0!</v>
      </c>
      <c r="H514" s="175" t="e">
        <f t="shared" si="291"/>
        <v>#DIV/0!</v>
      </c>
      <c r="I514" s="4">
        <f t="shared" ref="I514:N514" si="320">I513+I491</f>
        <v>0</v>
      </c>
      <c r="J514" s="5">
        <f t="shared" si="320"/>
        <v>0</v>
      </c>
      <c r="K514" s="4">
        <f t="shared" si="320"/>
        <v>0</v>
      </c>
      <c r="L514" s="5">
        <f t="shared" si="320"/>
        <v>0</v>
      </c>
      <c r="M514" s="4">
        <f t="shared" si="320"/>
        <v>0</v>
      </c>
      <c r="N514" s="5">
        <f t="shared" si="320"/>
        <v>0</v>
      </c>
      <c r="O514" s="4"/>
      <c r="P514" s="4">
        <f t="shared" ref="P514:W514" si="321">P513+P491</f>
        <v>0</v>
      </c>
      <c r="Q514" s="5">
        <f t="shared" si="321"/>
        <v>0</v>
      </c>
      <c r="R514" s="4">
        <f t="shared" si="321"/>
        <v>0</v>
      </c>
      <c r="S514" s="5">
        <f t="shared" si="321"/>
        <v>0</v>
      </c>
      <c r="T514" s="4">
        <f t="shared" si="321"/>
        <v>0</v>
      </c>
      <c r="U514" s="5">
        <f t="shared" si="321"/>
        <v>0</v>
      </c>
      <c r="V514" s="4">
        <f t="shared" si="321"/>
        <v>0</v>
      </c>
      <c r="W514" s="5">
        <f t="shared" si="321"/>
        <v>0</v>
      </c>
      <c r="X514" s="4"/>
      <c r="Y514" s="4">
        <v>0</v>
      </c>
      <c r="Z514" s="5">
        <f>Z513+Z491</f>
        <v>0</v>
      </c>
      <c r="AA514" s="4">
        <f>AA513+AA491</f>
        <v>0</v>
      </c>
      <c r="AB514" s="5">
        <f>AB513+AB491</f>
        <v>0</v>
      </c>
      <c r="AC514" s="4"/>
      <c r="AD514" s="109" t="b">
        <f t="shared" si="288"/>
        <v>1</v>
      </c>
      <c r="AE514" s="109" t="b">
        <f t="shared" si="289"/>
        <v>1</v>
      </c>
    </row>
    <row r="515" spans="1:31" s="176" customFormat="1" ht="47.2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0"/>
        <v>#DIV/0!</v>
      </c>
      <c r="H515" s="175" t="e">
        <f t="shared" si="291"/>
        <v>#DIV/0!</v>
      </c>
      <c r="I515" s="4">
        <f t="shared" ref="I515:N515" si="322">I418+I455+I491</f>
        <v>0</v>
      </c>
      <c r="J515" s="5">
        <f t="shared" si="322"/>
        <v>0</v>
      </c>
      <c r="K515" s="4">
        <f t="shared" si="322"/>
        <v>0</v>
      </c>
      <c r="L515" s="5">
        <f t="shared" si="322"/>
        <v>0</v>
      </c>
      <c r="M515" s="4">
        <f t="shared" si="322"/>
        <v>0</v>
      </c>
      <c r="N515" s="5">
        <f t="shared" si="322"/>
        <v>0</v>
      </c>
      <c r="O515" s="4"/>
      <c r="P515" s="4">
        <f t="shared" ref="P515:W515" si="323">P418+P455+P491</f>
        <v>0</v>
      </c>
      <c r="Q515" s="5">
        <f t="shared" si="323"/>
        <v>0</v>
      </c>
      <c r="R515" s="4">
        <f t="shared" si="323"/>
        <v>0</v>
      </c>
      <c r="S515" s="5">
        <f t="shared" si="323"/>
        <v>0</v>
      </c>
      <c r="T515" s="4">
        <f t="shared" si="323"/>
        <v>0</v>
      </c>
      <c r="U515" s="5">
        <f t="shared" si="323"/>
        <v>0</v>
      </c>
      <c r="V515" s="4">
        <f t="shared" si="323"/>
        <v>0</v>
      </c>
      <c r="W515" s="5">
        <f t="shared" si="323"/>
        <v>0</v>
      </c>
      <c r="X515" s="4"/>
      <c r="Y515" s="4">
        <v>0</v>
      </c>
      <c r="Z515" s="5">
        <f>Z418+Z455+Z491</f>
        <v>0</v>
      </c>
      <c r="AA515" s="4">
        <f>AA418+AA455+AA491</f>
        <v>0</v>
      </c>
      <c r="AB515" s="5">
        <f>AB418+AB455+AB491</f>
        <v>0</v>
      </c>
      <c r="AC515" s="4"/>
      <c r="AD515" s="109" t="b">
        <f t="shared" si="288"/>
        <v>1</v>
      </c>
      <c r="AE515" s="109" t="b">
        <f t="shared" si="289"/>
        <v>1</v>
      </c>
    </row>
    <row r="516" spans="1:31" s="176" customFormat="1" ht="31.5">
      <c r="A516" s="4"/>
      <c r="B516" s="4" t="s">
        <v>345</v>
      </c>
      <c r="C516" s="4">
        <f>C442+C478+C513</f>
        <v>0</v>
      </c>
      <c r="D516" s="5">
        <f>D442+D478+D513</f>
        <v>0</v>
      </c>
      <c r="E516" s="4">
        <f>E442+E478+E513</f>
        <v>0</v>
      </c>
      <c r="F516" s="5">
        <f>F442+F478+F513</f>
        <v>0</v>
      </c>
      <c r="G516" s="175" t="e">
        <f t="shared" si="290"/>
        <v>#DIV/0!</v>
      </c>
      <c r="H516" s="175" t="e">
        <f t="shared" si="291"/>
        <v>#DIV/0!</v>
      </c>
      <c r="I516" s="4">
        <f t="shared" ref="I516:N516" si="324">I442+I478+I513</f>
        <v>0</v>
      </c>
      <c r="J516" s="5">
        <f>J442+J478+J513</f>
        <v>0</v>
      </c>
      <c r="K516" s="4">
        <f t="shared" si="324"/>
        <v>0</v>
      </c>
      <c r="L516" s="5">
        <f t="shared" si="324"/>
        <v>0</v>
      </c>
      <c r="M516" s="4">
        <f t="shared" si="324"/>
        <v>0</v>
      </c>
      <c r="N516" s="5">
        <f t="shared" si="324"/>
        <v>0</v>
      </c>
      <c r="O516" s="4"/>
      <c r="P516" s="4">
        <f t="shared" ref="P516:W516" si="325">P442+P478+P513</f>
        <v>0</v>
      </c>
      <c r="Q516" s="5">
        <f t="shared" si="325"/>
        <v>0</v>
      </c>
      <c r="R516" s="4">
        <f t="shared" si="325"/>
        <v>0</v>
      </c>
      <c r="S516" s="5">
        <f t="shared" si="325"/>
        <v>0</v>
      </c>
      <c r="T516" s="4">
        <f t="shared" si="325"/>
        <v>0</v>
      </c>
      <c r="U516" s="5">
        <f t="shared" si="325"/>
        <v>0</v>
      </c>
      <c r="V516" s="4">
        <f t="shared" si="325"/>
        <v>0</v>
      </c>
      <c r="W516" s="5">
        <f t="shared" si="325"/>
        <v>0</v>
      </c>
      <c r="X516" s="4"/>
      <c r="Y516" s="4">
        <v>0</v>
      </c>
      <c r="Z516" s="5">
        <f>Z442+Z478+Z513</f>
        <v>0</v>
      </c>
      <c r="AA516" s="4">
        <f>AA442+AA478+AA513</f>
        <v>0</v>
      </c>
      <c r="AB516" s="5">
        <f>AB442+AB478+AB513</f>
        <v>0</v>
      </c>
      <c r="AC516" s="4"/>
      <c r="AD516" s="109" t="b">
        <f t="shared" si="288"/>
        <v>1</v>
      </c>
      <c r="AE516" s="109" t="b">
        <f t="shared" si="289"/>
        <v>1</v>
      </c>
    </row>
    <row r="517" spans="1:31" s="176" customFormat="1" ht="63">
      <c r="A517" s="4"/>
      <c r="B517" s="4" t="s">
        <v>346</v>
      </c>
      <c r="C517" s="4">
        <f>C516+C515</f>
        <v>0</v>
      </c>
      <c r="D517" s="5">
        <f>D516+D515</f>
        <v>0</v>
      </c>
      <c r="E517" s="4">
        <f>E516+E515</f>
        <v>0</v>
      </c>
      <c r="F517" s="5">
        <f>F516+F515</f>
        <v>0</v>
      </c>
      <c r="G517" s="175" t="e">
        <f t="shared" si="290"/>
        <v>#DIV/0!</v>
      </c>
      <c r="H517" s="175" t="e">
        <f t="shared" si="291"/>
        <v>#DIV/0!</v>
      </c>
      <c r="I517" s="4">
        <f t="shared" ref="I517:N517" si="326">I516+I515</f>
        <v>0</v>
      </c>
      <c r="J517" s="5">
        <f t="shared" si="326"/>
        <v>0</v>
      </c>
      <c r="K517" s="4">
        <f t="shared" si="326"/>
        <v>0</v>
      </c>
      <c r="L517" s="5">
        <f t="shared" si="326"/>
        <v>0</v>
      </c>
      <c r="M517" s="4">
        <f t="shared" si="326"/>
        <v>0</v>
      </c>
      <c r="N517" s="5">
        <f t="shared" si="326"/>
        <v>0</v>
      </c>
      <c r="O517" s="4"/>
      <c r="P517" s="4">
        <f t="shared" ref="P517:W517" si="327">P516+P515</f>
        <v>0</v>
      </c>
      <c r="Q517" s="5">
        <f t="shared" si="327"/>
        <v>0</v>
      </c>
      <c r="R517" s="4">
        <f t="shared" si="327"/>
        <v>0</v>
      </c>
      <c r="S517" s="5">
        <f t="shared" si="327"/>
        <v>0</v>
      </c>
      <c r="T517" s="4">
        <f t="shared" si="327"/>
        <v>0</v>
      </c>
      <c r="U517" s="5">
        <f t="shared" si="327"/>
        <v>0</v>
      </c>
      <c r="V517" s="4">
        <f t="shared" si="327"/>
        <v>0</v>
      </c>
      <c r="W517" s="5">
        <f t="shared" si="327"/>
        <v>0</v>
      </c>
      <c r="X517" s="4"/>
      <c r="Y517" s="4">
        <v>0</v>
      </c>
      <c r="Z517" s="5">
        <f>Z516+Z515</f>
        <v>0</v>
      </c>
      <c r="AA517" s="4">
        <f>AA516+AA515</f>
        <v>0</v>
      </c>
      <c r="AB517" s="5">
        <f>AB516+AB515</f>
        <v>0</v>
      </c>
      <c r="AC517" s="4"/>
      <c r="AD517" s="109" t="b">
        <f t="shared" si="288"/>
        <v>1</v>
      </c>
      <c r="AE517" s="109" t="b">
        <f t="shared" si="289"/>
        <v>1</v>
      </c>
    </row>
    <row r="518" spans="1:31" s="176" customFormat="1" ht="31.5">
      <c r="A518" s="4"/>
      <c r="B518" s="4" t="s">
        <v>347</v>
      </c>
      <c r="C518" s="4"/>
      <c r="D518" s="5">
        <f>D405+D517</f>
        <v>2624.8127668000002</v>
      </c>
      <c r="E518" s="4"/>
      <c r="F518" s="5">
        <f>F405+F517</f>
        <v>1885.4722000000002</v>
      </c>
      <c r="G518" s="175" t="e">
        <f t="shared" si="290"/>
        <v>#DIV/0!</v>
      </c>
      <c r="H518" s="175">
        <f t="shared" si="291"/>
        <v>0.71832635982590265</v>
      </c>
      <c r="I518" s="4"/>
      <c r="J518" s="5">
        <f>J405+J517</f>
        <v>266.84456680000005</v>
      </c>
      <c r="K518" s="4"/>
      <c r="L518" s="5">
        <f>L405+L517</f>
        <v>472.49600000000004</v>
      </c>
      <c r="M518" s="4"/>
      <c r="N518" s="5">
        <f>N405+N517</f>
        <v>0</v>
      </c>
      <c r="O518" s="4"/>
      <c r="P518" s="4"/>
      <c r="Q518" s="5">
        <f>Q405+Q517</f>
        <v>2012.1389999999999</v>
      </c>
      <c r="R518" s="4"/>
      <c r="S518" s="5">
        <f>S405+S517</f>
        <v>2484.6350000000002</v>
      </c>
      <c r="T518" s="4"/>
      <c r="U518" s="5">
        <f>U405+U517</f>
        <v>472.49600000000004</v>
      </c>
      <c r="V518" s="4"/>
      <c r="W518" s="5">
        <f>W405+W517</f>
        <v>0</v>
      </c>
      <c r="X518" s="4"/>
      <c r="Y518" s="4"/>
      <c r="Z518" s="5">
        <f>Z405+Z517</f>
        <v>2012.1389999999999</v>
      </c>
      <c r="AA518" s="4"/>
      <c r="AB518" s="5">
        <f>AB405+AB517</f>
        <v>2484.6350000000002</v>
      </c>
      <c r="AC518" s="4"/>
      <c r="AD518" s="109" t="b">
        <f t="shared" si="288"/>
        <v>0</v>
      </c>
      <c r="AE518" s="109" t="b">
        <f t="shared" si="289"/>
        <v>1</v>
      </c>
    </row>
    <row r="519" spans="1:31">
      <c r="AD519" s="109" t="b">
        <f t="shared" si="288"/>
        <v>1</v>
      </c>
      <c r="AE519" s="109" t="b">
        <f t="shared" si="289"/>
        <v>1</v>
      </c>
    </row>
    <row r="520" spans="1:31">
      <c r="B520" s="8" t="s">
        <v>273</v>
      </c>
      <c r="Q520" s="10"/>
      <c r="S520" s="10">
        <f>(S393+S402)/S405</f>
        <v>3.0185520207193409E-2</v>
      </c>
      <c r="AD520" s="109" t="b">
        <f>X520*Y520=Z520</f>
        <v>1</v>
      </c>
      <c r="AE520" s="10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1.9680154227884581E-2</v>
      </c>
      <c r="AB521" s="9">
        <f>AB143+AB193+AB206+AB212+AB260+AB283+AB297+AB306+AB311+AB322+AB326+AB333+AB337+AB343+AB347+AB386+AB393+AB399+AB404+AB517</f>
        <v>2484.6349999999998</v>
      </c>
      <c r="AD521" s="109" t="b">
        <f>X521*Y521=Z521</f>
        <v>1</v>
      </c>
      <c r="AE521" s="109" t="b">
        <f>U521+W521+Z521=AB521</f>
        <v>0</v>
      </c>
    </row>
    <row r="522" spans="1:31" ht="31.5">
      <c r="B522" s="8" t="s">
        <v>349</v>
      </c>
      <c r="Q522" s="10"/>
      <c r="S522" s="10">
        <f>S398/S405</f>
        <v>4.5278280310790111E-3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0.19298448263024548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17" priority="3" stopIfTrue="1" operator="equal">
      <formula>0</formula>
    </cfRule>
  </conditionalFormatting>
  <conditionalFormatting sqref="X493:X495">
    <cfRule type="cellIs" dxfId="16" priority="2" stopIfTrue="1" operator="equal">
      <formula>0</formula>
    </cfRule>
  </conditionalFormatting>
  <conditionalFormatting sqref="X493:X495">
    <cfRule type="cellIs" dxfId="15" priority="1" stopIfTrue="1" operator="equal">
      <formula>0</formula>
    </cfRule>
  </conditionalFormatting>
  <pageMargins left="0.7" right="0.7" top="0.21" bottom="0.27" header="0.5" footer="0.16"/>
  <pageSetup paperSize="9" scale="44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106"/>
  <sheetViews>
    <sheetView showZeros="0" view="pageBreakPreview" zoomScale="70" zoomScaleNormal="90" zoomScaleSheetLayoutView="70" workbookViewId="0">
      <pane xSplit="2" ySplit="4" topLeftCell="C80" activePane="bottomRight" state="frozen"/>
      <selection activeCell="D7" sqref="D7"/>
      <selection pane="topRight" activeCell="D7" sqref="D7"/>
      <selection pane="bottomLeft" activeCell="D7" sqref="D7"/>
      <selection pane="bottomRight" activeCell="L97" sqref="L97"/>
    </sheetView>
  </sheetViews>
  <sheetFormatPr defaultRowHeight="15.75"/>
  <cols>
    <col min="1" max="1" width="5.28515625" style="16" customWidth="1"/>
    <col min="2" max="2" width="40.28515625" style="16" customWidth="1"/>
    <col min="3" max="3" width="10.42578125" style="16" customWidth="1"/>
    <col min="4" max="4" width="11.28515625" style="251" customWidth="1"/>
    <col min="5" max="5" width="11.5703125" style="250" customWidth="1"/>
    <col min="6" max="6" width="11.28515625" style="251" customWidth="1"/>
    <col min="7" max="7" width="11.5703125" style="250" customWidth="1"/>
    <col min="8" max="8" width="10.28515625" style="16" customWidth="1"/>
    <col min="9" max="9" width="10.5703125" style="251" customWidth="1"/>
    <col min="10" max="10" width="13.42578125" style="250" customWidth="1"/>
    <col min="11" max="11" width="10.5703125" style="251" customWidth="1"/>
    <col min="12" max="12" width="11.85546875" style="252" customWidth="1"/>
    <col min="13" max="13" width="8" style="250" customWidth="1"/>
    <col min="14" max="14" width="17.7109375" style="16" customWidth="1"/>
    <col min="15" max="15" width="11.7109375" style="16" customWidth="1"/>
    <col min="16" max="258" width="9.140625" style="16"/>
    <col min="259" max="259" width="30.5703125" style="16" customWidth="1"/>
    <col min="260" max="260" width="10.5703125" style="16" bestFit="1" customWidth="1"/>
    <col min="261" max="261" width="12.85546875" style="16" customWidth="1"/>
    <col min="262" max="262" width="11.7109375" style="16" bestFit="1" customWidth="1"/>
    <col min="263" max="263" width="15.7109375" style="16" bestFit="1" customWidth="1"/>
    <col min="264" max="264" width="11.7109375" style="16" bestFit="1" customWidth="1"/>
    <col min="265" max="265" width="18" style="16" customWidth="1"/>
    <col min="266" max="266" width="10" style="16" bestFit="1" customWidth="1"/>
    <col min="267" max="267" width="11.7109375" style="16" bestFit="1" customWidth="1"/>
    <col min="268" max="268" width="10" style="16" bestFit="1" customWidth="1"/>
    <col min="269" max="269" width="11.7109375" style="16" bestFit="1" customWidth="1"/>
    <col min="270" max="270" width="50" style="16" customWidth="1"/>
    <col min="271" max="514" width="9.140625" style="16"/>
    <col min="515" max="515" width="30.5703125" style="16" customWidth="1"/>
    <col min="516" max="516" width="10.5703125" style="16" bestFit="1" customWidth="1"/>
    <col min="517" max="517" width="12.85546875" style="16" customWidth="1"/>
    <col min="518" max="518" width="11.7109375" style="16" bestFit="1" customWidth="1"/>
    <col min="519" max="519" width="15.7109375" style="16" bestFit="1" customWidth="1"/>
    <col min="520" max="520" width="11.7109375" style="16" bestFit="1" customWidth="1"/>
    <col min="521" max="521" width="18" style="16" customWidth="1"/>
    <col min="522" max="522" width="10" style="16" bestFit="1" customWidth="1"/>
    <col min="523" max="523" width="11.7109375" style="16" bestFit="1" customWidth="1"/>
    <col min="524" max="524" width="10" style="16" bestFit="1" customWidth="1"/>
    <col min="525" max="525" width="11.7109375" style="16" bestFit="1" customWidth="1"/>
    <col min="526" max="526" width="50" style="16" customWidth="1"/>
    <col min="527" max="770" width="9.140625" style="16"/>
    <col min="771" max="771" width="30.5703125" style="16" customWidth="1"/>
    <col min="772" max="772" width="10.5703125" style="16" bestFit="1" customWidth="1"/>
    <col min="773" max="773" width="12.85546875" style="16" customWidth="1"/>
    <col min="774" max="774" width="11.7109375" style="16" bestFit="1" customWidth="1"/>
    <col min="775" max="775" width="15.7109375" style="16" bestFit="1" customWidth="1"/>
    <col min="776" max="776" width="11.7109375" style="16" bestFit="1" customWidth="1"/>
    <col min="777" max="777" width="18" style="16" customWidth="1"/>
    <col min="778" max="778" width="10" style="16" bestFit="1" customWidth="1"/>
    <col min="779" max="779" width="11.7109375" style="16" bestFit="1" customWidth="1"/>
    <col min="780" max="780" width="10" style="16" bestFit="1" customWidth="1"/>
    <col min="781" max="781" width="11.7109375" style="16" bestFit="1" customWidth="1"/>
    <col min="782" max="782" width="50" style="16" customWidth="1"/>
    <col min="783" max="1026" width="9.140625" style="16"/>
    <col min="1027" max="1027" width="30.5703125" style="16" customWidth="1"/>
    <col min="1028" max="1028" width="10.5703125" style="16" bestFit="1" customWidth="1"/>
    <col min="1029" max="1029" width="12.85546875" style="16" customWidth="1"/>
    <col min="1030" max="1030" width="11.7109375" style="16" bestFit="1" customWidth="1"/>
    <col min="1031" max="1031" width="15.7109375" style="16" bestFit="1" customWidth="1"/>
    <col min="1032" max="1032" width="11.7109375" style="16" bestFit="1" customWidth="1"/>
    <col min="1033" max="1033" width="18" style="16" customWidth="1"/>
    <col min="1034" max="1034" width="10" style="16" bestFit="1" customWidth="1"/>
    <col min="1035" max="1035" width="11.7109375" style="16" bestFit="1" customWidth="1"/>
    <col min="1036" max="1036" width="10" style="16" bestFit="1" customWidth="1"/>
    <col min="1037" max="1037" width="11.7109375" style="16" bestFit="1" customWidth="1"/>
    <col min="1038" max="1038" width="50" style="16" customWidth="1"/>
    <col min="1039" max="1282" width="9.140625" style="16"/>
    <col min="1283" max="1283" width="30.5703125" style="16" customWidth="1"/>
    <col min="1284" max="1284" width="10.5703125" style="16" bestFit="1" customWidth="1"/>
    <col min="1285" max="1285" width="12.85546875" style="16" customWidth="1"/>
    <col min="1286" max="1286" width="11.7109375" style="16" bestFit="1" customWidth="1"/>
    <col min="1287" max="1287" width="15.7109375" style="16" bestFit="1" customWidth="1"/>
    <col min="1288" max="1288" width="11.7109375" style="16" bestFit="1" customWidth="1"/>
    <col min="1289" max="1289" width="18" style="16" customWidth="1"/>
    <col min="1290" max="1290" width="10" style="16" bestFit="1" customWidth="1"/>
    <col min="1291" max="1291" width="11.7109375" style="16" bestFit="1" customWidth="1"/>
    <col min="1292" max="1292" width="10" style="16" bestFit="1" customWidth="1"/>
    <col min="1293" max="1293" width="11.7109375" style="16" bestFit="1" customWidth="1"/>
    <col min="1294" max="1294" width="50" style="16" customWidth="1"/>
    <col min="1295" max="1538" width="9.140625" style="16"/>
    <col min="1539" max="1539" width="30.5703125" style="16" customWidth="1"/>
    <col min="1540" max="1540" width="10.5703125" style="16" bestFit="1" customWidth="1"/>
    <col min="1541" max="1541" width="12.85546875" style="16" customWidth="1"/>
    <col min="1542" max="1542" width="11.7109375" style="16" bestFit="1" customWidth="1"/>
    <col min="1543" max="1543" width="15.7109375" style="16" bestFit="1" customWidth="1"/>
    <col min="1544" max="1544" width="11.7109375" style="16" bestFit="1" customWidth="1"/>
    <col min="1545" max="1545" width="18" style="16" customWidth="1"/>
    <col min="1546" max="1546" width="10" style="16" bestFit="1" customWidth="1"/>
    <col min="1547" max="1547" width="11.7109375" style="16" bestFit="1" customWidth="1"/>
    <col min="1548" max="1548" width="10" style="16" bestFit="1" customWidth="1"/>
    <col min="1549" max="1549" width="11.7109375" style="16" bestFit="1" customWidth="1"/>
    <col min="1550" max="1550" width="50" style="16" customWidth="1"/>
    <col min="1551" max="1794" width="9.140625" style="16"/>
    <col min="1795" max="1795" width="30.5703125" style="16" customWidth="1"/>
    <col min="1796" max="1796" width="10.5703125" style="16" bestFit="1" customWidth="1"/>
    <col min="1797" max="1797" width="12.85546875" style="16" customWidth="1"/>
    <col min="1798" max="1798" width="11.7109375" style="16" bestFit="1" customWidth="1"/>
    <col min="1799" max="1799" width="15.7109375" style="16" bestFit="1" customWidth="1"/>
    <col min="1800" max="1800" width="11.7109375" style="16" bestFit="1" customWidth="1"/>
    <col min="1801" max="1801" width="18" style="16" customWidth="1"/>
    <col min="1802" max="1802" width="10" style="16" bestFit="1" customWidth="1"/>
    <col min="1803" max="1803" width="11.7109375" style="16" bestFit="1" customWidth="1"/>
    <col min="1804" max="1804" width="10" style="16" bestFit="1" customWidth="1"/>
    <col min="1805" max="1805" width="11.7109375" style="16" bestFit="1" customWidth="1"/>
    <col min="1806" max="1806" width="50" style="16" customWidth="1"/>
    <col min="1807" max="2050" width="9.140625" style="16"/>
    <col min="2051" max="2051" width="30.5703125" style="16" customWidth="1"/>
    <col min="2052" max="2052" width="10.5703125" style="16" bestFit="1" customWidth="1"/>
    <col min="2053" max="2053" width="12.85546875" style="16" customWidth="1"/>
    <col min="2054" max="2054" width="11.7109375" style="16" bestFit="1" customWidth="1"/>
    <col min="2055" max="2055" width="15.7109375" style="16" bestFit="1" customWidth="1"/>
    <col min="2056" max="2056" width="11.7109375" style="16" bestFit="1" customWidth="1"/>
    <col min="2057" max="2057" width="18" style="16" customWidth="1"/>
    <col min="2058" max="2058" width="10" style="16" bestFit="1" customWidth="1"/>
    <col min="2059" max="2059" width="11.7109375" style="16" bestFit="1" customWidth="1"/>
    <col min="2060" max="2060" width="10" style="16" bestFit="1" customWidth="1"/>
    <col min="2061" max="2061" width="11.7109375" style="16" bestFit="1" customWidth="1"/>
    <col min="2062" max="2062" width="50" style="16" customWidth="1"/>
    <col min="2063" max="2306" width="9.140625" style="16"/>
    <col min="2307" max="2307" width="30.5703125" style="16" customWidth="1"/>
    <col min="2308" max="2308" width="10.5703125" style="16" bestFit="1" customWidth="1"/>
    <col min="2309" max="2309" width="12.85546875" style="16" customWidth="1"/>
    <col min="2310" max="2310" width="11.7109375" style="16" bestFit="1" customWidth="1"/>
    <col min="2311" max="2311" width="15.7109375" style="16" bestFit="1" customWidth="1"/>
    <col min="2312" max="2312" width="11.7109375" style="16" bestFit="1" customWidth="1"/>
    <col min="2313" max="2313" width="18" style="16" customWidth="1"/>
    <col min="2314" max="2314" width="10" style="16" bestFit="1" customWidth="1"/>
    <col min="2315" max="2315" width="11.7109375" style="16" bestFit="1" customWidth="1"/>
    <col min="2316" max="2316" width="10" style="16" bestFit="1" customWidth="1"/>
    <col min="2317" max="2317" width="11.7109375" style="16" bestFit="1" customWidth="1"/>
    <col min="2318" max="2318" width="50" style="16" customWidth="1"/>
    <col min="2319" max="2562" width="9.140625" style="16"/>
    <col min="2563" max="2563" width="30.5703125" style="16" customWidth="1"/>
    <col min="2564" max="2564" width="10.5703125" style="16" bestFit="1" customWidth="1"/>
    <col min="2565" max="2565" width="12.85546875" style="16" customWidth="1"/>
    <col min="2566" max="2566" width="11.7109375" style="16" bestFit="1" customWidth="1"/>
    <col min="2567" max="2567" width="15.7109375" style="16" bestFit="1" customWidth="1"/>
    <col min="2568" max="2568" width="11.7109375" style="16" bestFit="1" customWidth="1"/>
    <col min="2569" max="2569" width="18" style="16" customWidth="1"/>
    <col min="2570" max="2570" width="10" style="16" bestFit="1" customWidth="1"/>
    <col min="2571" max="2571" width="11.7109375" style="16" bestFit="1" customWidth="1"/>
    <col min="2572" max="2572" width="10" style="16" bestFit="1" customWidth="1"/>
    <col min="2573" max="2573" width="11.7109375" style="16" bestFit="1" customWidth="1"/>
    <col min="2574" max="2574" width="50" style="16" customWidth="1"/>
    <col min="2575" max="2818" width="9.140625" style="16"/>
    <col min="2819" max="2819" width="30.5703125" style="16" customWidth="1"/>
    <col min="2820" max="2820" width="10.5703125" style="16" bestFit="1" customWidth="1"/>
    <col min="2821" max="2821" width="12.85546875" style="16" customWidth="1"/>
    <col min="2822" max="2822" width="11.7109375" style="16" bestFit="1" customWidth="1"/>
    <col min="2823" max="2823" width="15.7109375" style="16" bestFit="1" customWidth="1"/>
    <col min="2824" max="2824" width="11.7109375" style="16" bestFit="1" customWidth="1"/>
    <col min="2825" max="2825" width="18" style="16" customWidth="1"/>
    <col min="2826" max="2826" width="10" style="16" bestFit="1" customWidth="1"/>
    <col min="2827" max="2827" width="11.7109375" style="16" bestFit="1" customWidth="1"/>
    <col min="2828" max="2828" width="10" style="16" bestFit="1" customWidth="1"/>
    <col min="2829" max="2829" width="11.7109375" style="16" bestFit="1" customWidth="1"/>
    <col min="2830" max="2830" width="50" style="16" customWidth="1"/>
    <col min="2831" max="3074" width="9.140625" style="16"/>
    <col min="3075" max="3075" width="30.5703125" style="16" customWidth="1"/>
    <col min="3076" max="3076" width="10.5703125" style="16" bestFit="1" customWidth="1"/>
    <col min="3077" max="3077" width="12.85546875" style="16" customWidth="1"/>
    <col min="3078" max="3078" width="11.7109375" style="16" bestFit="1" customWidth="1"/>
    <col min="3079" max="3079" width="15.7109375" style="16" bestFit="1" customWidth="1"/>
    <col min="3080" max="3080" width="11.7109375" style="16" bestFit="1" customWidth="1"/>
    <col min="3081" max="3081" width="18" style="16" customWidth="1"/>
    <col min="3082" max="3082" width="10" style="16" bestFit="1" customWidth="1"/>
    <col min="3083" max="3083" width="11.7109375" style="16" bestFit="1" customWidth="1"/>
    <col min="3084" max="3084" width="10" style="16" bestFit="1" customWidth="1"/>
    <col min="3085" max="3085" width="11.7109375" style="16" bestFit="1" customWidth="1"/>
    <col min="3086" max="3086" width="50" style="16" customWidth="1"/>
    <col min="3087" max="3330" width="9.140625" style="16"/>
    <col min="3331" max="3331" width="30.5703125" style="16" customWidth="1"/>
    <col min="3332" max="3332" width="10.5703125" style="16" bestFit="1" customWidth="1"/>
    <col min="3333" max="3333" width="12.85546875" style="16" customWidth="1"/>
    <col min="3334" max="3334" width="11.7109375" style="16" bestFit="1" customWidth="1"/>
    <col min="3335" max="3335" width="15.7109375" style="16" bestFit="1" customWidth="1"/>
    <col min="3336" max="3336" width="11.7109375" style="16" bestFit="1" customWidth="1"/>
    <col min="3337" max="3337" width="18" style="16" customWidth="1"/>
    <col min="3338" max="3338" width="10" style="16" bestFit="1" customWidth="1"/>
    <col min="3339" max="3339" width="11.7109375" style="16" bestFit="1" customWidth="1"/>
    <col min="3340" max="3340" width="10" style="16" bestFit="1" customWidth="1"/>
    <col min="3341" max="3341" width="11.7109375" style="16" bestFit="1" customWidth="1"/>
    <col min="3342" max="3342" width="50" style="16" customWidth="1"/>
    <col min="3343" max="3586" width="9.140625" style="16"/>
    <col min="3587" max="3587" width="30.5703125" style="16" customWidth="1"/>
    <col min="3588" max="3588" width="10.5703125" style="16" bestFit="1" customWidth="1"/>
    <col min="3589" max="3589" width="12.85546875" style="16" customWidth="1"/>
    <col min="3590" max="3590" width="11.7109375" style="16" bestFit="1" customWidth="1"/>
    <col min="3591" max="3591" width="15.7109375" style="16" bestFit="1" customWidth="1"/>
    <col min="3592" max="3592" width="11.7109375" style="16" bestFit="1" customWidth="1"/>
    <col min="3593" max="3593" width="18" style="16" customWidth="1"/>
    <col min="3594" max="3594" width="10" style="16" bestFit="1" customWidth="1"/>
    <col min="3595" max="3595" width="11.7109375" style="16" bestFit="1" customWidth="1"/>
    <col min="3596" max="3596" width="10" style="16" bestFit="1" customWidth="1"/>
    <col min="3597" max="3597" width="11.7109375" style="16" bestFit="1" customWidth="1"/>
    <col min="3598" max="3598" width="50" style="16" customWidth="1"/>
    <col min="3599" max="3842" width="9.140625" style="16"/>
    <col min="3843" max="3843" width="30.5703125" style="16" customWidth="1"/>
    <col min="3844" max="3844" width="10.5703125" style="16" bestFit="1" customWidth="1"/>
    <col min="3845" max="3845" width="12.85546875" style="16" customWidth="1"/>
    <col min="3846" max="3846" width="11.7109375" style="16" bestFit="1" customWidth="1"/>
    <col min="3847" max="3847" width="15.7109375" style="16" bestFit="1" customWidth="1"/>
    <col min="3848" max="3848" width="11.7109375" style="16" bestFit="1" customWidth="1"/>
    <col min="3849" max="3849" width="18" style="16" customWidth="1"/>
    <col min="3850" max="3850" width="10" style="16" bestFit="1" customWidth="1"/>
    <col min="3851" max="3851" width="11.7109375" style="16" bestFit="1" customWidth="1"/>
    <col min="3852" max="3852" width="10" style="16" bestFit="1" customWidth="1"/>
    <col min="3853" max="3853" width="11.7109375" style="16" bestFit="1" customWidth="1"/>
    <col min="3854" max="3854" width="50" style="16" customWidth="1"/>
    <col min="3855" max="4098" width="9.140625" style="16"/>
    <col min="4099" max="4099" width="30.5703125" style="16" customWidth="1"/>
    <col min="4100" max="4100" width="10.5703125" style="16" bestFit="1" customWidth="1"/>
    <col min="4101" max="4101" width="12.85546875" style="16" customWidth="1"/>
    <col min="4102" max="4102" width="11.7109375" style="16" bestFit="1" customWidth="1"/>
    <col min="4103" max="4103" width="15.7109375" style="16" bestFit="1" customWidth="1"/>
    <col min="4104" max="4104" width="11.7109375" style="16" bestFit="1" customWidth="1"/>
    <col min="4105" max="4105" width="18" style="16" customWidth="1"/>
    <col min="4106" max="4106" width="10" style="16" bestFit="1" customWidth="1"/>
    <col min="4107" max="4107" width="11.7109375" style="16" bestFit="1" customWidth="1"/>
    <col min="4108" max="4108" width="10" style="16" bestFit="1" customWidth="1"/>
    <col min="4109" max="4109" width="11.7109375" style="16" bestFit="1" customWidth="1"/>
    <col min="4110" max="4110" width="50" style="16" customWidth="1"/>
    <col min="4111" max="4354" width="9.140625" style="16"/>
    <col min="4355" max="4355" width="30.5703125" style="16" customWidth="1"/>
    <col min="4356" max="4356" width="10.5703125" style="16" bestFit="1" customWidth="1"/>
    <col min="4357" max="4357" width="12.85546875" style="16" customWidth="1"/>
    <col min="4358" max="4358" width="11.7109375" style="16" bestFit="1" customWidth="1"/>
    <col min="4359" max="4359" width="15.7109375" style="16" bestFit="1" customWidth="1"/>
    <col min="4360" max="4360" width="11.7109375" style="16" bestFit="1" customWidth="1"/>
    <col min="4361" max="4361" width="18" style="16" customWidth="1"/>
    <col min="4362" max="4362" width="10" style="16" bestFit="1" customWidth="1"/>
    <col min="4363" max="4363" width="11.7109375" style="16" bestFit="1" customWidth="1"/>
    <col min="4364" max="4364" width="10" style="16" bestFit="1" customWidth="1"/>
    <col min="4365" max="4365" width="11.7109375" style="16" bestFit="1" customWidth="1"/>
    <col min="4366" max="4366" width="50" style="16" customWidth="1"/>
    <col min="4367" max="4610" width="9.140625" style="16"/>
    <col min="4611" max="4611" width="30.5703125" style="16" customWidth="1"/>
    <col min="4612" max="4612" width="10.5703125" style="16" bestFit="1" customWidth="1"/>
    <col min="4613" max="4613" width="12.85546875" style="16" customWidth="1"/>
    <col min="4614" max="4614" width="11.7109375" style="16" bestFit="1" customWidth="1"/>
    <col min="4615" max="4615" width="15.7109375" style="16" bestFit="1" customWidth="1"/>
    <col min="4616" max="4616" width="11.7109375" style="16" bestFit="1" customWidth="1"/>
    <col min="4617" max="4617" width="18" style="16" customWidth="1"/>
    <col min="4618" max="4618" width="10" style="16" bestFit="1" customWidth="1"/>
    <col min="4619" max="4619" width="11.7109375" style="16" bestFit="1" customWidth="1"/>
    <col min="4620" max="4620" width="10" style="16" bestFit="1" customWidth="1"/>
    <col min="4621" max="4621" width="11.7109375" style="16" bestFit="1" customWidth="1"/>
    <col min="4622" max="4622" width="50" style="16" customWidth="1"/>
    <col min="4623" max="4866" width="9.140625" style="16"/>
    <col min="4867" max="4867" width="30.5703125" style="16" customWidth="1"/>
    <col min="4868" max="4868" width="10.5703125" style="16" bestFit="1" customWidth="1"/>
    <col min="4869" max="4869" width="12.85546875" style="16" customWidth="1"/>
    <col min="4870" max="4870" width="11.7109375" style="16" bestFit="1" customWidth="1"/>
    <col min="4871" max="4871" width="15.7109375" style="16" bestFit="1" customWidth="1"/>
    <col min="4872" max="4872" width="11.7109375" style="16" bestFit="1" customWidth="1"/>
    <col min="4873" max="4873" width="18" style="16" customWidth="1"/>
    <col min="4874" max="4874" width="10" style="16" bestFit="1" customWidth="1"/>
    <col min="4875" max="4875" width="11.7109375" style="16" bestFit="1" customWidth="1"/>
    <col min="4876" max="4876" width="10" style="16" bestFit="1" customWidth="1"/>
    <col min="4877" max="4877" width="11.7109375" style="16" bestFit="1" customWidth="1"/>
    <col min="4878" max="4878" width="50" style="16" customWidth="1"/>
    <col min="4879" max="5122" width="9.140625" style="16"/>
    <col min="5123" max="5123" width="30.5703125" style="16" customWidth="1"/>
    <col min="5124" max="5124" width="10.5703125" style="16" bestFit="1" customWidth="1"/>
    <col min="5125" max="5125" width="12.85546875" style="16" customWidth="1"/>
    <col min="5126" max="5126" width="11.7109375" style="16" bestFit="1" customWidth="1"/>
    <col min="5127" max="5127" width="15.7109375" style="16" bestFit="1" customWidth="1"/>
    <col min="5128" max="5128" width="11.7109375" style="16" bestFit="1" customWidth="1"/>
    <col min="5129" max="5129" width="18" style="16" customWidth="1"/>
    <col min="5130" max="5130" width="10" style="16" bestFit="1" customWidth="1"/>
    <col min="5131" max="5131" width="11.7109375" style="16" bestFit="1" customWidth="1"/>
    <col min="5132" max="5132" width="10" style="16" bestFit="1" customWidth="1"/>
    <col min="5133" max="5133" width="11.7109375" style="16" bestFit="1" customWidth="1"/>
    <col min="5134" max="5134" width="50" style="16" customWidth="1"/>
    <col min="5135" max="5378" width="9.140625" style="16"/>
    <col min="5379" max="5379" width="30.5703125" style="16" customWidth="1"/>
    <col min="5380" max="5380" width="10.5703125" style="16" bestFit="1" customWidth="1"/>
    <col min="5381" max="5381" width="12.85546875" style="16" customWidth="1"/>
    <col min="5382" max="5382" width="11.7109375" style="16" bestFit="1" customWidth="1"/>
    <col min="5383" max="5383" width="15.7109375" style="16" bestFit="1" customWidth="1"/>
    <col min="5384" max="5384" width="11.7109375" style="16" bestFit="1" customWidth="1"/>
    <col min="5385" max="5385" width="18" style="16" customWidth="1"/>
    <col min="5386" max="5386" width="10" style="16" bestFit="1" customWidth="1"/>
    <col min="5387" max="5387" width="11.7109375" style="16" bestFit="1" customWidth="1"/>
    <col min="5388" max="5388" width="10" style="16" bestFit="1" customWidth="1"/>
    <col min="5389" max="5389" width="11.7109375" style="16" bestFit="1" customWidth="1"/>
    <col min="5390" max="5390" width="50" style="16" customWidth="1"/>
    <col min="5391" max="5634" width="9.140625" style="16"/>
    <col min="5635" max="5635" width="30.5703125" style="16" customWidth="1"/>
    <col min="5636" max="5636" width="10.5703125" style="16" bestFit="1" customWidth="1"/>
    <col min="5637" max="5637" width="12.85546875" style="16" customWidth="1"/>
    <col min="5638" max="5638" width="11.7109375" style="16" bestFit="1" customWidth="1"/>
    <col min="5639" max="5639" width="15.7109375" style="16" bestFit="1" customWidth="1"/>
    <col min="5640" max="5640" width="11.7109375" style="16" bestFit="1" customWidth="1"/>
    <col min="5641" max="5641" width="18" style="16" customWidth="1"/>
    <col min="5642" max="5642" width="10" style="16" bestFit="1" customWidth="1"/>
    <col min="5643" max="5643" width="11.7109375" style="16" bestFit="1" customWidth="1"/>
    <col min="5644" max="5644" width="10" style="16" bestFit="1" customWidth="1"/>
    <col min="5645" max="5645" width="11.7109375" style="16" bestFit="1" customWidth="1"/>
    <col min="5646" max="5646" width="50" style="16" customWidth="1"/>
    <col min="5647" max="5890" width="9.140625" style="16"/>
    <col min="5891" max="5891" width="30.5703125" style="16" customWidth="1"/>
    <col min="5892" max="5892" width="10.5703125" style="16" bestFit="1" customWidth="1"/>
    <col min="5893" max="5893" width="12.85546875" style="16" customWidth="1"/>
    <col min="5894" max="5894" width="11.7109375" style="16" bestFit="1" customWidth="1"/>
    <col min="5895" max="5895" width="15.7109375" style="16" bestFit="1" customWidth="1"/>
    <col min="5896" max="5896" width="11.7109375" style="16" bestFit="1" customWidth="1"/>
    <col min="5897" max="5897" width="18" style="16" customWidth="1"/>
    <col min="5898" max="5898" width="10" style="16" bestFit="1" customWidth="1"/>
    <col min="5899" max="5899" width="11.7109375" style="16" bestFit="1" customWidth="1"/>
    <col min="5900" max="5900" width="10" style="16" bestFit="1" customWidth="1"/>
    <col min="5901" max="5901" width="11.7109375" style="16" bestFit="1" customWidth="1"/>
    <col min="5902" max="5902" width="50" style="16" customWidth="1"/>
    <col min="5903" max="6146" width="9.140625" style="16"/>
    <col min="6147" max="6147" width="30.5703125" style="16" customWidth="1"/>
    <col min="6148" max="6148" width="10.5703125" style="16" bestFit="1" customWidth="1"/>
    <col min="6149" max="6149" width="12.85546875" style="16" customWidth="1"/>
    <col min="6150" max="6150" width="11.7109375" style="16" bestFit="1" customWidth="1"/>
    <col min="6151" max="6151" width="15.7109375" style="16" bestFit="1" customWidth="1"/>
    <col min="6152" max="6152" width="11.7109375" style="16" bestFit="1" customWidth="1"/>
    <col min="6153" max="6153" width="18" style="16" customWidth="1"/>
    <col min="6154" max="6154" width="10" style="16" bestFit="1" customWidth="1"/>
    <col min="6155" max="6155" width="11.7109375" style="16" bestFit="1" customWidth="1"/>
    <col min="6156" max="6156" width="10" style="16" bestFit="1" customWidth="1"/>
    <col min="6157" max="6157" width="11.7109375" style="16" bestFit="1" customWidth="1"/>
    <col min="6158" max="6158" width="50" style="16" customWidth="1"/>
    <col min="6159" max="6402" width="9.140625" style="16"/>
    <col min="6403" max="6403" width="30.5703125" style="16" customWidth="1"/>
    <col min="6404" max="6404" width="10.5703125" style="16" bestFit="1" customWidth="1"/>
    <col min="6405" max="6405" width="12.85546875" style="16" customWidth="1"/>
    <col min="6406" max="6406" width="11.7109375" style="16" bestFit="1" customWidth="1"/>
    <col min="6407" max="6407" width="15.7109375" style="16" bestFit="1" customWidth="1"/>
    <col min="6408" max="6408" width="11.7109375" style="16" bestFit="1" customWidth="1"/>
    <col min="6409" max="6409" width="18" style="16" customWidth="1"/>
    <col min="6410" max="6410" width="10" style="16" bestFit="1" customWidth="1"/>
    <col min="6411" max="6411" width="11.7109375" style="16" bestFit="1" customWidth="1"/>
    <col min="6412" max="6412" width="10" style="16" bestFit="1" customWidth="1"/>
    <col min="6413" max="6413" width="11.7109375" style="16" bestFit="1" customWidth="1"/>
    <col min="6414" max="6414" width="50" style="16" customWidth="1"/>
    <col min="6415" max="6658" width="9.140625" style="16"/>
    <col min="6659" max="6659" width="30.5703125" style="16" customWidth="1"/>
    <col min="6660" max="6660" width="10.5703125" style="16" bestFit="1" customWidth="1"/>
    <col min="6661" max="6661" width="12.85546875" style="16" customWidth="1"/>
    <col min="6662" max="6662" width="11.7109375" style="16" bestFit="1" customWidth="1"/>
    <col min="6663" max="6663" width="15.7109375" style="16" bestFit="1" customWidth="1"/>
    <col min="6664" max="6664" width="11.7109375" style="16" bestFit="1" customWidth="1"/>
    <col min="6665" max="6665" width="18" style="16" customWidth="1"/>
    <col min="6666" max="6666" width="10" style="16" bestFit="1" customWidth="1"/>
    <col min="6667" max="6667" width="11.7109375" style="16" bestFit="1" customWidth="1"/>
    <col min="6668" max="6668" width="10" style="16" bestFit="1" customWidth="1"/>
    <col min="6669" max="6669" width="11.7109375" style="16" bestFit="1" customWidth="1"/>
    <col min="6670" max="6670" width="50" style="16" customWidth="1"/>
    <col min="6671" max="6914" width="9.140625" style="16"/>
    <col min="6915" max="6915" width="30.5703125" style="16" customWidth="1"/>
    <col min="6916" max="6916" width="10.5703125" style="16" bestFit="1" customWidth="1"/>
    <col min="6917" max="6917" width="12.85546875" style="16" customWidth="1"/>
    <col min="6918" max="6918" width="11.7109375" style="16" bestFit="1" customWidth="1"/>
    <col min="6919" max="6919" width="15.7109375" style="16" bestFit="1" customWidth="1"/>
    <col min="6920" max="6920" width="11.7109375" style="16" bestFit="1" customWidth="1"/>
    <col min="6921" max="6921" width="18" style="16" customWidth="1"/>
    <col min="6922" max="6922" width="10" style="16" bestFit="1" customWidth="1"/>
    <col min="6923" max="6923" width="11.7109375" style="16" bestFit="1" customWidth="1"/>
    <col min="6924" max="6924" width="10" style="16" bestFit="1" customWidth="1"/>
    <col min="6925" max="6925" width="11.7109375" style="16" bestFit="1" customWidth="1"/>
    <col min="6926" max="6926" width="50" style="16" customWidth="1"/>
    <col min="6927" max="7170" width="9.140625" style="16"/>
    <col min="7171" max="7171" width="30.5703125" style="16" customWidth="1"/>
    <col min="7172" max="7172" width="10.5703125" style="16" bestFit="1" customWidth="1"/>
    <col min="7173" max="7173" width="12.85546875" style="16" customWidth="1"/>
    <col min="7174" max="7174" width="11.7109375" style="16" bestFit="1" customWidth="1"/>
    <col min="7175" max="7175" width="15.7109375" style="16" bestFit="1" customWidth="1"/>
    <col min="7176" max="7176" width="11.7109375" style="16" bestFit="1" customWidth="1"/>
    <col min="7177" max="7177" width="18" style="16" customWidth="1"/>
    <col min="7178" max="7178" width="10" style="16" bestFit="1" customWidth="1"/>
    <col min="7179" max="7179" width="11.7109375" style="16" bestFit="1" customWidth="1"/>
    <col min="7180" max="7180" width="10" style="16" bestFit="1" customWidth="1"/>
    <col min="7181" max="7181" width="11.7109375" style="16" bestFit="1" customWidth="1"/>
    <col min="7182" max="7182" width="50" style="16" customWidth="1"/>
    <col min="7183" max="7426" width="9.140625" style="16"/>
    <col min="7427" max="7427" width="30.5703125" style="16" customWidth="1"/>
    <col min="7428" max="7428" width="10.5703125" style="16" bestFit="1" customWidth="1"/>
    <col min="7429" max="7429" width="12.85546875" style="16" customWidth="1"/>
    <col min="7430" max="7430" width="11.7109375" style="16" bestFit="1" customWidth="1"/>
    <col min="7431" max="7431" width="15.7109375" style="16" bestFit="1" customWidth="1"/>
    <col min="7432" max="7432" width="11.7109375" style="16" bestFit="1" customWidth="1"/>
    <col min="7433" max="7433" width="18" style="16" customWidth="1"/>
    <col min="7434" max="7434" width="10" style="16" bestFit="1" customWidth="1"/>
    <col min="7435" max="7435" width="11.7109375" style="16" bestFit="1" customWidth="1"/>
    <col min="7436" max="7436" width="10" style="16" bestFit="1" customWidth="1"/>
    <col min="7437" max="7437" width="11.7109375" style="16" bestFit="1" customWidth="1"/>
    <col min="7438" max="7438" width="50" style="16" customWidth="1"/>
    <col min="7439" max="7682" width="9.140625" style="16"/>
    <col min="7683" max="7683" width="30.5703125" style="16" customWidth="1"/>
    <col min="7684" max="7684" width="10.5703125" style="16" bestFit="1" customWidth="1"/>
    <col min="7685" max="7685" width="12.85546875" style="16" customWidth="1"/>
    <col min="7686" max="7686" width="11.7109375" style="16" bestFit="1" customWidth="1"/>
    <col min="7687" max="7687" width="15.7109375" style="16" bestFit="1" customWidth="1"/>
    <col min="7688" max="7688" width="11.7109375" style="16" bestFit="1" customWidth="1"/>
    <col min="7689" max="7689" width="18" style="16" customWidth="1"/>
    <col min="7690" max="7690" width="10" style="16" bestFit="1" customWidth="1"/>
    <col min="7691" max="7691" width="11.7109375" style="16" bestFit="1" customWidth="1"/>
    <col min="7692" max="7692" width="10" style="16" bestFit="1" customWidth="1"/>
    <col min="7693" max="7693" width="11.7109375" style="16" bestFit="1" customWidth="1"/>
    <col min="7694" max="7694" width="50" style="16" customWidth="1"/>
    <col min="7695" max="7938" width="9.140625" style="16"/>
    <col min="7939" max="7939" width="30.5703125" style="16" customWidth="1"/>
    <col min="7940" max="7940" width="10.5703125" style="16" bestFit="1" customWidth="1"/>
    <col min="7941" max="7941" width="12.85546875" style="16" customWidth="1"/>
    <col min="7942" max="7942" width="11.7109375" style="16" bestFit="1" customWidth="1"/>
    <col min="7943" max="7943" width="15.7109375" style="16" bestFit="1" customWidth="1"/>
    <col min="7944" max="7944" width="11.7109375" style="16" bestFit="1" customWidth="1"/>
    <col min="7945" max="7945" width="18" style="16" customWidth="1"/>
    <col min="7946" max="7946" width="10" style="16" bestFit="1" customWidth="1"/>
    <col min="7947" max="7947" width="11.7109375" style="16" bestFit="1" customWidth="1"/>
    <col min="7948" max="7948" width="10" style="16" bestFit="1" customWidth="1"/>
    <col min="7949" max="7949" width="11.7109375" style="16" bestFit="1" customWidth="1"/>
    <col min="7950" max="7950" width="50" style="16" customWidth="1"/>
    <col min="7951" max="8194" width="9.140625" style="16"/>
    <col min="8195" max="8195" width="30.5703125" style="16" customWidth="1"/>
    <col min="8196" max="8196" width="10.5703125" style="16" bestFit="1" customWidth="1"/>
    <col min="8197" max="8197" width="12.85546875" style="16" customWidth="1"/>
    <col min="8198" max="8198" width="11.7109375" style="16" bestFit="1" customWidth="1"/>
    <col min="8199" max="8199" width="15.7109375" style="16" bestFit="1" customWidth="1"/>
    <col min="8200" max="8200" width="11.7109375" style="16" bestFit="1" customWidth="1"/>
    <col min="8201" max="8201" width="18" style="16" customWidth="1"/>
    <col min="8202" max="8202" width="10" style="16" bestFit="1" customWidth="1"/>
    <col min="8203" max="8203" width="11.7109375" style="16" bestFit="1" customWidth="1"/>
    <col min="8204" max="8204" width="10" style="16" bestFit="1" customWidth="1"/>
    <col min="8205" max="8205" width="11.7109375" style="16" bestFit="1" customWidth="1"/>
    <col min="8206" max="8206" width="50" style="16" customWidth="1"/>
    <col min="8207" max="8450" width="9.140625" style="16"/>
    <col min="8451" max="8451" width="30.5703125" style="16" customWidth="1"/>
    <col min="8452" max="8452" width="10.5703125" style="16" bestFit="1" customWidth="1"/>
    <col min="8453" max="8453" width="12.85546875" style="16" customWidth="1"/>
    <col min="8454" max="8454" width="11.7109375" style="16" bestFit="1" customWidth="1"/>
    <col min="8455" max="8455" width="15.7109375" style="16" bestFit="1" customWidth="1"/>
    <col min="8456" max="8456" width="11.7109375" style="16" bestFit="1" customWidth="1"/>
    <col min="8457" max="8457" width="18" style="16" customWidth="1"/>
    <col min="8458" max="8458" width="10" style="16" bestFit="1" customWidth="1"/>
    <col min="8459" max="8459" width="11.7109375" style="16" bestFit="1" customWidth="1"/>
    <col min="8460" max="8460" width="10" style="16" bestFit="1" customWidth="1"/>
    <col min="8461" max="8461" width="11.7109375" style="16" bestFit="1" customWidth="1"/>
    <col min="8462" max="8462" width="50" style="16" customWidth="1"/>
    <col min="8463" max="8706" width="9.140625" style="16"/>
    <col min="8707" max="8707" width="30.5703125" style="16" customWidth="1"/>
    <col min="8708" max="8708" width="10.5703125" style="16" bestFit="1" customWidth="1"/>
    <col min="8709" max="8709" width="12.85546875" style="16" customWidth="1"/>
    <col min="8710" max="8710" width="11.7109375" style="16" bestFit="1" customWidth="1"/>
    <col min="8711" max="8711" width="15.7109375" style="16" bestFit="1" customWidth="1"/>
    <col min="8712" max="8712" width="11.7109375" style="16" bestFit="1" customWidth="1"/>
    <col min="8713" max="8713" width="18" style="16" customWidth="1"/>
    <col min="8714" max="8714" width="10" style="16" bestFit="1" customWidth="1"/>
    <col min="8715" max="8715" width="11.7109375" style="16" bestFit="1" customWidth="1"/>
    <col min="8716" max="8716" width="10" style="16" bestFit="1" customWidth="1"/>
    <col min="8717" max="8717" width="11.7109375" style="16" bestFit="1" customWidth="1"/>
    <col min="8718" max="8718" width="50" style="16" customWidth="1"/>
    <col min="8719" max="8962" width="9.140625" style="16"/>
    <col min="8963" max="8963" width="30.5703125" style="16" customWidth="1"/>
    <col min="8964" max="8964" width="10.5703125" style="16" bestFit="1" customWidth="1"/>
    <col min="8965" max="8965" width="12.85546875" style="16" customWidth="1"/>
    <col min="8966" max="8966" width="11.7109375" style="16" bestFit="1" customWidth="1"/>
    <col min="8967" max="8967" width="15.7109375" style="16" bestFit="1" customWidth="1"/>
    <col min="8968" max="8968" width="11.7109375" style="16" bestFit="1" customWidth="1"/>
    <col min="8969" max="8969" width="18" style="16" customWidth="1"/>
    <col min="8970" max="8970" width="10" style="16" bestFit="1" customWidth="1"/>
    <col min="8971" max="8971" width="11.7109375" style="16" bestFit="1" customWidth="1"/>
    <col min="8972" max="8972" width="10" style="16" bestFit="1" customWidth="1"/>
    <col min="8973" max="8973" width="11.7109375" style="16" bestFit="1" customWidth="1"/>
    <col min="8974" max="8974" width="50" style="16" customWidth="1"/>
    <col min="8975" max="9218" width="9.140625" style="16"/>
    <col min="9219" max="9219" width="30.5703125" style="16" customWidth="1"/>
    <col min="9220" max="9220" width="10.5703125" style="16" bestFit="1" customWidth="1"/>
    <col min="9221" max="9221" width="12.85546875" style="16" customWidth="1"/>
    <col min="9222" max="9222" width="11.7109375" style="16" bestFit="1" customWidth="1"/>
    <col min="9223" max="9223" width="15.7109375" style="16" bestFit="1" customWidth="1"/>
    <col min="9224" max="9224" width="11.7109375" style="16" bestFit="1" customWidth="1"/>
    <col min="9225" max="9225" width="18" style="16" customWidth="1"/>
    <col min="9226" max="9226" width="10" style="16" bestFit="1" customWidth="1"/>
    <col min="9227" max="9227" width="11.7109375" style="16" bestFit="1" customWidth="1"/>
    <col min="9228" max="9228" width="10" style="16" bestFit="1" customWidth="1"/>
    <col min="9229" max="9229" width="11.7109375" style="16" bestFit="1" customWidth="1"/>
    <col min="9230" max="9230" width="50" style="16" customWidth="1"/>
    <col min="9231" max="9474" width="9.140625" style="16"/>
    <col min="9475" max="9475" width="30.5703125" style="16" customWidth="1"/>
    <col min="9476" max="9476" width="10.5703125" style="16" bestFit="1" customWidth="1"/>
    <col min="9477" max="9477" width="12.85546875" style="16" customWidth="1"/>
    <col min="9478" max="9478" width="11.7109375" style="16" bestFit="1" customWidth="1"/>
    <col min="9479" max="9479" width="15.7109375" style="16" bestFit="1" customWidth="1"/>
    <col min="9480" max="9480" width="11.7109375" style="16" bestFit="1" customWidth="1"/>
    <col min="9481" max="9481" width="18" style="16" customWidth="1"/>
    <col min="9482" max="9482" width="10" style="16" bestFit="1" customWidth="1"/>
    <col min="9483" max="9483" width="11.7109375" style="16" bestFit="1" customWidth="1"/>
    <col min="9484" max="9484" width="10" style="16" bestFit="1" customWidth="1"/>
    <col min="9485" max="9485" width="11.7109375" style="16" bestFit="1" customWidth="1"/>
    <col min="9486" max="9486" width="50" style="16" customWidth="1"/>
    <col min="9487" max="9730" width="9.140625" style="16"/>
    <col min="9731" max="9731" width="30.5703125" style="16" customWidth="1"/>
    <col min="9732" max="9732" width="10.5703125" style="16" bestFit="1" customWidth="1"/>
    <col min="9733" max="9733" width="12.85546875" style="16" customWidth="1"/>
    <col min="9734" max="9734" width="11.7109375" style="16" bestFit="1" customWidth="1"/>
    <col min="9735" max="9735" width="15.7109375" style="16" bestFit="1" customWidth="1"/>
    <col min="9736" max="9736" width="11.7109375" style="16" bestFit="1" customWidth="1"/>
    <col min="9737" max="9737" width="18" style="16" customWidth="1"/>
    <col min="9738" max="9738" width="10" style="16" bestFit="1" customWidth="1"/>
    <col min="9739" max="9739" width="11.7109375" style="16" bestFit="1" customWidth="1"/>
    <col min="9740" max="9740" width="10" style="16" bestFit="1" customWidth="1"/>
    <col min="9741" max="9741" width="11.7109375" style="16" bestFit="1" customWidth="1"/>
    <col min="9742" max="9742" width="50" style="16" customWidth="1"/>
    <col min="9743" max="9986" width="9.140625" style="16"/>
    <col min="9987" max="9987" width="30.5703125" style="16" customWidth="1"/>
    <col min="9988" max="9988" width="10.5703125" style="16" bestFit="1" customWidth="1"/>
    <col min="9989" max="9989" width="12.85546875" style="16" customWidth="1"/>
    <col min="9990" max="9990" width="11.7109375" style="16" bestFit="1" customWidth="1"/>
    <col min="9991" max="9991" width="15.7109375" style="16" bestFit="1" customWidth="1"/>
    <col min="9992" max="9992" width="11.7109375" style="16" bestFit="1" customWidth="1"/>
    <col min="9993" max="9993" width="18" style="16" customWidth="1"/>
    <col min="9994" max="9994" width="10" style="16" bestFit="1" customWidth="1"/>
    <col min="9995" max="9995" width="11.7109375" style="16" bestFit="1" customWidth="1"/>
    <col min="9996" max="9996" width="10" style="16" bestFit="1" customWidth="1"/>
    <col min="9997" max="9997" width="11.7109375" style="16" bestFit="1" customWidth="1"/>
    <col min="9998" max="9998" width="50" style="16" customWidth="1"/>
    <col min="9999" max="10242" width="9.140625" style="16"/>
    <col min="10243" max="10243" width="30.5703125" style="16" customWidth="1"/>
    <col min="10244" max="10244" width="10.5703125" style="16" bestFit="1" customWidth="1"/>
    <col min="10245" max="10245" width="12.85546875" style="16" customWidth="1"/>
    <col min="10246" max="10246" width="11.7109375" style="16" bestFit="1" customWidth="1"/>
    <col min="10247" max="10247" width="15.7109375" style="16" bestFit="1" customWidth="1"/>
    <col min="10248" max="10248" width="11.7109375" style="16" bestFit="1" customWidth="1"/>
    <col min="10249" max="10249" width="18" style="16" customWidth="1"/>
    <col min="10250" max="10250" width="10" style="16" bestFit="1" customWidth="1"/>
    <col min="10251" max="10251" width="11.7109375" style="16" bestFit="1" customWidth="1"/>
    <col min="10252" max="10252" width="10" style="16" bestFit="1" customWidth="1"/>
    <col min="10253" max="10253" width="11.7109375" style="16" bestFit="1" customWidth="1"/>
    <col min="10254" max="10254" width="50" style="16" customWidth="1"/>
    <col min="10255" max="10498" width="9.140625" style="16"/>
    <col min="10499" max="10499" width="30.5703125" style="16" customWidth="1"/>
    <col min="10500" max="10500" width="10.5703125" style="16" bestFit="1" customWidth="1"/>
    <col min="10501" max="10501" width="12.85546875" style="16" customWidth="1"/>
    <col min="10502" max="10502" width="11.7109375" style="16" bestFit="1" customWidth="1"/>
    <col min="10503" max="10503" width="15.7109375" style="16" bestFit="1" customWidth="1"/>
    <col min="10504" max="10504" width="11.7109375" style="16" bestFit="1" customWidth="1"/>
    <col min="10505" max="10505" width="18" style="16" customWidth="1"/>
    <col min="10506" max="10506" width="10" style="16" bestFit="1" customWidth="1"/>
    <col min="10507" max="10507" width="11.7109375" style="16" bestFit="1" customWidth="1"/>
    <col min="10508" max="10508" width="10" style="16" bestFit="1" customWidth="1"/>
    <col min="10509" max="10509" width="11.7109375" style="16" bestFit="1" customWidth="1"/>
    <col min="10510" max="10510" width="50" style="16" customWidth="1"/>
    <col min="10511" max="10754" width="9.140625" style="16"/>
    <col min="10755" max="10755" width="30.5703125" style="16" customWidth="1"/>
    <col min="10756" max="10756" width="10.5703125" style="16" bestFit="1" customWidth="1"/>
    <col min="10757" max="10757" width="12.85546875" style="16" customWidth="1"/>
    <col min="10758" max="10758" width="11.7109375" style="16" bestFit="1" customWidth="1"/>
    <col min="10759" max="10759" width="15.7109375" style="16" bestFit="1" customWidth="1"/>
    <col min="10760" max="10760" width="11.7109375" style="16" bestFit="1" customWidth="1"/>
    <col min="10761" max="10761" width="18" style="16" customWidth="1"/>
    <col min="10762" max="10762" width="10" style="16" bestFit="1" customWidth="1"/>
    <col min="10763" max="10763" width="11.7109375" style="16" bestFit="1" customWidth="1"/>
    <col min="10764" max="10764" width="10" style="16" bestFit="1" customWidth="1"/>
    <col min="10765" max="10765" width="11.7109375" style="16" bestFit="1" customWidth="1"/>
    <col min="10766" max="10766" width="50" style="16" customWidth="1"/>
    <col min="10767" max="11010" width="9.140625" style="16"/>
    <col min="11011" max="11011" width="30.5703125" style="16" customWidth="1"/>
    <col min="11012" max="11012" width="10.5703125" style="16" bestFit="1" customWidth="1"/>
    <col min="11013" max="11013" width="12.85546875" style="16" customWidth="1"/>
    <col min="11014" max="11014" width="11.7109375" style="16" bestFit="1" customWidth="1"/>
    <col min="11015" max="11015" width="15.7109375" style="16" bestFit="1" customWidth="1"/>
    <col min="11016" max="11016" width="11.7109375" style="16" bestFit="1" customWidth="1"/>
    <col min="11017" max="11017" width="18" style="16" customWidth="1"/>
    <col min="11018" max="11018" width="10" style="16" bestFit="1" customWidth="1"/>
    <col min="11019" max="11019" width="11.7109375" style="16" bestFit="1" customWidth="1"/>
    <col min="11020" max="11020" width="10" style="16" bestFit="1" customWidth="1"/>
    <col min="11021" max="11021" width="11.7109375" style="16" bestFit="1" customWidth="1"/>
    <col min="11022" max="11022" width="50" style="16" customWidth="1"/>
    <col min="11023" max="11266" width="9.140625" style="16"/>
    <col min="11267" max="11267" width="30.5703125" style="16" customWidth="1"/>
    <col min="11268" max="11268" width="10.5703125" style="16" bestFit="1" customWidth="1"/>
    <col min="11269" max="11269" width="12.85546875" style="16" customWidth="1"/>
    <col min="11270" max="11270" width="11.7109375" style="16" bestFit="1" customWidth="1"/>
    <col min="11271" max="11271" width="15.7109375" style="16" bestFit="1" customWidth="1"/>
    <col min="11272" max="11272" width="11.7109375" style="16" bestFit="1" customWidth="1"/>
    <col min="11273" max="11273" width="18" style="16" customWidth="1"/>
    <col min="11274" max="11274" width="10" style="16" bestFit="1" customWidth="1"/>
    <col min="11275" max="11275" width="11.7109375" style="16" bestFit="1" customWidth="1"/>
    <col min="11276" max="11276" width="10" style="16" bestFit="1" customWidth="1"/>
    <col min="11277" max="11277" width="11.7109375" style="16" bestFit="1" customWidth="1"/>
    <col min="11278" max="11278" width="50" style="16" customWidth="1"/>
    <col min="11279" max="11522" width="9.140625" style="16"/>
    <col min="11523" max="11523" width="30.5703125" style="16" customWidth="1"/>
    <col min="11524" max="11524" width="10.5703125" style="16" bestFit="1" customWidth="1"/>
    <col min="11525" max="11525" width="12.85546875" style="16" customWidth="1"/>
    <col min="11526" max="11526" width="11.7109375" style="16" bestFit="1" customWidth="1"/>
    <col min="11527" max="11527" width="15.7109375" style="16" bestFit="1" customWidth="1"/>
    <col min="11528" max="11528" width="11.7109375" style="16" bestFit="1" customWidth="1"/>
    <col min="11529" max="11529" width="18" style="16" customWidth="1"/>
    <col min="11530" max="11530" width="10" style="16" bestFit="1" customWidth="1"/>
    <col min="11531" max="11531" width="11.7109375" style="16" bestFit="1" customWidth="1"/>
    <col min="11532" max="11532" width="10" style="16" bestFit="1" customWidth="1"/>
    <col min="11533" max="11533" width="11.7109375" style="16" bestFit="1" customWidth="1"/>
    <col min="11534" max="11534" width="50" style="16" customWidth="1"/>
    <col min="11535" max="11778" width="9.140625" style="16"/>
    <col min="11779" max="11779" width="30.5703125" style="16" customWidth="1"/>
    <col min="11780" max="11780" width="10.5703125" style="16" bestFit="1" customWidth="1"/>
    <col min="11781" max="11781" width="12.85546875" style="16" customWidth="1"/>
    <col min="11782" max="11782" width="11.7109375" style="16" bestFit="1" customWidth="1"/>
    <col min="11783" max="11783" width="15.7109375" style="16" bestFit="1" customWidth="1"/>
    <col min="11784" max="11784" width="11.7109375" style="16" bestFit="1" customWidth="1"/>
    <col min="11785" max="11785" width="18" style="16" customWidth="1"/>
    <col min="11786" max="11786" width="10" style="16" bestFit="1" customWidth="1"/>
    <col min="11787" max="11787" width="11.7109375" style="16" bestFit="1" customWidth="1"/>
    <col min="11788" max="11788" width="10" style="16" bestFit="1" customWidth="1"/>
    <col min="11789" max="11789" width="11.7109375" style="16" bestFit="1" customWidth="1"/>
    <col min="11790" max="11790" width="50" style="16" customWidth="1"/>
    <col min="11791" max="12034" width="9.140625" style="16"/>
    <col min="12035" max="12035" width="30.5703125" style="16" customWidth="1"/>
    <col min="12036" max="12036" width="10.5703125" style="16" bestFit="1" customWidth="1"/>
    <col min="12037" max="12037" width="12.85546875" style="16" customWidth="1"/>
    <col min="12038" max="12038" width="11.7109375" style="16" bestFit="1" customWidth="1"/>
    <col min="12039" max="12039" width="15.7109375" style="16" bestFit="1" customWidth="1"/>
    <col min="12040" max="12040" width="11.7109375" style="16" bestFit="1" customWidth="1"/>
    <col min="12041" max="12041" width="18" style="16" customWidth="1"/>
    <col min="12042" max="12042" width="10" style="16" bestFit="1" customWidth="1"/>
    <col min="12043" max="12043" width="11.7109375" style="16" bestFit="1" customWidth="1"/>
    <col min="12044" max="12044" width="10" style="16" bestFit="1" customWidth="1"/>
    <col min="12045" max="12045" width="11.7109375" style="16" bestFit="1" customWidth="1"/>
    <col min="12046" max="12046" width="50" style="16" customWidth="1"/>
    <col min="12047" max="12290" width="9.140625" style="16"/>
    <col min="12291" max="12291" width="30.5703125" style="16" customWidth="1"/>
    <col min="12292" max="12292" width="10.5703125" style="16" bestFit="1" customWidth="1"/>
    <col min="12293" max="12293" width="12.85546875" style="16" customWidth="1"/>
    <col min="12294" max="12294" width="11.7109375" style="16" bestFit="1" customWidth="1"/>
    <col min="12295" max="12295" width="15.7109375" style="16" bestFit="1" customWidth="1"/>
    <col min="12296" max="12296" width="11.7109375" style="16" bestFit="1" customWidth="1"/>
    <col min="12297" max="12297" width="18" style="16" customWidth="1"/>
    <col min="12298" max="12298" width="10" style="16" bestFit="1" customWidth="1"/>
    <col min="12299" max="12299" width="11.7109375" style="16" bestFit="1" customWidth="1"/>
    <col min="12300" max="12300" width="10" style="16" bestFit="1" customWidth="1"/>
    <col min="12301" max="12301" width="11.7109375" style="16" bestFit="1" customWidth="1"/>
    <col min="12302" max="12302" width="50" style="16" customWidth="1"/>
    <col min="12303" max="12546" width="9.140625" style="16"/>
    <col min="12547" max="12547" width="30.5703125" style="16" customWidth="1"/>
    <col min="12548" max="12548" width="10.5703125" style="16" bestFit="1" customWidth="1"/>
    <col min="12549" max="12549" width="12.85546875" style="16" customWidth="1"/>
    <col min="12550" max="12550" width="11.7109375" style="16" bestFit="1" customWidth="1"/>
    <col min="12551" max="12551" width="15.7109375" style="16" bestFit="1" customWidth="1"/>
    <col min="12552" max="12552" width="11.7109375" style="16" bestFit="1" customWidth="1"/>
    <col min="12553" max="12553" width="18" style="16" customWidth="1"/>
    <col min="12554" max="12554" width="10" style="16" bestFit="1" customWidth="1"/>
    <col min="12555" max="12555" width="11.7109375" style="16" bestFit="1" customWidth="1"/>
    <col min="12556" max="12556" width="10" style="16" bestFit="1" customWidth="1"/>
    <col min="12557" max="12557" width="11.7109375" style="16" bestFit="1" customWidth="1"/>
    <col min="12558" max="12558" width="50" style="16" customWidth="1"/>
    <col min="12559" max="12802" width="9.140625" style="16"/>
    <col min="12803" max="12803" width="30.5703125" style="16" customWidth="1"/>
    <col min="12804" max="12804" width="10.5703125" style="16" bestFit="1" customWidth="1"/>
    <col min="12805" max="12805" width="12.85546875" style="16" customWidth="1"/>
    <col min="12806" max="12806" width="11.7109375" style="16" bestFit="1" customWidth="1"/>
    <col min="12807" max="12807" width="15.7109375" style="16" bestFit="1" customWidth="1"/>
    <col min="12808" max="12808" width="11.7109375" style="16" bestFit="1" customWidth="1"/>
    <col min="12809" max="12809" width="18" style="16" customWidth="1"/>
    <col min="12810" max="12810" width="10" style="16" bestFit="1" customWidth="1"/>
    <col min="12811" max="12811" width="11.7109375" style="16" bestFit="1" customWidth="1"/>
    <col min="12812" max="12812" width="10" style="16" bestFit="1" customWidth="1"/>
    <col min="12813" max="12813" width="11.7109375" style="16" bestFit="1" customWidth="1"/>
    <col min="12814" max="12814" width="50" style="16" customWidth="1"/>
    <col min="12815" max="13058" width="9.140625" style="16"/>
    <col min="13059" max="13059" width="30.5703125" style="16" customWidth="1"/>
    <col min="13060" max="13060" width="10.5703125" style="16" bestFit="1" customWidth="1"/>
    <col min="13061" max="13061" width="12.85546875" style="16" customWidth="1"/>
    <col min="13062" max="13062" width="11.7109375" style="16" bestFit="1" customWidth="1"/>
    <col min="13063" max="13063" width="15.7109375" style="16" bestFit="1" customWidth="1"/>
    <col min="13064" max="13064" width="11.7109375" style="16" bestFit="1" customWidth="1"/>
    <col min="13065" max="13065" width="18" style="16" customWidth="1"/>
    <col min="13066" max="13066" width="10" style="16" bestFit="1" customWidth="1"/>
    <col min="13067" max="13067" width="11.7109375" style="16" bestFit="1" customWidth="1"/>
    <col min="13068" max="13068" width="10" style="16" bestFit="1" customWidth="1"/>
    <col min="13069" max="13069" width="11.7109375" style="16" bestFit="1" customWidth="1"/>
    <col min="13070" max="13070" width="50" style="16" customWidth="1"/>
    <col min="13071" max="13314" width="9.140625" style="16"/>
    <col min="13315" max="13315" width="30.5703125" style="16" customWidth="1"/>
    <col min="13316" max="13316" width="10.5703125" style="16" bestFit="1" customWidth="1"/>
    <col min="13317" max="13317" width="12.85546875" style="16" customWidth="1"/>
    <col min="13318" max="13318" width="11.7109375" style="16" bestFit="1" customWidth="1"/>
    <col min="13319" max="13319" width="15.7109375" style="16" bestFit="1" customWidth="1"/>
    <col min="13320" max="13320" width="11.7109375" style="16" bestFit="1" customWidth="1"/>
    <col min="13321" max="13321" width="18" style="16" customWidth="1"/>
    <col min="13322" max="13322" width="10" style="16" bestFit="1" customWidth="1"/>
    <col min="13323" max="13323" width="11.7109375" style="16" bestFit="1" customWidth="1"/>
    <col min="13324" max="13324" width="10" style="16" bestFit="1" customWidth="1"/>
    <col min="13325" max="13325" width="11.7109375" style="16" bestFit="1" customWidth="1"/>
    <col min="13326" max="13326" width="50" style="16" customWidth="1"/>
    <col min="13327" max="13570" width="9.140625" style="16"/>
    <col min="13571" max="13571" width="30.5703125" style="16" customWidth="1"/>
    <col min="13572" max="13572" width="10.5703125" style="16" bestFit="1" customWidth="1"/>
    <col min="13573" max="13573" width="12.85546875" style="16" customWidth="1"/>
    <col min="13574" max="13574" width="11.7109375" style="16" bestFit="1" customWidth="1"/>
    <col min="13575" max="13575" width="15.7109375" style="16" bestFit="1" customWidth="1"/>
    <col min="13576" max="13576" width="11.7109375" style="16" bestFit="1" customWidth="1"/>
    <col min="13577" max="13577" width="18" style="16" customWidth="1"/>
    <col min="13578" max="13578" width="10" style="16" bestFit="1" customWidth="1"/>
    <col min="13579" max="13579" width="11.7109375" style="16" bestFit="1" customWidth="1"/>
    <col min="13580" max="13580" width="10" style="16" bestFit="1" customWidth="1"/>
    <col min="13581" max="13581" width="11.7109375" style="16" bestFit="1" customWidth="1"/>
    <col min="13582" max="13582" width="50" style="16" customWidth="1"/>
    <col min="13583" max="13826" width="9.140625" style="16"/>
    <col min="13827" max="13827" width="30.5703125" style="16" customWidth="1"/>
    <col min="13828" max="13828" width="10.5703125" style="16" bestFit="1" customWidth="1"/>
    <col min="13829" max="13829" width="12.85546875" style="16" customWidth="1"/>
    <col min="13830" max="13830" width="11.7109375" style="16" bestFit="1" customWidth="1"/>
    <col min="13831" max="13831" width="15.7109375" style="16" bestFit="1" customWidth="1"/>
    <col min="13832" max="13832" width="11.7109375" style="16" bestFit="1" customWidth="1"/>
    <col min="13833" max="13833" width="18" style="16" customWidth="1"/>
    <col min="13834" max="13834" width="10" style="16" bestFit="1" customWidth="1"/>
    <col min="13835" max="13835" width="11.7109375" style="16" bestFit="1" customWidth="1"/>
    <col min="13836" max="13836" width="10" style="16" bestFit="1" customWidth="1"/>
    <col min="13837" max="13837" width="11.7109375" style="16" bestFit="1" customWidth="1"/>
    <col min="13838" max="13838" width="50" style="16" customWidth="1"/>
    <col min="13839" max="14082" width="9.140625" style="16"/>
    <col min="14083" max="14083" width="30.5703125" style="16" customWidth="1"/>
    <col min="14084" max="14084" width="10.5703125" style="16" bestFit="1" customWidth="1"/>
    <col min="14085" max="14085" width="12.85546875" style="16" customWidth="1"/>
    <col min="14086" max="14086" width="11.7109375" style="16" bestFit="1" customWidth="1"/>
    <col min="14087" max="14087" width="15.7109375" style="16" bestFit="1" customWidth="1"/>
    <col min="14088" max="14088" width="11.7109375" style="16" bestFit="1" customWidth="1"/>
    <col min="14089" max="14089" width="18" style="16" customWidth="1"/>
    <col min="14090" max="14090" width="10" style="16" bestFit="1" customWidth="1"/>
    <col min="14091" max="14091" width="11.7109375" style="16" bestFit="1" customWidth="1"/>
    <col min="14092" max="14092" width="10" style="16" bestFit="1" customWidth="1"/>
    <col min="14093" max="14093" width="11.7109375" style="16" bestFit="1" customWidth="1"/>
    <col min="14094" max="14094" width="50" style="16" customWidth="1"/>
    <col min="14095" max="14338" width="9.140625" style="16"/>
    <col min="14339" max="14339" width="30.5703125" style="16" customWidth="1"/>
    <col min="14340" max="14340" width="10.5703125" style="16" bestFit="1" customWidth="1"/>
    <col min="14341" max="14341" width="12.85546875" style="16" customWidth="1"/>
    <col min="14342" max="14342" width="11.7109375" style="16" bestFit="1" customWidth="1"/>
    <col min="14343" max="14343" width="15.7109375" style="16" bestFit="1" customWidth="1"/>
    <col min="14344" max="14344" width="11.7109375" style="16" bestFit="1" customWidth="1"/>
    <col min="14345" max="14345" width="18" style="16" customWidth="1"/>
    <col min="14346" max="14346" width="10" style="16" bestFit="1" customWidth="1"/>
    <col min="14347" max="14347" width="11.7109375" style="16" bestFit="1" customWidth="1"/>
    <col min="14348" max="14348" width="10" style="16" bestFit="1" customWidth="1"/>
    <col min="14349" max="14349" width="11.7109375" style="16" bestFit="1" customWidth="1"/>
    <col min="14350" max="14350" width="50" style="16" customWidth="1"/>
    <col min="14351" max="14594" width="9.140625" style="16"/>
    <col min="14595" max="14595" width="30.5703125" style="16" customWidth="1"/>
    <col min="14596" max="14596" width="10.5703125" style="16" bestFit="1" customWidth="1"/>
    <col min="14597" max="14597" width="12.85546875" style="16" customWidth="1"/>
    <col min="14598" max="14598" width="11.7109375" style="16" bestFit="1" customWidth="1"/>
    <col min="14599" max="14599" width="15.7109375" style="16" bestFit="1" customWidth="1"/>
    <col min="14600" max="14600" width="11.7109375" style="16" bestFit="1" customWidth="1"/>
    <col min="14601" max="14601" width="18" style="16" customWidth="1"/>
    <col min="14602" max="14602" width="10" style="16" bestFit="1" customWidth="1"/>
    <col min="14603" max="14603" width="11.7109375" style="16" bestFit="1" customWidth="1"/>
    <col min="14604" max="14604" width="10" style="16" bestFit="1" customWidth="1"/>
    <col min="14605" max="14605" width="11.7109375" style="16" bestFit="1" customWidth="1"/>
    <col min="14606" max="14606" width="50" style="16" customWidth="1"/>
    <col min="14607" max="14850" width="9.140625" style="16"/>
    <col min="14851" max="14851" width="30.5703125" style="16" customWidth="1"/>
    <col min="14852" max="14852" width="10.5703125" style="16" bestFit="1" customWidth="1"/>
    <col min="14853" max="14853" width="12.85546875" style="16" customWidth="1"/>
    <col min="14854" max="14854" width="11.7109375" style="16" bestFit="1" customWidth="1"/>
    <col min="14855" max="14855" width="15.7109375" style="16" bestFit="1" customWidth="1"/>
    <col min="14856" max="14856" width="11.7109375" style="16" bestFit="1" customWidth="1"/>
    <col min="14857" max="14857" width="18" style="16" customWidth="1"/>
    <col min="14858" max="14858" width="10" style="16" bestFit="1" customWidth="1"/>
    <col min="14859" max="14859" width="11.7109375" style="16" bestFit="1" customWidth="1"/>
    <col min="14860" max="14860" width="10" style="16" bestFit="1" customWidth="1"/>
    <col min="14861" max="14861" width="11.7109375" style="16" bestFit="1" customWidth="1"/>
    <col min="14862" max="14862" width="50" style="16" customWidth="1"/>
    <col min="14863" max="15106" width="9.140625" style="16"/>
    <col min="15107" max="15107" width="30.5703125" style="16" customWidth="1"/>
    <col min="15108" max="15108" width="10.5703125" style="16" bestFit="1" customWidth="1"/>
    <col min="15109" max="15109" width="12.85546875" style="16" customWidth="1"/>
    <col min="15110" max="15110" width="11.7109375" style="16" bestFit="1" customWidth="1"/>
    <col min="15111" max="15111" width="15.7109375" style="16" bestFit="1" customWidth="1"/>
    <col min="15112" max="15112" width="11.7109375" style="16" bestFit="1" customWidth="1"/>
    <col min="15113" max="15113" width="18" style="16" customWidth="1"/>
    <col min="15114" max="15114" width="10" style="16" bestFit="1" customWidth="1"/>
    <col min="15115" max="15115" width="11.7109375" style="16" bestFit="1" customWidth="1"/>
    <col min="15116" max="15116" width="10" style="16" bestFit="1" customWidth="1"/>
    <col min="15117" max="15117" width="11.7109375" style="16" bestFit="1" customWidth="1"/>
    <col min="15118" max="15118" width="50" style="16" customWidth="1"/>
    <col min="15119" max="15362" width="9.140625" style="16"/>
    <col min="15363" max="15363" width="30.5703125" style="16" customWidth="1"/>
    <col min="15364" max="15364" width="10.5703125" style="16" bestFit="1" customWidth="1"/>
    <col min="15365" max="15365" width="12.85546875" style="16" customWidth="1"/>
    <col min="15366" max="15366" width="11.7109375" style="16" bestFit="1" customWidth="1"/>
    <col min="15367" max="15367" width="15.7109375" style="16" bestFit="1" customWidth="1"/>
    <col min="15368" max="15368" width="11.7109375" style="16" bestFit="1" customWidth="1"/>
    <col min="15369" max="15369" width="18" style="16" customWidth="1"/>
    <col min="15370" max="15370" width="10" style="16" bestFit="1" customWidth="1"/>
    <col min="15371" max="15371" width="11.7109375" style="16" bestFit="1" customWidth="1"/>
    <col min="15372" max="15372" width="10" style="16" bestFit="1" customWidth="1"/>
    <col min="15373" max="15373" width="11.7109375" style="16" bestFit="1" customWidth="1"/>
    <col min="15374" max="15374" width="50" style="16" customWidth="1"/>
    <col min="15375" max="15618" width="9.140625" style="16"/>
    <col min="15619" max="15619" width="30.5703125" style="16" customWidth="1"/>
    <col min="15620" max="15620" width="10.5703125" style="16" bestFit="1" customWidth="1"/>
    <col min="15621" max="15621" width="12.85546875" style="16" customWidth="1"/>
    <col min="15622" max="15622" width="11.7109375" style="16" bestFit="1" customWidth="1"/>
    <col min="15623" max="15623" width="15.7109375" style="16" bestFit="1" customWidth="1"/>
    <col min="15624" max="15624" width="11.7109375" style="16" bestFit="1" customWidth="1"/>
    <col min="15625" max="15625" width="18" style="16" customWidth="1"/>
    <col min="15626" max="15626" width="10" style="16" bestFit="1" customWidth="1"/>
    <col min="15627" max="15627" width="11.7109375" style="16" bestFit="1" customWidth="1"/>
    <col min="15628" max="15628" width="10" style="16" bestFit="1" customWidth="1"/>
    <col min="15629" max="15629" width="11.7109375" style="16" bestFit="1" customWidth="1"/>
    <col min="15630" max="15630" width="50" style="16" customWidth="1"/>
    <col min="15631" max="15874" width="9.140625" style="16"/>
    <col min="15875" max="15875" width="30.5703125" style="16" customWidth="1"/>
    <col min="15876" max="15876" width="10.5703125" style="16" bestFit="1" customWidth="1"/>
    <col min="15877" max="15877" width="12.85546875" style="16" customWidth="1"/>
    <col min="15878" max="15878" width="11.7109375" style="16" bestFit="1" customWidth="1"/>
    <col min="15879" max="15879" width="15.7109375" style="16" bestFit="1" customWidth="1"/>
    <col min="15880" max="15880" width="11.7109375" style="16" bestFit="1" customWidth="1"/>
    <col min="15881" max="15881" width="18" style="16" customWidth="1"/>
    <col min="15882" max="15882" width="10" style="16" bestFit="1" customWidth="1"/>
    <col min="15883" max="15883" width="11.7109375" style="16" bestFit="1" customWidth="1"/>
    <col min="15884" max="15884" width="10" style="16" bestFit="1" customWidth="1"/>
    <col min="15885" max="15885" width="11.7109375" style="16" bestFit="1" customWidth="1"/>
    <col min="15886" max="15886" width="50" style="16" customWidth="1"/>
    <col min="15887" max="16130" width="9.140625" style="16"/>
    <col min="16131" max="16131" width="30.5703125" style="16" customWidth="1"/>
    <col min="16132" max="16132" width="10.5703125" style="16" bestFit="1" customWidth="1"/>
    <col min="16133" max="16133" width="12.85546875" style="16" customWidth="1"/>
    <col min="16134" max="16134" width="11.7109375" style="16" bestFit="1" customWidth="1"/>
    <col min="16135" max="16135" width="15.7109375" style="16" bestFit="1" customWidth="1"/>
    <col min="16136" max="16136" width="11.7109375" style="16" bestFit="1" customWidth="1"/>
    <col min="16137" max="16137" width="18" style="16" customWidth="1"/>
    <col min="16138" max="16138" width="10" style="16" bestFit="1" customWidth="1"/>
    <col min="16139" max="16139" width="11.7109375" style="16" bestFit="1" customWidth="1"/>
    <col min="16140" max="16140" width="10" style="16" bestFit="1" customWidth="1"/>
    <col min="16141" max="16141" width="11.7109375" style="16" bestFit="1" customWidth="1"/>
    <col min="16142" max="16142" width="50" style="16" customWidth="1"/>
    <col min="16143" max="16384" width="9.140625" style="16"/>
  </cols>
  <sheetData>
    <row r="1" spans="1:14">
      <c r="A1" s="334" t="s">
        <v>352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234"/>
      <c r="N1" s="15"/>
    </row>
    <row r="2" spans="1:14">
      <c r="A2" s="336" t="s">
        <v>353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8"/>
    </row>
    <row r="3" spans="1:14">
      <c r="A3" s="281" t="s">
        <v>538</v>
      </c>
      <c r="B3" s="281"/>
      <c r="C3" s="334" t="s">
        <v>354</v>
      </c>
      <c r="D3" s="334"/>
      <c r="E3" s="334"/>
      <c r="F3" s="334"/>
      <c r="G3" s="334"/>
      <c r="H3" s="334" t="s">
        <v>355</v>
      </c>
      <c r="I3" s="334"/>
      <c r="J3" s="334"/>
      <c r="K3" s="334"/>
      <c r="L3" s="235"/>
      <c r="M3" s="236"/>
      <c r="N3" s="15"/>
    </row>
    <row r="4" spans="1:14" ht="33" customHeight="1">
      <c r="A4" s="278" t="s">
        <v>356</v>
      </c>
      <c r="B4" s="278" t="s">
        <v>357</v>
      </c>
      <c r="C4" s="237" t="s">
        <v>358</v>
      </c>
      <c r="D4" s="332" t="s">
        <v>359</v>
      </c>
      <c r="E4" s="339"/>
      <c r="F4" s="340" t="s">
        <v>360</v>
      </c>
      <c r="G4" s="341"/>
      <c r="H4" s="237" t="s">
        <v>358</v>
      </c>
      <c r="I4" s="334" t="s">
        <v>479</v>
      </c>
      <c r="J4" s="334"/>
      <c r="K4" s="342" t="s">
        <v>360</v>
      </c>
      <c r="L4" s="342"/>
      <c r="M4" s="343" t="s">
        <v>361</v>
      </c>
      <c r="N4" s="238" t="s">
        <v>5</v>
      </c>
    </row>
    <row r="5" spans="1:14">
      <c r="A5" s="282"/>
      <c r="B5" s="282"/>
      <c r="C5" s="237" t="s">
        <v>15</v>
      </c>
      <c r="D5" s="239" t="s">
        <v>13</v>
      </c>
      <c r="E5" s="240" t="s">
        <v>14</v>
      </c>
      <c r="F5" s="239" t="s">
        <v>13</v>
      </c>
      <c r="G5" s="240" t="s">
        <v>14</v>
      </c>
      <c r="H5" s="237" t="s">
        <v>15</v>
      </c>
      <c r="I5" s="239" t="s">
        <v>13</v>
      </c>
      <c r="J5" s="240" t="s">
        <v>14</v>
      </c>
      <c r="K5" s="239" t="s">
        <v>13</v>
      </c>
      <c r="L5" s="241" t="s">
        <v>14</v>
      </c>
      <c r="M5" s="344"/>
      <c r="N5" s="15"/>
    </row>
    <row r="6" spans="1:14">
      <c r="A6" s="334" t="s">
        <v>362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</row>
    <row r="7" spans="1:14">
      <c r="A7" s="279">
        <v>1</v>
      </c>
      <c r="B7" s="110" t="s">
        <v>363</v>
      </c>
      <c r="C7" s="11"/>
      <c r="D7" s="13">
        <f>Mizoram!P149</f>
        <v>0</v>
      </c>
      <c r="E7" s="14">
        <f>Mizoram!Q149</f>
        <v>0</v>
      </c>
      <c r="F7" s="13">
        <f>D7</f>
        <v>0</v>
      </c>
      <c r="G7" s="14">
        <f>C7+E7</f>
        <v>0</v>
      </c>
      <c r="H7" s="11"/>
      <c r="I7" s="13">
        <f>Mizoram!Y149</f>
        <v>0</v>
      </c>
      <c r="J7" s="14">
        <f>Mizoram!Z149</f>
        <v>0</v>
      </c>
      <c r="K7" s="13">
        <f>I7</f>
        <v>0</v>
      </c>
      <c r="L7" s="14">
        <f>H7+J7</f>
        <v>0</v>
      </c>
      <c r="M7" s="14">
        <f>L7/$L$97*100</f>
        <v>0</v>
      </c>
      <c r="N7" s="15"/>
    </row>
    <row r="8" spans="1:14">
      <c r="A8" s="345">
        <v>2</v>
      </c>
      <c r="B8" s="110" t="s">
        <v>364</v>
      </c>
      <c r="C8" s="11"/>
      <c r="D8" s="12"/>
      <c r="E8" s="11"/>
      <c r="F8" s="13">
        <f t="shared" ref="F8:F21" si="0">D8</f>
        <v>0</v>
      </c>
      <c r="G8" s="14">
        <f>C8+E8</f>
        <v>0</v>
      </c>
      <c r="H8" s="11"/>
      <c r="I8" s="12"/>
      <c r="J8" s="11"/>
      <c r="K8" s="13">
        <f t="shared" ref="K8:K21" si="1">I8</f>
        <v>0</v>
      </c>
      <c r="L8" s="14">
        <f t="shared" ref="L8:L21" si="2">H8+J8</f>
        <v>0</v>
      </c>
      <c r="M8" s="14">
        <f t="shared" ref="M8:M21" si="3">L8/$L$97*100</f>
        <v>0</v>
      </c>
      <c r="N8" s="15"/>
    </row>
    <row r="9" spans="1:14" ht="31.5">
      <c r="A9" s="345"/>
      <c r="B9" s="110" t="s">
        <v>365</v>
      </c>
      <c r="C9" s="11"/>
      <c r="D9" s="12">
        <f>Mizoram!P197+Mizoram!P200</f>
        <v>68623</v>
      </c>
      <c r="E9" s="11">
        <f>Mizoram!Q197+Mizoram!Q200</f>
        <v>102.93450000000001</v>
      </c>
      <c r="F9" s="13">
        <f t="shared" si="0"/>
        <v>68623</v>
      </c>
      <c r="G9" s="14">
        <f>C9+E9</f>
        <v>102.93450000000001</v>
      </c>
      <c r="H9" s="11"/>
      <c r="I9" s="12">
        <f>Mizoram!Y197+Mizoram!Y200</f>
        <v>68623</v>
      </c>
      <c r="J9" s="11">
        <f>Mizoram!Z197+Mizoram!Z200</f>
        <v>102.93450000000001</v>
      </c>
      <c r="K9" s="13">
        <f t="shared" si="1"/>
        <v>68623</v>
      </c>
      <c r="L9" s="14">
        <f t="shared" si="2"/>
        <v>102.93450000000001</v>
      </c>
      <c r="M9" s="14">
        <f t="shared" si="3"/>
        <v>0.55504668836007132</v>
      </c>
      <c r="N9" s="253" t="s">
        <v>378</v>
      </c>
    </row>
    <row r="10" spans="1:14" ht="31.5">
      <c r="A10" s="345"/>
      <c r="B10" s="110" t="s">
        <v>366</v>
      </c>
      <c r="C10" s="11"/>
      <c r="D10" s="12">
        <f>Mizoram!P203</f>
        <v>38410</v>
      </c>
      <c r="E10" s="11">
        <f>Mizoram!Q203</f>
        <v>96.025000000000006</v>
      </c>
      <c r="F10" s="13">
        <f t="shared" si="0"/>
        <v>38410</v>
      </c>
      <c r="G10" s="14">
        <f t="shared" ref="G10:G21" si="4">C10+E10</f>
        <v>96.025000000000006</v>
      </c>
      <c r="H10" s="11"/>
      <c r="I10" s="12">
        <f>Mizoram!Y203</f>
        <v>38410</v>
      </c>
      <c r="J10" s="11">
        <f>Mizoram!Z203</f>
        <v>96.025000000000006</v>
      </c>
      <c r="K10" s="13">
        <f t="shared" si="1"/>
        <v>38410</v>
      </c>
      <c r="L10" s="14">
        <f t="shared" si="2"/>
        <v>96.025000000000006</v>
      </c>
      <c r="M10" s="14">
        <f t="shared" si="3"/>
        <v>0.51778906245987344</v>
      </c>
      <c r="N10" s="253" t="s">
        <v>378</v>
      </c>
    </row>
    <row r="11" spans="1:14" ht="31.5">
      <c r="A11" s="345"/>
      <c r="B11" s="110" t="s">
        <v>367</v>
      </c>
      <c r="C11" s="11"/>
      <c r="D11" s="12">
        <f>Mizoram!P199+Mizoram!P202+Mizoram!P205</f>
        <v>109</v>
      </c>
      <c r="E11" s="283">
        <f>Mizoram!Q199+Mizoram!Q202+Mizoram!Q205</f>
        <v>0.21850000000000003</v>
      </c>
      <c r="F11" s="13">
        <f t="shared" si="0"/>
        <v>109</v>
      </c>
      <c r="G11" s="14">
        <f t="shared" si="4"/>
        <v>0.21850000000000003</v>
      </c>
      <c r="H11" s="11"/>
      <c r="I11" s="12">
        <f>Mizoram!Y199+Mizoram!Y202+Mizoram!Y205</f>
        <v>109</v>
      </c>
      <c r="J11" s="11">
        <f>Mizoram!Z199+Mizoram!Z202+Mizoram!Z205</f>
        <v>0.21850000000000003</v>
      </c>
      <c r="K11" s="13">
        <f t="shared" si="1"/>
        <v>109</v>
      </c>
      <c r="L11" s="14">
        <f t="shared" si="2"/>
        <v>0.21850000000000003</v>
      </c>
      <c r="M11" s="14">
        <f t="shared" si="3"/>
        <v>1.1782026570943229E-3</v>
      </c>
      <c r="N11" s="253" t="s">
        <v>378</v>
      </c>
    </row>
    <row r="12" spans="1:14" ht="31.5">
      <c r="A12" s="345"/>
      <c r="B12" s="284" t="s">
        <v>368</v>
      </c>
      <c r="C12" s="11"/>
      <c r="D12" s="12">
        <f>Mizoram!P198+Mizoram!P201+Mizoram!P204</f>
        <v>23</v>
      </c>
      <c r="E12" s="11">
        <f>Mizoram!Q198+Mizoram!Q201+Mizoram!Q204</f>
        <v>4.8500000000000001E-2</v>
      </c>
      <c r="F12" s="13">
        <f t="shared" si="0"/>
        <v>23</v>
      </c>
      <c r="G12" s="14">
        <f t="shared" si="4"/>
        <v>4.8500000000000001E-2</v>
      </c>
      <c r="H12" s="11"/>
      <c r="I12" s="12">
        <f>Mizoram!Y198+Mizoram!Y201+Mizoram!Y204</f>
        <v>23</v>
      </c>
      <c r="J12" s="11">
        <f>Mizoram!Z198+Mizoram!Z201+Mizoram!Z204</f>
        <v>4.8500000000000001E-2</v>
      </c>
      <c r="K12" s="13">
        <f t="shared" si="1"/>
        <v>23</v>
      </c>
      <c r="L12" s="14">
        <f t="shared" si="2"/>
        <v>4.8500000000000001E-2</v>
      </c>
      <c r="M12" s="14">
        <f t="shared" si="3"/>
        <v>2.6152324425205792E-4</v>
      </c>
      <c r="N12" s="253" t="s">
        <v>378</v>
      </c>
    </row>
    <row r="13" spans="1:14" ht="31.5">
      <c r="A13" s="279">
        <v>3</v>
      </c>
      <c r="B13" s="110" t="s">
        <v>369</v>
      </c>
      <c r="C13" s="11"/>
      <c r="D13" s="12">
        <f>Mizoram!P212</f>
        <v>99097</v>
      </c>
      <c r="E13" s="11">
        <f>Mizoram!Q212</f>
        <v>396.38799999999992</v>
      </c>
      <c r="F13" s="13">
        <f t="shared" si="0"/>
        <v>99097</v>
      </c>
      <c r="G13" s="14">
        <f t="shared" si="4"/>
        <v>396.38799999999992</v>
      </c>
      <c r="H13" s="11"/>
      <c r="I13" s="12">
        <f>Mizoram!Y212</f>
        <v>99097</v>
      </c>
      <c r="J13" s="11">
        <f>Mizoram!Z212</f>
        <v>396.38799999999992</v>
      </c>
      <c r="K13" s="13">
        <f t="shared" si="1"/>
        <v>99097</v>
      </c>
      <c r="L13" s="14">
        <f t="shared" si="2"/>
        <v>396.38799999999992</v>
      </c>
      <c r="M13" s="14">
        <f t="shared" si="3"/>
        <v>2.1374159946924682</v>
      </c>
      <c r="N13" s="253" t="s">
        <v>378</v>
      </c>
    </row>
    <row r="14" spans="1:14">
      <c r="A14" s="279">
        <v>4</v>
      </c>
      <c r="B14" s="110" t="s">
        <v>370</v>
      </c>
      <c r="C14" s="11"/>
      <c r="D14" s="12"/>
      <c r="E14" s="11"/>
      <c r="F14" s="13">
        <f t="shared" si="0"/>
        <v>0</v>
      </c>
      <c r="G14" s="14">
        <f t="shared" si="4"/>
        <v>0</v>
      </c>
      <c r="H14" s="11"/>
      <c r="I14" s="12"/>
      <c r="J14" s="11"/>
      <c r="K14" s="13">
        <f t="shared" si="1"/>
        <v>0</v>
      </c>
      <c r="L14" s="14">
        <f t="shared" si="2"/>
        <v>0</v>
      </c>
      <c r="M14" s="14">
        <f t="shared" si="3"/>
        <v>0</v>
      </c>
      <c r="N14" s="253"/>
    </row>
    <row r="15" spans="1:14">
      <c r="A15" s="279">
        <v>5</v>
      </c>
      <c r="B15" s="110" t="s">
        <v>27</v>
      </c>
      <c r="C15" s="11"/>
      <c r="D15" s="12">
        <f>Mizoram!P143</f>
        <v>132</v>
      </c>
      <c r="E15" s="11">
        <f>Mizoram!Q143</f>
        <v>245.20000000000002</v>
      </c>
      <c r="F15" s="13">
        <f>D15</f>
        <v>132</v>
      </c>
      <c r="G15" s="14">
        <f t="shared" si="4"/>
        <v>245.20000000000002</v>
      </c>
      <c r="H15" s="11"/>
      <c r="I15" s="12">
        <f>Mizoram!Y143</f>
        <v>132</v>
      </c>
      <c r="J15" s="11">
        <f>Mizoram!Z143</f>
        <v>245.20000000000002</v>
      </c>
      <c r="K15" s="13">
        <f>I15</f>
        <v>132</v>
      </c>
      <c r="L15" s="14">
        <f t="shared" si="2"/>
        <v>245.20000000000002</v>
      </c>
      <c r="M15" s="14">
        <f t="shared" si="3"/>
        <v>1.3221752472289607</v>
      </c>
      <c r="N15" s="253" t="s">
        <v>564</v>
      </c>
    </row>
    <row r="16" spans="1:14" ht="33.75" customHeight="1">
      <c r="A16" s="279">
        <v>6</v>
      </c>
      <c r="B16" s="110" t="s">
        <v>371</v>
      </c>
      <c r="C16" s="11">
        <f>Mizoram!L517</f>
        <v>0</v>
      </c>
      <c r="D16" s="12">
        <f>Mizoram!P517</f>
        <v>18</v>
      </c>
      <c r="E16" s="11">
        <f>Mizoram!Q517</f>
        <v>36</v>
      </c>
      <c r="F16" s="13">
        <f t="shared" si="0"/>
        <v>18</v>
      </c>
      <c r="G16" s="14">
        <f t="shared" si="4"/>
        <v>36</v>
      </c>
      <c r="H16" s="11"/>
      <c r="I16" s="12">
        <f>Mizoram!Y517</f>
        <v>18</v>
      </c>
      <c r="J16" s="11">
        <f>Mizoram!Z517</f>
        <v>36</v>
      </c>
      <c r="K16" s="13">
        <f t="shared" si="1"/>
        <v>18</v>
      </c>
      <c r="L16" s="14">
        <f>H16+J16</f>
        <v>36</v>
      </c>
      <c r="M16" s="14">
        <f t="shared" si="3"/>
        <v>0.19412034624895019</v>
      </c>
      <c r="N16" s="253" t="s">
        <v>378</v>
      </c>
    </row>
    <row r="17" spans="1:15" ht="31.5">
      <c r="A17" s="279">
        <v>7</v>
      </c>
      <c r="B17" s="110" t="s">
        <v>372</v>
      </c>
      <c r="C17" s="11"/>
      <c r="D17" s="12">
        <f>Mizoram!P337</f>
        <v>3285</v>
      </c>
      <c r="E17" s="11">
        <f>Mizoram!Q337</f>
        <v>98.55</v>
      </c>
      <c r="F17" s="13">
        <f t="shared" si="0"/>
        <v>3285</v>
      </c>
      <c r="G17" s="14">
        <f t="shared" si="4"/>
        <v>98.55</v>
      </c>
      <c r="H17" s="11"/>
      <c r="I17" s="12">
        <f>Mizoram!Y337</f>
        <v>3285</v>
      </c>
      <c r="J17" s="11">
        <f>Mizoram!Z337</f>
        <v>98.55</v>
      </c>
      <c r="K17" s="13">
        <f t="shared" si="1"/>
        <v>3285</v>
      </c>
      <c r="L17" s="14">
        <f t="shared" si="2"/>
        <v>98.55</v>
      </c>
      <c r="M17" s="14">
        <f t="shared" si="3"/>
        <v>0.53140444785650109</v>
      </c>
      <c r="N17" s="253" t="s">
        <v>378</v>
      </c>
    </row>
    <row r="18" spans="1:15" ht="31.5">
      <c r="A18" s="279">
        <v>8</v>
      </c>
      <c r="B18" s="110" t="s">
        <v>212</v>
      </c>
      <c r="C18" s="11"/>
      <c r="D18" s="12">
        <f>Mizoram!P326</f>
        <v>2330</v>
      </c>
      <c r="E18" s="11">
        <f>Mizoram!Q326</f>
        <v>136.92000000000002</v>
      </c>
      <c r="F18" s="13">
        <f t="shared" si="0"/>
        <v>2330</v>
      </c>
      <c r="G18" s="14">
        <f t="shared" si="4"/>
        <v>136.92000000000002</v>
      </c>
      <c r="H18" s="11"/>
      <c r="I18" s="12">
        <f>Mizoram!Y326</f>
        <v>2330</v>
      </c>
      <c r="J18" s="11">
        <f>Mizoram!Z326</f>
        <v>136.92000000000002</v>
      </c>
      <c r="K18" s="13">
        <f t="shared" si="1"/>
        <v>2330</v>
      </c>
      <c r="L18" s="14">
        <f t="shared" si="2"/>
        <v>136.92000000000002</v>
      </c>
      <c r="M18" s="14">
        <f t="shared" si="3"/>
        <v>0.73830438356684069</v>
      </c>
      <c r="N18" s="253" t="s">
        <v>378</v>
      </c>
    </row>
    <row r="19" spans="1:15" ht="31.5">
      <c r="A19" s="279">
        <v>9</v>
      </c>
      <c r="B19" s="110" t="s">
        <v>216</v>
      </c>
      <c r="C19" s="11"/>
      <c r="D19" s="12">
        <f>Mizoram!P333</f>
        <v>2252</v>
      </c>
      <c r="E19" s="11">
        <f>Mizoram!Q333</f>
        <v>168.9</v>
      </c>
      <c r="F19" s="13">
        <f t="shared" si="0"/>
        <v>2252</v>
      </c>
      <c r="G19" s="14">
        <f t="shared" si="4"/>
        <v>168.9</v>
      </c>
      <c r="H19" s="11"/>
      <c r="I19" s="12">
        <f>Mizoram!Y333</f>
        <v>2252</v>
      </c>
      <c r="J19" s="11">
        <f>Mizoram!Z333</f>
        <v>168.9</v>
      </c>
      <c r="K19" s="13">
        <f t="shared" si="1"/>
        <v>2252</v>
      </c>
      <c r="L19" s="14">
        <f t="shared" si="2"/>
        <v>168.9</v>
      </c>
      <c r="M19" s="14">
        <f t="shared" si="3"/>
        <v>0.91074795781799134</v>
      </c>
      <c r="N19" s="253" t="s">
        <v>378</v>
      </c>
    </row>
    <row r="20" spans="1:15" ht="31.5">
      <c r="A20" s="279">
        <v>10</v>
      </c>
      <c r="B20" s="284" t="s">
        <v>373</v>
      </c>
      <c r="C20" s="11"/>
      <c r="D20" s="11">
        <f>Mizoram!R378+Mizoram!R379</f>
        <v>16</v>
      </c>
      <c r="E20" s="11">
        <f>Mizoram!Q378+Mizoram!Q379</f>
        <v>31</v>
      </c>
      <c r="F20" s="13">
        <f>D20</f>
        <v>16</v>
      </c>
      <c r="G20" s="14">
        <f t="shared" si="4"/>
        <v>31</v>
      </c>
      <c r="H20" s="11">
        <f>[33]Maharashtra!U375+[33]Maharashtra!U376</f>
        <v>0</v>
      </c>
      <c r="I20" s="11">
        <f>Mizoram!Y378+Mizoram!Y379</f>
        <v>16</v>
      </c>
      <c r="J20" s="11">
        <f>Mizoram!Z378+Mizoram!Z379</f>
        <v>31</v>
      </c>
      <c r="K20" s="13">
        <f>I20</f>
        <v>16</v>
      </c>
      <c r="L20" s="14">
        <f>H20+J20</f>
        <v>31</v>
      </c>
      <c r="M20" s="14">
        <f t="shared" si="3"/>
        <v>0.1671591870477071</v>
      </c>
      <c r="N20" s="253" t="s">
        <v>378</v>
      </c>
    </row>
    <row r="21" spans="1:15" ht="18.75" customHeight="1">
      <c r="A21" s="345">
        <v>11</v>
      </c>
      <c r="B21" s="110" t="s">
        <v>374</v>
      </c>
      <c r="C21" s="11"/>
      <c r="D21" s="12">
        <v>0</v>
      </c>
      <c r="E21" s="11">
        <f>Mizoram!S393+Mizoram!S402</f>
        <v>660</v>
      </c>
      <c r="F21" s="13">
        <f t="shared" si="0"/>
        <v>0</v>
      </c>
      <c r="G21" s="14">
        <f t="shared" si="4"/>
        <v>660</v>
      </c>
      <c r="H21" s="11"/>
      <c r="I21" s="12"/>
      <c r="J21" s="11">
        <f>Mizoram!AB393+Mizoram!AB402</f>
        <v>650</v>
      </c>
      <c r="K21" s="13">
        <f t="shared" si="1"/>
        <v>0</v>
      </c>
      <c r="L21" s="14">
        <f t="shared" si="2"/>
        <v>650</v>
      </c>
      <c r="M21" s="14">
        <f t="shared" si="3"/>
        <v>3.5049506961616004</v>
      </c>
      <c r="N21" s="253"/>
    </row>
    <row r="22" spans="1:15" ht="31.5">
      <c r="A22" s="345"/>
      <c r="B22" s="110" t="s">
        <v>375</v>
      </c>
      <c r="C22" s="347" t="s">
        <v>565</v>
      </c>
      <c r="D22" s="348"/>
      <c r="E22" s="348"/>
      <c r="F22" s="348"/>
      <c r="G22" s="348"/>
      <c r="H22" s="348"/>
      <c r="I22" s="348"/>
      <c r="J22" s="348"/>
      <c r="K22" s="348"/>
      <c r="L22" s="349"/>
      <c r="M22" s="212"/>
      <c r="N22" s="253"/>
    </row>
    <row r="23" spans="1:15">
      <c r="A23" s="346" t="s">
        <v>108</v>
      </c>
      <c r="B23" s="346"/>
      <c r="C23" s="242">
        <f>SUM(C7:C22)</f>
        <v>0</v>
      </c>
      <c r="D23" s="239">
        <f>SUM(D7:D21)</f>
        <v>214295</v>
      </c>
      <c r="E23" s="242">
        <f>SUM(E7:E21)</f>
        <v>1972.1845000000001</v>
      </c>
      <c r="F23" s="239">
        <f>SUM(F7:F21)</f>
        <v>214295</v>
      </c>
      <c r="G23" s="242">
        <f>SUM(G7:G21)</f>
        <v>1972.1845000000001</v>
      </c>
      <c r="H23" s="242">
        <f>SUM(H7:H22)</f>
        <v>0</v>
      </c>
      <c r="I23" s="239">
        <f>SUM(I7:I21)</f>
        <v>214295</v>
      </c>
      <c r="J23" s="242">
        <f>SUM(J7:J21)</f>
        <v>1962.1845000000001</v>
      </c>
      <c r="K23" s="239">
        <f>SUM(K7:K21)</f>
        <v>214295</v>
      </c>
      <c r="L23" s="242">
        <f>SUM(L7:L21)</f>
        <v>1962.1845000000001</v>
      </c>
      <c r="M23" s="242">
        <f>+L23/L97*100</f>
        <v>10.580553737342312</v>
      </c>
      <c r="N23" s="253"/>
      <c r="O23" s="285">
        <f>+L23+L75</f>
        <v>5743.9493000000002</v>
      </c>
    </row>
    <row r="24" spans="1:15" ht="18.75" customHeight="1">
      <c r="A24" s="332" t="s">
        <v>376</v>
      </c>
      <c r="B24" s="333"/>
      <c r="C24" s="333"/>
      <c r="D24" s="333"/>
      <c r="E24" s="333"/>
      <c r="F24" s="333"/>
      <c r="G24" s="333"/>
      <c r="H24" s="333"/>
      <c r="I24" s="333"/>
      <c r="J24" s="333"/>
      <c r="K24" s="333"/>
      <c r="L24" s="333"/>
      <c r="M24" s="333"/>
      <c r="N24" s="254"/>
    </row>
    <row r="25" spans="1:15">
      <c r="A25" s="279">
        <v>12</v>
      </c>
      <c r="B25" s="110" t="s">
        <v>377</v>
      </c>
      <c r="C25" s="11"/>
      <c r="D25" s="12">
        <f>Mizoram!P147</f>
        <v>0</v>
      </c>
      <c r="E25" s="11">
        <f>Mizoram!Q147</f>
        <v>0</v>
      </c>
      <c r="F25" s="13">
        <f>D25</f>
        <v>0</v>
      </c>
      <c r="G25" s="14">
        <f>C25+E25</f>
        <v>0</v>
      </c>
      <c r="H25" s="11"/>
      <c r="I25" s="12"/>
      <c r="J25" s="11"/>
      <c r="K25" s="13">
        <f t="shared" ref="K25:K65" si="5">I25</f>
        <v>0</v>
      </c>
      <c r="L25" s="14">
        <f t="shared" ref="L25:L65" si="6">H25+J25</f>
        <v>0</v>
      </c>
      <c r="M25" s="14">
        <f t="shared" ref="M25:M44" si="7">L25/$L$97*100</f>
        <v>0</v>
      </c>
      <c r="N25" s="253"/>
    </row>
    <row r="26" spans="1:15" ht="31.5">
      <c r="A26" s="353">
        <v>13</v>
      </c>
      <c r="B26" s="110" t="s">
        <v>379</v>
      </c>
      <c r="C26" s="11"/>
      <c r="D26" s="12"/>
      <c r="E26" s="11"/>
      <c r="F26" s="13">
        <f>D26</f>
        <v>0</v>
      </c>
      <c r="G26" s="14">
        <f>C26+E26</f>
        <v>0</v>
      </c>
      <c r="H26" s="11"/>
      <c r="I26" s="12"/>
      <c r="J26" s="11"/>
      <c r="K26" s="13"/>
      <c r="L26" s="14"/>
      <c r="M26" s="14"/>
      <c r="N26" s="253"/>
    </row>
    <row r="27" spans="1:15">
      <c r="A27" s="353"/>
      <c r="B27" s="286" t="s">
        <v>110</v>
      </c>
      <c r="C27" s="242"/>
      <c r="D27" s="12"/>
      <c r="E27" s="11"/>
      <c r="F27" s="13">
        <f t="shared" ref="F27:F64" si="8">D27</f>
        <v>0</v>
      </c>
      <c r="G27" s="14">
        <f>C27+E27</f>
        <v>0</v>
      </c>
      <c r="H27" s="242"/>
      <c r="I27" s="12"/>
      <c r="J27" s="11"/>
      <c r="K27" s="13"/>
      <c r="L27" s="14"/>
      <c r="M27" s="14"/>
      <c r="N27" s="253"/>
    </row>
    <row r="28" spans="1:15" ht="31.5">
      <c r="A28" s="353"/>
      <c r="B28" s="110" t="s">
        <v>111</v>
      </c>
      <c r="C28" s="11"/>
      <c r="D28" s="12">
        <f>Mizoram!P152</f>
        <v>1101</v>
      </c>
      <c r="E28" s="11">
        <f>Mizoram!Q156</f>
        <v>220.20000000000002</v>
      </c>
      <c r="F28" s="13">
        <f t="shared" si="8"/>
        <v>1101</v>
      </c>
      <c r="G28" s="14">
        <f>C28+E28</f>
        <v>220.20000000000002</v>
      </c>
      <c r="H28" s="11"/>
      <c r="I28" s="12">
        <f>Mizoram!Y152</f>
        <v>1101</v>
      </c>
      <c r="J28" s="11">
        <f>Mizoram!Z152</f>
        <v>220.20000000000002</v>
      </c>
      <c r="K28" s="13">
        <f t="shared" si="5"/>
        <v>1101</v>
      </c>
      <c r="L28" s="14">
        <f t="shared" si="6"/>
        <v>220.20000000000002</v>
      </c>
      <c r="M28" s="14">
        <f t="shared" si="7"/>
        <v>1.1873694512227453</v>
      </c>
      <c r="N28" s="253" t="s">
        <v>378</v>
      </c>
    </row>
    <row r="29" spans="1:15">
      <c r="A29" s="353"/>
      <c r="B29" s="284" t="s">
        <v>112</v>
      </c>
      <c r="C29" s="11"/>
      <c r="D29" s="12">
        <v>0</v>
      </c>
      <c r="E29" s="11">
        <v>0</v>
      </c>
      <c r="F29" s="13">
        <f t="shared" si="8"/>
        <v>0</v>
      </c>
      <c r="G29" s="14">
        <f t="shared" ref="G29:G74" si="9">C29+E29</f>
        <v>0</v>
      </c>
      <c r="H29" s="11"/>
      <c r="I29" s="12"/>
      <c r="J29" s="11"/>
      <c r="K29" s="13">
        <f t="shared" si="5"/>
        <v>0</v>
      </c>
      <c r="L29" s="14">
        <f t="shared" si="6"/>
        <v>0</v>
      </c>
      <c r="M29" s="14">
        <f t="shared" si="7"/>
        <v>0</v>
      </c>
      <c r="N29" s="253"/>
    </row>
    <row r="30" spans="1:15">
      <c r="A30" s="353"/>
      <c r="B30" s="284" t="s">
        <v>113</v>
      </c>
      <c r="C30" s="11"/>
      <c r="D30" s="12">
        <v>0</v>
      </c>
      <c r="E30" s="11">
        <v>0</v>
      </c>
      <c r="F30" s="13">
        <f t="shared" si="8"/>
        <v>0</v>
      </c>
      <c r="G30" s="14">
        <f t="shared" si="9"/>
        <v>0</v>
      </c>
      <c r="H30" s="11"/>
      <c r="I30" s="12"/>
      <c r="J30" s="11"/>
      <c r="K30" s="13">
        <f t="shared" si="5"/>
        <v>0</v>
      </c>
      <c r="L30" s="14">
        <f t="shared" si="6"/>
        <v>0</v>
      </c>
      <c r="M30" s="14">
        <f t="shared" si="7"/>
        <v>0</v>
      </c>
      <c r="N30" s="253"/>
    </row>
    <row r="31" spans="1:15">
      <c r="A31" s="353"/>
      <c r="B31" s="284" t="s">
        <v>114</v>
      </c>
      <c r="C31" s="11"/>
      <c r="D31" s="12">
        <v>0</v>
      </c>
      <c r="E31" s="11">
        <v>0</v>
      </c>
      <c r="F31" s="13">
        <f t="shared" si="8"/>
        <v>0</v>
      </c>
      <c r="G31" s="14">
        <f t="shared" si="9"/>
        <v>0</v>
      </c>
      <c r="H31" s="11"/>
      <c r="I31" s="12"/>
      <c r="J31" s="11"/>
      <c r="K31" s="13">
        <f t="shared" si="5"/>
        <v>0</v>
      </c>
      <c r="L31" s="14">
        <f t="shared" si="6"/>
        <v>0</v>
      </c>
      <c r="M31" s="14">
        <f t="shared" si="7"/>
        <v>0</v>
      </c>
      <c r="N31" s="253"/>
    </row>
    <row r="32" spans="1:15" ht="31.5">
      <c r="A32" s="353"/>
      <c r="B32" s="286" t="s">
        <v>380</v>
      </c>
      <c r="C32" s="242"/>
      <c r="D32" s="12"/>
      <c r="E32" s="11"/>
      <c r="F32" s="13">
        <f t="shared" si="8"/>
        <v>0</v>
      </c>
      <c r="G32" s="14">
        <f t="shared" si="9"/>
        <v>0</v>
      </c>
      <c r="H32" s="242"/>
      <c r="I32" s="12"/>
      <c r="J32" s="11"/>
      <c r="K32" s="13">
        <f t="shared" si="5"/>
        <v>0</v>
      </c>
      <c r="L32" s="14">
        <f t="shared" si="6"/>
        <v>0</v>
      </c>
      <c r="M32" s="14">
        <f t="shared" si="7"/>
        <v>0</v>
      </c>
      <c r="N32" s="253"/>
    </row>
    <row r="33" spans="1:14" ht="31.5">
      <c r="A33" s="353"/>
      <c r="B33" s="284" t="s">
        <v>381</v>
      </c>
      <c r="C33" s="11"/>
      <c r="D33" s="12">
        <f>Mizoram!P159</f>
        <v>1776</v>
      </c>
      <c r="E33" s="11">
        <f>Mizoram!Q159</f>
        <v>266.39999999999998</v>
      </c>
      <c r="F33" s="13">
        <f t="shared" si="8"/>
        <v>1776</v>
      </c>
      <c r="G33" s="14">
        <f t="shared" si="9"/>
        <v>266.39999999999998</v>
      </c>
      <c r="H33" s="11"/>
      <c r="I33" s="12">
        <f>Mizoram!Y159</f>
        <v>1776</v>
      </c>
      <c r="J33" s="11">
        <f>Mizoram!Z159</f>
        <v>266.39999999999998</v>
      </c>
      <c r="K33" s="13">
        <f t="shared" si="5"/>
        <v>1776</v>
      </c>
      <c r="L33" s="14">
        <f t="shared" si="6"/>
        <v>266.39999999999998</v>
      </c>
      <c r="M33" s="14">
        <f t="shared" si="7"/>
        <v>1.4364905622422313</v>
      </c>
      <c r="N33" s="253" t="s">
        <v>378</v>
      </c>
    </row>
    <row r="34" spans="1:14">
      <c r="A34" s="353"/>
      <c r="B34" s="284" t="s">
        <v>382</v>
      </c>
      <c r="C34" s="11"/>
      <c r="D34" s="12">
        <v>0</v>
      </c>
      <c r="E34" s="11">
        <v>0</v>
      </c>
      <c r="F34" s="13">
        <f t="shared" si="8"/>
        <v>0</v>
      </c>
      <c r="G34" s="14">
        <f t="shared" si="9"/>
        <v>0</v>
      </c>
      <c r="H34" s="11"/>
      <c r="I34" s="12"/>
      <c r="J34" s="11"/>
      <c r="K34" s="13"/>
      <c r="L34" s="14"/>
      <c r="M34" s="14"/>
      <c r="N34" s="253"/>
    </row>
    <row r="35" spans="1:14">
      <c r="A35" s="353"/>
      <c r="B35" s="286" t="s">
        <v>383</v>
      </c>
      <c r="C35" s="242"/>
      <c r="D35" s="12"/>
      <c r="E35" s="11"/>
      <c r="F35" s="13">
        <f t="shared" si="8"/>
        <v>0</v>
      </c>
      <c r="G35" s="14">
        <f t="shared" si="9"/>
        <v>0</v>
      </c>
      <c r="H35" s="242"/>
      <c r="I35" s="12"/>
      <c r="J35" s="11"/>
      <c r="K35" s="13"/>
      <c r="L35" s="14"/>
      <c r="M35" s="14"/>
      <c r="N35" s="253"/>
    </row>
    <row r="36" spans="1:14" ht="31.5">
      <c r="A36" s="353"/>
      <c r="B36" s="284" t="s">
        <v>111</v>
      </c>
      <c r="C36" s="11"/>
      <c r="D36" s="12">
        <f>Mizoram!P164</f>
        <v>1053</v>
      </c>
      <c r="E36" s="11">
        <f>Mizoram!Q164</f>
        <v>63.18</v>
      </c>
      <c r="F36" s="13">
        <f t="shared" si="8"/>
        <v>1053</v>
      </c>
      <c r="G36" s="14">
        <f t="shared" si="9"/>
        <v>63.18</v>
      </c>
      <c r="H36" s="11"/>
      <c r="I36" s="12">
        <f>Mizoram!Y164</f>
        <v>1053</v>
      </c>
      <c r="J36" s="11">
        <f>Mizoram!Z164</f>
        <v>63.18</v>
      </c>
      <c r="K36" s="13">
        <f t="shared" si="5"/>
        <v>1053</v>
      </c>
      <c r="L36" s="14">
        <f t="shared" si="6"/>
        <v>63.18</v>
      </c>
      <c r="M36" s="14">
        <f t="shared" si="7"/>
        <v>0.34068120766690757</v>
      </c>
      <c r="N36" s="253" t="s">
        <v>378</v>
      </c>
    </row>
    <row r="37" spans="1:14">
      <c r="A37" s="353"/>
      <c r="B37" s="284" t="s">
        <v>112</v>
      </c>
      <c r="C37" s="11"/>
      <c r="D37" s="12"/>
      <c r="E37" s="11"/>
      <c r="F37" s="13">
        <f t="shared" si="8"/>
        <v>0</v>
      </c>
      <c r="G37" s="14">
        <f t="shared" si="9"/>
        <v>0</v>
      </c>
      <c r="H37" s="11"/>
      <c r="I37" s="12"/>
      <c r="J37" s="11"/>
      <c r="K37" s="13">
        <f t="shared" si="5"/>
        <v>0</v>
      </c>
      <c r="L37" s="14">
        <f t="shared" si="6"/>
        <v>0</v>
      </c>
      <c r="M37" s="14">
        <f t="shared" si="7"/>
        <v>0</v>
      </c>
      <c r="N37" s="253"/>
    </row>
    <row r="38" spans="1:14">
      <c r="A38" s="353"/>
      <c r="B38" s="284" t="s">
        <v>113</v>
      </c>
      <c r="C38" s="11"/>
      <c r="D38" s="12"/>
      <c r="E38" s="11"/>
      <c r="F38" s="13">
        <f t="shared" si="8"/>
        <v>0</v>
      </c>
      <c r="G38" s="14">
        <f t="shared" si="9"/>
        <v>0</v>
      </c>
      <c r="H38" s="11"/>
      <c r="I38" s="12"/>
      <c r="J38" s="11"/>
      <c r="K38" s="13">
        <f t="shared" si="5"/>
        <v>0</v>
      </c>
      <c r="L38" s="14">
        <f t="shared" si="6"/>
        <v>0</v>
      </c>
      <c r="M38" s="14">
        <f t="shared" si="7"/>
        <v>0</v>
      </c>
      <c r="N38" s="253"/>
    </row>
    <row r="39" spans="1:14">
      <c r="A39" s="353"/>
      <c r="B39" s="284" t="s">
        <v>114</v>
      </c>
      <c r="C39" s="11"/>
      <c r="D39" s="12"/>
      <c r="E39" s="11"/>
      <c r="F39" s="13">
        <f t="shared" si="8"/>
        <v>0</v>
      </c>
      <c r="G39" s="14">
        <f t="shared" si="9"/>
        <v>0</v>
      </c>
      <c r="H39" s="11"/>
      <c r="I39" s="12"/>
      <c r="J39" s="11"/>
      <c r="K39" s="13">
        <f t="shared" si="5"/>
        <v>0</v>
      </c>
      <c r="L39" s="14">
        <f t="shared" si="6"/>
        <v>0</v>
      </c>
      <c r="M39" s="14">
        <f t="shared" si="7"/>
        <v>0</v>
      </c>
      <c r="N39" s="253"/>
    </row>
    <row r="40" spans="1:14" ht="31.5">
      <c r="A40" s="353"/>
      <c r="B40" s="286" t="s">
        <v>384</v>
      </c>
      <c r="C40" s="242"/>
      <c r="D40" s="12"/>
      <c r="E40" s="11"/>
      <c r="F40" s="13">
        <f t="shared" si="8"/>
        <v>0</v>
      </c>
      <c r="G40" s="14">
        <f t="shared" si="9"/>
        <v>0</v>
      </c>
      <c r="H40" s="242"/>
      <c r="I40" s="12"/>
      <c r="J40" s="11"/>
      <c r="K40" s="13">
        <f t="shared" si="5"/>
        <v>0</v>
      </c>
      <c r="L40" s="14">
        <f t="shared" si="6"/>
        <v>0</v>
      </c>
      <c r="M40" s="14">
        <f t="shared" si="7"/>
        <v>0</v>
      </c>
      <c r="N40" s="253"/>
    </row>
    <row r="41" spans="1:14">
      <c r="A41" s="353"/>
      <c r="B41" s="284" t="s">
        <v>111</v>
      </c>
      <c r="C41" s="11"/>
      <c r="D41" s="12"/>
      <c r="E41" s="11"/>
      <c r="F41" s="13">
        <f t="shared" si="8"/>
        <v>0</v>
      </c>
      <c r="G41" s="14">
        <f t="shared" si="9"/>
        <v>0</v>
      </c>
      <c r="H41" s="11"/>
      <c r="I41" s="12"/>
      <c r="J41" s="11"/>
      <c r="K41" s="13">
        <f t="shared" si="5"/>
        <v>0</v>
      </c>
      <c r="L41" s="14">
        <f t="shared" si="6"/>
        <v>0</v>
      </c>
      <c r="M41" s="14">
        <f t="shared" si="7"/>
        <v>0</v>
      </c>
      <c r="N41" s="255"/>
    </row>
    <row r="42" spans="1:14" ht="31.5">
      <c r="A42" s="353"/>
      <c r="B42" s="284" t="s">
        <v>112</v>
      </c>
      <c r="C42" s="11"/>
      <c r="D42" s="12">
        <f>Mizoram!P171</f>
        <v>2080</v>
      </c>
      <c r="E42" s="11">
        <f>Mizoram!Q171</f>
        <v>93.6</v>
      </c>
      <c r="F42" s="13">
        <f t="shared" si="8"/>
        <v>2080</v>
      </c>
      <c r="G42" s="14">
        <f t="shared" si="9"/>
        <v>93.6</v>
      </c>
      <c r="H42" s="11"/>
      <c r="I42" s="12">
        <f>Mizoram!Y171</f>
        <v>2080</v>
      </c>
      <c r="J42" s="11">
        <f>Mizoram!Z171</f>
        <v>93.6</v>
      </c>
      <c r="K42" s="13">
        <f t="shared" si="5"/>
        <v>2080</v>
      </c>
      <c r="L42" s="14">
        <f t="shared" si="6"/>
        <v>93.6</v>
      </c>
      <c r="M42" s="14">
        <f t="shared" si="7"/>
        <v>0.50471290024727045</v>
      </c>
      <c r="N42" s="253" t="s">
        <v>378</v>
      </c>
    </row>
    <row r="43" spans="1:14">
      <c r="A43" s="353"/>
      <c r="B43" s="284" t="s">
        <v>113</v>
      </c>
      <c r="C43" s="11"/>
      <c r="D43" s="12"/>
      <c r="E43" s="11"/>
      <c r="F43" s="13">
        <f t="shared" si="8"/>
        <v>0</v>
      </c>
      <c r="G43" s="14">
        <f t="shared" si="9"/>
        <v>0</v>
      </c>
      <c r="H43" s="11"/>
      <c r="I43" s="12"/>
      <c r="J43" s="11"/>
      <c r="K43" s="13">
        <f t="shared" si="5"/>
        <v>0</v>
      </c>
      <c r="L43" s="14">
        <f t="shared" si="6"/>
        <v>0</v>
      </c>
      <c r="M43" s="14">
        <f t="shared" si="7"/>
        <v>0</v>
      </c>
      <c r="N43" s="256"/>
    </row>
    <row r="44" spans="1:14">
      <c r="A44" s="353"/>
      <c r="B44" s="284" t="s">
        <v>114</v>
      </c>
      <c r="C44" s="11"/>
      <c r="D44" s="12">
        <v>0</v>
      </c>
      <c r="E44" s="11">
        <v>0</v>
      </c>
      <c r="F44" s="13">
        <f t="shared" si="8"/>
        <v>0</v>
      </c>
      <c r="G44" s="14">
        <f t="shared" si="9"/>
        <v>0</v>
      </c>
      <c r="H44" s="11"/>
      <c r="I44" s="12"/>
      <c r="J44" s="11"/>
      <c r="K44" s="13">
        <f t="shared" si="5"/>
        <v>0</v>
      </c>
      <c r="L44" s="14">
        <f t="shared" si="6"/>
        <v>0</v>
      </c>
      <c r="M44" s="14">
        <f t="shared" si="7"/>
        <v>0</v>
      </c>
      <c r="N44" s="253"/>
    </row>
    <row r="45" spans="1:14">
      <c r="A45" s="353"/>
      <c r="B45" s="286" t="s">
        <v>118</v>
      </c>
      <c r="C45" s="11"/>
      <c r="D45" s="12"/>
      <c r="E45" s="11"/>
      <c r="F45" s="13">
        <f t="shared" si="8"/>
        <v>0</v>
      </c>
      <c r="G45" s="14">
        <f t="shared" si="9"/>
        <v>0</v>
      </c>
      <c r="H45" s="11"/>
      <c r="I45" s="12"/>
      <c r="J45" s="11"/>
      <c r="K45" s="13"/>
      <c r="L45" s="14"/>
      <c r="M45" s="14"/>
      <c r="N45" s="253"/>
    </row>
    <row r="46" spans="1:14">
      <c r="A46" s="353"/>
      <c r="B46" s="284" t="s">
        <v>111</v>
      </c>
      <c r="C46" s="11"/>
      <c r="D46" s="12"/>
      <c r="E46" s="11">
        <v>0</v>
      </c>
      <c r="F46" s="13">
        <f t="shared" si="8"/>
        <v>0</v>
      </c>
      <c r="G46" s="14">
        <f t="shared" si="9"/>
        <v>0</v>
      </c>
      <c r="H46" s="11"/>
      <c r="I46" s="12"/>
      <c r="J46" s="11"/>
      <c r="K46" s="13"/>
      <c r="L46" s="14"/>
      <c r="M46" s="14"/>
      <c r="N46" s="253"/>
    </row>
    <row r="47" spans="1:14">
      <c r="A47" s="353"/>
      <c r="B47" s="284" t="s">
        <v>112</v>
      </c>
      <c r="C47" s="11"/>
      <c r="D47" s="12"/>
      <c r="E47" s="11"/>
      <c r="F47" s="13"/>
      <c r="G47" s="14">
        <f t="shared" si="9"/>
        <v>0</v>
      </c>
      <c r="H47" s="11"/>
      <c r="I47" s="12"/>
      <c r="J47" s="11"/>
      <c r="K47" s="13"/>
      <c r="L47" s="14"/>
      <c r="M47" s="14"/>
      <c r="N47" s="253"/>
    </row>
    <row r="48" spans="1:14">
      <c r="A48" s="353"/>
      <c r="B48" s="284" t="s">
        <v>113</v>
      </c>
      <c r="C48" s="11"/>
      <c r="D48" s="12"/>
      <c r="E48" s="11"/>
      <c r="F48" s="13">
        <f>D48</f>
        <v>0</v>
      </c>
      <c r="G48" s="14">
        <f t="shared" si="9"/>
        <v>0</v>
      </c>
      <c r="H48" s="11"/>
      <c r="I48" s="12"/>
      <c r="J48" s="11"/>
      <c r="K48" s="13"/>
      <c r="L48" s="14"/>
      <c r="M48" s="14"/>
      <c r="N48" s="253"/>
    </row>
    <row r="49" spans="1:14">
      <c r="A49" s="353"/>
      <c r="B49" s="284" t="s">
        <v>114</v>
      </c>
      <c r="C49" s="11"/>
      <c r="D49" s="12"/>
      <c r="E49" s="11">
        <v>0</v>
      </c>
      <c r="F49" s="13">
        <f t="shared" si="8"/>
        <v>0</v>
      </c>
      <c r="G49" s="14">
        <f t="shared" si="9"/>
        <v>0</v>
      </c>
      <c r="H49" s="11"/>
      <c r="I49" s="12"/>
      <c r="J49" s="11"/>
      <c r="K49" s="13"/>
      <c r="L49" s="14"/>
      <c r="M49" s="14"/>
      <c r="N49" s="253"/>
    </row>
    <row r="50" spans="1:14">
      <c r="A50" s="353"/>
      <c r="B50" s="287" t="s">
        <v>119</v>
      </c>
      <c r="C50" s="242"/>
      <c r="D50" s="12"/>
      <c r="E50" s="11"/>
      <c r="F50" s="13">
        <f t="shared" si="8"/>
        <v>0</v>
      </c>
      <c r="G50" s="14">
        <f t="shared" si="9"/>
        <v>0</v>
      </c>
      <c r="H50" s="242"/>
      <c r="I50" s="12"/>
      <c r="J50" s="11"/>
      <c r="K50" s="13"/>
      <c r="L50" s="14"/>
      <c r="M50" s="14"/>
      <c r="N50" s="253"/>
    </row>
    <row r="51" spans="1:14">
      <c r="A51" s="353"/>
      <c r="B51" s="284" t="s">
        <v>111</v>
      </c>
      <c r="C51" s="242"/>
      <c r="D51" s="12"/>
      <c r="E51" s="11"/>
      <c r="F51" s="13"/>
      <c r="G51" s="14">
        <f t="shared" si="9"/>
        <v>0</v>
      </c>
      <c r="H51" s="242"/>
      <c r="I51" s="12"/>
      <c r="J51" s="11"/>
      <c r="K51" s="13"/>
      <c r="L51" s="14"/>
      <c r="M51" s="14"/>
      <c r="N51" s="253"/>
    </row>
    <row r="52" spans="1:14">
      <c r="A52" s="353"/>
      <c r="B52" s="284" t="s">
        <v>112</v>
      </c>
      <c r="C52" s="242"/>
      <c r="D52" s="12"/>
      <c r="E52" s="11"/>
      <c r="F52" s="13"/>
      <c r="G52" s="14">
        <f t="shared" si="9"/>
        <v>0</v>
      </c>
      <c r="H52" s="242"/>
      <c r="I52" s="12"/>
      <c r="J52" s="11"/>
      <c r="K52" s="13"/>
      <c r="L52" s="14"/>
      <c r="M52" s="14"/>
      <c r="N52" s="253"/>
    </row>
    <row r="53" spans="1:14">
      <c r="A53" s="353"/>
      <c r="B53" s="284" t="s">
        <v>113</v>
      </c>
      <c r="C53" s="11"/>
      <c r="D53" s="12"/>
      <c r="E53" s="11"/>
      <c r="F53" s="13">
        <f t="shared" si="8"/>
        <v>0</v>
      </c>
      <c r="G53" s="14">
        <f t="shared" si="9"/>
        <v>0</v>
      </c>
      <c r="H53" s="11"/>
      <c r="I53" s="12"/>
      <c r="J53" s="11"/>
      <c r="K53" s="13"/>
      <c r="L53" s="14"/>
      <c r="M53" s="14"/>
      <c r="N53" s="253"/>
    </row>
    <row r="54" spans="1:14">
      <c r="A54" s="353"/>
      <c r="B54" s="284" t="s">
        <v>114</v>
      </c>
      <c r="C54" s="11"/>
      <c r="D54" s="12"/>
      <c r="E54" s="11">
        <v>0</v>
      </c>
      <c r="F54" s="13">
        <f t="shared" si="8"/>
        <v>0</v>
      </c>
      <c r="G54" s="14">
        <f t="shared" si="9"/>
        <v>0</v>
      </c>
      <c r="H54" s="11"/>
      <c r="I54" s="12"/>
      <c r="J54" s="11"/>
      <c r="K54" s="13"/>
      <c r="L54" s="14"/>
      <c r="M54" s="14"/>
      <c r="N54" s="253"/>
    </row>
    <row r="55" spans="1:14">
      <c r="A55" s="353"/>
      <c r="B55" s="287" t="s">
        <v>120</v>
      </c>
      <c r="C55" s="242"/>
      <c r="D55" s="12"/>
      <c r="E55" s="11"/>
      <c r="F55" s="13">
        <f t="shared" si="8"/>
        <v>0</v>
      </c>
      <c r="G55" s="14">
        <f t="shared" si="9"/>
        <v>0</v>
      </c>
      <c r="H55" s="242"/>
      <c r="I55" s="12"/>
      <c r="J55" s="11"/>
      <c r="K55" s="13"/>
      <c r="L55" s="14"/>
      <c r="M55" s="14"/>
      <c r="N55" s="253"/>
    </row>
    <row r="56" spans="1:14">
      <c r="A56" s="353"/>
      <c r="B56" s="284" t="s">
        <v>111</v>
      </c>
      <c r="C56" s="242"/>
      <c r="D56" s="12"/>
      <c r="E56" s="11"/>
      <c r="F56" s="13"/>
      <c r="G56" s="14">
        <f t="shared" si="9"/>
        <v>0</v>
      </c>
      <c r="H56" s="242"/>
      <c r="I56" s="12"/>
      <c r="J56" s="11"/>
      <c r="K56" s="13"/>
      <c r="L56" s="14"/>
      <c r="M56" s="14"/>
      <c r="N56" s="253"/>
    </row>
    <row r="57" spans="1:14">
      <c r="A57" s="353"/>
      <c r="B57" s="284" t="s">
        <v>112</v>
      </c>
      <c r="C57" s="242"/>
      <c r="D57" s="12"/>
      <c r="E57" s="11"/>
      <c r="F57" s="13"/>
      <c r="G57" s="14">
        <f t="shared" si="9"/>
        <v>0</v>
      </c>
      <c r="H57" s="242"/>
      <c r="I57" s="12"/>
      <c r="J57" s="11"/>
      <c r="K57" s="13"/>
      <c r="L57" s="14"/>
      <c r="M57" s="14"/>
      <c r="N57" s="253"/>
    </row>
    <row r="58" spans="1:14">
      <c r="A58" s="353"/>
      <c r="B58" s="284" t="s">
        <v>113</v>
      </c>
      <c r="C58" s="11"/>
      <c r="D58" s="12"/>
      <c r="E58" s="11"/>
      <c r="F58" s="13">
        <f t="shared" si="8"/>
        <v>0</v>
      </c>
      <c r="G58" s="14">
        <f t="shared" si="9"/>
        <v>0</v>
      </c>
      <c r="H58" s="11"/>
      <c r="I58" s="12"/>
      <c r="J58" s="11"/>
      <c r="K58" s="13"/>
      <c r="L58" s="14"/>
      <c r="M58" s="14"/>
      <c r="N58" s="253"/>
    </row>
    <row r="59" spans="1:14">
      <c r="A59" s="288">
        <v>14</v>
      </c>
      <c r="B59" s="284" t="s">
        <v>114</v>
      </c>
      <c r="C59" s="11"/>
      <c r="D59" s="12">
        <v>0</v>
      </c>
      <c r="E59" s="11">
        <v>0</v>
      </c>
      <c r="F59" s="13">
        <f t="shared" si="8"/>
        <v>0</v>
      </c>
      <c r="G59" s="14">
        <f t="shared" si="9"/>
        <v>0</v>
      </c>
      <c r="H59" s="11"/>
      <c r="I59" s="12"/>
      <c r="J59" s="11"/>
      <c r="K59" s="13">
        <f t="shared" si="5"/>
        <v>0</v>
      </c>
      <c r="L59" s="14">
        <f t="shared" si="6"/>
        <v>0</v>
      </c>
      <c r="M59" s="14">
        <f t="shared" ref="M59:M74" si="10">L59/$L$97*100</f>
        <v>0</v>
      </c>
      <c r="N59" s="253"/>
    </row>
    <row r="60" spans="1:14" ht="33.75" customHeight="1">
      <c r="A60" s="279">
        <v>15</v>
      </c>
      <c r="B60" s="110" t="s">
        <v>385</v>
      </c>
      <c r="C60" s="11"/>
      <c r="D60" s="12">
        <f>Mizoram!P283</f>
        <v>24410</v>
      </c>
      <c r="E60" s="11">
        <f>Mizoram!Q283</f>
        <v>254.35999999999999</v>
      </c>
      <c r="F60" s="13">
        <f t="shared" si="8"/>
        <v>24410</v>
      </c>
      <c r="G60" s="14">
        <f t="shared" si="9"/>
        <v>254.35999999999999</v>
      </c>
      <c r="H60" s="11"/>
      <c r="I60" s="12">
        <f>Mizoram!Y283</f>
        <v>24410</v>
      </c>
      <c r="J60" s="11">
        <f>Mizoram!Z283</f>
        <v>254.35999999999999</v>
      </c>
      <c r="K60" s="13">
        <f t="shared" si="5"/>
        <v>24410</v>
      </c>
      <c r="L60" s="14">
        <f t="shared" si="6"/>
        <v>254.35999999999999</v>
      </c>
      <c r="M60" s="14">
        <f t="shared" si="10"/>
        <v>1.371568090885638</v>
      </c>
      <c r="N60" s="253" t="s">
        <v>378</v>
      </c>
    </row>
    <row r="61" spans="1:14">
      <c r="A61" s="345">
        <v>16</v>
      </c>
      <c r="B61" s="110" t="s">
        <v>386</v>
      </c>
      <c r="C61" s="11"/>
      <c r="D61" s="12"/>
      <c r="E61" s="11"/>
      <c r="F61" s="13">
        <f t="shared" si="8"/>
        <v>0</v>
      </c>
      <c r="G61" s="14">
        <f t="shared" si="9"/>
        <v>0</v>
      </c>
      <c r="H61" s="11"/>
      <c r="I61" s="12"/>
      <c r="J61" s="11"/>
      <c r="K61" s="13">
        <f t="shared" si="5"/>
        <v>0</v>
      </c>
      <c r="L61" s="14">
        <f t="shared" si="6"/>
        <v>0</v>
      </c>
      <c r="M61" s="14">
        <f t="shared" si="10"/>
        <v>0</v>
      </c>
      <c r="N61" s="253"/>
    </row>
    <row r="62" spans="1:14" ht="31.5">
      <c r="A62" s="345"/>
      <c r="B62" s="284" t="s">
        <v>387</v>
      </c>
      <c r="C62" s="11"/>
      <c r="D62" s="12">
        <f>Mizoram!P297</f>
        <v>378</v>
      </c>
      <c r="E62" s="11">
        <f>Mizoram!Q297</f>
        <v>983.19999999999993</v>
      </c>
      <c r="F62" s="13">
        <f t="shared" si="8"/>
        <v>378</v>
      </c>
      <c r="G62" s="14">
        <f t="shared" si="9"/>
        <v>983.19999999999993</v>
      </c>
      <c r="H62" s="11"/>
      <c r="I62" s="12">
        <f>Mizoram!Y297</f>
        <v>378</v>
      </c>
      <c r="J62" s="11">
        <f>Mizoram!Z297</f>
        <v>983.19999999999993</v>
      </c>
      <c r="K62" s="13">
        <f t="shared" si="5"/>
        <v>378</v>
      </c>
      <c r="L62" s="14">
        <f t="shared" si="6"/>
        <v>983.19999999999993</v>
      </c>
      <c r="M62" s="14">
        <f t="shared" si="10"/>
        <v>5.3016423453324393</v>
      </c>
      <c r="N62" s="253" t="s">
        <v>378</v>
      </c>
    </row>
    <row r="63" spans="1:14" ht="31.5">
      <c r="A63" s="345"/>
      <c r="B63" s="284" t="s">
        <v>388</v>
      </c>
      <c r="C63" s="11"/>
      <c r="D63" s="12">
        <f>Mizoram!P306</f>
        <v>513</v>
      </c>
      <c r="E63" s="11">
        <f>Mizoram!Q306</f>
        <v>550.62</v>
      </c>
      <c r="F63" s="13">
        <f t="shared" si="8"/>
        <v>513</v>
      </c>
      <c r="G63" s="14">
        <f t="shared" si="9"/>
        <v>550.62</v>
      </c>
      <c r="H63" s="11"/>
      <c r="I63" s="12">
        <f>Mizoram!Y306</f>
        <v>513</v>
      </c>
      <c r="J63" s="11">
        <f>Mizoram!Z306</f>
        <v>550.62</v>
      </c>
      <c r="K63" s="13">
        <f t="shared" si="5"/>
        <v>513</v>
      </c>
      <c r="L63" s="14">
        <f t="shared" si="6"/>
        <v>550.62</v>
      </c>
      <c r="M63" s="14">
        <f t="shared" si="10"/>
        <v>2.9690706958776931</v>
      </c>
      <c r="N63" s="253" t="s">
        <v>378</v>
      </c>
    </row>
    <row r="64" spans="1:14">
      <c r="A64" s="279">
        <v>17</v>
      </c>
      <c r="B64" s="110" t="s">
        <v>389</v>
      </c>
      <c r="C64" s="11"/>
      <c r="D64" s="12">
        <f>Mizoram!P395+Mizoram!P396+Mizoram!P397</f>
        <v>3639</v>
      </c>
      <c r="E64" s="11">
        <f>Mizoram!Q395+Mizoram!Q396+Mizoram!Q397</f>
        <v>327.11879999999996</v>
      </c>
      <c r="F64" s="13">
        <f t="shared" si="8"/>
        <v>3639</v>
      </c>
      <c r="G64" s="14">
        <f t="shared" si="9"/>
        <v>327.11879999999996</v>
      </c>
      <c r="H64" s="11"/>
      <c r="I64" s="12">
        <f>Mizoram!Y395+Mizoram!Y396+Mizoram!Y397</f>
        <v>3639</v>
      </c>
      <c r="J64" s="11">
        <f>Mizoram!Z395+Mizoram!Z396+Mizoram!Z397</f>
        <v>327.4588</v>
      </c>
      <c r="K64" s="13">
        <f t="shared" si="5"/>
        <v>3639</v>
      </c>
      <c r="L64" s="14">
        <f t="shared" si="6"/>
        <v>327.4588</v>
      </c>
      <c r="M64" s="14">
        <f t="shared" si="10"/>
        <v>1.7657337677296037</v>
      </c>
      <c r="N64" s="253"/>
    </row>
    <row r="65" spans="1:14" ht="31.5">
      <c r="A65" s="279">
        <v>18</v>
      </c>
      <c r="B65" s="110" t="s">
        <v>390</v>
      </c>
      <c r="C65" s="11"/>
      <c r="D65" s="12">
        <f>Mizoram!P311</f>
        <v>8</v>
      </c>
      <c r="E65" s="11">
        <f>Mizoram!Q311</f>
        <v>400</v>
      </c>
      <c r="F65" s="13">
        <f>D65</f>
        <v>8</v>
      </c>
      <c r="G65" s="14">
        <f t="shared" si="9"/>
        <v>400</v>
      </c>
      <c r="H65" s="11"/>
      <c r="I65" s="12">
        <f>Mizoram!Y311</f>
        <v>8</v>
      </c>
      <c r="J65" s="11">
        <f>Mizoram!Z311</f>
        <v>400</v>
      </c>
      <c r="K65" s="13">
        <f t="shared" si="5"/>
        <v>8</v>
      </c>
      <c r="L65" s="14">
        <f t="shared" si="6"/>
        <v>400</v>
      </c>
      <c r="M65" s="14">
        <f t="shared" si="10"/>
        <v>2.1568927360994463</v>
      </c>
      <c r="N65" s="253" t="s">
        <v>378</v>
      </c>
    </row>
    <row r="66" spans="1:14" ht="31.5">
      <c r="A66" s="279">
        <v>19</v>
      </c>
      <c r="B66" s="110" t="s">
        <v>391</v>
      </c>
      <c r="C66" s="212"/>
      <c r="D66" s="212"/>
      <c r="E66" s="241"/>
      <c r="F66" s="212"/>
      <c r="G66" s="14">
        <f t="shared" si="9"/>
        <v>0</v>
      </c>
      <c r="H66" s="212"/>
      <c r="I66" s="212"/>
      <c r="J66" s="241"/>
      <c r="K66" s="212"/>
      <c r="L66" s="212"/>
      <c r="M66" s="14"/>
      <c r="N66" s="257"/>
    </row>
    <row r="67" spans="1:14">
      <c r="A67" s="279">
        <v>20</v>
      </c>
      <c r="B67" s="110" t="s">
        <v>392</v>
      </c>
      <c r="C67" s="11"/>
      <c r="D67" s="12"/>
      <c r="E67" s="11"/>
      <c r="F67" s="13"/>
      <c r="G67" s="14">
        <f t="shared" si="9"/>
        <v>0</v>
      </c>
      <c r="H67" s="11"/>
      <c r="I67" s="12"/>
      <c r="J67" s="11"/>
      <c r="K67" s="13"/>
      <c r="L67" s="14"/>
      <c r="M67" s="14"/>
      <c r="N67" s="253"/>
    </row>
    <row r="68" spans="1:14" ht="31.5">
      <c r="A68" s="279">
        <v>21</v>
      </c>
      <c r="B68" s="110" t="s">
        <v>393</v>
      </c>
      <c r="C68" s="11"/>
      <c r="D68" s="12">
        <f>Mizoram!P322</f>
        <v>11452</v>
      </c>
      <c r="E68" s="11">
        <f>Mizoram!Q322</f>
        <v>57.260000000000005</v>
      </c>
      <c r="F68" s="13">
        <f t="shared" ref="F68:F74" si="11">D68</f>
        <v>11452</v>
      </c>
      <c r="G68" s="14">
        <f t="shared" si="9"/>
        <v>57.260000000000005</v>
      </c>
      <c r="H68" s="11"/>
      <c r="I68" s="12">
        <f>Mizoram!Y322</f>
        <v>11452</v>
      </c>
      <c r="J68" s="11">
        <f>Mizoram!Z322</f>
        <v>57.260000000000005</v>
      </c>
      <c r="K68" s="13">
        <f t="shared" ref="K68:K74" si="12">I68</f>
        <v>11452</v>
      </c>
      <c r="L68" s="14">
        <f t="shared" ref="L68:L74" si="13">H68+J68</f>
        <v>57.260000000000005</v>
      </c>
      <c r="M68" s="14">
        <f t="shared" si="10"/>
        <v>0.30875919517263584</v>
      </c>
      <c r="N68" s="253" t="s">
        <v>378</v>
      </c>
    </row>
    <row r="69" spans="1:14">
      <c r="A69" s="279">
        <v>22</v>
      </c>
      <c r="B69" s="110" t="s">
        <v>394</v>
      </c>
      <c r="C69" s="11"/>
      <c r="D69" s="12">
        <f>Mizoram!P216</f>
        <v>0</v>
      </c>
      <c r="E69" s="11">
        <f>Mizoram!Q216</f>
        <v>0</v>
      </c>
      <c r="F69" s="13">
        <f t="shared" si="11"/>
        <v>0</v>
      </c>
      <c r="G69" s="14">
        <f t="shared" si="9"/>
        <v>0</v>
      </c>
      <c r="H69" s="11"/>
      <c r="I69" s="12"/>
      <c r="J69" s="11"/>
      <c r="K69" s="13">
        <f t="shared" si="12"/>
        <v>0</v>
      </c>
      <c r="L69" s="14">
        <f t="shared" si="13"/>
        <v>0</v>
      </c>
      <c r="M69" s="14">
        <f t="shared" si="10"/>
        <v>0</v>
      </c>
      <c r="N69" s="253"/>
    </row>
    <row r="70" spans="1:14" ht="31.5">
      <c r="A70" s="279">
        <v>23</v>
      </c>
      <c r="B70" s="110" t="s">
        <v>283</v>
      </c>
      <c r="C70" s="11"/>
      <c r="D70" s="12">
        <f>Mizoram!P328+Mizoram!P403</f>
        <v>2330</v>
      </c>
      <c r="E70" s="11">
        <f>Mizoram!Q328+Mizoram!Q403</f>
        <v>34.949999999999996</v>
      </c>
      <c r="F70" s="13">
        <f t="shared" si="11"/>
        <v>2330</v>
      </c>
      <c r="G70" s="14">
        <f t="shared" si="9"/>
        <v>34.949999999999996</v>
      </c>
      <c r="H70" s="11"/>
      <c r="I70" s="12">
        <f>Mizoram!Y403</f>
        <v>2330</v>
      </c>
      <c r="J70" s="11">
        <f>Mizoram!Z403</f>
        <v>34.949999999999996</v>
      </c>
      <c r="K70" s="13">
        <f t="shared" si="12"/>
        <v>2330</v>
      </c>
      <c r="L70" s="14">
        <f t="shared" si="13"/>
        <v>34.949999999999996</v>
      </c>
      <c r="M70" s="14">
        <f t="shared" si="10"/>
        <v>0.18845850281668911</v>
      </c>
      <c r="N70" s="253" t="s">
        <v>378</v>
      </c>
    </row>
    <row r="71" spans="1:14" ht="31.5">
      <c r="A71" s="345">
        <v>24</v>
      </c>
      <c r="B71" s="110" t="s">
        <v>395</v>
      </c>
      <c r="C71" s="11"/>
      <c r="D71" s="12">
        <f>Mizoram!P343</f>
        <v>8</v>
      </c>
      <c r="E71" s="11">
        <f>Mizoram!Q343</f>
        <v>400</v>
      </c>
      <c r="F71" s="13">
        <f t="shared" si="11"/>
        <v>8</v>
      </c>
      <c r="G71" s="14">
        <f t="shared" si="9"/>
        <v>400</v>
      </c>
      <c r="H71" s="11"/>
      <c r="I71" s="12">
        <f>Mizoram!Y343</f>
        <v>8</v>
      </c>
      <c r="J71" s="11">
        <f>Mizoram!Z343</f>
        <v>400</v>
      </c>
      <c r="K71" s="13">
        <f t="shared" si="12"/>
        <v>8</v>
      </c>
      <c r="L71" s="14">
        <f t="shared" si="13"/>
        <v>400</v>
      </c>
      <c r="M71" s="14">
        <f t="shared" si="10"/>
        <v>2.1568927360994463</v>
      </c>
      <c r="N71" s="253" t="s">
        <v>378</v>
      </c>
    </row>
    <row r="72" spans="1:14">
      <c r="A72" s="345"/>
      <c r="B72" s="289" t="s">
        <v>396</v>
      </c>
      <c r="C72" s="11"/>
      <c r="D72" s="12"/>
      <c r="E72" s="11"/>
      <c r="F72" s="13"/>
      <c r="G72" s="14">
        <f t="shared" si="9"/>
        <v>0</v>
      </c>
      <c r="H72" s="11"/>
      <c r="I72" s="12"/>
      <c r="J72" s="11"/>
      <c r="K72" s="13"/>
      <c r="L72" s="14"/>
      <c r="M72" s="14"/>
      <c r="N72" s="253"/>
    </row>
    <row r="73" spans="1:14">
      <c r="A73" s="279">
        <v>25</v>
      </c>
      <c r="B73" s="110" t="s">
        <v>397</v>
      </c>
      <c r="C73" s="11"/>
      <c r="D73" s="12">
        <f>Mizoram!P398</f>
        <v>8</v>
      </c>
      <c r="E73" s="11">
        <f>Mizoram!Q398</f>
        <v>90</v>
      </c>
      <c r="F73" s="13">
        <f t="shared" si="11"/>
        <v>8</v>
      </c>
      <c r="G73" s="14">
        <f t="shared" si="9"/>
        <v>90</v>
      </c>
      <c r="H73" s="11"/>
      <c r="I73" s="12">
        <f>Mizoram!Y398</f>
        <v>8</v>
      </c>
      <c r="J73" s="11">
        <f>Mizoram!Z398</f>
        <v>90</v>
      </c>
      <c r="K73" s="13">
        <f t="shared" si="12"/>
        <v>8</v>
      </c>
      <c r="L73" s="14">
        <f t="shared" si="13"/>
        <v>90</v>
      </c>
      <c r="M73" s="14">
        <f t="shared" si="10"/>
        <v>0.48530086562237551</v>
      </c>
      <c r="N73" s="253" t="s">
        <v>564</v>
      </c>
    </row>
    <row r="74" spans="1:14" ht="31.5">
      <c r="A74" s="279">
        <v>26</v>
      </c>
      <c r="B74" s="110" t="s">
        <v>398</v>
      </c>
      <c r="C74" s="11"/>
      <c r="D74" s="290">
        <f>Mizoram!P347</f>
        <v>13512</v>
      </c>
      <c r="E74" s="235">
        <f>Mizoram!Q347</f>
        <v>40.536000000000008</v>
      </c>
      <c r="F74" s="13">
        <f t="shared" si="11"/>
        <v>13512</v>
      </c>
      <c r="G74" s="14">
        <f t="shared" si="9"/>
        <v>40.536000000000008</v>
      </c>
      <c r="H74" s="11"/>
      <c r="I74" s="290">
        <f>Mizoram!Y347</f>
        <v>13512</v>
      </c>
      <c r="J74" s="235">
        <f>Mizoram!Z346</f>
        <v>40.536000000000008</v>
      </c>
      <c r="K74" s="13">
        <f t="shared" si="12"/>
        <v>13512</v>
      </c>
      <c r="L74" s="14">
        <f t="shared" si="13"/>
        <v>40.536000000000008</v>
      </c>
      <c r="M74" s="14">
        <f t="shared" si="10"/>
        <v>0.21857950987631794</v>
      </c>
      <c r="N74" s="253" t="s">
        <v>378</v>
      </c>
    </row>
    <row r="75" spans="1:14">
      <c r="A75" s="346" t="s">
        <v>12</v>
      </c>
      <c r="B75" s="346"/>
      <c r="C75" s="241"/>
      <c r="D75" s="243">
        <f>SUM(D25:D74)</f>
        <v>62268</v>
      </c>
      <c r="E75" s="241">
        <f>SUM(E28:E74)</f>
        <v>3781.4247999999998</v>
      </c>
      <c r="F75" s="243">
        <f>SUM(F25:F74)</f>
        <v>62268</v>
      </c>
      <c r="G75" s="241">
        <f>SUM(G25:G74)</f>
        <v>3781.4247999999998</v>
      </c>
      <c r="H75" s="241">
        <f>SUM(H25:H74)</f>
        <v>0</v>
      </c>
      <c r="I75" s="243">
        <f>SUM(I25:I74)</f>
        <v>62268</v>
      </c>
      <c r="J75" s="241">
        <f>SUM(J28:J74)</f>
        <v>3781.7647999999999</v>
      </c>
      <c r="K75" s="243">
        <f>SUM(K25:K74)</f>
        <v>62268</v>
      </c>
      <c r="L75" s="241">
        <f>SUM(L28:L74)</f>
        <v>3781.7647999999999</v>
      </c>
      <c r="M75" s="241">
        <f>+L75/L97*100</f>
        <v>20.39215256689144</v>
      </c>
      <c r="N75" s="253"/>
    </row>
    <row r="76" spans="1:14" ht="18.75" customHeight="1">
      <c r="A76" s="332" t="s">
        <v>399</v>
      </c>
      <c r="B76" s="333"/>
      <c r="C76" s="333"/>
      <c r="D76" s="333"/>
      <c r="E76" s="333"/>
      <c r="F76" s="333"/>
      <c r="G76" s="333"/>
      <c r="H76" s="333"/>
      <c r="I76" s="333"/>
      <c r="J76" s="333"/>
      <c r="K76" s="333"/>
      <c r="L76" s="333"/>
      <c r="M76" s="333"/>
      <c r="N76" s="254"/>
    </row>
    <row r="77" spans="1:14" ht="31.5">
      <c r="A77" s="279">
        <v>27</v>
      </c>
      <c r="B77" s="110" t="s">
        <v>400</v>
      </c>
      <c r="C77" s="11"/>
      <c r="D77" s="12">
        <f>Mizoram!P260</f>
        <v>3007</v>
      </c>
      <c r="E77" s="11">
        <f>Mizoram!Q260</f>
        <v>8202.6</v>
      </c>
      <c r="F77" s="13">
        <f>D77</f>
        <v>3007</v>
      </c>
      <c r="G77" s="14">
        <f>C77+E77</f>
        <v>8202.6</v>
      </c>
      <c r="H77" s="11"/>
      <c r="I77" s="12">
        <f>Mizoram!Y260</f>
        <v>3007</v>
      </c>
      <c r="J77" s="11">
        <f>Mizoram!Z260</f>
        <v>8202.6</v>
      </c>
      <c r="K77" s="13">
        <f t="shared" ref="K77:K87" si="14">I77</f>
        <v>3007</v>
      </c>
      <c r="L77" s="14">
        <f t="shared" ref="L77:L92" si="15">H77+J77</f>
        <v>8202.6</v>
      </c>
      <c r="M77" s="14">
        <f t="shared" ref="M77:M95" si="16">L77/$L$97*100</f>
        <v>44.230320892823308</v>
      </c>
      <c r="N77" s="253" t="s">
        <v>378</v>
      </c>
    </row>
    <row r="78" spans="1:14" ht="31.5">
      <c r="A78" s="279">
        <v>28</v>
      </c>
      <c r="B78" s="284" t="s">
        <v>401</v>
      </c>
      <c r="C78" s="11">
        <f>Mizoram!L350+Mizoram!L351+Mizoram!L352+Mizoram!L353+Mizoram!L354+Mizoram!L355+Mizoram!L356+Mizoram!L357+Mizoram!L358</f>
        <v>3685.5353760000003</v>
      </c>
      <c r="D78" s="11">
        <f>Mizoram!P350+Mizoram!P351+Mizoram!P352+Mizoram!P353+Mizoram!P354+Mizoram!P355+Mizoram!P356+Mizoram!P357+Mizoram!P358</f>
        <v>0</v>
      </c>
      <c r="E78" s="11">
        <f>Mizoram!Q350+Mizoram!Q351+Mizoram!Q352+Mizoram!Q353+Mizoram!Q354+Mizoram!Q355+Mizoram!Q356+Mizoram!Q357+Mizoram!Q358</f>
        <v>0</v>
      </c>
      <c r="F78" s="13">
        <f>D78</f>
        <v>0</v>
      </c>
      <c r="G78" s="14">
        <f t="shared" ref="G78:G86" si="17">C78+E78</f>
        <v>3685.5353760000003</v>
      </c>
      <c r="H78" s="11">
        <f>Mizoram!U350+Mizoram!U351+Mizoram!U352+Mizoram!U353+Mizoram!U354+Mizoram!U355+Mizoram!U356+Mizoram!U357+Mizoram!U358</f>
        <v>3685.5353759999998</v>
      </c>
      <c r="I78" s="12">
        <f>Mizoram!Y350+Mizoram!Y351+Mizoram!Y352+Mizoram!Y353+Mizoram!Y354+Mizoram!Y355+Mizoram!Y356+Mizoram!Y357+Mizoram!Y358</f>
        <v>0</v>
      </c>
      <c r="J78" s="11">
        <f>Mizoram!Z350+Mizoram!Z351+Mizoram!Z352+Mizoram!Z353+Mizoram!Z354+Mizoram!Z355+Mizoram!Z356+Mizoram!Z357+Mizoram!Z358</f>
        <v>0</v>
      </c>
      <c r="K78" s="13">
        <f t="shared" si="14"/>
        <v>0</v>
      </c>
      <c r="L78" s="14">
        <f t="shared" si="15"/>
        <v>3685.5353759999998</v>
      </c>
      <c r="M78" s="14">
        <f t="shared" si="16"/>
        <v>19.873261202829855</v>
      </c>
      <c r="N78" s="253" t="s">
        <v>378</v>
      </c>
    </row>
    <row r="79" spans="1:14" ht="31.5">
      <c r="A79" s="279">
        <v>29</v>
      </c>
      <c r="B79" s="284" t="s">
        <v>402</v>
      </c>
      <c r="C79" s="14">
        <f>Mizoram!L360</f>
        <v>278.79999999999995</v>
      </c>
      <c r="D79" s="244">
        <f>Mizoram!P360</f>
        <v>0</v>
      </c>
      <c r="E79" s="245">
        <f>Mizoram!Q360</f>
        <v>0</v>
      </c>
      <c r="F79" s="13">
        <f>D79</f>
        <v>0</v>
      </c>
      <c r="G79" s="14">
        <f t="shared" si="17"/>
        <v>278.79999999999995</v>
      </c>
      <c r="H79" s="11">
        <f>Mizoram!U360</f>
        <v>278.79999999999995</v>
      </c>
      <c r="I79" s="244">
        <f>Mizoram!Y360</f>
        <v>0</v>
      </c>
      <c r="J79" s="245">
        <f>Mizoram!Z360</f>
        <v>0</v>
      </c>
      <c r="K79" s="13">
        <f t="shared" si="14"/>
        <v>0</v>
      </c>
      <c r="L79" s="14">
        <f t="shared" si="15"/>
        <v>278.79999999999995</v>
      </c>
      <c r="M79" s="14">
        <f t="shared" si="16"/>
        <v>1.503354237061314</v>
      </c>
      <c r="N79" s="253" t="s">
        <v>378</v>
      </c>
    </row>
    <row r="80" spans="1:14">
      <c r="A80" s="279">
        <v>30</v>
      </c>
      <c r="B80" s="284" t="s">
        <v>403</v>
      </c>
      <c r="C80" s="11"/>
      <c r="D80" s="12"/>
      <c r="E80" s="11"/>
      <c r="F80" s="13"/>
      <c r="G80" s="14">
        <f t="shared" si="17"/>
        <v>0</v>
      </c>
      <c r="H80" s="11"/>
      <c r="I80" s="12"/>
      <c r="J80" s="11"/>
      <c r="K80" s="13"/>
      <c r="L80" s="14"/>
      <c r="M80" s="14"/>
      <c r="N80" s="253"/>
    </row>
    <row r="81" spans="1:14">
      <c r="A81" s="279">
        <v>31</v>
      </c>
      <c r="B81" s="284" t="s">
        <v>404</v>
      </c>
      <c r="C81" s="11"/>
      <c r="D81" s="12"/>
      <c r="E81" s="11"/>
      <c r="F81" s="13"/>
      <c r="G81" s="14">
        <f t="shared" si="17"/>
        <v>0</v>
      </c>
      <c r="H81" s="11"/>
      <c r="I81" s="12"/>
      <c r="J81" s="11"/>
      <c r="K81" s="13"/>
      <c r="L81" s="14"/>
      <c r="M81" s="14"/>
      <c r="N81" s="253"/>
    </row>
    <row r="82" spans="1:14" ht="28.5" customHeight="1">
      <c r="A82" s="279">
        <f t="shared" ref="A82:A95" si="18">A81+1</f>
        <v>32</v>
      </c>
      <c r="B82" s="284" t="s">
        <v>581</v>
      </c>
      <c r="C82" s="11">
        <f>Mizoram!L384</f>
        <v>166.4</v>
      </c>
      <c r="D82" s="12"/>
      <c r="E82" s="11"/>
      <c r="F82" s="13"/>
      <c r="G82" s="14">
        <f t="shared" si="17"/>
        <v>166.4</v>
      </c>
      <c r="H82" s="11">
        <f>Mizoram!L384</f>
        <v>166.4</v>
      </c>
      <c r="I82" s="12"/>
      <c r="J82" s="11"/>
      <c r="K82" s="13"/>
      <c r="L82" s="14">
        <f>Mizoram!U384</f>
        <v>166.4</v>
      </c>
      <c r="M82" s="14"/>
      <c r="N82" s="253"/>
    </row>
    <row r="83" spans="1:14">
      <c r="A83" s="279">
        <f t="shared" si="18"/>
        <v>33</v>
      </c>
      <c r="B83" s="284" t="s">
        <v>405</v>
      </c>
      <c r="C83" s="11"/>
      <c r="D83" s="12"/>
      <c r="E83" s="11"/>
      <c r="F83" s="13"/>
      <c r="G83" s="14">
        <f t="shared" si="17"/>
        <v>0</v>
      </c>
      <c r="H83" s="11"/>
      <c r="I83" s="12"/>
      <c r="J83" s="11"/>
      <c r="K83" s="13"/>
      <c r="L83" s="14"/>
      <c r="M83" s="14"/>
      <c r="N83" s="253"/>
    </row>
    <row r="84" spans="1:14">
      <c r="A84" s="279">
        <f t="shared" si="18"/>
        <v>34</v>
      </c>
      <c r="B84" s="284" t="s">
        <v>406</v>
      </c>
      <c r="C84" s="11"/>
      <c r="D84" s="12"/>
      <c r="E84" s="11"/>
      <c r="F84" s="13"/>
      <c r="G84" s="14">
        <f t="shared" si="17"/>
        <v>0</v>
      </c>
      <c r="H84" s="11"/>
      <c r="I84" s="12"/>
      <c r="J84" s="11"/>
      <c r="K84" s="13"/>
      <c r="L84" s="14"/>
      <c r="M84" s="14"/>
      <c r="N84" s="253"/>
    </row>
    <row r="85" spans="1:14">
      <c r="A85" s="354">
        <f t="shared" si="18"/>
        <v>35</v>
      </c>
      <c r="B85" s="284" t="s">
        <v>350</v>
      </c>
      <c r="C85" s="11"/>
      <c r="D85" s="12"/>
      <c r="E85" s="11"/>
      <c r="F85" s="13"/>
      <c r="G85" s="14">
        <f t="shared" si="17"/>
        <v>0</v>
      </c>
      <c r="H85" s="11"/>
      <c r="I85" s="12"/>
      <c r="J85" s="11"/>
      <c r="K85" s="13"/>
      <c r="L85" s="14"/>
      <c r="M85" s="14"/>
      <c r="N85" s="253"/>
    </row>
    <row r="86" spans="1:14">
      <c r="A86" s="355"/>
      <c r="B86" s="284" t="s">
        <v>407</v>
      </c>
      <c r="C86" s="11"/>
      <c r="D86" s="12"/>
      <c r="E86" s="11"/>
      <c r="F86" s="13">
        <f>D86</f>
        <v>0</v>
      </c>
      <c r="G86" s="14">
        <f t="shared" si="17"/>
        <v>0</v>
      </c>
      <c r="H86" s="11"/>
      <c r="I86" s="12">
        <f>[33]Maharashtra!Y367+[33]Maharashtra!Y368</f>
        <v>0</v>
      </c>
      <c r="J86" s="11"/>
      <c r="K86" s="13">
        <f t="shared" si="14"/>
        <v>0</v>
      </c>
      <c r="L86" s="14">
        <f t="shared" si="15"/>
        <v>0</v>
      </c>
      <c r="M86" s="14">
        <f t="shared" si="16"/>
        <v>0</v>
      </c>
      <c r="N86" s="253"/>
    </row>
    <row r="87" spans="1:14" ht="31.5">
      <c r="A87" s="355"/>
      <c r="B87" s="284" t="s">
        <v>408</v>
      </c>
      <c r="C87" s="11">
        <f>Mizoram!L375</f>
        <v>298.20000000000005</v>
      </c>
      <c r="D87" s="12">
        <f>Mizoram!P375</f>
        <v>0</v>
      </c>
      <c r="E87" s="11">
        <f>Mizoram!Q375</f>
        <v>0</v>
      </c>
      <c r="F87" s="13">
        <f>D87</f>
        <v>0</v>
      </c>
      <c r="G87" s="14">
        <f t="shared" ref="G87:G92" si="19">C87+E87</f>
        <v>298.20000000000005</v>
      </c>
      <c r="H87" s="11">
        <f>Mizoram!U375</f>
        <v>298.20000000000005</v>
      </c>
      <c r="I87" s="12">
        <f>Mizoram!Y375</f>
        <v>0</v>
      </c>
      <c r="J87" s="11">
        <f>Mizoram!Z375</f>
        <v>0</v>
      </c>
      <c r="K87" s="13">
        <f t="shared" si="14"/>
        <v>0</v>
      </c>
      <c r="L87" s="14">
        <f t="shared" si="15"/>
        <v>298.20000000000005</v>
      </c>
      <c r="M87" s="14">
        <f t="shared" si="16"/>
        <v>1.6079635347621377</v>
      </c>
      <c r="N87" s="253" t="s">
        <v>378</v>
      </c>
    </row>
    <row r="88" spans="1:14">
      <c r="A88" s="355"/>
      <c r="B88" s="284" t="s">
        <v>409</v>
      </c>
      <c r="C88" s="11"/>
      <c r="D88" s="12"/>
      <c r="E88" s="11"/>
      <c r="F88" s="13"/>
      <c r="G88" s="14">
        <f t="shared" si="19"/>
        <v>0</v>
      </c>
      <c r="H88" s="11"/>
      <c r="I88" s="12">
        <f>[33]Maharashtra!Y362</f>
        <v>0</v>
      </c>
      <c r="J88" s="11"/>
      <c r="K88" s="13"/>
      <c r="L88" s="14">
        <f t="shared" si="15"/>
        <v>0</v>
      </c>
      <c r="M88" s="14">
        <f t="shared" si="16"/>
        <v>0</v>
      </c>
      <c r="N88" s="253"/>
    </row>
    <row r="89" spans="1:14" ht="31.5">
      <c r="A89" s="356"/>
      <c r="B89" s="284" t="s">
        <v>410</v>
      </c>
      <c r="C89" s="11">
        <f>Mizoram!L368</f>
        <v>169.71200000000002</v>
      </c>
      <c r="D89" s="12">
        <f>Mizoram!P368</f>
        <v>0</v>
      </c>
      <c r="E89" s="11">
        <f>Mizoram!Q368</f>
        <v>0</v>
      </c>
      <c r="F89" s="13"/>
      <c r="G89" s="14">
        <f t="shared" si="19"/>
        <v>169.71200000000002</v>
      </c>
      <c r="H89" s="11">
        <f>Mizoram!U368</f>
        <v>169.71199999999999</v>
      </c>
      <c r="I89" s="12">
        <f>Mizoram!Y368</f>
        <v>0</v>
      </c>
      <c r="J89" s="11">
        <f>Mizoram!Z368</f>
        <v>0</v>
      </c>
      <c r="K89" s="13"/>
      <c r="L89" s="14">
        <f t="shared" si="15"/>
        <v>169.71199999999999</v>
      </c>
      <c r="M89" s="14">
        <f t="shared" si="16"/>
        <v>0.91512645007227311</v>
      </c>
      <c r="N89" s="253" t="s">
        <v>378</v>
      </c>
    </row>
    <row r="90" spans="1:14">
      <c r="A90" s="279">
        <v>36</v>
      </c>
      <c r="B90" s="291" t="s">
        <v>411</v>
      </c>
      <c r="C90" s="11"/>
      <c r="D90" s="239"/>
      <c r="E90" s="235"/>
      <c r="F90" s="13">
        <f>D90</f>
        <v>0</v>
      </c>
      <c r="G90" s="14">
        <f t="shared" si="19"/>
        <v>0</v>
      </c>
      <c r="H90" s="11"/>
      <c r="I90" s="239"/>
      <c r="J90" s="242"/>
      <c r="K90" s="13">
        <f>I90</f>
        <v>0</v>
      </c>
      <c r="L90" s="14">
        <f t="shared" si="15"/>
        <v>0</v>
      </c>
      <c r="M90" s="14">
        <f t="shared" si="16"/>
        <v>0</v>
      </c>
      <c r="N90" s="15"/>
    </row>
    <row r="91" spans="1:14">
      <c r="A91" s="279">
        <v>38</v>
      </c>
      <c r="B91" s="291" t="s">
        <v>412</v>
      </c>
      <c r="C91" s="11"/>
      <c r="D91" s="12"/>
      <c r="E91" s="235"/>
      <c r="F91" s="13">
        <f>D91</f>
        <v>0</v>
      </c>
      <c r="G91" s="14">
        <f t="shared" si="19"/>
        <v>0</v>
      </c>
      <c r="H91" s="11"/>
      <c r="I91" s="12">
        <v>0</v>
      </c>
      <c r="J91" s="11">
        <v>0</v>
      </c>
      <c r="K91" s="13">
        <f>I91</f>
        <v>0</v>
      </c>
      <c r="L91" s="14">
        <f t="shared" si="15"/>
        <v>0</v>
      </c>
      <c r="M91" s="14">
        <f t="shared" si="16"/>
        <v>0</v>
      </c>
      <c r="N91" s="15"/>
    </row>
    <row r="92" spans="1:14">
      <c r="A92" s="279">
        <v>39</v>
      </c>
      <c r="B92" s="284" t="s">
        <v>413</v>
      </c>
      <c r="C92" s="11"/>
      <c r="D92" s="12"/>
      <c r="E92" s="235"/>
      <c r="F92" s="13">
        <f>D92</f>
        <v>0</v>
      </c>
      <c r="G92" s="14">
        <f t="shared" si="19"/>
        <v>0</v>
      </c>
      <c r="H92" s="11"/>
      <c r="I92" s="12">
        <v>0</v>
      </c>
      <c r="J92" s="11">
        <v>0</v>
      </c>
      <c r="K92" s="13">
        <f>I92</f>
        <v>0</v>
      </c>
      <c r="L92" s="14">
        <f t="shared" si="15"/>
        <v>0</v>
      </c>
      <c r="M92" s="14">
        <f t="shared" si="16"/>
        <v>0</v>
      </c>
      <c r="N92" s="15"/>
    </row>
    <row r="93" spans="1:14">
      <c r="A93" s="279">
        <f t="shared" si="18"/>
        <v>40</v>
      </c>
      <c r="B93" s="284" t="s">
        <v>414</v>
      </c>
      <c r="C93" s="350" t="s">
        <v>415</v>
      </c>
      <c r="D93" s="351"/>
      <c r="E93" s="351"/>
      <c r="F93" s="351"/>
      <c r="G93" s="351"/>
      <c r="H93" s="351"/>
      <c r="I93" s="351"/>
      <c r="J93" s="351"/>
      <c r="K93" s="351"/>
      <c r="L93" s="352"/>
      <c r="M93" s="14">
        <f t="shared" si="16"/>
        <v>0</v>
      </c>
      <c r="N93" s="15"/>
    </row>
    <row r="94" spans="1:14">
      <c r="A94" s="279">
        <f t="shared" si="18"/>
        <v>41</v>
      </c>
      <c r="B94" s="292" t="s">
        <v>416</v>
      </c>
      <c r="C94" s="350" t="s">
        <v>417</v>
      </c>
      <c r="D94" s="351"/>
      <c r="E94" s="351"/>
      <c r="F94" s="351"/>
      <c r="G94" s="351"/>
      <c r="H94" s="351"/>
      <c r="I94" s="351"/>
      <c r="J94" s="351"/>
      <c r="K94" s="351"/>
      <c r="L94" s="352"/>
      <c r="M94" s="14">
        <f t="shared" si="16"/>
        <v>0</v>
      </c>
      <c r="N94" s="15"/>
    </row>
    <row r="95" spans="1:14">
      <c r="A95" s="279">
        <f t="shared" si="18"/>
        <v>42</v>
      </c>
      <c r="B95" s="284" t="s">
        <v>418</v>
      </c>
      <c r="C95" s="350" t="s">
        <v>419</v>
      </c>
      <c r="D95" s="351"/>
      <c r="E95" s="351"/>
      <c r="F95" s="351"/>
      <c r="G95" s="351"/>
      <c r="H95" s="351"/>
      <c r="I95" s="351"/>
      <c r="J95" s="351"/>
      <c r="K95" s="351"/>
      <c r="L95" s="352"/>
      <c r="M95" s="14">
        <f t="shared" si="16"/>
        <v>0</v>
      </c>
      <c r="N95" s="15"/>
    </row>
    <row r="96" spans="1:14">
      <c r="A96" s="293"/>
      <c r="B96" s="234" t="s">
        <v>360</v>
      </c>
      <c r="C96" s="246">
        <f t="shared" ref="C96:L96" si="20">SUM(C77:C95)</f>
        <v>4598.6473759999999</v>
      </c>
      <c r="D96" s="246">
        <f t="shared" si="20"/>
        <v>3007</v>
      </c>
      <c r="E96" s="246">
        <f t="shared" si="20"/>
        <v>8202.6</v>
      </c>
      <c r="F96" s="246">
        <f t="shared" si="20"/>
        <v>3007</v>
      </c>
      <c r="G96" s="246">
        <f>SUM(G77:G95)</f>
        <v>12801.247375999999</v>
      </c>
      <c r="H96" s="246">
        <f t="shared" si="20"/>
        <v>4598.647375999999</v>
      </c>
      <c r="I96" s="247">
        <f t="shared" si="20"/>
        <v>3007</v>
      </c>
      <c r="J96" s="246">
        <f t="shared" si="20"/>
        <v>8202.6</v>
      </c>
      <c r="K96" s="246">
        <f t="shared" si="20"/>
        <v>3007</v>
      </c>
      <c r="L96" s="246">
        <f t="shared" si="20"/>
        <v>12801.247375999999</v>
      </c>
      <c r="M96" s="246">
        <f>+L96/L97*100</f>
        <v>69.027293695766247</v>
      </c>
      <c r="N96" s="15"/>
    </row>
    <row r="97" spans="1:14">
      <c r="A97" s="293"/>
      <c r="B97" s="234" t="s">
        <v>420</v>
      </c>
      <c r="C97" s="246">
        <f>C23+C75+C96</f>
        <v>4598.6473759999999</v>
      </c>
      <c r="D97" s="243">
        <f>D23+D75+D96</f>
        <v>279570</v>
      </c>
      <c r="E97" s="241">
        <f>E23+E75+E96</f>
        <v>13956.2093</v>
      </c>
      <c r="F97" s="243">
        <f>F23+F75+F96</f>
        <v>279570</v>
      </c>
      <c r="G97" s="241">
        <f>G23+G75+G96</f>
        <v>18554.856675999999</v>
      </c>
      <c r="H97" s="241">
        <f>H96+H23</f>
        <v>4598.647375999999</v>
      </c>
      <c r="I97" s="243">
        <f>I23+I75+I96</f>
        <v>279570</v>
      </c>
      <c r="J97" s="241">
        <f>J23+J75+J96</f>
        <v>13946.549300000001</v>
      </c>
      <c r="K97" s="243">
        <f>K23+K75+K96</f>
        <v>279570</v>
      </c>
      <c r="L97" s="241">
        <f>L23+L75+L96</f>
        <v>18545.196676</v>
      </c>
      <c r="M97" s="241">
        <f>L99/L98*100</f>
        <v>-91.92399620419846</v>
      </c>
      <c r="N97" s="248"/>
    </row>
    <row r="98" spans="1:14">
      <c r="D98" s="249">
        <v>19536843.149999999</v>
      </c>
      <c r="E98" s="250">
        <v>374409.3155696154</v>
      </c>
      <c r="F98" s="249">
        <v>19538750.149999999</v>
      </c>
      <c r="G98" s="250">
        <v>384615.98712121538</v>
      </c>
      <c r="L98" s="252">
        <v>229633.33283276856</v>
      </c>
    </row>
    <row r="99" spans="1:14">
      <c r="E99" s="250">
        <v>68581.109358200003</v>
      </c>
      <c r="G99" s="250">
        <v>70693.609358200003</v>
      </c>
      <c r="L99" s="252">
        <f>L97-L98</f>
        <v>-211088.13615676857</v>
      </c>
    </row>
    <row r="100" spans="1:14">
      <c r="E100" s="250">
        <f>+E99-E97</f>
        <v>54624.900058200001</v>
      </c>
      <c r="G100" s="250">
        <f>+G99-G97</f>
        <v>52138.752682200007</v>
      </c>
      <c r="L100" s="252">
        <f>L99/L98*100</f>
        <v>-91.92399620419846</v>
      </c>
    </row>
    <row r="101" spans="1:14">
      <c r="C101" s="250">
        <v>0</v>
      </c>
      <c r="E101" s="250" t="b">
        <f>+E99=E97</f>
        <v>0</v>
      </c>
    </row>
    <row r="102" spans="1:14">
      <c r="C102" s="250">
        <f>+C101-C97</f>
        <v>-4598.6473759999999</v>
      </c>
      <c r="D102" s="249">
        <f>D98-D97</f>
        <v>19257273.149999999</v>
      </c>
      <c r="E102" s="252">
        <f>E98-E97</f>
        <v>360453.10626961541</v>
      </c>
    </row>
    <row r="106" spans="1:14">
      <c r="H106" s="16">
        <f>18547.6-1831.2</f>
        <v>16716.399999999998</v>
      </c>
    </row>
  </sheetData>
  <mergeCells count="24">
    <mergeCell ref="C93:L93"/>
    <mergeCell ref="C94:L94"/>
    <mergeCell ref="C95:L95"/>
    <mergeCell ref="A26:A58"/>
    <mergeCell ref="A61:A63"/>
    <mergeCell ref="A71:A72"/>
    <mergeCell ref="A75:B75"/>
    <mergeCell ref="A76:M76"/>
    <mergeCell ref="A85:A89"/>
    <mergeCell ref="A24:M24"/>
    <mergeCell ref="A1:L1"/>
    <mergeCell ref="A2:N2"/>
    <mergeCell ref="C3:G3"/>
    <mergeCell ref="H3:K3"/>
    <mergeCell ref="D4:E4"/>
    <mergeCell ref="F4:G4"/>
    <mergeCell ref="I4:J4"/>
    <mergeCell ref="K4:L4"/>
    <mergeCell ref="M4:M5"/>
    <mergeCell ref="A6:N6"/>
    <mergeCell ref="A8:A12"/>
    <mergeCell ref="A21:A22"/>
    <mergeCell ref="A23:B23"/>
    <mergeCell ref="C22:L22"/>
  </mergeCells>
  <printOptions horizontalCentered="1"/>
  <pageMargins left="0.31" right="0.3" top="1.01" bottom="0.32" header="0.3" footer="0.18"/>
  <pageSetup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AC392"/>
  <sheetViews>
    <sheetView view="pageBreakPreview" zoomScale="85" zoomScaleSheetLayoutView="85" workbookViewId="0">
      <selection activeCell="A2" sqref="A2:H6"/>
    </sheetView>
  </sheetViews>
  <sheetFormatPr defaultRowHeight="15"/>
  <cols>
    <col min="3" max="3" width="12.28515625" customWidth="1"/>
    <col min="4" max="4" width="12.5703125" customWidth="1"/>
    <col min="5" max="5" width="12.28515625" customWidth="1"/>
    <col min="6" max="6" width="10.28515625" customWidth="1"/>
    <col min="7" max="7" width="12.140625" customWidth="1"/>
    <col min="8" max="8" width="13.7109375" customWidth="1"/>
  </cols>
  <sheetData>
    <row r="2" spans="1:8" ht="33.75" customHeight="1">
      <c r="A2" s="357" t="s">
        <v>356</v>
      </c>
      <c r="B2" s="357" t="s">
        <v>476</v>
      </c>
      <c r="C2" s="357" t="s">
        <v>477</v>
      </c>
      <c r="D2" s="357"/>
      <c r="E2" s="357"/>
      <c r="F2" s="357" t="s">
        <v>478</v>
      </c>
      <c r="G2" s="357"/>
      <c r="H2" s="357"/>
    </row>
    <row r="3" spans="1:8" ht="31.5">
      <c r="A3" s="357"/>
      <c r="B3" s="357"/>
      <c r="C3" s="156" t="s">
        <v>9</v>
      </c>
      <c r="D3" s="156" t="s">
        <v>479</v>
      </c>
      <c r="E3" s="156" t="s">
        <v>360</v>
      </c>
      <c r="F3" s="156" t="s">
        <v>9</v>
      </c>
      <c r="G3" s="156" t="s">
        <v>11</v>
      </c>
      <c r="H3" s="156" t="s">
        <v>360</v>
      </c>
    </row>
    <row r="4" spans="1:8" ht="15.75">
      <c r="A4" s="156">
        <v>1</v>
      </c>
      <c r="B4" s="157" t="s">
        <v>21</v>
      </c>
      <c r="C4" s="158">
        <f>Mizoram!U518</f>
        <v>4598.6473759999999</v>
      </c>
      <c r="D4" s="158">
        <f>Mizoram!Q518</f>
        <v>13956.2093</v>
      </c>
      <c r="E4" s="159">
        <f>C4+D4</f>
        <v>18554.856675999999</v>
      </c>
      <c r="F4" s="158">
        <f>Mizoram!U518</f>
        <v>4598.6473759999999</v>
      </c>
      <c r="G4" s="158">
        <f>Mizoram!Z518</f>
        <v>13946.549300000001</v>
      </c>
      <c r="H4" s="159">
        <f>SUM(F4:G4)</f>
        <v>18545.196676</v>
      </c>
    </row>
    <row r="5" spans="1:8" ht="15.75">
      <c r="A5" s="156">
        <v>2</v>
      </c>
      <c r="B5" s="157" t="s">
        <v>371</v>
      </c>
      <c r="C5" s="158"/>
      <c r="D5" s="158"/>
      <c r="E5" s="159"/>
      <c r="F5" s="158"/>
      <c r="G5" s="158"/>
      <c r="H5" s="159"/>
    </row>
    <row r="6" spans="1:8" ht="15.75">
      <c r="A6" s="156"/>
      <c r="B6" s="156" t="s">
        <v>360</v>
      </c>
      <c r="C6" s="160">
        <f>SUM(C4:C5)</f>
        <v>4598.6473759999999</v>
      </c>
      <c r="D6" s="160">
        <f>SUM(D4:D5)</f>
        <v>13956.2093</v>
      </c>
      <c r="E6" s="159">
        <f>C6+D6</f>
        <v>18554.856675999999</v>
      </c>
      <c r="F6" s="160">
        <f>SUM(F4:F5)</f>
        <v>4598.6473759999999</v>
      </c>
      <c r="G6" s="160">
        <f>SUM(G4:G5)</f>
        <v>13946.549300000001</v>
      </c>
      <c r="H6" s="159">
        <f>SUM(H4:H5)</f>
        <v>18545.196676</v>
      </c>
    </row>
    <row r="8" spans="1:8">
      <c r="E8" s="152">
        <f>'[34]costing sheet'!S402</f>
        <v>2013.6213054519999</v>
      </c>
      <c r="H8" s="152">
        <f>'[34]costing sheet'!AB402</f>
        <v>1901.2837300000001</v>
      </c>
    </row>
    <row r="392" spans="29:29">
      <c r="AC392" s="153" t="s">
        <v>544</v>
      </c>
    </row>
  </sheetData>
  <mergeCells count="4">
    <mergeCell ref="A2:A3"/>
    <mergeCell ref="B2:B3"/>
    <mergeCell ref="C2:E2"/>
    <mergeCell ref="F2:H2"/>
  </mergeCells>
  <pageMargins left="0.7" right="0.7" top="0.75" bottom="0.75" header="0.3" footer="0.3"/>
  <pageSetup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392"/>
  <sheetViews>
    <sheetView view="pageBreakPreview" zoomScaleSheetLayoutView="100" workbookViewId="0">
      <selection activeCell="A3" sqref="A3:G5"/>
    </sheetView>
  </sheetViews>
  <sheetFormatPr defaultRowHeight="15"/>
  <cols>
    <col min="1" max="1" width="13.85546875" customWidth="1"/>
    <col min="2" max="2" width="20.28515625" customWidth="1"/>
    <col min="3" max="3" width="16.5703125" customWidth="1"/>
    <col min="4" max="4" width="18.85546875" customWidth="1"/>
    <col min="5" max="5" width="20.5703125" customWidth="1"/>
    <col min="6" max="6" width="19" customWidth="1"/>
    <col min="7" max="7" width="16" customWidth="1"/>
  </cols>
  <sheetData>
    <row r="1" spans="1:7">
      <c r="A1" s="112" t="s">
        <v>539</v>
      </c>
    </row>
    <row r="3" spans="1:7" ht="26.25" customHeight="1">
      <c r="A3" s="358" t="s">
        <v>467</v>
      </c>
      <c r="B3" s="358" t="s">
        <v>468</v>
      </c>
      <c r="C3" s="358" t="s">
        <v>469</v>
      </c>
      <c r="D3" s="358" t="s">
        <v>471</v>
      </c>
      <c r="E3" s="359" t="s">
        <v>566</v>
      </c>
      <c r="F3" s="359"/>
      <c r="G3" s="359"/>
    </row>
    <row r="4" spans="1:7" ht="27" customHeight="1">
      <c r="A4" s="358"/>
      <c r="B4" s="358"/>
      <c r="C4" s="358"/>
      <c r="D4" s="358"/>
      <c r="E4" s="154" t="s">
        <v>473</v>
      </c>
      <c r="F4" s="154" t="s">
        <v>469</v>
      </c>
      <c r="G4" s="154" t="s">
        <v>12</v>
      </c>
    </row>
    <row r="5" spans="1:7" ht="46.5" customHeight="1">
      <c r="A5" s="155">
        <f>Mizoram!AB518</f>
        <v>18545.196676000003</v>
      </c>
      <c r="B5" s="155">
        <f>Mizoram!AB386</f>
        <v>4629.6473759999999</v>
      </c>
      <c r="C5" s="155">
        <f>A5-B5</f>
        <v>13915.549300000002</v>
      </c>
      <c r="D5" s="155">
        <f>C5</f>
        <v>13915.549300000002</v>
      </c>
      <c r="E5" s="155">
        <f>+B5*90/100</f>
        <v>4166.6826383999996</v>
      </c>
      <c r="F5" s="155">
        <f>+D5*90%</f>
        <v>12523.994370000002</v>
      </c>
      <c r="G5" s="155">
        <f>+F5+E5</f>
        <v>16690.677008400002</v>
      </c>
    </row>
    <row r="392" spans="29:29">
      <c r="AC392" s="153" t="s">
        <v>544</v>
      </c>
    </row>
  </sheetData>
  <mergeCells count="5">
    <mergeCell ref="A3:A4"/>
    <mergeCell ref="B3:B4"/>
    <mergeCell ref="C3:C4"/>
    <mergeCell ref="D3:D4"/>
    <mergeCell ref="E3:G3"/>
  </mergeCells>
  <pageMargins left="0.7" right="0.7" top="0.75" bottom="0.75" header="0.3" footer="0.3"/>
  <pageSetup scale="7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392"/>
  <sheetViews>
    <sheetView showZeros="0" view="pageBreakPreview" zoomScale="70" zoomScaleSheetLayoutView="70" workbookViewId="0">
      <selection activeCell="A3" sqref="A3:D42"/>
    </sheetView>
  </sheetViews>
  <sheetFormatPr defaultRowHeight="15"/>
  <cols>
    <col min="1" max="1" width="5.28515625" customWidth="1"/>
    <col min="2" max="2" width="36.5703125" customWidth="1"/>
    <col min="3" max="3" width="17" customWidth="1"/>
    <col min="4" max="4" width="12.5703125" customWidth="1"/>
  </cols>
  <sheetData>
    <row r="1" spans="1:4">
      <c r="A1" s="112" t="s">
        <v>539</v>
      </c>
    </row>
    <row r="2" spans="1:4" ht="15.75" thickBot="1"/>
    <row r="3" spans="1:4" ht="67.5" customHeight="1" thickBot="1">
      <c r="A3" s="113" t="s">
        <v>0</v>
      </c>
      <c r="B3" s="114" t="s">
        <v>483</v>
      </c>
      <c r="C3" s="115" t="s">
        <v>540</v>
      </c>
      <c r="D3" s="116" t="s">
        <v>485</v>
      </c>
    </row>
    <row r="4" spans="1:4" ht="16.5">
      <c r="A4" s="117"/>
      <c r="B4" s="118" t="s">
        <v>486</v>
      </c>
      <c r="C4" s="119"/>
      <c r="D4" s="120"/>
    </row>
    <row r="5" spans="1:4" ht="16.5">
      <c r="A5" s="121">
        <v>1</v>
      </c>
      <c r="B5" s="122" t="s">
        <v>487</v>
      </c>
      <c r="C5" s="123">
        <f>Mizoram!AB147</f>
        <v>0</v>
      </c>
      <c r="D5" s="124">
        <f>C5/C42*100</f>
        <v>0</v>
      </c>
    </row>
    <row r="6" spans="1:4" ht="20.25">
      <c r="A6" s="121">
        <v>2</v>
      </c>
      <c r="B6" s="125" t="s">
        <v>441</v>
      </c>
      <c r="C6" s="80">
        <f>Mizoram!$AB$212</f>
        <v>396.38799999999992</v>
      </c>
      <c r="D6" s="124">
        <f>C6/$C$42*100</f>
        <v>2.1374159946924678</v>
      </c>
    </row>
    <row r="7" spans="1:4" ht="16.5">
      <c r="A7" s="126">
        <v>3</v>
      </c>
      <c r="B7" s="127" t="s">
        <v>488</v>
      </c>
      <c r="C7" s="123">
        <f>Mizoram!$AB$78</f>
        <v>0</v>
      </c>
      <c r="D7" s="128">
        <f>C7/$C$42*100</f>
        <v>0</v>
      </c>
    </row>
    <row r="8" spans="1:4" ht="16.5">
      <c r="A8" s="126">
        <v>4</v>
      </c>
      <c r="B8" s="127" t="s">
        <v>489</v>
      </c>
      <c r="C8" s="123">
        <f>Mizoram!AB143</f>
        <v>245.20000000000002</v>
      </c>
      <c r="D8" s="128">
        <f>C8/$C$42*100</f>
        <v>1.3221752472289605</v>
      </c>
    </row>
    <row r="9" spans="1:4" ht="16.5">
      <c r="A9" s="129"/>
      <c r="B9" s="130" t="s">
        <v>106</v>
      </c>
      <c r="C9" s="131">
        <f>SUM(C5:C8)</f>
        <v>641.58799999999997</v>
      </c>
      <c r="D9" s="124">
        <f>C9/C42*100</f>
        <v>3.4595912419214283</v>
      </c>
    </row>
    <row r="10" spans="1:4" ht="16.5">
      <c r="A10" s="121"/>
      <c r="B10" s="132" t="s">
        <v>490</v>
      </c>
      <c r="C10" s="123"/>
      <c r="D10" s="124"/>
    </row>
    <row r="11" spans="1:4" ht="16.5">
      <c r="A11" s="121">
        <v>5</v>
      </c>
      <c r="B11" s="122" t="s">
        <v>491</v>
      </c>
      <c r="C11" s="133">
        <f>Mizoram!AB260</f>
        <v>8202.6</v>
      </c>
      <c r="D11" s="124">
        <f>C11/C42*100</f>
        <v>44.230320892823293</v>
      </c>
    </row>
    <row r="12" spans="1:4" ht="16.5">
      <c r="A12" s="121">
        <v>6</v>
      </c>
      <c r="B12" s="122" t="s">
        <v>541</v>
      </c>
      <c r="C12" s="134">
        <f>Mizoram!AB206</f>
        <v>199.22650000000002</v>
      </c>
      <c r="D12" s="124">
        <f>C12/C42*100</f>
        <v>1.0742754767212908</v>
      </c>
    </row>
    <row r="13" spans="1:4" ht="20.25">
      <c r="A13" s="121">
        <v>7</v>
      </c>
      <c r="B13" s="122" t="s">
        <v>494</v>
      </c>
      <c r="C13" s="80">
        <f>Mizoram!$AB$193</f>
        <v>643.38</v>
      </c>
      <c r="D13" s="124">
        <f>C13/C42*100</f>
        <v>3.4692541213791541</v>
      </c>
    </row>
    <row r="14" spans="1:4" ht="16.5">
      <c r="A14" s="121">
        <v>8</v>
      </c>
      <c r="B14" s="122" t="s">
        <v>348</v>
      </c>
      <c r="C14" s="123">
        <f>Mizoram!AB395+Mizoram!AB396+Mizoram!AB397</f>
        <v>327.4588</v>
      </c>
      <c r="D14" s="124">
        <f>C14/C42*100</f>
        <v>1.7657337677296034</v>
      </c>
    </row>
    <row r="15" spans="1:4" ht="16.5">
      <c r="A15" s="121">
        <v>9</v>
      </c>
      <c r="B15" s="122" t="s">
        <v>495</v>
      </c>
      <c r="C15" s="123">
        <f>Mizoram!AB283</f>
        <v>254.35999999999999</v>
      </c>
      <c r="D15" s="124">
        <f t="shared" ref="D15:D22" si="0">C15/$C$42*100</f>
        <v>1.3715680908856376</v>
      </c>
    </row>
    <row r="16" spans="1:4" ht="16.5">
      <c r="A16" s="121">
        <v>10</v>
      </c>
      <c r="B16" s="125" t="s">
        <v>542</v>
      </c>
      <c r="C16" s="123">
        <f>Mizoram!AB297</f>
        <v>983.19999999999993</v>
      </c>
      <c r="D16" s="124">
        <f t="shared" si="0"/>
        <v>5.3016423453324384</v>
      </c>
    </row>
    <row r="17" spans="1:4" ht="16.5">
      <c r="A17" s="121">
        <v>11</v>
      </c>
      <c r="B17" s="125" t="s">
        <v>498</v>
      </c>
      <c r="C17" s="123">
        <f>Mizoram!AB306</f>
        <v>550.62</v>
      </c>
      <c r="D17" s="124">
        <f t="shared" si="0"/>
        <v>2.9690706958776927</v>
      </c>
    </row>
    <row r="18" spans="1:4" ht="16.5">
      <c r="A18" s="121">
        <v>12</v>
      </c>
      <c r="B18" s="122" t="s">
        <v>499</v>
      </c>
      <c r="C18" s="123">
        <f>Mizoram!AB216</f>
        <v>0</v>
      </c>
      <c r="D18" s="124">
        <f t="shared" si="0"/>
        <v>0</v>
      </c>
    </row>
    <row r="19" spans="1:4" ht="16.5">
      <c r="A19" s="121">
        <v>13</v>
      </c>
      <c r="B19" s="122" t="s">
        <v>500</v>
      </c>
      <c r="C19" s="123">
        <f>Mizoram!AB322</f>
        <v>57.260000000000005</v>
      </c>
      <c r="D19" s="124">
        <f t="shared" si="0"/>
        <v>0.30875919517263573</v>
      </c>
    </row>
    <row r="20" spans="1:4" ht="16.5">
      <c r="A20" s="121">
        <v>14</v>
      </c>
      <c r="B20" s="122" t="s">
        <v>212</v>
      </c>
      <c r="C20" s="123">
        <f>Mizoram!AB326</f>
        <v>136.92000000000002</v>
      </c>
      <c r="D20" s="124">
        <f t="shared" si="0"/>
        <v>0.73830438356684047</v>
      </c>
    </row>
    <row r="21" spans="1:4" ht="16.5">
      <c r="A21" s="121">
        <v>15</v>
      </c>
      <c r="B21" s="122" t="s">
        <v>283</v>
      </c>
      <c r="C21" s="123">
        <f>Mizoram!AB328+Mizoram!AB403</f>
        <v>34.949999999999996</v>
      </c>
      <c r="D21" s="124">
        <f t="shared" si="0"/>
        <v>0.18845850281668908</v>
      </c>
    </row>
    <row r="22" spans="1:4" ht="16.5">
      <c r="A22" s="121">
        <v>16</v>
      </c>
      <c r="B22" s="122" t="s">
        <v>501</v>
      </c>
      <c r="C22" s="123">
        <f>Mizoram!AB343</f>
        <v>400</v>
      </c>
      <c r="D22" s="124">
        <f t="shared" si="0"/>
        <v>2.1568927360994463</v>
      </c>
    </row>
    <row r="23" spans="1:4" ht="16.5">
      <c r="A23" s="121">
        <v>17</v>
      </c>
      <c r="B23" s="122" t="s">
        <v>502</v>
      </c>
      <c r="C23" s="123">
        <f>Mizoram!AB315</f>
        <v>0</v>
      </c>
      <c r="D23" s="124">
        <f>C23/$C$42*100</f>
        <v>0</v>
      </c>
    </row>
    <row r="24" spans="1:4" ht="16.5">
      <c r="A24" s="121">
        <v>18</v>
      </c>
      <c r="B24" s="122" t="s">
        <v>503</v>
      </c>
      <c r="C24" s="123">
        <f>Mizoram!AB311</f>
        <v>400</v>
      </c>
      <c r="D24" s="124">
        <f>C24/$C$42*100</f>
        <v>2.1568927360994463</v>
      </c>
    </row>
    <row r="25" spans="1:4" ht="16.5">
      <c r="A25" s="129"/>
      <c r="B25" s="130" t="s">
        <v>106</v>
      </c>
      <c r="C25" s="131">
        <f>SUM(C11:C24)</f>
        <v>12189.975300000004</v>
      </c>
      <c r="D25" s="124">
        <f>C25/$C$42*100</f>
        <v>65.731172944504195</v>
      </c>
    </row>
    <row r="26" spans="1:4" ht="16.5">
      <c r="A26" s="121"/>
      <c r="B26" s="132" t="s">
        <v>504</v>
      </c>
      <c r="C26" s="123"/>
      <c r="D26" s="124"/>
    </row>
    <row r="27" spans="1:4" ht="16.5">
      <c r="A27" s="121">
        <v>19</v>
      </c>
      <c r="B27" s="122" t="s">
        <v>372</v>
      </c>
      <c r="C27" s="123">
        <f>Mizoram!AB337</f>
        <v>98.55</v>
      </c>
      <c r="D27" s="124">
        <f>C27/$C$42*100</f>
        <v>0.53140444785650098</v>
      </c>
    </row>
    <row r="28" spans="1:4" ht="16.5">
      <c r="A28" s="121">
        <v>20</v>
      </c>
      <c r="B28" s="122" t="s">
        <v>349</v>
      </c>
      <c r="C28" s="123">
        <f>Mizoram!AB398</f>
        <v>90</v>
      </c>
      <c r="D28" s="124">
        <f>C28/$C$42*100</f>
        <v>0.4853008656223754</v>
      </c>
    </row>
    <row r="29" spans="1:4" ht="16.5">
      <c r="A29" s="121">
        <v>21</v>
      </c>
      <c r="B29" s="122" t="s">
        <v>227</v>
      </c>
      <c r="C29" s="123">
        <f>Mizoram!AB347</f>
        <v>40.536000000000008</v>
      </c>
      <c r="D29" s="124">
        <f>C29/$C$42*100</f>
        <v>0.21857950987631791</v>
      </c>
    </row>
    <row r="30" spans="1:4" ht="16.5">
      <c r="A30" s="129"/>
      <c r="B30" s="130" t="s">
        <v>106</v>
      </c>
      <c r="C30" s="131">
        <f>SUM(C27:C29)</f>
        <v>229.08600000000001</v>
      </c>
      <c r="D30" s="124">
        <f>C30/$C$42*100</f>
        <v>1.2352848233551943</v>
      </c>
    </row>
    <row r="31" spans="1:4" ht="16.5">
      <c r="A31" s="129"/>
      <c r="B31" s="135" t="s">
        <v>505</v>
      </c>
      <c r="C31" s="131"/>
      <c r="D31" s="124"/>
    </row>
    <row r="32" spans="1:4" ht="16.5">
      <c r="A32" s="121">
        <v>22</v>
      </c>
      <c r="B32" s="122" t="s">
        <v>350</v>
      </c>
      <c r="C32" s="123">
        <f>Mizoram!AB386</f>
        <v>4629.6473759999999</v>
      </c>
      <c r="D32" s="124">
        <f t="shared" ref="D32:D38" si="1">C32/$C$42*100</f>
        <v>24.964131989990651</v>
      </c>
    </row>
    <row r="33" spans="1:4" ht="16.5">
      <c r="A33" s="121">
        <v>23</v>
      </c>
      <c r="B33" s="122" t="s">
        <v>216</v>
      </c>
      <c r="C33" s="123">
        <f>Mizoram!AB333</f>
        <v>168.9</v>
      </c>
      <c r="D33" s="124">
        <f t="shared" si="1"/>
        <v>0.91074795781799123</v>
      </c>
    </row>
    <row r="34" spans="1:4" ht="16.5">
      <c r="A34" s="129"/>
      <c r="B34" s="130" t="s">
        <v>106</v>
      </c>
      <c r="C34" s="131">
        <f>SUM(C32:C33)</f>
        <v>4798.5473759999995</v>
      </c>
      <c r="D34" s="124">
        <f t="shared" si="1"/>
        <v>25.874879947808644</v>
      </c>
    </row>
    <row r="35" spans="1:4" ht="16.5">
      <c r="A35" s="129">
        <v>24</v>
      </c>
      <c r="B35" s="135" t="s">
        <v>506</v>
      </c>
      <c r="C35" s="123">
        <f>Mizoram!AB393+Mizoram!AB402</f>
        <v>650</v>
      </c>
      <c r="D35" s="124">
        <f t="shared" si="1"/>
        <v>3.5049506961615995</v>
      </c>
    </row>
    <row r="36" spans="1:4" ht="16.5">
      <c r="A36" s="129"/>
      <c r="B36" s="130" t="s">
        <v>360</v>
      </c>
      <c r="C36" s="131">
        <f>SUM(C35)</f>
        <v>650</v>
      </c>
      <c r="D36" s="124">
        <f t="shared" si="1"/>
        <v>3.5049506961615995</v>
      </c>
    </row>
    <row r="37" spans="1:4" ht="92.25" customHeight="1" thickBot="1">
      <c r="A37" s="136">
        <v>25</v>
      </c>
      <c r="B37" s="137" t="s">
        <v>507</v>
      </c>
      <c r="C37" s="138">
        <f>Mizoram!AB148</f>
        <v>0</v>
      </c>
      <c r="D37" s="139">
        <f t="shared" si="1"/>
        <v>0</v>
      </c>
    </row>
    <row r="38" spans="1:4" ht="16.5">
      <c r="A38" s="140"/>
      <c r="B38" s="141" t="s">
        <v>360</v>
      </c>
      <c r="C38" s="142">
        <f>C9+C25+C30+C34+C36+C37</f>
        <v>18509.196676000003</v>
      </c>
      <c r="D38" s="143">
        <f t="shared" si="1"/>
        <v>99.805879653751049</v>
      </c>
    </row>
    <row r="39" spans="1:4" ht="16.5">
      <c r="A39" s="144"/>
      <c r="B39" s="118" t="s">
        <v>508</v>
      </c>
      <c r="C39" s="145"/>
      <c r="D39" s="146"/>
    </row>
    <row r="40" spans="1:4" ht="16.5">
      <c r="A40" s="121">
        <v>26</v>
      </c>
      <c r="B40" s="122" t="s">
        <v>371</v>
      </c>
      <c r="C40" s="123">
        <f>Mizoram!AB517</f>
        <v>36</v>
      </c>
      <c r="D40" s="124">
        <f>C40/$C$42*100</f>
        <v>0.19412034624895014</v>
      </c>
    </row>
    <row r="41" spans="1:4" ht="17.25" thickBot="1">
      <c r="A41" s="136"/>
      <c r="B41" s="147" t="s">
        <v>106</v>
      </c>
      <c r="C41" s="148">
        <f>SUM(C40:C40)</f>
        <v>36</v>
      </c>
      <c r="D41" s="139">
        <f>C41/$C$42*100</f>
        <v>0.19412034624895014</v>
      </c>
    </row>
    <row r="42" spans="1:4" ht="17.25" thickBot="1">
      <c r="A42" s="113"/>
      <c r="B42" s="149" t="s">
        <v>543</v>
      </c>
      <c r="C42" s="150">
        <f>C38+C41</f>
        <v>18545.196676000003</v>
      </c>
      <c r="D42" s="151">
        <f>C42/$C$42*100</f>
        <v>100</v>
      </c>
    </row>
    <row r="44" spans="1:4">
      <c r="C44" s="152">
        <f>'[34]costing sheet'!AB402</f>
        <v>1901.2837300000001</v>
      </c>
    </row>
    <row r="45" spans="1:4">
      <c r="C45" s="152">
        <f>C42-C44</f>
        <v>16643.912946000004</v>
      </c>
    </row>
    <row r="392" spans="29:29">
      <c r="AC392" s="153" t="s">
        <v>544</v>
      </c>
    </row>
  </sheetData>
  <pageMargins left="0.7" right="0.7" top="0.75" bottom="0.75" header="0.3" footer="0.3"/>
  <pageSetup scale="8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62"/>
  <sheetViews>
    <sheetView zoomScale="77" zoomScaleNormal="77" zoomScaleSheetLayoutView="70" workbookViewId="0">
      <selection activeCell="G16" sqref="G16"/>
    </sheetView>
  </sheetViews>
  <sheetFormatPr defaultRowHeight="12.75"/>
  <cols>
    <col min="1" max="1" width="11.140625" style="65" customWidth="1"/>
    <col min="2" max="2" width="15.140625" style="65" bestFit="1" customWidth="1"/>
    <col min="3" max="3" width="12.5703125" style="65" customWidth="1"/>
    <col min="4" max="4" width="14.140625" style="65" customWidth="1"/>
    <col min="5" max="5" width="12.140625" style="65" bestFit="1" customWidth="1"/>
    <col min="6" max="6" width="12.85546875" style="65" customWidth="1"/>
    <col min="7" max="7" width="13.7109375" style="65" customWidth="1"/>
    <col min="8" max="8" width="15" style="65" customWidth="1"/>
    <col min="9" max="9" width="16.85546875" style="65" customWidth="1"/>
    <col min="10" max="10" width="9.140625" style="65"/>
    <col min="11" max="11" width="20.5703125" style="65" customWidth="1"/>
    <col min="12" max="249" width="9.140625" style="65"/>
    <col min="250" max="250" width="10.7109375" style="65" bestFit="1" customWidth="1"/>
    <col min="251" max="252" width="11.5703125" style="65" customWidth="1"/>
    <col min="253" max="253" width="9.140625" style="65"/>
    <col min="254" max="254" width="12.5703125" style="65" customWidth="1"/>
    <col min="255" max="255" width="10.7109375" style="65" bestFit="1" customWidth="1"/>
    <col min="256" max="256" width="12.7109375" style="65" bestFit="1" customWidth="1"/>
    <col min="257" max="258" width="10.7109375" style="65" bestFit="1" customWidth="1"/>
    <col min="259" max="259" width="11.85546875" style="65" customWidth="1"/>
    <col min="260" max="261" width="9.140625" style="65"/>
    <col min="262" max="262" width="9.5703125" style="65" bestFit="1" customWidth="1"/>
    <col min="263" max="505" width="9.140625" style="65"/>
    <col min="506" max="506" width="10.7109375" style="65" bestFit="1" customWidth="1"/>
    <col min="507" max="508" width="11.5703125" style="65" customWidth="1"/>
    <col min="509" max="509" width="9.140625" style="65"/>
    <col min="510" max="510" width="12.5703125" style="65" customWidth="1"/>
    <col min="511" max="511" width="10.7109375" style="65" bestFit="1" customWidth="1"/>
    <col min="512" max="512" width="12.7109375" style="65" bestFit="1" customWidth="1"/>
    <col min="513" max="514" width="10.7109375" style="65" bestFit="1" customWidth="1"/>
    <col min="515" max="515" width="11.85546875" style="65" customWidth="1"/>
    <col min="516" max="517" width="9.140625" style="65"/>
    <col min="518" max="518" width="9.5703125" style="65" bestFit="1" customWidth="1"/>
    <col min="519" max="761" width="9.140625" style="65"/>
    <col min="762" max="762" width="10.7109375" style="65" bestFit="1" customWidth="1"/>
    <col min="763" max="764" width="11.5703125" style="65" customWidth="1"/>
    <col min="765" max="765" width="9.140625" style="65"/>
    <col min="766" max="766" width="12.5703125" style="65" customWidth="1"/>
    <col min="767" max="767" width="10.7109375" style="65" bestFit="1" customWidth="1"/>
    <col min="768" max="768" width="12.7109375" style="65" bestFit="1" customWidth="1"/>
    <col min="769" max="770" width="10.7109375" style="65" bestFit="1" customWidth="1"/>
    <col min="771" max="771" width="11.85546875" style="65" customWidth="1"/>
    <col min="772" max="773" width="9.140625" style="65"/>
    <col min="774" max="774" width="9.5703125" style="65" bestFit="1" customWidth="1"/>
    <col min="775" max="1017" width="9.140625" style="65"/>
    <col min="1018" max="1018" width="10.7109375" style="65" bestFit="1" customWidth="1"/>
    <col min="1019" max="1020" width="11.5703125" style="65" customWidth="1"/>
    <col min="1021" max="1021" width="9.140625" style="65"/>
    <col min="1022" max="1022" width="12.5703125" style="65" customWidth="1"/>
    <col min="1023" max="1023" width="10.7109375" style="65" bestFit="1" customWidth="1"/>
    <col min="1024" max="1024" width="12.7109375" style="65" bestFit="1" customWidth="1"/>
    <col min="1025" max="1026" width="10.7109375" style="65" bestFit="1" customWidth="1"/>
    <col min="1027" max="1027" width="11.85546875" style="65" customWidth="1"/>
    <col min="1028" max="1029" width="9.140625" style="65"/>
    <col min="1030" max="1030" width="9.5703125" style="65" bestFit="1" customWidth="1"/>
    <col min="1031" max="1273" width="9.140625" style="65"/>
    <col min="1274" max="1274" width="10.7109375" style="65" bestFit="1" customWidth="1"/>
    <col min="1275" max="1276" width="11.5703125" style="65" customWidth="1"/>
    <col min="1277" max="1277" width="9.140625" style="65"/>
    <col min="1278" max="1278" width="12.5703125" style="65" customWidth="1"/>
    <col min="1279" max="1279" width="10.7109375" style="65" bestFit="1" customWidth="1"/>
    <col min="1280" max="1280" width="12.7109375" style="65" bestFit="1" customWidth="1"/>
    <col min="1281" max="1282" width="10.7109375" style="65" bestFit="1" customWidth="1"/>
    <col min="1283" max="1283" width="11.85546875" style="65" customWidth="1"/>
    <col min="1284" max="1285" width="9.140625" style="65"/>
    <col min="1286" max="1286" width="9.5703125" style="65" bestFit="1" customWidth="1"/>
    <col min="1287" max="1529" width="9.140625" style="65"/>
    <col min="1530" max="1530" width="10.7109375" style="65" bestFit="1" customWidth="1"/>
    <col min="1531" max="1532" width="11.5703125" style="65" customWidth="1"/>
    <col min="1533" max="1533" width="9.140625" style="65"/>
    <col min="1534" max="1534" width="12.5703125" style="65" customWidth="1"/>
    <col min="1535" max="1535" width="10.7109375" style="65" bestFit="1" customWidth="1"/>
    <col min="1536" max="1536" width="12.7109375" style="65" bestFit="1" customWidth="1"/>
    <col min="1537" max="1538" width="10.7109375" style="65" bestFit="1" customWidth="1"/>
    <col min="1539" max="1539" width="11.85546875" style="65" customWidth="1"/>
    <col min="1540" max="1541" width="9.140625" style="65"/>
    <col min="1542" max="1542" width="9.5703125" style="65" bestFit="1" customWidth="1"/>
    <col min="1543" max="1785" width="9.140625" style="65"/>
    <col min="1786" max="1786" width="10.7109375" style="65" bestFit="1" customWidth="1"/>
    <col min="1787" max="1788" width="11.5703125" style="65" customWidth="1"/>
    <col min="1789" max="1789" width="9.140625" style="65"/>
    <col min="1790" max="1790" width="12.5703125" style="65" customWidth="1"/>
    <col min="1791" max="1791" width="10.7109375" style="65" bestFit="1" customWidth="1"/>
    <col min="1792" max="1792" width="12.7109375" style="65" bestFit="1" customWidth="1"/>
    <col min="1793" max="1794" width="10.7109375" style="65" bestFit="1" customWidth="1"/>
    <col min="1795" max="1795" width="11.85546875" style="65" customWidth="1"/>
    <col min="1796" max="1797" width="9.140625" style="65"/>
    <col min="1798" max="1798" width="9.5703125" style="65" bestFit="1" customWidth="1"/>
    <col min="1799" max="2041" width="9.140625" style="65"/>
    <col min="2042" max="2042" width="10.7109375" style="65" bestFit="1" customWidth="1"/>
    <col min="2043" max="2044" width="11.5703125" style="65" customWidth="1"/>
    <col min="2045" max="2045" width="9.140625" style="65"/>
    <col min="2046" max="2046" width="12.5703125" style="65" customWidth="1"/>
    <col min="2047" max="2047" width="10.7109375" style="65" bestFit="1" customWidth="1"/>
    <col min="2048" max="2048" width="12.7109375" style="65" bestFit="1" customWidth="1"/>
    <col min="2049" max="2050" width="10.7109375" style="65" bestFit="1" customWidth="1"/>
    <col min="2051" max="2051" width="11.85546875" style="65" customWidth="1"/>
    <col min="2052" max="2053" width="9.140625" style="65"/>
    <col min="2054" max="2054" width="9.5703125" style="65" bestFit="1" customWidth="1"/>
    <col min="2055" max="2297" width="9.140625" style="65"/>
    <col min="2298" max="2298" width="10.7109375" style="65" bestFit="1" customWidth="1"/>
    <col min="2299" max="2300" width="11.5703125" style="65" customWidth="1"/>
    <col min="2301" max="2301" width="9.140625" style="65"/>
    <col min="2302" max="2302" width="12.5703125" style="65" customWidth="1"/>
    <col min="2303" max="2303" width="10.7109375" style="65" bestFit="1" customWidth="1"/>
    <col min="2304" max="2304" width="12.7109375" style="65" bestFit="1" customWidth="1"/>
    <col min="2305" max="2306" width="10.7109375" style="65" bestFit="1" customWidth="1"/>
    <col min="2307" max="2307" width="11.85546875" style="65" customWidth="1"/>
    <col min="2308" max="2309" width="9.140625" style="65"/>
    <col min="2310" max="2310" width="9.5703125" style="65" bestFit="1" customWidth="1"/>
    <col min="2311" max="2553" width="9.140625" style="65"/>
    <col min="2554" max="2554" width="10.7109375" style="65" bestFit="1" customWidth="1"/>
    <col min="2555" max="2556" width="11.5703125" style="65" customWidth="1"/>
    <col min="2557" max="2557" width="9.140625" style="65"/>
    <col min="2558" max="2558" width="12.5703125" style="65" customWidth="1"/>
    <col min="2559" max="2559" width="10.7109375" style="65" bestFit="1" customWidth="1"/>
    <col min="2560" max="2560" width="12.7109375" style="65" bestFit="1" customWidth="1"/>
    <col min="2561" max="2562" width="10.7109375" style="65" bestFit="1" customWidth="1"/>
    <col min="2563" max="2563" width="11.85546875" style="65" customWidth="1"/>
    <col min="2564" max="2565" width="9.140625" style="65"/>
    <col min="2566" max="2566" width="9.5703125" style="65" bestFit="1" customWidth="1"/>
    <col min="2567" max="2809" width="9.140625" style="65"/>
    <col min="2810" max="2810" width="10.7109375" style="65" bestFit="1" customWidth="1"/>
    <col min="2811" max="2812" width="11.5703125" style="65" customWidth="1"/>
    <col min="2813" max="2813" width="9.140625" style="65"/>
    <col min="2814" max="2814" width="12.5703125" style="65" customWidth="1"/>
    <col min="2815" max="2815" width="10.7109375" style="65" bestFit="1" customWidth="1"/>
    <col min="2816" max="2816" width="12.7109375" style="65" bestFit="1" customWidth="1"/>
    <col min="2817" max="2818" width="10.7109375" style="65" bestFit="1" customWidth="1"/>
    <col min="2819" max="2819" width="11.85546875" style="65" customWidth="1"/>
    <col min="2820" max="2821" width="9.140625" style="65"/>
    <col min="2822" max="2822" width="9.5703125" style="65" bestFit="1" customWidth="1"/>
    <col min="2823" max="3065" width="9.140625" style="65"/>
    <col min="3066" max="3066" width="10.7109375" style="65" bestFit="1" customWidth="1"/>
    <col min="3067" max="3068" width="11.5703125" style="65" customWidth="1"/>
    <col min="3069" max="3069" width="9.140625" style="65"/>
    <col min="3070" max="3070" width="12.5703125" style="65" customWidth="1"/>
    <col min="3071" max="3071" width="10.7109375" style="65" bestFit="1" customWidth="1"/>
    <col min="3072" max="3072" width="12.7109375" style="65" bestFit="1" customWidth="1"/>
    <col min="3073" max="3074" width="10.7109375" style="65" bestFit="1" customWidth="1"/>
    <col min="3075" max="3075" width="11.85546875" style="65" customWidth="1"/>
    <col min="3076" max="3077" width="9.140625" style="65"/>
    <col min="3078" max="3078" width="9.5703125" style="65" bestFit="1" customWidth="1"/>
    <col min="3079" max="3321" width="9.140625" style="65"/>
    <col min="3322" max="3322" width="10.7109375" style="65" bestFit="1" customWidth="1"/>
    <col min="3323" max="3324" width="11.5703125" style="65" customWidth="1"/>
    <col min="3325" max="3325" width="9.140625" style="65"/>
    <col min="3326" max="3326" width="12.5703125" style="65" customWidth="1"/>
    <col min="3327" max="3327" width="10.7109375" style="65" bestFit="1" customWidth="1"/>
    <col min="3328" max="3328" width="12.7109375" style="65" bestFit="1" customWidth="1"/>
    <col min="3329" max="3330" width="10.7109375" style="65" bestFit="1" customWidth="1"/>
    <col min="3331" max="3331" width="11.85546875" style="65" customWidth="1"/>
    <col min="3332" max="3333" width="9.140625" style="65"/>
    <col min="3334" max="3334" width="9.5703125" style="65" bestFit="1" customWidth="1"/>
    <col min="3335" max="3577" width="9.140625" style="65"/>
    <col min="3578" max="3578" width="10.7109375" style="65" bestFit="1" customWidth="1"/>
    <col min="3579" max="3580" width="11.5703125" style="65" customWidth="1"/>
    <col min="3581" max="3581" width="9.140625" style="65"/>
    <col min="3582" max="3582" width="12.5703125" style="65" customWidth="1"/>
    <col min="3583" max="3583" width="10.7109375" style="65" bestFit="1" customWidth="1"/>
    <col min="3584" max="3584" width="12.7109375" style="65" bestFit="1" customWidth="1"/>
    <col min="3585" max="3586" width="10.7109375" style="65" bestFit="1" customWidth="1"/>
    <col min="3587" max="3587" width="11.85546875" style="65" customWidth="1"/>
    <col min="3588" max="3589" width="9.140625" style="65"/>
    <col min="3590" max="3590" width="9.5703125" style="65" bestFit="1" customWidth="1"/>
    <col min="3591" max="3833" width="9.140625" style="65"/>
    <col min="3834" max="3834" width="10.7109375" style="65" bestFit="1" customWidth="1"/>
    <col min="3835" max="3836" width="11.5703125" style="65" customWidth="1"/>
    <col min="3837" max="3837" width="9.140625" style="65"/>
    <col min="3838" max="3838" width="12.5703125" style="65" customWidth="1"/>
    <col min="3839" max="3839" width="10.7109375" style="65" bestFit="1" customWidth="1"/>
    <col min="3840" max="3840" width="12.7109375" style="65" bestFit="1" customWidth="1"/>
    <col min="3841" max="3842" width="10.7109375" style="65" bestFit="1" customWidth="1"/>
    <col min="3843" max="3843" width="11.85546875" style="65" customWidth="1"/>
    <col min="3844" max="3845" width="9.140625" style="65"/>
    <col min="3846" max="3846" width="9.5703125" style="65" bestFit="1" customWidth="1"/>
    <col min="3847" max="4089" width="9.140625" style="65"/>
    <col min="4090" max="4090" width="10.7109375" style="65" bestFit="1" customWidth="1"/>
    <col min="4091" max="4092" width="11.5703125" style="65" customWidth="1"/>
    <col min="4093" max="4093" width="9.140625" style="65"/>
    <col min="4094" max="4094" width="12.5703125" style="65" customWidth="1"/>
    <col min="4095" max="4095" width="10.7109375" style="65" bestFit="1" customWidth="1"/>
    <col min="4096" max="4096" width="12.7109375" style="65" bestFit="1" customWidth="1"/>
    <col min="4097" max="4098" width="10.7109375" style="65" bestFit="1" customWidth="1"/>
    <col min="4099" max="4099" width="11.85546875" style="65" customWidth="1"/>
    <col min="4100" max="4101" width="9.140625" style="65"/>
    <col min="4102" max="4102" width="9.5703125" style="65" bestFit="1" customWidth="1"/>
    <col min="4103" max="4345" width="9.140625" style="65"/>
    <col min="4346" max="4346" width="10.7109375" style="65" bestFit="1" customWidth="1"/>
    <col min="4347" max="4348" width="11.5703125" style="65" customWidth="1"/>
    <col min="4349" max="4349" width="9.140625" style="65"/>
    <col min="4350" max="4350" width="12.5703125" style="65" customWidth="1"/>
    <col min="4351" max="4351" width="10.7109375" style="65" bestFit="1" customWidth="1"/>
    <col min="4352" max="4352" width="12.7109375" style="65" bestFit="1" customWidth="1"/>
    <col min="4353" max="4354" width="10.7109375" style="65" bestFit="1" customWidth="1"/>
    <col min="4355" max="4355" width="11.85546875" style="65" customWidth="1"/>
    <col min="4356" max="4357" width="9.140625" style="65"/>
    <col min="4358" max="4358" width="9.5703125" style="65" bestFit="1" customWidth="1"/>
    <col min="4359" max="4601" width="9.140625" style="65"/>
    <col min="4602" max="4602" width="10.7109375" style="65" bestFit="1" customWidth="1"/>
    <col min="4603" max="4604" width="11.5703125" style="65" customWidth="1"/>
    <col min="4605" max="4605" width="9.140625" style="65"/>
    <col min="4606" max="4606" width="12.5703125" style="65" customWidth="1"/>
    <col min="4607" max="4607" width="10.7109375" style="65" bestFit="1" customWidth="1"/>
    <col min="4608" max="4608" width="12.7109375" style="65" bestFit="1" customWidth="1"/>
    <col min="4609" max="4610" width="10.7109375" style="65" bestFit="1" customWidth="1"/>
    <col min="4611" max="4611" width="11.85546875" style="65" customWidth="1"/>
    <col min="4612" max="4613" width="9.140625" style="65"/>
    <col min="4614" max="4614" width="9.5703125" style="65" bestFit="1" customWidth="1"/>
    <col min="4615" max="4857" width="9.140625" style="65"/>
    <col min="4858" max="4858" width="10.7109375" style="65" bestFit="1" customWidth="1"/>
    <col min="4859" max="4860" width="11.5703125" style="65" customWidth="1"/>
    <col min="4861" max="4861" width="9.140625" style="65"/>
    <col min="4862" max="4862" width="12.5703125" style="65" customWidth="1"/>
    <col min="4863" max="4863" width="10.7109375" style="65" bestFit="1" customWidth="1"/>
    <col min="4864" max="4864" width="12.7109375" style="65" bestFit="1" customWidth="1"/>
    <col min="4865" max="4866" width="10.7109375" style="65" bestFit="1" customWidth="1"/>
    <col min="4867" max="4867" width="11.85546875" style="65" customWidth="1"/>
    <col min="4868" max="4869" width="9.140625" style="65"/>
    <col min="4870" max="4870" width="9.5703125" style="65" bestFit="1" customWidth="1"/>
    <col min="4871" max="5113" width="9.140625" style="65"/>
    <col min="5114" max="5114" width="10.7109375" style="65" bestFit="1" customWidth="1"/>
    <col min="5115" max="5116" width="11.5703125" style="65" customWidth="1"/>
    <col min="5117" max="5117" width="9.140625" style="65"/>
    <col min="5118" max="5118" width="12.5703125" style="65" customWidth="1"/>
    <col min="5119" max="5119" width="10.7109375" style="65" bestFit="1" customWidth="1"/>
    <col min="5120" max="5120" width="12.7109375" style="65" bestFit="1" customWidth="1"/>
    <col min="5121" max="5122" width="10.7109375" style="65" bestFit="1" customWidth="1"/>
    <col min="5123" max="5123" width="11.85546875" style="65" customWidth="1"/>
    <col min="5124" max="5125" width="9.140625" style="65"/>
    <col min="5126" max="5126" width="9.5703125" style="65" bestFit="1" customWidth="1"/>
    <col min="5127" max="5369" width="9.140625" style="65"/>
    <col min="5370" max="5370" width="10.7109375" style="65" bestFit="1" customWidth="1"/>
    <col min="5371" max="5372" width="11.5703125" style="65" customWidth="1"/>
    <col min="5373" max="5373" width="9.140625" style="65"/>
    <col min="5374" max="5374" width="12.5703125" style="65" customWidth="1"/>
    <col min="5375" max="5375" width="10.7109375" style="65" bestFit="1" customWidth="1"/>
    <col min="5376" max="5376" width="12.7109375" style="65" bestFit="1" customWidth="1"/>
    <col min="5377" max="5378" width="10.7109375" style="65" bestFit="1" customWidth="1"/>
    <col min="5379" max="5379" width="11.85546875" style="65" customWidth="1"/>
    <col min="5380" max="5381" width="9.140625" style="65"/>
    <col min="5382" max="5382" width="9.5703125" style="65" bestFit="1" customWidth="1"/>
    <col min="5383" max="5625" width="9.140625" style="65"/>
    <col min="5626" max="5626" width="10.7109375" style="65" bestFit="1" customWidth="1"/>
    <col min="5627" max="5628" width="11.5703125" style="65" customWidth="1"/>
    <col min="5629" max="5629" width="9.140625" style="65"/>
    <col min="5630" max="5630" width="12.5703125" style="65" customWidth="1"/>
    <col min="5631" max="5631" width="10.7109375" style="65" bestFit="1" customWidth="1"/>
    <col min="5632" max="5632" width="12.7109375" style="65" bestFit="1" customWidth="1"/>
    <col min="5633" max="5634" width="10.7109375" style="65" bestFit="1" customWidth="1"/>
    <col min="5635" max="5635" width="11.85546875" style="65" customWidth="1"/>
    <col min="5636" max="5637" width="9.140625" style="65"/>
    <col min="5638" max="5638" width="9.5703125" style="65" bestFit="1" customWidth="1"/>
    <col min="5639" max="5881" width="9.140625" style="65"/>
    <col min="5882" max="5882" width="10.7109375" style="65" bestFit="1" customWidth="1"/>
    <col min="5883" max="5884" width="11.5703125" style="65" customWidth="1"/>
    <col min="5885" max="5885" width="9.140625" style="65"/>
    <col min="5886" max="5886" width="12.5703125" style="65" customWidth="1"/>
    <col min="5887" max="5887" width="10.7109375" style="65" bestFit="1" customWidth="1"/>
    <col min="5888" max="5888" width="12.7109375" style="65" bestFit="1" customWidth="1"/>
    <col min="5889" max="5890" width="10.7109375" style="65" bestFit="1" customWidth="1"/>
    <col min="5891" max="5891" width="11.85546875" style="65" customWidth="1"/>
    <col min="5892" max="5893" width="9.140625" style="65"/>
    <col min="5894" max="5894" width="9.5703125" style="65" bestFit="1" customWidth="1"/>
    <col min="5895" max="6137" width="9.140625" style="65"/>
    <col min="6138" max="6138" width="10.7109375" style="65" bestFit="1" customWidth="1"/>
    <col min="6139" max="6140" width="11.5703125" style="65" customWidth="1"/>
    <col min="6141" max="6141" width="9.140625" style="65"/>
    <col min="6142" max="6142" width="12.5703125" style="65" customWidth="1"/>
    <col min="6143" max="6143" width="10.7109375" style="65" bestFit="1" customWidth="1"/>
    <col min="6144" max="6144" width="12.7109375" style="65" bestFit="1" customWidth="1"/>
    <col min="6145" max="6146" width="10.7109375" style="65" bestFit="1" customWidth="1"/>
    <col min="6147" max="6147" width="11.85546875" style="65" customWidth="1"/>
    <col min="6148" max="6149" width="9.140625" style="65"/>
    <col min="6150" max="6150" width="9.5703125" style="65" bestFit="1" customWidth="1"/>
    <col min="6151" max="6393" width="9.140625" style="65"/>
    <col min="6394" max="6394" width="10.7109375" style="65" bestFit="1" customWidth="1"/>
    <col min="6395" max="6396" width="11.5703125" style="65" customWidth="1"/>
    <col min="6397" max="6397" width="9.140625" style="65"/>
    <col min="6398" max="6398" width="12.5703125" style="65" customWidth="1"/>
    <col min="6399" max="6399" width="10.7109375" style="65" bestFit="1" customWidth="1"/>
    <col min="6400" max="6400" width="12.7109375" style="65" bestFit="1" customWidth="1"/>
    <col min="6401" max="6402" width="10.7109375" style="65" bestFit="1" customWidth="1"/>
    <col min="6403" max="6403" width="11.85546875" style="65" customWidth="1"/>
    <col min="6404" max="6405" width="9.140625" style="65"/>
    <col min="6406" max="6406" width="9.5703125" style="65" bestFit="1" customWidth="1"/>
    <col min="6407" max="6649" width="9.140625" style="65"/>
    <col min="6650" max="6650" width="10.7109375" style="65" bestFit="1" customWidth="1"/>
    <col min="6651" max="6652" width="11.5703125" style="65" customWidth="1"/>
    <col min="6653" max="6653" width="9.140625" style="65"/>
    <col min="6654" max="6654" width="12.5703125" style="65" customWidth="1"/>
    <col min="6655" max="6655" width="10.7109375" style="65" bestFit="1" customWidth="1"/>
    <col min="6656" max="6656" width="12.7109375" style="65" bestFit="1" customWidth="1"/>
    <col min="6657" max="6658" width="10.7109375" style="65" bestFit="1" customWidth="1"/>
    <col min="6659" max="6659" width="11.85546875" style="65" customWidth="1"/>
    <col min="6660" max="6661" width="9.140625" style="65"/>
    <col min="6662" max="6662" width="9.5703125" style="65" bestFit="1" customWidth="1"/>
    <col min="6663" max="6905" width="9.140625" style="65"/>
    <col min="6906" max="6906" width="10.7109375" style="65" bestFit="1" customWidth="1"/>
    <col min="6907" max="6908" width="11.5703125" style="65" customWidth="1"/>
    <col min="6909" max="6909" width="9.140625" style="65"/>
    <col min="6910" max="6910" width="12.5703125" style="65" customWidth="1"/>
    <col min="6911" max="6911" width="10.7109375" style="65" bestFit="1" customWidth="1"/>
    <col min="6912" max="6912" width="12.7109375" style="65" bestFit="1" customWidth="1"/>
    <col min="6913" max="6914" width="10.7109375" style="65" bestFit="1" customWidth="1"/>
    <col min="6915" max="6915" width="11.85546875" style="65" customWidth="1"/>
    <col min="6916" max="6917" width="9.140625" style="65"/>
    <col min="6918" max="6918" width="9.5703125" style="65" bestFit="1" customWidth="1"/>
    <col min="6919" max="7161" width="9.140625" style="65"/>
    <col min="7162" max="7162" width="10.7109375" style="65" bestFit="1" customWidth="1"/>
    <col min="7163" max="7164" width="11.5703125" style="65" customWidth="1"/>
    <col min="7165" max="7165" width="9.140625" style="65"/>
    <col min="7166" max="7166" width="12.5703125" style="65" customWidth="1"/>
    <col min="7167" max="7167" width="10.7109375" style="65" bestFit="1" customWidth="1"/>
    <col min="7168" max="7168" width="12.7109375" style="65" bestFit="1" customWidth="1"/>
    <col min="7169" max="7170" width="10.7109375" style="65" bestFit="1" customWidth="1"/>
    <col min="7171" max="7171" width="11.85546875" style="65" customWidth="1"/>
    <col min="7172" max="7173" width="9.140625" style="65"/>
    <col min="7174" max="7174" width="9.5703125" style="65" bestFit="1" customWidth="1"/>
    <col min="7175" max="7417" width="9.140625" style="65"/>
    <col min="7418" max="7418" width="10.7109375" style="65" bestFit="1" customWidth="1"/>
    <col min="7419" max="7420" width="11.5703125" style="65" customWidth="1"/>
    <col min="7421" max="7421" width="9.140625" style="65"/>
    <col min="7422" max="7422" width="12.5703125" style="65" customWidth="1"/>
    <col min="7423" max="7423" width="10.7109375" style="65" bestFit="1" customWidth="1"/>
    <col min="7424" max="7424" width="12.7109375" style="65" bestFit="1" customWidth="1"/>
    <col min="7425" max="7426" width="10.7109375" style="65" bestFit="1" customWidth="1"/>
    <col min="7427" max="7427" width="11.85546875" style="65" customWidth="1"/>
    <col min="7428" max="7429" width="9.140625" style="65"/>
    <col min="7430" max="7430" width="9.5703125" style="65" bestFit="1" customWidth="1"/>
    <col min="7431" max="7673" width="9.140625" style="65"/>
    <col min="7674" max="7674" width="10.7109375" style="65" bestFit="1" customWidth="1"/>
    <col min="7675" max="7676" width="11.5703125" style="65" customWidth="1"/>
    <col min="7677" max="7677" width="9.140625" style="65"/>
    <col min="7678" max="7678" width="12.5703125" style="65" customWidth="1"/>
    <col min="7679" max="7679" width="10.7109375" style="65" bestFit="1" customWidth="1"/>
    <col min="7680" max="7680" width="12.7109375" style="65" bestFit="1" customWidth="1"/>
    <col min="7681" max="7682" width="10.7109375" style="65" bestFit="1" customWidth="1"/>
    <col min="7683" max="7683" width="11.85546875" style="65" customWidth="1"/>
    <col min="7684" max="7685" width="9.140625" style="65"/>
    <col min="7686" max="7686" width="9.5703125" style="65" bestFit="1" customWidth="1"/>
    <col min="7687" max="7929" width="9.140625" style="65"/>
    <col min="7930" max="7930" width="10.7109375" style="65" bestFit="1" customWidth="1"/>
    <col min="7931" max="7932" width="11.5703125" style="65" customWidth="1"/>
    <col min="7933" max="7933" width="9.140625" style="65"/>
    <col min="7934" max="7934" width="12.5703125" style="65" customWidth="1"/>
    <col min="7935" max="7935" width="10.7109375" style="65" bestFit="1" customWidth="1"/>
    <col min="7936" max="7936" width="12.7109375" style="65" bestFit="1" customWidth="1"/>
    <col min="7937" max="7938" width="10.7109375" style="65" bestFit="1" customWidth="1"/>
    <col min="7939" max="7939" width="11.85546875" style="65" customWidth="1"/>
    <col min="7940" max="7941" width="9.140625" style="65"/>
    <col min="7942" max="7942" width="9.5703125" style="65" bestFit="1" customWidth="1"/>
    <col min="7943" max="8185" width="9.140625" style="65"/>
    <col min="8186" max="8186" width="10.7109375" style="65" bestFit="1" customWidth="1"/>
    <col min="8187" max="8188" width="11.5703125" style="65" customWidth="1"/>
    <col min="8189" max="8189" width="9.140625" style="65"/>
    <col min="8190" max="8190" width="12.5703125" style="65" customWidth="1"/>
    <col min="8191" max="8191" width="10.7109375" style="65" bestFit="1" customWidth="1"/>
    <col min="8192" max="8192" width="12.7109375" style="65" bestFit="1" customWidth="1"/>
    <col min="8193" max="8194" width="10.7109375" style="65" bestFit="1" customWidth="1"/>
    <col min="8195" max="8195" width="11.85546875" style="65" customWidth="1"/>
    <col min="8196" max="8197" width="9.140625" style="65"/>
    <col min="8198" max="8198" width="9.5703125" style="65" bestFit="1" customWidth="1"/>
    <col min="8199" max="8441" width="9.140625" style="65"/>
    <col min="8442" max="8442" width="10.7109375" style="65" bestFit="1" customWidth="1"/>
    <col min="8443" max="8444" width="11.5703125" style="65" customWidth="1"/>
    <col min="8445" max="8445" width="9.140625" style="65"/>
    <col min="8446" max="8446" width="12.5703125" style="65" customWidth="1"/>
    <col min="8447" max="8447" width="10.7109375" style="65" bestFit="1" customWidth="1"/>
    <col min="8448" max="8448" width="12.7109375" style="65" bestFit="1" customWidth="1"/>
    <col min="8449" max="8450" width="10.7109375" style="65" bestFit="1" customWidth="1"/>
    <col min="8451" max="8451" width="11.85546875" style="65" customWidth="1"/>
    <col min="8452" max="8453" width="9.140625" style="65"/>
    <col min="8454" max="8454" width="9.5703125" style="65" bestFit="1" customWidth="1"/>
    <col min="8455" max="8697" width="9.140625" style="65"/>
    <col min="8698" max="8698" width="10.7109375" style="65" bestFit="1" customWidth="1"/>
    <col min="8699" max="8700" width="11.5703125" style="65" customWidth="1"/>
    <col min="8701" max="8701" width="9.140625" style="65"/>
    <col min="8702" max="8702" width="12.5703125" style="65" customWidth="1"/>
    <col min="8703" max="8703" width="10.7109375" style="65" bestFit="1" customWidth="1"/>
    <col min="8704" max="8704" width="12.7109375" style="65" bestFit="1" customWidth="1"/>
    <col min="8705" max="8706" width="10.7109375" style="65" bestFit="1" customWidth="1"/>
    <col min="8707" max="8707" width="11.85546875" style="65" customWidth="1"/>
    <col min="8708" max="8709" width="9.140625" style="65"/>
    <col min="8710" max="8710" width="9.5703125" style="65" bestFit="1" customWidth="1"/>
    <col min="8711" max="8953" width="9.140625" style="65"/>
    <col min="8954" max="8954" width="10.7109375" style="65" bestFit="1" customWidth="1"/>
    <col min="8955" max="8956" width="11.5703125" style="65" customWidth="1"/>
    <col min="8957" max="8957" width="9.140625" style="65"/>
    <col min="8958" max="8958" width="12.5703125" style="65" customWidth="1"/>
    <col min="8959" max="8959" width="10.7109375" style="65" bestFit="1" customWidth="1"/>
    <col min="8960" max="8960" width="12.7109375" style="65" bestFit="1" customWidth="1"/>
    <col min="8961" max="8962" width="10.7109375" style="65" bestFit="1" customWidth="1"/>
    <col min="8963" max="8963" width="11.85546875" style="65" customWidth="1"/>
    <col min="8964" max="8965" width="9.140625" style="65"/>
    <col min="8966" max="8966" width="9.5703125" style="65" bestFit="1" customWidth="1"/>
    <col min="8967" max="9209" width="9.140625" style="65"/>
    <col min="9210" max="9210" width="10.7109375" style="65" bestFit="1" customWidth="1"/>
    <col min="9211" max="9212" width="11.5703125" style="65" customWidth="1"/>
    <col min="9213" max="9213" width="9.140625" style="65"/>
    <col min="9214" max="9214" width="12.5703125" style="65" customWidth="1"/>
    <col min="9215" max="9215" width="10.7109375" style="65" bestFit="1" customWidth="1"/>
    <col min="9216" max="9216" width="12.7109375" style="65" bestFit="1" customWidth="1"/>
    <col min="9217" max="9218" width="10.7109375" style="65" bestFit="1" customWidth="1"/>
    <col min="9219" max="9219" width="11.85546875" style="65" customWidth="1"/>
    <col min="9220" max="9221" width="9.140625" style="65"/>
    <col min="9222" max="9222" width="9.5703125" style="65" bestFit="1" customWidth="1"/>
    <col min="9223" max="9465" width="9.140625" style="65"/>
    <col min="9466" max="9466" width="10.7109375" style="65" bestFit="1" customWidth="1"/>
    <col min="9467" max="9468" width="11.5703125" style="65" customWidth="1"/>
    <col min="9469" max="9469" width="9.140625" style="65"/>
    <col min="9470" max="9470" width="12.5703125" style="65" customWidth="1"/>
    <col min="9471" max="9471" width="10.7109375" style="65" bestFit="1" customWidth="1"/>
    <col min="9472" max="9472" width="12.7109375" style="65" bestFit="1" customWidth="1"/>
    <col min="9473" max="9474" width="10.7109375" style="65" bestFit="1" customWidth="1"/>
    <col min="9475" max="9475" width="11.85546875" style="65" customWidth="1"/>
    <col min="9476" max="9477" width="9.140625" style="65"/>
    <col min="9478" max="9478" width="9.5703125" style="65" bestFit="1" customWidth="1"/>
    <col min="9479" max="9721" width="9.140625" style="65"/>
    <col min="9722" max="9722" width="10.7109375" style="65" bestFit="1" customWidth="1"/>
    <col min="9723" max="9724" width="11.5703125" style="65" customWidth="1"/>
    <col min="9725" max="9725" width="9.140625" style="65"/>
    <col min="9726" max="9726" width="12.5703125" style="65" customWidth="1"/>
    <col min="9727" max="9727" width="10.7109375" style="65" bestFit="1" customWidth="1"/>
    <col min="9728" max="9728" width="12.7109375" style="65" bestFit="1" customWidth="1"/>
    <col min="9729" max="9730" width="10.7109375" style="65" bestFit="1" customWidth="1"/>
    <col min="9731" max="9731" width="11.85546875" style="65" customWidth="1"/>
    <col min="9732" max="9733" width="9.140625" style="65"/>
    <col min="9734" max="9734" width="9.5703125" style="65" bestFit="1" customWidth="1"/>
    <col min="9735" max="9977" width="9.140625" style="65"/>
    <col min="9978" max="9978" width="10.7109375" style="65" bestFit="1" customWidth="1"/>
    <col min="9979" max="9980" width="11.5703125" style="65" customWidth="1"/>
    <col min="9981" max="9981" width="9.140625" style="65"/>
    <col min="9982" max="9982" width="12.5703125" style="65" customWidth="1"/>
    <col min="9983" max="9983" width="10.7109375" style="65" bestFit="1" customWidth="1"/>
    <col min="9984" max="9984" width="12.7109375" style="65" bestFit="1" customWidth="1"/>
    <col min="9985" max="9986" width="10.7109375" style="65" bestFit="1" customWidth="1"/>
    <col min="9987" max="9987" width="11.85546875" style="65" customWidth="1"/>
    <col min="9988" max="9989" width="9.140625" style="65"/>
    <col min="9990" max="9990" width="9.5703125" style="65" bestFit="1" customWidth="1"/>
    <col min="9991" max="10233" width="9.140625" style="65"/>
    <col min="10234" max="10234" width="10.7109375" style="65" bestFit="1" customWidth="1"/>
    <col min="10235" max="10236" width="11.5703125" style="65" customWidth="1"/>
    <col min="10237" max="10237" width="9.140625" style="65"/>
    <col min="10238" max="10238" width="12.5703125" style="65" customWidth="1"/>
    <col min="10239" max="10239" width="10.7109375" style="65" bestFit="1" customWidth="1"/>
    <col min="10240" max="10240" width="12.7109375" style="65" bestFit="1" customWidth="1"/>
    <col min="10241" max="10242" width="10.7109375" style="65" bestFit="1" customWidth="1"/>
    <col min="10243" max="10243" width="11.85546875" style="65" customWidth="1"/>
    <col min="10244" max="10245" width="9.140625" style="65"/>
    <col min="10246" max="10246" width="9.5703125" style="65" bestFit="1" customWidth="1"/>
    <col min="10247" max="10489" width="9.140625" style="65"/>
    <col min="10490" max="10490" width="10.7109375" style="65" bestFit="1" customWidth="1"/>
    <col min="10491" max="10492" width="11.5703125" style="65" customWidth="1"/>
    <col min="10493" max="10493" width="9.140625" style="65"/>
    <col min="10494" max="10494" width="12.5703125" style="65" customWidth="1"/>
    <col min="10495" max="10495" width="10.7109375" style="65" bestFit="1" customWidth="1"/>
    <col min="10496" max="10496" width="12.7109375" style="65" bestFit="1" customWidth="1"/>
    <col min="10497" max="10498" width="10.7109375" style="65" bestFit="1" customWidth="1"/>
    <col min="10499" max="10499" width="11.85546875" style="65" customWidth="1"/>
    <col min="10500" max="10501" width="9.140625" style="65"/>
    <col min="10502" max="10502" width="9.5703125" style="65" bestFit="1" customWidth="1"/>
    <col min="10503" max="10745" width="9.140625" style="65"/>
    <col min="10746" max="10746" width="10.7109375" style="65" bestFit="1" customWidth="1"/>
    <col min="10747" max="10748" width="11.5703125" style="65" customWidth="1"/>
    <col min="10749" max="10749" width="9.140625" style="65"/>
    <col min="10750" max="10750" width="12.5703125" style="65" customWidth="1"/>
    <col min="10751" max="10751" width="10.7109375" style="65" bestFit="1" customWidth="1"/>
    <col min="10752" max="10752" width="12.7109375" style="65" bestFit="1" customWidth="1"/>
    <col min="10753" max="10754" width="10.7109375" style="65" bestFit="1" customWidth="1"/>
    <col min="10755" max="10755" width="11.85546875" style="65" customWidth="1"/>
    <col min="10756" max="10757" width="9.140625" style="65"/>
    <col min="10758" max="10758" width="9.5703125" style="65" bestFit="1" customWidth="1"/>
    <col min="10759" max="11001" width="9.140625" style="65"/>
    <col min="11002" max="11002" width="10.7109375" style="65" bestFit="1" customWidth="1"/>
    <col min="11003" max="11004" width="11.5703125" style="65" customWidth="1"/>
    <col min="11005" max="11005" width="9.140625" style="65"/>
    <col min="11006" max="11006" width="12.5703125" style="65" customWidth="1"/>
    <col min="11007" max="11007" width="10.7109375" style="65" bestFit="1" customWidth="1"/>
    <col min="11008" max="11008" width="12.7109375" style="65" bestFit="1" customWidth="1"/>
    <col min="11009" max="11010" width="10.7109375" style="65" bestFit="1" customWidth="1"/>
    <col min="11011" max="11011" width="11.85546875" style="65" customWidth="1"/>
    <col min="11012" max="11013" width="9.140625" style="65"/>
    <col min="11014" max="11014" width="9.5703125" style="65" bestFit="1" customWidth="1"/>
    <col min="11015" max="11257" width="9.140625" style="65"/>
    <col min="11258" max="11258" width="10.7109375" style="65" bestFit="1" customWidth="1"/>
    <col min="11259" max="11260" width="11.5703125" style="65" customWidth="1"/>
    <col min="11261" max="11261" width="9.140625" style="65"/>
    <col min="11262" max="11262" width="12.5703125" style="65" customWidth="1"/>
    <col min="11263" max="11263" width="10.7109375" style="65" bestFit="1" customWidth="1"/>
    <col min="11264" max="11264" width="12.7109375" style="65" bestFit="1" customWidth="1"/>
    <col min="11265" max="11266" width="10.7109375" style="65" bestFit="1" customWidth="1"/>
    <col min="11267" max="11267" width="11.85546875" style="65" customWidth="1"/>
    <col min="11268" max="11269" width="9.140625" style="65"/>
    <col min="11270" max="11270" width="9.5703125" style="65" bestFit="1" customWidth="1"/>
    <col min="11271" max="11513" width="9.140625" style="65"/>
    <col min="11514" max="11514" width="10.7109375" style="65" bestFit="1" customWidth="1"/>
    <col min="11515" max="11516" width="11.5703125" style="65" customWidth="1"/>
    <col min="11517" max="11517" width="9.140625" style="65"/>
    <col min="11518" max="11518" width="12.5703125" style="65" customWidth="1"/>
    <col min="11519" max="11519" width="10.7109375" style="65" bestFit="1" customWidth="1"/>
    <col min="11520" max="11520" width="12.7109375" style="65" bestFit="1" customWidth="1"/>
    <col min="11521" max="11522" width="10.7109375" style="65" bestFit="1" customWidth="1"/>
    <col min="11523" max="11523" width="11.85546875" style="65" customWidth="1"/>
    <col min="11524" max="11525" width="9.140625" style="65"/>
    <col min="11526" max="11526" width="9.5703125" style="65" bestFit="1" customWidth="1"/>
    <col min="11527" max="11769" width="9.140625" style="65"/>
    <col min="11770" max="11770" width="10.7109375" style="65" bestFit="1" customWidth="1"/>
    <col min="11771" max="11772" width="11.5703125" style="65" customWidth="1"/>
    <col min="11773" max="11773" width="9.140625" style="65"/>
    <col min="11774" max="11774" width="12.5703125" style="65" customWidth="1"/>
    <col min="11775" max="11775" width="10.7109375" style="65" bestFit="1" customWidth="1"/>
    <col min="11776" max="11776" width="12.7109375" style="65" bestFit="1" customWidth="1"/>
    <col min="11777" max="11778" width="10.7109375" style="65" bestFit="1" customWidth="1"/>
    <col min="11779" max="11779" width="11.85546875" style="65" customWidth="1"/>
    <col min="11780" max="11781" width="9.140625" style="65"/>
    <col min="11782" max="11782" width="9.5703125" style="65" bestFit="1" customWidth="1"/>
    <col min="11783" max="12025" width="9.140625" style="65"/>
    <col min="12026" max="12026" width="10.7109375" style="65" bestFit="1" customWidth="1"/>
    <col min="12027" max="12028" width="11.5703125" style="65" customWidth="1"/>
    <col min="12029" max="12029" width="9.140625" style="65"/>
    <col min="12030" max="12030" width="12.5703125" style="65" customWidth="1"/>
    <col min="12031" max="12031" width="10.7109375" style="65" bestFit="1" customWidth="1"/>
    <col min="12032" max="12032" width="12.7109375" style="65" bestFit="1" customWidth="1"/>
    <col min="12033" max="12034" width="10.7109375" style="65" bestFit="1" customWidth="1"/>
    <col min="12035" max="12035" width="11.85546875" style="65" customWidth="1"/>
    <col min="12036" max="12037" width="9.140625" style="65"/>
    <col min="12038" max="12038" width="9.5703125" style="65" bestFit="1" customWidth="1"/>
    <col min="12039" max="12281" width="9.140625" style="65"/>
    <col min="12282" max="12282" width="10.7109375" style="65" bestFit="1" customWidth="1"/>
    <col min="12283" max="12284" width="11.5703125" style="65" customWidth="1"/>
    <col min="12285" max="12285" width="9.140625" style="65"/>
    <col min="12286" max="12286" width="12.5703125" style="65" customWidth="1"/>
    <col min="12287" max="12287" width="10.7109375" style="65" bestFit="1" customWidth="1"/>
    <col min="12288" max="12288" width="12.7109375" style="65" bestFit="1" customWidth="1"/>
    <col min="12289" max="12290" width="10.7109375" style="65" bestFit="1" customWidth="1"/>
    <col min="12291" max="12291" width="11.85546875" style="65" customWidth="1"/>
    <col min="12292" max="12293" width="9.140625" style="65"/>
    <col min="12294" max="12294" width="9.5703125" style="65" bestFit="1" customWidth="1"/>
    <col min="12295" max="12537" width="9.140625" style="65"/>
    <col min="12538" max="12538" width="10.7109375" style="65" bestFit="1" customWidth="1"/>
    <col min="12539" max="12540" width="11.5703125" style="65" customWidth="1"/>
    <col min="12541" max="12541" width="9.140625" style="65"/>
    <col min="12542" max="12542" width="12.5703125" style="65" customWidth="1"/>
    <col min="12543" max="12543" width="10.7109375" style="65" bestFit="1" customWidth="1"/>
    <col min="12544" max="12544" width="12.7109375" style="65" bestFit="1" customWidth="1"/>
    <col min="12545" max="12546" width="10.7109375" style="65" bestFit="1" customWidth="1"/>
    <col min="12547" max="12547" width="11.85546875" style="65" customWidth="1"/>
    <col min="12548" max="12549" width="9.140625" style="65"/>
    <col min="12550" max="12550" width="9.5703125" style="65" bestFit="1" customWidth="1"/>
    <col min="12551" max="12793" width="9.140625" style="65"/>
    <col min="12794" max="12794" width="10.7109375" style="65" bestFit="1" customWidth="1"/>
    <col min="12795" max="12796" width="11.5703125" style="65" customWidth="1"/>
    <col min="12797" max="12797" width="9.140625" style="65"/>
    <col min="12798" max="12798" width="12.5703125" style="65" customWidth="1"/>
    <col min="12799" max="12799" width="10.7109375" style="65" bestFit="1" customWidth="1"/>
    <col min="12800" max="12800" width="12.7109375" style="65" bestFit="1" customWidth="1"/>
    <col min="12801" max="12802" width="10.7109375" style="65" bestFit="1" customWidth="1"/>
    <col min="12803" max="12803" width="11.85546875" style="65" customWidth="1"/>
    <col min="12804" max="12805" width="9.140625" style="65"/>
    <col min="12806" max="12806" width="9.5703125" style="65" bestFit="1" customWidth="1"/>
    <col min="12807" max="13049" width="9.140625" style="65"/>
    <col min="13050" max="13050" width="10.7109375" style="65" bestFit="1" customWidth="1"/>
    <col min="13051" max="13052" width="11.5703125" style="65" customWidth="1"/>
    <col min="13053" max="13053" width="9.140625" style="65"/>
    <col min="13054" max="13054" width="12.5703125" style="65" customWidth="1"/>
    <col min="13055" max="13055" width="10.7109375" style="65" bestFit="1" customWidth="1"/>
    <col min="13056" max="13056" width="12.7109375" style="65" bestFit="1" customWidth="1"/>
    <col min="13057" max="13058" width="10.7109375" style="65" bestFit="1" customWidth="1"/>
    <col min="13059" max="13059" width="11.85546875" style="65" customWidth="1"/>
    <col min="13060" max="13061" width="9.140625" style="65"/>
    <col min="13062" max="13062" width="9.5703125" style="65" bestFit="1" customWidth="1"/>
    <col min="13063" max="13305" width="9.140625" style="65"/>
    <col min="13306" max="13306" width="10.7109375" style="65" bestFit="1" customWidth="1"/>
    <col min="13307" max="13308" width="11.5703125" style="65" customWidth="1"/>
    <col min="13309" max="13309" width="9.140625" style="65"/>
    <col min="13310" max="13310" width="12.5703125" style="65" customWidth="1"/>
    <col min="13311" max="13311" width="10.7109375" style="65" bestFit="1" customWidth="1"/>
    <col min="13312" max="13312" width="12.7109375" style="65" bestFit="1" customWidth="1"/>
    <col min="13313" max="13314" width="10.7109375" style="65" bestFit="1" customWidth="1"/>
    <col min="13315" max="13315" width="11.85546875" style="65" customWidth="1"/>
    <col min="13316" max="13317" width="9.140625" style="65"/>
    <col min="13318" max="13318" width="9.5703125" style="65" bestFit="1" customWidth="1"/>
    <col min="13319" max="13561" width="9.140625" style="65"/>
    <col min="13562" max="13562" width="10.7109375" style="65" bestFit="1" customWidth="1"/>
    <col min="13563" max="13564" width="11.5703125" style="65" customWidth="1"/>
    <col min="13565" max="13565" width="9.140625" style="65"/>
    <col min="13566" max="13566" width="12.5703125" style="65" customWidth="1"/>
    <col min="13567" max="13567" width="10.7109375" style="65" bestFit="1" customWidth="1"/>
    <col min="13568" max="13568" width="12.7109375" style="65" bestFit="1" customWidth="1"/>
    <col min="13569" max="13570" width="10.7109375" style="65" bestFit="1" customWidth="1"/>
    <col min="13571" max="13571" width="11.85546875" style="65" customWidth="1"/>
    <col min="13572" max="13573" width="9.140625" style="65"/>
    <col min="13574" max="13574" width="9.5703125" style="65" bestFit="1" customWidth="1"/>
    <col min="13575" max="13817" width="9.140625" style="65"/>
    <col min="13818" max="13818" width="10.7109375" style="65" bestFit="1" customWidth="1"/>
    <col min="13819" max="13820" width="11.5703125" style="65" customWidth="1"/>
    <col min="13821" max="13821" width="9.140625" style="65"/>
    <col min="13822" max="13822" width="12.5703125" style="65" customWidth="1"/>
    <col min="13823" max="13823" width="10.7109375" style="65" bestFit="1" customWidth="1"/>
    <col min="13824" max="13824" width="12.7109375" style="65" bestFit="1" customWidth="1"/>
    <col min="13825" max="13826" width="10.7109375" style="65" bestFit="1" customWidth="1"/>
    <col min="13827" max="13827" width="11.85546875" style="65" customWidth="1"/>
    <col min="13828" max="13829" width="9.140625" style="65"/>
    <col min="13830" max="13830" width="9.5703125" style="65" bestFit="1" customWidth="1"/>
    <col min="13831" max="14073" width="9.140625" style="65"/>
    <col min="14074" max="14074" width="10.7109375" style="65" bestFit="1" customWidth="1"/>
    <col min="14075" max="14076" width="11.5703125" style="65" customWidth="1"/>
    <col min="14077" max="14077" width="9.140625" style="65"/>
    <col min="14078" max="14078" width="12.5703125" style="65" customWidth="1"/>
    <col min="14079" max="14079" width="10.7109375" style="65" bestFit="1" customWidth="1"/>
    <col min="14080" max="14080" width="12.7109375" style="65" bestFit="1" customWidth="1"/>
    <col min="14081" max="14082" width="10.7109375" style="65" bestFit="1" customWidth="1"/>
    <col min="14083" max="14083" width="11.85546875" style="65" customWidth="1"/>
    <col min="14084" max="14085" width="9.140625" style="65"/>
    <col min="14086" max="14086" width="9.5703125" style="65" bestFit="1" customWidth="1"/>
    <col min="14087" max="14329" width="9.140625" style="65"/>
    <col min="14330" max="14330" width="10.7109375" style="65" bestFit="1" customWidth="1"/>
    <col min="14331" max="14332" width="11.5703125" style="65" customWidth="1"/>
    <col min="14333" max="14333" width="9.140625" style="65"/>
    <col min="14334" max="14334" width="12.5703125" style="65" customWidth="1"/>
    <col min="14335" max="14335" width="10.7109375" style="65" bestFit="1" customWidth="1"/>
    <col min="14336" max="14336" width="12.7109375" style="65" bestFit="1" customWidth="1"/>
    <col min="14337" max="14338" width="10.7109375" style="65" bestFit="1" customWidth="1"/>
    <col min="14339" max="14339" width="11.85546875" style="65" customWidth="1"/>
    <col min="14340" max="14341" width="9.140625" style="65"/>
    <col min="14342" max="14342" width="9.5703125" style="65" bestFit="1" customWidth="1"/>
    <col min="14343" max="14585" width="9.140625" style="65"/>
    <col min="14586" max="14586" width="10.7109375" style="65" bestFit="1" customWidth="1"/>
    <col min="14587" max="14588" width="11.5703125" style="65" customWidth="1"/>
    <col min="14589" max="14589" width="9.140625" style="65"/>
    <col min="14590" max="14590" width="12.5703125" style="65" customWidth="1"/>
    <col min="14591" max="14591" width="10.7109375" style="65" bestFit="1" customWidth="1"/>
    <col min="14592" max="14592" width="12.7109375" style="65" bestFit="1" customWidth="1"/>
    <col min="14593" max="14594" width="10.7109375" style="65" bestFit="1" customWidth="1"/>
    <col min="14595" max="14595" width="11.85546875" style="65" customWidth="1"/>
    <col min="14596" max="14597" width="9.140625" style="65"/>
    <col min="14598" max="14598" width="9.5703125" style="65" bestFit="1" customWidth="1"/>
    <col min="14599" max="14841" width="9.140625" style="65"/>
    <col min="14842" max="14842" width="10.7109375" style="65" bestFit="1" customWidth="1"/>
    <col min="14843" max="14844" width="11.5703125" style="65" customWidth="1"/>
    <col min="14845" max="14845" width="9.140625" style="65"/>
    <col min="14846" max="14846" width="12.5703125" style="65" customWidth="1"/>
    <col min="14847" max="14847" width="10.7109375" style="65" bestFit="1" customWidth="1"/>
    <col min="14848" max="14848" width="12.7109375" style="65" bestFit="1" customWidth="1"/>
    <col min="14849" max="14850" width="10.7109375" style="65" bestFit="1" customWidth="1"/>
    <col min="14851" max="14851" width="11.85546875" style="65" customWidth="1"/>
    <col min="14852" max="14853" width="9.140625" style="65"/>
    <col min="14854" max="14854" width="9.5703125" style="65" bestFit="1" customWidth="1"/>
    <col min="14855" max="15097" width="9.140625" style="65"/>
    <col min="15098" max="15098" width="10.7109375" style="65" bestFit="1" customWidth="1"/>
    <col min="15099" max="15100" width="11.5703125" style="65" customWidth="1"/>
    <col min="15101" max="15101" width="9.140625" style="65"/>
    <col min="15102" max="15102" width="12.5703125" style="65" customWidth="1"/>
    <col min="15103" max="15103" width="10.7109375" style="65" bestFit="1" customWidth="1"/>
    <col min="15104" max="15104" width="12.7109375" style="65" bestFit="1" customWidth="1"/>
    <col min="15105" max="15106" width="10.7109375" style="65" bestFit="1" customWidth="1"/>
    <col min="15107" max="15107" width="11.85546875" style="65" customWidth="1"/>
    <col min="15108" max="15109" width="9.140625" style="65"/>
    <col min="15110" max="15110" width="9.5703125" style="65" bestFit="1" customWidth="1"/>
    <col min="15111" max="15353" width="9.140625" style="65"/>
    <col min="15354" max="15354" width="10.7109375" style="65" bestFit="1" customWidth="1"/>
    <col min="15355" max="15356" width="11.5703125" style="65" customWidth="1"/>
    <col min="15357" max="15357" width="9.140625" style="65"/>
    <col min="15358" max="15358" width="12.5703125" style="65" customWidth="1"/>
    <col min="15359" max="15359" width="10.7109375" style="65" bestFit="1" customWidth="1"/>
    <col min="15360" max="15360" width="12.7109375" style="65" bestFit="1" customWidth="1"/>
    <col min="15361" max="15362" width="10.7109375" style="65" bestFit="1" customWidth="1"/>
    <col min="15363" max="15363" width="11.85546875" style="65" customWidth="1"/>
    <col min="15364" max="15365" width="9.140625" style="65"/>
    <col min="15366" max="15366" width="9.5703125" style="65" bestFit="1" customWidth="1"/>
    <col min="15367" max="15609" width="9.140625" style="65"/>
    <col min="15610" max="15610" width="10.7109375" style="65" bestFit="1" customWidth="1"/>
    <col min="15611" max="15612" width="11.5703125" style="65" customWidth="1"/>
    <col min="15613" max="15613" width="9.140625" style="65"/>
    <col min="15614" max="15614" width="12.5703125" style="65" customWidth="1"/>
    <col min="15615" max="15615" width="10.7109375" style="65" bestFit="1" customWidth="1"/>
    <col min="15616" max="15616" width="12.7109375" style="65" bestFit="1" customWidth="1"/>
    <col min="15617" max="15618" width="10.7109375" style="65" bestFit="1" customWidth="1"/>
    <col min="15619" max="15619" width="11.85546875" style="65" customWidth="1"/>
    <col min="15620" max="15621" width="9.140625" style="65"/>
    <col min="15622" max="15622" width="9.5703125" style="65" bestFit="1" customWidth="1"/>
    <col min="15623" max="15865" width="9.140625" style="65"/>
    <col min="15866" max="15866" width="10.7109375" style="65" bestFit="1" customWidth="1"/>
    <col min="15867" max="15868" width="11.5703125" style="65" customWidth="1"/>
    <col min="15869" max="15869" width="9.140625" style="65"/>
    <col min="15870" max="15870" width="12.5703125" style="65" customWidth="1"/>
    <col min="15871" max="15871" width="10.7109375" style="65" bestFit="1" customWidth="1"/>
    <col min="15872" max="15872" width="12.7109375" style="65" bestFit="1" customWidth="1"/>
    <col min="15873" max="15874" width="10.7109375" style="65" bestFit="1" customWidth="1"/>
    <col min="15875" max="15875" width="11.85546875" style="65" customWidth="1"/>
    <col min="15876" max="15877" width="9.140625" style="65"/>
    <col min="15878" max="15878" width="9.5703125" style="65" bestFit="1" customWidth="1"/>
    <col min="15879" max="16121" width="9.140625" style="65"/>
    <col min="16122" max="16122" width="10.7109375" style="65" bestFit="1" customWidth="1"/>
    <col min="16123" max="16124" width="11.5703125" style="65" customWidth="1"/>
    <col min="16125" max="16125" width="9.140625" style="65"/>
    <col min="16126" max="16126" width="12.5703125" style="65" customWidth="1"/>
    <col min="16127" max="16127" width="10.7109375" style="65" bestFit="1" customWidth="1"/>
    <col min="16128" max="16128" width="12.7109375" style="65" bestFit="1" customWidth="1"/>
    <col min="16129" max="16130" width="10.7109375" style="65" bestFit="1" customWidth="1"/>
    <col min="16131" max="16131" width="11.85546875" style="65" customWidth="1"/>
    <col min="16132" max="16133" width="9.140625" style="65"/>
    <col min="16134" max="16134" width="9.5703125" style="65" bestFit="1" customWidth="1"/>
    <col min="16135" max="16384" width="9.140625" style="65"/>
  </cols>
  <sheetData>
    <row r="1" spans="1:11" s="63" customFormat="1" ht="18.75">
      <c r="A1" s="61" t="s">
        <v>465</v>
      </c>
      <c r="B1" s="360" t="s">
        <v>466</v>
      </c>
      <c r="C1" s="360"/>
      <c r="D1" s="360"/>
      <c r="E1" s="360"/>
      <c r="F1" s="360"/>
      <c r="G1" s="360"/>
      <c r="H1" s="62"/>
      <c r="I1" s="62"/>
    </row>
    <row r="2" spans="1:11" s="63" customFormat="1" ht="18.75">
      <c r="A2" s="62"/>
      <c r="B2" s="62"/>
      <c r="C2" s="62"/>
      <c r="D2" s="62"/>
      <c r="E2" s="62"/>
      <c r="F2" s="62"/>
      <c r="G2" s="62"/>
      <c r="H2" s="361" t="s">
        <v>421</v>
      </c>
      <c r="I2" s="361"/>
    </row>
    <row r="3" spans="1:11" ht="15.75">
      <c r="A3" s="64"/>
      <c r="B3" s="64"/>
      <c r="C3" s="64"/>
      <c r="D3" s="64"/>
      <c r="E3" s="64"/>
      <c r="F3" s="64"/>
      <c r="G3" s="64"/>
      <c r="H3" s="64"/>
      <c r="I3" s="64"/>
    </row>
    <row r="4" spans="1:11" ht="15.75">
      <c r="A4" s="64"/>
      <c r="B4" s="362" t="s">
        <v>467</v>
      </c>
      <c r="C4" s="362" t="s">
        <v>468</v>
      </c>
      <c r="D4" s="362" t="s">
        <v>469</v>
      </c>
      <c r="E4" s="362" t="s">
        <v>470</v>
      </c>
      <c r="F4" s="362" t="s">
        <v>471</v>
      </c>
      <c r="G4" s="362" t="s">
        <v>472</v>
      </c>
      <c r="H4" s="362"/>
      <c r="I4" s="362"/>
    </row>
    <row r="5" spans="1:11" ht="73.5" customHeight="1">
      <c r="A5" s="64"/>
      <c r="B5" s="362"/>
      <c r="C5" s="362"/>
      <c r="D5" s="362"/>
      <c r="E5" s="362"/>
      <c r="F5" s="362"/>
      <c r="G5" s="66" t="s">
        <v>473</v>
      </c>
      <c r="H5" s="66" t="s">
        <v>469</v>
      </c>
      <c r="I5" s="66" t="s">
        <v>12</v>
      </c>
    </row>
    <row r="6" spans="1:11" ht="27" customHeight="1">
      <c r="A6" s="64"/>
      <c r="B6" s="67">
        <f>Mizoram!AB518</f>
        <v>18545.196676000003</v>
      </c>
      <c r="C6" s="68">
        <f>Mizoram!AB386</f>
        <v>4629.6473759999999</v>
      </c>
      <c r="D6" s="67">
        <f>B6-C6</f>
        <v>13915.549300000002</v>
      </c>
      <c r="E6" s="68">
        <v>0</v>
      </c>
      <c r="F6" s="68">
        <f>+D6-E6</f>
        <v>13915.549300000002</v>
      </c>
      <c r="G6" s="67">
        <f>+C6*60/100</f>
        <v>2777.7884256000002</v>
      </c>
      <c r="H6" s="67">
        <f>+F6*60%</f>
        <v>8349.3295800000014</v>
      </c>
      <c r="I6" s="67">
        <f>+H6+G6</f>
        <v>11127.118005600001</v>
      </c>
      <c r="K6" s="69">
        <f>+B6*10/100</f>
        <v>1854.5196676000005</v>
      </c>
    </row>
    <row r="7" spans="1:11" ht="27" customHeight="1">
      <c r="A7" s="64"/>
      <c r="B7" s="64"/>
      <c r="C7" s="64"/>
      <c r="D7" s="64"/>
      <c r="E7" s="64"/>
      <c r="F7" s="64"/>
      <c r="G7" s="64"/>
      <c r="H7" s="64"/>
      <c r="I7" s="64"/>
    </row>
    <row r="8" spans="1:11" s="63" customFormat="1" ht="18.75">
      <c r="A8" s="61" t="s">
        <v>474</v>
      </c>
      <c r="B8" s="61" t="s">
        <v>475</v>
      </c>
      <c r="C8" s="62"/>
      <c r="D8" s="62"/>
      <c r="E8" s="62"/>
      <c r="F8" s="62"/>
      <c r="G8" s="62"/>
      <c r="H8" s="62"/>
      <c r="I8" s="62"/>
    </row>
    <row r="9" spans="1:11" s="63" customFormat="1" ht="18.75">
      <c r="A9" s="62"/>
      <c r="B9" s="62"/>
      <c r="C9" s="62"/>
      <c r="D9" s="62"/>
      <c r="E9" s="62"/>
      <c r="F9" s="62"/>
      <c r="G9" s="62"/>
      <c r="H9" s="361" t="s">
        <v>421</v>
      </c>
      <c r="I9" s="361"/>
    </row>
    <row r="10" spans="1:11" ht="30" customHeight="1">
      <c r="A10" s="64"/>
      <c r="B10" s="366" t="s">
        <v>356</v>
      </c>
      <c r="C10" s="366" t="s">
        <v>476</v>
      </c>
      <c r="D10" s="366" t="s">
        <v>477</v>
      </c>
      <c r="E10" s="366"/>
      <c r="F10" s="366"/>
      <c r="G10" s="366" t="s">
        <v>478</v>
      </c>
      <c r="H10" s="366"/>
      <c r="I10" s="366"/>
    </row>
    <row r="11" spans="1:11" ht="36.75" customHeight="1">
      <c r="A11" s="64"/>
      <c r="B11" s="366"/>
      <c r="C11" s="366"/>
      <c r="D11" s="70" t="s">
        <v>9</v>
      </c>
      <c r="E11" s="70" t="s">
        <v>479</v>
      </c>
      <c r="F11" s="70" t="s">
        <v>360</v>
      </c>
      <c r="G11" s="70" t="s">
        <v>9</v>
      </c>
      <c r="H11" s="70" t="s">
        <v>11</v>
      </c>
      <c r="I11" s="70" t="s">
        <v>360</v>
      </c>
    </row>
    <row r="12" spans="1:11" ht="24" customHeight="1">
      <c r="A12" s="64"/>
      <c r="B12" s="70">
        <v>1</v>
      </c>
      <c r="C12" s="71" t="s">
        <v>21</v>
      </c>
      <c r="D12" s="72">
        <f>Mizoram!L405</f>
        <v>4598.6473759999999</v>
      </c>
      <c r="E12" s="72">
        <f>Mizoram!Q405</f>
        <v>13920.2093</v>
      </c>
      <c r="F12" s="72">
        <f>+D12+E12</f>
        <v>18518.856675999999</v>
      </c>
      <c r="G12" s="72">
        <f>Mizoram!U405</f>
        <v>4598.6473759999999</v>
      </c>
      <c r="H12" s="72">
        <f>Mizoram!Z405</f>
        <v>13910.549300000001</v>
      </c>
      <c r="I12" s="72">
        <f>+G12+H12</f>
        <v>18509.196676</v>
      </c>
    </row>
    <row r="13" spans="1:11" ht="24" customHeight="1">
      <c r="A13" s="64"/>
      <c r="B13" s="70">
        <v>2</v>
      </c>
      <c r="C13" s="71" t="s">
        <v>371</v>
      </c>
      <c r="D13" s="72">
        <f>Mizoram!L517</f>
        <v>0</v>
      </c>
      <c r="E13" s="72">
        <f>Mizoram!Q517</f>
        <v>36</v>
      </c>
      <c r="F13" s="72">
        <f>+D13+E13</f>
        <v>36</v>
      </c>
      <c r="G13" s="72">
        <f>Mizoram!U517</f>
        <v>0</v>
      </c>
      <c r="H13" s="72">
        <f>Mizoram!Z517</f>
        <v>36</v>
      </c>
      <c r="I13" s="72">
        <f>+G13+H13</f>
        <v>36</v>
      </c>
    </row>
    <row r="14" spans="1:11" ht="24" customHeight="1">
      <c r="A14" s="64"/>
      <c r="B14" s="70"/>
      <c r="C14" s="70" t="s">
        <v>360</v>
      </c>
      <c r="D14" s="72">
        <f>SUM(D12:D13)</f>
        <v>4598.6473759999999</v>
      </c>
      <c r="E14" s="111">
        <f>SUM(E12:E13)</f>
        <v>13956.2093</v>
      </c>
      <c r="F14" s="111">
        <f>+D14+E14</f>
        <v>18554.856675999999</v>
      </c>
      <c r="G14" s="72">
        <f>SUM(G12:G13)</f>
        <v>4598.6473759999999</v>
      </c>
      <c r="H14" s="72">
        <f>SUM(H12:H13)</f>
        <v>13946.549300000001</v>
      </c>
      <c r="I14" s="72">
        <f>+G14+H14</f>
        <v>18545.196676</v>
      </c>
      <c r="K14" s="87"/>
    </row>
    <row r="15" spans="1:11" ht="16.5" customHeight="1">
      <c r="A15" s="64"/>
      <c r="B15" s="64"/>
      <c r="C15" s="64"/>
      <c r="D15" s="64"/>
      <c r="E15" s="64"/>
      <c r="F15" s="64"/>
      <c r="G15" s="64"/>
      <c r="H15" s="64"/>
      <c r="I15" s="64"/>
    </row>
    <row r="16" spans="1:11" s="63" customFormat="1" ht="18.75">
      <c r="A16" s="61" t="s">
        <v>480</v>
      </c>
      <c r="B16" s="61" t="s">
        <v>481</v>
      </c>
      <c r="C16" s="62"/>
      <c r="D16" s="62"/>
      <c r="E16" s="62"/>
      <c r="F16" s="62"/>
      <c r="G16" s="62"/>
      <c r="H16" s="62"/>
      <c r="I16" s="62"/>
    </row>
    <row r="17" spans="1:9" s="63" customFormat="1" ht="24.75" customHeight="1">
      <c r="A17" s="62"/>
      <c r="B17" s="62"/>
      <c r="C17" s="62"/>
      <c r="D17" s="62"/>
      <c r="E17" s="62"/>
      <c r="H17" s="361" t="s">
        <v>421</v>
      </c>
      <c r="I17" s="361"/>
    </row>
    <row r="18" spans="1:9" ht="63">
      <c r="A18" s="64"/>
      <c r="B18" s="64"/>
      <c r="C18" s="73" t="s">
        <v>482</v>
      </c>
      <c r="D18" s="367" t="s">
        <v>483</v>
      </c>
      <c r="E18" s="368"/>
      <c r="F18" s="368"/>
      <c r="G18" s="369"/>
      <c r="H18" s="74" t="s">
        <v>484</v>
      </c>
      <c r="I18" s="75" t="s">
        <v>485</v>
      </c>
    </row>
    <row r="19" spans="1:9" ht="19.5" customHeight="1">
      <c r="A19" s="64"/>
      <c r="B19" s="64"/>
      <c r="C19" s="76"/>
      <c r="D19" s="370" t="s">
        <v>486</v>
      </c>
      <c r="E19" s="371"/>
      <c r="F19" s="371"/>
      <c r="G19" s="372"/>
      <c r="H19" s="77"/>
      <c r="I19" s="78"/>
    </row>
    <row r="20" spans="1:9" ht="19.5" customHeight="1">
      <c r="A20" s="64"/>
      <c r="B20" s="64"/>
      <c r="C20" s="79">
        <v>1</v>
      </c>
      <c r="D20" s="363" t="s">
        <v>487</v>
      </c>
      <c r="E20" s="364"/>
      <c r="F20" s="364"/>
      <c r="G20" s="365"/>
      <c r="H20" s="80">
        <f>Mizoram!AB147</f>
        <v>0</v>
      </c>
      <c r="I20" s="78">
        <f>H20/$H$59*100</f>
        <v>0</v>
      </c>
    </row>
    <row r="21" spans="1:9" ht="19.5" customHeight="1">
      <c r="A21" s="64"/>
      <c r="B21" s="64"/>
      <c r="C21" s="79">
        <v>2</v>
      </c>
      <c r="D21" s="363" t="s">
        <v>441</v>
      </c>
      <c r="E21" s="364"/>
      <c r="F21" s="364"/>
      <c r="G21" s="365"/>
      <c r="H21" s="80">
        <f>Mizoram!AB212</f>
        <v>396.38799999999992</v>
      </c>
      <c r="I21" s="78">
        <f>H21/$H$59*100</f>
        <v>2.1374159946924678</v>
      </c>
    </row>
    <row r="22" spans="1:9" ht="19.5" customHeight="1">
      <c r="A22" s="64"/>
      <c r="B22" s="64"/>
      <c r="C22" s="81">
        <v>3</v>
      </c>
      <c r="D22" s="363" t="s">
        <v>488</v>
      </c>
      <c r="E22" s="364"/>
      <c r="F22" s="364"/>
      <c r="G22" s="365"/>
      <c r="H22" s="131">
        <f>Mizoram!$AB$78</f>
        <v>0</v>
      </c>
      <c r="I22" s="78">
        <f>H22/$H$59*100</f>
        <v>0</v>
      </c>
    </row>
    <row r="23" spans="1:9" ht="19.5" customHeight="1">
      <c r="A23" s="64"/>
      <c r="B23" s="64"/>
      <c r="C23" s="81">
        <v>4</v>
      </c>
      <c r="D23" s="363" t="s">
        <v>489</v>
      </c>
      <c r="E23" s="364"/>
      <c r="F23" s="364"/>
      <c r="G23" s="365"/>
      <c r="H23" s="80">
        <f>Mizoram!AB143</f>
        <v>245.20000000000002</v>
      </c>
      <c r="I23" s="78">
        <f>H23/$H$59*100</f>
        <v>1.3221752472289605</v>
      </c>
    </row>
    <row r="24" spans="1:9" ht="19.5" customHeight="1">
      <c r="A24" s="82"/>
      <c r="B24" s="82"/>
      <c r="C24" s="76"/>
      <c r="D24" s="373" t="s">
        <v>106</v>
      </c>
      <c r="E24" s="374"/>
      <c r="F24" s="374"/>
      <c r="G24" s="375"/>
      <c r="H24" s="83">
        <f>SUM(H20:H23)</f>
        <v>641.58799999999997</v>
      </c>
      <c r="I24" s="84">
        <f>H24/$H$59*100</f>
        <v>3.4595912419214283</v>
      </c>
    </row>
    <row r="25" spans="1:9" ht="19.5" customHeight="1">
      <c r="A25" s="82"/>
      <c r="B25" s="82"/>
      <c r="C25" s="76"/>
      <c r="D25" s="370" t="s">
        <v>490</v>
      </c>
      <c r="E25" s="371"/>
      <c r="F25" s="371"/>
      <c r="G25" s="372"/>
      <c r="H25" s="83"/>
      <c r="I25" s="84"/>
    </row>
    <row r="26" spans="1:9" ht="19.5" customHeight="1">
      <c r="A26" s="64"/>
      <c r="B26" s="64"/>
      <c r="C26" s="79">
        <v>5</v>
      </c>
      <c r="D26" s="363" t="s">
        <v>491</v>
      </c>
      <c r="E26" s="364"/>
      <c r="F26" s="364"/>
      <c r="G26" s="365"/>
      <c r="H26" s="80">
        <f>Mizoram!AB260</f>
        <v>8202.6</v>
      </c>
      <c r="I26" s="78">
        <f t="shared" ref="I26:I42" si="0">H26/$H$59*100</f>
        <v>44.230320892823293</v>
      </c>
    </row>
    <row r="27" spans="1:9" ht="19.5" customHeight="1">
      <c r="A27" s="64"/>
      <c r="B27" s="64"/>
      <c r="C27" s="79">
        <v>6</v>
      </c>
      <c r="D27" s="363" t="s">
        <v>492</v>
      </c>
      <c r="E27" s="364"/>
      <c r="F27" s="364"/>
      <c r="G27" s="365"/>
      <c r="H27" s="80"/>
      <c r="I27" s="78">
        <f t="shared" si="0"/>
        <v>0</v>
      </c>
    </row>
    <row r="28" spans="1:9" ht="19.5" customHeight="1">
      <c r="A28" s="64"/>
      <c r="B28" s="64"/>
      <c r="C28" s="79">
        <v>7</v>
      </c>
      <c r="D28" s="363" t="s">
        <v>493</v>
      </c>
      <c r="E28" s="364"/>
      <c r="F28" s="364"/>
      <c r="G28" s="365"/>
      <c r="H28" s="80">
        <f>Mizoram!AB206</f>
        <v>199.22650000000002</v>
      </c>
      <c r="I28" s="78">
        <f t="shared" si="0"/>
        <v>1.0742754767212908</v>
      </c>
    </row>
    <row r="29" spans="1:9" ht="19.5" customHeight="1">
      <c r="A29" s="64"/>
      <c r="B29" s="64"/>
      <c r="C29" s="79">
        <v>8</v>
      </c>
      <c r="D29" s="363" t="s">
        <v>494</v>
      </c>
      <c r="E29" s="364"/>
      <c r="F29" s="364"/>
      <c r="G29" s="365"/>
      <c r="H29" s="80">
        <f>Mizoram!AB193</f>
        <v>643.38</v>
      </c>
      <c r="I29" s="78">
        <f t="shared" si="0"/>
        <v>3.4692541213791541</v>
      </c>
    </row>
    <row r="30" spans="1:9" ht="19.5" customHeight="1">
      <c r="A30" s="64"/>
      <c r="B30" s="64"/>
      <c r="C30" s="79">
        <v>9</v>
      </c>
      <c r="D30" s="363" t="s">
        <v>348</v>
      </c>
      <c r="E30" s="364"/>
      <c r="F30" s="364"/>
      <c r="G30" s="365"/>
      <c r="H30" s="80">
        <f>Mizoram!AB395+Mizoram!AB396+Mizoram!AB397</f>
        <v>327.4588</v>
      </c>
      <c r="I30" s="78">
        <f t="shared" si="0"/>
        <v>1.7657337677296034</v>
      </c>
    </row>
    <row r="31" spans="1:9" s="183" customFormat="1" ht="19.5" customHeight="1">
      <c r="A31" s="181"/>
      <c r="B31" s="181"/>
      <c r="C31" s="81">
        <v>10</v>
      </c>
      <c r="D31" s="376" t="s">
        <v>495</v>
      </c>
      <c r="E31" s="377"/>
      <c r="F31" s="377"/>
      <c r="G31" s="378"/>
      <c r="H31" s="182">
        <f>Mizoram!$AB$283</f>
        <v>254.35999999999999</v>
      </c>
      <c r="I31" s="78">
        <f t="shared" si="0"/>
        <v>1.3715680908856376</v>
      </c>
    </row>
    <row r="32" spans="1:9" ht="19.5" customHeight="1">
      <c r="A32" s="64"/>
      <c r="B32" s="64"/>
      <c r="C32" s="79">
        <v>11</v>
      </c>
      <c r="D32" s="363" t="s">
        <v>496</v>
      </c>
      <c r="E32" s="364"/>
      <c r="F32" s="364"/>
      <c r="G32" s="365"/>
      <c r="H32" s="80"/>
      <c r="I32" s="78">
        <f t="shared" si="0"/>
        <v>0</v>
      </c>
    </row>
    <row r="33" spans="1:9" ht="19.5" customHeight="1">
      <c r="A33" s="64"/>
      <c r="B33" s="64"/>
      <c r="C33" s="79">
        <v>12</v>
      </c>
      <c r="D33" s="363" t="s">
        <v>497</v>
      </c>
      <c r="E33" s="364"/>
      <c r="F33" s="364"/>
      <c r="G33" s="365"/>
      <c r="H33" s="80">
        <f>Mizoram!AB297</f>
        <v>983.19999999999993</v>
      </c>
      <c r="I33" s="78">
        <f t="shared" si="0"/>
        <v>5.3016423453324384</v>
      </c>
    </row>
    <row r="34" spans="1:9" ht="19.5" customHeight="1">
      <c r="A34" s="64"/>
      <c r="B34" s="64"/>
      <c r="C34" s="79">
        <v>13</v>
      </c>
      <c r="D34" s="363" t="s">
        <v>498</v>
      </c>
      <c r="E34" s="364"/>
      <c r="F34" s="364"/>
      <c r="G34" s="365"/>
      <c r="H34" s="80">
        <f>Mizoram!AB306</f>
        <v>550.62</v>
      </c>
      <c r="I34" s="78">
        <f t="shared" si="0"/>
        <v>2.9690706958776927</v>
      </c>
    </row>
    <row r="35" spans="1:9" ht="19.5" customHeight="1">
      <c r="A35" s="64"/>
      <c r="B35" s="64"/>
      <c r="C35" s="79">
        <v>14</v>
      </c>
      <c r="D35" s="363" t="s">
        <v>499</v>
      </c>
      <c r="E35" s="364"/>
      <c r="F35" s="364"/>
      <c r="G35" s="365"/>
      <c r="H35" s="80">
        <f>Mizoram!AB216</f>
        <v>0</v>
      </c>
      <c r="I35" s="78">
        <f t="shared" si="0"/>
        <v>0</v>
      </c>
    </row>
    <row r="36" spans="1:9" ht="19.5" customHeight="1">
      <c r="A36" s="64"/>
      <c r="B36" s="64"/>
      <c r="C36" s="79">
        <v>15</v>
      </c>
      <c r="D36" s="363" t="s">
        <v>500</v>
      </c>
      <c r="E36" s="364"/>
      <c r="F36" s="364"/>
      <c r="G36" s="365"/>
      <c r="H36" s="80">
        <f>Mizoram!AB322</f>
        <v>57.260000000000005</v>
      </c>
      <c r="I36" s="78">
        <f t="shared" si="0"/>
        <v>0.30875919517263573</v>
      </c>
    </row>
    <row r="37" spans="1:9" ht="19.5" customHeight="1">
      <c r="A37" s="64"/>
      <c r="B37" s="64"/>
      <c r="C37" s="79">
        <v>16</v>
      </c>
      <c r="D37" s="363" t="s">
        <v>212</v>
      </c>
      <c r="E37" s="364"/>
      <c r="F37" s="364"/>
      <c r="G37" s="365"/>
      <c r="H37" s="80">
        <f>Mizoram!AB326</f>
        <v>136.92000000000002</v>
      </c>
      <c r="I37" s="78">
        <f t="shared" si="0"/>
        <v>0.73830438356684047</v>
      </c>
    </row>
    <row r="38" spans="1:9" ht="19.5" customHeight="1">
      <c r="A38" s="64"/>
      <c r="B38" s="64"/>
      <c r="C38" s="79">
        <v>17</v>
      </c>
      <c r="D38" s="363" t="s">
        <v>283</v>
      </c>
      <c r="E38" s="364"/>
      <c r="F38" s="364"/>
      <c r="G38" s="365"/>
      <c r="H38" s="80">
        <f>Mizoram!AB403+Mizoram!AB328</f>
        <v>34.949999999999996</v>
      </c>
      <c r="I38" s="78">
        <f t="shared" si="0"/>
        <v>0.18845850281668908</v>
      </c>
    </row>
    <row r="39" spans="1:9" ht="19.5" customHeight="1">
      <c r="A39" s="64"/>
      <c r="B39" s="64"/>
      <c r="C39" s="79">
        <v>18</v>
      </c>
      <c r="D39" s="363" t="s">
        <v>501</v>
      </c>
      <c r="E39" s="364"/>
      <c r="F39" s="364"/>
      <c r="G39" s="365"/>
      <c r="H39" s="80">
        <f>Mizoram!AB343</f>
        <v>400</v>
      </c>
      <c r="I39" s="78">
        <f t="shared" si="0"/>
        <v>2.1568927360994463</v>
      </c>
    </row>
    <row r="40" spans="1:9" ht="19.5" customHeight="1">
      <c r="A40" s="64"/>
      <c r="B40" s="64"/>
      <c r="C40" s="79">
        <v>19</v>
      </c>
      <c r="D40" s="363" t="s">
        <v>502</v>
      </c>
      <c r="E40" s="364"/>
      <c r="F40" s="364"/>
      <c r="G40" s="365"/>
      <c r="H40" s="80">
        <f>Mizoram!AB315</f>
        <v>0</v>
      </c>
      <c r="I40" s="78">
        <f t="shared" si="0"/>
        <v>0</v>
      </c>
    </row>
    <row r="41" spans="1:9" ht="19.5" customHeight="1">
      <c r="A41" s="64"/>
      <c r="B41" s="64"/>
      <c r="C41" s="79">
        <v>20</v>
      </c>
      <c r="D41" s="363" t="s">
        <v>503</v>
      </c>
      <c r="E41" s="364"/>
      <c r="F41" s="364"/>
      <c r="G41" s="365"/>
      <c r="H41" s="80">
        <f>Mizoram!AB311</f>
        <v>400</v>
      </c>
      <c r="I41" s="78">
        <f t="shared" si="0"/>
        <v>2.1568927360994463</v>
      </c>
    </row>
    <row r="42" spans="1:9" ht="19.5" customHeight="1">
      <c r="A42" s="82"/>
      <c r="B42" s="82"/>
      <c r="C42" s="76"/>
      <c r="D42" s="379" t="s">
        <v>106</v>
      </c>
      <c r="E42" s="380"/>
      <c r="F42" s="380"/>
      <c r="G42" s="381"/>
      <c r="H42" s="83">
        <f>SUM(H26:H41)</f>
        <v>12189.975300000004</v>
      </c>
      <c r="I42" s="84">
        <f t="shared" si="0"/>
        <v>65.731172944504195</v>
      </c>
    </row>
    <row r="43" spans="1:9" ht="19.5" customHeight="1">
      <c r="A43" s="82"/>
      <c r="B43" s="82"/>
      <c r="C43" s="76"/>
      <c r="D43" s="370" t="s">
        <v>504</v>
      </c>
      <c r="E43" s="371"/>
      <c r="F43" s="371"/>
      <c r="G43" s="372"/>
      <c r="H43" s="83"/>
      <c r="I43" s="84"/>
    </row>
    <row r="44" spans="1:9" ht="19.5" customHeight="1">
      <c r="A44" s="64"/>
      <c r="B44" s="64"/>
      <c r="C44" s="79">
        <v>21</v>
      </c>
      <c r="D44" s="363" t="s">
        <v>372</v>
      </c>
      <c r="E44" s="364"/>
      <c r="F44" s="364"/>
      <c r="G44" s="365"/>
      <c r="H44" s="80">
        <f>Mizoram!AB337</f>
        <v>98.55</v>
      </c>
      <c r="I44" s="78">
        <f>H44/$H$59*100</f>
        <v>0.53140444785650098</v>
      </c>
    </row>
    <row r="45" spans="1:9" ht="19.5" customHeight="1">
      <c r="A45" s="64"/>
      <c r="B45" s="64"/>
      <c r="C45" s="79">
        <v>22</v>
      </c>
      <c r="D45" s="363" t="s">
        <v>349</v>
      </c>
      <c r="E45" s="364"/>
      <c r="F45" s="364"/>
      <c r="G45" s="365"/>
      <c r="H45" s="80">
        <f>Mizoram!AB398</f>
        <v>90</v>
      </c>
      <c r="I45" s="78">
        <f>H45/$H$59*100</f>
        <v>0.4853008656223754</v>
      </c>
    </row>
    <row r="46" spans="1:9" ht="19.5" customHeight="1">
      <c r="A46" s="64"/>
      <c r="B46" s="64"/>
      <c r="C46" s="79">
        <v>23</v>
      </c>
      <c r="D46" s="363" t="s">
        <v>227</v>
      </c>
      <c r="E46" s="364"/>
      <c r="F46" s="364"/>
      <c r="G46" s="365"/>
      <c r="H46" s="80">
        <f>Mizoram!AB347</f>
        <v>40.536000000000008</v>
      </c>
      <c r="I46" s="78">
        <f>H46/$H$59*100</f>
        <v>0.21857950987631791</v>
      </c>
    </row>
    <row r="47" spans="1:9" ht="19.5" customHeight="1">
      <c r="A47" s="82"/>
      <c r="B47" s="82"/>
      <c r="C47" s="76"/>
      <c r="D47" s="379" t="s">
        <v>106</v>
      </c>
      <c r="E47" s="380"/>
      <c r="F47" s="380"/>
      <c r="G47" s="381"/>
      <c r="H47" s="83">
        <f>SUM(H44:H46)</f>
        <v>229.08600000000001</v>
      </c>
      <c r="I47" s="84">
        <f>H47/$H$59*100</f>
        <v>1.2352848233551943</v>
      </c>
    </row>
    <row r="48" spans="1:9" ht="19.5" customHeight="1">
      <c r="A48" s="64"/>
      <c r="B48" s="64"/>
      <c r="C48" s="76"/>
      <c r="D48" s="370" t="s">
        <v>505</v>
      </c>
      <c r="E48" s="371"/>
      <c r="F48" s="371"/>
      <c r="G48" s="372"/>
      <c r="H48" s="83"/>
      <c r="I48" s="84"/>
    </row>
    <row r="49" spans="1:11" ht="19.5" customHeight="1">
      <c r="A49" s="64"/>
      <c r="B49" s="64"/>
      <c r="C49" s="79">
        <v>24</v>
      </c>
      <c r="D49" s="363" t="s">
        <v>350</v>
      </c>
      <c r="E49" s="364"/>
      <c r="F49" s="364"/>
      <c r="G49" s="365"/>
      <c r="H49" s="80">
        <f>Mizoram!AB386</f>
        <v>4629.6473759999999</v>
      </c>
      <c r="I49" s="78">
        <f t="shared" ref="I49:I55" si="1">H49/$H$59*100</f>
        <v>24.964131989990651</v>
      </c>
    </row>
    <row r="50" spans="1:11" ht="19.5" customHeight="1">
      <c r="A50" s="64"/>
      <c r="B50" s="64"/>
      <c r="C50" s="79">
        <v>25</v>
      </c>
      <c r="D50" s="363" t="s">
        <v>216</v>
      </c>
      <c r="E50" s="364"/>
      <c r="F50" s="364"/>
      <c r="G50" s="365"/>
      <c r="H50" s="80">
        <f>Mizoram!AB333</f>
        <v>168.9</v>
      </c>
      <c r="I50" s="78">
        <f t="shared" si="1"/>
        <v>0.91074795781799123</v>
      </c>
    </row>
    <row r="51" spans="1:11" ht="19.5" customHeight="1">
      <c r="A51" s="82"/>
      <c r="B51" s="82"/>
      <c r="C51" s="76"/>
      <c r="D51" s="379" t="s">
        <v>106</v>
      </c>
      <c r="E51" s="380"/>
      <c r="F51" s="380"/>
      <c r="G51" s="381"/>
      <c r="H51" s="83">
        <f>SUM(H49:H50)</f>
        <v>4798.5473759999995</v>
      </c>
      <c r="I51" s="84">
        <f t="shared" si="1"/>
        <v>25.874879947808644</v>
      </c>
    </row>
    <row r="52" spans="1:11" ht="19.5" customHeight="1">
      <c r="A52" s="64"/>
      <c r="B52" s="64"/>
      <c r="C52" s="76">
        <v>26</v>
      </c>
      <c r="D52" s="370" t="s">
        <v>506</v>
      </c>
      <c r="E52" s="371"/>
      <c r="F52" s="371"/>
      <c r="G52" s="372"/>
      <c r="H52" s="80">
        <f>Mizoram!AB393+Mizoram!AB402</f>
        <v>650</v>
      </c>
      <c r="I52" s="78">
        <f t="shared" si="1"/>
        <v>3.5049506961615995</v>
      </c>
      <c r="K52" s="85">
        <f>+H52*100000</f>
        <v>65000000</v>
      </c>
    </row>
    <row r="53" spans="1:11" ht="19.5" customHeight="1">
      <c r="A53" s="82"/>
      <c r="B53" s="82"/>
      <c r="C53" s="76"/>
      <c r="D53" s="379" t="s">
        <v>106</v>
      </c>
      <c r="E53" s="380"/>
      <c r="F53" s="380"/>
      <c r="G53" s="381"/>
      <c r="H53" s="83">
        <f>SUM(H52)</f>
        <v>650</v>
      </c>
      <c r="I53" s="84">
        <f t="shared" si="1"/>
        <v>3.5049506961615995</v>
      </c>
    </row>
    <row r="54" spans="1:11" ht="84" customHeight="1">
      <c r="A54" s="64"/>
      <c r="B54" s="64"/>
      <c r="C54" s="76">
        <v>27</v>
      </c>
      <c r="D54" s="382" t="s">
        <v>507</v>
      </c>
      <c r="E54" s="383"/>
      <c r="F54" s="383"/>
      <c r="G54" s="384"/>
      <c r="H54" s="80">
        <f>Mizoram!AB149</f>
        <v>0</v>
      </c>
      <c r="I54" s="84">
        <f t="shared" si="1"/>
        <v>0</v>
      </c>
    </row>
    <row r="55" spans="1:11" ht="20.25" customHeight="1">
      <c r="A55" s="82"/>
      <c r="B55" s="82"/>
      <c r="C55" s="76"/>
      <c r="D55" s="379" t="s">
        <v>106</v>
      </c>
      <c r="E55" s="380"/>
      <c r="F55" s="380"/>
      <c r="G55" s="381"/>
      <c r="H55" s="83">
        <f>H24+H42+H47+H51+H53+H54</f>
        <v>18509.196676000003</v>
      </c>
      <c r="I55" s="84">
        <f t="shared" si="1"/>
        <v>99.805879653751049</v>
      </c>
    </row>
    <row r="56" spans="1:11" ht="20.25" customHeight="1">
      <c r="A56" s="82"/>
      <c r="B56" s="82"/>
      <c r="C56" s="76"/>
      <c r="D56" s="370" t="s">
        <v>508</v>
      </c>
      <c r="E56" s="371"/>
      <c r="F56" s="371"/>
      <c r="G56" s="372"/>
      <c r="H56" s="83"/>
      <c r="I56" s="84"/>
    </row>
    <row r="57" spans="1:11" ht="20.25" customHeight="1">
      <c r="A57" s="64"/>
      <c r="B57" s="64"/>
      <c r="C57" s="79">
        <v>28</v>
      </c>
      <c r="D57" s="370" t="s">
        <v>371</v>
      </c>
      <c r="E57" s="371"/>
      <c r="F57" s="371"/>
      <c r="G57" s="372"/>
      <c r="H57" s="80">
        <f>Mizoram!AB517</f>
        <v>36</v>
      </c>
      <c r="I57" s="78">
        <f>H57/$H$59*100</f>
        <v>0.19412034624895014</v>
      </c>
    </row>
    <row r="58" spans="1:11" ht="20.25" customHeight="1">
      <c r="A58" s="82"/>
      <c r="B58" s="82"/>
      <c r="C58" s="76"/>
      <c r="D58" s="379" t="s">
        <v>106</v>
      </c>
      <c r="E58" s="380"/>
      <c r="F58" s="380"/>
      <c r="G58" s="381"/>
      <c r="H58" s="83">
        <f>SUM(H57:H57)</f>
        <v>36</v>
      </c>
      <c r="I58" s="84">
        <f>H58/$H$59*100</f>
        <v>0.19412034624895014</v>
      </c>
    </row>
    <row r="59" spans="1:11" ht="20.25" customHeight="1">
      <c r="A59" s="82"/>
      <c r="B59" s="82"/>
      <c r="C59" s="76"/>
      <c r="D59" s="379" t="s">
        <v>509</v>
      </c>
      <c r="E59" s="380"/>
      <c r="F59" s="380"/>
      <c r="G59" s="381"/>
      <c r="H59" s="86">
        <f>H55+H58</f>
        <v>18545.196676000003</v>
      </c>
      <c r="I59" s="84">
        <f>H59/$H$59*100</f>
        <v>100</v>
      </c>
    </row>
    <row r="61" spans="1:11">
      <c r="H61" s="87">
        <v>46623.305928110734</v>
      </c>
    </row>
    <row r="62" spans="1:11">
      <c r="H62" s="87">
        <f>H61-H59</f>
        <v>28078.109252110731</v>
      </c>
    </row>
  </sheetData>
  <mergeCells count="56">
    <mergeCell ref="D59:G59"/>
    <mergeCell ref="D48:G48"/>
    <mergeCell ref="D49:G49"/>
    <mergeCell ref="D50:G50"/>
    <mergeCell ref="D51:G51"/>
    <mergeCell ref="D52:G52"/>
    <mergeCell ref="D53:G53"/>
    <mergeCell ref="D54:G54"/>
    <mergeCell ref="D55:G55"/>
    <mergeCell ref="D56:G56"/>
    <mergeCell ref="D57:G57"/>
    <mergeCell ref="D58:G58"/>
    <mergeCell ref="D47:G47"/>
    <mergeCell ref="D36:G36"/>
    <mergeCell ref="D37:G37"/>
    <mergeCell ref="D38:G38"/>
    <mergeCell ref="D39:G39"/>
    <mergeCell ref="D40:G40"/>
    <mergeCell ref="D41:G41"/>
    <mergeCell ref="D42:G42"/>
    <mergeCell ref="D43:G43"/>
    <mergeCell ref="D44:G44"/>
    <mergeCell ref="D45:G45"/>
    <mergeCell ref="D46:G46"/>
    <mergeCell ref="D35:G35"/>
    <mergeCell ref="D24:G24"/>
    <mergeCell ref="D25:G25"/>
    <mergeCell ref="D26:G26"/>
    <mergeCell ref="D27:G27"/>
    <mergeCell ref="D28:G28"/>
    <mergeCell ref="D29:G29"/>
    <mergeCell ref="D30:G30"/>
    <mergeCell ref="D31:G31"/>
    <mergeCell ref="D32:G32"/>
    <mergeCell ref="D33:G33"/>
    <mergeCell ref="D34:G34"/>
    <mergeCell ref="D23:G23"/>
    <mergeCell ref="H9:I9"/>
    <mergeCell ref="B10:B11"/>
    <mergeCell ref="C10:C11"/>
    <mergeCell ref="D10:F10"/>
    <mergeCell ref="G10:I10"/>
    <mergeCell ref="H17:I17"/>
    <mergeCell ref="D18:G18"/>
    <mergeCell ref="D19:G19"/>
    <mergeCell ref="D20:G20"/>
    <mergeCell ref="D21:G21"/>
    <mergeCell ref="D22:G22"/>
    <mergeCell ref="B1:G1"/>
    <mergeCell ref="H2:I2"/>
    <mergeCell ref="B4:B5"/>
    <mergeCell ref="C4:C5"/>
    <mergeCell ref="D4:D5"/>
    <mergeCell ref="E4:E5"/>
    <mergeCell ref="F4:F5"/>
    <mergeCell ref="G4:I4"/>
  </mergeCells>
  <printOptions horizontalCentered="1"/>
  <pageMargins left="0.25" right="0.25" top="0.76" bottom="0.68" header="0.33" footer="0.39"/>
  <pageSetup paperSize="9" scale="70" orientation="portrait" verticalDpi="300" r:id="rId1"/>
  <headerFooter>
    <oddFooter>&amp;C&amp;"-,Bold"&amp;18&amp;P</oddFooter>
  </headerFooter>
  <rowBreaks count="1" manualBreakCount="1">
    <brk id="15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S393"/>
  <sheetViews>
    <sheetView view="pageBreakPreview" topLeftCell="A7" zoomScaleSheetLayoutView="100" workbookViewId="0">
      <selection activeCell="C18" sqref="C18"/>
    </sheetView>
  </sheetViews>
  <sheetFormatPr defaultRowHeight="15"/>
  <cols>
    <col min="1" max="1" width="9.140625" style="161"/>
    <col min="2" max="2" width="50.42578125" style="161" customWidth="1"/>
    <col min="3" max="3" width="16.7109375" style="161" customWidth="1"/>
    <col min="4" max="4" width="20.28515625" style="161" customWidth="1"/>
    <col min="5" max="257" width="9.140625" style="161"/>
    <col min="258" max="258" width="50.42578125" style="161" customWidth="1"/>
    <col min="259" max="259" width="16.7109375" style="161" customWidth="1"/>
    <col min="260" max="260" width="13.42578125" style="161" customWidth="1"/>
    <col min="261" max="513" width="9.140625" style="161"/>
    <col min="514" max="514" width="50.42578125" style="161" customWidth="1"/>
    <col min="515" max="515" width="16.7109375" style="161" customWidth="1"/>
    <col min="516" max="516" width="13.42578125" style="161" customWidth="1"/>
    <col min="517" max="769" width="9.140625" style="161"/>
    <col min="770" max="770" width="50.42578125" style="161" customWidth="1"/>
    <col min="771" max="771" width="16.7109375" style="161" customWidth="1"/>
    <col min="772" max="772" width="13.42578125" style="161" customWidth="1"/>
    <col min="773" max="1025" width="9.140625" style="161"/>
    <col min="1026" max="1026" width="50.42578125" style="161" customWidth="1"/>
    <col min="1027" max="1027" width="16.7109375" style="161" customWidth="1"/>
    <col min="1028" max="1028" width="13.42578125" style="161" customWidth="1"/>
    <col min="1029" max="1281" width="9.140625" style="161"/>
    <col min="1282" max="1282" width="50.42578125" style="161" customWidth="1"/>
    <col min="1283" max="1283" width="16.7109375" style="161" customWidth="1"/>
    <col min="1284" max="1284" width="13.42578125" style="161" customWidth="1"/>
    <col min="1285" max="1537" width="9.140625" style="161"/>
    <col min="1538" max="1538" width="50.42578125" style="161" customWidth="1"/>
    <col min="1539" max="1539" width="16.7109375" style="161" customWidth="1"/>
    <col min="1540" max="1540" width="13.42578125" style="161" customWidth="1"/>
    <col min="1541" max="1793" width="9.140625" style="161"/>
    <col min="1794" max="1794" width="50.42578125" style="161" customWidth="1"/>
    <col min="1795" max="1795" width="16.7109375" style="161" customWidth="1"/>
    <col min="1796" max="1796" width="13.42578125" style="161" customWidth="1"/>
    <col min="1797" max="2049" width="9.140625" style="161"/>
    <col min="2050" max="2050" width="50.42578125" style="161" customWidth="1"/>
    <col min="2051" max="2051" width="16.7109375" style="161" customWidth="1"/>
    <col min="2052" max="2052" width="13.42578125" style="161" customWidth="1"/>
    <col min="2053" max="2305" width="9.140625" style="161"/>
    <col min="2306" max="2306" width="50.42578125" style="161" customWidth="1"/>
    <col min="2307" max="2307" width="16.7109375" style="161" customWidth="1"/>
    <col min="2308" max="2308" width="13.42578125" style="161" customWidth="1"/>
    <col min="2309" max="2561" width="9.140625" style="161"/>
    <col min="2562" max="2562" width="50.42578125" style="161" customWidth="1"/>
    <col min="2563" max="2563" width="16.7109375" style="161" customWidth="1"/>
    <col min="2564" max="2564" width="13.42578125" style="161" customWidth="1"/>
    <col min="2565" max="2817" width="9.140625" style="161"/>
    <col min="2818" max="2818" width="50.42578125" style="161" customWidth="1"/>
    <col min="2819" max="2819" width="16.7109375" style="161" customWidth="1"/>
    <col min="2820" max="2820" width="13.42578125" style="161" customWidth="1"/>
    <col min="2821" max="3073" width="9.140625" style="161"/>
    <col min="3074" max="3074" width="50.42578125" style="161" customWidth="1"/>
    <col min="3075" max="3075" width="16.7109375" style="161" customWidth="1"/>
    <col min="3076" max="3076" width="13.42578125" style="161" customWidth="1"/>
    <col min="3077" max="3329" width="9.140625" style="161"/>
    <col min="3330" max="3330" width="50.42578125" style="161" customWidth="1"/>
    <col min="3331" max="3331" width="16.7109375" style="161" customWidth="1"/>
    <col min="3332" max="3332" width="13.42578125" style="161" customWidth="1"/>
    <col min="3333" max="3585" width="9.140625" style="161"/>
    <col min="3586" max="3586" width="50.42578125" style="161" customWidth="1"/>
    <col min="3587" max="3587" width="16.7109375" style="161" customWidth="1"/>
    <col min="3588" max="3588" width="13.42578125" style="161" customWidth="1"/>
    <col min="3589" max="3841" width="9.140625" style="161"/>
    <col min="3842" max="3842" width="50.42578125" style="161" customWidth="1"/>
    <col min="3843" max="3843" width="16.7109375" style="161" customWidth="1"/>
    <col min="3844" max="3844" width="13.42578125" style="161" customWidth="1"/>
    <col min="3845" max="4097" width="9.140625" style="161"/>
    <col min="4098" max="4098" width="50.42578125" style="161" customWidth="1"/>
    <col min="4099" max="4099" width="16.7109375" style="161" customWidth="1"/>
    <col min="4100" max="4100" width="13.42578125" style="161" customWidth="1"/>
    <col min="4101" max="4353" width="9.140625" style="161"/>
    <col min="4354" max="4354" width="50.42578125" style="161" customWidth="1"/>
    <col min="4355" max="4355" width="16.7109375" style="161" customWidth="1"/>
    <col min="4356" max="4356" width="13.42578125" style="161" customWidth="1"/>
    <col min="4357" max="4609" width="9.140625" style="161"/>
    <col min="4610" max="4610" width="50.42578125" style="161" customWidth="1"/>
    <col min="4611" max="4611" width="16.7109375" style="161" customWidth="1"/>
    <col min="4612" max="4612" width="13.42578125" style="161" customWidth="1"/>
    <col min="4613" max="4865" width="9.140625" style="161"/>
    <col min="4866" max="4866" width="50.42578125" style="161" customWidth="1"/>
    <col min="4867" max="4867" width="16.7109375" style="161" customWidth="1"/>
    <col min="4868" max="4868" width="13.42578125" style="161" customWidth="1"/>
    <col min="4869" max="5121" width="9.140625" style="161"/>
    <col min="5122" max="5122" width="50.42578125" style="161" customWidth="1"/>
    <col min="5123" max="5123" width="16.7109375" style="161" customWidth="1"/>
    <col min="5124" max="5124" width="13.42578125" style="161" customWidth="1"/>
    <col min="5125" max="5377" width="9.140625" style="161"/>
    <col min="5378" max="5378" width="50.42578125" style="161" customWidth="1"/>
    <col min="5379" max="5379" width="16.7109375" style="161" customWidth="1"/>
    <col min="5380" max="5380" width="13.42578125" style="161" customWidth="1"/>
    <col min="5381" max="5633" width="9.140625" style="161"/>
    <col min="5634" max="5634" width="50.42578125" style="161" customWidth="1"/>
    <col min="5635" max="5635" width="16.7109375" style="161" customWidth="1"/>
    <col min="5636" max="5636" width="13.42578125" style="161" customWidth="1"/>
    <col min="5637" max="5889" width="9.140625" style="161"/>
    <col min="5890" max="5890" width="50.42578125" style="161" customWidth="1"/>
    <col min="5891" max="5891" width="16.7109375" style="161" customWidth="1"/>
    <col min="5892" max="5892" width="13.42578125" style="161" customWidth="1"/>
    <col min="5893" max="6145" width="9.140625" style="161"/>
    <col min="6146" max="6146" width="50.42578125" style="161" customWidth="1"/>
    <col min="6147" max="6147" width="16.7109375" style="161" customWidth="1"/>
    <col min="6148" max="6148" width="13.42578125" style="161" customWidth="1"/>
    <col min="6149" max="6401" width="9.140625" style="161"/>
    <col min="6402" max="6402" width="50.42578125" style="161" customWidth="1"/>
    <col min="6403" max="6403" width="16.7109375" style="161" customWidth="1"/>
    <col min="6404" max="6404" width="13.42578125" style="161" customWidth="1"/>
    <col min="6405" max="6657" width="9.140625" style="161"/>
    <col min="6658" max="6658" width="50.42578125" style="161" customWidth="1"/>
    <col min="6659" max="6659" width="16.7109375" style="161" customWidth="1"/>
    <col min="6660" max="6660" width="13.42578125" style="161" customWidth="1"/>
    <col min="6661" max="6913" width="9.140625" style="161"/>
    <col min="6914" max="6914" width="50.42578125" style="161" customWidth="1"/>
    <col min="6915" max="6915" width="16.7109375" style="161" customWidth="1"/>
    <col min="6916" max="6916" width="13.42578125" style="161" customWidth="1"/>
    <col min="6917" max="7169" width="9.140625" style="161"/>
    <col min="7170" max="7170" width="50.42578125" style="161" customWidth="1"/>
    <col min="7171" max="7171" width="16.7109375" style="161" customWidth="1"/>
    <col min="7172" max="7172" width="13.42578125" style="161" customWidth="1"/>
    <col min="7173" max="7425" width="9.140625" style="161"/>
    <col min="7426" max="7426" width="50.42578125" style="161" customWidth="1"/>
    <col min="7427" max="7427" width="16.7109375" style="161" customWidth="1"/>
    <col min="7428" max="7428" width="13.42578125" style="161" customWidth="1"/>
    <col min="7429" max="7681" width="9.140625" style="161"/>
    <col min="7682" max="7682" width="50.42578125" style="161" customWidth="1"/>
    <col min="7683" max="7683" width="16.7109375" style="161" customWidth="1"/>
    <col min="7684" max="7684" width="13.42578125" style="161" customWidth="1"/>
    <col min="7685" max="7937" width="9.140625" style="161"/>
    <col min="7938" max="7938" width="50.42578125" style="161" customWidth="1"/>
    <col min="7939" max="7939" width="16.7109375" style="161" customWidth="1"/>
    <col min="7940" max="7940" width="13.42578125" style="161" customWidth="1"/>
    <col min="7941" max="8193" width="9.140625" style="161"/>
    <col min="8194" max="8194" width="50.42578125" style="161" customWidth="1"/>
    <col min="8195" max="8195" width="16.7109375" style="161" customWidth="1"/>
    <col min="8196" max="8196" width="13.42578125" style="161" customWidth="1"/>
    <col min="8197" max="8449" width="9.140625" style="161"/>
    <col min="8450" max="8450" width="50.42578125" style="161" customWidth="1"/>
    <col min="8451" max="8451" width="16.7109375" style="161" customWidth="1"/>
    <col min="8452" max="8452" width="13.42578125" style="161" customWidth="1"/>
    <col min="8453" max="8705" width="9.140625" style="161"/>
    <col min="8706" max="8706" width="50.42578125" style="161" customWidth="1"/>
    <col min="8707" max="8707" width="16.7109375" style="161" customWidth="1"/>
    <col min="8708" max="8708" width="13.42578125" style="161" customWidth="1"/>
    <col min="8709" max="8961" width="9.140625" style="161"/>
    <col min="8962" max="8962" width="50.42578125" style="161" customWidth="1"/>
    <col min="8963" max="8963" width="16.7109375" style="161" customWidth="1"/>
    <col min="8964" max="8964" width="13.42578125" style="161" customWidth="1"/>
    <col min="8965" max="9217" width="9.140625" style="161"/>
    <col min="9218" max="9218" width="50.42578125" style="161" customWidth="1"/>
    <col min="9219" max="9219" width="16.7109375" style="161" customWidth="1"/>
    <col min="9220" max="9220" width="13.42578125" style="161" customWidth="1"/>
    <col min="9221" max="9473" width="9.140625" style="161"/>
    <col min="9474" max="9474" width="50.42578125" style="161" customWidth="1"/>
    <col min="9475" max="9475" width="16.7109375" style="161" customWidth="1"/>
    <col min="9476" max="9476" width="13.42578125" style="161" customWidth="1"/>
    <col min="9477" max="9729" width="9.140625" style="161"/>
    <col min="9730" max="9730" width="50.42578125" style="161" customWidth="1"/>
    <col min="9731" max="9731" width="16.7109375" style="161" customWidth="1"/>
    <col min="9732" max="9732" width="13.42578125" style="161" customWidth="1"/>
    <col min="9733" max="9985" width="9.140625" style="161"/>
    <col min="9986" max="9986" width="50.42578125" style="161" customWidth="1"/>
    <col min="9987" max="9987" width="16.7109375" style="161" customWidth="1"/>
    <col min="9988" max="9988" width="13.42578125" style="161" customWidth="1"/>
    <col min="9989" max="10241" width="9.140625" style="161"/>
    <col min="10242" max="10242" width="50.42578125" style="161" customWidth="1"/>
    <col min="10243" max="10243" width="16.7109375" style="161" customWidth="1"/>
    <col min="10244" max="10244" width="13.42578125" style="161" customWidth="1"/>
    <col min="10245" max="10497" width="9.140625" style="161"/>
    <col min="10498" max="10498" width="50.42578125" style="161" customWidth="1"/>
    <col min="10499" max="10499" width="16.7109375" style="161" customWidth="1"/>
    <col min="10500" max="10500" width="13.42578125" style="161" customWidth="1"/>
    <col min="10501" max="10753" width="9.140625" style="161"/>
    <col min="10754" max="10754" width="50.42578125" style="161" customWidth="1"/>
    <col min="10755" max="10755" width="16.7109375" style="161" customWidth="1"/>
    <col min="10756" max="10756" width="13.42578125" style="161" customWidth="1"/>
    <col min="10757" max="11009" width="9.140625" style="161"/>
    <col min="11010" max="11010" width="50.42578125" style="161" customWidth="1"/>
    <col min="11011" max="11011" width="16.7109375" style="161" customWidth="1"/>
    <col min="11012" max="11012" width="13.42578125" style="161" customWidth="1"/>
    <col min="11013" max="11265" width="9.140625" style="161"/>
    <col min="11266" max="11266" width="50.42578125" style="161" customWidth="1"/>
    <col min="11267" max="11267" width="16.7109375" style="161" customWidth="1"/>
    <col min="11268" max="11268" width="13.42578125" style="161" customWidth="1"/>
    <col min="11269" max="11521" width="9.140625" style="161"/>
    <col min="11522" max="11522" width="50.42578125" style="161" customWidth="1"/>
    <col min="11523" max="11523" width="16.7109375" style="161" customWidth="1"/>
    <col min="11524" max="11524" width="13.42578125" style="161" customWidth="1"/>
    <col min="11525" max="11777" width="9.140625" style="161"/>
    <col min="11778" max="11778" width="50.42578125" style="161" customWidth="1"/>
    <col min="11779" max="11779" width="16.7109375" style="161" customWidth="1"/>
    <col min="11780" max="11780" width="13.42578125" style="161" customWidth="1"/>
    <col min="11781" max="12033" width="9.140625" style="161"/>
    <col min="12034" max="12034" width="50.42578125" style="161" customWidth="1"/>
    <col min="12035" max="12035" width="16.7109375" style="161" customWidth="1"/>
    <col min="12036" max="12036" width="13.42578125" style="161" customWidth="1"/>
    <col min="12037" max="12289" width="9.140625" style="161"/>
    <col min="12290" max="12290" width="50.42578125" style="161" customWidth="1"/>
    <col min="12291" max="12291" width="16.7109375" style="161" customWidth="1"/>
    <col min="12292" max="12292" width="13.42578125" style="161" customWidth="1"/>
    <col min="12293" max="12545" width="9.140625" style="161"/>
    <col min="12546" max="12546" width="50.42578125" style="161" customWidth="1"/>
    <col min="12547" max="12547" width="16.7109375" style="161" customWidth="1"/>
    <col min="12548" max="12548" width="13.42578125" style="161" customWidth="1"/>
    <col min="12549" max="12801" width="9.140625" style="161"/>
    <col min="12802" max="12802" width="50.42578125" style="161" customWidth="1"/>
    <col min="12803" max="12803" width="16.7109375" style="161" customWidth="1"/>
    <col min="12804" max="12804" width="13.42578125" style="161" customWidth="1"/>
    <col min="12805" max="13057" width="9.140625" style="161"/>
    <col min="13058" max="13058" width="50.42578125" style="161" customWidth="1"/>
    <col min="13059" max="13059" width="16.7109375" style="161" customWidth="1"/>
    <col min="13060" max="13060" width="13.42578125" style="161" customWidth="1"/>
    <col min="13061" max="13313" width="9.140625" style="161"/>
    <col min="13314" max="13314" width="50.42578125" style="161" customWidth="1"/>
    <col min="13315" max="13315" width="16.7109375" style="161" customWidth="1"/>
    <col min="13316" max="13316" width="13.42578125" style="161" customWidth="1"/>
    <col min="13317" max="13569" width="9.140625" style="161"/>
    <col min="13570" max="13570" width="50.42578125" style="161" customWidth="1"/>
    <col min="13571" max="13571" width="16.7109375" style="161" customWidth="1"/>
    <col min="13572" max="13572" width="13.42578125" style="161" customWidth="1"/>
    <col min="13573" max="13825" width="9.140625" style="161"/>
    <col min="13826" max="13826" width="50.42578125" style="161" customWidth="1"/>
    <col min="13827" max="13827" width="16.7109375" style="161" customWidth="1"/>
    <col min="13828" max="13828" width="13.42578125" style="161" customWidth="1"/>
    <col min="13829" max="14081" width="9.140625" style="161"/>
    <col min="14082" max="14082" width="50.42578125" style="161" customWidth="1"/>
    <col min="14083" max="14083" width="16.7109375" style="161" customWidth="1"/>
    <col min="14084" max="14084" width="13.42578125" style="161" customWidth="1"/>
    <col min="14085" max="14337" width="9.140625" style="161"/>
    <col min="14338" max="14338" width="50.42578125" style="161" customWidth="1"/>
    <col min="14339" max="14339" width="16.7109375" style="161" customWidth="1"/>
    <col min="14340" max="14340" width="13.42578125" style="161" customWidth="1"/>
    <col min="14341" max="14593" width="9.140625" style="161"/>
    <col min="14594" max="14594" width="50.42578125" style="161" customWidth="1"/>
    <col min="14595" max="14595" width="16.7109375" style="161" customWidth="1"/>
    <col min="14596" max="14596" width="13.42578125" style="161" customWidth="1"/>
    <col min="14597" max="14849" width="9.140625" style="161"/>
    <col min="14850" max="14850" width="50.42578125" style="161" customWidth="1"/>
    <col min="14851" max="14851" width="16.7109375" style="161" customWidth="1"/>
    <col min="14852" max="14852" width="13.42578125" style="161" customWidth="1"/>
    <col min="14853" max="15105" width="9.140625" style="161"/>
    <col min="15106" max="15106" width="50.42578125" style="161" customWidth="1"/>
    <col min="15107" max="15107" width="16.7109375" style="161" customWidth="1"/>
    <col min="15108" max="15108" width="13.42578125" style="161" customWidth="1"/>
    <col min="15109" max="15361" width="9.140625" style="161"/>
    <col min="15362" max="15362" width="50.42578125" style="161" customWidth="1"/>
    <col min="15363" max="15363" width="16.7109375" style="161" customWidth="1"/>
    <col min="15364" max="15364" width="13.42578125" style="161" customWidth="1"/>
    <col min="15365" max="15617" width="9.140625" style="161"/>
    <col min="15618" max="15618" width="50.42578125" style="161" customWidth="1"/>
    <col min="15619" max="15619" width="16.7109375" style="161" customWidth="1"/>
    <col min="15620" max="15620" width="13.42578125" style="161" customWidth="1"/>
    <col min="15621" max="15873" width="9.140625" style="161"/>
    <col min="15874" max="15874" width="50.42578125" style="161" customWidth="1"/>
    <col min="15875" max="15875" width="16.7109375" style="161" customWidth="1"/>
    <col min="15876" max="15876" width="13.42578125" style="161" customWidth="1"/>
    <col min="15877" max="16129" width="9.140625" style="161"/>
    <col min="16130" max="16130" width="50.42578125" style="161" customWidth="1"/>
    <col min="16131" max="16131" width="16.7109375" style="161" customWidth="1"/>
    <col min="16132" max="16132" width="13.42578125" style="161" customWidth="1"/>
    <col min="16133" max="16384" width="9.140625" style="161"/>
  </cols>
  <sheetData>
    <row r="1" spans="1:5" ht="48.75" customHeight="1">
      <c r="A1" s="385" t="s">
        <v>569</v>
      </c>
      <c r="B1" s="386"/>
      <c r="C1" s="386"/>
    </row>
    <row r="2" spans="1:5" ht="31.5">
      <c r="A2" s="162" t="s">
        <v>518</v>
      </c>
      <c r="B2" s="162" t="s">
        <v>519</v>
      </c>
      <c r="C2" s="162" t="s">
        <v>545</v>
      </c>
      <c r="D2" s="163" t="s">
        <v>546</v>
      </c>
    </row>
    <row r="3" spans="1:5" ht="21.75" customHeight="1">
      <c r="A3" s="164">
        <v>1</v>
      </c>
      <c r="B3" s="165" t="s">
        <v>547</v>
      </c>
      <c r="C3" s="166">
        <f>D3/100</f>
        <v>196.25206823100004</v>
      </c>
      <c r="D3" s="167">
        <f>Mizoram!D518</f>
        <v>19625.206823100005</v>
      </c>
    </row>
    <row r="4" spans="1:5" s="297" customFormat="1" ht="21.75" customHeight="1">
      <c r="A4" s="294">
        <v>2</v>
      </c>
      <c r="B4" s="295" t="s">
        <v>522</v>
      </c>
      <c r="C4" s="166">
        <v>5.08</v>
      </c>
      <c r="D4" s="296">
        <v>0</v>
      </c>
    </row>
    <row r="5" spans="1:5" ht="21.75" customHeight="1">
      <c r="A5" s="164">
        <v>3</v>
      </c>
      <c r="B5" s="165" t="s">
        <v>548</v>
      </c>
      <c r="C5" s="166">
        <f>C3-C4</f>
        <v>191.17206823100003</v>
      </c>
      <c r="D5" s="168">
        <f>D3-D4</f>
        <v>19625.206823100005</v>
      </c>
    </row>
    <row r="6" spans="1:5" ht="31.5" customHeight="1">
      <c r="A6" s="164">
        <v>4</v>
      </c>
      <c r="B6" s="165" t="s">
        <v>567</v>
      </c>
      <c r="C6" s="166">
        <f>D6/100</f>
        <v>176.62686140790004</v>
      </c>
      <c r="D6" s="168">
        <f>D5*90%</f>
        <v>17662.686140790003</v>
      </c>
    </row>
    <row r="7" spans="1:5" ht="21.75" customHeight="1">
      <c r="A7" s="387">
        <v>5</v>
      </c>
      <c r="B7" s="165" t="s">
        <v>525</v>
      </c>
      <c r="C7" s="166"/>
      <c r="D7" s="169"/>
    </row>
    <row r="8" spans="1:5" ht="21.75" customHeight="1">
      <c r="A8" s="387"/>
      <c r="B8" s="170" t="s">
        <v>549</v>
      </c>
      <c r="C8" s="166">
        <f>D8/100</f>
        <v>0</v>
      </c>
      <c r="D8" s="168">
        <f>'[35]Adhoc Reles-recpt.PAO&amp;SIS-16-17'!$C$28</f>
        <v>0</v>
      </c>
    </row>
    <row r="9" spans="1:5" ht="21.75" customHeight="1">
      <c r="A9" s="387"/>
      <c r="B9" s="170" t="s">
        <v>550</v>
      </c>
      <c r="C9" s="166">
        <f>D9/100</f>
        <v>0</v>
      </c>
      <c r="D9" s="168">
        <f>'[35]Bal.of 1st-recpt.PAO&amp;SIS-16-17'!$C$28</f>
        <v>0</v>
      </c>
    </row>
    <row r="10" spans="1:5" ht="21.75" customHeight="1">
      <c r="A10" s="387"/>
      <c r="B10" s="170" t="s">
        <v>551</v>
      </c>
      <c r="C10" s="166">
        <f>D10/100</f>
        <v>0</v>
      </c>
      <c r="D10" s="168">
        <f>'[35]2nd install.rept.PAO&amp;SIS-16 (2)'!$C$28</f>
        <v>0</v>
      </c>
    </row>
    <row r="11" spans="1:5" ht="21.75" customHeight="1">
      <c r="A11" s="164"/>
      <c r="B11" s="170" t="s">
        <v>529</v>
      </c>
      <c r="C11" s="166">
        <f>SUM(C8:C10)</f>
        <v>0</v>
      </c>
      <c r="D11" s="168">
        <f>SUM(D8:D10)</f>
        <v>0</v>
      </c>
    </row>
    <row r="12" spans="1:5" ht="24" customHeight="1">
      <c r="A12" s="164">
        <v>7</v>
      </c>
      <c r="B12" s="165" t="s">
        <v>530</v>
      </c>
      <c r="C12" s="166">
        <f>D12/100</f>
        <v>185.54856676000003</v>
      </c>
      <c r="D12" s="168">
        <f>Mizoram!S518</f>
        <v>18554.856676000003</v>
      </c>
    </row>
    <row r="13" spans="1:5" ht="24" customHeight="1">
      <c r="A13" s="164">
        <v>8</v>
      </c>
      <c r="B13" s="165" t="s">
        <v>552</v>
      </c>
      <c r="C13" s="166">
        <f>D13/100</f>
        <v>185.45196676000003</v>
      </c>
      <c r="D13" s="168">
        <f>Mizoram!AB518</f>
        <v>18545.196676000003</v>
      </c>
    </row>
    <row r="14" spans="1:5" s="297" customFormat="1" ht="24" customHeight="1">
      <c r="A14" s="294"/>
      <c r="B14" s="295" t="s">
        <v>553</v>
      </c>
      <c r="C14" s="166">
        <v>167.24</v>
      </c>
      <c r="D14" s="298">
        <f>D13*100%</f>
        <v>18545.196676000003</v>
      </c>
      <c r="E14" s="297">
        <f>D14*90/100</f>
        <v>16690.677008400002</v>
      </c>
    </row>
    <row r="15" spans="1:5" s="297" customFormat="1" ht="24" customHeight="1">
      <c r="A15" s="294"/>
      <c r="B15" s="295" t="s">
        <v>594</v>
      </c>
      <c r="C15" s="166">
        <v>17.649999999999999</v>
      </c>
      <c r="D15" s="298">
        <f>'Category wise'!L23</f>
        <v>1962.1845000000001</v>
      </c>
      <c r="E15" s="297">
        <f>D15*90/100</f>
        <v>1765.96605</v>
      </c>
    </row>
    <row r="16" spans="1:5" s="297" customFormat="1" ht="24" customHeight="1">
      <c r="A16" s="294"/>
      <c r="B16" s="295" t="s">
        <v>595</v>
      </c>
      <c r="C16" s="166">
        <v>34.36</v>
      </c>
      <c r="D16" s="298">
        <f>'Category wise'!L75</f>
        <v>3781.7647999999999</v>
      </c>
    </row>
    <row r="17" spans="1:9" s="297" customFormat="1" ht="31.5">
      <c r="A17" s="294"/>
      <c r="B17" s="295" t="s">
        <v>596</v>
      </c>
      <c r="C17" s="166">
        <v>52.02</v>
      </c>
      <c r="D17" s="298">
        <f>SUM(D15:D16)</f>
        <v>5743.9493000000002</v>
      </c>
      <c r="G17" s="297">
        <f>19.62+38.18</f>
        <v>57.8</v>
      </c>
      <c r="I17" s="297">
        <f>38.18*90/100</f>
        <v>34.361999999999995</v>
      </c>
    </row>
    <row r="18" spans="1:9" ht="65.25">
      <c r="A18" s="164">
        <v>9</v>
      </c>
      <c r="B18" s="165" t="s">
        <v>568</v>
      </c>
      <c r="C18" s="166">
        <f>1503.05+1716.5</f>
        <v>3219.55</v>
      </c>
      <c r="D18" s="171"/>
      <c r="E18" s="161">
        <f>D17/1904.28*100</f>
        <v>301.63365156384566</v>
      </c>
      <c r="F18" s="161">
        <f>31.56/52.02</f>
        <v>0.60668973471741627</v>
      </c>
      <c r="H18" s="174">
        <f>34.66/C14</f>
        <v>0.20724707007892845</v>
      </c>
    </row>
    <row r="19" spans="1:9" ht="27">
      <c r="C19" s="172"/>
      <c r="D19" s="299"/>
    </row>
    <row r="20" spans="1:9" ht="27">
      <c r="C20" s="172"/>
      <c r="D20" s="172"/>
    </row>
    <row r="21" spans="1:9" ht="27">
      <c r="C21" s="173"/>
      <c r="D21" s="173"/>
    </row>
    <row r="23" spans="1:9">
      <c r="C23" s="161">
        <f>910.64+2413+2627</f>
        <v>5950.6399999999994</v>
      </c>
    </row>
    <row r="393" spans="19:19">
      <c r="S393" s="174"/>
    </row>
  </sheetData>
  <mergeCells count="2">
    <mergeCell ref="A1:C1"/>
    <mergeCell ref="A7:A10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10"/>
  <sheetViews>
    <sheetView view="pageBreakPreview" zoomScale="60" workbookViewId="0">
      <selection activeCell="E6" sqref="E6"/>
    </sheetView>
  </sheetViews>
  <sheetFormatPr defaultRowHeight="12.75"/>
  <cols>
    <col min="1" max="1" width="18.28515625" style="88" customWidth="1"/>
    <col min="2" max="2" width="24" style="88" customWidth="1"/>
    <col min="3" max="3" width="20.140625" style="88" customWidth="1"/>
    <col min="4" max="4" width="13.5703125" style="88" customWidth="1"/>
    <col min="5" max="5" width="14.7109375" style="88" customWidth="1"/>
    <col min="6" max="6" width="12.5703125" style="88" customWidth="1"/>
    <col min="7" max="7" width="11.7109375" style="88" customWidth="1"/>
    <col min="8" max="8" width="9.140625" style="88"/>
    <col min="9" max="9" width="13.7109375" style="88" customWidth="1"/>
    <col min="10" max="258" width="9.140625" style="88"/>
    <col min="259" max="259" width="15.5703125" style="88" customWidth="1"/>
    <col min="260" max="260" width="66.85546875" style="88" customWidth="1"/>
    <col min="261" max="261" width="22.140625" style="88" customWidth="1"/>
    <col min="262" max="514" width="9.140625" style="88"/>
    <col min="515" max="515" width="15.5703125" style="88" customWidth="1"/>
    <col min="516" max="516" width="66.85546875" style="88" customWidth="1"/>
    <col min="517" max="517" width="22.140625" style="88" customWidth="1"/>
    <col min="518" max="770" width="9.140625" style="88"/>
    <col min="771" max="771" width="15.5703125" style="88" customWidth="1"/>
    <col min="772" max="772" width="66.85546875" style="88" customWidth="1"/>
    <col min="773" max="773" width="22.140625" style="88" customWidth="1"/>
    <col min="774" max="1026" width="9.140625" style="88"/>
    <col min="1027" max="1027" width="15.5703125" style="88" customWidth="1"/>
    <col min="1028" max="1028" width="66.85546875" style="88" customWidth="1"/>
    <col min="1029" max="1029" width="22.140625" style="88" customWidth="1"/>
    <col min="1030" max="1282" width="9.140625" style="88"/>
    <col min="1283" max="1283" width="15.5703125" style="88" customWidth="1"/>
    <col min="1284" max="1284" width="66.85546875" style="88" customWidth="1"/>
    <col min="1285" max="1285" width="22.140625" style="88" customWidth="1"/>
    <col min="1286" max="1538" width="9.140625" style="88"/>
    <col min="1539" max="1539" width="15.5703125" style="88" customWidth="1"/>
    <col min="1540" max="1540" width="66.85546875" style="88" customWidth="1"/>
    <col min="1541" max="1541" width="22.140625" style="88" customWidth="1"/>
    <col min="1542" max="1794" width="9.140625" style="88"/>
    <col min="1795" max="1795" width="15.5703125" style="88" customWidth="1"/>
    <col min="1796" max="1796" width="66.85546875" style="88" customWidth="1"/>
    <col min="1797" max="1797" width="22.140625" style="88" customWidth="1"/>
    <col min="1798" max="2050" width="9.140625" style="88"/>
    <col min="2051" max="2051" width="15.5703125" style="88" customWidth="1"/>
    <col min="2052" max="2052" width="66.85546875" style="88" customWidth="1"/>
    <col min="2053" max="2053" width="22.140625" style="88" customWidth="1"/>
    <col min="2054" max="2306" width="9.140625" style="88"/>
    <col min="2307" max="2307" width="15.5703125" style="88" customWidth="1"/>
    <col min="2308" max="2308" width="66.85546875" style="88" customWidth="1"/>
    <col min="2309" max="2309" width="22.140625" style="88" customWidth="1"/>
    <col min="2310" max="2562" width="9.140625" style="88"/>
    <col min="2563" max="2563" width="15.5703125" style="88" customWidth="1"/>
    <col min="2564" max="2564" width="66.85546875" style="88" customWidth="1"/>
    <col min="2565" max="2565" width="22.140625" style="88" customWidth="1"/>
    <col min="2566" max="2818" width="9.140625" style="88"/>
    <col min="2819" max="2819" width="15.5703125" style="88" customWidth="1"/>
    <col min="2820" max="2820" width="66.85546875" style="88" customWidth="1"/>
    <col min="2821" max="2821" width="22.140625" style="88" customWidth="1"/>
    <col min="2822" max="3074" width="9.140625" style="88"/>
    <col min="3075" max="3075" width="15.5703125" style="88" customWidth="1"/>
    <col min="3076" max="3076" width="66.85546875" style="88" customWidth="1"/>
    <col min="3077" max="3077" width="22.140625" style="88" customWidth="1"/>
    <col min="3078" max="3330" width="9.140625" style="88"/>
    <col min="3331" max="3331" width="15.5703125" style="88" customWidth="1"/>
    <col min="3332" max="3332" width="66.85546875" style="88" customWidth="1"/>
    <col min="3333" max="3333" width="22.140625" style="88" customWidth="1"/>
    <col min="3334" max="3586" width="9.140625" style="88"/>
    <col min="3587" max="3587" width="15.5703125" style="88" customWidth="1"/>
    <col min="3588" max="3588" width="66.85546875" style="88" customWidth="1"/>
    <col min="3589" max="3589" width="22.140625" style="88" customWidth="1"/>
    <col min="3590" max="3842" width="9.140625" style="88"/>
    <col min="3843" max="3843" width="15.5703125" style="88" customWidth="1"/>
    <col min="3844" max="3844" width="66.85546875" style="88" customWidth="1"/>
    <col min="3845" max="3845" width="22.140625" style="88" customWidth="1"/>
    <col min="3846" max="4098" width="9.140625" style="88"/>
    <col min="4099" max="4099" width="15.5703125" style="88" customWidth="1"/>
    <col min="4100" max="4100" width="66.85546875" style="88" customWidth="1"/>
    <col min="4101" max="4101" width="22.140625" style="88" customWidth="1"/>
    <col min="4102" max="4354" width="9.140625" style="88"/>
    <col min="4355" max="4355" width="15.5703125" style="88" customWidth="1"/>
    <col min="4356" max="4356" width="66.85546875" style="88" customWidth="1"/>
    <col min="4357" max="4357" width="22.140625" style="88" customWidth="1"/>
    <col min="4358" max="4610" width="9.140625" style="88"/>
    <col min="4611" max="4611" width="15.5703125" style="88" customWidth="1"/>
    <col min="4612" max="4612" width="66.85546875" style="88" customWidth="1"/>
    <col min="4613" max="4613" width="22.140625" style="88" customWidth="1"/>
    <col min="4614" max="4866" width="9.140625" style="88"/>
    <col min="4867" max="4867" width="15.5703125" style="88" customWidth="1"/>
    <col min="4868" max="4868" width="66.85546875" style="88" customWidth="1"/>
    <col min="4869" max="4869" width="22.140625" style="88" customWidth="1"/>
    <col min="4870" max="5122" width="9.140625" style="88"/>
    <col min="5123" max="5123" width="15.5703125" style="88" customWidth="1"/>
    <col min="5124" max="5124" width="66.85546875" style="88" customWidth="1"/>
    <col min="5125" max="5125" width="22.140625" style="88" customWidth="1"/>
    <col min="5126" max="5378" width="9.140625" style="88"/>
    <col min="5379" max="5379" width="15.5703125" style="88" customWidth="1"/>
    <col min="5380" max="5380" width="66.85546875" style="88" customWidth="1"/>
    <col min="5381" max="5381" width="22.140625" style="88" customWidth="1"/>
    <col min="5382" max="5634" width="9.140625" style="88"/>
    <col min="5635" max="5635" width="15.5703125" style="88" customWidth="1"/>
    <col min="5636" max="5636" width="66.85546875" style="88" customWidth="1"/>
    <col min="5637" max="5637" width="22.140625" style="88" customWidth="1"/>
    <col min="5638" max="5890" width="9.140625" style="88"/>
    <col min="5891" max="5891" width="15.5703125" style="88" customWidth="1"/>
    <col min="5892" max="5892" width="66.85546875" style="88" customWidth="1"/>
    <col min="5893" max="5893" width="22.140625" style="88" customWidth="1"/>
    <col min="5894" max="6146" width="9.140625" style="88"/>
    <col min="6147" max="6147" width="15.5703125" style="88" customWidth="1"/>
    <col min="6148" max="6148" width="66.85546875" style="88" customWidth="1"/>
    <col min="6149" max="6149" width="22.140625" style="88" customWidth="1"/>
    <col min="6150" max="6402" width="9.140625" style="88"/>
    <col min="6403" max="6403" width="15.5703125" style="88" customWidth="1"/>
    <col min="6404" max="6404" width="66.85546875" style="88" customWidth="1"/>
    <col min="6405" max="6405" width="22.140625" style="88" customWidth="1"/>
    <col min="6406" max="6658" width="9.140625" style="88"/>
    <col min="6659" max="6659" width="15.5703125" style="88" customWidth="1"/>
    <col min="6660" max="6660" width="66.85546875" style="88" customWidth="1"/>
    <col min="6661" max="6661" width="22.140625" style="88" customWidth="1"/>
    <col min="6662" max="6914" width="9.140625" style="88"/>
    <col min="6915" max="6915" width="15.5703125" style="88" customWidth="1"/>
    <col min="6916" max="6916" width="66.85546875" style="88" customWidth="1"/>
    <col min="6917" max="6917" width="22.140625" style="88" customWidth="1"/>
    <col min="6918" max="7170" width="9.140625" style="88"/>
    <col min="7171" max="7171" width="15.5703125" style="88" customWidth="1"/>
    <col min="7172" max="7172" width="66.85546875" style="88" customWidth="1"/>
    <col min="7173" max="7173" width="22.140625" style="88" customWidth="1"/>
    <col min="7174" max="7426" width="9.140625" style="88"/>
    <col min="7427" max="7427" width="15.5703125" style="88" customWidth="1"/>
    <col min="7428" max="7428" width="66.85546875" style="88" customWidth="1"/>
    <col min="7429" max="7429" width="22.140625" style="88" customWidth="1"/>
    <col min="7430" max="7682" width="9.140625" style="88"/>
    <col min="7683" max="7683" width="15.5703125" style="88" customWidth="1"/>
    <col min="7684" max="7684" width="66.85546875" style="88" customWidth="1"/>
    <col min="7685" max="7685" width="22.140625" style="88" customWidth="1"/>
    <col min="7686" max="7938" width="9.140625" style="88"/>
    <col min="7939" max="7939" width="15.5703125" style="88" customWidth="1"/>
    <col min="7940" max="7940" width="66.85546875" style="88" customWidth="1"/>
    <col min="7941" max="7941" width="22.140625" style="88" customWidth="1"/>
    <col min="7942" max="8194" width="9.140625" style="88"/>
    <col min="8195" max="8195" width="15.5703125" style="88" customWidth="1"/>
    <col min="8196" max="8196" width="66.85546875" style="88" customWidth="1"/>
    <col min="8197" max="8197" width="22.140625" style="88" customWidth="1"/>
    <col min="8198" max="8450" width="9.140625" style="88"/>
    <col min="8451" max="8451" width="15.5703125" style="88" customWidth="1"/>
    <col min="8452" max="8452" width="66.85546875" style="88" customWidth="1"/>
    <col min="8453" max="8453" width="22.140625" style="88" customWidth="1"/>
    <col min="8454" max="8706" width="9.140625" style="88"/>
    <col min="8707" max="8707" width="15.5703125" style="88" customWidth="1"/>
    <col min="8708" max="8708" width="66.85546875" style="88" customWidth="1"/>
    <col min="8709" max="8709" width="22.140625" style="88" customWidth="1"/>
    <col min="8710" max="8962" width="9.140625" style="88"/>
    <col min="8963" max="8963" width="15.5703125" style="88" customWidth="1"/>
    <col min="8964" max="8964" width="66.85546875" style="88" customWidth="1"/>
    <col min="8965" max="8965" width="22.140625" style="88" customWidth="1"/>
    <col min="8966" max="9218" width="9.140625" style="88"/>
    <col min="9219" max="9219" width="15.5703125" style="88" customWidth="1"/>
    <col min="9220" max="9220" width="66.85546875" style="88" customWidth="1"/>
    <col min="9221" max="9221" width="22.140625" style="88" customWidth="1"/>
    <col min="9222" max="9474" width="9.140625" style="88"/>
    <col min="9475" max="9475" width="15.5703125" style="88" customWidth="1"/>
    <col min="9476" max="9476" width="66.85546875" style="88" customWidth="1"/>
    <col min="9477" max="9477" width="22.140625" style="88" customWidth="1"/>
    <col min="9478" max="9730" width="9.140625" style="88"/>
    <col min="9731" max="9731" width="15.5703125" style="88" customWidth="1"/>
    <col min="9732" max="9732" width="66.85546875" style="88" customWidth="1"/>
    <col min="9733" max="9733" width="22.140625" style="88" customWidth="1"/>
    <col min="9734" max="9986" width="9.140625" style="88"/>
    <col min="9987" max="9987" width="15.5703125" style="88" customWidth="1"/>
    <col min="9988" max="9988" width="66.85546875" style="88" customWidth="1"/>
    <col min="9989" max="9989" width="22.140625" style="88" customWidth="1"/>
    <col min="9990" max="10242" width="9.140625" style="88"/>
    <col min="10243" max="10243" width="15.5703125" style="88" customWidth="1"/>
    <col min="10244" max="10244" width="66.85546875" style="88" customWidth="1"/>
    <col min="10245" max="10245" width="22.140625" style="88" customWidth="1"/>
    <col min="10246" max="10498" width="9.140625" style="88"/>
    <col min="10499" max="10499" width="15.5703125" style="88" customWidth="1"/>
    <col min="10500" max="10500" width="66.85546875" style="88" customWidth="1"/>
    <col min="10501" max="10501" width="22.140625" style="88" customWidth="1"/>
    <col min="10502" max="10754" width="9.140625" style="88"/>
    <col min="10755" max="10755" width="15.5703125" style="88" customWidth="1"/>
    <col min="10756" max="10756" width="66.85546875" style="88" customWidth="1"/>
    <col min="10757" max="10757" width="22.140625" style="88" customWidth="1"/>
    <col min="10758" max="11010" width="9.140625" style="88"/>
    <col min="11011" max="11011" width="15.5703125" style="88" customWidth="1"/>
    <col min="11012" max="11012" width="66.85546875" style="88" customWidth="1"/>
    <col min="11013" max="11013" width="22.140625" style="88" customWidth="1"/>
    <col min="11014" max="11266" width="9.140625" style="88"/>
    <col min="11267" max="11267" width="15.5703125" style="88" customWidth="1"/>
    <col min="11268" max="11268" width="66.85546875" style="88" customWidth="1"/>
    <col min="11269" max="11269" width="22.140625" style="88" customWidth="1"/>
    <col min="11270" max="11522" width="9.140625" style="88"/>
    <col min="11523" max="11523" width="15.5703125" style="88" customWidth="1"/>
    <col min="11524" max="11524" width="66.85546875" style="88" customWidth="1"/>
    <col min="11525" max="11525" width="22.140625" style="88" customWidth="1"/>
    <col min="11526" max="11778" width="9.140625" style="88"/>
    <col min="11779" max="11779" width="15.5703125" style="88" customWidth="1"/>
    <col min="11780" max="11780" width="66.85546875" style="88" customWidth="1"/>
    <col min="11781" max="11781" width="22.140625" style="88" customWidth="1"/>
    <col min="11782" max="12034" width="9.140625" style="88"/>
    <col min="12035" max="12035" width="15.5703125" style="88" customWidth="1"/>
    <col min="12036" max="12036" width="66.85546875" style="88" customWidth="1"/>
    <col min="12037" max="12037" width="22.140625" style="88" customWidth="1"/>
    <col min="12038" max="12290" width="9.140625" style="88"/>
    <col min="12291" max="12291" width="15.5703125" style="88" customWidth="1"/>
    <col min="12292" max="12292" width="66.85546875" style="88" customWidth="1"/>
    <col min="12293" max="12293" width="22.140625" style="88" customWidth="1"/>
    <col min="12294" max="12546" width="9.140625" style="88"/>
    <col min="12547" max="12547" width="15.5703125" style="88" customWidth="1"/>
    <col min="12548" max="12548" width="66.85546875" style="88" customWidth="1"/>
    <col min="12549" max="12549" width="22.140625" style="88" customWidth="1"/>
    <col min="12550" max="12802" width="9.140625" style="88"/>
    <col min="12803" max="12803" width="15.5703125" style="88" customWidth="1"/>
    <col min="12804" max="12804" width="66.85546875" style="88" customWidth="1"/>
    <col min="12805" max="12805" width="22.140625" style="88" customWidth="1"/>
    <col min="12806" max="13058" width="9.140625" style="88"/>
    <col min="13059" max="13059" width="15.5703125" style="88" customWidth="1"/>
    <col min="13060" max="13060" width="66.85546875" style="88" customWidth="1"/>
    <col min="13061" max="13061" width="22.140625" style="88" customWidth="1"/>
    <col min="13062" max="13314" width="9.140625" style="88"/>
    <col min="13315" max="13315" width="15.5703125" style="88" customWidth="1"/>
    <col min="13316" max="13316" width="66.85546875" style="88" customWidth="1"/>
    <col min="13317" max="13317" width="22.140625" style="88" customWidth="1"/>
    <col min="13318" max="13570" width="9.140625" style="88"/>
    <col min="13571" max="13571" width="15.5703125" style="88" customWidth="1"/>
    <col min="13572" max="13572" width="66.85546875" style="88" customWidth="1"/>
    <col min="13573" max="13573" width="22.140625" style="88" customWidth="1"/>
    <col min="13574" max="13826" width="9.140625" style="88"/>
    <col min="13827" max="13827" width="15.5703125" style="88" customWidth="1"/>
    <col min="13828" max="13828" width="66.85546875" style="88" customWidth="1"/>
    <col min="13829" max="13829" width="22.140625" style="88" customWidth="1"/>
    <col min="13830" max="14082" width="9.140625" style="88"/>
    <col min="14083" max="14083" width="15.5703125" style="88" customWidth="1"/>
    <col min="14084" max="14084" width="66.85546875" style="88" customWidth="1"/>
    <col min="14085" max="14085" width="22.140625" style="88" customWidth="1"/>
    <col min="14086" max="14338" width="9.140625" style="88"/>
    <col min="14339" max="14339" width="15.5703125" style="88" customWidth="1"/>
    <col min="14340" max="14340" width="66.85546875" style="88" customWidth="1"/>
    <col min="14341" max="14341" width="22.140625" style="88" customWidth="1"/>
    <col min="14342" max="14594" width="9.140625" style="88"/>
    <col min="14595" max="14595" width="15.5703125" style="88" customWidth="1"/>
    <col min="14596" max="14596" width="66.85546875" style="88" customWidth="1"/>
    <col min="14597" max="14597" width="22.140625" style="88" customWidth="1"/>
    <col min="14598" max="14850" width="9.140625" style="88"/>
    <col min="14851" max="14851" width="15.5703125" style="88" customWidth="1"/>
    <col min="14852" max="14852" width="66.85546875" style="88" customWidth="1"/>
    <col min="14853" max="14853" width="22.140625" style="88" customWidth="1"/>
    <col min="14854" max="15106" width="9.140625" style="88"/>
    <col min="15107" max="15107" width="15.5703125" style="88" customWidth="1"/>
    <col min="15108" max="15108" width="66.85546875" style="88" customWidth="1"/>
    <col min="15109" max="15109" width="22.140625" style="88" customWidth="1"/>
    <col min="15110" max="15362" width="9.140625" style="88"/>
    <col min="15363" max="15363" width="15.5703125" style="88" customWidth="1"/>
    <col min="15364" max="15364" width="66.85546875" style="88" customWidth="1"/>
    <col min="15365" max="15365" width="22.140625" style="88" customWidth="1"/>
    <col min="15366" max="15618" width="9.140625" style="88"/>
    <col min="15619" max="15619" width="15.5703125" style="88" customWidth="1"/>
    <col min="15620" max="15620" width="66.85546875" style="88" customWidth="1"/>
    <col min="15621" max="15621" width="22.140625" style="88" customWidth="1"/>
    <col min="15622" max="15874" width="9.140625" style="88"/>
    <col min="15875" max="15875" width="15.5703125" style="88" customWidth="1"/>
    <col min="15876" max="15876" width="66.85546875" style="88" customWidth="1"/>
    <col min="15877" max="15877" width="22.140625" style="88" customWidth="1"/>
    <col min="15878" max="16130" width="9.140625" style="88"/>
    <col min="16131" max="16131" width="15.5703125" style="88" customWidth="1"/>
    <col min="16132" max="16132" width="66.85546875" style="88" customWidth="1"/>
    <col min="16133" max="16133" width="22.140625" style="88" customWidth="1"/>
    <col min="16134" max="16384" width="9.140625" style="88"/>
  </cols>
  <sheetData>
    <row r="1" spans="1:7" ht="31.5" customHeight="1">
      <c r="A1" s="389" t="s">
        <v>539</v>
      </c>
      <c r="B1" s="389"/>
      <c r="C1" s="389"/>
      <c r="D1" s="224"/>
      <c r="E1" s="225"/>
      <c r="F1" s="225"/>
      <c r="G1" s="225"/>
    </row>
    <row r="2" spans="1:7" ht="18">
      <c r="A2" s="390" t="s">
        <v>510</v>
      </c>
      <c r="B2" s="390"/>
      <c r="C2" s="390"/>
      <c r="D2" s="390"/>
      <c r="E2" s="390"/>
      <c r="F2" s="390"/>
      <c r="G2" s="390"/>
    </row>
    <row r="3" spans="1:7" ht="30.75" customHeight="1">
      <c r="A3" s="226"/>
      <c r="B3" s="226"/>
      <c r="C3" s="226"/>
      <c r="D3" s="226"/>
      <c r="E3" s="390" t="s">
        <v>511</v>
      </c>
      <c r="F3" s="390"/>
      <c r="G3" s="390"/>
    </row>
    <row r="4" spans="1:7" ht="54.75" customHeight="1">
      <c r="A4" s="391" t="s">
        <v>512</v>
      </c>
      <c r="B4" s="391"/>
      <c r="C4" s="391"/>
      <c r="D4" s="392" t="s">
        <v>513</v>
      </c>
      <c r="E4" s="393"/>
      <c r="F4" s="394" t="s">
        <v>514</v>
      </c>
      <c r="G4" s="394"/>
    </row>
    <row r="5" spans="1:7" ht="33.75" customHeight="1">
      <c r="A5" s="227" t="s">
        <v>515</v>
      </c>
      <c r="B5" s="227" t="s">
        <v>516</v>
      </c>
      <c r="C5" s="227" t="s">
        <v>517</v>
      </c>
      <c r="D5" s="227" t="s">
        <v>590</v>
      </c>
      <c r="E5" s="228" t="s">
        <v>591</v>
      </c>
      <c r="F5" s="227" t="s">
        <v>590</v>
      </c>
      <c r="G5" s="228" t="s">
        <v>591</v>
      </c>
    </row>
    <row r="6" spans="1:7" ht="18">
      <c r="A6" s="232">
        <f>A10/100</f>
        <v>196.25209999999998</v>
      </c>
      <c r="B6" s="227" t="s">
        <v>589</v>
      </c>
      <c r="C6" s="232">
        <v>7.72</v>
      </c>
      <c r="D6" s="232">
        <v>4785.87</v>
      </c>
      <c r="E6" s="232">
        <v>5293.41</v>
      </c>
      <c r="F6" s="229">
        <v>0</v>
      </c>
      <c r="G6" s="229">
        <v>224.4</v>
      </c>
    </row>
    <row r="7" spans="1:7" ht="18">
      <c r="A7" s="230"/>
      <c r="B7" s="231"/>
      <c r="C7" s="230"/>
      <c r="D7" s="230"/>
      <c r="E7" s="230"/>
      <c r="F7" s="230"/>
      <c r="G7" s="230"/>
    </row>
    <row r="8" spans="1:7" ht="22.5" customHeight="1">
      <c r="A8" s="388" t="s">
        <v>597</v>
      </c>
      <c r="B8" s="388"/>
      <c r="C8" s="388"/>
      <c r="D8" s="388"/>
      <c r="E8" s="388"/>
      <c r="F8" s="388"/>
      <c r="G8" s="388"/>
    </row>
    <row r="10" spans="1:7">
      <c r="A10" s="88">
        <v>19625.21</v>
      </c>
    </row>
  </sheetData>
  <mergeCells count="7">
    <mergeCell ref="A8:G8"/>
    <mergeCell ref="A1:C1"/>
    <mergeCell ref="A2:G2"/>
    <mergeCell ref="E3:G3"/>
    <mergeCell ref="A4:C4"/>
    <mergeCell ref="D4:E4"/>
    <mergeCell ref="F4:G4"/>
  </mergeCells>
  <pageMargins left="0.32" right="0.28000000000000003" top="0.75" bottom="0.75" header="0.3" footer="0.3"/>
  <pageSetup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17"/>
  <sheetViews>
    <sheetView zoomScale="70" zoomScaleNormal="70" workbookViewId="0">
      <selection activeCell="A2" sqref="A2"/>
    </sheetView>
  </sheetViews>
  <sheetFormatPr defaultRowHeight="12.75"/>
  <cols>
    <col min="1" max="1" width="11.5703125" style="88" customWidth="1"/>
    <col min="2" max="2" width="71.42578125" style="88" customWidth="1"/>
    <col min="3" max="3" width="18.85546875" style="107" customWidth="1"/>
    <col min="4" max="4" width="18.140625" style="88" customWidth="1"/>
    <col min="5" max="5" width="8.42578125" style="88" customWidth="1"/>
    <col min="6" max="6" width="7.140625" style="88" customWidth="1"/>
    <col min="7" max="7" width="7.5703125" style="88" customWidth="1"/>
    <col min="8" max="256" width="9.140625" style="88"/>
    <col min="257" max="257" width="15.5703125" style="88" customWidth="1"/>
    <col min="258" max="258" width="66.85546875" style="88" customWidth="1"/>
    <col min="259" max="259" width="22.140625" style="88" customWidth="1"/>
    <col min="260" max="512" width="9.140625" style="88"/>
    <col min="513" max="513" width="15.5703125" style="88" customWidth="1"/>
    <col min="514" max="514" width="66.85546875" style="88" customWidth="1"/>
    <col min="515" max="515" width="22.140625" style="88" customWidth="1"/>
    <col min="516" max="768" width="9.140625" style="88"/>
    <col min="769" max="769" width="15.5703125" style="88" customWidth="1"/>
    <col min="770" max="770" width="66.85546875" style="88" customWidth="1"/>
    <col min="771" max="771" width="22.140625" style="88" customWidth="1"/>
    <col min="772" max="1024" width="9.140625" style="88"/>
    <col min="1025" max="1025" width="15.5703125" style="88" customWidth="1"/>
    <col min="1026" max="1026" width="66.85546875" style="88" customWidth="1"/>
    <col min="1027" max="1027" width="22.140625" style="88" customWidth="1"/>
    <col min="1028" max="1280" width="9.140625" style="88"/>
    <col min="1281" max="1281" width="15.5703125" style="88" customWidth="1"/>
    <col min="1282" max="1282" width="66.85546875" style="88" customWidth="1"/>
    <col min="1283" max="1283" width="22.140625" style="88" customWidth="1"/>
    <col min="1284" max="1536" width="9.140625" style="88"/>
    <col min="1537" max="1537" width="15.5703125" style="88" customWidth="1"/>
    <col min="1538" max="1538" width="66.85546875" style="88" customWidth="1"/>
    <col min="1539" max="1539" width="22.140625" style="88" customWidth="1"/>
    <col min="1540" max="1792" width="9.140625" style="88"/>
    <col min="1793" max="1793" width="15.5703125" style="88" customWidth="1"/>
    <col min="1794" max="1794" width="66.85546875" style="88" customWidth="1"/>
    <col min="1795" max="1795" width="22.140625" style="88" customWidth="1"/>
    <col min="1796" max="2048" width="9.140625" style="88"/>
    <col min="2049" max="2049" width="15.5703125" style="88" customWidth="1"/>
    <col min="2050" max="2050" width="66.85546875" style="88" customWidth="1"/>
    <col min="2051" max="2051" width="22.140625" style="88" customWidth="1"/>
    <col min="2052" max="2304" width="9.140625" style="88"/>
    <col min="2305" max="2305" width="15.5703125" style="88" customWidth="1"/>
    <col min="2306" max="2306" width="66.85546875" style="88" customWidth="1"/>
    <col min="2307" max="2307" width="22.140625" style="88" customWidth="1"/>
    <col min="2308" max="2560" width="9.140625" style="88"/>
    <col min="2561" max="2561" width="15.5703125" style="88" customWidth="1"/>
    <col min="2562" max="2562" width="66.85546875" style="88" customWidth="1"/>
    <col min="2563" max="2563" width="22.140625" style="88" customWidth="1"/>
    <col min="2564" max="2816" width="9.140625" style="88"/>
    <col min="2817" max="2817" width="15.5703125" style="88" customWidth="1"/>
    <col min="2818" max="2818" width="66.85546875" style="88" customWidth="1"/>
    <col min="2819" max="2819" width="22.140625" style="88" customWidth="1"/>
    <col min="2820" max="3072" width="9.140625" style="88"/>
    <col min="3073" max="3073" width="15.5703125" style="88" customWidth="1"/>
    <col min="3074" max="3074" width="66.85546875" style="88" customWidth="1"/>
    <col min="3075" max="3075" width="22.140625" style="88" customWidth="1"/>
    <col min="3076" max="3328" width="9.140625" style="88"/>
    <col min="3329" max="3329" width="15.5703125" style="88" customWidth="1"/>
    <col min="3330" max="3330" width="66.85546875" style="88" customWidth="1"/>
    <col min="3331" max="3331" width="22.140625" style="88" customWidth="1"/>
    <col min="3332" max="3584" width="9.140625" style="88"/>
    <col min="3585" max="3585" width="15.5703125" style="88" customWidth="1"/>
    <col min="3586" max="3586" width="66.85546875" style="88" customWidth="1"/>
    <col min="3587" max="3587" width="22.140625" style="88" customWidth="1"/>
    <col min="3588" max="3840" width="9.140625" style="88"/>
    <col min="3841" max="3841" width="15.5703125" style="88" customWidth="1"/>
    <col min="3842" max="3842" width="66.85546875" style="88" customWidth="1"/>
    <col min="3843" max="3843" width="22.140625" style="88" customWidth="1"/>
    <col min="3844" max="4096" width="9.140625" style="88"/>
    <col min="4097" max="4097" width="15.5703125" style="88" customWidth="1"/>
    <col min="4098" max="4098" width="66.85546875" style="88" customWidth="1"/>
    <col min="4099" max="4099" width="22.140625" style="88" customWidth="1"/>
    <col min="4100" max="4352" width="9.140625" style="88"/>
    <col min="4353" max="4353" width="15.5703125" style="88" customWidth="1"/>
    <col min="4354" max="4354" width="66.85546875" style="88" customWidth="1"/>
    <col min="4355" max="4355" width="22.140625" style="88" customWidth="1"/>
    <col min="4356" max="4608" width="9.140625" style="88"/>
    <col min="4609" max="4609" width="15.5703125" style="88" customWidth="1"/>
    <col min="4610" max="4610" width="66.85546875" style="88" customWidth="1"/>
    <col min="4611" max="4611" width="22.140625" style="88" customWidth="1"/>
    <col min="4612" max="4864" width="9.140625" style="88"/>
    <col min="4865" max="4865" width="15.5703125" style="88" customWidth="1"/>
    <col min="4866" max="4866" width="66.85546875" style="88" customWidth="1"/>
    <col min="4867" max="4867" width="22.140625" style="88" customWidth="1"/>
    <col min="4868" max="5120" width="9.140625" style="88"/>
    <col min="5121" max="5121" width="15.5703125" style="88" customWidth="1"/>
    <col min="5122" max="5122" width="66.85546875" style="88" customWidth="1"/>
    <col min="5123" max="5123" width="22.140625" style="88" customWidth="1"/>
    <col min="5124" max="5376" width="9.140625" style="88"/>
    <col min="5377" max="5377" width="15.5703125" style="88" customWidth="1"/>
    <col min="5378" max="5378" width="66.85546875" style="88" customWidth="1"/>
    <col min="5379" max="5379" width="22.140625" style="88" customWidth="1"/>
    <col min="5380" max="5632" width="9.140625" style="88"/>
    <col min="5633" max="5633" width="15.5703125" style="88" customWidth="1"/>
    <col min="5634" max="5634" width="66.85546875" style="88" customWidth="1"/>
    <col min="5635" max="5635" width="22.140625" style="88" customWidth="1"/>
    <col min="5636" max="5888" width="9.140625" style="88"/>
    <col min="5889" max="5889" width="15.5703125" style="88" customWidth="1"/>
    <col min="5890" max="5890" width="66.85546875" style="88" customWidth="1"/>
    <col min="5891" max="5891" width="22.140625" style="88" customWidth="1"/>
    <col min="5892" max="6144" width="9.140625" style="88"/>
    <col min="6145" max="6145" width="15.5703125" style="88" customWidth="1"/>
    <col min="6146" max="6146" width="66.85546875" style="88" customWidth="1"/>
    <col min="6147" max="6147" width="22.140625" style="88" customWidth="1"/>
    <col min="6148" max="6400" width="9.140625" style="88"/>
    <col min="6401" max="6401" width="15.5703125" style="88" customWidth="1"/>
    <col min="6402" max="6402" width="66.85546875" style="88" customWidth="1"/>
    <col min="6403" max="6403" width="22.140625" style="88" customWidth="1"/>
    <col min="6404" max="6656" width="9.140625" style="88"/>
    <col min="6657" max="6657" width="15.5703125" style="88" customWidth="1"/>
    <col min="6658" max="6658" width="66.85546875" style="88" customWidth="1"/>
    <col min="6659" max="6659" width="22.140625" style="88" customWidth="1"/>
    <col min="6660" max="6912" width="9.140625" style="88"/>
    <col min="6913" max="6913" width="15.5703125" style="88" customWidth="1"/>
    <col min="6914" max="6914" width="66.85546875" style="88" customWidth="1"/>
    <col min="6915" max="6915" width="22.140625" style="88" customWidth="1"/>
    <col min="6916" max="7168" width="9.140625" style="88"/>
    <col min="7169" max="7169" width="15.5703125" style="88" customWidth="1"/>
    <col min="7170" max="7170" width="66.85546875" style="88" customWidth="1"/>
    <col min="7171" max="7171" width="22.140625" style="88" customWidth="1"/>
    <col min="7172" max="7424" width="9.140625" style="88"/>
    <col min="7425" max="7425" width="15.5703125" style="88" customWidth="1"/>
    <col min="7426" max="7426" width="66.85546875" style="88" customWidth="1"/>
    <col min="7427" max="7427" width="22.140625" style="88" customWidth="1"/>
    <col min="7428" max="7680" width="9.140625" style="88"/>
    <col min="7681" max="7681" width="15.5703125" style="88" customWidth="1"/>
    <col min="7682" max="7682" width="66.85546875" style="88" customWidth="1"/>
    <col min="7683" max="7683" width="22.140625" style="88" customWidth="1"/>
    <col min="7684" max="7936" width="9.140625" style="88"/>
    <col min="7937" max="7937" width="15.5703125" style="88" customWidth="1"/>
    <col min="7938" max="7938" width="66.85546875" style="88" customWidth="1"/>
    <col min="7939" max="7939" width="22.140625" style="88" customWidth="1"/>
    <col min="7940" max="8192" width="9.140625" style="88"/>
    <col min="8193" max="8193" width="15.5703125" style="88" customWidth="1"/>
    <col min="8194" max="8194" width="66.85546875" style="88" customWidth="1"/>
    <col min="8195" max="8195" width="22.140625" style="88" customWidth="1"/>
    <col min="8196" max="8448" width="9.140625" style="88"/>
    <col min="8449" max="8449" width="15.5703125" style="88" customWidth="1"/>
    <col min="8450" max="8450" width="66.85546875" style="88" customWidth="1"/>
    <col min="8451" max="8451" width="22.140625" style="88" customWidth="1"/>
    <col min="8452" max="8704" width="9.140625" style="88"/>
    <col min="8705" max="8705" width="15.5703125" style="88" customWidth="1"/>
    <col min="8706" max="8706" width="66.85546875" style="88" customWidth="1"/>
    <col min="8707" max="8707" width="22.140625" style="88" customWidth="1"/>
    <col min="8708" max="8960" width="9.140625" style="88"/>
    <col min="8961" max="8961" width="15.5703125" style="88" customWidth="1"/>
    <col min="8962" max="8962" width="66.85546875" style="88" customWidth="1"/>
    <col min="8963" max="8963" width="22.140625" style="88" customWidth="1"/>
    <col min="8964" max="9216" width="9.140625" style="88"/>
    <col min="9217" max="9217" width="15.5703125" style="88" customWidth="1"/>
    <col min="9218" max="9218" width="66.85546875" style="88" customWidth="1"/>
    <col min="9219" max="9219" width="22.140625" style="88" customWidth="1"/>
    <col min="9220" max="9472" width="9.140625" style="88"/>
    <col min="9473" max="9473" width="15.5703125" style="88" customWidth="1"/>
    <col min="9474" max="9474" width="66.85546875" style="88" customWidth="1"/>
    <col min="9475" max="9475" width="22.140625" style="88" customWidth="1"/>
    <col min="9476" max="9728" width="9.140625" style="88"/>
    <col min="9729" max="9729" width="15.5703125" style="88" customWidth="1"/>
    <col min="9730" max="9730" width="66.85546875" style="88" customWidth="1"/>
    <col min="9731" max="9731" width="22.140625" style="88" customWidth="1"/>
    <col min="9732" max="9984" width="9.140625" style="88"/>
    <col min="9985" max="9985" width="15.5703125" style="88" customWidth="1"/>
    <col min="9986" max="9986" width="66.85546875" style="88" customWidth="1"/>
    <col min="9987" max="9987" width="22.140625" style="88" customWidth="1"/>
    <col min="9988" max="10240" width="9.140625" style="88"/>
    <col min="10241" max="10241" width="15.5703125" style="88" customWidth="1"/>
    <col min="10242" max="10242" width="66.85546875" style="88" customWidth="1"/>
    <col min="10243" max="10243" width="22.140625" style="88" customWidth="1"/>
    <col min="10244" max="10496" width="9.140625" style="88"/>
    <col min="10497" max="10497" width="15.5703125" style="88" customWidth="1"/>
    <col min="10498" max="10498" width="66.85546875" style="88" customWidth="1"/>
    <col min="10499" max="10499" width="22.140625" style="88" customWidth="1"/>
    <col min="10500" max="10752" width="9.140625" style="88"/>
    <col min="10753" max="10753" width="15.5703125" style="88" customWidth="1"/>
    <col min="10754" max="10754" width="66.85546875" style="88" customWidth="1"/>
    <col min="10755" max="10755" width="22.140625" style="88" customWidth="1"/>
    <col min="10756" max="11008" width="9.140625" style="88"/>
    <col min="11009" max="11009" width="15.5703125" style="88" customWidth="1"/>
    <col min="11010" max="11010" width="66.85546875" style="88" customWidth="1"/>
    <col min="11011" max="11011" width="22.140625" style="88" customWidth="1"/>
    <col min="11012" max="11264" width="9.140625" style="88"/>
    <col min="11265" max="11265" width="15.5703125" style="88" customWidth="1"/>
    <col min="11266" max="11266" width="66.85546875" style="88" customWidth="1"/>
    <col min="11267" max="11267" width="22.140625" style="88" customWidth="1"/>
    <col min="11268" max="11520" width="9.140625" style="88"/>
    <col min="11521" max="11521" width="15.5703125" style="88" customWidth="1"/>
    <col min="11522" max="11522" width="66.85546875" style="88" customWidth="1"/>
    <col min="11523" max="11523" width="22.140625" style="88" customWidth="1"/>
    <col min="11524" max="11776" width="9.140625" style="88"/>
    <col min="11777" max="11777" width="15.5703125" style="88" customWidth="1"/>
    <col min="11778" max="11778" width="66.85546875" style="88" customWidth="1"/>
    <col min="11779" max="11779" width="22.140625" style="88" customWidth="1"/>
    <col min="11780" max="12032" width="9.140625" style="88"/>
    <col min="12033" max="12033" width="15.5703125" style="88" customWidth="1"/>
    <col min="12034" max="12034" width="66.85546875" style="88" customWidth="1"/>
    <col min="12035" max="12035" width="22.140625" style="88" customWidth="1"/>
    <col min="12036" max="12288" width="9.140625" style="88"/>
    <col min="12289" max="12289" width="15.5703125" style="88" customWidth="1"/>
    <col min="12290" max="12290" width="66.85546875" style="88" customWidth="1"/>
    <col min="12291" max="12291" width="22.140625" style="88" customWidth="1"/>
    <col min="12292" max="12544" width="9.140625" style="88"/>
    <col min="12545" max="12545" width="15.5703125" style="88" customWidth="1"/>
    <col min="12546" max="12546" width="66.85546875" style="88" customWidth="1"/>
    <col min="12547" max="12547" width="22.140625" style="88" customWidth="1"/>
    <col min="12548" max="12800" width="9.140625" style="88"/>
    <col min="12801" max="12801" width="15.5703125" style="88" customWidth="1"/>
    <col min="12802" max="12802" width="66.85546875" style="88" customWidth="1"/>
    <col min="12803" max="12803" width="22.140625" style="88" customWidth="1"/>
    <col min="12804" max="13056" width="9.140625" style="88"/>
    <col min="13057" max="13057" width="15.5703125" style="88" customWidth="1"/>
    <col min="13058" max="13058" width="66.85546875" style="88" customWidth="1"/>
    <col min="13059" max="13059" width="22.140625" style="88" customWidth="1"/>
    <col min="13060" max="13312" width="9.140625" style="88"/>
    <col min="13313" max="13313" width="15.5703125" style="88" customWidth="1"/>
    <col min="13314" max="13314" width="66.85546875" style="88" customWidth="1"/>
    <col min="13315" max="13315" width="22.140625" style="88" customWidth="1"/>
    <col min="13316" max="13568" width="9.140625" style="88"/>
    <col min="13569" max="13569" width="15.5703125" style="88" customWidth="1"/>
    <col min="13570" max="13570" width="66.85546875" style="88" customWidth="1"/>
    <col min="13571" max="13571" width="22.140625" style="88" customWidth="1"/>
    <col min="13572" max="13824" width="9.140625" style="88"/>
    <col min="13825" max="13825" width="15.5703125" style="88" customWidth="1"/>
    <col min="13826" max="13826" width="66.85546875" style="88" customWidth="1"/>
    <col min="13827" max="13827" width="22.140625" style="88" customWidth="1"/>
    <col min="13828" max="14080" width="9.140625" style="88"/>
    <col min="14081" max="14081" width="15.5703125" style="88" customWidth="1"/>
    <col min="14082" max="14082" width="66.85546875" style="88" customWidth="1"/>
    <col min="14083" max="14083" width="22.140625" style="88" customWidth="1"/>
    <col min="14084" max="14336" width="9.140625" style="88"/>
    <col min="14337" max="14337" width="15.5703125" style="88" customWidth="1"/>
    <col min="14338" max="14338" width="66.85546875" style="88" customWidth="1"/>
    <col min="14339" max="14339" width="22.140625" style="88" customWidth="1"/>
    <col min="14340" max="14592" width="9.140625" style="88"/>
    <col min="14593" max="14593" width="15.5703125" style="88" customWidth="1"/>
    <col min="14594" max="14594" width="66.85546875" style="88" customWidth="1"/>
    <col min="14595" max="14595" width="22.140625" style="88" customWidth="1"/>
    <col min="14596" max="14848" width="9.140625" style="88"/>
    <col min="14849" max="14849" width="15.5703125" style="88" customWidth="1"/>
    <col min="14850" max="14850" width="66.85546875" style="88" customWidth="1"/>
    <col min="14851" max="14851" width="22.140625" style="88" customWidth="1"/>
    <col min="14852" max="15104" width="9.140625" style="88"/>
    <col min="15105" max="15105" width="15.5703125" style="88" customWidth="1"/>
    <col min="15106" max="15106" width="66.85546875" style="88" customWidth="1"/>
    <col min="15107" max="15107" width="22.140625" style="88" customWidth="1"/>
    <col min="15108" max="15360" width="9.140625" style="88"/>
    <col min="15361" max="15361" width="15.5703125" style="88" customWidth="1"/>
    <col min="15362" max="15362" width="66.85546875" style="88" customWidth="1"/>
    <col min="15363" max="15363" width="22.140625" style="88" customWidth="1"/>
    <col min="15364" max="15616" width="9.140625" style="88"/>
    <col min="15617" max="15617" width="15.5703125" style="88" customWidth="1"/>
    <col min="15618" max="15618" width="66.85546875" style="88" customWidth="1"/>
    <col min="15619" max="15619" width="22.140625" style="88" customWidth="1"/>
    <col min="15620" max="15872" width="9.140625" style="88"/>
    <col min="15873" max="15873" width="15.5703125" style="88" customWidth="1"/>
    <col min="15874" max="15874" width="66.85546875" style="88" customWidth="1"/>
    <col min="15875" max="15875" width="22.140625" style="88" customWidth="1"/>
    <col min="15876" max="16128" width="9.140625" style="88"/>
    <col min="16129" max="16129" width="15.5703125" style="88" customWidth="1"/>
    <col min="16130" max="16130" width="66.85546875" style="88" customWidth="1"/>
    <col min="16131" max="16131" width="22.140625" style="88" customWidth="1"/>
    <col min="16132" max="16384" width="9.140625" style="88"/>
  </cols>
  <sheetData>
    <row r="1" spans="1:7" ht="25.5" customHeight="1">
      <c r="A1" s="395" t="s">
        <v>537</v>
      </c>
      <c r="B1" s="395"/>
      <c r="C1" s="395"/>
    </row>
    <row r="2" spans="1:7" ht="68.25" customHeight="1">
      <c r="A2" s="89" t="s">
        <v>518</v>
      </c>
      <c r="B2" s="90" t="s">
        <v>519</v>
      </c>
      <c r="C2" s="91" t="s">
        <v>520</v>
      </c>
    </row>
    <row r="3" spans="1:7" ht="25.5">
      <c r="A3" s="92">
        <v>1</v>
      </c>
      <c r="B3" s="92" t="s">
        <v>521</v>
      </c>
      <c r="C3" s="93">
        <f>'[33]ppt (2)'!A6</f>
        <v>2296.3333283276856</v>
      </c>
    </row>
    <row r="4" spans="1:7" ht="25.5">
      <c r="A4" s="92">
        <v>2</v>
      </c>
      <c r="B4" s="92" t="s">
        <v>522</v>
      </c>
      <c r="C4" s="93">
        <v>70.89</v>
      </c>
    </row>
    <row r="5" spans="1:7" ht="48.75" customHeight="1">
      <c r="A5" s="92">
        <v>3</v>
      </c>
      <c r="B5" s="92" t="s">
        <v>523</v>
      </c>
      <c r="C5" s="93">
        <f>C3-C4</f>
        <v>2225.4433283276858</v>
      </c>
    </row>
    <row r="6" spans="1:7" ht="49.5" customHeight="1">
      <c r="A6" s="92">
        <v>4</v>
      </c>
      <c r="B6" s="92" t="s">
        <v>524</v>
      </c>
      <c r="C6" s="93">
        <f>+C5*60/100</f>
        <v>1335.2659969966114</v>
      </c>
    </row>
    <row r="7" spans="1:7" ht="22.5">
      <c r="A7" s="396">
        <v>5</v>
      </c>
      <c r="B7" s="92" t="s">
        <v>525</v>
      </c>
      <c r="C7" s="94"/>
    </row>
    <row r="8" spans="1:7" ht="22.5" customHeight="1">
      <c r="A8" s="397"/>
      <c r="B8" s="92" t="s">
        <v>526</v>
      </c>
      <c r="C8" s="95">
        <v>100</v>
      </c>
    </row>
    <row r="9" spans="1:7" ht="25.5">
      <c r="A9" s="397"/>
      <c r="B9" s="92" t="s">
        <v>527</v>
      </c>
      <c r="C9" s="95">
        <v>503.69</v>
      </c>
    </row>
    <row r="10" spans="1:7" ht="25.5">
      <c r="A10" s="398"/>
      <c r="B10" s="92" t="s">
        <v>528</v>
      </c>
      <c r="C10" s="93"/>
      <c r="E10" s="96"/>
    </row>
    <row r="11" spans="1:7" ht="25.5">
      <c r="A11" s="97"/>
      <c r="B11" s="98" t="s">
        <v>529</v>
      </c>
      <c r="C11" s="99">
        <f>+C8+C9</f>
        <v>603.69000000000005</v>
      </c>
      <c r="E11" s="96"/>
    </row>
    <row r="12" spans="1:7" ht="25.5">
      <c r="A12" s="92">
        <v>6</v>
      </c>
      <c r="B12" s="92" t="s">
        <v>530</v>
      </c>
      <c r="C12" s="93">
        <f>D12/100</f>
        <v>3887.8877712121534</v>
      </c>
      <c r="D12" s="96">
        <f>'[33]Exe.sum (2)'!F14</f>
        <v>388788.77712121536</v>
      </c>
    </row>
    <row r="13" spans="1:7" ht="45">
      <c r="A13" s="100" t="s">
        <v>531</v>
      </c>
      <c r="B13" s="100" t="s">
        <v>532</v>
      </c>
      <c r="C13" s="101">
        <f>+D13/100</f>
        <v>2375.6642106010804</v>
      </c>
      <c r="D13" s="96">
        <f>'[33]Exe.sum (2)'!I14</f>
        <v>237566.42106010806</v>
      </c>
    </row>
    <row r="14" spans="1:7" ht="27.75" customHeight="1">
      <c r="A14" s="102" t="s">
        <v>45</v>
      </c>
      <c r="B14" s="103" t="s">
        <v>533</v>
      </c>
      <c r="C14" s="101"/>
      <c r="D14" s="96">
        <f>+'[33]Category wise'!L23</f>
        <v>70880.827945840414</v>
      </c>
      <c r="E14" s="96">
        <f>+D14*90/100</f>
        <v>63792.745151256371</v>
      </c>
      <c r="F14" s="96">
        <f>+D14/100</f>
        <v>708.80827945840417</v>
      </c>
      <c r="G14" s="96">
        <f>+E14/100</f>
        <v>637.92745151256372</v>
      </c>
    </row>
    <row r="15" spans="1:7" ht="25.5">
      <c r="A15" s="104" t="s">
        <v>47</v>
      </c>
      <c r="B15" s="103" t="s">
        <v>534</v>
      </c>
      <c r="C15" s="101"/>
      <c r="D15" s="96">
        <f>+'[33]Category wise'!L75</f>
        <v>42550.241908667667</v>
      </c>
      <c r="E15" s="96">
        <f>+D15*90/100</f>
        <v>38295.217717800901</v>
      </c>
      <c r="F15" s="96">
        <f>+D15/100</f>
        <v>425.5024190866767</v>
      </c>
      <c r="G15" s="96">
        <f>+E15/100</f>
        <v>382.95217717800898</v>
      </c>
    </row>
    <row r="16" spans="1:7" ht="29.25" customHeight="1">
      <c r="A16" s="104"/>
      <c r="B16" s="105" t="s">
        <v>535</v>
      </c>
      <c r="C16" s="101"/>
      <c r="D16" s="96"/>
      <c r="F16" s="96">
        <f>SUM(F14:F15)</f>
        <v>1134.3106985450809</v>
      </c>
      <c r="G16" s="96">
        <f>SUM(G14:G15)</f>
        <v>1020.8796286905726</v>
      </c>
    </row>
    <row r="17" spans="1:3" ht="95.25" customHeight="1">
      <c r="A17" s="92">
        <v>8</v>
      </c>
      <c r="B17" s="92" t="s">
        <v>536</v>
      </c>
      <c r="C17" s="106">
        <v>25483.09</v>
      </c>
    </row>
  </sheetData>
  <mergeCells count="2">
    <mergeCell ref="A1:C1"/>
    <mergeCell ref="A7:A10"/>
  </mergeCells>
  <pageMargins left="0.26" right="0.22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F27"/>
  <sheetViews>
    <sheetView showWhiteSpace="0" view="pageBreakPreview" zoomScale="70" zoomScaleNormal="70" zoomScaleSheetLayoutView="70" zoomScalePageLayoutView="55" workbookViewId="0">
      <pane xSplit="7" ySplit="4" topLeftCell="W5" activePane="bottomRight" state="frozen"/>
      <selection activeCell="AC282" sqref="AC282"/>
      <selection pane="topRight" activeCell="AC282" sqref="AC282"/>
      <selection pane="bottomLeft" activeCell="AC282" sqref="AC282"/>
      <selection pane="bottomRight" activeCell="AA5" sqref="AA5"/>
    </sheetView>
  </sheetViews>
  <sheetFormatPr defaultRowHeight="12.75"/>
  <cols>
    <col min="1" max="1" width="9.28515625" style="17" bestFit="1" customWidth="1"/>
    <col min="2" max="2" width="26.85546875" style="17" bestFit="1" customWidth="1"/>
    <col min="3" max="4" width="13.28515625" style="17" customWidth="1"/>
    <col min="5" max="5" width="11.85546875" style="17" customWidth="1"/>
    <col min="6" max="6" width="12.7109375" style="17" customWidth="1"/>
    <col min="7" max="7" width="13.28515625" style="17" customWidth="1"/>
    <col min="8" max="8" width="11.42578125" style="17" customWidth="1"/>
    <col min="9" max="9" width="11.140625" style="17" customWidth="1"/>
    <col min="10" max="10" width="11.42578125" style="17" bestFit="1" customWidth="1"/>
    <col min="11" max="11" width="13" style="17" customWidth="1"/>
    <col min="12" max="12" width="18.42578125" style="17" customWidth="1"/>
    <col min="13" max="14" width="13.140625" style="17" customWidth="1"/>
    <col min="15" max="16" width="9.42578125" style="17" customWidth="1"/>
    <col min="17" max="17" width="12.7109375" style="17" customWidth="1"/>
    <col min="18" max="18" width="9.28515625" style="17" customWidth="1"/>
    <col min="19" max="19" width="11" style="17" customWidth="1"/>
    <col min="20" max="20" width="11.140625" style="17" customWidth="1"/>
    <col min="21" max="21" width="12.140625" style="17" customWidth="1"/>
    <col min="22" max="22" width="10.140625" style="17" customWidth="1"/>
    <col min="23" max="23" width="13.42578125" style="17" customWidth="1"/>
    <col min="24" max="24" width="16" style="17" customWidth="1"/>
    <col min="25" max="25" width="16.5703125" style="17" customWidth="1"/>
    <col min="26" max="26" width="12.5703125" style="17" customWidth="1"/>
    <col min="27" max="27" width="16.7109375" style="18" customWidth="1"/>
    <col min="28" max="28" width="16" style="18" bestFit="1" customWidth="1"/>
    <col min="29" max="29" width="17.28515625" style="18" customWidth="1"/>
    <col min="30" max="30" width="14.7109375" style="17" customWidth="1"/>
    <col min="31" max="31" width="13.28515625" style="17" customWidth="1"/>
    <col min="32" max="16384" width="9.140625" style="17"/>
  </cols>
  <sheetData>
    <row r="1" spans="1:32" ht="22.5" customHeight="1" thickBot="1">
      <c r="A1" s="399" t="s">
        <v>554</v>
      </c>
      <c r="B1" s="399"/>
      <c r="C1" s="399"/>
      <c r="AA1" s="400" t="s">
        <v>421</v>
      </c>
      <c r="AB1" s="400"/>
    </row>
    <row r="2" spans="1:32" ht="22.5" customHeight="1">
      <c r="A2" s="401" t="s">
        <v>422</v>
      </c>
      <c r="B2" s="404" t="s">
        <v>423</v>
      </c>
      <c r="C2" s="407" t="s">
        <v>424</v>
      </c>
      <c r="D2" s="407"/>
      <c r="E2" s="407"/>
      <c r="F2" s="407"/>
      <c r="G2" s="407"/>
      <c r="H2" s="404" t="s">
        <v>425</v>
      </c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8" t="s">
        <v>426</v>
      </c>
      <c r="AB2" s="408" t="s">
        <v>427</v>
      </c>
      <c r="AC2" s="411" t="s">
        <v>428</v>
      </c>
    </row>
    <row r="3" spans="1:32" ht="22.5" customHeight="1">
      <c r="A3" s="402"/>
      <c r="B3" s="405"/>
      <c r="C3" s="405" t="s">
        <v>429</v>
      </c>
      <c r="D3" s="405" t="s">
        <v>430</v>
      </c>
      <c r="E3" s="405" t="s">
        <v>431</v>
      </c>
      <c r="F3" s="405" t="s">
        <v>432</v>
      </c>
      <c r="G3" s="405" t="s">
        <v>433</v>
      </c>
      <c r="H3" s="405" t="s">
        <v>434</v>
      </c>
      <c r="I3" s="405"/>
      <c r="J3" s="405"/>
      <c r="K3" s="405"/>
      <c r="L3" s="405"/>
      <c r="M3" s="405"/>
      <c r="N3" s="405"/>
      <c r="O3" s="405" t="s">
        <v>435</v>
      </c>
      <c r="P3" s="414" t="s">
        <v>24</v>
      </c>
      <c r="Q3" s="405" t="s">
        <v>436</v>
      </c>
      <c r="R3" s="405" t="s">
        <v>437</v>
      </c>
      <c r="S3" s="405" t="s">
        <v>438</v>
      </c>
      <c r="T3" s="405" t="s">
        <v>439</v>
      </c>
      <c r="U3" s="405"/>
      <c r="V3" s="405"/>
      <c r="W3" s="405" t="s">
        <v>440</v>
      </c>
      <c r="X3" s="405" t="s">
        <v>441</v>
      </c>
      <c r="Y3" s="405" t="s">
        <v>442</v>
      </c>
      <c r="Z3" s="405" t="s">
        <v>443</v>
      </c>
      <c r="AA3" s="409"/>
      <c r="AB3" s="409"/>
      <c r="AC3" s="412"/>
    </row>
    <row r="4" spans="1:32" ht="74.25" customHeight="1" thickBot="1">
      <c r="A4" s="403"/>
      <c r="B4" s="406"/>
      <c r="C4" s="406"/>
      <c r="D4" s="406"/>
      <c r="E4" s="406"/>
      <c r="F4" s="406"/>
      <c r="G4" s="406"/>
      <c r="H4" s="186" t="s">
        <v>444</v>
      </c>
      <c r="I4" s="186" t="s">
        <v>445</v>
      </c>
      <c r="J4" s="186" t="s">
        <v>563</v>
      </c>
      <c r="K4" s="186" t="s">
        <v>446</v>
      </c>
      <c r="L4" s="186" t="s">
        <v>236</v>
      </c>
      <c r="M4" s="186" t="s">
        <v>447</v>
      </c>
      <c r="N4" s="186" t="s">
        <v>448</v>
      </c>
      <c r="O4" s="406"/>
      <c r="P4" s="415"/>
      <c r="Q4" s="406"/>
      <c r="R4" s="406"/>
      <c r="S4" s="406"/>
      <c r="T4" s="186" t="s">
        <v>449</v>
      </c>
      <c r="U4" s="186" t="s">
        <v>450</v>
      </c>
      <c r="V4" s="186" t="s">
        <v>451</v>
      </c>
      <c r="W4" s="406"/>
      <c r="X4" s="406"/>
      <c r="Y4" s="406"/>
      <c r="Z4" s="406"/>
      <c r="AA4" s="410"/>
      <c r="AB4" s="410"/>
      <c r="AC4" s="413"/>
    </row>
    <row r="5" spans="1:32" s="30" customFormat="1" ht="34.5" customHeight="1">
      <c r="A5" s="19">
        <v>1</v>
      </c>
      <c r="B5" s="179" t="s">
        <v>562</v>
      </c>
      <c r="C5" s="180">
        <v>1</v>
      </c>
      <c r="D5" s="20"/>
      <c r="E5" s="20"/>
      <c r="F5" s="21"/>
      <c r="G5" s="22"/>
      <c r="H5" s="23">
        <f>Aizawl!Y350+Aizawl!Y351</f>
        <v>0</v>
      </c>
      <c r="I5" s="24">
        <f>Aizawl!$Y$352+Aizawl!$Y$353</f>
        <v>0</v>
      </c>
      <c r="J5" s="23">
        <f>Aizawl!$Y$355+Aizawl!$Y$356+Aizawl!$Y$357+Aizawl!$Y$358</f>
        <v>0</v>
      </c>
      <c r="K5" s="24">
        <v>0</v>
      </c>
      <c r="L5" s="24">
        <v>0</v>
      </c>
      <c r="M5" s="23">
        <f>[33]Akola!$Y$363+[33]Akola!$Y$364</f>
        <v>0</v>
      </c>
      <c r="N5" s="23">
        <f>[33]Akola!$Y$364</f>
        <v>0</v>
      </c>
      <c r="O5" s="24">
        <v>0</v>
      </c>
      <c r="P5" s="24">
        <v>0</v>
      </c>
      <c r="Q5" s="24">
        <v>0</v>
      </c>
      <c r="R5" s="24">
        <v>0</v>
      </c>
      <c r="S5" s="24">
        <v>0</v>
      </c>
      <c r="T5" s="24">
        <v>0</v>
      </c>
      <c r="U5" s="24">
        <v>0</v>
      </c>
      <c r="V5" s="23">
        <v>0</v>
      </c>
      <c r="W5" s="25">
        <f>Aizawl!$Y$283</f>
        <v>5711</v>
      </c>
      <c r="X5" s="25">
        <f>Aizawl!$Y$212</f>
        <v>19672</v>
      </c>
      <c r="Y5" s="25">
        <f>Aizawl!$Y$206</f>
        <v>22056</v>
      </c>
      <c r="Z5" s="25">
        <f>Aizawl!$Y$517</f>
        <v>0</v>
      </c>
      <c r="AA5" s="26">
        <f>Aizawl!$AB$405</f>
        <v>2484.6350000000002</v>
      </c>
      <c r="AB5" s="26">
        <f>Aizawl!$AB$517</f>
        <v>0</v>
      </c>
      <c r="AC5" s="27">
        <f>SUM(AA5:AB5)</f>
        <v>2484.6350000000002</v>
      </c>
      <c r="AD5" s="28">
        <f>[33]Akola!$AB$515</f>
        <v>6</v>
      </c>
      <c r="AE5" s="29">
        <f>AD5-AC5</f>
        <v>-2478.6350000000002</v>
      </c>
    </row>
    <row r="6" spans="1:32" s="30" customFormat="1" ht="28.5" customHeight="1">
      <c r="A6" s="31">
        <v>2</v>
      </c>
      <c r="B6" s="178" t="s">
        <v>561</v>
      </c>
      <c r="C6" s="180">
        <v>1</v>
      </c>
      <c r="D6" s="20"/>
      <c r="E6" s="20"/>
      <c r="F6" s="21"/>
      <c r="G6" s="22"/>
      <c r="H6" s="23">
        <f>Champhai!$Y$350+Champhai!$Y$351</f>
        <v>0</v>
      </c>
      <c r="I6" s="24">
        <f>Champhai!$Y$352+Champhai!$Y$353</f>
        <v>0</v>
      </c>
      <c r="J6" s="23">
        <f>Champhai!$Y$355+Champhai!$Y$356+Champhai!$Y$357+Champhai!$Y$358</f>
        <v>0</v>
      </c>
      <c r="K6" s="24">
        <v>0</v>
      </c>
      <c r="L6" s="24">
        <v>0</v>
      </c>
      <c r="M6" s="23">
        <f>[33]Amravati!$Y$363+[33]Amravati!$Y$364</f>
        <v>0</v>
      </c>
      <c r="N6" s="23">
        <f>[33]Amravati!$Y$364</f>
        <v>0</v>
      </c>
      <c r="O6" s="24">
        <v>0</v>
      </c>
      <c r="P6" s="24">
        <v>0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3">
        <v>0</v>
      </c>
      <c r="W6" s="25">
        <f>Champhai!$Y$283</f>
        <v>2452</v>
      </c>
      <c r="X6" s="25">
        <f>Champhai!$Y$212</f>
        <v>12879</v>
      </c>
      <c r="Y6" s="25">
        <f>Champhai!$Y$206</f>
        <v>13372</v>
      </c>
      <c r="Z6" s="25">
        <f>Champhai!$Y$517</f>
        <v>0</v>
      </c>
      <c r="AA6" s="26">
        <f>Champhai!$AB$405</f>
        <v>2305.2641999999996</v>
      </c>
      <c r="AB6" s="26">
        <f>Champhai!$AB$517</f>
        <v>0</v>
      </c>
      <c r="AC6" s="27">
        <f t="shared" ref="AC6:AC12" si="0">SUM(AA6:AB6)</f>
        <v>2305.2641999999996</v>
      </c>
      <c r="AD6" s="28">
        <f>[33]Amravati!$AB$515</f>
        <v>33</v>
      </c>
      <c r="AE6" s="29">
        <f t="shared" ref="AE6:AE14" si="1">AD6-AC6</f>
        <v>-2272.2641999999996</v>
      </c>
    </row>
    <row r="7" spans="1:32" s="30" customFormat="1" ht="28.5" customHeight="1">
      <c r="A7" s="19">
        <v>3</v>
      </c>
      <c r="B7" s="178" t="s">
        <v>560</v>
      </c>
      <c r="C7" s="180">
        <v>1</v>
      </c>
      <c r="D7" s="20"/>
      <c r="E7" s="20"/>
      <c r="F7" s="21"/>
      <c r="G7" s="22"/>
      <c r="H7" s="23">
        <f>Kolasib!$Y$350+Kolasib!$Y$351</f>
        <v>0</v>
      </c>
      <c r="I7" s="24">
        <f>Kolasib!$Y$352+Kolasib!$Y$353</f>
        <v>0</v>
      </c>
      <c r="J7" s="23">
        <f>Kolasib!$Y$355+Kolasib!$Y$356+Kolasib!$Y$357+Kolasib!$Y$358</f>
        <v>0</v>
      </c>
      <c r="K7" s="24">
        <v>0</v>
      </c>
      <c r="L7" s="24">
        <v>0</v>
      </c>
      <c r="M7" s="23">
        <f>[33]Aurangabad!$Y$363+[33]Aurangabad!$Y$364</f>
        <v>0</v>
      </c>
      <c r="N7" s="23">
        <f>[33]Aurangabad!$Y$364</f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3">
        <v>0</v>
      </c>
      <c r="W7" s="25">
        <f>Kolasib!$Y$283</f>
        <v>1698</v>
      </c>
      <c r="X7" s="25">
        <f>Kolasib!$Y$212</f>
        <v>8174</v>
      </c>
      <c r="Y7" s="25">
        <f>Kolasib!$Y$206</f>
        <v>9564</v>
      </c>
      <c r="Z7" s="25">
        <f>Kolasib!$Y$517</f>
        <v>0</v>
      </c>
      <c r="AA7" s="26">
        <f>Kolasib!$AB$405</f>
        <v>1761.0878</v>
      </c>
      <c r="AB7" s="26">
        <f>Kolasib!$AB$517</f>
        <v>0</v>
      </c>
      <c r="AC7" s="27">
        <f t="shared" si="0"/>
        <v>1761.0878</v>
      </c>
      <c r="AD7" s="28">
        <f>[33]Aurangabad!$AB$515</f>
        <v>99</v>
      </c>
      <c r="AE7" s="29">
        <f t="shared" si="1"/>
        <v>-1662.0878</v>
      </c>
    </row>
    <row r="8" spans="1:32" s="30" customFormat="1" ht="28.5" customHeight="1">
      <c r="A8" s="31">
        <v>4</v>
      </c>
      <c r="B8" s="178" t="s">
        <v>559</v>
      </c>
      <c r="C8" s="180">
        <v>1</v>
      </c>
      <c r="D8" s="20"/>
      <c r="E8" s="20">
        <v>1</v>
      </c>
      <c r="F8" s="21"/>
      <c r="G8" s="22"/>
      <c r="H8" s="23">
        <f>Lawngtlai!$Y$350+Lawngtlai!$Y$351</f>
        <v>0</v>
      </c>
      <c r="I8" s="23">
        <f>Lawngtlai!$Y$352+Lawngtlai!$Y$353</f>
        <v>0</v>
      </c>
      <c r="J8" s="23">
        <f>Lawngtlai!$Y$355+Lawngtlai!$Y$356+Lawngtlai!$Y$357+Lawngtlai!$Y$358</f>
        <v>0</v>
      </c>
      <c r="K8" s="24">
        <v>0</v>
      </c>
      <c r="L8" s="24">
        <v>0</v>
      </c>
      <c r="M8" s="23">
        <f>[33]Bhandara!$Y$363+[33]Bhandara!$Y$364</f>
        <v>0</v>
      </c>
      <c r="N8" s="23">
        <f>[33]Bhandara!$Y$364</f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3">
        <v>0</v>
      </c>
      <c r="W8" s="25">
        <f>Lawngtlai!$Y$283</f>
        <v>3775</v>
      </c>
      <c r="X8" s="25">
        <f>Lawngtlai!$Y$212</f>
        <v>16527</v>
      </c>
      <c r="Y8" s="25">
        <f>Lawngtlai!$Y$206</f>
        <v>16535</v>
      </c>
      <c r="Z8" s="25">
        <f>Lawngtlai!$Y$517</f>
        <v>0</v>
      </c>
      <c r="AA8" s="26">
        <f>Lawngtlai!$AB$405</f>
        <v>3188.8659000000002</v>
      </c>
      <c r="AB8" s="26">
        <f>Lawngtlai!$AB$517</f>
        <v>0</v>
      </c>
      <c r="AC8" s="27">
        <f t="shared" si="0"/>
        <v>3188.8659000000002</v>
      </c>
      <c r="AD8" s="28">
        <f>[33]Bhandara!$AB$515</f>
        <v>3</v>
      </c>
      <c r="AE8" s="29">
        <f t="shared" si="1"/>
        <v>-3185.8659000000002</v>
      </c>
    </row>
    <row r="9" spans="1:32" s="30" customFormat="1" ht="28.5" customHeight="1">
      <c r="A9" s="19">
        <v>5</v>
      </c>
      <c r="B9" s="178" t="s">
        <v>558</v>
      </c>
      <c r="C9" s="180">
        <v>1</v>
      </c>
      <c r="D9" s="20"/>
      <c r="E9" s="20"/>
      <c r="F9" s="21"/>
      <c r="G9" s="22"/>
      <c r="H9" s="23">
        <f>Lunglei!$Y$350+Lunglei!$Y$351</f>
        <v>0</v>
      </c>
      <c r="I9" s="23">
        <f>Lunglei!$Y$352+Lunglei!$Y$353</f>
        <v>0</v>
      </c>
      <c r="J9" s="23">
        <f>Lunglei!$Y$355+Lunglei!$Y$356+Lunglei!$Y$357+Lunglei!$Y$358</f>
        <v>0</v>
      </c>
      <c r="K9" s="24">
        <v>0</v>
      </c>
      <c r="L9" s="24">
        <v>0</v>
      </c>
      <c r="M9" s="23">
        <f>[33]Buldana!$Y$363+[33]Buldana!$Y$364</f>
        <v>0</v>
      </c>
      <c r="N9" s="23">
        <f>[33]Buldana!$Y$364</f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3">
        <v>0</v>
      </c>
      <c r="W9" s="25">
        <f>Lunglei!$Y$283</f>
        <v>4296</v>
      </c>
      <c r="X9" s="25">
        <f>Lunglei!$Y$212</f>
        <v>17476</v>
      </c>
      <c r="Y9" s="25">
        <f>Lunglei!$Y$206</f>
        <v>19406</v>
      </c>
      <c r="Z9" s="25">
        <f>Lunglei!$Y$517</f>
        <v>18</v>
      </c>
      <c r="AA9" s="26">
        <f>Lunglei!$AB$405</f>
        <v>3695.5669999999996</v>
      </c>
      <c r="AB9" s="26">
        <f>Lunglei!$AB$517</f>
        <v>36</v>
      </c>
      <c r="AC9" s="27">
        <f t="shared" si="0"/>
        <v>3731.5669999999996</v>
      </c>
      <c r="AD9" s="28">
        <f>[33]Buldana!$AB$515</f>
        <v>14</v>
      </c>
      <c r="AE9" s="29">
        <f t="shared" si="1"/>
        <v>-3717.5669999999996</v>
      </c>
    </row>
    <row r="10" spans="1:32" s="30" customFormat="1" ht="30" customHeight="1">
      <c r="A10" s="31">
        <v>6</v>
      </c>
      <c r="B10" s="178" t="s">
        <v>557</v>
      </c>
      <c r="C10" s="180">
        <v>1</v>
      </c>
      <c r="D10" s="20"/>
      <c r="E10" s="20">
        <v>1</v>
      </c>
      <c r="F10" s="21"/>
      <c r="G10" s="22"/>
      <c r="H10" s="23">
        <f>Mamit!$Y$350+Mamit!$Y$351</f>
        <v>0</v>
      </c>
      <c r="I10" s="23">
        <f>Mamit!$Y$352+Mamit!$Y$353</f>
        <v>0</v>
      </c>
      <c r="J10" s="23">
        <f>Mamit!$Y$355+Mamit!$Y$356+Mamit!$Y$357+Mamit!$Y$358</f>
        <v>0</v>
      </c>
      <c r="K10" s="24">
        <v>0</v>
      </c>
      <c r="L10" s="24">
        <v>0</v>
      </c>
      <c r="M10" s="23">
        <f>[33]Chandrapur!$Y$363+[33]Chandrapur!$Y$364</f>
        <v>0</v>
      </c>
      <c r="N10" s="23">
        <f>[33]Chandrapur!$Y$364</f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3">
        <v>0</v>
      </c>
      <c r="W10" s="25">
        <f>Mamit!$Y$283</f>
        <v>2184</v>
      </c>
      <c r="X10" s="25">
        <f>Mamit!$Y$212</f>
        <v>12530</v>
      </c>
      <c r="Y10" s="25">
        <f>Mamit!$Y$206</f>
        <v>12997</v>
      </c>
      <c r="Z10" s="25">
        <f>Mamit!$Y$517</f>
        <v>0</v>
      </c>
      <c r="AA10" s="26">
        <f>Mamit!$AB$405</f>
        <v>2705.7036760000001</v>
      </c>
      <c r="AB10" s="26">
        <f>Mamit!$AB$517</f>
        <v>0</v>
      </c>
      <c r="AC10" s="27">
        <f t="shared" si="0"/>
        <v>2705.7036760000001</v>
      </c>
      <c r="AD10" s="28">
        <f>[33]Chandrapur!$AB$515</f>
        <v>14</v>
      </c>
      <c r="AE10" s="29">
        <f t="shared" si="1"/>
        <v>-2691.7036760000001</v>
      </c>
    </row>
    <row r="11" spans="1:32" s="30" customFormat="1" ht="30" customHeight="1">
      <c r="A11" s="19">
        <v>7</v>
      </c>
      <c r="B11" s="178" t="s">
        <v>556</v>
      </c>
      <c r="C11" s="180">
        <v>1</v>
      </c>
      <c r="D11" s="20"/>
      <c r="E11" s="20"/>
      <c r="F11" s="20"/>
      <c r="G11" s="22"/>
      <c r="H11" s="23">
        <f>Saiha!$Y$350+Saiha!$Y$351</f>
        <v>0</v>
      </c>
      <c r="I11" s="23">
        <f>Saiha!$Y$352+Saiha!$Y$353</f>
        <v>0</v>
      </c>
      <c r="J11" s="23">
        <f>Saiha!$Y$355+Saiha!$Y$356+Saiha!$Y$357+Saiha!$Y$358</f>
        <v>0</v>
      </c>
      <c r="K11" s="24">
        <v>0</v>
      </c>
      <c r="L11" s="24">
        <v>0</v>
      </c>
      <c r="M11" s="23">
        <f>[33]Dhule!$Y$363+[33]Dhule!$Y$364</f>
        <v>0</v>
      </c>
      <c r="N11" s="23">
        <f>[33]Dhule!$Y$364</f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3">
        <v>0</v>
      </c>
      <c r="W11" s="25">
        <f>Saiha!$Y$283</f>
        <v>2803</v>
      </c>
      <c r="X11" s="25">
        <f>Saiha!$Y$212</f>
        <v>7683</v>
      </c>
      <c r="Y11" s="25">
        <f>Saiha!$Y$206</f>
        <v>7907</v>
      </c>
      <c r="Z11" s="25">
        <f>Saiha!$Y$517</f>
        <v>0</v>
      </c>
      <c r="AA11" s="26">
        <f>Saiha!$AB$405</f>
        <v>1429.7011</v>
      </c>
      <c r="AB11" s="26">
        <f>Saiha!$AB$517</f>
        <v>0</v>
      </c>
      <c r="AC11" s="27">
        <f t="shared" si="0"/>
        <v>1429.7011</v>
      </c>
      <c r="AD11" s="28">
        <f>[33]Dhule!$AB$515</f>
        <v>16</v>
      </c>
      <c r="AE11" s="29">
        <f t="shared" si="1"/>
        <v>-1413.7011</v>
      </c>
    </row>
    <row r="12" spans="1:32" s="30" customFormat="1" ht="34.5" customHeight="1" thickBot="1">
      <c r="A12" s="31">
        <v>8</v>
      </c>
      <c r="B12" s="177" t="s">
        <v>555</v>
      </c>
      <c r="C12" s="180">
        <v>1</v>
      </c>
      <c r="D12" s="20"/>
      <c r="E12" s="20"/>
      <c r="F12" s="20"/>
      <c r="G12" s="22"/>
      <c r="H12" s="23">
        <f>Serchhip!$Y$350+Serchhip!$Y$351</f>
        <v>0</v>
      </c>
      <c r="I12" s="23">
        <f>Serchhip!$Y$352+Serchhip!$Y$353</f>
        <v>0</v>
      </c>
      <c r="J12" s="23">
        <f>Serchhip!$Y$355+Serchhip!$Y$356+Serchhip!$Y$357+Serchhip!$Y$358</f>
        <v>0</v>
      </c>
      <c r="K12" s="24">
        <v>0</v>
      </c>
      <c r="L12" s="24">
        <v>0</v>
      </c>
      <c r="M12" s="23">
        <f>[33]Gadchiroli!$Y$363+[33]Gadchiroli!$Y$364</f>
        <v>0</v>
      </c>
      <c r="N12" s="23">
        <f>[33]Gadchiroli!$Y$364</f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3">
        <v>0</v>
      </c>
      <c r="W12" s="25">
        <f>Serchhip!$Y$283</f>
        <v>1322</v>
      </c>
      <c r="X12" s="25">
        <f>Serchhip!$Y$212</f>
        <v>4156</v>
      </c>
      <c r="Y12" s="25">
        <f>Serchhip!$Y$206</f>
        <v>5280</v>
      </c>
      <c r="Z12" s="25">
        <f>Serchhip!$Y$517</f>
        <v>0</v>
      </c>
      <c r="AA12" s="26">
        <f>Serchhip!$AB$405</f>
        <v>758.42200000000014</v>
      </c>
      <c r="AB12" s="26">
        <f>Serchhip!$AB$517</f>
        <v>0</v>
      </c>
      <c r="AC12" s="27">
        <f t="shared" si="0"/>
        <v>758.42200000000014</v>
      </c>
      <c r="AD12" s="28">
        <f>[33]Gadchiroli!$AB$515</f>
        <v>1</v>
      </c>
      <c r="AE12" s="29">
        <f t="shared" si="1"/>
        <v>-757.42200000000014</v>
      </c>
    </row>
    <row r="13" spans="1:32" s="30" customFormat="1" ht="33.75" customHeight="1" thickBot="1">
      <c r="A13" s="32"/>
      <c r="B13" s="33" t="s">
        <v>360</v>
      </c>
      <c r="C13" s="187">
        <f t="shared" ref="C13:AD13" si="2">SUM(C5:C12)</f>
        <v>8</v>
      </c>
      <c r="D13" s="187">
        <f t="shared" si="2"/>
        <v>0</v>
      </c>
      <c r="E13" s="187">
        <f t="shared" si="2"/>
        <v>2</v>
      </c>
      <c r="F13" s="187">
        <f t="shared" si="2"/>
        <v>0</v>
      </c>
      <c r="G13" s="187">
        <f t="shared" si="2"/>
        <v>0</v>
      </c>
      <c r="H13" s="187">
        <f t="shared" si="2"/>
        <v>0</v>
      </c>
      <c r="I13" s="187">
        <f t="shared" si="2"/>
        <v>0</v>
      </c>
      <c r="J13" s="187">
        <f t="shared" si="2"/>
        <v>0</v>
      </c>
      <c r="K13" s="187">
        <f t="shared" si="2"/>
        <v>0</v>
      </c>
      <c r="L13" s="187">
        <f t="shared" si="2"/>
        <v>0</v>
      </c>
      <c r="M13" s="187">
        <f t="shared" si="2"/>
        <v>0</v>
      </c>
      <c r="N13" s="187">
        <f t="shared" si="2"/>
        <v>0</v>
      </c>
      <c r="O13" s="187">
        <f t="shared" si="2"/>
        <v>0</v>
      </c>
      <c r="P13" s="187">
        <f t="shared" si="2"/>
        <v>0</v>
      </c>
      <c r="Q13" s="187">
        <f t="shared" si="2"/>
        <v>0</v>
      </c>
      <c r="R13" s="187">
        <f t="shared" si="2"/>
        <v>0</v>
      </c>
      <c r="S13" s="187">
        <f t="shared" si="2"/>
        <v>0</v>
      </c>
      <c r="T13" s="187">
        <f t="shared" si="2"/>
        <v>0</v>
      </c>
      <c r="U13" s="187">
        <f t="shared" si="2"/>
        <v>0</v>
      </c>
      <c r="V13" s="187">
        <f t="shared" si="2"/>
        <v>0</v>
      </c>
      <c r="W13" s="34">
        <f t="shared" si="2"/>
        <v>24241</v>
      </c>
      <c r="X13" s="34">
        <f t="shared" si="2"/>
        <v>99097</v>
      </c>
      <c r="Y13" s="34">
        <f t="shared" si="2"/>
        <v>107117</v>
      </c>
      <c r="Z13" s="34">
        <f t="shared" si="2"/>
        <v>18</v>
      </c>
      <c r="AA13" s="35">
        <f t="shared" si="2"/>
        <v>18329.246675999995</v>
      </c>
      <c r="AB13" s="35">
        <f t="shared" si="2"/>
        <v>36</v>
      </c>
      <c r="AC13" s="35">
        <f t="shared" si="2"/>
        <v>18365.246675999995</v>
      </c>
      <c r="AD13" s="29">
        <f t="shared" si="2"/>
        <v>186</v>
      </c>
      <c r="AE13" s="29">
        <f t="shared" si="1"/>
        <v>-18179.246675999995</v>
      </c>
    </row>
    <row r="14" spans="1:32" s="38" customFormat="1" ht="30.75" customHeight="1" thickBot="1">
      <c r="A14" s="416" t="s">
        <v>452</v>
      </c>
      <c r="B14" s="417"/>
      <c r="C14" s="417"/>
      <c r="D14" s="417"/>
      <c r="E14" s="417"/>
      <c r="F14" s="417"/>
      <c r="G14" s="417"/>
      <c r="H14" s="23">
        <v>0</v>
      </c>
      <c r="I14" s="24">
        <v>0</v>
      </c>
      <c r="J14" s="23">
        <v>0</v>
      </c>
      <c r="K14" s="24">
        <v>0</v>
      </c>
      <c r="L14" s="24">
        <v>0</v>
      </c>
      <c r="M14" s="23">
        <f>[33]Maharashtra!$Y$363+[33]Maharashtra!$Y$364</f>
        <v>0</v>
      </c>
      <c r="N14" s="23">
        <f>[33]Maharashtra!$Y$364</f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3">
        <v>0</v>
      </c>
      <c r="W14" s="25">
        <f>[33]Maharashtra!$Y$287</f>
        <v>427871</v>
      </c>
      <c r="X14" s="25">
        <f>[33]Maharashtra!$Y$216</f>
        <v>3762027</v>
      </c>
      <c r="Y14" s="25">
        <f>[33]Maharashtra!$Y$210</f>
        <v>11702764</v>
      </c>
      <c r="Z14" s="25">
        <f>[33]Maharashtra!$Y$514</f>
        <v>4350</v>
      </c>
      <c r="AA14" s="26">
        <f>[33]Maharashtra!$AB$402</f>
        <v>235303.39071410804</v>
      </c>
      <c r="AB14" s="26">
        <f>[33]Maharashtra!$AB$514</f>
        <v>2263.0303460000005</v>
      </c>
      <c r="AC14" s="27">
        <f>SUM(AA14:AB14)</f>
        <v>237566.42106010806</v>
      </c>
      <c r="AD14" s="36">
        <f>[33]Maharashtra!AB515</f>
        <v>237566.42106010806</v>
      </c>
      <c r="AE14" s="29">
        <f t="shared" si="1"/>
        <v>0</v>
      </c>
      <c r="AF14" s="37"/>
    </row>
    <row r="15" spans="1:32" ht="35.25" customHeight="1" thickBot="1">
      <c r="A15" s="416" t="s">
        <v>453</v>
      </c>
      <c r="B15" s="417"/>
      <c r="C15" s="417"/>
      <c r="D15" s="417"/>
      <c r="E15" s="417"/>
      <c r="F15" s="417"/>
      <c r="G15" s="417"/>
      <c r="H15" s="39" t="str">
        <f t="shared" ref="H15:AC15" si="3">IF(H14&gt;0, H13/H$14," ")</f>
        <v xml:space="preserve"> </v>
      </c>
      <c r="I15" s="39" t="str">
        <f t="shared" si="3"/>
        <v xml:space="preserve"> </v>
      </c>
      <c r="J15" s="39" t="str">
        <f t="shared" si="3"/>
        <v xml:space="preserve"> </v>
      </c>
      <c r="K15" s="39" t="str">
        <f t="shared" si="3"/>
        <v xml:space="preserve"> </v>
      </c>
      <c r="L15" s="39" t="str">
        <f t="shared" si="3"/>
        <v xml:space="preserve"> </v>
      </c>
      <c r="M15" s="39" t="str">
        <f t="shared" si="3"/>
        <v xml:space="preserve"> </v>
      </c>
      <c r="N15" s="39" t="str">
        <f t="shared" si="3"/>
        <v xml:space="preserve"> </v>
      </c>
      <c r="O15" s="39" t="str">
        <f t="shared" si="3"/>
        <v xml:space="preserve"> </v>
      </c>
      <c r="P15" s="39" t="str">
        <f t="shared" si="3"/>
        <v xml:space="preserve"> </v>
      </c>
      <c r="Q15" s="39" t="str">
        <f t="shared" si="3"/>
        <v xml:space="preserve"> </v>
      </c>
      <c r="R15" s="39" t="str">
        <f t="shared" si="3"/>
        <v xml:space="preserve"> </v>
      </c>
      <c r="S15" s="39" t="str">
        <f t="shared" si="3"/>
        <v xml:space="preserve"> </v>
      </c>
      <c r="T15" s="39" t="str">
        <f t="shared" si="3"/>
        <v xml:space="preserve"> </v>
      </c>
      <c r="U15" s="39" t="str">
        <f t="shared" si="3"/>
        <v xml:space="preserve"> </v>
      </c>
      <c r="V15" s="39" t="str">
        <f t="shared" si="3"/>
        <v xml:space="preserve"> </v>
      </c>
      <c r="W15" s="40">
        <f t="shared" si="3"/>
        <v>5.6654926367994095E-2</v>
      </c>
      <c r="X15" s="40">
        <f t="shared" si="3"/>
        <v>2.6341384578047952E-2</v>
      </c>
      <c r="Y15" s="40">
        <f t="shared" si="3"/>
        <v>9.1531368145166391E-3</v>
      </c>
      <c r="Z15" s="40">
        <f t="shared" si="3"/>
        <v>4.1379310344827587E-3</v>
      </c>
      <c r="AA15" s="40">
        <f t="shared" si="3"/>
        <v>7.7896228440965817E-2</v>
      </c>
      <c r="AB15" s="40">
        <f t="shared" si="3"/>
        <v>1.5907873291947448E-2</v>
      </c>
      <c r="AC15" s="40">
        <f t="shared" si="3"/>
        <v>7.7305734514362609E-2</v>
      </c>
      <c r="AD15" s="41"/>
      <c r="AE15" s="41"/>
      <c r="AF15" s="41"/>
    </row>
    <row r="16" spans="1:32" ht="25.5">
      <c r="A16" s="41"/>
      <c r="B16" s="41"/>
      <c r="C16" s="41"/>
      <c r="D16" s="41"/>
      <c r="E16" s="41"/>
      <c r="F16" s="418" t="s">
        <v>454</v>
      </c>
      <c r="G16" s="184" t="s">
        <v>455</v>
      </c>
      <c r="H16" s="42">
        <f t="shared" ref="H16:AC16" si="4">SUMIF($C$5:$C$12, "1", H5:H12)</f>
        <v>0</v>
      </c>
      <c r="I16" s="42">
        <f t="shared" si="4"/>
        <v>0</v>
      </c>
      <c r="J16" s="42">
        <f t="shared" si="4"/>
        <v>0</v>
      </c>
      <c r="K16" s="42">
        <f t="shared" si="4"/>
        <v>0</v>
      </c>
      <c r="L16" s="42">
        <f t="shared" si="4"/>
        <v>0</v>
      </c>
      <c r="M16" s="42">
        <f t="shared" si="4"/>
        <v>0</v>
      </c>
      <c r="N16" s="42">
        <f t="shared" si="4"/>
        <v>0</v>
      </c>
      <c r="O16" s="42">
        <f t="shared" si="4"/>
        <v>0</v>
      </c>
      <c r="P16" s="42">
        <f t="shared" si="4"/>
        <v>0</v>
      </c>
      <c r="Q16" s="42">
        <f t="shared" si="4"/>
        <v>0</v>
      </c>
      <c r="R16" s="42">
        <f t="shared" si="4"/>
        <v>0</v>
      </c>
      <c r="S16" s="42">
        <f t="shared" si="4"/>
        <v>0</v>
      </c>
      <c r="T16" s="42">
        <f t="shared" si="4"/>
        <v>0</v>
      </c>
      <c r="U16" s="42">
        <f t="shared" si="4"/>
        <v>0</v>
      </c>
      <c r="V16" s="42">
        <f t="shared" si="4"/>
        <v>0</v>
      </c>
      <c r="W16" s="43">
        <f t="shared" si="4"/>
        <v>24241</v>
      </c>
      <c r="X16" s="43">
        <f t="shared" si="4"/>
        <v>99097</v>
      </c>
      <c r="Y16" s="43">
        <f t="shared" si="4"/>
        <v>107117</v>
      </c>
      <c r="Z16" s="43">
        <f t="shared" si="4"/>
        <v>18</v>
      </c>
      <c r="AA16" s="44">
        <f t="shared" si="4"/>
        <v>18329.246675999995</v>
      </c>
      <c r="AB16" s="44">
        <f t="shared" si="4"/>
        <v>36</v>
      </c>
      <c r="AC16" s="44">
        <f t="shared" si="4"/>
        <v>18365.246675999995</v>
      </c>
      <c r="AD16" s="41"/>
      <c r="AE16" s="41"/>
      <c r="AF16" s="41"/>
    </row>
    <row r="17" spans="1:32" s="50" customFormat="1" ht="26.25" thickBot="1">
      <c r="A17" s="45"/>
      <c r="B17" s="45"/>
      <c r="C17" s="45"/>
      <c r="D17" s="45"/>
      <c r="E17" s="45"/>
      <c r="F17" s="419"/>
      <c r="G17" s="46" t="s">
        <v>456</v>
      </c>
      <c r="H17" s="47" t="str">
        <f>IF(H16&gt;0, H16/H$13," ")</f>
        <v xml:space="preserve"> </v>
      </c>
      <c r="I17" s="47" t="str">
        <f t="shared" ref="I17:AC17" si="5">IF(I16&gt;0, I16/I$13," ")</f>
        <v xml:space="preserve"> </v>
      </c>
      <c r="J17" s="47" t="str">
        <f t="shared" si="5"/>
        <v xml:space="preserve"> </v>
      </c>
      <c r="K17" s="47" t="str">
        <f t="shared" si="5"/>
        <v xml:space="preserve"> </v>
      </c>
      <c r="L17" s="47" t="str">
        <f t="shared" si="5"/>
        <v xml:space="preserve"> </v>
      </c>
      <c r="M17" s="47" t="str">
        <f t="shared" si="5"/>
        <v xml:space="preserve"> </v>
      </c>
      <c r="N17" s="47" t="str">
        <f t="shared" si="5"/>
        <v xml:space="preserve"> </v>
      </c>
      <c r="O17" s="47" t="str">
        <f t="shared" si="5"/>
        <v xml:space="preserve"> </v>
      </c>
      <c r="P17" s="47" t="str">
        <f t="shared" si="5"/>
        <v xml:space="preserve"> </v>
      </c>
      <c r="Q17" s="47" t="str">
        <f t="shared" si="5"/>
        <v xml:space="preserve"> </v>
      </c>
      <c r="R17" s="47" t="str">
        <f t="shared" si="5"/>
        <v xml:space="preserve"> </v>
      </c>
      <c r="S17" s="47" t="str">
        <f t="shared" si="5"/>
        <v xml:space="preserve"> </v>
      </c>
      <c r="T17" s="47" t="str">
        <f t="shared" si="5"/>
        <v xml:space="preserve"> </v>
      </c>
      <c r="U17" s="47" t="str">
        <f t="shared" si="5"/>
        <v xml:space="preserve"> </v>
      </c>
      <c r="V17" s="47" t="str">
        <f t="shared" si="5"/>
        <v xml:space="preserve"> </v>
      </c>
      <c r="W17" s="48">
        <f t="shared" si="5"/>
        <v>1</v>
      </c>
      <c r="X17" s="48">
        <f t="shared" si="5"/>
        <v>1</v>
      </c>
      <c r="Y17" s="48">
        <f t="shared" si="5"/>
        <v>1</v>
      </c>
      <c r="Z17" s="48">
        <f t="shared" si="5"/>
        <v>1</v>
      </c>
      <c r="AA17" s="48">
        <f t="shared" si="5"/>
        <v>1</v>
      </c>
      <c r="AB17" s="48">
        <f t="shared" si="5"/>
        <v>1</v>
      </c>
      <c r="AC17" s="49">
        <f t="shared" si="5"/>
        <v>1</v>
      </c>
      <c r="AD17" s="45"/>
      <c r="AE17" s="45"/>
      <c r="AF17" s="45"/>
    </row>
    <row r="18" spans="1:32" ht="25.5">
      <c r="A18" s="41"/>
      <c r="B18" s="41"/>
      <c r="C18" s="41"/>
      <c r="D18" s="41"/>
      <c r="E18" s="41"/>
      <c r="F18" s="419"/>
      <c r="G18" s="184" t="s">
        <v>457</v>
      </c>
      <c r="H18" s="42">
        <f t="shared" ref="H18:AC18" si="6">SUMIF($D$5:$D$12, "1", H5:H12)</f>
        <v>0</v>
      </c>
      <c r="I18" s="42">
        <f t="shared" si="6"/>
        <v>0</v>
      </c>
      <c r="J18" s="42">
        <f t="shared" si="6"/>
        <v>0</v>
      </c>
      <c r="K18" s="42">
        <f t="shared" si="6"/>
        <v>0</v>
      </c>
      <c r="L18" s="42">
        <f t="shared" si="6"/>
        <v>0</v>
      </c>
      <c r="M18" s="42">
        <f t="shared" si="6"/>
        <v>0</v>
      </c>
      <c r="N18" s="42">
        <f t="shared" si="6"/>
        <v>0</v>
      </c>
      <c r="O18" s="42">
        <f t="shared" si="6"/>
        <v>0</v>
      </c>
      <c r="P18" s="42">
        <f t="shared" si="6"/>
        <v>0</v>
      </c>
      <c r="Q18" s="42">
        <f t="shared" si="6"/>
        <v>0</v>
      </c>
      <c r="R18" s="42">
        <f t="shared" si="6"/>
        <v>0</v>
      </c>
      <c r="S18" s="42">
        <f t="shared" si="6"/>
        <v>0</v>
      </c>
      <c r="T18" s="42">
        <f t="shared" si="6"/>
        <v>0</v>
      </c>
      <c r="U18" s="42">
        <f t="shared" si="6"/>
        <v>0</v>
      </c>
      <c r="V18" s="42">
        <f t="shared" si="6"/>
        <v>0</v>
      </c>
      <c r="W18" s="43">
        <f t="shared" si="6"/>
        <v>0</v>
      </c>
      <c r="X18" s="43">
        <f t="shared" si="6"/>
        <v>0</v>
      </c>
      <c r="Y18" s="43">
        <f t="shared" si="6"/>
        <v>0</v>
      </c>
      <c r="Z18" s="43">
        <f t="shared" si="6"/>
        <v>0</v>
      </c>
      <c r="AA18" s="44">
        <f t="shared" si="6"/>
        <v>0</v>
      </c>
      <c r="AB18" s="44">
        <f t="shared" si="6"/>
        <v>0</v>
      </c>
      <c r="AC18" s="44">
        <f t="shared" si="6"/>
        <v>0</v>
      </c>
      <c r="AD18" s="41"/>
      <c r="AE18" s="41"/>
      <c r="AF18" s="41"/>
    </row>
    <row r="19" spans="1:32" s="50" customFormat="1" ht="26.25" thickBot="1">
      <c r="A19" s="45"/>
      <c r="B19" s="45"/>
      <c r="C19" s="45"/>
      <c r="D19" s="45"/>
      <c r="E19" s="45"/>
      <c r="F19" s="419"/>
      <c r="G19" s="51" t="s">
        <v>458</v>
      </c>
      <c r="H19" s="52" t="str">
        <f t="shared" ref="H19:AC19" si="7">IF(H18&gt;0, H18/H$13," ")</f>
        <v xml:space="preserve"> </v>
      </c>
      <c r="I19" s="52" t="str">
        <f t="shared" si="7"/>
        <v xml:space="preserve"> </v>
      </c>
      <c r="J19" s="52" t="str">
        <f t="shared" si="7"/>
        <v xml:space="preserve"> </v>
      </c>
      <c r="K19" s="52" t="str">
        <f t="shared" si="7"/>
        <v xml:space="preserve"> </v>
      </c>
      <c r="L19" s="52" t="str">
        <f t="shared" si="7"/>
        <v xml:space="preserve"> </v>
      </c>
      <c r="M19" s="52" t="str">
        <f t="shared" si="7"/>
        <v xml:space="preserve"> </v>
      </c>
      <c r="N19" s="52" t="str">
        <f t="shared" si="7"/>
        <v xml:space="preserve"> </v>
      </c>
      <c r="O19" s="52" t="str">
        <f t="shared" si="7"/>
        <v xml:space="preserve"> </v>
      </c>
      <c r="P19" s="52" t="str">
        <f t="shared" si="7"/>
        <v xml:space="preserve"> </v>
      </c>
      <c r="Q19" s="52" t="str">
        <f t="shared" si="7"/>
        <v xml:space="preserve"> </v>
      </c>
      <c r="R19" s="52" t="str">
        <f t="shared" si="7"/>
        <v xml:space="preserve"> </v>
      </c>
      <c r="S19" s="52" t="str">
        <f t="shared" si="7"/>
        <v xml:space="preserve"> </v>
      </c>
      <c r="T19" s="52" t="str">
        <f t="shared" si="7"/>
        <v xml:space="preserve"> </v>
      </c>
      <c r="U19" s="52" t="str">
        <f t="shared" si="7"/>
        <v xml:space="preserve"> </v>
      </c>
      <c r="V19" s="52" t="str">
        <f t="shared" si="7"/>
        <v xml:space="preserve"> </v>
      </c>
      <c r="W19" s="53" t="str">
        <f t="shared" si="7"/>
        <v xml:space="preserve"> </v>
      </c>
      <c r="X19" s="53" t="str">
        <f t="shared" si="7"/>
        <v xml:space="preserve"> </v>
      </c>
      <c r="Y19" s="53" t="str">
        <f t="shared" si="7"/>
        <v xml:space="preserve"> </v>
      </c>
      <c r="Z19" s="53" t="str">
        <f t="shared" si="7"/>
        <v xml:space="preserve"> </v>
      </c>
      <c r="AA19" s="53" t="str">
        <f t="shared" si="7"/>
        <v xml:space="preserve"> </v>
      </c>
      <c r="AB19" s="53" t="str">
        <f t="shared" si="7"/>
        <v xml:space="preserve"> </v>
      </c>
      <c r="AC19" s="53" t="str">
        <f t="shared" si="7"/>
        <v xml:space="preserve"> </v>
      </c>
      <c r="AD19" s="45"/>
      <c r="AE19" s="45"/>
      <c r="AF19" s="45"/>
    </row>
    <row r="20" spans="1:32" ht="38.25">
      <c r="A20" s="41"/>
      <c r="B20" s="54"/>
      <c r="C20" s="41"/>
      <c r="D20" s="41"/>
      <c r="E20" s="41"/>
      <c r="F20" s="419"/>
      <c r="G20" s="55" t="s">
        <v>459</v>
      </c>
      <c r="H20" s="42">
        <f t="shared" ref="H20:N20" si="8">SUMIF($E$12:$E$12, "1", H12:H12)</f>
        <v>0</v>
      </c>
      <c r="I20" s="42">
        <f t="shared" si="8"/>
        <v>0</v>
      </c>
      <c r="J20" s="42">
        <f t="shared" si="8"/>
        <v>0</v>
      </c>
      <c r="K20" s="42">
        <f t="shared" si="8"/>
        <v>0</v>
      </c>
      <c r="L20" s="42">
        <f t="shared" si="8"/>
        <v>0</v>
      </c>
      <c r="M20" s="42">
        <f t="shared" si="8"/>
        <v>0</v>
      </c>
      <c r="N20" s="42">
        <f t="shared" si="8"/>
        <v>0</v>
      </c>
      <c r="O20" s="42">
        <f t="shared" ref="O20:AC20" si="9">SUMIF($E$5:$E$12, "1", O5:O12)</f>
        <v>0</v>
      </c>
      <c r="P20" s="42">
        <f t="shared" si="9"/>
        <v>0</v>
      </c>
      <c r="Q20" s="42">
        <f t="shared" si="9"/>
        <v>0</v>
      </c>
      <c r="R20" s="42">
        <f t="shared" si="9"/>
        <v>0</v>
      </c>
      <c r="S20" s="42">
        <f t="shared" si="9"/>
        <v>0</v>
      </c>
      <c r="T20" s="42">
        <f t="shared" si="9"/>
        <v>0</v>
      </c>
      <c r="U20" s="42">
        <f t="shared" si="9"/>
        <v>0</v>
      </c>
      <c r="V20" s="42">
        <f t="shared" si="9"/>
        <v>0</v>
      </c>
      <c r="W20" s="43">
        <f t="shared" si="9"/>
        <v>5959</v>
      </c>
      <c r="X20" s="43">
        <f t="shared" si="9"/>
        <v>29057</v>
      </c>
      <c r="Y20" s="43">
        <f t="shared" si="9"/>
        <v>29532</v>
      </c>
      <c r="Z20" s="43">
        <f t="shared" si="9"/>
        <v>0</v>
      </c>
      <c r="AA20" s="44">
        <f t="shared" si="9"/>
        <v>5894.5695759999999</v>
      </c>
      <c r="AB20" s="44">
        <f t="shared" si="9"/>
        <v>0</v>
      </c>
      <c r="AC20" s="44">
        <f t="shared" si="9"/>
        <v>5894.5695759999999</v>
      </c>
      <c r="AD20" s="41"/>
      <c r="AE20" s="41"/>
      <c r="AF20" s="41"/>
    </row>
    <row r="21" spans="1:32" ht="39" thickBot="1">
      <c r="A21" s="41"/>
      <c r="B21" s="54"/>
      <c r="C21" s="41"/>
      <c r="D21" s="41"/>
      <c r="E21" s="41"/>
      <c r="F21" s="419"/>
      <c r="G21" s="185" t="s">
        <v>460</v>
      </c>
      <c r="H21" s="47" t="str">
        <f t="shared" ref="H21:AC21" si="10">IF(H20&gt;0, H20/H$13," ")</f>
        <v xml:space="preserve"> </v>
      </c>
      <c r="I21" s="47" t="str">
        <f t="shared" si="10"/>
        <v xml:space="preserve"> </v>
      </c>
      <c r="J21" s="47" t="str">
        <f t="shared" si="10"/>
        <v xml:space="preserve"> </v>
      </c>
      <c r="K21" s="47" t="str">
        <f t="shared" si="10"/>
        <v xml:space="preserve"> </v>
      </c>
      <c r="L21" s="47" t="str">
        <f t="shared" si="10"/>
        <v xml:space="preserve"> </v>
      </c>
      <c r="M21" s="47" t="str">
        <f t="shared" si="10"/>
        <v xml:space="preserve"> </v>
      </c>
      <c r="N21" s="47" t="str">
        <f t="shared" si="10"/>
        <v xml:space="preserve"> </v>
      </c>
      <c r="O21" s="47" t="str">
        <f t="shared" si="10"/>
        <v xml:space="preserve"> </v>
      </c>
      <c r="P21" s="47" t="str">
        <f t="shared" si="10"/>
        <v xml:space="preserve"> </v>
      </c>
      <c r="Q21" s="47" t="str">
        <f t="shared" si="10"/>
        <v xml:space="preserve"> </v>
      </c>
      <c r="R21" s="47" t="str">
        <f t="shared" si="10"/>
        <v xml:space="preserve"> </v>
      </c>
      <c r="S21" s="47" t="str">
        <f t="shared" si="10"/>
        <v xml:space="preserve"> </v>
      </c>
      <c r="T21" s="47" t="str">
        <f t="shared" si="10"/>
        <v xml:space="preserve"> </v>
      </c>
      <c r="U21" s="47" t="str">
        <f t="shared" si="10"/>
        <v xml:space="preserve"> </v>
      </c>
      <c r="V21" s="47" t="str">
        <f t="shared" si="10"/>
        <v xml:space="preserve"> </v>
      </c>
      <c r="W21" s="48">
        <f t="shared" si="10"/>
        <v>0.24582319211253661</v>
      </c>
      <c r="X21" s="48">
        <f t="shared" si="10"/>
        <v>0.29321775633974795</v>
      </c>
      <c r="Y21" s="48">
        <f t="shared" si="10"/>
        <v>0.27569853524650617</v>
      </c>
      <c r="Z21" s="48" t="str">
        <f t="shared" si="10"/>
        <v xml:space="preserve"> </v>
      </c>
      <c r="AA21" s="48">
        <f t="shared" si="10"/>
        <v>0.32159366286003721</v>
      </c>
      <c r="AB21" s="48" t="str">
        <f t="shared" si="10"/>
        <v xml:space="preserve"> </v>
      </c>
      <c r="AC21" s="48">
        <f t="shared" si="10"/>
        <v>0.32096326719657514</v>
      </c>
      <c r="AD21" s="41"/>
      <c r="AE21" s="41"/>
      <c r="AF21" s="41"/>
    </row>
    <row r="22" spans="1:32" ht="51">
      <c r="A22" s="41"/>
      <c r="B22" s="56"/>
      <c r="C22" s="41"/>
      <c r="D22" s="41"/>
      <c r="E22" s="41"/>
      <c r="F22" s="419"/>
      <c r="G22" s="184" t="s">
        <v>461</v>
      </c>
      <c r="H22" s="42">
        <f t="shared" ref="H22:N22" si="11">SUMIF($F$12:$F$12, "1", H12:H12)</f>
        <v>0</v>
      </c>
      <c r="I22" s="42">
        <f t="shared" si="11"/>
        <v>0</v>
      </c>
      <c r="J22" s="42">
        <f t="shared" si="11"/>
        <v>0</v>
      </c>
      <c r="K22" s="42">
        <f t="shared" si="11"/>
        <v>0</v>
      </c>
      <c r="L22" s="42">
        <f t="shared" si="11"/>
        <v>0</v>
      </c>
      <c r="M22" s="42">
        <f t="shared" si="11"/>
        <v>0</v>
      </c>
      <c r="N22" s="42">
        <f t="shared" si="11"/>
        <v>0</v>
      </c>
      <c r="O22" s="42">
        <f t="shared" ref="O22:AC22" si="12">SUMIF($F$5:$F$12, "1", O5:O12)</f>
        <v>0</v>
      </c>
      <c r="P22" s="42">
        <f t="shared" si="12"/>
        <v>0</v>
      </c>
      <c r="Q22" s="42">
        <f t="shared" si="12"/>
        <v>0</v>
      </c>
      <c r="R22" s="42">
        <f t="shared" si="12"/>
        <v>0</v>
      </c>
      <c r="S22" s="42">
        <f t="shared" si="12"/>
        <v>0</v>
      </c>
      <c r="T22" s="42">
        <f t="shared" si="12"/>
        <v>0</v>
      </c>
      <c r="U22" s="42">
        <f t="shared" si="12"/>
        <v>0</v>
      </c>
      <c r="V22" s="42">
        <f t="shared" si="12"/>
        <v>0</v>
      </c>
      <c r="W22" s="43">
        <f t="shared" si="12"/>
        <v>0</v>
      </c>
      <c r="X22" s="43">
        <f t="shared" si="12"/>
        <v>0</v>
      </c>
      <c r="Y22" s="43">
        <f t="shared" si="12"/>
        <v>0</v>
      </c>
      <c r="Z22" s="43">
        <f t="shared" si="12"/>
        <v>0</v>
      </c>
      <c r="AA22" s="44">
        <f t="shared" si="12"/>
        <v>0</v>
      </c>
      <c r="AB22" s="44">
        <f t="shared" si="12"/>
        <v>0</v>
      </c>
      <c r="AC22" s="44">
        <f t="shared" si="12"/>
        <v>0</v>
      </c>
      <c r="AD22" s="41"/>
      <c r="AE22" s="41"/>
      <c r="AF22" s="41"/>
    </row>
    <row r="23" spans="1:32" ht="26.25" thickBot="1">
      <c r="A23" s="41"/>
      <c r="B23" s="54"/>
      <c r="C23" s="41"/>
      <c r="D23" s="41"/>
      <c r="E23" s="41"/>
      <c r="F23" s="419"/>
      <c r="G23" s="57" t="s">
        <v>462</v>
      </c>
      <c r="H23" s="52" t="str">
        <f t="shared" ref="H23:AC23" si="13">IF(H22&gt;0, H22/H$13," ")</f>
        <v xml:space="preserve"> </v>
      </c>
      <c r="I23" s="52" t="str">
        <f t="shared" si="13"/>
        <v xml:space="preserve"> </v>
      </c>
      <c r="J23" s="52" t="str">
        <f t="shared" si="13"/>
        <v xml:space="preserve"> </v>
      </c>
      <c r="K23" s="52" t="str">
        <f t="shared" si="13"/>
        <v xml:space="preserve"> </v>
      </c>
      <c r="L23" s="52" t="str">
        <f t="shared" si="13"/>
        <v xml:space="preserve"> </v>
      </c>
      <c r="M23" s="52" t="str">
        <f t="shared" si="13"/>
        <v xml:space="preserve"> </v>
      </c>
      <c r="N23" s="52" t="str">
        <f t="shared" si="13"/>
        <v xml:space="preserve"> </v>
      </c>
      <c r="O23" s="52" t="str">
        <f t="shared" si="13"/>
        <v xml:space="preserve"> </v>
      </c>
      <c r="P23" s="52" t="str">
        <f t="shared" si="13"/>
        <v xml:space="preserve"> </v>
      </c>
      <c r="Q23" s="52" t="str">
        <f t="shared" si="13"/>
        <v xml:space="preserve"> </v>
      </c>
      <c r="R23" s="52" t="str">
        <f t="shared" si="13"/>
        <v xml:space="preserve"> </v>
      </c>
      <c r="S23" s="52" t="str">
        <f t="shared" si="13"/>
        <v xml:space="preserve"> </v>
      </c>
      <c r="T23" s="52" t="str">
        <f t="shared" si="13"/>
        <v xml:space="preserve"> </v>
      </c>
      <c r="U23" s="52" t="str">
        <f t="shared" si="13"/>
        <v xml:space="preserve"> </v>
      </c>
      <c r="V23" s="52" t="str">
        <f t="shared" si="13"/>
        <v xml:space="preserve"> </v>
      </c>
      <c r="W23" s="53" t="str">
        <f t="shared" si="13"/>
        <v xml:space="preserve"> </v>
      </c>
      <c r="X23" s="53" t="str">
        <f t="shared" si="13"/>
        <v xml:space="preserve"> </v>
      </c>
      <c r="Y23" s="53" t="str">
        <f t="shared" si="13"/>
        <v xml:space="preserve"> </v>
      </c>
      <c r="Z23" s="53" t="str">
        <f t="shared" si="13"/>
        <v xml:space="preserve"> </v>
      </c>
      <c r="AA23" s="53" t="str">
        <f t="shared" si="13"/>
        <v xml:space="preserve"> </v>
      </c>
      <c r="AB23" s="53" t="str">
        <f t="shared" si="13"/>
        <v xml:space="preserve"> </v>
      </c>
      <c r="AC23" s="53" t="str">
        <f t="shared" si="13"/>
        <v xml:space="preserve"> </v>
      </c>
      <c r="AD23" s="41"/>
      <c r="AE23" s="41"/>
      <c r="AF23" s="41"/>
    </row>
    <row r="24" spans="1:32" ht="38.25">
      <c r="A24" s="58"/>
      <c r="B24" s="59"/>
      <c r="C24" s="41"/>
      <c r="D24" s="41"/>
      <c r="E24" s="41"/>
      <c r="F24" s="420"/>
      <c r="G24" s="184" t="s">
        <v>463</v>
      </c>
      <c r="H24" s="42">
        <f t="shared" ref="H24:AC24" si="14">SUMIF($G$5:$G$12, "1", H5:H12)</f>
        <v>0</v>
      </c>
      <c r="I24" s="42">
        <f t="shared" si="14"/>
        <v>0</v>
      </c>
      <c r="J24" s="42">
        <f t="shared" si="14"/>
        <v>0</v>
      </c>
      <c r="K24" s="42">
        <f t="shared" si="14"/>
        <v>0</v>
      </c>
      <c r="L24" s="42">
        <f t="shared" si="14"/>
        <v>0</v>
      </c>
      <c r="M24" s="42">
        <f t="shared" si="14"/>
        <v>0</v>
      </c>
      <c r="N24" s="42">
        <f t="shared" si="14"/>
        <v>0</v>
      </c>
      <c r="O24" s="42">
        <f t="shared" si="14"/>
        <v>0</v>
      </c>
      <c r="P24" s="42">
        <f t="shared" si="14"/>
        <v>0</v>
      </c>
      <c r="Q24" s="42">
        <f t="shared" si="14"/>
        <v>0</v>
      </c>
      <c r="R24" s="42">
        <f t="shared" si="14"/>
        <v>0</v>
      </c>
      <c r="S24" s="42">
        <f t="shared" si="14"/>
        <v>0</v>
      </c>
      <c r="T24" s="42">
        <f t="shared" si="14"/>
        <v>0</v>
      </c>
      <c r="U24" s="42">
        <f t="shared" si="14"/>
        <v>0</v>
      </c>
      <c r="V24" s="42">
        <f t="shared" si="14"/>
        <v>0</v>
      </c>
      <c r="W24" s="43">
        <f t="shared" si="14"/>
        <v>0</v>
      </c>
      <c r="X24" s="43">
        <f t="shared" si="14"/>
        <v>0</v>
      </c>
      <c r="Y24" s="43">
        <f t="shared" si="14"/>
        <v>0</v>
      </c>
      <c r="Z24" s="43">
        <f t="shared" si="14"/>
        <v>0</v>
      </c>
      <c r="AA24" s="44">
        <f t="shared" si="14"/>
        <v>0</v>
      </c>
      <c r="AB24" s="44">
        <f t="shared" si="14"/>
        <v>0</v>
      </c>
      <c r="AC24" s="44">
        <f t="shared" si="14"/>
        <v>0</v>
      </c>
      <c r="AD24" s="41"/>
      <c r="AE24" s="41"/>
      <c r="AF24" s="41"/>
    </row>
    <row r="25" spans="1:32" ht="51.75" thickBot="1">
      <c r="A25" s="58"/>
      <c r="B25" s="54"/>
      <c r="C25" s="41"/>
      <c r="D25" s="41"/>
      <c r="E25" s="41"/>
      <c r="F25" s="421"/>
      <c r="G25" s="185" t="s">
        <v>464</v>
      </c>
      <c r="H25" s="52" t="str">
        <f t="shared" ref="H25:AC25" si="15">IF(H24&gt;0, H24/H$13," ")</f>
        <v xml:space="preserve"> </v>
      </c>
      <c r="I25" s="52" t="str">
        <f t="shared" si="15"/>
        <v xml:space="preserve"> </v>
      </c>
      <c r="J25" s="52" t="str">
        <f t="shared" si="15"/>
        <v xml:space="preserve"> </v>
      </c>
      <c r="K25" s="52" t="str">
        <f t="shared" si="15"/>
        <v xml:space="preserve"> </v>
      </c>
      <c r="L25" s="52" t="str">
        <f t="shared" si="15"/>
        <v xml:space="preserve"> </v>
      </c>
      <c r="M25" s="52" t="str">
        <f t="shared" si="15"/>
        <v xml:space="preserve"> </v>
      </c>
      <c r="N25" s="52" t="str">
        <f t="shared" si="15"/>
        <v xml:space="preserve"> </v>
      </c>
      <c r="O25" s="52" t="str">
        <f t="shared" si="15"/>
        <v xml:space="preserve"> </v>
      </c>
      <c r="P25" s="52" t="str">
        <f t="shared" si="15"/>
        <v xml:space="preserve"> </v>
      </c>
      <c r="Q25" s="52" t="str">
        <f t="shared" si="15"/>
        <v xml:space="preserve"> </v>
      </c>
      <c r="R25" s="52" t="str">
        <f t="shared" si="15"/>
        <v xml:space="preserve"> </v>
      </c>
      <c r="S25" s="52" t="str">
        <f t="shared" si="15"/>
        <v xml:space="preserve"> </v>
      </c>
      <c r="T25" s="52" t="str">
        <f t="shared" si="15"/>
        <v xml:space="preserve"> </v>
      </c>
      <c r="U25" s="52" t="str">
        <f t="shared" si="15"/>
        <v xml:space="preserve"> </v>
      </c>
      <c r="V25" s="52" t="str">
        <f t="shared" si="15"/>
        <v xml:space="preserve"> </v>
      </c>
      <c r="W25" s="53" t="str">
        <f t="shared" si="15"/>
        <v xml:space="preserve"> </v>
      </c>
      <c r="X25" s="53" t="str">
        <f t="shared" si="15"/>
        <v xml:space="preserve"> </v>
      </c>
      <c r="Y25" s="53" t="str">
        <f t="shared" si="15"/>
        <v xml:space="preserve"> </v>
      </c>
      <c r="Z25" s="53" t="str">
        <f t="shared" si="15"/>
        <v xml:space="preserve"> </v>
      </c>
      <c r="AA25" s="53" t="str">
        <f t="shared" si="15"/>
        <v xml:space="preserve"> </v>
      </c>
      <c r="AB25" s="53" t="str">
        <f t="shared" si="15"/>
        <v xml:space="preserve"> </v>
      </c>
      <c r="AC25" s="60" t="str">
        <f t="shared" si="15"/>
        <v xml:space="preserve"> </v>
      </c>
      <c r="AD25" s="41"/>
      <c r="AE25" s="41"/>
      <c r="AF25" s="41"/>
    </row>
    <row r="26" spans="1:32">
      <c r="A26" s="41"/>
      <c r="B26" s="41"/>
      <c r="C26" s="41"/>
      <c r="D26" s="41"/>
    </row>
    <row r="27" spans="1:32">
      <c r="A27" s="41"/>
      <c r="B27" s="41"/>
      <c r="C27" s="41"/>
      <c r="D27" s="41"/>
    </row>
  </sheetData>
  <mergeCells count="28">
    <mergeCell ref="A15:G15"/>
    <mergeCell ref="F16:F25"/>
    <mergeCell ref="T3:V3"/>
    <mergeCell ref="W3:W4"/>
    <mergeCell ref="X3:X4"/>
    <mergeCell ref="A14:G14"/>
    <mergeCell ref="AC2:AC4"/>
    <mergeCell ref="C3:C4"/>
    <mergeCell ref="D3:D4"/>
    <mergeCell ref="E3:E4"/>
    <mergeCell ref="F3:F4"/>
    <mergeCell ref="G3:G4"/>
    <mergeCell ref="H3:N3"/>
    <mergeCell ref="O3:O4"/>
    <mergeCell ref="P3:P4"/>
    <mergeCell ref="Q3:Q4"/>
    <mergeCell ref="A1:C1"/>
    <mergeCell ref="AA1:AB1"/>
    <mergeCell ref="A2:A4"/>
    <mergeCell ref="B2:B4"/>
    <mergeCell ref="C2:G2"/>
    <mergeCell ref="H2:Z2"/>
    <mergeCell ref="AA2:AA4"/>
    <mergeCell ref="AB2:AB4"/>
    <mergeCell ref="R3:R4"/>
    <mergeCell ref="S3:S4"/>
    <mergeCell ref="Y3:Y4"/>
    <mergeCell ref="Z3:Z4"/>
  </mergeCells>
  <pageMargins left="0.16" right="0.17" top="0.61" bottom="0.32" header="0.3" footer="0.19"/>
  <pageSetup paperSize="9" scale="37" orientation="landscape" verticalDpi="200" r:id="rId1"/>
  <headerFooter>
    <oddHeader>&amp;C&amp;"-,Bold"&amp;18Special Focus Districts SSA, Maharashtra-2016-17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37">
    <tabColor rgb="FF00B0F0"/>
  </sheetPr>
  <dimension ref="A1:S392"/>
  <sheetViews>
    <sheetView view="pageBreakPreview" topLeftCell="A13" zoomScale="55" zoomScaleNormal="85" zoomScaleSheetLayoutView="55" workbookViewId="0">
      <selection activeCell="L9" sqref="L9"/>
    </sheetView>
  </sheetViews>
  <sheetFormatPr defaultRowHeight="18.75"/>
  <cols>
    <col min="1" max="1" width="9.140625" style="189"/>
    <col min="2" max="2" width="40.85546875" style="189" customWidth="1"/>
    <col min="3" max="3" width="15" style="209" hidden="1" customWidth="1"/>
    <col min="4" max="4" width="15.7109375" style="210" hidden="1" customWidth="1"/>
    <col min="5" max="5" width="14.140625" style="189" customWidth="1"/>
    <col min="6" max="6" width="15" style="211" customWidth="1"/>
    <col min="7" max="7" width="15.7109375" style="189" customWidth="1"/>
    <col min="8" max="8" width="14.140625" style="189" customWidth="1"/>
    <col min="9" max="9" width="15" style="211" customWidth="1"/>
    <col min="10" max="10" width="15.7109375" style="189" customWidth="1"/>
    <col min="11" max="11" width="13" style="189" customWidth="1"/>
    <col min="12" max="12" width="15" style="211" customWidth="1"/>
    <col min="13" max="13" width="15.7109375" style="189" customWidth="1"/>
    <col min="14" max="14" width="13" style="189" customWidth="1"/>
    <col min="15" max="15" width="12.5703125" style="211" customWidth="1"/>
    <col min="16" max="16" width="15.7109375" style="189" customWidth="1"/>
    <col min="17" max="17" width="13" style="189" customWidth="1"/>
    <col min="18" max="262" width="9.140625" style="189"/>
    <col min="263" max="263" width="40.85546875" style="189" customWidth="1"/>
    <col min="264" max="264" width="0" style="189" hidden="1" customWidth="1"/>
    <col min="265" max="265" width="20.140625" style="189" customWidth="1"/>
    <col min="266" max="266" width="14.140625" style="189" customWidth="1"/>
    <col min="267" max="267" width="19.85546875" style="189" customWidth="1"/>
    <col min="268" max="268" width="16.5703125" style="189" customWidth="1"/>
    <col min="269" max="269" width="13" style="189" customWidth="1"/>
    <col min="270" max="270" width="17" style="189" customWidth="1"/>
    <col min="271" max="271" width="13" style="189" customWidth="1"/>
    <col min="272" max="272" width="20.42578125" style="189" customWidth="1"/>
    <col min="273" max="273" width="13" style="189" customWidth="1"/>
    <col min="274" max="518" width="9.140625" style="189"/>
    <col min="519" max="519" width="40.85546875" style="189" customWidth="1"/>
    <col min="520" max="520" width="0" style="189" hidden="1" customWidth="1"/>
    <col min="521" max="521" width="20.140625" style="189" customWidth="1"/>
    <col min="522" max="522" width="14.140625" style="189" customWidth="1"/>
    <col min="523" max="523" width="19.85546875" style="189" customWidth="1"/>
    <col min="524" max="524" width="16.5703125" style="189" customWidth="1"/>
    <col min="525" max="525" width="13" style="189" customWidth="1"/>
    <col min="526" max="526" width="17" style="189" customWidth="1"/>
    <col min="527" max="527" width="13" style="189" customWidth="1"/>
    <col min="528" max="528" width="20.42578125" style="189" customWidth="1"/>
    <col min="529" max="529" width="13" style="189" customWidth="1"/>
    <col min="530" max="774" width="9.140625" style="189"/>
    <col min="775" max="775" width="40.85546875" style="189" customWidth="1"/>
    <col min="776" max="776" width="0" style="189" hidden="1" customWidth="1"/>
    <col min="777" max="777" width="20.140625" style="189" customWidth="1"/>
    <col min="778" max="778" width="14.140625" style="189" customWidth="1"/>
    <col min="779" max="779" width="19.85546875" style="189" customWidth="1"/>
    <col min="780" max="780" width="16.5703125" style="189" customWidth="1"/>
    <col min="781" max="781" width="13" style="189" customWidth="1"/>
    <col min="782" max="782" width="17" style="189" customWidth="1"/>
    <col min="783" max="783" width="13" style="189" customWidth="1"/>
    <col min="784" max="784" width="20.42578125" style="189" customWidth="1"/>
    <col min="785" max="785" width="13" style="189" customWidth="1"/>
    <col min="786" max="1030" width="9.140625" style="189"/>
    <col min="1031" max="1031" width="40.85546875" style="189" customWidth="1"/>
    <col min="1032" max="1032" width="0" style="189" hidden="1" customWidth="1"/>
    <col min="1033" max="1033" width="20.140625" style="189" customWidth="1"/>
    <col min="1034" max="1034" width="14.140625" style="189" customWidth="1"/>
    <col min="1035" max="1035" width="19.85546875" style="189" customWidth="1"/>
    <col min="1036" max="1036" width="16.5703125" style="189" customWidth="1"/>
    <col min="1037" max="1037" width="13" style="189" customWidth="1"/>
    <col min="1038" max="1038" width="17" style="189" customWidth="1"/>
    <col min="1039" max="1039" width="13" style="189" customWidth="1"/>
    <col min="1040" max="1040" width="20.42578125" style="189" customWidth="1"/>
    <col min="1041" max="1041" width="13" style="189" customWidth="1"/>
    <col min="1042" max="1286" width="9.140625" style="189"/>
    <col min="1287" max="1287" width="40.85546875" style="189" customWidth="1"/>
    <col min="1288" max="1288" width="0" style="189" hidden="1" customWidth="1"/>
    <col min="1289" max="1289" width="20.140625" style="189" customWidth="1"/>
    <col min="1290" max="1290" width="14.140625" style="189" customWidth="1"/>
    <col min="1291" max="1291" width="19.85546875" style="189" customWidth="1"/>
    <col min="1292" max="1292" width="16.5703125" style="189" customWidth="1"/>
    <col min="1293" max="1293" width="13" style="189" customWidth="1"/>
    <col min="1294" max="1294" width="17" style="189" customWidth="1"/>
    <col min="1295" max="1295" width="13" style="189" customWidth="1"/>
    <col min="1296" max="1296" width="20.42578125" style="189" customWidth="1"/>
    <col min="1297" max="1297" width="13" style="189" customWidth="1"/>
    <col min="1298" max="1542" width="9.140625" style="189"/>
    <col min="1543" max="1543" width="40.85546875" style="189" customWidth="1"/>
    <col min="1544" max="1544" width="0" style="189" hidden="1" customWidth="1"/>
    <col min="1545" max="1545" width="20.140625" style="189" customWidth="1"/>
    <col min="1546" max="1546" width="14.140625" style="189" customWidth="1"/>
    <col min="1547" max="1547" width="19.85546875" style="189" customWidth="1"/>
    <col min="1548" max="1548" width="16.5703125" style="189" customWidth="1"/>
    <col min="1549" max="1549" width="13" style="189" customWidth="1"/>
    <col min="1550" max="1550" width="17" style="189" customWidth="1"/>
    <col min="1551" max="1551" width="13" style="189" customWidth="1"/>
    <col min="1552" max="1552" width="20.42578125" style="189" customWidth="1"/>
    <col min="1553" max="1553" width="13" style="189" customWidth="1"/>
    <col min="1554" max="1798" width="9.140625" style="189"/>
    <col min="1799" max="1799" width="40.85546875" style="189" customWidth="1"/>
    <col min="1800" max="1800" width="0" style="189" hidden="1" customWidth="1"/>
    <col min="1801" max="1801" width="20.140625" style="189" customWidth="1"/>
    <col min="1802" max="1802" width="14.140625" style="189" customWidth="1"/>
    <col min="1803" max="1803" width="19.85546875" style="189" customWidth="1"/>
    <col min="1804" max="1804" width="16.5703125" style="189" customWidth="1"/>
    <col min="1805" max="1805" width="13" style="189" customWidth="1"/>
    <col min="1806" max="1806" width="17" style="189" customWidth="1"/>
    <col min="1807" max="1807" width="13" style="189" customWidth="1"/>
    <col min="1808" max="1808" width="20.42578125" style="189" customWidth="1"/>
    <col min="1809" max="1809" width="13" style="189" customWidth="1"/>
    <col min="1810" max="2054" width="9.140625" style="189"/>
    <col min="2055" max="2055" width="40.85546875" style="189" customWidth="1"/>
    <col min="2056" max="2056" width="0" style="189" hidden="1" customWidth="1"/>
    <col min="2057" max="2057" width="20.140625" style="189" customWidth="1"/>
    <col min="2058" max="2058" width="14.140625" style="189" customWidth="1"/>
    <col min="2059" max="2059" width="19.85546875" style="189" customWidth="1"/>
    <col min="2060" max="2060" width="16.5703125" style="189" customWidth="1"/>
    <col min="2061" max="2061" width="13" style="189" customWidth="1"/>
    <col min="2062" max="2062" width="17" style="189" customWidth="1"/>
    <col min="2063" max="2063" width="13" style="189" customWidth="1"/>
    <col min="2064" max="2064" width="20.42578125" style="189" customWidth="1"/>
    <col min="2065" max="2065" width="13" style="189" customWidth="1"/>
    <col min="2066" max="2310" width="9.140625" style="189"/>
    <col min="2311" max="2311" width="40.85546875" style="189" customWidth="1"/>
    <col min="2312" max="2312" width="0" style="189" hidden="1" customWidth="1"/>
    <col min="2313" max="2313" width="20.140625" style="189" customWidth="1"/>
    <col min="2314" max="2314" width="14.140625" style="189" customWidth="1"/>
    <col min="2315" max="2315" width="19.85546875" style="189" customWidth="1"/>
    <col min="2316" max="2316" width="16.5703125" style="189" customWidth="1"/>
    <col min="2317" max="2317" width="13" style="189" customWidth="1"/>
    <col min="2318" max="2318" width="17" style="189" customWidth="1"/>
    <col min="2319" max="2319" width="13" style="189" customWidth="1"/>
    <col min="2320" max="2320" width="20.42578125" style="189" customWidth="1"/>
    <col min="2321" max="2321" width="13" style="189" customWidth="1"/>
    <col min="2322" max="2566" width="9.140625" style="189"/>
    <col min="2567" max="2567" width="40.85546875" style="189" customWidth="1"/>
    <col min="2568" max="2568" width="0" style="189" hidden="1" customWidth="1"/>
    <col min="2569" max="2569" width="20.140625" style="189" customWidth="1"/>
    <col min="2570" max="2570" width="14.140625" style="189" customWidth="1"/>
    <col min="2571" max="2571" width="19.85546875" style="189" customWidth="1"/>
    <col min="2572" max="2572" width="16.5703125" style="189" customWidth="1"/>
    <col min="2573" max="2573" width="13" style="189" customWidth="1"/>
    <col min="2574" max="2574" width="17" style="189" customWidth="1"/>
    <col min="2575" max="2575" width="13" style="189" customWidth="1"/>
    <col min="2576" max="2576" width="20.42578125" style="189" customWidth="1"/>
    <col min="2577" max="2577" width="13" style="189" customWidth="1"/>
    <col min="2578" max="2822" width="9.140625" style="189"/>
    <col min="2823" max="2823" width="40.85546875" style="189" customWidth="1"/>
    <col min="2824" max="2824" width="0" style="189" hidden="1" customWidth="1"/>
    <col min="2825" max="2825" width="20.140625" style="189" customWidth="1"/>
    <col min="2826" max="2826" width="14.140625" style="189" customWidth="1"/>
    <col min="2827" max="2827" width="19.85546875" style="189" customWidth="1"/>
    <col min="2828" max="2828" width="16.5703125" style="189" customWidth="1"/>
    <col min="2829" max="2829" width="13" style="189" customWidth="1"/>
    <col min="2830" max="2830" width="17" style="189" customWidth="1"/>
    <col min="2831" max="2831" width="13" style="189" customWidth="1"/>
    <col min="2832" max="2832" width="20.42578125" style="189" customWidth="1"/>
    <col min="2833" max="2833" width="13" style="189" customWidth="1"/>
    <col min="2834" max="3078" width="9.140625" style="189"/>
    <col min="3079" max="3079" width="40.85546875" style="189" customWidth="1"/>
    <col min="3080" max="3080" width="0" style="189" hidden="1" customWidth="1"/>
    <col min="3081" max="3081" width="20.140625" style="189" customWidth="1"/>
    <col min="3082" max="3082" width="14.140625" style="189" customWidth="1"/>
    <col min="3083" max="3083" width="19.85546875" style="189" customWidth="1"/>
    <col min="3084" max="3084" width="16.5703125" style="189" customWidth="1"/>
    <col min="3085" max="3085" width="13" style="189" customWidth="1"/>
    <col min="3086" max="3086" width="17" style="189" customWidth="1"/>
    <col min="3087" max="3087" width="13" style="189" customWidth="1"/>
    <col min="3088" max="3088" width="20.42578125" style="189" customWidth="1"/>
    <col min="3089" max="3089" width="13" style="189" customWidth="1"/>
    <col min="3090" max="3334" width="9.140625" style="189"/>
    <col min="3335" max="3335" width="40.85546875" style="189" customWidth="1"/>
    <col min="3336" max="3336" width="0" style="189" hidden="1" customWidth="1"/>
    <col min="3337" max="3337" width="20.140625" style="189" customWidth="1"/>
    <col min="3338" max="3338" width="14.140625" style="189" customWidth="1"/>
    <col min="3339" max="3339" width="19.85546875" style="189" customWidth="1"/>
    <col min="3340" max="3340" width="16.5703125" style="189" customWidth="1"/>
    <col min="3341" max="3341" width="13" style="189" customWidth="1"/>
    <col min="3342" max="3342" width="17" style="189" customWidth="1"/>
    <col min="3343" max="3343" width="13" style="189" customWidth="1"/>
    <col min="3344" max="3344" width="20.42578125" style="189" customWidth="1"/>
    <col min="3345" max="3345" width="13" style="189" customWidth="1"/>
    <col min="3346" max="3590" width="9.140625" style="189"/>
    <col min="3591" max="3591" width="40.85546875" style="189" customWidth="1"/>
    <col min="3592" max="3592" width="0" style="189" hidden="1" customWidth="1"/>
    <col min="3593" max="3593" width="20.140625" style="189" customWidth="1"/>
    <col min="3594" max="3594" width="14.140625" style="189" customWidth="1"/>
    <col min="3595" max="3595" width="19.85546875" style="189" customWidth="1"/>
    <col min="3596" max="3596" width="16.5703125" style="189" customWidth="1"/>
    <col min="3597" max="3597" width="13" style="189" customWidth="1"/>
    <col min="3598" max="3598" width="17" style="189" customWidth="1"/>
    <col min="3599" max="3599" width="13" style="189" customWidth="1"/>
    <col min="3600" max="3600" width="20.42578125" style="189" customWidth="1"/>
    <col min="3601" max="3601" width="13" style="189" customWidth="1"/>
    <col min="3602" max="3846" width="9.140625" style="189"/>
    <col min="3847" max="3847" width="40.85546875" style="189" customWidth="1"/>
    <col min="3848" max="3848" width="0" style="189" hidden="1" customWidth="1"/>
    <col min="3849" max="3849" width="20.140625" style="189" customWidth="1"/>
    <col min="3850" max="3850" width="14.140625" style="189" customWidth="1"/>
    <col min="3851" max="3851" width="19.85546875" style="189" customWidth="1"/>
    <col min="3852" max="3852" width="16.5703125" style="189" customWidth="1"/>
    <col min="3853" max="3853" width="13" style="189" customWidth="1"/>
    <col min="3854" max="3854" width="17" style="189" customWidth="1"/>
    <col min="3855" max="3855" width="13" style="189" customWidth="1"/>
    <col min="3856" max="3856" width="20.42578125" style="189" customWidth="1"/>
    <col min="3857" max="3857" width="13" style="189" customWidth="1"/>
    <col min="3858" max="4102" width="9.140625" style="189"/>
    <col min="4103" max="4103" width="40.85546875" style="189" customWidth="1"/>
    <col min="4104" max="4104" width="0" style="189" hidden="1" customWidth="1"/>
    <col min="4105" max="4105" width="20.140625" style="189" customWidth="1"/>
    <col min="4106" max="4106" width="14.140625" style="189" customWidth="1"/>
    <col min="4107" max="4107" width="19.85546875" style="189" customWidth="1"/>
    <col min="4108" max="4108" width="16.5703125" style="189" customWidth="1"/>
    <col min="4109" max="4109" width="13" style="189" customWidth="1"/>
    <col min="4110" max="4110" width="17" style="189" customWidth="1"/>
    <col min="4111" max="4111" width="13" style="189" customWidth="1"/>
    <col min="4112" max="4112" width="20.42578125" style="189" customWidth="1"/>
    <col min="4113" max="4113" width="13" style="189" customWidth="1"/>
    <col min="4114" max="4358" width="9.140625" style="189"/>
    <col min="4359" max="4359" width="40.85546875" style="189" customWidth="1"/>
    <col min="4360" max="4360" width="0" style="189" hidden="1" customWidth="1"/>
    <col min="4361" max="4361" width="20.140625" style="189" customWidth="1"/>
    <col min="4362" max="4362" width="14.140625" style="189" customWidth="1"/>
    <col min="4363" max="4363" width="19.85546875" style="189" customWidth="1"/>
    <col min="4364" max="4364" width="16.5703125" style="189" customWidth="1"/>
    <col min="4365" max="4365" width="13" style="189" customWidth="1"/>
    <col min="4366" max="4366" width="17" style="189" customWidth="1"/>
    <col min="4367" max="4367" width="13" style="189" customWidth="1"/>
    <col min="4368" max="4368" width="20.42578125" style="189" customWidth="1"/>
    <col min="4369" max="4369" width="13" style="189" customWidth="1"/>
    <col min="4370" max="4614" width="9.140625" style="189"/>
    <col min="4615" max="4615" width="40.85546875" style="189" customWidth="1"/>
    <col min="4616" max="4616" width="0" style="189" hidden="1" customWidth="1"/>
    <col min="4617" max="4617" width="20.140625" style="189" customWidth="1"/>
    <col min="4618" max="4618" width="14.140625" style="189" customWidth="1"/>
    <col min="4619" max="4619" width="19.85546875" style="189" customWidth="1"/>
    <col min="4620" max="4620" width="16.5703125" style="189" customWidth="1"/>
    <col min="4621" max="4621" width="13" style="189" customWidth="1"/>
    <col min="4622" max="4622" width="17" style="189" customWidth="1"/>
    <col min="4623" max="4623" width="13" style="189" customWidth="1"/>
    <col min="4624" max="4624" width="20.42578125" style="189" customWidth="1"/>
    <col min="4625" max="4625" width="13" style="189" customWidth="1"/>
    <col min="4626" max="4870" width="9.140625" style="189"/>
    <col min="4871" max="4871" width="40.85546875" style="189" customWidth="1"/>
    <col min="4872" max="4872" width="0" style="189" hidden="1" customWidth="1"/>
    <col min="4873" max="4873" width="20.140625" style="189" customWidth="1"/>
    <col min="4874" max="4874" width="14.140625" style="189" customWidth="1"/>
    <col min="4875" max="4875" width="19.85546875" style="189" customWidth="1"/>
    <col min="4876" max="4876" width="16.5703125" style="189" customWidth="1"/>
    <col min="4877" max="4877" width="13" style="189" customWidth="1"/>
    <col min="4878" max="4878" width="17" style="189" customWidth="1"/>
    <col min="4879" max="4879" width="13" style="189" customWidth="1"/>
    <col min="4880" max="4880" width="20.42578125" style="189" customWidth="1"/>
    <col min="4881" max="4881" width="13" style="189" customWidth="1"/>
    <col min="4882" max="5126" width="9.140625" style="189"/>
    <col min="5127" max="5127" width="40.85546875" style="189" customWidth="1"/>
    <col min="5128" max="5128" width="0" style="189" hidden="1" customWidth="1"/>
    <col min="5129" max="5129" width="20.140625" style="189" customWidth="1"/>
    <col min="5130" max="5130" width="14.140625" style="189" customWidth="1"/>
    <col min="5131" max="5131" width="19.85546875" style="189" customWidth="1"/>
    <col min="5132" max="5132" width="16.5703125" style="189" customWidth="1"/>
    <col min="5133" max="5133" width="13" style="189" customWidth="1"/>
    <col min="5134" max="5134" width="17" style="189" customWidth="1"/>
    <col min="5135" max="5135" width="13" style="189" customWidth="1"/>
    <col min="5136" max="5136" width="20.42578125" style="189" customWidth="1"/>
    <col min="5137" max="5137" width="13" style="189" customWidth="1"/>
    <col min="5138" max="5382" width="9.140625" style="189"/>
    <col min="5383" max="5383" width="40.85546875" style="189" customWidth="1"/>
    <col min="5384" max="5384" width="0" style="189" hidden="1" customWidth="1"/>
    <col min="5385" max="5385" width="20.140625" style="189" customWidth="1"/>
    <col min="5386" max="5386" width="14.140625" style="189" customWidth="1"/>
    <col min="5387" max="5387" width="19.85546875" style="189" customWidth="1"/>
    <col min="5388" max="5388" width="16.5703125" style="189" customWidth="1"/>
    <col min="5389" max="5389" width="13" style="189" customWidth="1"/>
    <col min="5390" max="5390" width="17" style="189" customWidth="1"/>
    <col min="5391" max="5391" width="13" style="189" customWidth="1"/>
    <col min="5392" max="5392" width="20.42578125" style="189" customWidth="1"/>
    <col min="5393" max="5393" width="13" style="189" customWidth="1"/>
    <col min="5394" max="5638" width="9.140625" style="189"/>
    <col min="5639" max="5639" width="40.85546875" style="189" customWidth="1"/>
    <col min="5640" max="5640" width="0" style="189" hidden="1" customWidth="1"/>
    <col min="5641" max="5641" width="20.140625" style="189" customWidth="1"/>
    <col min="5642" max="5642" width="14.140625" style="189" customWidth="1"/>
    <col min="5643" max="5643" width="19.85546875" style="189" customWidth="1"/>
    <col min="5644" max="5644" width="16.5703125" style="189" customWidth="1"/>
    <col min="5645" max="5645" width="13" style="189" customWidth="1"/>
    <col min="5646" max="5646" width="17" style="189" customWidth="1"/>
    <col min="5647" max="5647" width="13" style="189" customWidth="1"/>
    <col min="5648" max="5648" width="20.42578125" style="189" customWidth="1"/>
    <col min="5649" max="5649" width="13" style="189" customWidth="1"/>
    <col min="5650" max="5894" width="9.140625" style="189"/>
    <col min="5895" max="5895" width="40.85546875" style="189" customWidth="1"/>
    <col min="5896" max="5896" width="0" style="189" hidden="1" customWidth="1"/>
    <col min="5897" max="5897" width="20.140625" style="189" customWidth="1"/>
    <col min="5898" max="5898" width="14.140625" style="189" customWidth="1"/>
    <col min="5899" max="5899" width="19.85546875" style="189" customWidth="1"/>
    <col min="5900" max="5900" width="16.5703125" style="189" customWidth="1"/>
    <col min="5901" max="5901" width="13" style="189" customWidth="1"/>
    <col min="5902" max="5902" width="17" style="189" customWidth="1"/>
    <col min="5903" max="5903" width="13" style="189" customWidth="1"/>
    <col min="5904" max="5904" width="20.42578125" style="189" customWidth="1"/>
    <col min="5905" max="5905" width="13" style="189" customWidth="1"/>
    <col min="5906" max="6150" width="9.140625" style="189"/>
    <col min="6151" max="6151" width="40.85546875" style="189" customWidth="1"/>
    <col min="6152" max="6152" width="0" style="189" hidden="1" customWidth="1"/>
    <col min="6153" max="6153" width="20.140625" style="189" customWidth="1"/>
    <col min="6154" max="6154" width="14.140625" style="189" customWidth="1"/>
    <col min="6155" max="6155" width="19.85546875" style="189" customWidth="1"/>
    <col min="6156" max="6156" width="16.5703125" style="189" customWidth="1"/>
    <col min="6157" max="6157" width="13" style="189" customWidth="1"/>
    <col min="6158" max="6158" width="17" style="189" customWidth="1"/>
    <col min="6159" max="6159" width="13" style="189" customWidth="1"/>
    <col min="6160" max="6160" width="20.42578125" style="189" customWidth="1"/>
    <col min="6161" max="6161" width="13" style="189" customWidth="1"/>
    <col min="6162" max="6406" width="9.140625" style="189"/>
    <col min="6407" max="6407" width="40.85546875" style="189" customWidth="1"/>
    <col min="6408" max="6408" width="0" style="189" hidden="1" customWidth="1"/>
    <col min="6409" max="6409" width="20.140625" style="189" customWidth="1"/>
    <col min="6410" max="6410" width="14.140625" style="189" customWidth="1"/>
    <col min="6411" max="6411" width="19.85546875" style="189" customWidth="1"/>
    <col min="6412" max="6412" width="16.5703125" style="189" customWidth="1"/>
    <col min="6413" max="6413" width="13" style="189" customWidth="1"/>
    <col min="6414" max="6414" width="17" style="189" customWidth="1"/>
    <col min="6415" max="6415" width="13" style="189" customWidth="1"/>
    <col min="6416" max="6416" width="20.42578125" style="189" customWidth="1"/>
    <col min="6417" max="6417" width="13" style="189" customWidth="1"/>
    <col min="6418" max="6662" width="9.140625" style="189"/>
    <col min="6663" max="6663" width="40.85546875" style="189" customWidth="1"/>
    <col min="6664" max="6664" width="0" style="189" hidden="1" customWidth="1"/>
    <col min="6665" max="6665" width="20.140625" style="189" customWidth="1"/>
    <col min="6666" max="6666" width="14.140625" style="189" customWidth="1"/>
    <col min="6667" max="6667" width="19.85546875" style="189" customWidth="1"/>
    <col min="6668" max="6668" width="16.5703125" style="189" customWidth="1"/>
    <col min="6669" max="6669" width="13" style="189" customWidth="1"/>
    <col min="6670" max="6670" width="17" style="189" customWidth="1"/>
    <col min="6671" max="6671" width="13" style="189" customWidth="1"/>
    <col min="6672" max="6672" width="20.42578125" style="189" customWidth="1"/>
    <col min="6673" max="6673" width="13" style="189" customWidth="1"/>
    <col min="6674" max="6918" width="9.140625" style="189"/>
    <col min="6919" max="6919" width="40.85546875" style="189" customWidth="1"/>
    <col min="6920" max="6920" width="0" style="189" hidden="1" customWidth="1"/>
    <col min="6921" max="6921" width="20.140625" style="189" customWidth="1"/>
    <col min="6922" max="6922" width="14.140625" style="189" customWidth="1"/>
    <col min="6923" max="6923" width="19.85546875" style="189" customWidth="1"/>
    <col min="6924" max="6924" width="16.5703125" style="189" customWidth="1"/>
    <col min="6925" max="6925" width="13" style="189" customWidth="1"/>
    <col min="6926" max="6926" width="17" style="189" customWidth="1"/>
    <col min="6927" max="6927" width="13" style="189" customWidth="1"/>
    <col min="6928" max="6928" width="20.42578125" style="189" customWidth="1"/>
    <col min="6929" max="6929" width="13" style="189" customWidth="1"/>
    <col min="6930" max="7174" width="9.140625" style="189"/>
    <col min="7175" max="7175" width="40.85546875" style="189" customWidth="1"/>
    <col min="7176" max="7176" width="0" style="189" hidden="1" customWidth="1"/>
    <col min="7177" max="7177" width="20.140625" style="189" customWidth="1"/>
    <col min="7178" max="7178" width="14.140625" style="189" customWidth="1"/>
    <col min="7179" max="7179" width="19.85546875" style="189" customWidth="1"/>
    <col min="7180" max="7180" width="16.5703125" style="189" customWidth="1"/>
    <col min="7181" max="7181" width="13" style="189" customWidth="1"/>
    <col min="7182" max="7182" width="17" style="189" customWidth="1"/>
    <col min="7183" max="7183" width="13" style="189" customWidth="1"/>
    <col min="7184" max="7184" width="20.42578125" style="189" customWidth="1"/>
    <col min="7185" max="7185" width="13" style="189" customWidth="1"/>
    <col min="7186" max="7430" width="9.140625" style="189"/>
    <col min="7431" max="7431" width="40.85546875" style="189" customWidth="1"/>
    <col min="7432" max="7432" width="0" style="189" hidden="1" customWidth="1"/>
    <col min="7433" max="7433" width="20.140625" style="189" customWidth="1"/>
    <col min="7434" max="7434" width="14.140625" style="189" customWidth="1"/>
    <col min="7435" max="7435" width="19.85546875" style="189" customWidth="1"/>
    <col min="7436" max="7436" width="16.5703125" style="189" customWidth="1"/>
    <col min="7437" max="7437" width="13" style="189" customWidth="1"/>
    <col min="7438" max="7438" width="17" style="189" customWidth="1"/>
    <col min="7439" max="7439" width="13" style="189" customWidth="1"/>
    <col min="7440" max="7440" width="20.42578125" style="189" customWidth="1"/>
    <col min="7441" max="7441" width="13" style="189" customWidth="1"/>
    <col min="7442" max="7686" width="9.140625" style="189"/>
    <col min="7687" max="7687" width="40.85546875" style="189" customWidth="1"/>
    <col min="7688" max="7688" width="0" style="189" hidden="1" customWidth="1"/>
    <col min="7689" max="7689" width="20.140625" style="189" customWidth="1"/>
    <col min="7690" max="7690" width="14.140625" style="189" customWidth="1"/>
    <col min="7691" max="7691" width="19.85546875" style="189" customWidth="1"/>
    <col min="7692" max="7692" width="16.5703125" style="189" customWidth="1"/>
    <col min="7693" max="7693" width="13" style="189" customWidth="1"/>
    <col min="7694" max="7694" width="17" style="189" customWidth="1"/>
    <col min="7695" max="7695" width="13" style="189" customWidth="1"/>
    <col min="7696" max="7696" width="20.42578125" style="189" customWidth="1"/>
    <col min="7697" max="7697" width="13" style="189" customWidth="1"/>
    <col min="7698" max="7942" width="9.140625" style="189"/>
    <col min="7943" max="7943" width="40.85546875" style="189" customWidth="1"/>
    <col min="7944" max="7944" width="0" style="189" hidden="1" customWidth="1"/>
    <col min="7945" max="7945" width="20.140625" style="189" customWidth="1"/>
    <col min="7946" max="7946" width="14.140625" style="189" customWidth="1"/>
    <col min="7947" max="7947" width="19.85546875" style="189" customWidth="1"/>
    <col min="7948" max="7948" width="16.5703125" style="189" customWidth="1"/>
    <col min="7949" max="7949" width="13" style="189" customWidth="1"/>
    <col min="7950" max="7950" width="17" style="189" customWidth="1"/>
    <col min="7951" max="7951" width="13" style="189" customWidth="1"/>
    <col min="7952" max="7952" width="20.42578125" style="189" customWidth="1"/>
    <col min="7953" max="7953" width="13" style="189" customWidth="1"/>
    <col min="7954" max="8198" width="9.140625" style="189"/>
    <col min="8199" max="8199" width="40.85546875" style="189" customWidth="1"/>
    <col min="8200" max="8200" width="0" style="189" hidden="1" customWidth="1"/>
    <col min="8201" max="8201" width="20.140625" style="189" customWidth="1"/>
    <col min="8202" max="8202" width="14.140625" style="189" customWidth="1"/>
    <col min="8203" max="8203" width="19.85546875" style="189" customWidth="1"/>
    <col min="8204" max="8204" width="16.5703125" style="189" customWidth="1"/>
    <col min="8205" max="8205" width="13" style="189" customWidth="1"/>
    <col min="8206" max="8206" width="17" style="189" customWidth="1"/>
    <col min="8207" max="8207" width="13" style="189" customWidth="1"/>
    <col min="8208" max="8208" width="20.42578125" style="189" customWidth="1"/>
    <col min="8209" max="8209" width="13" style="189" customWidth="1"/>
    <col min="8210" max="8454" width="9.140625" style="189"/>
    <col min="8455" max="8455" width="40.85546875" style="189" customWidth="1"/>
    <col min="8456" max="8456" width="0" style="189" hidden="1" customWidth="1"/>
    <col min="8457" max="8457" width="20.140625" style="189" customWidth="1"/>
    <col min="8458" max="8458" width="14.140625" style="189" customWidth="1"/>
    <col min="8459" max="8459" width="19.85546875" style="189" customWidth="1"/>
    <col min="8460" max="8460" width="16.5703125" style="189" customWidth="1"/>
    <col min="8461" max="8461" width="13" style="189" customWidth="1"/>
    <col min="8462" max="8462" width="17" style="189" customWidth="1"/>
    <col min="8463" max="8463" width="13" style="189" customWidth="1"/>
    <col min="8464" max="8464" width="20.42578125" style="189" customWidth="1"/>
    <col min="8465" max="8465" width="13" style="189" customWidth="1"/>
    <col min="8466" max="8710" width="9.140625" style="189"/>
    <col min="8711" max="8711" width="40.85546875" style="189" customWidth="1"/>
    <col min="8712" max="8712" width="0" style="189" hidden="1" customWidth="1"/>
    <col min="8713" max="8713" width="20.140625" style="189" customWidth="1"/>
    <col min="8714" max="8714" width="14.140625" style="189" customWidth="1"/>
    <col min="8715" max="8715" width="19.85546875" style="189" customWidth="1"/>
    <col min="8716" max="8716" width="16.5703125" style="189" customWidth="1"/>
    <col min="8717" max="8717" width="13" style="189" customWidth="1"/>
    <col min="8718" max="8718" width="17" style="189" customWidth="1"/>
    <col min="8719" max="8719" width="13" style="189" customWidth="1"/>
    <col min="8720" max="8720" width="20.42578125" style="189" customWidth="1"/>
    <col min="8721" max="8721" width="13" style="189" customWidth="1"/>
    <col min="8722" max="8966" width="9.140625" style="189"/>
    <col min="8967" max="8967" width="40.85546875" style="189" customWidth="1"/>
    <col min="8968" max="8968" width="0" style="189" hidden="1" customWidth="1"/>
    <col min="8969" max="8969" width="20.140625" style="189" customWidth="1"/>
    <col min="8970" max="8970" width="14.140625" style="189" customWidth="1"/>
    <col min="8971" max="8971" width="19.85546875" style="189" customWidth="1"/>
    <col min="8972" max="8972" width="16.5703125" style="189" customWidth="1"/>
    <col min="8973" max="8973" width="13" style="189" customWidth="1"/>
    <col min="8974" max="8974" width="17" style="189" customWidth="1"/>
    <col min="8975" max="8975" width="13" style="189" customWidth="1"/>
    <col min="8976" max="8976" width="20.42578125" style="189" customWidth="1"/>
    <col min="8977" max="8977" width="13" style="189" customWidth="1"/>
    <col min="8978" max="9222" width="9.140625" style="189"/>
    <col min="9223" max="9223" width="40.85546875" style="189" customWidth="1"/>
    <col min="9224" max="9224" width="0" style="189" hidden="1" customWidth="1"/>
    <col min="9225" max="9225" width="20.140625" style="189" customWidth="1"/>
    <col min="9226" max="9226" width="14.140625" style="189" customWidth="1"/>
    <col min="9227" max="9227" width="19.85546875" style="189" customWidth="1"/>
    <col min="9228" max="9228" width="16.5703125" style="189" customWidth="1"/>
    <col min="9229" max="9229" width="13" style="189" customWidth="1"/>
    <col min="9230" max="9230" width="17" style="189" customWidth="1"/>
    <col min="9231" max="9231" width="13" style="189" customWidth="1"/>
    <col min="9232" max="9232" width="20.42578125" style="189" customWidth="1"/>
    <col min="9233" max="9233" width="13" style="189" customWidth="1"/>
    <col min="9234" max="9478" width="9.140625" style="189"/>
    <col min="9479" max="9479" width="40.85546875" style="189" customWidth="1"/>
    <col min="9480" max="9480" width="0" style="189" hidden="1" customWidth="1"/>
    <col min="9481" max="9481" width="20.140625" style="189" customWidth="1"/>
    <col min="9482" max="9482" width="14.140625" style="189" customWidth="1"/>
    <col min="9483" max="9483" width="19.85546875" style="189" customWidth="1"/>
    <col min="9484" max="9484" width="16.5703125" style="189" customWidth="1"/>
    <col min="9485" max="9485" width="13" style="189" customWidth="1"/>
    <col min="9486" max="9486" width="17" style="189" customWidth="1"/>
    <col min="9487" max="9487" width="13" style="189" customWidth="1"/>
    <col min="9488" max="9488" width="20.42578125" style="189" customWidth="1"/>
    <col min="9489" max="9489" width="13" style="189" customWidth="1"/>
    <col min="9490" max="9734" width="9.140625" style="189"/>
    <col min="9735" max="9735" width="40.85546875" style="189" customWidth="1"/>
    <col min="9736" max="9736" width="0" style="189" hidden="1" customWidth="1"/>
    <col min="9737" max="9737" width="20.140625" style="189" customWidth="1"/>
    <col min="9738" max="9738" width="14.140625" style="189" customWidth="1"/>
    <col min="9739" max="9739" width="19.85546875" style="189" customWidth="1"/>
    <col min="9740" max="9740" width="16.5703125" style="189" customWidth="1"/>
    <col min="9741" max="9741" width="13" style="189" customWidth="1"/>
    <col min="9742" max="9742" width="17" style="189" customWidth="1"/>
    <col min="9743" max="9743" width="13" style="189" customWidth="1"/>
    <col min="9744" max="9744" width="20.42578125" style="189" customWidth="1"/>
    <col min="9745" max="9745" width="13" style="189" customWidth="1"/>
    <col min="9746" max="9990" width="9.140625" style="189"/>
    <col min="9991" max="9991" width="40.85546875" style="189" customWidth="1"/>
    <col min="9992" max="9992" width="0" style="189" hidden="1" customWidth="1"/>
    <col min="9993" max="9993" width="20.140625" style="189" customWidth="1"/>
    <col min="9994" max="9994" width="14.140625" style="189" customWidth="1"/>
    <col min="9995" max="9995" width="19.85546875" style="189" customWidth="1"/>
    <col min="9996" max="9996" width="16.5703125" style="189" customWidth="1"/>
    <col min="9997" max="9997" width="13" style="189" customWidth="1"/>
    <col min="9998" max="9998" width="17" style="189" customWidth="1"/>
    <col min="9999" max="9999" width="13" style="189" customWidth="1"/>
    <col min="10000" max="10000" width="20.42578125" style="189" customWidth="1"/>
    <col min="10001" max="10001" width="13" style="189" customWidth="1"/>
    <col min="10002" max="10246" width="9.140625" style="189"/>
    <col min="10247" max="10247" width="40.85546875" style="189" customWidth="1"/>
    <col min="10248" max="10248" width="0" style="189" hidden="1" customWidth="1"/>
    <col min="10249" max="10249" width="20.140625" style="189" customWidth="1"/>
    <col min="10250" max="10250" width="14.140625" style="189" customWidth="1"/>
    <col min="10251" max="10251" width="19.85546875" style="189" customWidth="1"/>
    <col min="10252" max="10252" width="16.5703125" style="189" customWidth="1"/>
    <col min="10253" max="10253" width="13" style="189" customWidth="1"/>
    <col min="10254" max="10254" width="17" style="189" customWidth="1"/>
    <col min="10255" max="10255" width="13" style="189" customWidth="1"/>
    <col min="10256" max="10256" width="20.42578125" style="189" customWidth="1"/>
    <col min="10257" max="10257" width="13" style="189" customWidth="1"/>
    <col min="10258" max="10502" width="9.140625" style="189"/>
    <col min="10503" max="10503" width="40.85546875" style="189" customWidth="1"/>
    <col min="10504" max="10504" width="0" style="189" hidden="1" customWidth="1"/>
    <col min="10505" max="10505" width="20.140625" style="189" customWidth="1"/>
    <col min="10506" max="10506" width="14.140625" style="189" customWidth="1"/>
    <col min="10507" max="10507" width="19.85546875" style="189" customWidth="1"/>
    <col min="10508" max="10508" width="16.5703125" style="189" customWidth="1"/>
    <col min="10509" max="10509" width="13" style="189" customWidth="1"/>
    <col min="10510" max="10510" width="17" style="189" customWidth="1"/>
    <col min="10511" max="10511" width="13" style="189" customWidth="1"/>
    <col min="10512" max="10512" width="20.42578125" style="189" customWidth="1"/>
    <col min="10513" max="10513" width="13" style="189" customWidth="1"/>
    <col min="10514" max="10758" width="9.140625" style="189"/>
    <col min="10759" max="10759" width="40.85546875" style="189" customWidth="1"/>
    <col min="10760" max="10760" width="0" style="189" hidden="1" customWidth="1"/>
    <col min="10761" max="10761" width="20.140625" style="189" customWidth="1"/>
    <col min="10762" max="10762" width="14.140625" style="189" customWidth="1"/>
    <col min="10763" max="10763" width="19.85546875" style="189" customWidth="1"/>
    <col min="10764" max="10764" width="16.5703125" style="189" customWidth="1"/>
    <col min="10765" max="10765" width="13" style="189" customWidth="1"/>
    <col min="10766" max="10766" width="17" style="189" customWidth="1"/>
    <col min="10767" max="10767" width="13" style="189" customWidth="1"/>
    <col min="10768" max="10768" width="20.42578125" style="189" customWidth="1"/>
    <col min="10769" max="10769" width="13" style="189" customWidth="1"/>
    <col min="10770" max="11014" width="9.140625" style="189"/>
    <col min="11015" max="11015" width="40.85546875" style="189" customWidth="1"/>
    <col min="11016" max="11016" width="0" style="189" hidden="1" customWidth="1"/>
    <col min="11017" max="11017" width="20.140625" style="189" customWidth="1"/>
    <col min="11018" max="11018" width="14.140625" style="189" customWidth="1"/>
    <col min="11019" max="11019" width="19.85546875" style="189" customWidth="1"/>
    <col min="11020" max="11020" width="16.5703125" style="189" customWidth="1"/>
    <col min="11021" max="11021" width="13" style="189" customWidth="1"/>
    <col min="11022" max="11022" width="17" style="189" customWidth="1"/>
    <col min="11023" max="11023" width="13" style="189" customWidth="1"/>
    <col min="11024" max="11024" width="20.42578125" style="189" customWidth="1"/>
    <col min="11025" max="11025" width="13" style="189" customWidth="1"/>
    <col min="11026" max="11270" width="9.140625" style="189"/>
    <col min="11271" max="11271" width="40.85546875" style="189" customWidth="1"/>
    <col min="11272" max="11272" width="0" style="189" hidden="1" customWidth="1"/>
    <col min="11273" max="11273" width="20.140625" style="189" customWidth="1"/>
    <col min="11274" max="11274" width="14.140625" style="189" customWidth="1"/>
    <col min="11275" max="11275" width="19.85546875" style="189" customWidth="1"/>
    <col min="11276" max="11276" width="16.5703125" style="189" customWidth="1"/>
    <col min="11277" max="11277" width="13" style="189" customWidth="1"/>
    <col min="11278" max="11278" width="17" style="189" customWidth="1"/>
    <col min="11279" max="11279" width="13" style="189" customWidth="1"/>
    <col min="11280" max="11280" width="20.42578125" style="189" customWidth="1"/>
    <col min="11281" max="11281" width="13" style="189" customWidth="1"/>
    <col min="11282" max="11526" width="9.140625" style="189"/>
    <col min="11527" max="11527" width="40.85546875" style="189" customWidth="1"/>
    <col min="11528" max="11528" width="0" style="189" hidden="1" customWidth="1"/>
    <col min="11529" max="11529" width="20.140625" style="189" customWidth="1"/>
    <col min="11530" max="11530" width="14.140625" style="189" customWidth="1"/>
    <col min="11531" max="11531" width="19.85546875" style="189" customWidth="1"/>
    <col min="11532" max="11532" width="16.5703125" style="189" customWidth="1"/>
    <col min="11533" max="11533" width="13" style="189" customWidth="1"/>
    <col min="11534" max="11534" width="17" style="189" customWidth="1"/>
    <col min="11535" max="11535" width="13" style="189" customWidth="1"/>
    <col min="11536" max="11536" width="20.42578125" style="189" customWidth="1"/>
    <col min="11537" max="11537" width="13" style="189" customWidth="1"/>
    <col min="11538" max="11782" width="9.140625" style="189"/>
    <col min="11783" max="11783" width="40.85546875" style="189" customWidth="1"/>
    <col min="11784" max="11784" width="0" style="189" hidden="1" customWidth="1"/>
    <col min="11785" max="11785" width="20.140625" style="189" customWidth="1"/>
    <col min="11786" max="11786" width="14.140625" style="189" customWidth="1"/>
    <col min="11787" max="11787" width="19.85546875" style="189" customWidth="1"/>
    <col min="11788" max="11788" width="16.5703125" style="189" customWidth="1"/>
    <col min="11789" max="11789" width="13" style="189" customWidth="1"/>
    <col min="11790" max="11790" width="17" style="189" customWidth="1"/>
    <col min="11791" max="11791" width="13" style="189" customWidth="1"/>
    <col min="11792" max="11792" width="20.42578125" style="189" customWidth="1"/>
    <col min="11793" max="11793" width="13" style="189" customWidth="1"/>
    <col min="11794" max="12038" width="9.140625" style="189"/>
    <col min="12039" max="12039" width="40.85546875" style="189" customWidth="1"/>
    <col min="12040" max="12040" width="0" style="189" hidden="1" customWidth="1"/>
    <col min="12041" max="12041" width="20.140625" style="189" customWidth="1"/>
    <col min="12042" max="12042" width="14.140625" style="189" customWidth="1"/>
    <col min="12043" max="12043" width="19.85546875" style="189" customWidth="1"/>
    <col min="12044" max="12044" width="16.5703125" style="189" customWidth="1"/>
    <col min="12045" max="12045" width="13" style="189" customWidth="1"/>
    <col min="12046" max="12046" width="17" style="189" customWidth="1"/>
    <col min="12047" max="12047" width="13" style="189" customWidth="1"/>
    <col min="12048" max="12048" width="20.42578125" style="189" customWidth="1"/>
    <col min="12049" max="12049" width="13" style="189" customWidth="1"/>
    <col min="12050" max="12294" width="9.140625" style="189"/>
    <col min="12295" max="12295" width="40.85546875" style="189" customWidth="1"/>
    <col min="12296" max="12296" width="0" style="189" hidden="1" customWidth="1"/>
    <col min="12297" max="12297" width="20.140625" style="189" customWidth="1"/>
    <col min="12298" max="12298" width="14.140625" style="189" customWidth="1"/>
    <col min="12299" max="12299" width="19.85546875" style="189" customWidth="1"/>
    <col min="12300" max="12300" width="16.5703125" style="189" customWidth="1"/>
    <col min="12301" max="12301" width="13" style="189" customWidth="1"/>
    <col min="12302" max="12302" width="17" style="189" customWidth="1"/>
    <col min="12303" max="12303" width="13" style="189" customWidth="1"/>
    <col min="12304" max="12304" width="20.42578125" style="189" customWidth="1"/>
    <col min="12305" max="12305" width="13" style="189" customWidth="1"/>
    <col min="12306" max="12550" width="9.140625" style="189"/>
    <col min="12551" max="12551" width="40.85546875" style="189" customWidth="1"/>
    <col min="12552" max="12552" width="0" style="189" hidden="1" customWidth="1"/>
    <col min="12553" max="12553" width="20.140625" style="189" customWidth="1"/>
    <col min="12554" max="12554" width="14.140625" style="189" customWidth="1"/>
    <col min="12555" max="12555" width="19.85546875" style="189" customWidth="1"/>
    <col min="12556" max="12556" width="16.5703125" style="189" customWidth="1"/>
    <col min="12557" max="12557" width="13" style="189" customWidth="1"/>
    <col min="12558" max="12558" width="17" style="189" customWidth="1"/>
    <col min="12559" max="12559" width="13" style="189" customWidth="1"/>
    <col min="12560" max="12560" width="20.42578125" style="189" customWidth="1"/>
    <col min="12561" max="12561" width="13" style="189" customWidth="1"/>
    <col min="12562" max="12806" width="9.140625" style="189"/>
    <col min="12807" max="12807" width="40.85546875" style="189" customWidth="1"/>
    <col min="12808" max="12808" width="0" style="189" hidden="1" customWidth="1"/>
    <col min="12809" max="12809" width="20.140625" style="189" customWidth="1"/>
    <col min="12810" max="12810" width="14.140625" style="189" customWidth="1"/>
    <col min="12811" max="12811" width="19.85546875" style="189" customWidth="1"/>
    <col min="12812" max="12812" width="16.5703125" style="189" customWidth="1"/>
    <col min="12813" max="12813" width="13" style="189" customWidth="1"/>
    <col min="12814" max="12814" width="17" style="189" customWidth="1"/>
    <col min="12815" max="12815" width="13" style="189" customWidth="1"/>
    <col min="12816" max="12816" width="20.42578125" style="189" customWidth="1"/>
    <col min="12817" max="12817" width="13" style="189" customWidth="1"/>
    <col min="12818" max="13062" width="9.140625" style="189"/>
    <col min="13063" max="13063" width="40.85546875" style="189" customWidth="1"/>
    <col min="13064" max="13064" width="0" style="189" hidden="1" customWidth="1"/>
    <col min="13065" max="13065" width="20.140625" style="189" customWidth="1"/>
    <col min="13066" max="13066" width="14.140625" style="189" customWidth="1"/>
    <col min="13067" max="13067" width="19.85546875" style="189" customWidth="1"/>
    <col min="13068" max="13068" width="16.5703125" style="189" customWidth="1"/>
    <col min="13069" max="13069" width="13" style="189" customWidth="1"/>
    <col min="13070" max="13070" width="17" style="189" customWidth="1"/>
    <col min="13071" max="13071" width="13" style="189" customWidth="1"/>
    <col min="13072" max="13072" width="20.42578125" style="189" customWidth="1"/>
    <col min="13073" max="13073" width="13" style="189" customWidth="1"/>
    <col min="13074" max="13318" width="9.140625" style="189"/>
    <col min="13319" max="13319" width="40.85546875" style="189" customWidth="1"/>
    <col min="13320" max="13320" width="0" style="189" hidden="1" customWidth="1"/>
    <col min="13321" max="13321" width="20.140625" style="189" customWidth="1"/>
    <col min="13322" max="13322" width="14.140625" style="189" customWidth="1"/>
    <col min="13323" max="13323" width="19.85546875" style="189" customWidth="1"/>
    <col min="13324" max="13324" width="16.5703125" style="189" customWidth="1"/>
    <col min="13325" max="13325" width="13" style="189" customWidth="1"/>
    <col min="13326" max="13326" width="17" style="189" customWidth="1"/>
    <col min="13327" max="13327" width="13" style="189" customWidth="1"/>
    <col min="13328" max="13328" width="20.42578125" style="189" customWidth="1"/>
    <col min="13329" max="13329" width="13" style="189" customWidth="1"/>
    <col min="13330" max="13574" width="9.140625" style="189"/>
    <col min="13575" max="13575" width="40.85546875" style="189" customWidth="1"/>
    <col min="13576" max="13576" width="0" style="189" hidden="1" customWidth="1"/>
    <col min="13577" max="13577" width="20.140625" style="189" customWidth="1"/>
    <col min="13578" max="13578" width="14.140625" style="189" customWidth="1"/>
    <col min="13579" max="13579" width="19.85546875" style="189" customWidth="1"/>
    <col min="13580" max="13580" width="16.5703125" style="189" customWidth="1"/>
    <col min="13581" max="13581" width="13" style="189" customWidth="1"/>
    <col min="13582" max="13582" width="17" style="189" customWidth="1"/>
    <col min="13583" max="13583" width="13" style="189" customWidth="1"/>
    <col min="13584" max="13584" width="20.42578125" style="189" customWidth="1"/>
    <col min="13585" max="13585" width="13" style="189" customWidth="1"/>
    <col min="13586" max="13830" width="9.140625" style="189"/>
    <col min="13831" max="13831" width="40.85546875" style="189" customWidth="1"/>
    <col min="13832" max="13832" width="0" style="189" hidden="1" customWidth="1"/>
    <col min="13833" max="13833" width="20.140625" style="189" customWidth="1"/>
    <col min="13834" max="13834" width="14.140625" style="189" customWidth="1"/>
    <col min="13835" max="13835" width="19.85546875" style="189" customWidth="1"/>
    <col min="13836" max="13836" width="16.5703125" style="189" customWidth="1"/>
    <col min="13837" max="13837" width="13" style="189" customWidth="1"/>
    <col min="13838" max="13838" width="17" style="189" customWidth="1"/>
    <col min="13839" max="13839" width="13" style="189" customWidth="1"/>
    <col min="13840" max="13840" width="20.42578125" style="189" customWidth="1"/>
    <col min="13841" max="13841" width="13" style="189" customWidth="1"/>
    <col min="13842" max="14086" width="9.140625" style="189"/>
    <col min="14087" max="14087" width="40.85546875" style="189" customWidth="1"/>
    <col min="14088" max="14088" width="0" style="189" hidden="1" customWidth="1"/>
    <col min="14089" max="14089" width="20.140625" style="189" customWidth="1"/>
    <col min="14090" max="14090" width="14.140625" style="189" customWidth="1"/>
    <col min="14091" max="14091" width="19.85546875" style="189" customWidth="1"/>
    <col min="14092" max="14092" width="16.5703125" style="189" customWidth="1"/>
    <col min="14093" max="14093" width="13" style="189" customWidth="1"/>
    <col min="14094" max="14094" width="17" style="189" customWidth="1"/>
    <col min="14095" max="14095" width="13" style="189" customWidth="1"/>
    <col min="14096" max="14096" width="20.42578125" style="189" customWidth="1"/>
    <col min="14097" max="14097" width="13" style="189" customWidth="1"/>
    <col min="14098" max="14342" width="9.140625" style="189"/>
    <col min="14343" max="14343" width="40.85546875" style="189" customWidth="1"/>
    <col min="14344" max="14344" width="0" style="189" hidden="1" customWidth="1"/>
    <col min="14345" max="14345" width="20.140625" style="189" customWidth="1"/>
    <col min="14346" max="14346" width="14.140625" style="189" customWidth="1"/>
    <col min="14347" max="14347" width="19.85546875" style="189" customWidth="1"/>
    <col min="14348" max="14348" width="16.5703125" style="189" customWidth="1"/>
    <col min="14349" max="14349" width="13" style="189" customWidth="1"/>
    <col min="14350" max="14350" width="17" style="189" customWidth="1"/>
    <col min="14351" max="14351" width="13" style="189" customWidth="1"/>
    <col min="14352" max="14352" width="20.42578125" style="189" customWidth="1"/>
    <col min="14353" max="14353" width="13" style="189" customWidth="1"/>
    <col min="14354" max="14598" width="9.140625" style="189"/>
    <col min="14599" max="14599" width="40.85546875" style="189" customWidth="1"/>
    <col min="14600" max="14600" width="0" style="189" hidden="1" customWidth="1"/>
    <col min="14601" max="14601" width="20.140625" style="189" customWidth="1"/>
    <col min="14602" max="14602" width="14.140625" style="189" customWidth="1"/>
    <col min="14603" max="14603" width="19.85546875" style="189" customWidth="1"/>
    <col min="14604" max="14604" width="16.5703125" style="189" customWidth="1"/>
    <col min="14605" max="14605" width="13" style="189" customWidth="1"/>
    <col min="14606" max="14606" width="17" style="189" customWidth="1"/>
    <col min="14607" max="14607" width="13" style="189" customWidth="1"/>
    <col min="14608" max="14608" width="20.42578125" style="189" customWidth="1"/>
    <col min="14609" max="14609" width="13" style="189" customWidth="1"/>
    <col min="14610" max="14854" width="9.140625" style="189"/>
    <col min="14855" max="14855" width="40.85546875" style="189" customWidth="1"/>
    <col min="14856" max="14856" width="0" style="189" hidden="1" customWidth="1"/>
    <col min="14857" max="14857" width="20.140625" style="189" customWidth="1"/>
    <col min="14858" max="14858" width="14.140625" style="189" customWidth="1"/>
    <col min="14859" max="14859" width="19.85546875" style="189" customWidth="1"/>
    <col min="14860" max="14860" width="16.5703125" style="189" customWidth="1"/>
    <col min="14861" max="14861" width="13" style="189" customWidth="1"/>
    <col min="14862" max="14862" width="17" style="189" customWidth="1"/>
    <col min="14863" max="14863" width="13" style="189" customWidth="1"/>
    <col min="14864" max="14864" width="20.42578125" style="189" customWidth="1"/>
    <col min="14865" max="14865" width="13" style="189" customWidth="1"/>
    <col min="14866" max="15110" width="9.140625" style="189"/>
    <col min="15111" max="15111" width="40.85546875" style="189" customWidth="1"/>
    <col min="15112" max="15112" width="0" style="189" hidden="1" customWidth="1"/>
    <col min="15113" max="15113" width="20.140625" style="189" customWidth="1"/>
    <col min="15114" max="15114" width="14.140625" style="189" customWidth="1"/>
    <col min="15115" max="15115" width="19.85546875" style="189" customWidth="1"/>
    <col min="15116" max="15116" width="16.5703125" style="189" customWidth="1"/>
    <col min="15117" max="15117" width="13" style="189" customWidth="1"/>
    <col min="15118" max="15118" width="17" style="189" customWidth="1"/>
    <col min="15119" max="15119" width="13" style="189" customWidth="1"/>
    <col min="15120" max="15120" width="20.42578125" style="189" customWidth="1"/>
    <col min="15121" max="15121" width="13" style="189" customWidth="1"/>
    <col min="15122" max="15366" width="9.140625" style="189"/>
    <col min="15367" max="15367" width="40.85546875" style="189" customWidth="1"/>
    <col min="15368" max="15368" width="0" style="189" hidden="1" customWidth="1"/>
    <col min="15369" max="15369" width="20.140625" style="189" customWidth="1"/>
    <col min="15370" max="15370" width="14.140625" style="189" customWidth="1"/>
    <col min="15371" max="15371" width="19.85546875" style="189" customWidth="1"/>
    <col min="15372" max="15372" width="16.5703125" style="189" customWidth="1"/>
    <col min="15373" max="15373" width="13" style="189" customWidth="1"/>
    <col min="15374" max="15374" width="17" style="189" customWidth="1"/>
    <col min="15375" max="15375" width="13" style="189" customWidth="1"/>
    <col min="15376" max="15376" width="20.42578125" style="189" customWidth="1"/>
    <col min="15377" max="15377" width="13" style="189" customWidth="1"/>
    <col min="15378" max="15622" width="9.140625" style="189"/>
    <col min="15623" max="15623" width="40.85546875" style="189" customWidth="1"/>
    <col min="15624" max="15624" width="0" style="189" hidden="1" customWidth="1"/>
    <col min="15625" max="15625" width="20.140625" style="189" customWidth="1"/>
    <col min="15626" max="15626" width="14.140625" style="189" customWidth="1"/>
    <col min="15627" max="15627" width="19.85546875" style="189" customWidth="1"/>
    <col min="15628" max="15628" width="16.5703125" style="189" customWidth="1"/>
    <col min="15629" max="15629" width="13" style="189" customWidth="1"/>
    <col min="15630" max="15630" width="17" style="189" customWidth="1"/>
    <col min="15631" max="15631" width="13" style="189" customWidth="1"/>
    <col min="15632" max="15632" width="20.42578125" style="189" customWidth="1"/>
    <col min="15633" max="15633" width="13" style="189" customWidth="1"/>
    <col min="15634" max="15878" width="9.140625" style="189"/>
    <col min="15879" max="15879" width="40.85546875" style="189" customWidth="1"/>
    <col min="15880" max="15880" width="0" style="189" hidden="1" customWidth="1"/>
    <col min="15881" max="15881" width="20.140625" style="189" customWidth="1"/>
    <col min="15882" max="15882" width="14.140625" style="189" customWidth="1"/>
    <col min="15883" max="15883" width="19.85546875" style="189" customWidth="1"/>
    <col min="15884" max="15884" width="16.5703125" style="189" customWidth="1"/>
    <col min="15885" max="15885" width="13" style="189" customWidth="1"/>
    <col min="15886" max="15886" width="17" style="189" customWidth="1"/>
    <col min="15887" max="15887" width="13" style="189" customWidth="1"/>
    <col min="15888" max="15888" width="20.42578125" style="189" customWidth="1"/>
    <col min="15889" max="15889" width="13" style="189" customWidth="1"/>
    <col min="15890" max="16134" width="9.140625" style="189"/>
    <col min="16135" max="16135" width="40.85546875" style="189" customWidth="1"/>
    <col min="16136" max="16136" width="0" style="189" hidden="1" customWidth="1"/>
    <col min="16137" max="16137" width="20.140625" style="189" customWidth="1"/>
    <col min="16138" max="16138" width="14.140625" style="189" customWidth="1"/>
    <col min="16139" max="16139" width="19.85546875" style="189" customWidth="1"/>
    <col min="16140" max="16140" width="16.5703125" style="189" customWidth="1"/>
    <col min="16141" max="16141" width="13" style="189" customWidth="1"/>
    <col min="16142" max="16142" width="17" style="189" customWidth="1"/>
    <col min="16143" max="16143" width="13" style="189" customWidth="1"/>
    <col min="16144" max="16144" width="20.42578125" style="189" customWidth="1"/>
    <col min="16145" max="16145" width="13" style="189" customWidth="1"/>
    <col min="16146" max="16384" width="9.140625" style="189"/>
  </cols>
  <sheetData>
    <row r="1" spans="1:17" ht="40.5" customHeight="1">
      <c r="A1" s="424" t="s">
        <v>583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188"/>
      <c r="P1" s="188"/>
      <c r="Q1" s="188"/>
    </row>
    <row r="2" spans="1:17" ht="82.5" customHeight="1">
      <c r="A2" s="262" t="s">
        <v>482</v>
      </c>
      <c r="B2" s="191" t="s">
        <v>483</v>
      </c>
      <c r="C2" s="425" t="s">
        <v>570</v>
      </c>
      <c r="D2" s="426"/>
      <c r="E2" s="263" t="s">
        <v>485</v>
      </c>
      <c r="F2" s="427" t="s">
        <v>571</v>
      </c>
      <c r="G2" s="428"/>
      <c r="H2" s="263" t="s">
        <v>485</v>
      </c>
      <c r="I2" s="427" t="s">
        <v>572</v>
      </c>
      <c r="J2" s="428"/>
      <c r="K2" s="264" t="s">
        <v>573</v>
      </c>
      <c r="L2" s="427" t="s">
        <v>574</v>
      </c>
      <c r="M2" s="428"/>
      <c r="N2" s="263" t="s">
        <v>485</v>
      </c>
      <c r="O2" s="422" t="s">
        <v>575</v>
      </c>
      <c r="P2" s="423"/>
      <c r="Q2" s="75" t="s">
        <v>485</v>
      </c>
    </row>
    <row r="3" spans="1:17">
      <c r="A3" s="262"/>
      <c r="B3" s="191"/>
      <c r="C3" s="265" t="s">
        <v>13</v>
      </c>
      <c r="D3" s="266" t="s">
        <v>15</v>
      </c>
      <c r="E3" s="263"/>
      <c r="F3" s="267" t="s">
        <v>13</v>
      </c>
      <c r="G3" s="264" t="s">
        <v>15</v>
      </c>
      <c r="H3" s="263"/>
      <c r="I3" s="267" t="s">
        <v>13</v>
      </c>
      <c r="J3" s="264" t="s">
        <v>15</v>
      </c>
      <c r="K3" s="264"/>
      <c r="L3" s="267" t="s">
        <v>13</v>
      </c>
      <c r="M3" s="264" t="s">
        <v>15</v>
      </c>
      <c r="N3" s="263"/>
      <c r="O3" s="73" t="s">
        <v>13</v>
      </c>
      <c r="P3" s="190" t="s">
        <v>15</v>
      </c>
      <c r="Q3" s="75"/>
    </row>
    <row r="4" spans="1:17" ht="23.25" customHeight="1">
      <c r="A4" s="262"/>
      <c r="B4" s="191" t="s">
        <v>362</v>
      </c>
      <c r="C4" s="268"/>
      <c r="D4" s="269"/>
      <c r="E4" s="270"/>
      <c r="F4" s="271"/>
      <c r="G4" s="204"/>
      <c r="H4" s="270"/>
      <c r="I4" s="271"/>
      <c r="J4" s="204"/>
      <c r="K4" s="264"/>
      <c r="L4" s="271"/>
      <c r="M4" s="204"/>
      <c r="N4" s="270"/>
      <c r="O4" s="193"/>
      <c r="P4" s="194"/>
      <c r="Q4" s="192"/>
    </row>
    <row r="5" spans="1:17" ht="23.25" customHeight="1">
      <c r="A5" s="262">
        <v>1</v>
      </c>
      <c r="B5" s="201" t="s">
        <v>363</v>
      </c>
      <c r="C5" s="272">
        <v>13033</v>
      </c>
      <c r="D5" s="273">
        <v>1303.2999999999997</v>
      </c>
      <c r="E5" s="274">
        <f t="shared" ref="E5:E12" si="0">D5/$D$37*100</f>
        <v>0.66036758950523233</v>
      </c>
      <c r="F5" s="199"/>
      <c r="G5" s="200"/>
      <c r="H5" s="274">
        <f t="shared" ref="H5:H37" si="1">G5/$G$37*100</f>
        <v>0</v>
      </c>
      <c r="I5" s="199"/>
      <c r="J5" s="200"/>
      <c r="K5" s="275"/>
      <c r="L5" s="199"/>
      <c r="M5" s="200"/>
      <c r="N5" s="274">
        <f t="shared" ref="N5:N37" si="2">M5/$M$37*100</f>
        <v>0</v>
      </c>
      <c r="O5" s="196"/>
      <c r="P5" s="197"/>
      <c r="Q5" s="195">
        <f t="shared" ref="Q5:Q37" si="3">P5/$P$37*100</f>
        <v>0</v>
      </c>
    </row>
    <row r="6" spans="1:17" ht="23.25" customHeight="1">
      <c r="A6" s="262">
        <v>2</v>
      </c>
      <c r="B6" s="198" t="s">
        <v>493</v>
      </c>
      <c r="C6" s="272">
        <v>785519</v>
      </c>
      <c r="D6" s="273">
        <v>1954.8015</v>
      </c>
      <c r="E6" s="274">
        <f t="shared" si="0"/>
        <v>0.99047614096233616</v>
      </c>
      <c r="F6" s="199">
        <f>Mizoram!C206</f>
        <v>117932</v>
      </c>
      <c r="G6" s="199">
        <f>Mizoram!D206</f>
        <v>217.93100000000001</v>
      </c>
      <c r="H6" s="274">
        <f t="shared" si="1"/>
        <v>1.1104647302034172</v>
      </c>
      <c r="I6" s="199">
        <f>Mizoram!E206</f>
        <v>117932</v>
      </c>
      <c r="J6" s="199">
        <f>Mizoram!F206</f>
        <v>217.93100000000001</v>
      </c>
      <c r="K6" s="275">
        <f>J6/G6</f>
        <v>1</v>
      </c>
      <c r="L6" s="199">
        <f>Mizoram!R206</f>
        <v>107165</v>
      </c>
      <c r="M6" s="199">
        <f>Mizoram!S206</f>
        <v>199.22650000000002</v>
      </c>
      <c r="N6" s="274">
        <f t="shared" si="2"/>
        <v>1.0737161891295657</v>
      </c>
      <c r="O6" s="199">
        <f>Mizoram!Y206</f>
        <v>107165</v>
      </c>
      <c r="P6" s="199">
        <f>Mizoram!Z206</f>
        <v>199.22650000000002</v>
      </c>
      <c r="Q6" s="195">
        <f t="shared" si="3"/>
        <v>1.4285003101089673</v>
      </c>
    </row>
    <row r="7" spans="1:17" ht="23.25" customHeight="1">
      <c r="A7" s="262">
        <v>3</v>
      </c>
      <c r="B7" s="201" t="s">
        <v>441</v>
      </c>
      <c r="C7" s="272"/>
      <c r="D7" s="273"/>
      <c r="E7" s="274">
        <f t="shared" si="0"/>
        <v>0</v>
      </c>
      <c r="F7" s="199">
        <f>Mizoram!C212</f>
        <v>109398</v>
      </c>
      <c r="G7" s="199">
        <f>Mizoram!D212</f>
        <v>437.59200000000004</v>
      </c>
      <c r="H7" s="274">
        <f t="shared" si="1"/>
        <v>2.2297446541298562</v>
      </c>
      <c r="I7" s="199">
        <f>Mizoram!E212</f>
        <v>109398</v>
      </c>
      <c r="J7" s="199">
        <f>Mizoram!F212</f>
        <v>437.59200000000004</v>
      </c>
      <c r="K7" s="275">
        <f t="shared" ref="K7:K37" si="4">J7/G7</f>
        <v>1</v>
      </c>
      <c r="L7" s="199">
        <f>Mizoram!R212</f>
        <v>99097</v>
      </c>
      <c r="M7" s="199">
        <f>Mizoram!S212</f>
        <v>396.38799999999992</v>
      </c>
      <c r="N7" s="274">
        <f t="shared" si="2"/>
        <v>2.1363032165735492</v>
      </c>
      <c r="O7" s="199">
        <f>Mizoram!Y212</f>
        <v>99097</v>
      </c>
      <c r="P7" s="199">
        <f>Mizoram!Z212</f>
        <v>396.38799999999992</v>
      </c>
      <c r="Q7" s="195">
        <f t="shared" si="3"/>
        <v>2.8421940902614522</v>
      </c>
    </row>
    <row r="8" spans="1:17" ht="23.25" customHeight="1">
      <c r="A8" s="262" t="s">
        <v>576</v>
      </c>
      <c r="B8" s="201" t="s">
        <v>488</v>
      </c>
      <c r="C8" s="272"/>
      <c r="D8" s="273"/>
      <c r="E8" s="274">
        <f t="shared" si="0"/>
        <v>0</v>
      </c>
      <c r="F8" s="199"/>
      <c r="G8" s="200"/>
      <c r="H8" s="274">
        <f t="shared" si="1"/>
        <v>0</v>
      </c>
      <c r="I8" s="199"/>
      <c r="J8" s="200"/>
      <c r="K8" s="275"/>
      <c r="L8" s="199"/>
      <c r="M8" s="199"/>
      <c r="N8" s="274">
        <f t="shared" si="2"/>
        <v>0</v>
      </c>
      <c r="O8" s="199"/>
      <c r="P8" s="199"/>
      <c r="Q8" s="195">
        <f t="shared" si="3"/>
        <v>0</v>
      </c>
    </row>
    <row r="9" spans="1:17" ht="23.25" customHeight="1">
      <c r="A9" s="262" t="s">
        <v>578</v>
      </c>
      <c r="B9" s="198" t="s">
        <v>577</v>
      </c>
      <c r="C9" s="272"/>
      <c r="D9" s="273"/>
      <c r="E9" s="274">
        <f t="shared" si="0"/>
        <v>0</v>
      </c>
      <c r="F9" s="199">
        <f>Mizoram!C143</f>
        <v>121</v>
      </c>
      <c r="G9" s="200">
        <f>Mizoram!D143</f>
        <v>240.32500000000002</v>
      </c>
      <c r="H9" s="274">
        <f t="shared" si="1"/>
        <v>1.2245730817833911</v>
      </c>
      <c r="I9" s="199">
        <f>Mizoram!E143</f>
        <v>121</v>
      </c>
      <c r="J9" s="200">
        <f>Mizoram!F143</f>
        <v>224.77375000000001</v>
      </c>
      <c r="K9" s="275">
        <f t="shared" si="4"/>
        <v>0.93529075210652235</v>
      </c>
      <c r="L9" s="199">
        <f>Mizoram!R143</f>
        <v>132</v>
      </c>
      <c r="M9" s="199">
        <f>Mizoram!S143</f>
        <v>245.20000000000002</v>
      </c>
      <c r="N9" s="274">
        <f t="shared" si="2"/>
        <v>1.3214868984526131</v>
      </c>
      <c r="O9" s="199">
        <f>Mizoram!Y143</f>
        <v>132</v>
      </c>
      <c r="P9" s="199">
        <f>Mizoram!Z143</f>
        <v>245.20000000000002</v>
      </c>
      <c r="Q9" s="195">
        <f t="shared" si="3"/>
        <v>1.7581409904742531</v>
      </c>
    </row>
    <row r="10" spans="1:17" ht="23.25" customHeight="1">
      <c r="A10" s="262">
        <v>5</v>
      </c>
      <c r="B10" s="198" t="s">
        <v>371</v>
      </c>
      <c r="C10" s="272">
        <v>89</v>
      </c>
      <c r="D10" s="273">
        <v>3298.8650000000002</v>
      </c>
      <c r="E10" s="274">
        <f t="shared" si="0"/>
        <v>1.6714981417579826</v>
      </c>
      <c r="F10" s="199">
        <f>Mizoram!C517</f>
        <v>17</v>
      </c>
      <c r="G10" s="199">
        <f>Mizoram!D517</f>
        <v>35.25</v>
      </c>
      <c r="H10" s="274">
        <f t="shared" si="1"/>
        <v>0.17961594146620008</v>
      </c>
      <c r="I10" s="199">
        <f>Mizoram!E517</f>
        <v>15</v>
      </c>
      <c r="J10" s="199">
        <f>Mizoram!E517</f>
        <v>15</v>
      </c>
      <c r="K10" s="275">
        <f t="shared" si="4"/>
        <v>0.42553191489361702</v>
      </c>
      <c r="L10" s="199">
        <f>Mizoram!R517</f>
        <v>18</v>
      </c>
      <c r="M10" s="199">
        <f>Mizoram!S517</f>
        <v>36</v>
      </c>
      <c r="N10" s="274">
        <f t="shared" si="2"/>
        <v>0.19401928362273274</v>
      </c>
      <c r="O10" s="199">
        <f>Mizoram!Y517</f>
        <v>18</v>
      </c>
      <c r="P10" s="199">
        <f>Mizoram!Z517</f>
        <v>36</v>
      </c>
      <c r="Q10" s="195">
        <f t="shared" si="3"/>
        <v>0.25812836728006977</v>
      </c>
    </row>
    <row r="11" spans="1:17" ht="23.25" customHeight="1">
      <c r="A11" s="262">
        <v>6</v>
      </c>
      <c r="B11" s="198" t="s">
        <v>372</v>
      </c>
      <c r="C11" s="272">
        <v>97952</v>
      </c>
      <c r="D11" s="273">
        <v>2644.7039999999997</v>
      </c>
      <c r="E11" s="274">
        <f t="shared" si="0"/>
        <v>1.3400420512812445</v>
      </c>
      <c r="F11" s="199">
        <f>Mizoram!C337</f>
        <v>6394</v>
      </c>
      <c r="G11" s="199">
        <f>Mizoram!D337</f>
        <v>191.82</v>
      </c>
      <c r="H11" s="274">
        <f t="shared" si="1"/>
        <v>0.97741645083819839</v>
      </c>
      <c r="I11" s="199">
        <f>Mizoram!E337</f>
        <v>2175</v>
      </c>
      <c r="J11" s="199">
        <f>Mizoram!F337</f>
        <v>65.218799999999987</v>
      </c>
      <c r="K11" s="275">
        <f t="shared" si="4"/>
        <v>0.33999999999999997</v>
      </c>
      <c r="L11" s="199">
        <f>Mizoram!R337</f>
        <v>3285</v>
      </c>
      <c r="M11" s="199">
        <f>Mizoram!S337</f>
        <v>98.55</v>
      </c>
      <c r="N11" s="274">
        <f t="shared" si="2"/>
        <v>0.53112778891723078</v>
      </c>
      <c r="O11" s="199">
        <f>Mizoram!Y337</f>
        <v>3285</v>
      </c>
      <c r="P11" s="199">
        <f>Mizoram!Z337</f>
        <v>98.55</v>
      </c>
      <c r="Q11" s="195">
        <f t="shared" si="3"/>
        <v>0.70662640542919097</v>
      </c>
    </row>
    <row r="12" spans="1:17" ht="23.25" customHeight="1">
      <c r="A12" s="262">
        <v>7</v>
      </c>
      <c r="B12" s="198" t="s">
        <v>212</v>
      </c>
      <c r="C12" s="272">
        <v>56818</v>
      </c>
      <c r="D12" s="273">
        <v>3303.9999999999991</v>
      </c>
      <c r="E12" s="274">
        <f t="shared" si="0"/>
        <v>1.674099989047255</v>
      </c>
      <c r="F12" s="199">
        <f>Mizoram!C326</f>
        <v>2343</v>
      </c>
      <c r="G12" s="199">
        <f>Mizoram!D326</f>
        <v>137.65</v>
      </c>
      <c r="H12" s="274">
        <f t="shared" si="1"/>
        <v>0.70139388206588482</v>
      </c>
      <c r="I12" s="199">
        <f>Mizoram!E326</f>
        <v>2336</v>
      </c>
      <c r="J12" s="199">
        <f>Mizoram!F326</f>
        <v>137.26</v>
      </c>
      <c r="K12" s="275">
        <f t="shared" si="4"/>
        <v>0.99716672720668353</v>
      </c>
      <c r="L12" s="199">
        <f>Mizoram!R326</f>
        <v>2330</v>
      </c>
      <c r="M12" s="199">
        <f>Mizoram!S326</f>
        <v>136.92000000000002</v>
      </c>
      <c r="N12" s="274">
        <f t="shared" si="2"/>
        <v>0.73792000871179364</v>
      </c>
      <c r="O12" s="199">
        <f>Mizoram!Y326</f>
        <v>2330</v>
      </c>
      <c r="P12" s="199">
        <f>Mizoram!Z326</f>
        <v>136.92000000000002</v>
      </c>
      <c r="Q12" s="195">
        <f t="shared" si="3"/>
        <v>0.98174822355519886</v>
      </c>
    </row>
    <row r="13" spans="1:17" ht="23.25" customHeight="1">
      <c r="A13" s="262">
        <v>8</v>
      </c>
      <c r="B13" s="198" t="s">
        <v>373</v>
      </c>
      <c r="C13" s="272"/>
      <c r="D13" s="273"/>
      <c r="E13" s="274"/>
      <c r="F13" s="199"/>
      <c r="G13" s="200"/>
      <c r="H13" s="274">
        <f t="shared" si="1"/>
        <v>0</v>
      </c>
      <c r="I13" s="199"/>
      <c r="J13" s="200"/>
      <c r="K13" s="275" t="e">
        <f t="shared" si="4"/>
        <v>#DIV/0!</v>
      </c>
      <c r="L13" s="199"/>
      <c r="M13" s="199"/>
      <c r="N13" s="274">
        <f t="shared" si="2"/>
        <v>0</v>
      </c>
      <c r="O13" s="199"/>
      <c r="P13" s="199"/>
      <c r="Q13" s="195">
        <f t="shared" si="3"/>
        <v>0</v>
      </c>
    </row>
    <row r="14" spans="1:17" ht="23.25" customHeight="1">
      <c r="A14" s="262">
        <v>9</v>
      </c>
      <c r="B14" s="198" t="s">
        <v>216</v>
      </c>
      <c r="C14" s="272">
        <v>55057</v>
      </c>
      <c r="D14" s="273">
        <v>3864.9999999999991</v>
      </c>
      <c r="E14" s="274">
        <f t="shared" ref="E14:E37" si="5">D14/$D$37*100</f>
        <v>1.9583524387613924</v>
      </c>
      <c r="F14" s="199">
        <f>Mizoram!C333</f>
        <v>2265</v>
      </c>
      <c r="G14" s="199">
        <f>Mizoram!D333</f>
        <v>169.875</v>
      </c>
      <c r="H14" s="274">
        <f t="shared" si="1"/>
        <v>0.86559597323604931</v>
      </c>
      <c r="I14" s="199">
        <f>Mizoram!E333</f>
        <v>2259</v>
      </c>
      <c r="J14" s="199">
        <f>Mizoram!F333</f>
        <v>169.42499999999998</v>
      </c>
      <c r="K14" s="275">
        <f t="shared" si="4"/>
        <v>0.99735099337748334</v>
      </c>
      <c r="L14" s="199">
        <f>Mizoram!R333</f>
        <v>2252</v>
      </c>
      <c r="M14" s="199">
        <f>Mizoram!S333</f>
        <v>168.9</v>
      </c>
      <c r="N14" s="274">
        <f t="shared" si="2"/>
        <v>0.91027380566332106</v>
      </c>
      <c r="O14" s="199">
        <f>Mizoram!Y333</f>
        <v>2252</v>
      </c>
      <c r="P14" s="199">
        <f>Mizoram!Z333</f>
        <v>168.9</v>
      </c>
      <c r="Q14" s="195">
        <f t="shared" si="3"/>
        <v>1.2110522564889941</v>
      </c>
    </row>
    <row r="15" spans="1:17" ht="23.25" customHeight="1">
      <c r="A15" s="262">
        <v>10</v>
      </c>
      <c r="B15" s="198" t="s">
        <v>506</v>
      </c>
      <c r="C15" s="272"/>
      <c r="D15" s="273">
        <v>6211.0731999999998</v>
      </c>
      <c r="E15" s="274">
        <f t="shared" si="5"/>
        <v>3.1470815908267862</v>
      </c>
      <c r="F15" s="199">
        <f>Mizoram!C393+Mizoram!C402</f>
        <v>9</v>
      </c>
      <c r="G15" s="199">
        <f>Mizoram!D393+Mizoram!D402</f>
        <v>650.99</v>
      </c>
      <c r="H15" s="274">
        <f t="shared" si="1"/>
        <v>3.3171115385838745</v>
      </c>
      <c r="I15" s="199">
        <f>Mizoram!E393+Mizoram!E402</f>
        <v>9</v>
      </c>
      <c r="J15" s="199">
        <f>Mizoram!F393+Mizoram!F402</f>
        <v>650.99</v>
      </c>
      <c r="K15" s="275">
        <f t="shared" si="4"/>
        <v>1</v>
      </c>
      <c r="L15" s="199">
        <f>Mizoram!R393+Mizoram!R402</f>
        <v>9</v>
      </c>
      <c r="M15" s="199">
        <f>Mizoram!S393+Mizoram!S402</f>
        <v>660</v>
      </c>
      <c r="N15" s="274">
        <f t="shared" si="2"/>
        <v>3.5570201997501001</v>
      </c>
      <c r="O15" s="199">
        <f>Mizoram!Y393+Mizoram!Y402</f>
        <v>9</v>
      </c>
      <c r="P15" s="199">
        <f>Mizoram!Z393+Mizoram!Z402</f>
        <v>650</v>
      </c>
      <c r="Q15" s="195">
        <f t="shared" si="3"/>
        <v>4.6606510758901489</v>
      </c>
    </row>
    <row r="16" spans="1:17" ht="23.25" customHeight="1">
      <c r="A16" s="262"/>
      <c r="B16" s="191" t="s">
        <v>106</v>
      </c>
      <c r="C16" s="268">
        <f>SUM(C5:C15)</f>
        <v>1008468</v>
      </c>
      <c r="D16" s="269">
        <f>SUM(D5:D15)</f>
        <v>22581.743699999999</v>
      </c>
      <c r="E16" s="274">
        <f t="shared" si="5"/>
        <v>11.441917942142229</v>
      </c>
      <c r="F16" s="203">
        <f>SUM(F5:F15)</f>
        <v>238479</v>
      </c>
      <c r="G16" s="204">
        <f>SUM(G5:G15)</f>
        <v>2081.433</v>
      </c>
      <c r="H16" s="274">
        <f t="shared" si="1"/>
        <v>10.605916252306871</v>
      </c>
      <c r="I16" s="203">
        <f>SUM(I5:I15)</f>
        <v>234245</v>
      </c>
      <c r="J16" s="204">
        <f>SUM(J5:J15)</f>
        <v>1918.1905499999998</v>
      </c>
      <c r="K16" s="275">
        <f t="shared" si="4"/>
        <v>0.92157208519322975</v>
      </c>
      <c r="L16" s="203">
        <f>SUM(L5:L15)</f>
        <v>214288</v>
      </c>
      <c r="M16" s="204">
        <f>SUM(M5:M15)</f>
        <v>1941.1845000000001</v>
      </c>
      <c r="N16" s="274">
        <f t="shared" si="2"/>
        <v>10.461867390820908</v>
      </c>
      <c r="O16" s="202">
        <f>SUM(O5:O15)</f>
        <v>214288</v>
      </c>
      <c r="P16" s="194">
        <f>SUM(P5:P15)</f>
        <v>1931.1845000000001</v>
      </c>
      <c r="Q16" s="195">
        <f t="shared" si="3"/>
        <v>13.847041719488276</v>
      </c>
    </row>
    <row r="17" spans="1:17" ht="23.25" customHeight="1">
      <c r="A17" s="262"/>
      <c r="B17" s="191" t="s">
        <v>376</v>
      </c>
      <c r="C17" s="268"/>
      <c r="D17" s="269"/>
      <c r="E17" s="274">
        <f t="shared" si="5"/>
        <v>0</v>
      </c>
      <c r="F17" s="203"/>
      <c r="G17" s="204"/>
      <c r="H17" s="274">
        <f t="shared" si="1"/>
        <v>0</v>
      </c>
      <c r="I17" s="203"/>
      <c r="J17" s="204"/>
      <c r="K17" s="275"/>
      <c r="L17" s="203"/>
      <c r="M17" s="204"/>
      <c r="N17" s="274">
        <f t="shared" si="2"/>
        <v>0</v>
      </c>
      <c r="O17" s="203"/>
      <c r="P17" s="204"/>
      <c r="Q17" s="195">
        <f t="shared" si="3"/>
        <v>0</v>
      </c>
    </row>
    <row r="18" spans="1:17" ht="23.25" customHeight="1">
      <c r="A18" s="262">
        <v>9</v>
      </c>
      <c r="B18" s="201" t="s">
        <v>487</v>
      </c>
      <c r="C18" s="272">
        <v>99989</v>
      </c>
      <c r="D18" s="273">
        <v>2999.6699999999996</v>
      </c>
      <c r="E18" s="274">
        <f t="shared" si="5"/>
        <v>1.5198993686880691</v>
      </c>
      <c r="F18" s="199">
        <f>Mizoram!C147</f>
        <v>0</v>
      </c>
      <c r="G18" s="199">
        <f>Mizoram!D147</f>
        <v>0</v>
      </c>
      <c r="H18" s="274">
        <f t="shared" si="1"/>
        <v>0</v>
      </c>
      <c r="I18" s="199">
        <f>Mizoram!E147</f>
        <v>0</v>
      </c>
      <c r="J18" s="199">
        <f>Mizoram!F147</f>
        <v>0</v>
      </c>
      <c r="K18" s="275"/>
      <c r="L18" s="199">
        <f>Mizoram!R147</f>
        <v>0</v>
      </c>
      <c r="M18" s="199">
        <f>Mizoram!S147</f>
        <v>0</v>
      </c>
      <c r="N18" s="274">
        <f t="shared" si="2"/>
        <v>0</v>
      </c>
      <c r="O18" s="196"/>
      <c r="P18" s="197"/>
      <c r="Q18" s="195">
        <f t="shared" si="3"/>
        <v>0</v>
      </c>
    </row>
    <row r="19" spans="1:17" ht="23.25" customHeight="1">
      <c r="A19" s="262">
        <v>10</v>
      </c>
      <c r="B19" s="198" t="s">
        <v>494</v>
      </c>
      <c r="C19" s="272">
        <v>117411</v>
      </c>
      <c r="D19" s="273">
        <v>6703.3350000000009</v>
      </c>
      <c r="E19" s="274">
        <f t="shared" si="5"/>
        <v>3.3965051604358609</v>
      </c>
      <c r="F19" s="199">
        <f>Mizoram!C193</f>
        <v>5729</v>
      </c>
      <c r="G19" s="199">
        <f>Mizoram!D193</f>
        <v>638.67000000000007</v>
      </c>
      <c r="H19" s="274">
        <f t="shared" si="1"/>
        <v>3.2543351301054755</v>
      </c>
      <c r="I19" s="199">
        <f>Mizoram!E193</f>
        <v>1873</v>
      </c>
      <c r="J19" s="199">
        <f>Mizoram!F193</f>
        <v>203.23260000000002</v>
      </c>
      <c r="K19" s="275">
        <f t="shared" si="4"/>
        <v>0.31821222227441404</v>
      </c>
      <c r="L19" s="199">
        <f>Mizoram!R193</f>
        <v>6010</v>
      </c>
      <c r="M19" s="199">
        <f>Mizoram!S193</f>
        <v>643.38</v>
      </c>
      <c r="N19" s="274">
        <f t="shared" si="2"/>
        <v>3.4674479638109386</v>
      </c>
      <c r="O19" s="199">
        <f>Mizoram!Y193</f>
        <v>6010</v>
      </c>
      <c r="P19" s="199">
        <f>Mizoram!Z193</f>
        <v>643.38</v>
      </c>
      <c r="Q19" s="195">
        <f t="shared" si="3"/>
        <v>4.6131841372403137</v>
      </c>
    </row>
    <row r="20" spans="1:17" ht="23.25" customHeight="1">
      <c r="A20" s="262">
        <v>11</v>
      </c>
      <c r="B20" s="198" t="s">
        <v>495</v>
      </c>
      <c r="C20" s="272">
        <v>221740</v>
      </c>
      <c r="D20" s="273">
        <v>2621.1840000000007</v>
      </c>
      <c r="E20" s="274">
        <f t="shared" si="5"/>
        <v>1.3281247293253153</v>
      </c>
      <c r="F20" s="199">
        <f>Mizoram!C283</f>
        <v>23532</v>
      </c>
      <c r="G20" s="199">
        <f>Mizoram!D283</f>
        <v>158.25009840000001</v>
      </c>
      <c r="H20" s="274">
        <f t="shared" si="1"/>
        <v>0.80636143010595196</v>
      </c>
      <c r="I20" s="199">
        <f>Mizoram!E283</f>
        <v>0</v>
      </c>
      <c r="J20" s="199">
        <f>Mizoram!F283</f>
        <v>0</v>
      </c>
      <c r="K20" s="275">
        <f t="shared" si="4"/>
        <v>0</v>
      </c>
      <c r="L20" s="199">
        <f>Mizoram!R283</f>
        <v>24410</v>
      </c>
      <c r="M20" s="199">
        <f>Mizoram!S283</f>
        <v>254.35999999999999</v>
      </c>
      <c r="N20" s="274">
        <f t="shared" si="2"/>
        <v>1.3708540272855083</v>
      </c>
      <c r="O20" s="199">
        <f>Mizoram!Y283</f>
        <v>24410</v>
      </c>
      <c r="P20" s="199">
        <f>Mizoram!Z283</f>
        <v>254.35999999999999</v>
      </c>
      <c r="Q20" s="195">
        <f t="shared" si="3"/>
        <v>1.8238203194821816</v>
      </c>
    </row>
    <row r="21" spans="1:17" ht="23.25" customHeight="1">
      <c r="A21" s="262" t="s">
        <v>579</v>
      </c>
      <c r="B21" s="198" t="s">
        <v>497</v>
      </c>
      <c r="C21" s="272">
        <v>262</v>
      </c>
      <c r="D21" s="273">
        <v>7757.8399999999974</v>
      </c>
      <c r="E21" s="274">
        <f t="shared" si="5"/>
        <v>3.9308110953481705</v>
      </c>
      <c r="F21" s="199">
        <f>Mizoram!C297</f>
        <v>378</v>
      </c>
      <c r="G21" s="199">
        <f>Mizoram!D297</f>
        <v>983.19999999999993</v>
      </c>
      <c r="H21" s="274">
        <f t="shared" si="1"/>
        <v>5.0098835077891604</v>
      </c>
      <c r="I21" s="199">
        <f>Mizoram!E297</f>
        <v>378</v>
      </c>
      <c r="J21" s="199">
        <f>Mizoram!F297</f>
        <v>983.19999999999993</v>
      </c>
      <c r="K21" s="275">
        <f t="shared" si="4"/>
        <v>1</v>
      </c>
      <c r="L21" s="199">
        <f>Mizoram!R297</f>
        <v>378</v>
      </c>
      <c r="M21" s="199">
        <f>Mizoram!S297</f>
        <v>983.19999999999993</v>
      </c>
      <c r="N21" s="274">
        <f t="shared" si="2"/>
        <v>5.2988822127186337</v>
      </c>
      <c r="O21" s="199">
        <f>Mizoram!Y297</f>
        <v>378</v>
      </c>
      <c r="P21" s="199">
        <f>Mizoram!Z297</f>
        <v>983.19999999999993</v>
      </c>
      <c r="Q21" s="195">
        <f t="shared" si="3"/>
        <v>7.0497725197156829</v>
      </c>
    </row>
    <row r="22" spans="1:17" ht="23.25" customHeight="1">
      <c r="A22" s="262" t="s">
        <v>580</v>
      </c>
      <c r="B22" s="198" t="s">
        <v>498</v>
      </c>
      <c r="C22" s="272">
        <v>4268</v>
      </c>
      <c r="D22" s="273">
        <v>14576.143999999998</v>
      </c>
      <c r="E22" s="274">
        <f t="shared" si="5"/>
        <v>7.3855697671765181</v>
      </c>
      <c r="F22" s="199">
        <f>Mizoram!C306</f>
        <v>513</v>
      </c>
      <c r="G22" s="199">
        <f>Mizoram!D306</f>
        <v>550.62</v>
      </c>
      <c r="H22" s="274">
        <f t="shared" si="1"/>
        <v>2.8056774380175629</v>
      </c>
      <c r="I22" s="199">
        <f>Mizoram!E306</f>
        <v>513</v>
      </c>
      <c r="J22" s="199">
        <f>Mizoram!F306</f>
        <v>550.62</v>
      </c>
      <c r="K22" s="275">
        <f t="shared" si="4"/>
        <v>1</v>
      </c>
      <c r="L22" s="199">
        <f>Mizoram!R306</f>
        <v>513</v>
      </c>
      <c r="M22" s="199">
        <f>Mizoram!S306</f>
        <v>550.62</v>
      </c>
      <c r="N22" s="274">
        <f t="shared" si="2"/>
        <v>2.967524943009697</v>
      </c>
      <c r="O22" s="199">
        <f>Mizoram!Y306</f>
        <v>513</v>
      </c>
      <c r="P22" s="199">
        <f>Mizoram!Z306</f>
        <v>550.62</v>
      </c>
      <c r="Q22" s="195">
        <f t="shared" si="3"/>
        <v>3.9480733775486674</v>
      </c>
    </row>
    <row r="23" spans="1:17" ht="23.25" customHeight="1">
      <c r="A23" s="262">
        <v>13</v>
      </c>
      <c r="B23" s="198" t="s">
        <v>348</v>
      </c>
      <c r="C23" s="272"/>
      <c r="D23" s="273">
        <v>3185.4932306917976</v>
      </c>
      <c r="E23" s="274">
        <f t="shared" si="5"/>
        <v>1.6140539293617566</v>
      </c>
      <c r="F23" s="199">
        <f>Mizoram!C395+Mizoram!C396+Mizoram!C397</f>
        <v>82409</v>
      </c>
      <c r="G23" s="199">
        <f>Mizoram!D395+Mizoram!D396+Mizoram!D397</f>
        <v>353.31354999999996</v>
      </c>
      <c r="H23" s="274">
        <f t="shared" si="1"/>
        <v>1.8003048486812865</v>
      </c>
      <c r="I23" s="199">
        <f>Mizoram!E395+Mizoram!E396+Mizoram!E397</f>
        <v>2336</v>
      </c>
      <c r="J23" s="199">
        <f>Mizoram!F395+Mizoram!F396+Mizoram!F397</f>
        <v>4.2816000000000001</v>
      </c>
      <c r="K23" s="275">
        <f t="shared" si="4"/>
        <v>1.2118414365936433E-2</v>
      </c>
      <c r="L23" s="199">
        <f>Mizoram!R395+Mizoram!R396+Mizoram!R397</f>
        <v>3639</v>
      </c>
      <c r="M23" s="199">
        <f>Mizoram!S395+Mizoram!S396+Mizoram!S397</f>
        <v>327.11879999999996</v>
      </c>
      <c r="N23" s="274">
        <f t="shared" si="2"/>
        <v>1.7629820898757773</v>
      </c>
      <c r="O23" s="199">
        <f>Mizoram!Y395+Mizoram!Y396+Mizoram!Y397</f>
        <v>3639</v>
      </c>
      <c r="P23" s="199">
        <f>Mizoram!Z395+Mizoram!Z396+Mizoram!Z397</f>
        <v>327.4588</v>
      </c>
      <c r="Q23" s="195">
        <f t="shared" si="3"/>
        <v>2.3479557054303029</v>
      </c>
    </row>
    <row r="24" spans="1:17" ht="23.25" customHeight="1">
      <c r="A24" s="262">
        <v>14</v>
      </c>
      <c r="B24" s="198" t="s">
        <v>503</v>
      </c>
      <c r="C24" s="272">
        <v>393</v>
      </c>
      <c r="D24" s="273">
        <v>1965</v>
      </c>
      <c r="E24" s="274">
        <f t="shared" si="5"/>
        <v>0.9956436072874868</v>
      </c>
      <c r="F24" s="199">
        <f>Mizoram!C311</f>
        <v>8</v>
      </c>
      <c r="G24" s="199">
        <f>Mizoram!D311</f>
        <v>321.59999999999997</v>
      </c>
      <c r="H24" s="274">
        <f t="shared" si="1"/>
        <v>1.6387088446958846</v>
      </c>
      <c r="I24" s="199">
        <f>Mizoram!E311</f>
        <v>0</v>
      </c>
      <c r="J24" s="199">
        <f>Mizoram!F311</f>
        <v>0</v>
      </c>
      <c r="K24" s="275">
        <f t="shared" si="4"/>
        <v>0</v>
      </c>
      <c r="L24" s="199">
        <f>Mizoram!R311</f>
        <v>8</v>
      </c>
      <c r="M24" s="199">
        <f>Mizoram!S311</f>
        <v>400</v>
      </c>
      <c r="N24" s="274">
        <f t="shared" si="2"/>
        <v>2.1557698180303637</v>
      </c>
      <c r="O24" s="199">
        <f>Mizoram!Y311</f>
        <v>8</v>
      </c>
      <c r="P24" s="199">
        <f>Mizoram!Z311</f>
        <v>400</v>
      </c>
      <c r="Q24" s="195">
        <f t="shared" si="3"/>
        <v>2.8680929697785529</v>
      </c>
    </row>
    <row r="25" spans="1:17" ht="23.25" customHeight="1">
      <c r="A25" s="262">
        <v>15</v>
      </c>
      <c r="B25" s="198" t="s">
        <v>502</v>
      </c>
      <c r="C25" s="272"/>
      <c r="D25" s="273"/>
      <c r="E25" s="274">
        <f t="shared" si="5"/>
        <v>0</v>
      </c>
      <c r="F25" s="199">
        <f>Mizoram!C315</f>
        <v>0</v>
      </c>
      <c r="G25" s="199">
        <f>Mizoram!D315</f>
        <v>0</v>
      </c>
      <c r="H25" s="274">
        <f t="shared" si="1"/>
        <v>0</v>
      </c>
      <c r="I25" s="199">
        <f>Mizoram!E315</f>
        <v>0</v>
      </c>
      <c r="J25" s="199">
        <f>Mizoram!F315</f>
        <v>0</v>
      </c>
      <c r="K25" s="275" t="e">
        <f t="shared" si="4"/>
        <v>#DIV/0!</v>
      </c>
      <c r="L25" s="199"/>
      <c r="M25" s="199"/>
      <c r="N25" s="274">
        <f t="shared" si="2"/>
        <v>0</v>
      </c>
      <c r="O25" s="199"/>
      <c r="P25" s="199"/>
      <c r="Q25" s="195">
        <f t="shared" si="3"/>
        <v>0</v>
      </c>
    </row>
    <row r="26" spans="1:17" ht="23.25" customHeight="1">
      <c r="A26" s="262">
        <v>16</v>
      </c>
      <c r="B26" s="198" t="s">
        <v>500</v>
      </c>
      <c r="C26" s="272"/>
      <c r="D26" s="273"/>
      <c r="E26" s="274">
        <f t="shared" si="5"/>
        <v>0</v>
      </c>
      <c r="F26" s="199">
        <f>Mizoram!C322</f>
        <v>11373</v>
      </c>
      <c r="G26" s="199">
        <f>Mizoram!D322</f>
        <v>56.864999999999995</v>
      </c>
      <c r="H26" s="274">
        <f t="shared" si="1"/>
        <v>0.28975490812696358</v>
      </c>
      <c r="I26" s="199">
        <f>Mizoram!E322</f>
        <v>11373</v>
      </c>
      <c r="J26" s="199">
        <f>Mizoram!F322</f>
        <v>56.864999999999995</v>
      </c>
      <c r="K26" s="275">
        <f t="shared" si="4"/>
        <v>1</v>
      </c>
      <c r="L26" s="199">
        <f>Mizoram!R322</f>
        <v>11452</v>
      </c>
      <c r="M26" s="199">
        <f>Mizoram!S322</f>
        <v>57.260000000000005</v>
      </c>
      <c r="N26" s="274">
        <f t="shared" si="2"/>
        <v>0.30859844945104659</v>
      </c>
      <c r="O26" s="199">
        <f>Mizoram!Y322</f>
        <v>11452</v>
      </c>
      <c r="P26" s="199">
        <f>Mizoram!Z322</f>
        <v>57.260000000000005</v>
      </c>
      <c r="Q26" s="195">
        <f t="shared" si="3"/>
        <v>0.41056750862379987</v>
      </c>
    </row>
    <row r="27" spans="1:17" ht="23.25" customHeight="1">
      <c r="A27" s="262">
        <v>17</v>
      </c>
      <c r="B27" s="198" t="s">
        <v>499</v>
      </c>
      <c r="C27" s="272"/>
      <c r="D27" s="273"/>
      <c r="E27" s="274">
        <f t="shared" si="5"/>
        <v>0</v>
      </c>
      <c r="F27" s="199">
        <f>Mizoram!C216</f>
        <v>0</v>
      </c>
      <c r="G27" s="199">
        <f>Mizoram!D216</f>
        <v>0</v>
      </c>
      <c r="H27" s="274">
        <f t="shared" si="1"/>
        <v>0</v>
      </c>
      <c r="I27" s="199">
        <f>Mizoram!E216</f>
        <v>0</v>
      </c>
      <c r="J27" s="199">
        <f>Mizoram!F216</f>
        <v>0</v>
      </c>
      <c r="K27" s="275"/>
      <c r="L27" s="199">
        <f>Mizoram!R216</f>
        <v>0</v>
      </c>
      <c r="M27" s="199">
        <f>Mizoram!S216</f>
        <v>0</v>
      </c>
      <c r="N27" s="274">
        <f t="shared" si="2"/>
        <v>0</v>
      </c>
      <c r="O27" s="199">
        <f>Mizoram!Y216</f>
        <v>0</v>
      </c>
      <c r="P27" s="199">
        <f>Mizoram!Z216</f>
        <v>0</v>
      </c>
      <c r="Q27" s="195">
        <f t="shared" si="3"/>
        <v>0</v>
      </c>
    </row>
    <row r="28" spans="1:17" ht="23.25" customHeight="1">
      <c r="A28" s="262">
        <v>18</v>
      </c>
      <c r="B28" s="198" t="s">
        <v>283</v>
      </c>
      <c r="C28" s="272">
        <v>55057</v>
      </c>
      <c r="D28" s="273">
        <v>297.51707799999997</v>
      </c>
      <c r="E28" s="274">
        <f t="shared" si="5"/>
        <v>0.15074858868679522</v>
      </c>
      <c r="F28" s="199">
        <f>Mizoram!C403+Mizoram!C328</f>
        <v>2343</v>
      </c>
      <c r="G28" s="199">
        <f>Mizoram!D403+Mizoram!D328</f>
        <v>33.0899547</v>
      </c>
      <c r="H28" s="274">
        <f t="shared" si="1"/>
        <v>0.16860945720608259</v>
      </c>
      <c r="I28" s="199">
        <f>Mizoram!E403+Mizoram!E328</f>
        <v>0</v>
      </c>
      <c r="J28" s="199">
        <f>Mizoram!F403+Mizoram!F328</f>
        <v>0</v>
      </c>
      <c r="K28" s="275">
        <f t="shared" si="4"/>
        <v>0</v>
      </c>
      <c r="L28" s="199">
        <f>Mizoram!R403+Mizoram!R328</f>
        <v>2330</v>
      </c>
      <c r="M28" s="199">
        <f>Mizoram!S403+Mizoram!S328</f>
        <v>34.949999999999996</v>
      </c>
      <c r="N28" s="274">
        <f t="shared" si="2"/>
        <v>0.18836038785040302</v>
      </c>
      <c r="O28" s="199">
        <f>Mizoram!Y403+Mizoram!Y328</f>
        <v>2330</v>
      </c>
      <c r="P28" s="199">
        <f>Mizoram!Z403+Mizoram!Z328</f>
        <v>34.949999999999996</v>
      </c>
      <c r="Q28" s="195">
        <f t="shared" si="3"/>
        <v>0.25059962323440105</v>
      </c>
    </row>
    <row r="29" spans="1:17" ht="23.25" customHeight="1">
      <c r="A29" s="262">
        <v>19</v>
      </c>
      <c r="B29" s="198" t="s">
        <v>501</v>
      </c>
      <c r="C29" s="272">
        <v>33</v>
      </c>
      <c r="D29" s="273">
        <v>1143.1999999999998</v>
      </c>
      <c r="E29" s="274">
        <f t="shared" si="5"/>
        <v>0.57924670323208893</v>
      </c>
      <c r="F29" s="199">
        <f>Mizoram!C343</f>
        <v>8</v>
      </c>
      <c r="G29" s="199">
        <f>Mizoram!D343</f>
        <v>400</v>
      </c>
      <c r="H29" s="274">
        <f t="shared" si="1"/>
        <v>2.0381950804675184</v>
      </c>
      <c r="I29" s="199">
        <f>Mizoram!E343</f>
        <v>0</v>
      </c>
      <c r="J29" s="199">
        <f>Mizoram!F343</f>
        <v>0</v>
      </c>
      <c r="K29" s="275">
        <f t="shared" si="4"/>
        <v>0</v>
      </c>
      <c r="L29" s="199">
        <f>Mizoram!R343</f>
        <v>8</v>
      </c>
      <c r="M29" s="199">
        <f>Mizoram!S343</f>
        <v>400</v>
      </c>
      <c r="N29" s="274">
        <f t="shared" si="2"/>
        <v>2.1557698180303637</v>
      </c>
      <c r="O29" s="199">
        <f>Mizoram!Y343</f>
        <v>8</v>
      </c>
      <c r="P29" s="199">
        <f>Mizoram!Z343</f>
        <v>400</v>
      </c>
      <c r="Q29" s="195">
        <f t="shared" si="3"/>
        <v>2.8680929697785529</v>
      </c>
    </row>
    <row r="30" spans="1:17" ht="23.25" customHeight="1">
      <c r="A30" s="262">
        <v>20</v>
      </c>
      <c r="B30" s="198" t="s">
        <v>349</v>
      </c>
      <c r="C30" s="272"/>
      <c r="D30" s="273">
        <v>868.04847752269688</v>
      </c>
      <c r="E30" s="274">
        <f t="shared" si="5"/>
        <v>0.43983049234662031</v>
      </c>
      <c r="F30" s="199">
        <f>Mizoram!C398</f>
        <v>8</v>
      </c>
      <c r="G30" s="199">
        <f>Mizoram!D398</f>
        <v>42.6</v>
      </c>
      <c r="H30" s="274">
        <f t="shared" si="1"/>
        <v>0.21706777606979072</v>
      </c>
      <c r="I30" s="199">
        <f>Mizoram!E398</f>
        <v>8</v>
      </c>
      <c r="J30" s="199">
        <f>Mizoram!F398</f>
        <v>1</v>
      </c>
      <c r="K30" s="275">
        <f t="shared" si="4"/>
        <v>2.3474178403755867E-2</v>
      </c>
      <c r="L30" s="199">
        <f>Mizoram!R398</f>
        <v>8</v>
      </c>
      <c r="M30" s="199">
        <f>Mizoram!AB398</f>
        <v>90</v>
      </c>
      <c r="N30" s="274">
        <f t="shared" si="2"/>
        <v>0.48504820905683182</v>
      </c>
      <c r="O30" s="199">
        <f>Mizoram!Y398</f>
        <v>8</v>
      </c>
      <c r="P30" s="199">
        <f>Mizoram!Z398</f>
        <v>90</v>
      </c>
      <c r="Q30" s="195">
        <f t="shared" si="3"/>
        <v>0.64532091820017445</v>
      </c>
    </row>
    <row r="31" spans="1:17" ht="23.25" customHeight="1">
      <c r="A31" s="262">
        <v>21</v>
      </c>
      <c r="B31" s="198" t="s">
        <v>227</v>
      </c>
      <c r="C31" s="272">
        <v>196884</v>
      </c>
      <c r="D31" s="273">
        <v>590.65200000000016</v>
      </c>
      <c r="E31" s="274">
        <f t="shared" si="5"/>
        <v>0.29927678775143451</v>
      </c>
      <c r="F31" s="199">
        <f>Mizoram!C347</f>
        <v>13602</v>
      </c>
      <c r="G31" s="199">
        <f>Mizoram!D347</f>
        <v>40.806000000000012</v>
      </c>
      <c r="H31" s="274">
        <f t="shared" si="1"/>
        <v>0.20792647113389395</v>
      </c>
      <c r="I31" s="199">
        <f>Mizoram!E347</f>
        <v>0</v>
      </c>
      <c r="J31" s="199">
        <f>Mizoram!F347</f>
        <v>0</v>
      </c>
      <c r="K31" s="275">
        <f t="shared" si="4"/>
        <v>0</v>
      </c>
      <c r="L31" s="199">
        <f>Mizoram!R347</f>
        <v>13512</v>
      </c>
      <c r="M31" s="199">
        <f>Mizoram!S347</f>
        <v>40.536000000000008</v>
      </c>
      <c r="N31" s="274">
        <f t="shared" si="2"/>
        <v>0.21846571335919712</v>
      </c>
      <c r="O31" s="199">
        <f>Mizoram!Y347</f>
        <v>13512</v>
      </c>
      <c r="P31" s="199">
        <f>Mizoram!Z347</f>
        <v>40.536000000000008</v>
      </c>
      <c r="Q31" s="195">
        <f t="shared" si="3"/>
        <v>0.29065254155735859</v>
      </c>
    </row>
    <row r="32" spans="1:17" ht="23.25" customHeight="1">
      <c r="A32" s="262"/>
      <c r="B32" s="191" t="s">
        <v>106</v>
      </c>
      <c r="C32" s="268">
        <f>SUM(C18:C31)</f>
        <v>696037</v>
      </c>
      <c r="D32" s="269">
        <f>SUM(D18:D31)</f>
        <v>42708.083786214484</v>
      </c>
      <c r="E32" s="274">
        <f t="shared" si="5"/>
        <v>21.639710229640112</v>
      </c>
      <c r="F32" s="203">
        <f>SUM(F18:F31)</f>
        <v>139903</v>
      </c>
      <c r="G32" s="204">
        <f>SUM(G18:G31)</f>
        <v>3579.0146030999995</v>
      </c>
      <c r="H32" s="274">
        <f t="shared" si="1"/>
        <v>18.236824892399568</v>
      </c>
      <c r="I32" s="203">
        <f>SUM(I18:I31)</f>
        <v>16481</v>
      </c>
      <c r="J32" s="204">
        <f>SUM(J18:J31)</f>
        <v>1799.1992</v>
      </c>
      <c r="K32" s="275">
        <f t="shared" si="4"/>
        <v>0.50270797957672642</v>
      </c>
      <c r="L32" s="203">
        <f>SUM(L18:L31)</f>
        <v>62268</v>
      </c>
      <c r="M32" s="204">
        <f>SUM(M18:M31)</f>
        <v>3781.4247999999998</v>
      </c>
      <c r="N32" s="274">
        <f t="shared" si="2"/>
        <v>20.379703632478758</v>
      </c>
      <c r="O32" s="202">
        <f>SUM(O18:O31)</f>
        <v>62268</v>
      </c>
      <c r="P32" s="194">
        <f>SUM(P18:P31)</f>
        <v>3781.7647999999999</v>
      </c>
      <c r="Q32" s="195">
        <f t="shared" si="3"/>
        <v>27.116132590589988</v>
      </c>
    </row>
    <row r="33" spans="1:17" ht="23.25" customHeight="1">
      <c r="A33" s="262"/>
      <c r="B33" s="191" t="s">
        <v>399</v>
      </c>
      <c r="C33" s="268"/>
      <c r="D33" s="269"/>
      <c r="E33" s="274">
        <f t="shared" si="5"/>
        <v>0</v>
      </c>
      <c r="F33" s="203"/>
      <c r="G33" s="204"/>
      <c r="H33" s="274">
        <f t="shared" si="1"/>
        <v>0</v>
      </c>
      <c r="I33" s="203"/>
      <c r="J33" s="204"/>
      <c r="K33" s="275"/>
      <c r="L33" s="203"/>
      <c r="M33" s="204"/>
      <c r="N33" s="274">
        <f t="shared" si="2"/>
        <v>0</v>
      </c>
      <c r="O33" s="203"/>
      <c r="P33" s="204"/>
      <c r="Q33" s="195">
        <f t="shared" si="3"/>
        <v>0</v>
      </c>
    </row>
    <row r="34" spans="1:17" ht="23.25" customHeight="1">
      <c r="A34" s="262">
        <v>23</v>
      </c>
      <c r="B34" s="198" t="s">
        <v>491</v>
      </c>
      <c r="C34" s="276">
        <v>43751</v>
      </c>
      <c r="D34" s="273">
        <v>77167.992000000013</v>
      </c>
      <c r="E34" s="274">
        <f t="shared" si="5"/>
        <v>39.100161792372489</v>
      </c>
      <c r="F34" s="199">
        <f>Mizoram!C260</f>
        <v>3007</v>
      </c>
      <c r="G34" s="199">
        <f>Mizoram!D260</f>
        <v>8202.6</v>
      </c>
      <c r="H34" s="274">
        <f t="shared" si="1"/>
        <v>41.796247417607169</v>
      </c>
      <c r="I34" s="199">
        <f>Mizoram!E260</f>
        <v>3007</v>
      </c>
      <c r="J34" s="199">
        <f>Mizoram!F260</f>
        <v>8202.6</v>
      </c>
      <c r="K34" s="275">
        <f t="shared" si="4"/>
        <v>1</v>
      </c>
      <c r="L34" s="199">
        <f>Mizoram!R260</f>
        <v>3007</v>
      </c>
      <c r="M34" s="199">
        <f>Mizoram!S260</f>
        <v>8202.6</v>
      </c>
      <c r="N34" s="274">
        <f t="shared" si="2"/>
        <v>44.207293773439659</v>
      </c>
      <c r="O34" s="199">
        <f>Mizoram!Y260</f>
        <v>3007</v>
      </c>
      <c r="P34" s="199">
        <f>Mizoram!Z260</f>
        <v>8202.6</v>
      </c>
      <c r="Q34" s="195">
        <f t="shared" si="3"/>
        <v>58.814548484763897</v>
      </c>
    </row>
    <row r="35" spans="1:17" ht="23.25" customHeight="1">
      <c r="A35" s="262">
        <v>24</v>
      </c>
      <c r="B35" s="198" t="s">
        <v>350</v>
      </c>
      <c r="C35" s="272">
        <v>842267</v>
      </c>
      <c r="D35" s="273">
        <v>54901.957206713785</v>
      </c>
      <c r="E35" s="274">
        <f t="shared" si="5"/>
        <v>27.818210035845166</v>
      </c>
      <c r="F35" s="199">
        <f>Mizoram!C386</f>
        <v>2143</v>
      </c>
      <c r="G35" s="199">
        <f>Mizoram!D386</f>
        <v>5762.1592199999996</v>
      </c>
      <c r="H35" s="274">
        <f t="shared" si="1"/>
        <v>29.361011437686379</v>
      </c>
      <c r="I35" s="199">
        <f>Mizoram!E386</f>
        <v>2143</v>
      </c>
      <c r="J35" s="199">
        <f>Mizoram!F386</f>
        <v>1163.5118439999999</v>
      </c>
      <c r="K35" s="275">
        <f t="shared" si="4"/>
        <v>0.20192289028764462</v>
      </c>
      <c r="L35" s="199">
        <f>Mizoram!R386</f>
        <v>16</v>
      </c>
      <c r="M35" s="199">
        <f>Mizoram!S386</f>
        <v>4629.6473759999999</v>
      </c>
      <c r="N35" s="274">
        <f t="shared" si="2"/>
        <v>24.951135203260677</v>
      </c>
      <c r="O35" s="199">
        <f>Mizoram!Y386</f>
        <v>16</v>
      </c>
      <c r="P35" s="199">
        <f>Mizoram!Z386</f>
        <v>31</v>
      </c>
      <c r="Q35" s="195">
        <f t="shared" si="3"/>
        <v>0.22227720515783783</v>
      </c>
    </row>
    <row r="36" spans="1:17" ht="23.25" customHeight="1">
      <c r="A36" s="262"/>
      <c r="B36" s="191" t="s">
        <v>106</v>
      </c>
      <c r="C36" s="268">
        <f>SUM(C34:C35)</f>
        <v>886018</v>
      </c>
      <c r="D36" s="269">
        <f>SUM(D34:D35)</f>
        <v>132069.94920671379</v>
      </c>
      <c r="E36" s="274">
        <f t="shared" si="5"/>
        <v>66.918371828217659</v>
      </c>
      <c r="F36" s="203">
        <f>SUM(F34:F35)</f>
        <v>5150</v>
      </c>
      <c r="G36" s="204">
        <f>SUM(G34:G35)</f>
        <v>13964.75922</v>
      </c>
      <c r="H36" s="274">
        <f t="shared" si="1"/>
        <v>71.157258855293549</v>
      </c>
      <c r="I36" s="203">
        <f>SUM(I34:I35)</f>
        <v>5150</v>
      </c>
      <c r="J36" s="204">
        <f>SUM(J34:J35)</f>
        <v>9366.1118440000009</v>
      </c>
      <c r="K36" s="275">
        <f t="shared" si="4"/>
        <v>0.67069626453609565</v>
      </c>
      <c r="L36" s="203">
        <f>SUM(L34:L35)</f>
        <v>3023</v>
      </c>
      <c r="M36" s="204">
        <f>SUM(M34:M35)</f>
        <v>12832.247375999999</v>
      </c>
      <c r="N36" s="274">
        <f t="shared" si="2"/>
        <v>69.158428976700321</v>
      </c>
      <c r="O36" s="202">
        <f>SUM(O34:O35)</f>
        <v>3023</v>
      </c>
      <c r="P36" s="194">
        <f>SUM(P34:P35)</f>
        <v>8233.6</v>
      </c>
      <c r="Q36" s="195">
        <f t="shared" si="3"/>
        <v>59.036825689921734</v>
      </c>
    </row>
    <row r="37" spans="1:17" s="205" customFormat="1" ht="23.25" customHeight="1">
      <c r="A37" s="267"/>
      <c r="B37" s="191" t="s">
        <v>509</v>
      </c>
      <c r="C37" s="268">
        <f>C16+C32+C36</f>
        <v>2590523</v>
      </c>
      <c r="D37" s="269">
        <f>D16+D32+D36</f>
        <v>197359.77669292828</v>
      </c>
      <c r="E37" s="274">
        <f t="shared" si="5"/>
        <v>100</v>
      </c>
      <c r="F37" s="203">
        <f>F16+F32+F36</f>
        <v>383532</v>
      </c>
      <c r="G37" s="204">
        <f>G16+G32+G36</f>
        <v>19625.206823100001</v>
      </c>
      <c r="H37" s="274">
        <f t="shared" si="1"/>
        <v>100</v>
      </c>
      <c r="I37" s="203">
        <f>I16+I32+I36</f>
        <v>255876</v>
      </c>
      <c r="J37" s="204">
        <f>J16+J32+J36</f>
        <v>13083.501594000001</v>
      </c>
      <c r="K37" s="275">
        <f t="shared" si="4"/>
        <v>0.66666821460449344</v>
      </c>
      <c r="L37" s="203">
        <f>L16+L32+L36</f>
        <v>279579</v>
      </c>
      <c r="M37" s="204">
        <f>M16+M32+M36</f>
        <v>18554.856675999999</v>
      </c>
      <c r="N37" s="274">
        <f t="shared" si="2"/>
        <v>100</v>
      </c>
      <c r="O37" s="202">
        <f>O16+O32+O36</f>
        <v>279579</v>
      </c>
      <c r="P37" s="194">
        <f>P16+P32+P36</f>
        <v>13946.549300000001</v>
      </c>
      <c r="Q37" s="195">
        <f t="shared" si="3"/>
        <v>100</v>
      </c>
    </row>
    <row r="39" spans="1:17">
      <c r="C39" s="206">
        <f>'[36]GUJARAT-Annexure-V'!$C$518</f>
        <v>2655725</v>
      </c>
      <c r="D39" s="206">
        <f>'[36]GUJARAT-Annexure-V'!$D$518</f>
        <v>197359.77669292822</v>
      </c>
      <c r="F39" s="207">
        <f>[37]Assam!$C$511</f>
        <v>7889540</v>
      </c>
      <c r="G39" s="208">
        <f>[37]Assam!$D$511</f>
        <v>167692.16129777001</v>
      </c>
      <c r="I39" s="207">
        <f>[37]Assam!$E$511</f>
        <v>7812607.54</v>
      </c>
      <c r="J39" s="208">
        <f>[37]Assam!$F$511</f>
        <v>146773.38708599997</v>
      </c>
      <c r="L39" s="207">
        <f>[37]Assam!$R$511</f>
        <v>8043492.3837000001</v>
      </c>
      <c r="M39" s="208">
        <f>[37]Assam!$S$511</f>
        <v>257183.61024770347</v>
      </c>
      <c r="O39" s="207">
        <f>[37]Assam!$AA$511</f>
        <v>7995674.3837000001</v>
      </c>
      <c r="P39" s="208">
        <f>[37]Assam!$AB$511</f>
        <v>256993.75624770342</v>
      </c>
    </row>
    <row r="40" spans="1:17">
      <c r="C40" s="209">
        <f>C39-C37</f>
        <v>65202</v>
      </c>
      <c r="D40" s="206">
        <f>D39-D37</f>
        <v>0</v>
      </c>
      <c r="F40" s="207">
        <f>F39-F37</f>
        <v>7506008</v>
      </c>
      <c r="G40" s="208">
        <f>G39-G37</f>
        <v>148066.95447467</v>
      </c>
      <c r="I40" s="207">
        <f>I39-I37</f>
        <v>7556731.54</v>
      </c>
      <c r="J40" s="208">
        <f>J39-J37</f>
        <v>133689.88549199997</v>
      </c>
      <c r="L40" s="207">
        <f>L39-L37</f>
        <v>7763913.3837000001</v>
      </c>
      <c r="M40" s="208">
        <f>M39-M37</f>
        <v>238628.75357170348</v>
      </c>
      <c r="O40" s="207">
        <f>O39-O37</f>
        <v>7716095.3837000001</v>
      </c>
      <c r="P40" s="208">
        <f>P39-P37</f>
        <v>243047.20694770341</v>
      </c>
    </row>
    <row r="41" spans="1:17">
      <c r="K41" s="208"/>
      <c r="N41" s="208"/>
    </row>
    <row r="392" spans="19:19">
      <c r="S392" s="208"/>
    </row>
  </sheetData>
  <mergeCells count="6">
    <mergeCell ref="O2:P2"/>
    <mergeCell ref="A1:N1"/>
    <mergeCell ref="C2:D2"/>
    <mergeCell ref="F2:G2"/>
    <mergeCell ref="I2:J2"/>
    <mergeCell ref="L2:M2"/>
  </mergeCells>
  <printOptions horizontalCentered="1"/>
  <pageMargins left="0.28999999999999998" right="0.16" top="0.35" bottom="0.27" header="0.3" footer="0.3"/>
  <pageSetup scale="5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523"/>
  <sheetViews>
    <sheetView view="pageBreakPreview" zoomScale="60" zoomScaleNormal="50" workbookViewId="0">
      <pane xSplit="2" ySplit="3" topLeftCell="G514" activePane="bottomRight" state="frozen"/>
      <selection sqref="A1:XFD1048576"/>
      <selection pane="topRight" sqref="A1:XFD1048576"/>
      <selection pane="bottomLeft" sqref="A1:XFD1048576"/>
      <selection pane="bottomRight" activeCell="Q521" sqref="Q521"/>
    </sheetView>
  </sheetViews>
  <sheetFormatPr defaultRowHeight="15.75"/>
  <cols>
    <col min="1" max="1" width="10.42578125" style="8" customWidth="1"/>
    <col min="2" max="2" width="23.140625" style="8" customWidth="1"/>
    <col min="3" max="3" width="11" style="8" customWidth="1"/>
    <col min="4" max="4" width="12.28515625" style="9" customWidth="1"/>
    <col min="5" max="5" width="8.5703125" style="8" customWidth="1"/>
    <col min="6" max="6" width="12.5703125" style="9" bestFit="1" customWidth="1"/>
    <col min="7" max="8" width="12.28515625" style="8" customWidth="1"/>
    <col min="9" max="9" width="9.28515625" style="8" customWidth="1"/>
    <col min="10" max="10" width="10.28515625" style="9" customWidth="1"/>
    <col min="11" max="11" width="9" style="8" customWidth="1"/>
    <col min="12" max="12" width="11.28515625" style="9" bestFit="1" customWidth="1"/>
    <col min="13" max="13" width="7.85546875" style="8" customWidth="1"/>
    <col min="14" max="14" width="12.28515625" style="9" customWidth="1"/>
    <col min="15" max="15" width="11.42578125" style="8" customWidth="1"/>
    <col min="16" max="16" width="12.85546875" style="8" customWidth="1"/>
    <col min="17" max="17" width="12.5703125" style="9" bestFit="1" customWidth="1"/>
    <col min="18" max="18" width="10.85546875" style="8" customWidth="1"/>
    <col min="19" max="19" width="12.28515625" style="9" customWidth="1"/>
    <col min="20" max="20" width="9.28515625" style="8" customWidth="1"/>
    <col min="21" max="21" width="10.85546875" style="9" customWidth="1"/>
    <col min="22" max="22" width="12.28515625" style="8" customWidth="1"/>
    <col min="23" max="23" width="12.28515625" style="9" customWidth="1"/>
    <col min="24" max="24" width="10.28515625" style="8" customWidth="1"/>
    <col min="25" max="25" width="12.28515625" style="8" customWidth="1"/>
    <col min="26" max="26" width="11.85546875" style="9" bestFit="1" customWidth="1"/>
    <col min="27" max="27" width="11.5703125" style="8" customWidth="1"/>
    <col min="28" max="28" width="12.28515625" style="9" customWidth="1"/>
    <col min="29" max="29" width="19.42578125" style="8" customWidth="1"/>
    <col min="30" max="30" width="9.7109375" style="8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1.85546875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1.85546875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1.85546875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1.85546875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1.85546875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1.85546875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1.85546875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1.85546875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1.85546875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1.85546875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1.85546875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1.85546875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1.85546875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1.85546875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1.85546875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1.85546875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1.85546875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1.85546875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1.85546875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1.85546875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1.85546875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1.85546875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1.85546875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1.85546875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1.85546875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1.85546875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1.85546875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1.85546875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1.85546875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1.85546875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1.85546875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1.85546875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1.85546875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1.85546875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1.85546875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1.85546875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1.85546875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1.85546875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1.85546875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1.85546875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1.85546875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1.85546875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1.85546875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1.85546875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1.85546875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1.85546875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1.85546875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1.85546875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1.85546875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1.85546875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1.85546875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1.85546875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1.85546875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1.85546875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1.85546875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1.85546875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1.85546875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1.85546875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1.85546875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1.85546875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1.85546875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1.85546875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1.85546875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 ht="79.5" customHeigh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 ht="31.5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 ht="31.5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 ht="31.5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47.2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47.2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47.2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 ht="31.5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47.2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47.2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47.2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 ht="31.5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f t="shared" si="14"/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 ht="31.5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47.2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6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 ht="31.5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78.7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>
        <f>X26*Y26</f>
        <v>0</v>
      </c>
      <c r="AA26" s="2">
        <f t="shared" si="17"/>
        <v>0</v>
      </c>
      <c r="AB26" s="3">
        <f t="shared" si="17"/>
        <v>0</v>
      </c>
      <c r="AC26" s="2"/>
      <c r="AD26" s="109" t="b">
        <f t="shared" si="7"/>
        <v>1</v>
      </c>
      <c r="AE26" s="109" t="b">
        <f t="shared" si="8"/>
        <v>1</v>
      </c>
    </row>
    <row r="27" spans="1:31" ht="47.25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63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110.25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47.2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47.2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78.75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78.7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47.2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47.2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63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47.2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47.2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47.2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47.2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47.2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47.2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63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 ht="31.5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f>SUM(Y23:Y43)</f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 ht="47.25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f>Y44+Y21</f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 ht="31.5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47.2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47.2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47.2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 ht="31.5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Y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f t="shared" si="32"/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47.2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 ht="31.5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78.7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>
        <f t="shared" ref="Z57:Z75" si="37">X57*Y57</f>
        <v>0</v>
      </c>
      <c r="AA57" s="2">
        <f t="shared" ref="AA57:AA75" si="38">T57+V57+Y57</f>
        <v>0</v>
      </c>
      <c r="AB57" s="3">
        <f t="shared" ref="AB57:AB75" si="39">U57+W57+Z57</f>
        <v>0</v>
      </c>
      <c r="AC57" s="2"/>
      <c r="AD57" s="109" t="b">
        <f t="shared" si="7"/>
        <v>1</v>
      </c>
      <c r="AE57" s="109" t="b">
        <f t="shared" si="8"/>
        <v>1</v>
      </c>
    </row>
    <row r="58" spans="1:31" ht="31.5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40">K58+M58+P58</f>
        <v>0</v>
      </c>
      <c r="S58" s="3">
        <f t="shared" ref="S58:S75" si="41">L58+N58+Q58</f>
        <v>0</v>
      </c>
      <c r="T58" s="2"/>
      <c r="U58" s="3"/>
      <c r="V58" s="2"/>
      <c r="W58" s="3"/>
      <c r="X58" s="2"/>
      <c r="Y58" s="2"/>
      <c r="Z58" s="3">
        <f t="shared" si="37"/>
        <v>0</v>
      </c>
      <c r="AA58" s="2">
        <f t="shared" si="38"/>
        <v>0</v>
      </c>
      <c r="AB58" s="3">
        <f t="shared" si="39"/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78.7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40"/>
        <v>0</v>
      </c>
      <c r="S59" s="3">
        <f t="shared" si="41"/>
        <v>0</v>
      </c>
      <c r="T59" s="2"/>
      <c r="U59" s="3"/>
      <c r="V59" s="2"/>
      <c r="W59" s="3"/>
      <c r="X59" s="2"/>
      <c r="Y59" s="2"/>
      <c r="Z59" s="3">
        <f t="shared" si="37"/>
        <v>0</v>
      </c>
      <c r="AA59" s="2">
        <f t="shared" si="38"/>
        <v>0</v>
      </c>
      <c r="AB59" s="3">
        <f t="shared" si="39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78.7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40"/>
        <v>0</v>
      </c>
      <c r="S60" s="3">
        <f t="shared" si="41"/>
        <v>0</v>
      </c>
      <c r="T60" s="2"/>
      <c r="U60" s="3"/>
      <c r="V60" s="2"/>
      <c r="W60" s="3"/>
      <c r="X60" s="2"/>
      <c r="Y60" s="2"/>
      <c r="Z60" s="3">
        <f t="shared" si="37"/>
        <v>0</v>
      </c>
      <c r="AA60" s="2">
        <f t="shared" si="38"/>
        <v>0</v>
      </c>
      <c r="AB60" s="3">
        <f t="shared" si="39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126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40"/>
        <v>0</v>
      </c>
      <c r="S61" s="3">
        <f t="shared" si="41"/>
        <v>0</v>
      </c>
      <c r="T61" s="2"/>
      <c r="U61" s="3"/>
      <c r="V61" s="2"/>
      <c r="W61" s="3"/>
      <c r="X61" s="2"/>
      <c r="Y61" s="2"/>
      <c r="Z61" s="3">
        <f t="shared" si="37"/>
        <v>0</v>
      </c>
      <c r="AA61" s="2">
        <f t="shared" si="38"/>
        <v>0</v>
      </c>
      <c r="AB61" s="3">
        <f t="shared" si="39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47.2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40"/>
        <v>0</v>
      </c>
      <c r="S62" s="3">
        <f t="shared" si="41"/>
        <v>0</v>
      </c>
      <c r="T62" s="2"/>
      <c r="U62" s="3"/>
      <c r="V62" s="2"/>
      <c r="W62" s="3"/>
      <c r="X62" s="2"/>
      <c r="Y62" s="2"/>
      <c r="Z62" s="3">
        <f t="shared" si="37"/>
        <v>0</v>
      </c>
      <c r="AA62" s="2">
        <f t="shared" si="38"/>
        <v>0</v>
      </c>
      <c r="AB62" s="3">
        <f t="shared" si="39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47.2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40"/>
        <v>0</v>
      </c>
      <c r="S63" s="3">
        <f t="shared" si="41"/>
        <v>0</v>
      </c>
      <c r="T63" s="2"/>
      <c r="U63" s="3"/>
      <c r="V63" s="2"/>
      <c r="W63" s="3"/>
      <c r="X63" s="2"/>
      <c r="Y63" s="2"/>
      <c r="Z63" s="3">
        <f t="shared" si="37"/>
        <v>0</v>
      </c>
      <c r="AA63" s="2">
        <f t="shared" si="38"/>
        <v>0</v>
      </c>
      <c r="AB63" s="3">
        <f t="shared" si="39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94.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40"/>
        <v>0</v>
      </c>
      <c r="S64" s="3">
        <f t="shared" si="41"/>
        <v>0</v>
      </c>
      <c r="T64" s="2"/>
      <c r="U64" s="3"/>
      <c r="V64" s="2"/>
      <c r="W64" s="3"/>
      <c r="X64" s="2"/>
      <c r="Y64" s="2"/>
      <c r="Z64" s="3">
        <f t="shared" si="37"/>
        <v>0</v>
      </c>
      <c r="AA64" s="2">
        <f t="shared" si="38"/>
        <v>0</v>
      </c>
      <c r="AB64" s="3">
        <f t="shared" si="39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78.7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40"/>
        <v>0</v>
      </c>
      <c r="S65" s="3">
        <f t="shared" si="41"/>
        <v>0</v>
      </c>
      <c r="T65" s="2"/>
      <c r="U65" s="3"/>
      <c r="V65" s="2"/>
      <c r="W65" s="3"/>
      <c r="X65" s="2"/>
      <c r="Y65" s="2"/>
      <c r="Z65" s="3">
        <f t="shared" si="37"/>
        <v>0</v>
      </c>
      <c r="AA65" s="2">
        <f t="shared" si="38"/>
        <v>0</v>
      </c>
      <c r="AB65" s="3">
        <f t="shared" si="39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47.2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40"/>
        <v>0</v>
      </c>
      <c r="S66" s="3">
        <f t="shared" si="41"/>
        <v>0</v>
      </c>
      <c r="T66" s="2"/>
      <c r="U66" s="3"/>
      <c r="V66" s="2"/>
      <c r="W66" s="3"/>
      <c r="X66" s="2"/>
      <c r="Y66" s="2"/>
      <c r="Z66" s="3">
        <f t="shared" si="37"/>
        <v>0</v>
      </c>
      <c r="AA66" s="2">
        <f t="shared" si="38"/>
        <v>0</v>
      </c>
      <c r="AB66" s="3">
        <f t="shared" si="39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63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40"/>
        <v>0</v>
      </c>
      <c r="S67" s="3">
        <f t="shared" si="41"/>
        <v>0</v>
      </c>
      <c r="T67" s="2"/>
      <c r="U67" s="3"/>
      <c r="V67" s="2"/>
      <c r="W67" s="3"/>
      <c r="X67" s="2"/>
      <c r="Y67" s="2"/>
      <c r="Z67" s="3">
        <f t="shared" si="37"/>
        <v>0</v>
      </c>
      <c r="AA67" s="2">
        <f t="shared" si="38"/>
        <v>0</v>
      </c>
      <c r="AB67" s="3">
        <f t="shared" si="39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63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40"/>
        <v>0</v>
      </c>
      <c r="S68" s="3">
        <f t="shared" si="41"/>
        <v>0</v>
      </c>
      <c r="T68" s="2"/>
      <c r="U68" s="3"/>
      <c r="V68" s="2"/>
      <c r="W68" s="3"/>
      <c r="X68" s="2"/>
      <c r="Y68" s="2"/>
      <c r="Z68" s="3">
        <f t="shared" si="37"/>
        <v>0</v>
      </c>
      <c r="AA68" s="2">
        <f t="shared" si="38"/>
        <v>0</v>
      </c>
      <c r="AB68" s="3">
        <f t="shared" si="39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47.2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40"/>
        <v>0</v>
      </c>
      <c r="S69" s="3">
        <f t="shared" si="41"/>
        <v>0</v>
      </c>
      <c r="T69" s="2"/>
      <c r="U69" s="3"/>
      <c r="V69" s="2"/>
      <c r="W69" s="3"/>
      <c r="X69" s="2"/>
      <c r="Y69" s="2"/>
      <c r="Z69" s="3">
        <f t="shared" si="37"/>
        <v>0</v>
      </c>
      <c r="AA69" s="2">
        <f t="shared" si="38"/>
        <v>0</v>
      </c>
      <c r="AB69" s="3">
        <f t="shared" si="39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47.2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40"/>
        <v>0</v>
      </c>
      <c r="S70" s="3">
        <f t="shared" si="41"/>
        <v>0</v>
      </c>
      <c r="T70" s="2"/>
      <c r="U70" s="3"/>
      <c r="V70" s="2"/>
      <c r="W70" s="3"/>
      <c r="X70" s="2"/>
      <c r="Y70" s="2"/>
      <c r="Z70" s="3">
        <f t="shared" si="37"/>
        <v>0</v>
      </c>
      <c r="AA70" s="2">
        <f t="shared" si="38"/>
        <v>0</v>
      </c>
      <c r="AB70" s="3">
        <f t="shared" si="39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47.2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40"/>
        <v>0</v>
      </c>
      <c r="S71" s="3">
        <f t="shared" si="41"/>
        <v>0</v>
      </c>
      <c r="T71" s="2"/>
      <c r="U71" s="3"/>
      <c r="V71" s="2"/>
      <c r="W71" s="3"/>
      <c r="X71" s="2"/>
      <c r="Y71" s="2"/>
      <c r="Z71" s="3">
        <f t="shared" si="37"/>
        <v>0</v>
      </c>
      <c r="AA71" s="2">
        <f t="shared" si="38"/>
        <v>0</v>
      </c>
      <c r="AB71" s="3">
        <f t="shared" si="39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47.2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40"/>
        <v>0</v>
      </c>
      <c r="S72" s="3">
        <f t="shared" si="41"/>
        <v>0</v>
      </c>
      <c r="T72" s="2"/>
      <c r="U72" s="3"/>
      <c r="V72" s="2"/>
      <c r="W72" s="3"/>
      <c r="X72" s="2"/>
      <c r="Y72" s="2"/>
      <c r="Z72" s="3">
        <f t="shared" si="37"/>
        <v>0</v>
      </c>
      <c r="AA72" s="2">
        <f t="shared" si="38"/>
        <v>0</v>
      </c>
      <c r="AB72" s="3">
        <f t="shared" si="39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47.2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40"/>
        <v>0</v>
      </c>
      <c r="S73" s="3">
        <f t="shared" si="41"/>
        <v>0</v>
      </c>
      <c r="T73" s="2"/>
      <c r="U73" s="3"/>
      <c r="V73" s="2"/>
      <c r="W73" s="3"/>
      <c r="X73" s="2"/>
      <c r="Y73" s="2"/>
      <c r="Z73" s="3">
        <f t="shared" si="37"/>
        <v>0</v>
      </c>
      <c r="AA73" s="2">
        <f t="shared" si="38"/>
        <v>0</v>
      </c>
      <c r="AB73" s="3">
        <f t="shared" si="39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47.2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40"/>
        <v>0</v>
      </c>
      <c r="S74" s="3">
        <f t="shared" si="41"/>
        <v>0</v>
      </c>
      <c r="T74" s="2"/>
      <c r="U74" s="3"/>
      <c r="V74" s="2"/>
      <c r="W74" s="3"/>
      <c r="X74" s="2"/>
      <c r="Y74" s="2"/>
      <c r="Z74" s="3">
        <f t="shared" si="37"/>
        <v>0</v>
      </c>
      <c r="AA74" s="2">
        <f t="shared" si="38"/>
        <v>0</v>
      </c>
      <c r="AB74" s="3">
        <f t="shared" si="39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63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40"/>
        <v>0</v>
      </c>
      <c r="S75" s="3">
        <f t="shared" si="41"/>
        <v>0</v>
      </c>
      <c r="T75" s="2"/>
      <c r="U75" s="3"/>
      <c r="V75" s="2"/>
      <c r="W75" s="3"/>
      <c r="X75" s="2"/>
      <c r="Y75" s="2"/>
      <c r="Z75" s="3">
        <f t="shared" si="37"/>
        <v>0</v>
      </c>
      <c r="AA75" s="2">
        <f t="shared" si="38"/>
        <v>0</v>
      </c>
      <c r="AB75" s="3">
        <f t="shared" si="39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 ht="31.5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f>SUM(Y54:Y75)</f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 ht="31.5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f>Y76+Y52</f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 ht="31.5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f>Y77+Y45</f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47.2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 ht="31.5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47.2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47.2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47.2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1</v>
      </c>
      <c r="Q85" s="3">
        <f>P85*O85</f>
        <v>0.375</v>
      </c>
      <c r="R85" s="2">
        <f t="shared" si="51"/>
        <v>1</v>
      </c>
      <c r="S85" s="3">
        <f t="shared" si="51"/>
        <v>0.375</v>
      </c>
      <c r="T85" s="2"/>
      <c r="U85" s="3"/>
      <c r="V85" s="2"/>
      <c r="W85" s="3"/>
      <c r="X85" s="2">
        <v>0.375</v>
      </c>
      <c r="Y85" s="2">
        <v>1</v>
      </c>
      <c r="Z85" s="222">
        <f>X85*Y85</f>
        <v>0.375</v>
      </c>
      <c r="AA85" s="2">
        <f t="shared" si="52"/>
        <v>1</v>
      </c>
      <c r="AB85" s="222">
        <f t="shared" si="52"/>
        <v>0.375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 ht="31.5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1</v>
      </c>
      <c r="Q86" s="5">
        <f t="shared" si="54"/>
        <v>0.375</v>
      </c>
      <c r="R86" s="4">
        <f t="shared" si="54"/>
        <v>1</v>
      </c>
      <c r="S86" s="5">
        <f t="shared" si="54"/>
        <v>0.375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f t="shared" si="54"/>
        <v>1</v>
      </c>
      <c r="Z86" s="5">
        <f t="shared" si="54"/>
        <v>0.375</v>
      </c>
      <c r="AA86" s="4">
        <f t="shared" si="54"/>
        <v>1</v>
      </c>
      <c r="AB86" s="5">
        <f t="shared" si="54"/>
        <v>0.375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 ht="31.5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47.25">
      <c r="A88" s="2">
        <v>3.05</v>
      </c>
      <c r="B88" s="2" t="s">
        <v>39</v>
      </c>
      <c r="C88" s="2">
        <v>1</v>
      </c>
      <c r="D88" s="3">
        <v>9</v>
      </c>
      <c r="E88" s="2">
        <f>C88</f>
        <v>1</v>
      </c>
      <c r="F88" s="3">
        <f>D88*92%</f>
        <v>8.2800000000000011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0.71999999999999886</v>
      </c>
      <c r="K88" s="2"/>
      <c r="L88" s="3"/>
      <c r="M88" s="2"/>
      <c r="N88" s="3"/>
      <c r="O88" s="2">
        <v>9</v>
      </c>
      <c r="P88" s="2">
        <f>$P$85</f>
        <v>1</v>
      </c>
      <c r="Q88" s="3">
        <f>P88*O88</f>
        <v>9</v>
      </c>
      <c r="R88" s="2">
        <f t="shared" ref="R88:S90" si="56">K88+M88+P88</f>
        <v>1</v>
      </c>
      <c r="S88" s="3">
        <f t="shared" si="56"/>
        <v>9</v>
      </c>
      <c r="T88" s="2"/>
      <c r="U88" s="3"/>
      <c r="V88" s="2"/>
      <c r="W88" s="3"/>
      <c r="X88" s="2">
        <v>9</v>
      </c>
      <c r="Y88" s="2">
        <v>1</v>
      </c>
      <c r="Z88" s="222">
        <f>X88*Y88</f>
        <v>9</v>
      </c>
      <c r="AA88" s="2">
        <f t="shared" ref="AA88:AB90" si="57">T88+V88+Y88</f>
        <v>1</v>
      </c>
      <c r="AB88" s="222">
        <f t="shared" si="57"/>
        <v>9</v>
      </c>
      <c r="AC88" s="2"/>
      <c r="AD88" s="109" t="b">
        <f t="shared" si="44"/>
        <v>1</v>
      </c>
      <c r="AE88" s="109" t="b">
        <f t="shared" si="45"/>
        <v>1</v>
      </c>
    </row>
    <row r="89" spans="1:31" ht="31.5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78.7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>
        <f t="shared" ref="Z91:Z108" si="59">X91*Y91</f>
        <v>0</v>
      </c>
      <c r="AA91" s="2">
        <f t="shared" ref="AA91:AA108" si="60">T91+V91+Y91</f>
        <v>0</v>
      </c>
      <c r="AB91" s="3">
        <f t="shared" ref="AB91:AB108" si="61">U91+W91+Z91</f>
        <v>0</v>
      </c>
      <c r="AC91" s="2"/>
      <c r="AD91" s="109" t="b">
        <f t="shared" si="44"/>
        <v>1</v>
      </c>
      <c r="AE91" s="109" t="b">
        <f t="shared" si="45"/>
        <v>1</v>
      </c>
    </row>
    <row r="92" spans="1:31" ht="47.25">
      <c r="A92" s="2" t="s">
        <v>43</v>
      </c>
      <c r="B92" s="2" t="s">
        <v>44</v>
      </c>
      <c r="C92" s="2">
        <v>1</v>
      </c>
      <c r="D92" s="3">
        <v>3</v>
      </c>
      <c r="E92" s="2">
        <f>C92</f>
        <v>1</v>
      </c>
      <c r="F92" s="3">
        <f>D92</f>
        <v>3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62">$P$85</f>
        <v>1</v>
      </c>
      <c r="Q92" s="3">
        <f t="shared" si="58"/>
        <v>3</v>
      </c>
      <c r="R92" s="2">
        <f t="shared" ref="R92:R108" si="63">K92+M92+P92</f>
        <v>1</v>
      </c>
      <c r="S92" s="3">
        <f t="shared" ref="S92:S108" si="64">L92+N92+Q92</f>
        <v>3</v>
      </c>
      <c r="T92" s="2"/>
      <c r="U92" s="3"/>
      <c r="V92" s="2"/>
      <c r="W92" s="3"/>
      <c r="X92" s="2">
        <v>3</v>
      </c>
      <c r="Y92" s="2">
        <v>1</v>
      </c>
      <c r="Z92" s="3">
        <f t="shared" si="59"/>
        <v>3</v>
      </c>
      <c r="AA92" s="2">
        <f t="shared" si="60"/>
        <v>1</v>
      </c>
      <c r="AB92" s="3">
        <f t="shared" si="61"/>
        <v>3</v>
      </c>
      <c r="AC92" s="2"/>
      <c r="AD92" s="109" t="b">
        <f t="shared" si="44"/>
        <v>1</v>
      </c>
      <c r="AE92" s="109" t="b">
        <f t="shared" si="45"/>
        <v>1</v>
      </c>
    </row>
    <row r="93" spans="1:31" ht="63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3"/>
        <v>0</v>
      </c>
      <c r="S93" s="3">
        <f t="shared" si="64"/>
        <v>0</v>
      </c>
      <c r="T93" s="2"/>
      <c r="U93" s="3"/>
      <c r="V93" s="2"/>
      <c r="W93" s="3"/>
      <c r="X93" s="2">
        <v>9.6</v>
      </c>
      <c r="Y93" s="2"/>
      <c r="Z93" s="3">
        <f t="shared" si="59"/>
        <v>0</v>
      </c>
      <c r="AA93" s="2">
        <f t="shared" si="60"/>
        <v>0</v>
      </c>
      <c r="AB93" s="3">
        <f t="shared" si="61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110.25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3"/>
        <v>0</v>
      </c>
      <c r="S94" s="3">
        <f t="shared" si="64"/>
        <v>0</v>
      </c>
      <c r="T94" s="2"/>
      <c r="U94" s="3"/>
      <c r="V94" s="2"/>
      <c r="W94" s="3"/>
      <c r="X94" s="2">
        <v>2.88</v>
      </c>
      <c r="Y94" s="2"/>
      <c r="Z94" s="3">
        <f t="shared" si="59"/>
        <v>0</v>
      </c>
      <c r="AA94" s="2">
        <f t="shared" si="60"/>
        <v>0</v>
      </c>
      <c r="AB94" s="3">
        <f t="shared" si="61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47.25">
      <c r="A95" s="2" t="s">
        <v>49</v>
      </c>
      <c r="B95" s="2" t="s">
        <v>50</v>
      </c>
      <c r="C95" s="2">
        <v>1</v>
      </c>
      <c r="D95" s="3">
        <v>1.5</v>
      </c>
      <c r="E95" s="2">
        <f t="shared" ref="E95:F98" si="65">C95</f>
        <v>1</v>
      </c>
      <c r="F95" s="3">
        <f t="shared" si="65"/>
        <v>1.5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62"/>
        <v>1</v>
      </c>
      <c r="Q95" s="3">
        <f t="shared" si="58"/>
        <v>1.5</v>
      </c>
      <c r="R95" s="2">
        <f t="shared" si="63"/>
        <v>1</v>
      </c>
      <c r="S95" s="3">
        <f t="shared" si="64"/>
        <v>1.5</v>
      </c>
      <c r="T95" s="2"/>
      <c r="U95" s="3"/>
      <c r="V95" s="2"/>
      <c r="W95" s="3"/>
      <c r="X95" s="2">
        <v>1.5</v>
      </c>
      <c r="Y95" s="2">
        <v>1</v>
      </c>
      <c r="Z95" s="3">
        <f t="shared" si="59"/>
        <v>1.5</v>
      </c>
      <c r="AA95" s="2">
        <f t="shared" si="60"/>
        <v>1</v>
      </c>
      <c r="AB95" s="3">
        <f t="shared" si="61"/>
        <v>1.5</v>
      </c>
      <c r="AC95" s="2"/>
      <c r="AD95" s="109" t="b">
        <f t="shared" si="44"/>
        <v>1</v>
      </c>
      <c r="AE95" s="109" t="b">
        <f t="shared" si="45"/>
        <v>1</v>
      </c>
    </row>
    <row r="96" spans="1:31" ht="47.25">
      <c r="A96" s="2" t="s">
        <v>51</v>
      </c>
      <c r="B96" s="2" t="s">
        <v>52</v>
      </c>
      <c r="C96" s="2">
        <v>1</v>
      </c>
      <c r="D96" s="3">
        <v>1.2</v>
      </c>
      <c r="E96" s="2">
        <f t="shared" si="65"/>
        <v>1</v>
      </c>
      <c r="F96" s="3">
        <f t="shared" si="65"/>
        <v>1.2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62"/>
        <v>1</v>
      </c>
      <c r="Q96" s="3">
        <f t="shared" si="58"/>
        <v>1.2</v>
      </c>
      <c r="R96" s="2">
        <f t="shared" si="63"/>
        <v>1</v>
      </c>
      <c r="S96" s="3">
        <f t="shared" si="64"/>
        <v>1.2</v>
      </c>
      <c r="T96" s="2"/>
      <c r="U96" s="3"/>
      <c r="V96" s="2"/>
      <c r="W96" s="3"/>
      <c r="X96" s="2">
        <v>1.2</v>
      </c>
      <c r="Y96" s="2">
        <v>1</v>
      </c>
      <c r="Z96" s="3">
        <f t="shared" si="59"/>
        <v>1.2</v>
      </c>
      <c r="AA96" s="2">
        <f t="shared" si="60"/>
        <v>1</v>
      </c>
      <c r="AB96" s="3">
        <f t="shared" si="61"/>
        <v>1.2</v>
      </c>
      <c r="AC96" s="2"/>
      <c r="AD96" s="109" t="b">
        <f t="shared" si="44"/>
        <v>1</v>
      </c>
      <c r="AE96" s="109" t="b">
        <f t="shared" si="45"/>
        <v>1</v>
      </c>
    </row>
    <row r="97" spans="1:31" ht="78.75">
      <c r="A97" s="2" t="s">
        <v>53</v>
      </c>
      <c r="B97" s="2" t="s">
        <v>54</v>
      </c>
      <c r="C97" s="2">
        <v>1</v>
      </c>
      <c r="D97" s="3">
        <v>1.2</v>
      </c>
      <c r="E97" s="2">
        <f t="shared" si="65"/>
        <v>1</v>
      </c>
      <c r="F97" s="3">
        <f t="shared" si="65"/>
        <v>1.2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62"/>
        <v>1</v>
      </c>
      <c r="Q97" s="3">
        <f t="shared" si="58"/>
        <v>1.2</v>
      </c>
      <c r="R97" s="2">
        <f t="shared" si="63"/>
        <v>1</v>
      </c>
      <c r="S97" s="3">
        <f t="shared" si="64"/>
        <v>1.2</v>
      </c>
      <c r="T97" s="2"/>
      <c r="U97" s="3"/>
      <c r="V97" s="2"/>
      <c r="W97" s="3"/>
      <c r="X97" s="2">
        <v>1.2</v>
      </c>
      <c r="Y97" s="2">
        <v>1</v>
      </c>
      <c r="Z97" s="3">
        <f t="shared" si="59"/>
        <v>1.2</v>
      </c>
      <c r="AA97" s="2">
        <f t="shared" si="60"/>
        <v>1</v>
      </c>
      <c r="AB97" s="3">
        <f t="shared" si="61"/>
        <v>1.2</v>
      </c>
      <c r="AC97" s="2"/>
      <c r="AD97" s="109" t="b">
        <f t="shared" si="44"/>
        <v>1</v>
      </c>
      <c r="AE97" s="109" t="b">
        <f t="shared" si="45"/>
        <v>1</v>
      </c>
    </row>
    <row r="98" spans="1:31" ht="78.75">
      <c r="A98" s="2" t="s">
        <v>55</v>
      </c>
      <c r="B98" s="2" t="s">
        <v>56</v>
      </c>
      <c r="C98" s="2">
        <v>1</v>
      </c>
      <c r="D98" s="3">
        <v>1.8</v>
      </c>
      <c r="E98" s="2">
        <f t="shared" si="65"/>
        <v>1</v>
      </c>
      <c r="F98" s="3">
        <f t="shared" si="65"/>
        <v>1.8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62"/>
        <v>1</v>
      </c>
      <c r="Q98" s="3">
        <f t="shared" si="58"/>
        <v>1.8</v>
      </c>
      <c r="R98" s="2">
        <f t="shared" si="63"/>
        <v>1</v>
      </c>
      <c r="S98" s="3">
        <f t="shared" si="64"/>
        <v>1.8</v>
      </c>
      <c r="T98" s="2"/>
      <c r="U98" s="3"/>
      <c r="V98" s="2"/>
      <c r="W98" s="3"/>
      <c r="X98" s="2">
        <v>1.8</v>
      </c>
      <c r="Y98" s="2">
        <v>1</v>
      </c>
      <c r="Z98" s="3">
        <f t="shared" si="59"/>
        <v>1.8</v>
      </c>
      <c r="AA98" s="2">
        <f t="shared" si="60"/>
        <v>1</v>
      </c>
      <c r="AB98" s="3">
        <f t="shared" si="61"/>
        <v>1.8</v>
      </c>
      <c r="AC98" s="2"/>
      <c r="AD98" s="109" t="b">
        <f t="shared" si="44"/>
        <v>1</v>
      </c>
      <c r="AE98" s="109" t="b">
        <f t="shared" si="45"/>
        <v>1</v>
      </c>
    </row>
    <row r="99" spans="1:31" ht="47.2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3"/>
        <v>0</v>
      </c>
      <c r="S99" s="3">
        <f t="shared" si="64"/>
        <v>0</v>
      </c>
      <c r="T99" s="2"/>
      <c r="U99" s="3"/>
      <c r="V99" s="2"/>
      <c r="W99" s="3"/>
      <c r="X99" s="2">
        <v>0.5</v>
      </c>
      <c r="Y99" s="2"/>
      <c r="Z99" s="3">
        <f t="shared" si="59"/>
        <v>0</v>
      </c>
      <c r="AA99" s="2">
        <f t="shared" si="60"/>
        <v>0</v>
      </c>
      <c r="AB99" s="3">
        <f t="shared" si="61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47.25">
      <c r="A100" s="2">
        <f t="shared" ref="A100:A107" si="66">+A99+0.01</f>
        <v>3.09</v>
      </c>
      <c r="B100" s="2" t="s">
        <v>58</v>
      </c>
      <c r="C100" s="2">
        <v>1</v>
      </c>
      <c r="D100" s="3">
        <v>0.5</v>
      </c>
      <c r="E100" s="2">
        <f>C100</f>
        <v>1</v>
      </c>
      <c r="F100" s="3">
        <f>D100*93%</f>
        <v>0.46500000000000002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3.4999999999999976E-2</v>
      </c>
      <c r="K100" s="2"/>
      <c r="L100" s="3"/>
      <c r="M100" s="2"/>
      <c r="N100" s="3"/>
      <c r="O100" s="2">
        <v>0.5</v>
      </c>
      <c r="P100" s="2">
        <f t="shared" si="62"/>
        <v>1</v>
      </c>
      <c r="Q100" s="3">
        <f t="shared" si="58"/>
        <v>0.5</v>
      </c>
      <c r="R100" s="2">
        <f t="shared" si="63"/>
        <v>1</v>
      </c>
      <c r="S100" s="3">
        <f t="shared" si="64"/>
        <v>0.5</v>
      </c>
      <c r="T100" s="2"/>
      <c r="U100" s="3"/>
      <c r="V100" s="2"/>
      <c r="W100" s="3"/>
      <c r="X100" s="2">
        <v>0.5</v>
      </c>
      <c r="Y100" s="2">
        <v>1</v>
      </c>
      <c r="Z100" s="3">
        <f t="shared" si="59"/>
        <v>0.5</v>
      </c>
      <c r="AA100" s="2">
        <f t="shared" si="60"/>
        <v>1</v>
      </c>
      <c r="AB100" s="3">
        <f t="shared" si="61"/>
        <v>0.5</v>
      </c>
      <c r="AC100" s="2"/>
      <c r="AD100" s="109" t="b">
        <f t="shared" si="44"/>
        <v>1</v>
      </c>
      <c r="AE100" s="109" t="b">
        <f t="shared" si="45"/>
        <v>1</v>
      </c>
    </row>
    <row r="101" spans="1:31" ht="63">
      <c r="A101" s="2">
        <f t="shared" si="66"/>
        <v>3.0999999999999996</v>
      </c>
      <c r="B101" s="2" t="s">
        <v>59</v>
      </c>
      <c r="C101" s="2">
        <v>1</v>
      </c>
      <c r="D101" s="3">
        <v>0.625</v>
      </c>
      <c r="E101" s="2">
        <f>C101</f>
        <v>1</v>
      </c>
      <c r="F101" s="3">
        <f>D101*51%</f>
        <v>0.31874999999999998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0.30625000000000002</v>
      </c>
      <c r="K101" s="2"/>
      <c r="L101" s="3"/>
      <c r="M101" s="2"/>
      <c r="N101" s="3"/>
      <c r="O101" s="2">
        <v>0.625</v>
      </c>
      <c r="P101" s="2">
        <f t="shared" si="62"/>
        <v>1</v>
      </c>
      <c r="Q101" s="3">
        <f t="shared" si="58"/>
        <v>0.625</v>
      </c>
      <c r="R101" s="2">
        <f t="shared" si="63"/>
        <v>1</v>
      </c>
      <c r="S101" s="3">
        <f t="shared" si="64"/>
        <v>0.625</v>
      </c>
      <c r="T101" s="2"/>
      <c r="U101" s="3"/>
      <c r="V101" s="2"/>
      <c r="W101" s="3"/>
      <c r="X101" s="2">
        <v>0.625</v>
      </c>
      <c r="Y101" s="2">
        <v>1</v>
      </c>
      <c r="Z101" s="3">
        <f t="shared" si="59"/>
        <v>0.625</v>
      </c>
      <c r="AA101" s="2">
        <f t="shared" si="60"/>
        <v>1</v>
      </c>
      <c r="AB101" s="3">
        <f t="shared" si="61"/>
        <v>0.625</v>
      </c>
      <c r="AC101" s="2"/>
      <c r="AD101" s="109" t="b">
        <f t="shared" si="44"/>
        <v>1</v>
      </c>
      <c r="AE101" s="109" t="b">
        <f t="shared" si="45"/>
        <v>1</v>
      </c>
    </row>
    <row r="102" spans="1:31" ht="47.25">
      <c r="A102" s="2">
        <f t="shared" si="66"/>
        <v>3.1099999999999994</v>
      </c>
      <c r="B102" s="2" t="s">
        <v>60</v>
      </c>
      <c r="C102" s="2">
        <v>1</v>
      </c>
      <c r="D102" s="3">
        <v>0.375</v>
      </c>
      <c r="E102" s="2">
        <f>C102</f>
        <v>1</v>
      </c>
      <c r="F102" s="3">
        <f>D102*66%</f>
        <v>0.2475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0.1275</v>
      </c>
      <c r="K102" s="2"/>
      <c r="L102" s="3"/>
      <c r="M102" s="2"/>
      <c r="N102" s="3"/>
      <c r="O102" s="2">
        <v>0.375</v>
      </c>
      <c r="P102" s="2">
        <f t="shared" si="62"/>
        <v>1</v>
      </c>
      <c r="Q102" s="3">
        <f t="shared" si="58"/>
        <v>0.375</v>
      </c>
      <c r="R102" s="2">
        <f t="shared" si="63"/>
        <v>1</v>
      </c>
      <c r="S102" s="3">
        <f t="shared" si="64"/>
        <v>0.375</v>
      </c>
      <c r="T102" s="2"/>
      <c r="U102" s="3"/>
      <c r="V102" s="2"/>
      <c r="W102" s="3"/>
      <c r="X102" s="2">
        <v>0.375</v>
      </c>
      <c r="Y102" s="2">
        <v>1</v>
      </c>
      <c r="Z102" s="3">
        <f t="shared" si="59"/>
        <v>0.375</v>
      </c>
      <c r="AA102" s="2">
        <f t="shared" si="60"/>
        <v>1</v>
      </c>
      <c r="AB102" s="3">
        <f t="shared" si="61"/>
        <v>0.375</v>
      </c>
      <c r="AC102" s="2"/>
      <c r="AD102" s="109" t="b">
        <f t="shared" si="44"/>
        <v>1</v>
      </c>
      <c r="AE102" s="109" t="b">
        <f t="shared" si="45"/>
        <v>1</v>
      </c>
    </row>
    <row r="103" spans="1:31" ht="47.25">
      <c r="A103" s="2">
        <f t="shared" si="66"/>
        <v>3.1199999999999992</v>
      </c>
      <c r="B103" s="2" t="s">
        <v>61</v>
      </c>
      <c r="C103" s="2">
        <v>1</v>
      </c>
      <c r="D103" s="3">
        <v>0.375</v>
      </c>
      <c r="E103" s="2">
        <f>C103</f>
        <v>1</v>
      </c>
      <c r="F103" s="3">
        <f>D103*66%</f>
        <v>0.2475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0.1275</v>
      </c>
      <c r="K103" s="2"/>
      <c r="L103" s="3"/>
      <c r="M103" s="2"/>
      <c r="N103" s="3"/>
      <c r="O103" s="2">
        <v>0.375</v>
      </c>
      <c r="P103" s="2">
        <f t="shared" si="62"/>
        <v>1</v>
      </c>
      <c r="Q103" s="3">
        <f t="shared" si="58"/>
        <v>0.375</v>
      </c>
      <c r="R103" s="2">
        <f t="shared" si="63"/>
        <v>1</v>
      </c>
      <c r="S103" s="3">
        <f t="shared" si="64"/>
        <v>0.375</v>
      </c>
      <c r="T103" s="2"/>
      <c r="U103" s="3"/>
      <c r="V103" s="2"/>
      <c r="W103" s="3"/>
      <c r="X103" s="2">
        <v>0.375</v>
      </c>
      <c r="Y103" s="2">
        <v>1</v>
      </c>
      <c r="Z103" s="3">
        <f t="shared" si="59"/>
        <v>0.375</v>
      </c>
      <c r="AA103" s="2">
        <f t="shared" si="60"/>
        <v>1</v>
      </c>
      <c r="AB103" s="3">
        <f t="shared" si="61"/>
        <v>0.375</v>
      </c>
      <c r="AC103" s="2"/>
      <c r="AD103" s="109" t="b">
        <f t="shared" si="44"/>
        <v>1</v>
      </c>
      <c r="AE103" s="109" t="b">
        <f t="shared" si="45"/>
        <v>1</v>
      </c>
    </row>
    <row r="104" spans="1:31" ht="47.2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3"/>
        <v>0</v>
      </c>
      <c r="S104" s="3">
        <f t="shared" si="64"/>
        <v>0</v>
      </c>
      <c r="T104" s="2"/>
      <c r="U104" s="3"/>
      <c r="V104" s="2"/>
      <c r="W104" s="3"/>
      <c r="X104" s="2">
        <v>0.15</v>
      </c>
      <c r="Y104" s="2"/>
      <c r="Z104" s="3">
        <f t="shared" si="59"/>
        <v>0</v>
      </c>
      <c r="AA104" s="2">
        <f t="shared" si="60"/>
        <v>0</v>
      </c>
      <c r="AB104" s="3">
        <f t="shared" si="61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47.2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3"/>
        <v>0</v>
      </c>
      <c r="S105" s="3">
        <f t="shared" si="64"/>
        <v>0</v>
      </c>
      <c r="T105" s="2"/>
      <c r="U105" s="3"/>
      <c r="V105" s="2"/>
      <c r="W105" s="3"/>
      <c r="X105" s="2">
        <v>0.15</v>
      </c>
      <c r="Y105" s="2"/>
      <c r="Z105" s="3">
        <f t="shared" si="59"/>
        <v>0</v>
      </c>
      <c r="AA105" s="2">
        <f t="shared" si="60"/>
        <v>0</v>
      </c>
      <c r="AB105" s="3">
        <f t="shared" si="61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47.2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3"/>
        <v>0</v>
      </c>
      <c r="S106" s="3">
        <f t="shared" si="64"/>
        <v>0</v>
      </c>
      <c r="T106" s="2"/>
      <c r="U106" s="3"/>
      <c r="V106" s="2"/>
      <c r="W106" s="3"/>
      <c r="X106" s="2"/>
      <c r="Y106" s="2"/>
      <c r="Z106" s="3">
        <f t="shared" si="59"/>
        <v>0</v>
      </c>
      <c r="AA106" s="2">
        <f t="shared" si="60"/>
        <v>0</v>
      </c>
      <c r="AB106" s="3">
        <f t="shared" si="61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47.25">
      <c r="A107" s="2">
        <f t="shared" si="66"/>
        <v>3.1599999999999984</v>
      </c>
      <c r="B107" s="2" t="s">
        <v>65</v>
      </c>
      <c r="C107" s="2">
        <v>1</v>
      </c>
      <c r="D107" s="3">
        <v>0.25</v>
      </c>
      <c r="E107" s="2">
        <f>C107</f>
        <v>1</v>
      </c>
      <c r="F107" s="3">
        <f>D107*80%</f>
        <v>0.2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4.9999999999999989E-2</v>
      </c>
      <c r="K107" s="2"/>
      <c r="L107" s="3"/>
      <c r="M107" s="2"/>
      <c r="N107" s="3"/>
      <c r="O107" s="2">
        <v>0.25</v>
      </c>
      <c r="P107" s="2">
        <f t="shared" si="62"/>
        <v>1</v>
      </c>
      <c r="Q107" s="3">
        <f t="shared" si="58"/>
        <v>0.25</v>
      </c>
      <c r="R107" s="2">
        <f t="shared" si="63"/>
        <v>1</v>
      </c>
      <c r="S107" s="3">
        <f t="shared" si="64"/>
        <v>0.25</v>
      </c>
      <c r="T107" s="2"/>
      <c r="U107" s="3"/>
      <c r="V107" s="2"/>
      <c r="W107" s="3"/>
      <c r="X107" s="2">
        <v>0.25</v>
      </c>
      <c r="Y107" s="2">
        <v>1</v>
      </c>
      <c r="Z107" s="3">
        <f t="shared" si="59"/>
        <v>0.25</v>
      </c>
      <c r="AA107" s="2">
        <f t="shared" si="60"/>
        <v>1</v>
      </c>
      <c r="AB107" s="3">
        <f t="shared" si="61"/>
        <v>0.25</v>
      </c>
      <c r="AC107" s="2"/>
      <c r="AD107" s="109" t="b">
        <f t="shared" si="44"/>
        <v>1</v>
      </c>
      <c r="AE107" s="109" t="b">
        <f t="shared" si="45"/>
        <v>1</v>
      </c>
    </row>
    <row r="108" spans="1:31" ht="63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3"/>
        <v>0</v>
      </c>
      <c r="S108" s="3">
        <f t="shared" si="64"/>
        <v>0</v>
      </c>
      <c r="T108" s="2"/>
      <c r="U108" s="3"/>
      <c r="V108" s="2"/>
      <c r="W108" s="3"/>
      <c r="X108" s="2">
        <v>0.1</v>
      </c>
      <c r="Y108" s="2"/>
      <c r="Z108" s="3">
        <f t="shared" si="59"/>
        <v>0</v>
      </c>
      <c r="AA108" s="2">
        <f t="shared" si="60"/>
        <v>0</v>
      </c>
      <c r="AB108" s="3">
        <f t="shared" si="61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 ht="31.5">
      <c r="A109" s="4"/>
      <c r="B109" s="4" t="s">
        <v>67</v>
      </c>
      <c r="C109" s="4">
        <f>SUM(C88:C108)</f>
        <v>11</v>
      </c>
      <c r="D109" s="5">
        <f>SUM(D88:D108)</f>
        <v>19.824999999999999</v>
      </c>
      <c r="E109" s="4">
        <f>SUM(E88:E108)</f>
        <v>11</v>
      </c>
      <c r="F109" s="5">
        <f>SUM(F88:F108)</f>
        <v>18.458749999999998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1.3662499999999989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 t="shared" si="67"/>
        <v>11</v>
      </c>
      <c r="Q109" s="5">
        <f t="shared" si="67"/>
        <v>19.824999999999999</v>
      </c>
      <c r="R109" s="4">
        <f t="shared" si="67"/>
        <v>11</v>
      </c>
      <c r="S109" s="5">
        <f t="shared" si="67"/>
        <v>19.824999999999999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f>SUM(Y88:Y108)</f>
        <v>11</v>
      </c>
      <c r="Z109" s="5">
        <f t="shared" si="67"/>
        <v>19.824999999999999</v>
      </c>
      <c r="AA109" s="4">
        <f t="shared" si="67"/>
        <v>11</v>
      </c>
      <c r="AB109" s="5">
        <f t="shared" si="67"/>
        <v>19.824999999999999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 ht="47.25">
      <c r="A110" s="4"/>
      <c r="B110" s="4" t="s">
        <v>68</v>
      </c>
      <c r="C110" s="4">
        <f>C109+C86</f>
        <v>11</v>
      </c>
      <c r="D110" s="5">
        <f>D109+D86</f>
        <v>19.824999999999999</v>
      </c>
      <c r="E110" s="4">
        <f>E109+E86</f>
        <v>11</v>
      </c>
      <c r="F110" s="5">
        <f>F109+F86</f>
        <v>18.458749999999998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1.3662499999999989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12</v>
      </c>
      <c r="Q110" s="5">
        <f t="shared" si="68"/>
        <v>20.2</v>
      </c>
      <c r="R110" s="4">
        <f t="shared" si="68"/>
        <v>12</v>
      </c>
      <c r="S110" s="5">
        <f t="shared" si="68"/>
        <v>20.2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f>Y109+Y86</f>
        <v>12</v>
      </c>
      <c r="Z110" s="5">
        <f t="shared" si="68"/>
        <v>20.2</v>
      </c>
      <c r="AA110" s="4">
        <f t="shared" si="68"/>
        <v>12</v>
      </c>
      <c r="AB110" s="5">
        <f t="shared" si="68"/>
        <v>20.2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 ht="31.5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47.2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47.2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47.2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/>
      <c r="Q116" s="3">
        <f>P116*O116</f>
        <v>0</v>
      </c>
      <c r="R116" s="2">
        <f t="shared" si="69"/>
        <v>0</v>
      </c>
      <c r="S116" s="3">
        <f t="shared" si="69"/>
        <v>0</v>
      </c>
      <c r="T116" s="2"/>
      <c r="U116" s="3"/>
      <c r="V116" s="2"/>
      <c r="W116" s="3"/>
      <c r="X116" s="2">
        <v>0.75</v>
      </c>
      <c r="Y116" s="2"/>
      <c r="Z116" s="3">
        <f>X116*Y116</f>
        <v>0</v>
      </c>
      <c r="AA116" s="2">
        <f t="shared" si="70"/>
        <v>0</v>
      </c>
      <c r="AB116" s="3">
        <f t="shared" si="70"/>
        <v>0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 ht="31.5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Y117" si="73">SUM(P113:P116)</f>
        <v>0</v>
      </c>
      <c r="Q117" s="5">
        <f t="shared" si="73"/>
        <v>0</v>
      </c>
      <c r="R117" s="4">
        <f t="shared" si="73"/>
        <v>0</v>
      </c>
      <c r="S117" s="5">
        <f t="shared" si="73"/>
        <v>0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f t="shared" si="73"/>
        <v>0</v>
      </c>
      <c r="Z117" s="5">
        <f>SUM(Z113:Z116)</f>
        <v>0</v>
      </c>
      <c r="AA117" s="4">
        <f>SUM(AA113:AA116)</f>
        <v>0</v>
      </c>
      <c r="AB117" s="5">
        <f>SUM(AB113:AB116)</f>
        <v>0</v>
      </c>
      <c r="AC117" s="4"/>
      <c r="AD117" s="109" t="b">
        <f t="shared" si="44"/>
        <v>1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47.25">
      <c r="A119" s="2">
        <v>3.22</v>
      </c>
      <c r="B119" s="2" t="s">
        <v>75</v>
      </c>
      <c r="C119" s="2">
        <v>0</v>
      </c>
      <c r="D119" s="3">
        <v>0</v>
      </c>
      <c r="E119" s="2">
        <f>C119</f>
        <v>0</v>
      </c>
      <c r="F119" s="3">
        <f>D119*96%</f>
        <v>0</v>
      </c>
      <c r="G119" s="108" t="e">
        <f t="shared" si="42"/>
        <v>#DIV/0!</v>
      </c>
      <c r="H119" s="108" t="e">
        <f t="shared" si="43"/>
        <v>#DIV/0!</v>
      </c>
      <c r="I119" s="2">
        <f t="shared" si="55"/>
        <v>0</v>
      </c>
      <c r="J119" s="3">
        <f t="shared" si="55"/>
        <v>0</v>
      </c>
      <c r="K119" s="2"/>
      <c r="L119" s="3"/>
      <c r="M119" s="2"/>
      <c r="N119" s="3"/>
      <c r="O119" s="2">
        <v>18</v>
      </c>
      <c r="P119" s="2"/>
      <c r="Q119" s="3">
        <f>P119*O119</f>
        <v>0</v>
      </c>
      <c r="R119" s="2">
        <f t="shared" ref="R119:S121" si="74">K119+M119+P119</f>
        <v>0</v>
      </c>
      <c r="S119" s="3">
        <f t="shared" si="74"/>
        <v>0</v>
      </c>
      <c r="T119" s="2"/>
      <c r="U119" s="3"/>
      <c r="V119" s="2"/>
      <c r="W119" s="3"/>
      <c r="X119" s="2">
        <v>18</v>
      </c>
      <c r="Y119" s="2"/>
      <c r="Z119" s="3">
        <f>X119*Y119</f>
        <v>0</v>
      </c>
      <c r="AA119" s="2">
        <f t="shared" ref="AA119:AB121" si="75">T119+V119+Y119</f>
        <v>0</v>
      </c>
      <c r="AB119" s="3">
        <f t="shared" si="75"/>
        <v>0</v>
      </c>
      <c r="AC119" s="2"/>
      <c r="AD119" s="109" t="b">
        <f t="shared" si="44"/>
        <v>1</v>
      </c>
      <c r="AE119" s="109" t="b">
        <f t="shared" si="45"/>
        <v>1</v>
      </c>
    </row>
    <row r="120" spans="1:31" ht="31.5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/>
      <c r="Q120" s="3">
        <f t="shared" ref="Q120:Q140" si="76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/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78.7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/>
      <c r="Q121" s="3">
        <f t="shared" si="76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/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/>
      <c r="Q122" s="3"/>
      <c r="R122" s="2"/>
      <c r="S122" s="3"/>
      <c r="T122" s="2"/>
      <c r="U122" s="3"/>
      <c r="V122" s="2"/>
      <c r="W122" s="3"/>
      <c r="X122" s="2"/>
      <c r="Y122" s="2"/>
      <c r="Z122" s="3">
        <f t="shared" ref="Z122:Z140" si="77">X122*Y122</f>
        <v>0</v>
      </c>
      <c r="AA122" s="2">
        <f t="shared" ref="AA122:AA140" si="78">T122+V122+Y122</f>
        <v>0</v>
      </c>
      <c r="AB122" s="3">
        <f t="shared" ref="AB122:AB140" si="79">U122+W122+Z122</f>
        <v>0</v>
      </c>
      <c r="AC122" s="2"/>
      <c r="AD122" s="109" t="b">
        <f t="shared" si="44"/>
        <v>1</v>
      </c>
      <c r="AE122" s="109" t="b">
        <f t="shared" si="45"/>
        <v>1</v>
      </c>
    </row>
    <row r="123" spans="1:31" ht="31.5">
      <c r="A123" s="2" t="s">
        <v>43</v>
      </c>
      <c r="B123" s="2" t="s">
        <v>78</v>
      </c>
      <c r="C123" s="2">
        <v>0</v>
      </c>
      <c r="D123" s="3">
        <v>0</v>
      </c>
      <c r="E123" s="2">
        <f>C123</f>
        <v>0</v>
      </c>
      <c r="F123" s="3">
        <f>D123</f>
        <v>0</v>
      </c>
      <c r="G123" s="108" t="e">
        <f t="shared" si="42"/>
        <v>#DIV/0!</v>
      </c>
      <c r="H123" s="108" t="e">
        <f t="shared" si="43"/>
        <v>#DIV/0!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/>
      <c r="Q123" s="3">
        <f t="shared" si="76"/>
        <v>0</v>
      </c>
      <c r="R123" s="2">
        <f t="shared" ref="R123:R140" si="80">K123+M123+P123</f>
        <v>0</v>
      </c>
      <c r="S123" s="3">
        <f t="shared" ref="S123:S140" si="81">L123+N123+Q123</f>
        <v>0</v>
      </c>
      <c r="T123" s="2"/>
      <c r="U123" s="3"/>
      <c r="V123" s="2"/>
      <c r="W123" s="3"/>
      <c r="X123" s="2">
        <v>3</v>
      </c>
      <c r="Y123" s="2"/>
      <c r="Z123" s="3">
        <f t="shared" si="77"/>
        <v>0</v>
      </c>
      <c r="AA123" s="2">
        <f t="shared" si="78"/>
        <v>0</v>
      </c>
      <c r="AB123" s="3">
        <f t="shared" si="79"/>
        <v>0</v>
      </c>
      <c r="AC123" s="2"/>
      <c r="AD123" s="109" t="b">
        <f t="shared" si="44"/>
        <v>1</v>
      </c>
      <c r="AE123" s="109" t="b">
        <f t="shared" si="45"/>
        <v>1</v>
      </c>
    </row>
    <row r="124" spans="1:31" ht="78.7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/>
      <c r="Q124" s="3">
        <f t="shared" si="76"/>
        <v>0</v>
      </c>
      <c r="R124" s="2">
        <f t="shared" si="80"/>
        <v>0</v>
      </c>
      <c r="S124" s="3">
        <f t="shared" si="81"/>
        <v>0</v>
      </c>
      <c r="T124" s="2"/>
      <c r="U124" s="3"/>
      <c r="V124" s="2"/>
      <c r="W124" s="3"/>
      <c r="X124" s="2">
        <v>3</v>
      </c>
      <c r="Y124" s="2"/>
      <c r="Z124" s="3">
        <f t="shared" si="77"/>
        <v>0</v>
      </c>
      <c r="AA124" s="2">
        <f t="shared" si="78"/>
        <v>0</v>
      </c>
      <c r="AB124" s="3">
        <f t="shared" si="79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78.7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/>
      <c r="Q125" s="3">
        <f t="shared" si="76"/>
        <v>0</v>
      </c>
      <c r="R125" s="2">
        <f t="shared" si="80"/>
        <v>0</v>
      </c>
      <c r="S125" s="3">
        <f t="shared" si="81"/>
        <v>0</v>
      </c>
      <c r="T125" s="2"/>
      <c r="U125" s="3"/>
      <c r="V125" s="2"/>
      <c r="W125" s="3"/>
      <c r="X125" s="2">
        <v>9.6000000000000014</v>
      </c>
      <c r="Y125" s="2"/>
      <c r="Z125" s="3">
        <f t="shared" si="77"/>
        <v>0</v>
      </c>
      <c r="AA125" s="2">
        <f t="shared" si="78"/>
        <v>0</v>
      </c>
      <c r="AB125" s="3">
        <f t="shared" si="79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126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/>
      <c r="Q126" s="3">
        <f t="shared" si="76"/>
        <v>0</v>
      </c>
      <c r="R126" s="2">
        <f t="shared" si="80"/>
        <v>0</v>
      </c>
      <c r="S126" s="3">
        <f t="shared" si="81"/>
        <v>0</v>
      </c>
      <c r="T126" s="2"/>
      <c r="U126" s="3"/>
      <c r="V126" s="2"/>
      <c r="W126" s="3"/>
      <c r="X126" s="2">
        <v>2.88</v>
      </c>
      <c r="Y126" s="2"/>
      <c r="Z126" s="3">
        <f t="shared" si="77"/>
        <v>0</v>
      </c>
      <c r="AA126" s="2">
        <f t="shared" si="78"/>
        <v>0</v>
      </c>
      <c r="AB126" s="3">
        <f t="shared" si="79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47.25">
      <c r="A127" s="2" t="s">
        <v>51</v>
      </c>
      <c r="B127" s="2" t="s">
        <v>82</v>
      </c>
      <c r="C127" s="2">
        <v>0</v>
      </c>
      <c r="D127" s="3">
        <v>0</v>
      </c>
      <c r="E127" s="2">
        <f t="shared" ref="E127:F130" si="82">C127</f>
        <v>0</v>
      </c>
      <c r="F127" s="3">
        <f t="shared" si="82"/>
        <v>0</v>
      </c>
      <c r="G127" s="108" t="e">
        <f t="shared" si="42"/>
        <v>#DIV/0!</v>
      </c>
      <c r="H127" s="108" t="e">
        <f t="shared" si="43"/>
        <v>#DIV/0!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/>
      <c r="Q127" s="3">
        <f t="shared" si="76"/>
        <v>0</v>
      </c>
      <c r="R127" s="2">
        <f t="shared" si="80"/>
        <v>0</v>
      </c>
      <c r="S127" s="3">
        <f t="shared" si="81"/>
        <v>0</v>
      </c>
      <c r="T127" s="2"/>
      <c r="U127" s="3"/>
      <c r="V127" s="2"/>
      <c r="W127" s="3"/>
      <c r="X127" s="2">
        <v>1.5</v>
      </c>
      <c r="Y127" s="2"/>
      <c r="Z127" s="3">
        <f t="shared" si="77"/>
        <v>0</v>
      </c>
      <c r="AA127" s="2">
        <f t="shared" si="78"/>
        <v>0</v>
      </c>
      <c r="AB127" s="3">
        <f t="shared" si="79"/>
        <v>0</v>
      </c>
      <c r="AC127" s="2"/>
      <c r="AD127" s="109" t="b">
        <f t="shared" si="44"/>
        <v>1</v>
      </c>
      <c r="AE127" s="109" t="b">
        <f t="shared" si="45"/>
        <v>1</v>
      </c>
    </row>
    <row r="128" spans="1:31" ht="47.25">
      <c r="A128" s="2" t="s">
        <v>53</v>
      </c>
      <c r="B128" s="2" t="s">
        <v>52</v>
      </c>
      <c r="C128" s="2">
        <v>0</v>
      </c>
      <c r="D128" s="3">
        <v>0</v>
      </c>
      <c r="E128" s="2">
        <f t="shared" si="82"/>
        <v>0</v>
      </c>
      <c r="F128" s="3">
        <f t="shared" si="82"/>
        <v>0</v>
      </c>
      <c r="G128" s="108" t="e">
        <f t="shared" si="42"/>
        <v>#DIV/0!</v>
      </c>
      <c r="H128" s="108" t="e">
        <f t="shared" si="43"/>
        <v>#DIV/0!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/>
      <c r="Q128" s="3">
        <f t="shared" si="76"/>
        <v>0</v>
      </c>
      <c r="R128" s="2">
        <f t="shared" si="80"/>
        <v>0</v>
      </c>
      <c r="S128" s="3">
        <f t="shared" si="81"/>
        <v>0</v>
      </c>
      <c r="T128" s="2"/>
      <c r="U128" s="3"/>
      <c r="V128" s="2"/>
      <c r="W128" s="3"/>
      <c r="X128" s="2">
        <v>1.2000000000000002</v>
      </c>
      <c r="Y128" s="2"/>
      <c r="Z128" s="3">
        <f t="shared" si="77"/>
        <v>0</v>
      </c>
      <c r="AA128" s="2">
        <f t="shared" si="78"/>
        <v>0</v>
      </c>
      <c r="AB128" s="3">
        <f t="shared" si="79"/>
        <v>0</v>
      </c>
      <c r="AC128" s="2"/>
      <c r="AD128" s="109" t="b">
        <f t="shared" si="44"/>
        <v>1</v>
      </c>
      <c r="AE128" s="109" t="b">
        <f t="shared" si="45"/>
        <v>1</v>
      </c>
    </row>
    <row r="129" spans="1:31" ht="94.5">
      <c r="A129" s="2">
        <v>3.25</v>
      </c>
      <c r="B129" s="2" t="s">
        <v>83</v>
      </c>
      <c r="C129" s="2">
        <v>0</v>
      </c>
      <c r="D129" s="3">
        <v>0</v>
      </c>
      <c r="E129" s="2">
        <f t="shared" si="82"/>
        <v>0</v>
      </c>
      <c r="F129" s="3">
        <f t="shared" si="82"/>
        <v>0</v>
      </c>
      <c r="G129" s="108" t="e">
        <f t="shared" si="42"/>
        <v>#DIV/0!</v>
      </c>
      <c r="H129" s="108" t="e">
        <f t="shared" si="43"/>
        <v>#DIV/0!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/>
      <c r="Q129" s="3">
        <f t="shared" si="76"/>
        <v>0</v>
      </c>
      <c r="R129" s="2">
        <f t="shared" si="80"/>
        <v>0</v>
      </c>
      <c r="S129" s="3">
        <f t="shared" si="81"/>
        <v>0</v>
      </c>
      <c r="T129" s="2"/>
      <c r="U129" s="3"/>
      <c r="V129" s="2"/>
      <c r="W129" s="3"/>
      <c r="X129" s="2">
        <v>1.2000000000000002</v>
      </c>
      <c r="Y129" s="2"/>
      <c r="Z129" s="3">
        <f t="shared" si="77"/>
        <v>0</v>
      </c>
      <c r="AA129" s="2">
        <f t="shared" si="78"/>
        <v>0</v>
      </c>
      <c r="AB129" s="3">
        <f t="shared" si="79"/>
        <v>0</v>
      </c>
      <c r="AC129" s="2"/>
      <c r="AD129" s="109" t="b">
        <f t="shared" si="44"/>
        <v>1</v>
      </c>
      <c r="AE129" s="109" t="b">
        <f t="shared" si="45"/>
        <v>1</v>
      </c>
    </row>
    <row r="130" spans="1:31" ht="78.75">
      <c r="A130" s="2">
        <f t="shared" ref="A130:A138" si="83">+A129+0.01</f>
        <v>3.26</v>
      </c>
      <c r="B130" s="2" t="s">
        <v>85</v>
      </c>
      <c r="C130" s="2">
        <v>0</v>
      </c>
      <c r="D130" s="3">
        <v>0</v>
      </c>
      <c r="E130" s="2">
        <f t="shared" si="82"/>
        <v>0</v>
      </c>
      <c r="F130" s="3">
        <f t="shared" si="82"/>
        <v>0</v>
      </c>
      <c r="G130" s="108" t="e">
        <f t="shared" si="42"/>
        <v>#DIV/0!</v>
      </c>
      <c r="H130" s="108" t="e">
        <f t="shared" si="43"/>
        <v>#DIV/0!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/>
      <c r="Q130" s="3">
        <f t="shared" si="76"/>
        <v>0</v>
      </c>
      <c r="R130" s="2">
        <f t="shared" si="80"/>
        <v>0</v>
      </c>
      <c r="S130" s="3">
        <f t="shared" si="81"/>
        <v>0</v>
      </c>
      <c r="T130" s="2"/>
      <c r="U130" s="3"/>
      <c r="V130" s="2"/>
      <c r="W130" s="3"/>
      <c r="X130" s="2">
        <v>1.7999999999999998</v>
      </c>
      <c r="Y130" s="2"/>
      <c r="Z130" s="3">
        <f t="shared" si="77"/>
        <v>0</v>
      </c>
      <c r="AA130" s="2">
        <f t="shared" si="78"/>
        <v>0</v>
      </c>
      <c r="AB130" s="3">
        <f t="shared" si="79"/>
        <v>0</v>
      </c>
      <c r="AC130" s="2"/>
      <c r="AD130" s="109" t="b">
        <f t="shared" si="44"/>
        <v>1</v>
      </c>
      <c r="AE130" s="109" t="b">
        <f t="shared" si="45"/>
        <v>1</v>
      </c>
    </row>
    <row r="131" spans="1:31" ht="47.25">
      <c r="A131" s="2">
        <f t="shared" si="83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/>
      <c r="Q131" s="3">
        <f t="shared" si="76"/>
        <v>0</v>
      </c>
      <c r="R131" s="2">
        <f t="shared" si="80"/>
        <v>0</v>
      </c>
      <c r="S131" s="3">
        <f t="shared" si="81"/>
        <v>0</v>
      </c>
      <c r="T131" s="2"/>
      <c r="U131" s="3"/>
      <c r="V131" s="2"/>
      <c r="W131" s="3"/>
      <c r="X131" s="2">
        <v>1</v>
      </c>
      <c r="Y131" s="2"/>
      <c r="Z131" s="3">
        <f t="shared" si="77"/>
        <v>0</v>
      </c>
      <c r="AA131" s="2">
        <f t="shared" si="78"/>
        <v>0</v>
      </c>
      <c r="AB131" s="3">
        <f t="shared" si="79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63">
      <c r="A132" s="2">
        <f t="shared" si="83"/>
        <v>3.2799999999999994</v>
      </c>
      <c r="B132" s="2" t="s">
        <v>87</v>
      </c>
      <c r="C132" s="2">
        <v>0</v>
      </c>
      <c r="D132" s="3">
        <v>0</v>
      </c>
      <c r="E132" s="2">
        <f>C132</f>
        <v>0</v>
      </c>
      <c r="F132" s="3">
        <f>D132*60%</f>
        <v>0</v>
      </c>
      <c r="G132" s="108" t="e">
        <f t="shared" si="42"/>
        <v>#DIV/0!</v>
      </c>
      <c r="H132" s="108" t="e">
        <f t="shared" si="43"/>
        <v>#DIV/0!</v>
      </c>
      <c r="I132" s="2">
        <f t="shared" si="55"/>
        <v>0</v>
      </c>
      <c r="J132" s="3">
        <f t="shared" si="55"/>
        <v>0</v>
      </c>
      <c r="K132" s="2"/>
      <c r="L132" s="3"/>
      <c r="M132" s="2"/>
      <c r="N132" s="3"/>
      <c r="O132" s="2">
        <v>1</v>
      </c>
      <c r="P132" s="2"/>
      <c r="Q132" s="3">
        <f t="shared" si="76"/>
        <v>0</v>
      </c>
      <c r="R132" s="2">
        <f t="shared" si="80"/>
        <v>0</v>
      </c>
      <c r="S132" s="3">
        <f t="shared" si="81"/>
        <v>0</v>
      </c>
      <c r="T132" s="2"/>
      <c r="U132" s="3"/>
      <c r="V132" s="2"/>
      <c r="W132" s="3"/>
      <c r="X132" s="2">
        <v>1</v>
      </c>
      <c r="Y132" s="2"/>
      <c r="Z132" s="3">
        <f t="shared" si="77"/>
        <v>0</v>
      </c>
      <c r="AA132" s="2">
        <f t="shared" si="78"/>
        <v>0</v>
      </c>
      <c r="AB132" s="3">
        <f t="shared" si="79"/>
        <v>0</v>
      </c>
      <c r="AC132" s="2"/>
      <c r="AD132" s="109" t="b">
        <f t="shared" si="44"/>
        <v>1</v>
      </c>
      <c r="AE132" s="109" t="b">
        <f t="shared" si="45"/>
        <v>1</v>
      </c>
    </row>
    <row r="133" spans="1:31" ht="63">
      <c r="A133" s="2">
        <f t="shared" si="83"/>
        <v>3.2899999999999991</v>
      </c>
      <c r="B133" s="2" t="s">
        <v>88</v>
      </c>
      <c r="C133" s="2">
        <v>0</v>
      </c>
      <c r="D133" s="3">
        <v>0</v>
      </c>
      <c r="E133" s="2">
        <f>C133</f>
        <v>0</v>
      </c>
      <c r="F133" s="3">
        <f>D133*80%</f>
        <v>0</v>
      </c>
      <c r="G133" s="108" t="e">
        <f t="shared" si="42"/>
        <v>#DIV/0!</v>
      </c>
      <c r="H133" s="108" t="e">
        <f t="shared" si="43"/>
        <v>#DIV/0!</v>
      </c>
      <c r="I133" s="2">
        <f t="shared" ref="I133:J191" si="84">C133-E133</f>
        <v>0</v>
      </c>
      <c r="J133" s="3">
        <f t="shared" si="84"/>
        <v>0</v>
      </c>
      <c r="K133" s="2"/>
      <c r="L133" s="3"/>
      <c r="M133" s="2"/>
      <c r="N133" s="3"/>
      <c r="O133" s="2">
        <v>1.25</v>
      </c>
      <c r="P133" s="2"/>
      <c r="Q133" s="3">
        <f t="shared" si="76"/>
        <v>0</v>
      </c>
      <c r="R133" s="2">
        <f t="shared" si="80"/>
        <v>0</v>
      </c>
      <c r="S133" s="3">
        <f t="shared" si="81"/>
        <v>0</v>
      </c>
      <c r="T133" s="2"/>
      <c r="U133" s="3"/>
      <c r="V133" s="2"/>
      <c r="W133" s="3"/>
      <c r="X133" s="2">
        <v>1.25</v>
      </c>
      <c r="Y133" s="2"/>
      <c r="Z133" s="3">
        <f t="shared" si="77"/>
        <v>0</v>
      </c>
      <c r="AA133" s="2">
        <f t="shared" si="78"/>
        <v>0</v>
      </c>
      <c r="AB133" s="3">
        <f t="shared" si="79"/>
        <v>0</v>
      </c>
      <c r="AC133" s="2"/>
      <c r="AD133" s="109" t="b">
        <f t="shared" si="44"/>
        <v>1</v>
      </c>
      <c r="AE133" s="109" t="b">
        <f t="shared" si="45"/>
        <v>1</v>
      </c>
    </row>
    <row r="134" spans="1:31" ht="47.25">
      <c r="A134" s="2">
        <f t="shared" si="83"/>
        <v>3.2999999999999989</v>
      </c>
      <c r="B134" s="2" t="s">
        <v>89</v>
      </c>
      <c r="C134" s="2">
        <v>0</v>
      </c>
      <c r="D134" s="3">
        <v>0</v>
      </c>
      <c r="E134" s="2">
        <f>C134</f>
        <v>0</v>
      </c>
      <c r="F134" s="3">
        <f>D134*60%</f>
        <v>0</v>
      </c>
      <c r="G134" s="108" t="e">
        <f t="shared" si="42"/>
        <v>#DIV/0!</v>
      </c>
      <c r="H134" s="108" t="e">
        <f t="shared" si="43"/>
        <v>#DIV/0!</v>
      </c>
      <c r="I134" s="2">
        <f t="shared" si="84"/>
        <v>0</v>
      </c>
      <c r="J134" s="3">
        <f t="shared" si="84"/>
        <v>0</v>
      </c>
      <c r="K134" s="2"/>
      <c r="L134" s="3"/>
      <c r="M134" s="2"/>
      <c r="N134" s="3"/>
      <c r="O134" s="2">
        <v>0.75</v>
      </c>
      <c r="P134" s="2"/>
      <c r="Q134" s="3">
        <f t="shared" si="76"/>
        <v>0</v>
      </c>
      <c r="R134" s="2">
        <f t="shared" si="80"/>
        <v>0</v>
      </c>
      <c r="S134" s="3">
        <f t="shared" si="81"/>
        <v>0</v>
      </c>
      <c r="T134" s="2"/>
      <c r="U134" s="3"/>
      <c r="V134" s="2"/>
      <c r="W134" s="3"/>
      <c r="X134" s="2">
        <v>0.75</v>
      </c>
      <c r="Y134" s="2"/>
      <c r="Z134" s="3">
        <f t="shared" si="77"/>
        <v>0</v>
      </c>
      <c r="AA134" s="2">
        <f t="shared" si="78"/>
        <v>0</v>
      </c>
      <c r="AB134" s="3">
        <f t="shared" si="79"/>
        <v>0</v>
      </c>
      <c r="AC134" s="2"/>
      <c r="AD134" s="109" t="b">
        <f t="shared" si="44"/>
        <v>1</v>
      </c>
      <c r="AE134" s="109" t="b">
        <f t="shared" si="45"/>
        <v>1</v>
      </c>
    </row>
    <row r="135" spans="1:31" ht="47.25">
      <c r="A135" s="2">
        <f t="shared" si="83"/>
        <v>3.3099999999999987</v>
      </c>
      <c r="B135" s="2" t="s">
        <v>90</v>
      </c>
      <c r="C135" s="2">
        <v>0</v>
      </c>
      <c r="D135" s="3">
        <v>0</v>
      </c>
      <c r="E135" s="2">
        <f>C135</f>
        <v>0</v>
      </c>
      <c r="F135" s="3">
        <f>D135*91%</f>
        <v>0</v>
      </c>
      <c r="G135" s="108" t="e">
        <f t="shared" si="42"/>
        <v>#DIV/0!</v>
      </c>
      <c r="H135" s="108" t="e">
        <f t="shared" si="43"/>
        <v>#DIV/0!</v>
      </c>
      <c r="I135" s="2">
        <f t="shared" si="84"/>
        <v>0</v>
      </c>
      <c r="J135" s="3">
        <f t="shared" si="84"/>
        <v>0</v>
      </c>
      <c r="K135" s="2"/>
      <c r="L135" s="3"/>
      <c r="M135" s="2"/>
      <c r="N135" s="3"/>
      <c r="O135" s="2">
        <v>0.75</v>
      </c>
      <c r="P135" s="2"/>
      <c r="Q135" s="3">
        <f t="shared" si="76"/>
        <v>0</v>
      </c>
      <c r="R135" s="2">
        <f t="shared" si="80"/>
        <v>0</v>
      </c>
      <c r="S135" s="3">
        <f t="shared" si="81"/>
        <v>0</v>
      </c>
      <c r="T135" s="2"/>
      <c r="U135" s="3"/>
      <c r="V135" s="2"/>
      <c r="W135" s="3"/>
      <c r="X135" s="2">
        <v>0.75</v>
      </c>
      <c r="Y135" s="2"/>
      <c r="Z135" s="3">
        <f t="shared" si="77"/>
        <v>0</v>
      </c>
      <c r="AA135" s="2">
        <f t="shared" si="78"/>
        <v>0</v>
      </c>
      <c r="AB135" s="3">
        <f t="shared" si="79"/>
        <v>0</v>
      </c>
      <c r="AC135" s="2"/>
      <c r="AD135" s="109" t="b">
        <f t="shared" si="44"/>
        <v>1</v>
      </c>
      <c r="AE135" s="109" t="b">
        <f t="shared" si="45"/>
        <v>1</v>
      </c>
    </row>
    <row r="136" spans="1:31" ht="47.25">
      <c r="A136" s="2">
        <f t="shared" si="83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5">E136/C136</f>
        <v>#DIV/0!</v>
      </c>
      <c r="H136" s="108" t="e">
        <f t="shared" ref="H136:H199" si="86">F136/D136</f>
        <v>#DIV/0!</v>
      </c>
      <c r="I136" s="2">
        <f t="shared" si="84"/>
        <v>0</v>
      </c>
      <c r="J136" s="3">
        <f t="shared" si="84"/>
        <v>0</v>
      </c>
      <c r="K136" s="2"/>
      <c r="L136" s="3"/>
      <c r="M136" s="2"/>
      <c r="N136" s="3"/>
      <c r="O136" s="2">
        <v>0.2</v>
      </c>
      <c r="P136" s="2"/>
      <c r="Q136" s="3">
        <f t="shared" si="76"/>
        <v>0</v>
      </c>
      <c r="R136" s="2">
        <f t="shared" si="80"/>
        <v>0</v>
      </c>
      <c r="S136" s="3">
        <f t="shared" si="81"/>
        <v>0</v>
      </c>
      <c r="T136" s="2"/>
      <c r="U136" s="3"/>
      <c r="V136" s="2"/>
      <c r="W136" s="3"/>
      <c r="X136" s="2">
        <v>0.2</v>
      </c>
      <c r="Y136" s="2"/>
      <c r="Z136" s="3">
        <f t="shared" si="77"/>
        <v>0</v>
      </c>
      <c r="AA136" s="2">
        <f t="shared" si="78"/>
        <v>0</v>
      </c>
      <c r="AB136" s="3">
        <f t="shared" si="79"/>
        <v>0</v>
      </c>
      <c r="AC136" s="2"/>
      <c r="AD136" s="109" t="b">
        <f t="shared" ref="AD136:AD199" si="87">X136*Y136=Z136</f>
        <v>1</v>
      </c>
      <c r="AE136" s="109" t="b">
        <f t="shared" ref="AE136:AE199" si="88">U136+W136+Z136=AB136</f>
        <v>1</v>
      </c>
    </row>
    <row r="137" spans="1:31" ht="47.25">
      <c r="A137" s="2">
        <f t="shared" si="83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5"/>
        <v>#DIV/0!</v>
      </c>
      <c r="H137" s="108" t="e">
        <f t="shared" si="86"/>
        <v>#DIV/0!</v>
      </c>
      <c r="I137" s="2">
        <f t="shared" si="84"/>
        <v>0</v>
      </c>
      <c r="J137" s="3">
        <f t="shared" si="84"/>
        <v>0</v>
      </c>
      <c r="K137" s="2"/>
      <c r="L137" s="3"/>
      <c r="M137" s="2"/>
      <c r="N137" s="3"/>
      <c r="O137" s="2">
        <v>0.2</v>
      </c>
      <c r="P137" s="2"/>
      <c r="Q137" s="3">
        <f t="shared" si="76"/>
        <v>0</v>
      </c>
      <c r="R137" s="2">
        <f t="shared" si="80"/>
        <v>0</v>
      </c>
      <c r="S137" s="3">
        <f t="shared" si="81"/>
        <v>0</v>
      </c>
      <c r="T137" s="2"/>
      <c r="U137" s="3"/>
      <c r="V137" s="2"/>
      <c r="W137" s="3"/>
      <c r="X137" s="2">
        <v>0.2</v>
      </c>
      <c r="Y137" s="2"/>
      <c r="Z137" s="3">
        <f t="shared" si="77"/>
        <v>0</v>
      </c>
      <c r="AA137" s="2">
        <f t="shared" si="78"/>
        <v>0</v>
      </c>
      <c r="AB137" s="3">
        <f t="shared" si="79"/>
        <v>0</v>
      </c>
      <c r="AC137" s="2"/>
      <c r="AD137" s="109" t="b">
        <f t="shared" si="87"/>
        <v>1</v>
      </c>
      <c r="AE137" s="109" t="b">
        <f t="shared" si="88"/>
        <v>1</v>
      </c>
    </row>
    <row r="138" spans="1:31" ht="47.25">
      <c r="A138" s="2">
        <f t="shared" si="83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5"/>
        <v>#DIV/0!</v>
      </c>
      <c r="H138" s="108" t="e">
        <f t="shared" si="86"/>
        <v>#DIV/0!</v>
      </c>
      <c r="I138" s="2">
        <f t="shared" si="84"/>
        <v>0</v>
      </c>
      <c r="J138" s="3">
        <f t="shared" si="84"/>
        <v>0</v>
      </c>
      <c r="K138" s="2"/>
      <c r="L138" s="3"/>
      <c r="M138" s="2"/>
      <c r="N138" s="3"/>
      <c r="O138" s="2"/>
      <c r="P138" s="2"/>
      <c r="Q138" s="3">
        <f t="shared" si="76"/>
        <v>0</v>
      </c>
      <c r="R138" s="2">
        <f t="shared" si="80"/>
        <v>0</v>
      </c>
      <c r="S138" s="3">
        <f t="shared" si="81"/>
        <v>0</v>
      </c>
      <c r="T138" s="2"/>
      <c r="U138" s="3"/>
      <c r="V138" s="2"/>
      <c r="W138" s="3"/>
      <c r="X138" s="2"/>
      <c r="Y138" s="2"/>
      <c r="Z138" s="3">
        <f t="shared" si="77"/>
        <v>0</v>
      </c>
      <c r="AA138" s="2">
        <f t="shared" si="78"/>
        <v>0</v>
      </c>
      <c r="AB138" s="3">
        <f t="shared" si="79"/>
        <v>0</v>
      </c>
      <c r="AC138" s="2"/>
      <c r="AD138" s="109" t="b">
        <f t="shared" si="87"/>
        <v>1</v>
      </c>
      <c r="AE138" s="109" t="b">
        <f t="shared" si="88"/>
        <v>1</v>
      </c>
    </row>
    <row r="139" spans="1:31" ht="47.25">
      <c r="A139" s="2">
        <v>3.35</v>
      </c>
      <c r="B139" s="2" t="s">
        <v>94</v>
      </c>
      <c r="C139" s="2">
        <v>0</v>
      </c>
      <c r="D139" s="3">
        <v>0</v>
      </c>
      <c r="E139" s="2">
        <f>C139</f>
        <v>0</v>
      </c>
      <c r="F139" s="3">
        <f>D139*50%</f>
        <v>0</v>
      </c>
      <c r="G139" s="108" t="e">
        <f t="shared" si="85"/>
        <v>#DIV/0!</v>
      </c>
      <c r="H139" s="108" t="e">
        <f t="shared" si="86"/>
        <v>#DIV/0!</v>
      </c>
      <c r="I139" s="2">
        <f t="shared" si="84"/>
        <v>0</v>
      </c>
      <c r="J139" s="3">
        <f t="shared" si="84"/>
        <v>0</v>
      </c>
      <c r="K139" s="2"/>
      <c r="L139" s="3"/>
      <c r="M139" s="2"/>
      <c r="N139" s="3"/>
      <c r="O139" s="2">
        <v>0.5</v>
      </c>
      <c r="P139" s="2"/>
      <c r="Q139" s="3">
        <f t="shared" si="76"/>
        <v>0</v>
      </c>
      <c r="R139" s="2">
        <f t="shared" si="80"/>
        <v>0</v>
      </c>
      <c r="S139" s="3">
        <f t="shared" si="81"/>
        <v>0</v>
      </c>
      <c r="T139" s="2"/>
      <c r="U139" s="3"/>
      <c r="V139" s="2"/>
      <c r="W139" s="3"/>
      <c r="X139" s="2">
        <v>0.5</v>
      </c>
      <c r="Y139" s="2"/>
      <c r="Z139" s="3">
        <f t="shared" si="77"/>
        <v>0</v>
      </c>
      <c r="AA139" s="2">
        <f t="shared" si="78"/>
        <v>0</v>
      </c>
      <c r="AB139" s="3">
        <f t="shared" si="79"/>
        <v>0</v>
      </c>
      <c r="AC139" s="2"/>
      <c r="AD139" s="109" t="b">
        <f t="shared" si="87"/>
        <v>1</v>
      </c>
      <c r="AE139" s="109" t="b">
        <f t="shared" si="88"/>
        <v>1</v>
      </c>
    </row>
    <row r="140" spans="1:31" ht="63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5"/>
        <v>#DIV/0!</v>
      </c>
      <c r="H140" s="108" t="e">
        <f t="shared" si="86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/>
      <c r="Q140" s="3">
        <f t="shared" si="76"/>
        <v>0</v>
      </c>
      <c r="R140" s="2">
        <f t="shared" si="80"/>
        <v>0</v>
      </c>
      <c r="S140" s="3">
        <f t="shared" si="81"/>
        <v>0</v>
      </c>
      <c r="T140" s="2"/>
      <c r="U140" s="3"/>
      <c r="V140" s="2"/>
      <c r="W140" s="3"/>
      <c r="X140" s="2">
        <v>0.2</v>
      </c>
      <c r="Y140" s="2"/>
      <c r="Z140" s="3">
        <f t="shared" si="77"/>
        <v>0</v>
      </c>
      <c r="AA140" s="2">
        <f t="shared" si="78"/>
        <v>0</v>
      </c>
      <c r="AB140" s="3">
        <f t="shared" si="79"/>
        <v>0</v>
      </c>
      <c r="AC140" s="2"/>
      <c r="AD140" s="109" t="b">
        <f t="shared" si="87"/>
        <v>1</v>
      </c>
      <c r="AE140" s="109" t="b">
        <f t="shared" si="88"/>
        <v>1</v>
      </c>
    </row>
    <row r="141" spans="1:31" s="176" customFormat="1" ht="31.5">
      <c r="A141" s="4"/>
      <c r="B141" s="4" t="s">
        <v>67</v>
      </c>
      <c r="C141" s="4">
        <f>SUM(C119:C140)</f>
        <v>0</v>
      </c>
      <c r="D141" s="5">
        <f>SUM(D119:D140)</f>
        <v>0</v>
      </c>
      <c r="E141" s="4">
        <f>SUM(E119:E140)</f>
        <v>0</v>
      </c>
      <c r="F141" s="5">
        <f>SUM(F119:F140)</f>
        <v>0</v>
      </c>
      <c r="G141" s="175" t="e">
        <f t="shared" si="85"/>
        <v>#DIV/0!</v>
      </c>
      <c r="H141" s="175" t="e">
        <f t="shared" si="86"/>
        <v>#DIV/0!</v>
      </c>
      <c r="I141" s="4">
        <f t="shared" ref="I141:N141" si="89">SUM(I119:I140)</f>
        <v>0</v>
      </c>
      <c r="J141" s="5">
        <f t="shared" si="89"/>
        <v>0</v>
      </c>
      <c r="K141" s="4">
        <f t="shared" si="89"/>
        <v>0</v>
      </c>
      <c r="L141" s="5">
        <f t="shared" si="89"/>
        <v>0</v>
      </c>
      <c r="M141" s="4">
        <f t="shared" si="89"/>
        <v>0</v>
      </c>
      <c r="N141" s="5">
        <f t="shared" si="89"/>
        <v>0</v>
      </c>
      <c r="O141" s="4">
        <f t="shared" ref="O141:W141" si="90">SUM(O119:O140)</f>
        <v>50.230000000000011</v>
      </c>
      <c r="P141" s="4">
        <f t="shared" si="90"/>
        <v>0</v>
      </c>
      <c r="Q141" s="5">
        <f t="shared" si="90"/>
        <v>0</v>
      </c>
      <c r="R141" s="4">
        <f t="shared" si="90"/>
        <v>0</v>
      </c>
      <c r="S141" s="5">
        <f t="shared" si="90"/>
        <v>0</v>
      </c>
      <c r="T141" s="4">
        <f t="shared" si="90"/>
        <v>0</v>
      </c>
      <c r="U141" s="5">
        <f t="shared" si="90"/>
        <v>0</v>
      </c>
      <c r="V141" s="4">
        <f t="shared" si="90"/>
        <v>0</v>
      </c>
      <c r="W141" s="5">
        <f t="shared" si="90"/>
        <v>0</v>
      </c>
      <c r="X141" s="4">
        <v>50.230000000000011</v>
      </c>
      <c r="Y141" s="4">
        <f>SUM(Y119:Y140)</f>
        <v>0</v>
      </c>
      <c r="Z141" s="5">
        <f>SUM(Z119:Z140)</f>
        <v>0</v>
      </c>
      <c r="AA141" s="4">
        <f>SUM(AA119:AA140)</f>
        <v>0</v>
      </c>
      <c r="AB141" s="5">
        <f>SUM(AB119:AB140)</f>
        <v>0</v>
      </c>
      <c r="AC141" s="4"/>
      <c r="AD141" s="109" t="b">
        <f t="shared" si="87"/>
        <v>1</v>
      </c>
      <c r="AE141" s="109" t="b">
        <f t="shared" si="88"/>
        <v>1</v>
      </c>
    </row>
    <row r="142" spans="1:31" s="176" customFormat="1" ht="31.5">
      <c r="A142" s="4"/>
      <c r="B142" s="4" t="s">
        <v>96</v>
      </c>
      <c r="C142" s="4">
        <f>C141+C117</f>
        <v>0</v>
      </c>
      <c r="D142" s="5">
        <f>D141+D117</f>
        <v>0</v>
      </c>
      <c r="E142" s="4">
        <f>E141+E117</f>
        <v>0</v>
      </c>
      <c r="F142" s="5">
        <f>F141+F117</f>
        <v>0</v>
      </c>
      <c r="G142" s="175" t="e">
        <f t="shared" si="85"/>
        <v>#DIV/0!</v>
      </c>
      <c r="H142" s="175" t="e">
        <f t="shared" si="86"/>
        <v>#DIV/0!</v>
      </c>
      <c r="I142" s="4">
        <f t="shared" ref="I142:W142" si="91">I141+I117</f>
        <v>0</v>
      </c>
      <c r="J142" s="5">
        <f t="shared" si="91"/>
        <v>0</v>
      </c>
      <c r="K142" s="4">
        <f t="shared" si="91"/>
        <v>0</v>
      </c>
      <c r="L142" s="5">
        <f t="shared" si="91"/>
        <v>0</v>
      </c>
      <c r="M142" s="4">
        <f t="shared" si="91"/>
        <v>0</v>
      </c>
      <c r="N142" s="5">
        <f t="shared" si="91"/>
        <v>0</v>
      </c>
      <c r="O142" s="4">
        <f t="shared" si="91"/>
        <v>50.230000000000011</v>
      </c>
      <c r="P142" s="4">
        <f t="shared" si="91"/>
        <v>0</v>
      </c>
      <c r="Q142" s="5">
        <f t="shared" si="91"/>
        <v>0</v>
      </c>
      <c r="R142" s="4">
        <f t="shared" si="91"/>
        <v>0</v>
      </c>
      <c r="S142" s="5">
        <f t="shared" si="91"/>
        <v>0</v>
      </c>
      <c r="T142" s="4">
        <f t="shared" si="91"/>
        <v>0</v>
      </c>
      <c r="U142" s="5">
        <f t="shared" si="91"/>
        <v>0</v>
      </c>
      <c r="V142" s="4">
        <f t="shared" si="91"/>
        <v>0</v>
      </c>
      <c r="W142" s="5">
        <f t="shared" si="91"/>
        <v>0</v>
      </c>
      <c r="X142" s="4">
        <v>50.230000000000011</v>
      </c>
      <c r="Y142" s="4">
        <f>Y141+Y117</f>
        <v>0</v>
      </c>
      <c r="Z142" s="5">
        <f>Z141+Z117</f>
        <v>0</v>
      </c>
      <c r="AA142" s="4">
        <f>AA141+AA117</f>
        <v>0</v>
      </c>
      <c r="AB142" s="5">
        <f>AB141+AB117</f>
        <v>0</v>
      </c>
      <c r="AC142" s="4"/>
      <c r="AD142" s="109" t="b">
        <f t="shared" si="87"/>
        <v>1</v>
      </c>
      <c r="AE142" s="109" t="b">
        <f t="shared" si="88"/>
        <v>1</v>
      </c>
    </row>
    <row r="143" spans="1:31" s="220" customFormat="1">
      <c r="A143" s="217"/>
      <c r="B143" s="217" t="s">
        <v>102</v>
      </c>
      <c r="C143" s="217">
        <f>C142+C110</f>
        <v>11</v>
      </c>
      <c r="D143" s="218">
        <f>D142+D110</f>
        <v>19.824999999999999</v>
      </c>
      <c r="E143" s="217">
        <f>E142+E110</f>
        <v>11</v>
      </c>
      <c r="F143" s="218">
        <f>F142+F110</f>
        <v>18.458749999999998</v>
      </c>
      <c r="G143" s="219">
        <f t="shared" si="85"/>
        <v>1</v>
      </c>
      <c r="H143" s="219">
        <f t="shared" si="86"/>
        <v>0.93108448928121057</v>
      </c>
      <c r="I143" s="217">
        <f t="shared" ref="I143:W143" si="92">I142+I110</f>
        <v>0</v>
      </c>
      <c r="J143" s="218">
        <f t="shared" si="92"/>
        <v>1.3662499999999989</v>
      </c>
      <c r="K143" s="217">
        <f t="shared" si="92"/>
        <v>0</v>
      </c>
      <c r="L143" s="218">
        <f t="shared" si="92"/>
        <v>0</v>
      </c>
      <c r="M143" s="217">
        <f t="shared" si="92"/>
        <v>0</v>
      </c>
      <c r="N143" s="218">
        <f t="shared" si="92"/>
        <v>0</v>
      </c>
      <c r="O143" s="217">
        <f t="shared" si="92"/>
        <v>84.910000000000011</v>
      </c>
      <c r="P143" s="217">
        <f t="shared" si="92"/>
        <v>12</v>
      </c>
      <c r="Q143" s="218">
        <f t="shared" si="92"/>
        <v>20.2</v>
      </c>
      <c r="R143" s="217">
        <f t="shared" si="92"/>
        <v>12</v>
      </c>
      <c r="S143" s="218">
        <f t="shared" si="92"/>
        <v>20.2</v>
      </c>
      <c r="T143" s="217">
        <f t="shared" si="92"/>
        <v>0</v>
      </c>
      <c r="U143" s="218">
        <f t="shared" si="92"/>
        <v>0</v>
      </c>
      <c r="V143" s="217">
        <f t="shared" si="92"/>
        <v>0</v>
      </c>
      <c r="W143" s="218">
        <f t="shared" si="92"/>
        <v>0</v>
      </c>
      <c r="X143" s="217">
        <v>84.910000000000011</v>
      </c>
      <c r="Y143" s="217">
        <f>Y142+Y110</f>
        <v>12</v>
      </c>
      <c r="Z143" s="218">
        <f>Z142+Z110</f>
        <v>20.2</v>
      </c>
      <c r="AA143" s="217">
        <f>AA142+AA110</f>
        <v>12</v>
      </c>
      <c r="AB143" s="218">
        <f>AB142+AB110</f>
        <v>20.2</v>
      </c>
      <c r="AC143" s="217"/>
      <c r="AD143" s="109" t="b">
        <f t="shared" si="87"/>
        <v>0</v>
      </c>
      <c r="AE143" s="109" t="b">
        <f t="shared" si="88"/>
        <v>1</v>
      </c>
    </row>
    <row r="144" spans="1:31" s="176" customFormat="1" ht="31.5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7"/>
        <v>1</v>
      </c>
      <c r="AE144" s="109" t="b">
        <f t="shared" si="88"/>
        <v>1</v>
      </c>
    </row>
    <row r="145" spans="1:31" ht="31.5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5"/>
        <v>#DIV/0!</v>
      </c>
      <c r="H145" s="108" t="e">
        <f t="shared" si="86"/>
        <v>#DIV/0!</v>
      </c>
      <c r="I145" s="2">
        <f t="shared" si="84"/>
        <v>0</v>
      </c>
      <c r="J145" s="3">
        <f t="shared" si="84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7"/>
        <v>1</v>
      </c>
      <c r="AE145" s="109" t="b">
        <f t="shared" si="88"/>
        <v>1</v>
      </c>
    </row>
    <row r="146" spans="1:31" ht="63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5"/>
        <v>#DIV/0!</v>
      </c>
      <c r="H146" s="108" t="e">
        <f t="shared" si="86"/>
        <v>#DIV/0!</v>
      </c>
      <c r="I146" s="2">
        <f t="shared" si="84"/>
        <v>0</v>
      </c>
      <c r="J146" s="3">
        <f t="shared" si="84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7"/>
        <v>1</v>
      </c>
      <c r="AE146" s="109" t="b">
        <f t="shared" si="88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5"/>
        <v>#DIV/0!</v>
      </c>
      <c r="H147" s="175" t="e">
        <f t="shared" si="86"/>
        <v>#DIV/0!</v>
      </c>
      <c r="I147" s="4">
        <f t="shared" ref="I147:N147" si="93">SUM(I145:I146)</f>
        <v>0</v>
      </c>
      <c r="J147" s="5">
        <f t="shared" si="93"/>
        <v>0</v>
      </c>
      <c r="K147" s="4">
        <f t="shared" si="93"/>
        <v>0</v>
      </c>
      <c r="L147" s="5">
        <f t="shared" si="93"/>
        <v>0</v>
      </c>
      <c r="M147" s="4">
        <f t="shared" si="93"/>
        <v>0</v>
      </c>
      <c r="N147" s="5">
        <f t="shared" si="93"/>
        <v>0</v>
      </c>
      <c r="O147" s="4"/>
      <c r="P147" s="4">
        <f t="shared" ref="P147:Y147" si="94">SUM(P145:P146)</f>
        <v>0</v>
      </c>
      <c r="Q147" s="5">
        <f t="shared" si="94"/>
        <v>0</v>
      </c>
      <c r="R147" s="4">
        <f t="shared" si="94"/>
        <v>0</v>
      </c>
      <c r="S147" s="5">
        <f t="shared" si="94"/>
        <v>0</v>
      </c>
      <c r="T147" s="4">
        <f t="shared" si="94"/>
        <v>0</v>
      </c>
      <c r="U147" s="5">
        <f t="shared" si="94"/>
        <v>0</v>
      </c>
      <c r="V147" s="4">
        <f t="shared" si="94"/>
        <v>0</v>
      </c>
      <c r="W147" s="5">
        <f t="shared" si="94"/>
        <v>0</v>
      </c>
      <c r="X147" s="4"/>
      <c r="Y147" s="4">
        <f t="shared" si="94"/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7"/>
        <v>1</v>
      </c>
      <c r="AE147" s="109" t="b">
        <f t="shared" si="88"/>
        <v>1</v>
      </c>
    </row>
    <row r="148" spans="1:31" s="176" customFormat="1" ht="173.2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5"/>
        <v>#DIV/0!</v>
      </c>
      <c r="H148" s="108" t="e">
        <f t="shared" si="86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7"/>
        <v>1</v>
      </c>
      <c r="AE148" s="109" t="b">
        <f t="shared" si="88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5"/>
        <v>#DIV/0!</v>
      </c>
      <c r="H149" s="175" t="e">
        <f t="shared" si="86"/>
        <v>#DIV/0!</v>
      </c>
      <c r="I149" s="4">
        <f t="shared" ref="I149:N149" si="95">SUM(I148)</f>
        <v>0</v>
      </c>
      <c r="J149" s="5">
        <f t="shared" si="95"/>
        <v>0</v>
      </c>
      <c r="K149" s="4">
        <f t="shared" si="95"/>
        <v>0</v>
      </c>
      <c r="L149" s="5">
        <f t="shared" si="95"/>
        <v>0</v>
      </c>
      <c r="M149" s="4">
        <f t="shared" si="95"/>
        <v>0</v>
      </c>
      <c r="N149" s="5">
        <f t="shared" si="95"/>
        <v>0</v>
      </c>
      <c r="O149" s="4">
        <f t="shared" ref="O149:AB149" si="96">SUM(O148)</f>
        <v>0</v>
      </c>
      <c r="P149" s="4">
        <f t="shared" si="96"/>
        <v>0</v>
      </c>
      <c r="Q149" s="5">
        <f t="shared" si="96"/>
        <v>0</v>
      </c>
      <c r="R149" s="4">
        <f t="shared" si="96"/>
        <v>0</v>
      </c>
      <c r="S149" s="5">
        <f t="shared" si="96"/>
        <v>0</v>
      </c>
      <c r="T149" s="4">
        <f t="shared" si="96"/>
        <v>0</v>
      </c>
      <c r="U149" s="5">
        <f t="shared" si="96"/>
        <v>0</v>
      </c>
      <c r="V149" s="4">
        <f t="shared" si="96"/>
        <v>0</v>
      </c>
      <c r="W149" s="5">
        <f t="shared" si="96"/>
        <v>0</v>
      </c>
      <c r="X149" s="4">
        <v>0</v>
      </c>
      <c r="Y149" s="4">
        <f t="shared" si="96"/>
        <v>0</v>
      </c>
      <c r="Z149" s="5">
        <f t="shared" si="96"/>
        <v>0</v>
      </c>
      <c r="AA149" s="4">
        <f t="shared" si="96"/>
        <v>0</v>
      </c>
      <c r="AB149" s="5">
        <f t="shared" si="96"/>
        <v>0</v>
      </c>
      <c r="AC149" s="4"/>
      <c r="AD149" s="109" t="b">
        <f t="shared" si="87"/>
        <v>1</v>
      </c>
      <c r="AE149" s="109" t="b">
        <f t="shared" si="88"/>
        <v>1</v>
      </c>
    </row>
    <row r="150" spans="1:31" s="176" customFormat="1" ht="63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7"/>
        <v>1</v>
      </c>
      <c r="AE150" s="109" t="b">
        <f t="shared" si="88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7"/>
        <v>1</v>
      </c>
      <c r="AE151" s="109" t="b">
        <f t="shared" si="88"/>
        <v>1</v>
      </c>
    </row>
    <row r="152" spans="1:31">
      <c r="A152" s="2"/>
      <c r="B152" s="2" t="s">
        <v>111</v>
      </c>
      <c r="C152" s="2">
        <v>57</v>
      </c>
      <c r="D152" s="3">
        <v>11.4</v>
      </c>
      <c r="E152" s="2">
        <v>18</v>
      </c>
      <c r="F152" s="3">
        <f>D152*31%</f>
        <v>3.5340000000000003</v>
      </c>
      <c r="G152" s="108">
        <f t="shared" si="85"/>
        <v>0.31578947368421051</v>
      </c>
      <c r="H152" s="108">
        <f t="shared" si="86"/>
        <v>0.31</v>
      </c>
      <c r="I152" s="2">
        <f t="shared" si="84"/>
        <v>39</v>
      </c>
      <c r="J152" s="3">
        <f t="shared" si="84"/>
        <v>7.8659999999999997</v>
      </c>
      <c r="K152" s="2"/>
      <c r="L152" s="3"/>
      <c r="M152" s="2"/>
      <c r="N152" s="3"/>
      <c r="O152" s="2">
        <v>0.2</v>
      </c>
      <c r="P152" s="2">
        <v>37</v>
      </c>
      <c r="Q152" s="3">
        <f>P152*O152</f>
        <v>7.4</v>
      </c>
      <c r="R152" s="2">
        <f t="shared" ref="R152:S155" si="97">K152+M152+P152</f>
        <v>37</v>
      </c>
      <c r="S152" s="3">
        <f t="shared" si="97"/>
        <v>7.4</v>
      </c>
      <c r="T152" s="2"/>
      <c r="U152" s="3"/>
      <c r="V152" s="2"/>
      <c r="W152" s="3"/>
      <c r="X152" s="2">
        <v>0.2</v>
      </c>
      <c r="Y152" s="2">
        <v>37</v>
      </c>
      <c r="Z152" s="3">
        <f>X152*Y152</f>
        <v>7.4</v>
      </c>
      <c r="AA152" s="2">
        <f t="shared" ref="AA152:AB155" si="98">T152+V152+Y152</f>
        <v>37</v>
      </c>
      <c r="AB152" s="3">
        <f t="shared" si="98"/>
        <v>7.4</v>
      </c>
      <c r="AC152" s="2"/>
      <c r="AD152" s="109" t="b">
        <f t="shared" si="87"/>
        <v>1</v>
      </c>
      <c r="AE152" s="109" t="b">
        <f t="shared" si="88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5"/>
        <v>#DIV/0!</v>
      </c>
      <c r="H153" s="108" t="e">
        <f t="shared" si="86"/>
        <v>#DIV/0!</v>
      </c>
      <c r="I153" s="2">
        <f t="shared" si="84"/>
        <v>0</v>
      </c>
      <c r="J153" s="3">
        <f t="shared" si="84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7"/>
        <v>0</v>
      </c>
      <c r="S153" s="3">
        <f t="shared" si="97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8"/>
        <v>0</v>
      </c>
      <c r="AB153" s="3">
        <f t="shared" si="98"/>
        <v>0</v>
      </c>
      <c r="AC153" s="2"/>
      <c r="AD153" s="109" t="b">
        <f t="shared" si="87"/>
        <v>1</v>
      </c>
      <c r="AE153" s="109" t="b">
        <f t="shared" si="88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5"/>
        <v>#DIV/0!</v>
      </c>
      <c r="H154" s="108" t="e">
        <f t="shared" si="86"/>
        <v>#DIV/0!</v>
      </c>
      <c r="I154" s="2">
        <f t="shared" si="84"/>
        <v>0</v>
      </c>
      <c r="J154" s="3">
        <f t="shared" si="84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7"/>
        <v>0</v>
      </c>
      <c r="S154" s="3">
        <f t="shared" si="97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8"/>
        <v>0</v>
      </c>
      <c r="AB154" s="3">
        <f t="shared" si="98"/>
        <v>0</v>
      </c>
      <c r="AC154" s="2"/>
      <c r="AD154" s="109" t="b">
        <f t="shared" si="87"/>
        <v>1</v>
      </c>
      <c r="AE154" s="109" t="b">
        <f t="shared" si="88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5"/>
        <v>#DIV/0!</v>
      </c>
      <c r="H155" s="108" t="e">
        <f t="shared" si="86"/>
        <v>#DIV/0!</v>
      </c>
      <c r="I155" s="2">
        <f t="shared" si="84"/>
        <v>0</v>
      </c>
      <c r="J155" s="3">
        <f t="shared" si="84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7"/>
        <v>0</v>
      </c>
      <c r="S155" s="3">
        <f t="shared" si="97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8"/>
        <v>0</v>
      </c>
      <c r="AB155" s="3">
        <f t="shared" si="98"/>
        <v>0</v>
      </c>
      <c r="AC155" s="2"/>
      <c r="AD155" s="109" t="b">
        <f t="shared" si="87"/>
        <v>1</v>
      </c>
      <c r="AE155" s="109" t="b">
        <f t="shared" si="88"/>
        <v>1</v>
      </c>
    </row>
    <row r="156" spans="1:31" s="176" customFormat="1">
      <c r="A156" s="4"/>
      <c r="B156" s="4" t="s">
        <v>106</v>
      </c>
      <c r="C156" s="4">
        <f>SUM(C152:C155)</f>
        <v>57</v>
      </c>
      <c r="D156" s="5">
        <f>SUM(D152:D155)</f>
        <v>11.4</v>
      </c>
      <c r="E156" s="4">
        <f>SUM(E152:E155)</f>
        <v>18</v>
      </c>
      <c r="F156" s="5">
        <f>SUM(F152:F155)</f>
        <v>3.5340000000000003</v>
      </c>
      <c r="G156" s="175">
        <f t="shared" si="85"/>
        <v>0.31578947368421051</v>
      </c>
      <c r="H156" s="175">
        <f t="shared" si="86"/>
        <v>0.31</v>
      </c>
      <c r="I156" s="4">
        <f t="shared" ref="I156:AB156" si="99">SUM(I152:I155)</f>
        <v>39</v>
      </c>
      <c r="J156" s="5">
        <f t="shared" si="99"/>
        <v>7.8659999999999997</v>
      </c>
      <c r="K156" s="4">
        <f t="shared" si="99"/>
        <v>0</v>
      </c>
      <c r="L156" s="5">
        <f t="shared" si="99"/>
        <v>0</v>
      </c>
      <c r="M156" s="4">
        <f t="shared" si="99"/>
        <v>0</v>
      </c>
      <c r="N156" s="5">
        <f t="shared" si="99"/>
        <v>0</v>
      </c>
      <c r="O156" s="4">
        <f t="shared" si="99"/>
        <v>0.2</v>
      </c>
      <c r="P156" s="4">
        <f t="shared" si="99"/>
        <v>37</v>
      </c>
      <c r="Q156" s="5">
        <f t="shared" si="99"/>
        <v>7.4</v>
      </c>
      <c r="R156" s="4">
        <f t="shared" si="99"/>
        <v>37</v>
      </c>
      <c r="S156" s="5">
        <f t="shared" si="99"/>
        <v>7.4</v>
      </c>
      <c r="T156" s="4">
        <f t="shared" si="99"/>
        <v>0</v>
      </c>
      <c r="U156" s="5">
        <f t="shared" si="99"/>
        <v>0</v>
      </c>
      <c r="V156" s="4">
        <f t="shared" si="99"/>
        <v>0</v>
      </c>
      <c r="W156" s="5">
        <f t="shared" si="99"/>
        <v>0</v>
      </c>
      <c r="X156" s="4">
        <v>0.2</v>
      </c>
      <c r="Y156" s="4">
        <f t="shared" si="99"/>
        <v>37</v>
      </c>
      <c r="Z156" s="5">
        <f t="shared" si="99"/>
        <v>7.4</v>
      </c>
      <c r="AA156" s="4">
        <f t="shared" si="99"/>
        <v>37</v>
      </c>
      <c r="AB156" s="5">
        <f t="shared" si="99"/>
        <v>7.4</v>
      </c>
      <c r="AC156" s="4"/>
      <c r="AD156" s="109" t="b">
        <f t="shared" si="87"/>
        <v>1</v>
      </c>
      <c r="AE156" s="109" t="b">
        <f t="shared" si="88"/>
        <v>1</v>
      </c>
    </row>
    <row r="157" spans="1:31" s="176" customFormat="1" ht="47.2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7"/>
        <v>1</v>
      </c>
      <c r="AE157" s="109" t="b">
        <f t="shared" si="88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5"/>
        <v>#DIV/0!</v>
      </c>
      <c r="H158" s="108" t="e">
        <f t="shared" si="86"/>
        <v>#DIV/0!</v>
      </c>
      <c r="I158" s="2">
        <f t="shared" si="84"/>
        <v>0</v>
      </c>
      <c r="J158" s="3">
        <f t="shared" si="84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0">K158+M158+P158</f>
        <v>0</v>
      </c>
      <c r="S158" s="3">
        <f t="shared" si="100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1">T158+V158+Y158</f>
        <v>0</v>
      </c>
      <c r="AB158" s="3">
        <f t="shared" si="101"/>
        <v>0</v>
      </c>
      <c r="AC158" s="2"/>
      <c r="AD158" s="109" t="b">
        <f t="shared" si="87"/>
        <v>1</v>
      </c>
      <c r="AE158" s="109" t="b">
        <f t="shared" si="88"/>
        <v>1</v>
      </c>
    </row>
    <row r="159" spans="1:31">
      <c r="A159" s="2"/>
      <c r="B159" s="2" t="s">
        <v>112</v>
      </c>
      <c r="C159" s="2">
        <v>58</v>
      </c>
      <c r="D159" s="3">
        <v>8.6999999999999993</v>
      </c>
      <c r="E159" s="2">
        <v>19</v>
      </c>
      <c r="F159" s="3">
        <f>D159*32%</f>
        <v>2.7839999999999998</v>
      </c>
      <c r="G159" s="108">
        <f t="shared" si="85"/>
        <v>0.32758620689655171</v>
      </c>
      <c r="H159" s="108">
        <f t="shared" si="86"/>
        <v>0.32</v>
      </c>
      <c r="I159" s="2">
        <f t="shared" si="84"/>
        <v>39</v>
      </c>
      <c r="J159" s="3">
        <f t="shared" si="84"/>
        <v>5.9159999999999995</v>
      </c>
      <c r="K159" s="2"/>
      <c r="L159" s="3"/>
      <c r="M159" s="2"/>
      <c r="N159" s="3"/>
      <c r="O159" s="2">
        <f>0.2/12*9</f>
        <v>0.15</v>
      </c>
      <c r="P159" s="2">
        <v>78</v>
      </c>
      <c r="Q159" s="3">
        <f>P159*O159</f>
        <v>11.7</v>
      </c>
      <c r="R159" s="2">
        <f t="shared" si="100"/>
        <v>78</v>
      </c>
      <c r="S159" s="3">
        <f t="shared" si="100"/>
        <v>11.7</v>
      </c>
      <c r="T159" s="2"/>
      <c r="U159" s="3"/>
      <c r="V159" s="2"/>
      <c r="W159" s="3"/>
      <c r="X159" s="2">
        <v>0.15</v>
      </c>
      <c r="Y159" s="2">
        <v>78</v>
      </c>
      <c r="Z159" s="3">
        <f>X159*Y159</f>
        <v>11.7</v>
      </c>
      <c r="AA159" s="2">
        <f t="shared" si="101"/>
        <v>78</v>
      </c>
      <c r="AB159" s="3">
        <f t="shared" si="101"/>
        <v>11.7</v>
      </c>
      <c r="AC159" s="2"/>
      <c r="AD159" s="109" t="b">
        <f t="shared" si="87"/>
        <v>1</v>
      </c>
      <c r="AE159" s="109" t="b">
        <f t="shared" si="88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5"/>
        <v>#DIV/0!</v>
      </c>
      <c r="H160" s="108" t="e">
        <f t="shared" si="86"/>
        <v>#DIV/0!</v>
      </c>
      <c r="I160" s="2">
        <f t="shared" si="84"/>
        <v>0</v>
      </c>
      <c r="J160" s="3">
        <f t="shared" si="84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0"/>
        <v>0</v>
      </c>
      <c r="S160" s="3">
        <f t="shared" si="100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1"/>
        <v>0</v>
      </c>
      <c r="AB160" s="3">
        <f t="shared" si="101"/>
        <v>0</v>
      </c>
      <c r="AC160" s="2"/>
      <c r="AD160" s="109" t="b">
        <f t="shared" si="87"/>
        <v>1</v>
      </c>
      <c r="AE160" s="109" t="b">
        <f t="shared" si="88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5"/>
        <v>#DIV/0!</v>
      </c>
      <c r="H161" s="108" t="e">
        <f t="shared" si="86"/>
        <v>#DIV/0!</v>
      </c>
      <c r="I161" s="2">
        <f t="shared" si="84"/>
        <v>0</v>
      </c>
      <c r="J161" s="3">
        <f t="shared" si="84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0"/>
        <v>0</v>
      </c>
      <c r="S161" s="3">
        <f t="shared" si="100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1"/>
        <v>0</v>
      </c>
      <c r="AB161" s="3">
        <f t="shared" si="101"/>
        <v>0</v>
      </c>
      <c r="AC161" s="2"/>
      <c r="AD161" s="109" t="b">
        <f t="shared" si="87"/>
        <v>1</v>
      </c>
      <c r="AE161" s="109" t="b">
        <f t="shared" si="88"/>
        <v>1</v>
      </c>
    </row>
    <row r="162" spans="1:31" s="176" customFormat="1">
      <c r="A162" s="4"/>
      <c r="B162" s="4" t="s">
        <v>106</v>
      </c>
      <c r="C162" s="4">
        <f>SUM(C158:C161)</f>
        <v>58</v>
      </c>
      <c r="D162" s="5">
        <f>SUM(D158:D161)</f>
        <v>8.6999999999999993</v>
      </c>
      <c r="E162" s="4">
        <f>SUM(E158:E161)</f>
        <v>19</v>
      </c>
      <c r="F162" s="5">
        <f>SUM(F158:F161)</f>
        <v>2.7839999999999998</v>
      </c>
      <c r="G162" s="175">
        <f t="shared" si="85"/>
        <v>0.32758620689655171</v>
      </c>
      <c r="H162" s="175">
        <f t="shared" si="86"/>
        <v>0.32</v>
      </c>
      <c r="I162" s="4">
        <f t="shared" ref="I162:N162" si="102">SUM(I158:I161)</f>
        <v>39</v>
      </c>
      <c r="J162" s="5">
        <f t="shared" si="102"/>
        <v>5.9159999999999995</v>
      </c>
      <c r="K162" s="4">
        <f t="shared" si="102"/>
        <v>0</v>
      </c>
      <c r="L162" s="5">
        <f t="shared" si="102"/>
        <v>0</v>
      </c>
      <c r="M162" s="4">
        <f t="shared" si="102"/>
        <v>0</v>
      </c>
      <c r="N162" s="5">
        <f t="shared" si="102"/>
        <v>0</v>
      </c>
      <c r="O162" s="4">
        <f t="shared" ref="O162:AB162" si="103">SUM(O158:O161)</f>
        <v>0.15</v>
      </c>
      <c r="P162" s="4">
        <f t="shared" si="103"/>
        <v>78</v>
      </c>
      <c r="Q162" s="5">
        <f t="shared" si="103"/>
        <v>11.7</v>
      </c>
      <c r="R162" s="4">
        <f t="shared" si="103"/>
        <v>78</v>
      </c>
      <c r="S162" s="5">
        <f t="shared" si="103"/>
        <v>11.7</v>
      </c>
      <c r="T162" s="4">
        <f t="shared" si="103"/>
        <v>0</v>
      </c>
      <c r="U162" s="5">
        <f t="shared" si="103"/>
        <v>0</v>
      </c>
      <c r="V162" s="4">
        <f t="shared" si="103"/>
        <v>0</v>
      </c>
      <c r="W162" s="5">
        <f t="shared" si="103"/>
        <v>0</v>
      </c>
      <c r="X162" s="4">
        <v>0.15</v>
      </c>
      <c r="Y162" s="4">
        <f t="shared" si="103"/>
        <v>78</v>
      </c>
      <c r="Z162" s="5">
        <f t="shared" si="103"/>
        <v>11.7</v>
      </c>
      <c r="AA162" s="4">
        <f t="shared" si="103"/>
        <v>78</v>
      </c>
      <c r="AB162" s="5">
        <f t="shared" si="103"/>
        <v>11.7</v>
      </c>
      <c r="AC162" s="4"/>
      <c r="AD162" s="109" t="b">
        <f t="shared" si="87"/>
        <v>1</v>
      </c>
      <c r="AE162" s="109" t="b">
        <f t="shared" si="88"/>
        <v>1</v>
      </c>
    </row>
    <row r="163" spans="1:31" s="176" customFormat="1" ht="31.5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7"/>
        <v>1</v>
      </c>
      <c r="AE163" s="109" t="b">
        <f t="shared" si="88"/>
        <v>1</v>
      </c>
    </row>
    <row r="164" spans="1:31">
      <c r="A164" s="2"/>
      <c r="B164" s="2" t="s">
        <v>111</v>
      </c>
      <c r="C164" s="2">
        <v>68</v>
      </c>
      <c r="D164" s="3">
        <v>4.08</v>
      </c>
      <c r="E164" s="2">
        <v>21</v>
      </c>
      <c r="F164" s="3">
        <f>D164*31%</f>
        <v>1.2647999999999999</v>
      </c>
      <c r="G164" s="108">
        <f t="shared" si="85"/>
        <v>0.30882352941176472</v>
      </c>
      <c r="H164" s="108">
        <f t="shared" si="86"/>
        <v>0.31</v>
      </c>
      <c r="I164" s="2">
        <f t="shared" si="84"/>
        <v>47</v>
      </c>
      <c r="J164" s="3">
        <f t="shared" si="84"/>
        <v>2.8151999999999999</v>
      </c>
      <c r="K164" s="2"/>
      <c r="L164" s="3"/>
      <c r="M164" s="2"/>
      <c r="N164" s="3"/>
      <c r="O164" s="2">
        <v>0.06</v>
      </c>
      <c r="P164" s="2">
        <v>52</v>
      </c>
      <c r="Q164" s="3">
        <f>P164*O164</f>
        <v>3.12</v>
      </c>
      <c r="R164" s="2">
        <f t="shared" ref="R164:S167" si="104">K164+M164+P164</f>
        <v>52</v>
      </c>
      <c r="S164" s="3">
        <f t="shared" si="104"/>
        <v>3.12</v>
      </c>
      <c r="T164" s="2"/>
      <c r="U164" s="3"/>
      <c r="V164" s="2"/>
      <c r="W164" s="3"/>
      <c r="X164" s="2">
        <v>0.06</v>
      </c>
      <c r="Y164" s="2">
        <v>52</v>
      </c>
      <c r="Z164" s="3">
        <f>X164*Y164</f>
        <v>3.12</v>
      </c>
      <c r="AA164" s="2">
        <f t="shared" ref="AA164:AB167" si="105">T164+V164+Y164</f>
        <v>52</v>
      </c>
      <c r="AB164" s="3">
        <f t="shared" si="105"/>
        <v>3.12</v>
      </c>
      <c r="AC164" s="2"/>
      <c r="AD164" s="109" t="b">
        <f t="shared" si="87"/>
        <v>1</v>
      </c>
      <c r="AE164" s="109" t="b">
        <f t="shared" si="88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5"/>
        <v>#DIV/0!</v>
      </c>
      <c r="H165" s="108" t="e">
        <f t="shared" si="86"/>
        <v>#DIV/0!</v>
      </c>
      <c r="I165" s="2">
        <f t="shared" si="84"/>
        <v>0</v>
      </c>
      <c r="J165" s="3">
        <f t="shared" si="84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4"/>
        <v>0</v>
      </c>
      <c r="S165" s="3">
        <f t="shared" si="104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5"/>
        <v>0</v>
      </c>
      <c r="AB165" s="3">
        <f t="shared" si="105"/>
        <v>0</v>
      </c>
      <c r="AC165" s="2"/>
      <c r="AD165" s="109" t="b">
        <f t="shared" si="87"/>
        <v>1</v>
      </c>
      <c r="AE165" s="109" t="b">
        <f t="shared" si="88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5"/>
        <v>#DIV/0!</v>
      </c>
      <c r="H166" s="108" t="e">
        <f t="shared" si="86"/>
        <v>#DIV/0!</v>
      </c>
      <c r="I166" s="2">
        <f t="shared" si="84"/>
        <v>0</v>
      </c>
      <c r="J166" s="3">
        <f t="shared" si="84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4"/>
        <v>0</v>
      </c>
      <c r="S166" s="3">
        <f t="shared" si="104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5"/>
        <v>0</v>
      </c>
      <c r="AB166" s="3">
        <f t="shared" si="105"/>
        <v>0</v>
      </c>
      <c r="AC166" s="2"/>
      <c r="AD166" s="109" t="b">
        <f t="shared" si="87"/>
        <v>1</v>
      </c>
      <c r="AE166" s="109" t="b">
        <f t="shared" si="88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5"/>
        <v>#DIV/0!</v>
      </c>
      <c r="H167" s="108" t="e">
        <f t="shared" si="86"/>
        <v>#DIV/0!</v>
      </c>
      <c r="I167" s="2">
        <f t="shared" si="84"/>
        <v>0</v>
      </c>
      <c r="J167" s="3">
        <f t="shared" si="84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4"/>
        <v>0</v>
      </c>
      <c r="S167" s="3">
        <f t="shared" si="104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5"/>
        <v>0</v>
      </c>
      <c r="AB167" s="3">
        <f t="shared" si="105"/>
        <v>0</v>
      </c>
      <c r="AC167" s="2"/>
      <c r="AD167" s="109" t="b">
        <f t="shared" si="87"/>
        <v>1</v>
      </c>
      <c r="AE167" s="109" t="b">
        <f t="shared" si="88"/>
        <v>1</v>
      </c>
    </row>
    <row r="168" spans="1:31" s="176" customFormat="1">
      <c r="A168" s="4"/>
      <c r="B168" s="4" t="s">
        <v>106</v>
      </c>
      <c r="C168" s="4">
        <f>SUM(C164:C167)</f>
        <v>68</v>
      </c>
      <c r="D168" s="5">
        <f>SUM(D164:D167)</f>
        <v>4.08</v>
      </c>
      <c r="E168" s="4">
        <f>SUM(E164:E167)</f>
        <v>21</v>
      </c>
      <c r="F168" s="5">
        <f>SUM(F164:F167)</f>
        <v>1.2647999999999999</v>
      </c>
      <c r="G168" s="175">
        <f t="shared" si="85"/>
        <v>0.30882352941176472</v>
      </c>
      <c r="H168" s="175">
        <f t="shared" si="86"/>
        <v>0.31</v>
      </c>
      <c r="I168" s="4">
        <f t="shared" ref="I168:N168" si="106">SUM(I164:I167)</f>
        <v>47</v>
      </c>
      <c r="J168" s="5">
        <f t="shared" si="106"/>
        <v>2.8151999999999999</v>
      </c>
      <c r="K168" s="4">
        <f t="shared" si="106"/>
        <v>0</v>
      </c>
      <c r="L168" s="5">
        <f t="shared" si="106"/>
        <v>0</v>
      </c>
      <c r="M168" s="4">
        <f t="shared" si="106"/>
        <v>0</v>
      </c>
      <c r="N168" s="5">
        <f t="shared" si="106"/>
        <v>0</v>
      </c>
      <c r="O168" s="4">
        <f t="shared" ref="O168:AB168" si="107">SUM(O164:O167)</f>
        <v>0.06</v>
      </c>
      <c r="P168" s="4">
        <f t="shared" si="107"/>
        <v>52</v>
      </c>
      <c r="Q168" s="5">
        <f t="shared" si="107"/>
        <v>3.12</v>
      </c>
      <c r="R168" s="4">
        <f t="shared" si="107"/>
        <v>52</v>
      </c>
      <c r="S168" s="5">
        <f t="shared" si="107"/>
        <v>3.12</v>
      </c>
      <c r="T168" s="4">
        <f t="shared" si="107"/>
        <v>0</v>
      </c>
      <c r="U168" s="5">
        <f t="shared" si="107"/>
        <v>0</v>
      </c>
      <c r="V168" s="4">
        <f t="shared" si="107"/>
        <v>0</v>
      </c>
      <c r="W168" s="5">
        <f t="shared" si="107"/>
        <v>0</v>
      </c>
      <c r="X168" s="4">
        <v>0.06</v>
      </c>
      <c r="Y168" s="4">
        <f t="shared" si="107"/>
        <v>52</v>
      </c>
      <c r="Z168" s="5">
        <f t="shared" si="107"/>
        <v>3.12</v>
      </c>
      <c r="AA168" s="4">
        <f t="shared" si="107"/>
        <v>52</v>
      </c>
      <c r="AB168" s="5">
        <f t="shared" si="107"/>
        <v>3.12</v>
      </c>
      <c r="AC168" s="4"/>
      <c r="AD168" s="109" t="b">
        <f t="shared" si="87"/>
        <v>1</v>
      </c>
      <c r="AE168" s="109" t="b">
        <f t="shared" si="88"/>
        <v>1</v>
      </c>
    </row>
    <row r="169" spans="1:31" s="176" customFormat="1" ht="47.2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7"/>
        <v>1</v>
      </c>
      <c r="AE169" s="109" t="b">
        <f t="shared" si="88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5"/>
        <v>#DIV/0!</v>
      </c>
      <c r="H170" s="108" t="e">
        <f t="shared" si="86"/>
        <v>#DIV/0!</v>
      </c>
      <c r="I170" s="2">
        <f t="shared" si="84"/>
        <v>0</v>
      </c>
      <c r="J170" s="3">
        <f t="shared" si="84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8">K170+M170+P170</f>
        <v>0</v>
      </c>
      <c r="S170" s="3">
        <f t="shared" si="108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09">T170+V170+Y170</f>
        <v>0</v>
      </c>
      <c r="AB170" s="3">
        <f t="shared" si="109"/>
        <v>0</v>
      </c>
      <c r="AC170" s="2"/>
      <c r="AD170" s="109" t="b">
        <f t="shared" si="87"/>
        <v>1</v>
      </c>
      <c r="AE170" s="109" t="b">
        <f t="shared" si="88"/>
        <v>1</v>
      </c>
    </row>
    <row r="171" spans="1:31">
      <c r="A171" s="2"/>
      <c r="B171" s="2" t="s">
        <v>112</v>
      </c>
      <c r="C171" s="2">
        <v>40</v>
      </c>
      <c r="D171" s="3">
        <v>1.7999999999999998</v>
      </c>
      <c r="E171" s="2">
        <v>15</v>
      </c>
      <c r="F171" s="3">
        <f>D171*38%</f>
        <v>0.68399999999999994</v>
      </c>
      <c r="G171" s="108">
        <f t="shared" si="85"/>
        <v>0.375</v>
      </c>
      <c r="H171" s="108">
        <f t="shared" si="86"/>
        <v>0.38</v>
      </c>
      <c r="I171" s="2">
        <f t="shared" si="84"/>
        <v>25</v>
      </c>
      <c r="J171" s="3">
        <f t="shared" si="84"/>
        <v>1.1159999999999999</v>
      </c>
      <c r="K171" s="2"/>
      <c r="L171" s="3"/>
      <c r="M171" s="2"/>
      <c r="N171" s="3"/>
      <c r="O171" s="2">
        <f>0.06/12*9</f>
        <v>4.4999999999999998E-2</v>
      </c>
      <c r="P171" s="2">
        <v>72</v>
      </c>
      <c r="Q171" s="3">
        <f>P171*O171</f>
        <v>3.2399999999999998</v>
      </c>
      <c r="R171" s="2">
        <f t="shared" si="108"/>
        <v>72</v>
      </c>
      <c r="S171" s="3">
        <f t="shared" si="108"/>
        <v>3.2399999999999998</v>
      </c>
      <c r="T171" s="2"/>
      <c r="U171" s="3"/>
      <c r="V171" s="2"/>
      <c r="W171" s="3"/>
      <c r="X171" s="2">
        <v>4.4999999999999998E-2</v>
      </c>
      <c r="Y171" s="2">
        <v>72</v>
      </c>
      <c r="Z171" s="3">
        <f>X171*Y171</f>
        <v>3.2399999999999998</v>
      </c>
      <c r="AA171" s="2">
        <f t="shared" si="109"/>
        <v>72</v>
      </c>
      <c r="AB171" s="3">
        <f t="shared" si="109"/>
        <v>3.2399999999999998</v>
      </c>
      <c r="AC171" s="2"/>
      <c r="AD171" s="109" t="b">
        <f t="shared" si="87"/>
        <v>1</v>
      </c>
      <c r="AE171" s="109" t="b">
        <f t="shared" si="88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5"/>
        <v>#DIV/0!</v>
      </c>
      <c r="H172" s="108" t="e">
        <f t="shared" si="86"/>
        <v>#DIV/0!</v>
      </c>
      <c r="I172" s="2">
        <f t="shared" si="84"/>
        <v>0</v>
      </c>
      <c r="J172" s="3">
        <f t="shared" si="84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8"/>
        <v>0</v>
      </c>
      <c r="S172" s="3">
        <f t="shared" si="108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09"/>
        <v>0</v>
      </c>
      <c r="AB172" s="3">
        <f t="shared" si="109"/>
        <v>0</v>
      </c>
      <c r="AC172" s="2"/>
      <c r="AD172" s="109" t="b">
        <f t="shared" si="87"/>
        <v>1</v>
      </c>
      <c r="AE172" s="109" t="b">
        <f t="shared" si="88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5"/>
        <v>#DIV/0!</v>
      </c>
      <c r="H173" s="108" t="e">
        <f t="shared" si="86"/>
        <v>#DIV/0!</v>
      </c>
      <c r="I173" s="2">
        <f t="shared" si="84"/>
        <v>0</v>
      </c>
      <c r="J173" s="3">
        <f t="shared" si="84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8"/>
        <v>0</v>
      </c>
      <c r="S173" s="3">
        <f t="shared" si="108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09"/>
        <v>0</v>
      </c>
      <c r="AB173" s="3">
        <f t="shared" si="109"/>
        <v>0</v>
      </c>
      <c r="AC173" s="2"/>
      <c r="AD173" s="109" t="b">
        <f t="shared" si="87"/>
        <v>1</v>
      </c>
      <c r="AE173" s="109" t="b">
        <f t="shared" si="88"/>
        <v>1</v>
      </c>
    </row>
    <row r="174" spans="1:31" s="176" customFormat="1">
      <c r="A174" s="4"/>
      <c r="B174" s="4" t="s">
        <v>106</v>
      </c>
      <c r="C174" s="4">
        <f>SUM(C170:C173)</f>
        <v>40</v>
      </c>
      <c r="D174" s="5">
        <f>SUM(D170:D173)</f>
        <v>1.7999999999999998</v>
      </c>
      <c r="E174" s="4">
        <f>SUM(E170:E173)</f>
        <v>15</v>
      </c>
      <c r="F174" s="5">
        <f>SUM(F170:F173)</f>
        <v>0.68399999999999994</v>
      </c>
      <c r="G174" s="175">
        <f t="shared" si="85"/>
        <v>0.375</v>
      </c>
      <c r="H174" s="175">
        <f t="shared" si="86"/>
        <v>0.38</v>
      </c>
      <c r="I174" s="4">
        <f t="shared" ref="I174:N174" si="110">SUM(I170:I173)</f>
        <v>25</v>
      </c>
      <c r="J174" s="5">
        <f t="shared" si="110"/>
        <v>1.1159999999999999</v>
      </c>
      <c r="K174" s="4">
        <f t="shared" si="110"/>
        <v>0</v>
      </c>
      <c r="L174" s="5">
        <f t="shared" si="110"/>
        <v>0</v>
      </c>
      <c r="M174" s="4">
        <f t="shared" si="110"/>
        <v>0</v>
      </c>
      <c r="N174" s="5">
        <f t="shared" si="110"/>
        <v>0</v>
      </c>
      <c r="O174" s="4">
        <f t="shared" ref="O174:AB174" si="111">SUM(O170:O173)</f>
        <v>4.4999999999999998E-2</v>
      </c>
      <c r="P174" s="4">
        <f t="shared" si="111"/>
        <v>72</v>
      </c>
      <c r="Q174" s="5">
        <f t="shared" si="111"/>
        <v>3.2399999999999998</v>
      </c>
      <c r="R174" s="4">
        <f t="shared" si="111"/>
        <v>72</v>
      </c>
      <c r="S174" s="5">
        <f t="shared" si="111"/>
        <v>3.2399999999999998</v>
      </c>
      <c r="T174" s="4">
        <f t="shared" si="111"/>
        <v>0</v>
      </c>
      <c r="U174" s="5">
        <f t="shared" si="111"/>
        <v>0</v>
      </c>
      <c r="V174" s="4">
        <f t="shared" si="111"/>
        <v>0</v>
      </c>
      <c r="W174" s="5">
        <f t="shared" si="111"/>
        <v>0</v>
      </c>
      <c r="X174" s="4">
        <v>4.4999999999999998E-2</v>
      </c>
      <c r="Y174" s="4">
        <f t="shared" si="111"/>
        <v>72</v>
      </c>
      <c r="Z174" s="5">
        <f t="shared" si="111"/>
        <v>3.2399999999999998</v>
      </c>
      <c r="AA174" s="4">
        <f t="shared" si="111"/>
        <v>72</v>
      </c>
      <c r="AB174" s="5">
        <f t="shared" si="111"/>
        <v>3.2399999999999998</v>
      </c>
      <c r="AC174" s="4"/>
      <c r="AD174" s="109" t="b">
        <f t="shared" si="87"/>
        <v>1</v>
      </c>
      <c r="AE174" s="109" t="b">
        <f t="shared" si="88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7"/>
        <v>1</v>
      </c>
      <c r="AE175" s="109" t="b">
        <f t="shared" si="88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5"/>
        <v>#DIV/0!</v>
      </c>
      <c r="H176" s="108" t="e">
        <f t="shared" si="86"/>
        <v>#DIV/0!</v>
      </c>
      <c r="I176" s="2">
        <f t="shared" ref="I176:J179" si="112">C176-E176</f>
        <v>0</v>
      </c>
      <c r="J176" s="3">
        <f t="shared" si="112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3">K176+M176+P176</f>
        <v>0</v>
      </c>
      <c r="S176" s="3">
        <f t="shared" si="113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4">T176+V176+Y176</f>
        <v>0</v>
      </c>
      <c r="AB176" s="3">
        <f t="shared" si="114"/>
        <v>0</v>
      </c>
      <c r="AC176" s="2"/>
      <c r="AD176" s="109" t="b">
        <f t="shared" si="87"/>
        <v>1</v>
      </c>
      <c r="AE176" s="109" t="b">
        <f t="shared" si="88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5"/>
        <v>#DIV/0!</v>
      </c>
      <c r="H177" s="108" t="e">
        <f t="shared" si="86"/>
        <v>#DIV/0!</v>
      </c>
      <c r="I177" s="2">
        <f t="shared" si="112"/>
        <v>0</v>
      </c>
      <c r="J177" s="3">
        <f t="shared" si="112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3"/>
        <v>0</v>
      </c>
      <c r="S177" s="3">
        <f t="shared" si="113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4"/>
        <v>0</v>
      </c>
      <c r="AB177" s="3">
        <f t="shared" si="114"/>
        <v>0</v>
      </c>
      <c r="AC177" s="2"/>
      <c r="AD177" s="109" t="b">
        <f t="shared" si="87"/>
        <v>1</v>
      </c>
      <c r="AE177" s="109" t="b">
        <f t="shared" si="88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5"/>
        <v>#DIV/0!</v>
      </c>
      <c r="H178" s="108" t="e">
        <f t="shared" si="86"/>
        <v>#DIV/0!</v>
      </c>
      <c r="I178" s="2">
        <f t="shared" si="112"/>
        <v>0</v>
      </c>
      <c r="J178" s="3">
        <f t="shared" si="112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3"/>
        <v>0</v>
      </c>
      <c r="S178" s="3">
        <f t="shared" si="113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4"/>
        <v>0</v>
      </c>
      <c r="AB178" s="3">
        <f t="shared" si="114"/>
        <v>0</v>
      </c>
      <c r="AC178" s="2"/>
      <c r="AD178" s="109" t="b">
        <f t="shared" si="87"/>
        <v>1</v>
      </c>
      <c r="AE178" s="109" t="b">
        <f t="shared" si="88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5"/>
        <v>#DIV/0!</v>
      </c>
      <c r="H179" s="108" t="e">
        <f t="shared" si="86"/>
        <v>#DIV/0!</v>
      </c>
      <c r="I179" s="2">
        <f t="shared" si="112"/>
        <v>0</v>
      </c>
      <c r="J179" s="3">
        <f t="shared" si="112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3"/>
        <v>0</v>
      </c>
      <c r="S179" s="3">
        <f t="shared" si="113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4"/>
        <v>0</v>
      </c>
      <c r="AB179" s="3">
        <f t="shared" si="114"/>
        <v>0</v>
      </c>
      <c r="AC179" s="2"/>
      <c r="AD179" s="109" t="b">
        <f t="shared" si="87"/>
        <v>1</v>
      </c>
      <c r="AE179" s="109" t="b">
        <f t="shared" si="88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5"/>
        <v>#DIV/0!</v>
      </c>
      <c r="H180" s="175" t="e">
        <f t="shared" si="86"/>
        <v>#DIV/0!</v>
      </c>
      <c r="I180" s="4">
        <f t="shared" ref="I180:AB180" si="115">SUM(I176:I179)</f>
        <v>0</v>
      </c>
      <c r="J180" s="5">
        <f t="shared" si="115"/>
        <v>0</v>
      </c>
      <c r="K180" s="4">
        <f t="shared" si="115"/>
        <v>0</v>
      </c>
      <c r="L180" s="5">
        <f t="shared" si="115"/>
        <v>0</v>
      </c>
      <c r="M180" s="4">
        <f t="shared" si="115"/>
        <v>0</v>
      </c>
      <c r="N180" s="5">
        <f t="shared" si="115"/>
        <v>0</v>
      </c>
      <c r="O180" s="4">
        <f t="shared" si="115"/>
        <v>0</v>
      </c>
      <c r="P180" s="4">
        <f t="shared" si="115"/>
        <v>0</v>
      </c>
      <c r="Q180" s="5">
        <f t="shared" si="115"/>
        <v>0</v>
      </c>
      <c r="R180" s="4">
        <f t="shared" si="115"/>
        <v>0</v>
      </c>
      <c r="S180" s="5">
        <f t="shared" si="115"/>
        <v>0</v>
      </c>
      <c r="T180" s="4">
        <f t="shared" si="115"/>
        <v>0</v>
      </c>
      <c r="U180" s="5">
        <f t="shared" si="115"/>
        <v>0</v>
      </c>
      <c r="V180" s="4">
        <f t="shared" si="115"/>
        <v>0</v>
      </c>
      <c r="W180" s="5">
        <f t="shared" si="115"/>
        <v>0</v>
      </c>
      <c r="X180" s="4">
        <v>0</v>
      </c>
      <c r="Y180" s="4">
        <f t="shared" si="115"/>
        <v>0</v>
      </c>
      <c r="Z180" s="5">
        <f t="shared" si="115"/>
        <v>0</v>
      </c>
      <c r="AA180" s="4">
        <f t="shared" si="115"/>
        <v>0</v>
      </c>
      <c r="AB180" s="5">
        <f t="shared" si="115"/>
        <v>0</v>
      </c>
      <c r="AC180" s="4"/>
      <c r="AD180" s="109" t="b">
        <f t="shared" si="87"/>
        <v>1</v>
      </c>
      <c r="AE180" s="109" t="b">
        <f t="shared" si="88"/>
        <v>1</v>
      </c>
    </row>
    <row r="181" spans="1:31" s="176" customFormat="1" ht="31.5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7"/>
        <v>1</v>
      </c>
      <c r="AE181" s="109" t="b">
        <f t="shared" si="88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5"/>
        <v>#DIV/0!</v>
      </c>
      <c r="H182" s="108" t="e">
        <f t="shared" si="86"/>
        <v>#DIV/0!</v>
      </c>
      <c r="I182" s="2">
        <f t="shared" si="84"/>
        <v>0</v>
      </c>
      <c r="J182" s="3">
        <f t="shared" si="84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6">K182+M182+P182</f>
        <v>0</v>
      </c>
      <c r="S182" s="3">
        <f t="shared" si="116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7">T182+V182+Y182</f>
        <v>0</v>
      </c>
      <c r="AB182" s="3">
        <f t="shared" si="117"/>
        <v>0</v>
      </c>
      <c r="AC182" s="2"/>
      <c r="AD182" s="109" t="b">
        <f t="shared" si="87"/>
        <v>1</v>
      </c>
      <c r="AE182" s="109" t="b">
        <f t="shared" si="88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5"/>
        <v>#DIV/0!</v>
      </c>
      <c r="H183" s="108" t="e">
        <f t="shared" si="86"/>
        <v>#DIV/0!</v>
      </c>
      <c r="I183" s="2">
        <f t="shared" si="84"/>
        <v>0</v>
      </c>
      <c r="J183" s="3">
        <f t="shared" si="84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6"/>
        <v>0</v>
      </c>
      <c r="S183" s="3">
        <f t="shared" si="116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7"/>
        <v>0</v>
      </c>
      <c r="AB183" s="3">
        <f t="shared" si="117"/>
        <v>0</v>
      </c>
      <c r="AC183" s="2"/>
      <c r="AD183" s="109" t="b">
        <f t="shared" si="87"/>
        <v>1</v>
      </c>
      <c r="AE183" s="109" t="b">
        <f t="shared" si="88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5"/>
        <v>#DIV/0!</v>
      </c>
      <c r="H184" s="108" t="e">
        <f t="shared" si="86"/>
        <v>#DIV/0!</v>
      </c>
      <c r="I184" s="2">
        <f t="shared" si="84"/>
        <v>0</v>
      </c>
      <c r="J184" s="3">
        <f t="shared" si="84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6"/>
        <v>0</v>
      </c>
      <c r="S184" s="3">
        <f t="shared" si="116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7"/>
        <v>0</v>
      </c>
      <c r="AB184" s="3">
        <f t="shared" si="117"/>
        <v>0</v>
      </c>
      <c r="AC184" s="2"/>
      <c r="AD184" s="109" t="b">
        <f t="shared" si="87"/>
        <v>1</v>
      </c>
      <c r="AE184" s="109" t="b">
        <f t="shared" si="88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5"/>
        <v>#DIV/0!</v>
      </c>
      <c r="H185" s="108" t="e">
        <f t="shared" si="86"/>
        <v>#DIV/0!</v>
      </c>
      <c r="I185" s="2">
        <f t="shared" si="84"/>
        <v>0</v>
      </c>
      <c r="J185" s="3">
        <f t="shared" si="84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6"/>
        <v>0</v>
      </c>
      <c r="S185" s="3">
        <f t="shared" si="116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7"/>
        <v>0</v>
      </c>
      <c r="AB185" s="3">
        <f t="shared" si="117"/>
        <v>0</v>
      </c>
      <c r="AC185" s="2"/>
      <c r="AD185" s="109" t="b">
        <f t="shared" si="87"/>
        <v>1</v>
      </c>
      <c r="AE185" s="109" t="b">
        <f t="shared" si="88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5"/>
        <v>#DIV/0!</v>
      </c>
      <c r="H186" s="175" t="e">
        <f t="shared" si="86"/>
        <v>#DIV/0!</v>
      </c>
      <c r="I186" s="4">
        <f t="shared" ref="I186:AB186" si="118">SUM(I182:I185)</f>
        <v>0</v>
      </c>
      <c r="J186" s="5">
        <f t="shared" si="118"/>
        <v>0</v>
      </c>
      <c r="K186" s="4">
        <f t="shared" si="118"/>
        <v>0</v>
      </c>
      <c r="L186" s="5">
        <f t="shared" si="118"/>
        <v>0</v>
      </c>
      <c r="M186" s="4">
        <f t="shared" si="118"/>
        <v>0</v>
      </c>
      <c r="N186" s="5">
        <f t="shared" si="118"/>
        <v>0</v>
      </c>
      <c r="O186" s="4">
        <f t="shared" si="118"/>
        <v>0</v>
      </c>
      <c r="P186" s="4">
        <f t="shared" si="118"/>
        <v>0</v>
      </c>
      <c r="Q186" s="5">
        <f t="shared" si="118"/>
        <v>0</v>
      </c>
      <c r="R186" s="4">
        <f t="shared" si="118"/>
        <v>0</v>
      </c>
      <c r="S186" s="5">
        <f t="shared" si="118"/>
        <v>0</v>
      </c>
      <c r="T186" s="4">
        <f t="shared" si="118"/>
        <v>0</v>
      </c>
      <c r="U186" s="5">
        <f t="shared" si="118"/>
        <v>0</v>
      </c>
      <c r="V186" s="4">
        <f t="shared" si="118"/>
        <v>0</v>
      </c>
      <c r="W186" s="5">
        <f t="shared" si="118"/>
        <v>0</v>
      </c>
      <c r="X186" s="4">
        <v>0</v>
      </c>
      <c r="Y186" s="4">
        <f t="shared" si="118"/>
        <v>0</v>
      </c>
      <c r="Z186" s="5">
        <f t="shared" si="118"/>
        <v>0</v>
      </c>
      <c r="AA186" s="4">
        <f t="shared" si="118"/>
        <v>0</v>
      </c>
      <c r="AB186" s="5">
        <f t="shared" si="118"/>
        <v>0</v>
      </c>
      <c r="AC186" s="4"/>
      <c r="AD186" s="109" t="b">
        <f t="shared" si="87"/>
        <v>1</v>
      </c>
      <c r="AE186" s="109" t="b">
        <f t="shared" si="88"/>
        <v>1</v>
      </c>
    </row>
    <row r="187" spans="1:31" s="176" customFormat="1" ht="31.5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7"/>
        <v>1</v>
      </c>
      <c r="AE187" s="109" t="b">
        <f t="shared" si="88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5"/>
        <v>#DIV/0!</v>
      </c>
      <c r="H188" s="108" t="e">
        <f t="shared" si="86"/>
        <v>#DIV/0!</v>
      </c>
      <c r="I188" s="2">
        <f t="shared" si="84"/>
        <v>0</v>
      </c>
      <c r="J188" s="3">
        <f t="shared" si="84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19">K188+M188+P188</f>
        <v>0</v>
      </c>
      <c r="S188" s="3">
        <f t="shared" si="119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0">T188+V188+Y188</f>
        <v>0</v>
      </c>
      <c r="AB188" s="3">
        <f t="shared" si="120"/>
        <v>0</v>
      </c>
      <c r="AC188" s="2"/>
      <c r="AD188" s="109" t="b">
        <f t="shared" si="87"/>
        <v>1</v>
      </c>
      <c r="AE188" s="109" t="b">
        <f t="shared" si="88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5"/>
        <v>#DIV/0!</v>
      </c>
      <c r="H189" s="108" t="e">
        <f t="shared" si="86"/>
        <v>#DIV/0!</v>
      </c>
      <c r="I189" s="2">
        <f t="shared" si="84"/>
        <v>0</v>
      </c>
      <c r="J189" s="3">
        <f t="shared" si="84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19"/>
        <v>0</v>
      </c>
      <c r="S189" s="3">
        <f t="shared" si="119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0"/>
        <v>0</v>
      </c>
      <c r="AB189" s="3">
        <f t="shared" si="120"/>
        <v>0</v>
      </c>
      <c r="AC189" s="2"/>
      <c r="AD189" s="109" t="b">
        <f t="shared" si="87"/>
        <v>1</v>
      </c>
      <c r="AE189" s="109" t="b">
        <f t="shared" si="88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5"/>
        <v>#DIV/0!</v>
      </c>
      <c r="H190" s="108" t="e">
        <f t="shared" si="86"/>
        <v>#DIV/0!</v>
      </c>
      <c r="I190" s="2">
        <f t="shared" si="84"/>
        <v>0</v>
      </c>
      <c r="J190" s="3">
        <f t="shared" si="84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19"/>
        <v>0</v>
      </c>
      <c r="S190" s="3">
        <f t="shared" si="119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0"/>
        <v>0</v>
      </c>
      <c r="AB190" s="3">
        <f t="shared" si="120"/>
        <v>0</v>
      </c>
      <c r="AC190" s="2"/>
      <c r="AD190" s="109" t="b">
        <f t="shared" si="87"/>
        <v>1</v>
      </c>
      <c r="AE190" s="109" t="b">
        <f t="shared" si="88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5"/>
        <v>#DIV/0!</v>
      </c>
      <c r="H191" s="108" t="e">
        <f t="shared" si="86"/>
        <v>#DIV/0!</v>
      </c>
      <c r="I191" s="2">
        <f t="shared" si="84"/>
        <v>0</v>
      </c>
      <c r="J191" s="3">
        <f t="shared" si="84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19"/>
        <v>0</v>
      </c>
      <c r="S191" s="3">
        <f t="shared" si="119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0"/>
        <v>0</v>
      </c>
      <c r="AB191" s="3">
        <f t="shared" si="120"/>
        <v>0</v>
      </c>
      <c r="AC191" s="2"/>
      <c r="AD191" s="109" t="b">
        <f t="shared" si="87"/>
        <v>1</v>
      </c>
      <c r="AE191" s="109" t="b">
        <f t="shared" si="88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5"/>
        <v>#DIV/0!</v>
      </c>
      <c r="H192" s="175" t="e">
        <f t="shared" si="86"/>
        <v>#DIV/0!</v>
      </c>
      <c r="I192" s="4">
        <f t="shared" ref="I192:Y192" si="121">SUM(I188:I191)</f>
        <v>0</v>
      </c>
      <c r="J192" s="5">
        <f t="shared" si="121"/>
        <v>0</v>
      </c>
      <c r="K192" s="4">
        <f t="shared" si="121"/>
        <v>0</v>
      </c>
      <c r="L192" s="5">
        <f t="shared" si="121"/>
        <v>0</v>
      </c>
      <c r="M192" s="4">
        <f t="shared" si="121"/>
        <v>0</v>
      </c>
      <c r="N192" s="5">
        <f t="shared" si="121"/>
        <v>0</v>
      </c>
      <c r="O192" s="4">
        <f t="shared" si="121"/>
        <v>0</v>
      </c>
      <c r="P192" s="4">
        <f t="shared" si="121"/>
        <v>0</v>
      </c>
      <c r="Q192" s="5">
        <f t="shared" si="121"/>
        <v>0</v>
      </c>
      <c r="R192" s="4">
        <f t="shared" si="121"/>
        <v>0</v>
      </c>
      <c r="S192" s="5">
        <f t="shared" si="121"/>
        <v>0</v>
      </c>
      <c r="T192" s="4">
        <f t="shared" si="121"/>
        <v>0</v>
      </c>
      <c r="U192" s="5">
        <f t="shared" si="121"/>
        <v>0</v>
      </c>
      <c r="V192" s="4">
        <f t="shared" si="121"/>
        <v>0</v>
      </c>
      <c r="W192" s="5">
        <f t="shared" si="121"/>
        <v>0</v>
      </c>
      <c r="X192" s="4">
        <v>0</v>
      </c>
      <c r="Y192" s="4">
        <f t="shared" si="121"/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7"/>
        <v>1</v>
      </c>
      <c r="AE192" s="109" t="b">
        <f t="shared" si="88"/>
        <v>1</v>
      </c>
    </row>
    <row r="193" spans="1:31" s="176" customFormat="1">
      <c r="A193" s="4"/>
      <c r="B193" s="4" t="s">
        <v>12</v>
      </c>
      <c r="C193" s="4">
        <f>C192+C186+C180+C174+C168+C162+C156</f>
        <v>223</v>
      </c>
      <c r="D193" s="5">
        <f>D192+D186+D180+D174+D168+D162+D156</f>
        <v>25.979999999999997</v>
      </c>
      <c r="E193" s="4">
        <f>E192+E186+E180+E174+E168+E162+E156</f>
        <v>73</v>
      </c>
      <c r="F193" s="5">
        <f>F192+F186+F180+F174+F168+F162+F156</f>
        <v>8.2667999999999999</v>
      </c>
      <c r="G193" s="175">
        <f t="shared" si="85"/>
        <v>0.3273542600896861</v>
      </c>
      <c r="H193" s="175">
        <f t="shared" si="86"/>
        <v>0.31819861431870672</v>
      </c>
      <c r="I193" s="4">
        <f t="shared" ref="I193:W193" si="122">I192+I186+I180+I174+I168+I162+I156</f>
        <v>150</v>
      </c>
      <c r="J193" s="5">
        <f t="shared" si="122"/>
        <v>17.713200000000001</v>
      </c>
      <c r="K193" s="4">
        <f t="shared" si="122"/>
        <v>0</v>
      </c>
      <c r="L193" s="5">
        <f t="shared" si="122"/>
        <v>0</v>
      </c>
      <c r="M193" s="4">
        <f t="shared" si="122"/>
        <v>0</v>
      </c>
      <c r="N193" s="5">
        <f t="shared" si="122"/>
        <v>0</v>
      </c>
      <c r="O193" s="4">
        <f t="shared" si="122"/>
        <v>0.45500000000000002</v>
      </c>
      <c r="P193" s="4">
        <f t="shared" si="122"/>
        <v>239</v>
      </c>
      <c r="Q193" s="5">
        <f t="shared" si="122"/>
        <v>25.46</v>
      </c>
      <c r="R193" s="4">
        <f t="shared" si="122"/>
        <v>239</v>
      </c>
      <c r="S193" s="5">
        <f t="shared" si="122"/>
        <v>25.46</v>
      </c>
      <c r="T193" s="4">
        <f t="shared" si="122"/>
        <v>0</v>
      </c>
      <c r="U193" s="5">
        <f t="shared" si="122"/>
        <v>0</v>
      </c>
      <c r="V193" s="4">
        <f t="shared" si="122"/>
        <v>0</v>
      </c>
      <c r="W193" s="5">
        <f t="shared" si="122"/>
        <v>0</v>
      </c>
      <c r="X193" s="4">
        <v>0.45500000000000002</v>
      </c>
      <c r="Y193" s="4">
        <f>Y192+Y186+Y180+Y174+Y168+Y162+Y156</f>
        <v>239</v>
      </c>
      <c r="Z193" s="5">
        <f>Z192+Z186+Z180+Z174+Z168+Z162+Z156</f>
        <v>25.46</v>
      </c>
      <c r="AA193" s="4">
        <f>AA192+AA186+AA180+AA174+AA168+AA162+AA156</f>
        <v>239</v>
      </c>
      <c r="AB193" s="5">
        <f>AB192+AB186+AB180+AB174+AB168+AB162+AB156</f>
        <v>25.46</v>
      </c>
      <c r="AC193" s="4"/>
      <c r="AD193" s="109" t="b">
        <f t="shared" si="87"/>
        <v>0</v>
      </c>
      <c r="AE193" s="109" t="b">
        <f t="shared" si="88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7"/>
        <v>1</v>
      </c>
      <c r="AE194" s="109" t="b">
        <f t="shared" si="88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7"/>
        <v>1</v>
      </c>
      <c r="AE195" s="109" t="b">
        <f t="shared" si="88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7"/>
        <v>1</v>
      </c>
      <c r="AE196" s="109" t="b">
        <f t="shared" si="88"/>
        <v>1</v>
      </c>
    </row>
    <row r="197" spans="1:31">
      <c r="A197" s="2"/>
      <c r="B197" s="2" t="s">
        <v>125</v>
      </c>
      <c r="C197" s="2">
        <v>3855</v>
      </c>
      <c r="D197" s="3">
        <v>5.7824999999999998</v>
      </c>
      <c r="E197" s="2">
        <f>C197</f>
        <v>3855</v>
      </c>
      <c r="F197" s="3">
        <f>D197</f>
        <v>5.7824999999999998</v>
      </c>
      <c r="G197" s="108">
        <f t="shared" si="85"/>
        <v>1</v>
      </c>
      <c r="H197" s="108">
        <f t="shared" si="86"/>
        <v>1</v>
      </c>
      <c r="I197" s="2">
        <f t="shared" ref="I197:J205" si="123">C197-E197</f>
        <v>0</v>
      </c>
      <c r="J197" s="3">
        <f t="shared" si="123"/>
        <v>0</v>
      </c>
      <c r="K197" s="2"/>
      <c r="L197" s="3"/>
      <c r="M197" s="2"/>
      <c r="N197" s="3"/>
      <c r="O197" s="2">
        <v>1.5E-3</v>
      </c>
      <c r="P197" s="2">
        <v>3522</v>
      </c>
      <c r="Q197" s="3">
        <f t="shared" ref="Q197:Q205" si="124">P197*O197</f>
        <v>5.2830000000000004</v>
      </c>
      <c r="R197" s="2">
        <f t="shared" ref="R197:R205" si="125">K197+M197+P197</f>
        <v>3522</v>
      </c>
      <c r="S197" s="3">
        <f t="shared" ref="S197:S205" si="126">L197+N197+Q197</f>
        <v>5.2830000000000004</v>
      </c>
      <c r="T197" s="2"/>
      <c r="U197" s="3"/>
      <c r="V197" s="2"/>
      <c r="W197" s="3"/>
      <c r="X197" s="2">
        <v>1.5E-3</v>
      </c>
      <c r="Y197" s="2">
        <v>3522</v>
      </c>
      <c r="Z197" s="3">
        <f t="shared" ref="Z197:Z205" si="127">X197*Y197</f>
        <v>5.2830000000000004</v>
      </c>
      <c r="AA197" s="2">
        <f t="shared" ref="AA197:AA205" si="128">T197+V197+Y197</f>
        <v>3522</v>
      </c>
      <c r="AB197" s="3">
        <f t="shared" ref="AB197:AB205" si="129">U197+W197+Z197</f>
        <v>5.2830000000000004</v>
      </c>
      <c r="AC197" s="2"/>
      <c r="AD197" s="109" t="b">
        <f t="shared" si="87"/>
        <v>1</v>
      </c>
      <c r="AE197" s="109" t="b">
        <f t="shared" si="88"/>
        <v>1</v>
      </c>
    </row>
    <row r="198" spans="1:31" ht="31.5">
      <c r="A198" s="2"/>
      <c r="B198" s="2" t="s">
        <v>126</v>
      </c>
      <c r="C198" s="2">
        <v>0</v>
      </c>
      <c r="D198" s="3">
        <v>0</v>
      </c>
      <c r="E198" s="2">
        <f t="shared" ref="E198:E205" si="130">C198</f>
        <v>0</v>
      </c>
      <c r="F198" s="3">
        <f t="shared" ref="F198:F205" si="131">D198</f>
        <v>0</v>
      </c>
      <c r="G198" s="108" t="e">
        <f t="shared" si="85"/>
        <v>#DIV/0!</v>
      </c>
      <c r="H198" s="108" t="e">
        <f t="shared" si="86"/>
        <v>#DIV/0!</v>
      </c>
      <c r="I198" s="2">
        <f t="shared" si="123"/>
        <v>0</v>
      </c>
      <c r="J198" s="3">
        <f t="shared" si="123"/>
        <v>0</v>
      </c>
      <c r="K198" s="2"/>
      <c r="L198" s="3"/>
      <c r="M198" s="2"/>
      <c r="N198" s="3"/>
      <c r="O198" s="2">
        <v>1.5E-3</v>
      </c>
      <c r="P198" s="2"/>
      <c r="Q198" s="3">
        <f t="shared" si="124"/>
        <v>0</v>
      </c>
      <c r="R198" s="2">
        <f t="shared" si="125"/>
        <v>0</v>
      </c>
      <c r="S198" s="3">
        <f t="shared" si="126"/>
        <v>0</v>
      </c>
      <c r="T198" s="2"/>
      <c r="U198" s="3"/>
      <c r="V198" s="2"/>
      <c r="W198" s="3"/>
      <c r="X198" s="2">
        <v>1.5E-3</v>
      </c>
      <c r="Y198" s="2"/>
      <c r="Z198" s="3">
        <f t="shared" si="127"/>
        <v>0</v>
      </c>
      <c r="AA198" s="2">
        <f t="shared" si="128"/>
        <v>0</v>
      </c>
      <c r="AB198" s="3">
        <f t="shared" si="129"/>
        <v>0</v>
      </c>
      <c r="AC198" s="2"/>
      <c r="AD198" s="109" t="b">
        <f t="shared" si="87"/>
        <v>1</v>
      </c>
      <c r="AE198" s="109" t="b">
        <f t="shared" si="88"/>
        <v>1</v>
      </c>
    </row>
    <row r="199" spans="1:31" ht="31.5">
      <c r="A199" s="2"/>
      <c r="B199" s="2" t="s">
        <v>127</v>
      </c>
      <c r="C199" s="2">
        <v>0</v>
      </c>
      <c r="D199" s="3">
        <v>0</v>
      </c>
      <c r="E199" s="2">
        <f t="shared" si="130"/>
        <v>0</v>
      </c>
      <c r="F199" s="3">
        <f t="shared" si="131"/>
        <v>0</v>
      </c>
      <c r="G199" s="108" t="e">
        <f t="shared" si="85"/>
        <v>#DIV/0!</v>
      </c>
      <c r="H199" s="108" t="e">
        <f t="shared" si="86"/>
        <v>#DIV/0!</v>
      </c>
      <c r="I199" s="2">
        <f t="shared" si="123"/>
        <v>0</v>
      </c>
      <c r="J199" s="3">
        <f t="shared" si="123"/>
        <v>0</v>
      </c>
      <c r="K199" s="2"/>
      <c r="L199" s="3"/>
      <c r="M199" s="2"/>
      <c r="N199" s="3"/>
      <c r="O199" s="2">
        <v>1.5E-3</v>
      </c>
      <c r="P199" s="2"/>
      <c r="Q199" s="3">
        <f t="shared" si="124"/>
        <v>0</v>
      </c>
      <c r="R199" s="2">
        <f t="shared" si="125"/>
        <v>0</v>
      </c>
      <c r="S199" s="3">
        <f t="shared" si="126"/>
        <v>0</v>
      </c>
      <c r="T199" s="2"/>
      <c r="U199" s="3"/>
      <c r="V199" s="2"/>
      <c r="W199" s="3"/>
      <c r="X199" s="2">
        <v>1.5E-3</v>
      </c>
      <c r="Y199" s="2"/>
      <c r="Z199" s="3">
        <f t="shared" si="127"/>
        <v>0</v>
      </c>
      <c r="AA199" s="2">
        <f t="shared" si="128"/>
        <v>0</v>
      </c>
      <c r="AB199" s="3">
        <f t="shared" si="129"/>
        <v>0</v>
      </c>
      <c r="AC199" s="2"/>
      <c r="AD199" s="109" t="b">
        <f t="shared" si="87"/>
        <v>1</v>
      </c>
      <c r="AE199" s="109" t="b">
        <f t="shared" si="88"/>
        <v>1</v>
      </c>
    </row>
    <row r="200" spans="1:31">
      <c r="A200" s="2"/>
      <c r="B200" s="2" t="s">
        <v>128</v>
      </c>
      <c r="C200" s="2">
        <v>5101</v>
      </c>
      <c r="D200" s="3">
        <v>7.6515000000000004</v>
      </c>
      <c r="E200" s="2">
        <f t="shared" si="130"/>
        <v>5101</v>
      </c>
      <c r="F200" s="3">
        <f t="shared" si="131"/>
        <v>7.6515000000000004</v>
      </c>
      <c r="G200" s="108">
        <f t="shared" ref="G200:G260" si="132">E200/C200</f>
        <v>1</v>
      </c>
      <c r="H200" s="108">
        <f t="shared" ref="H200:H260" si="133">F200/D200</f>
        <v>1</v>
      </c>
      <c r="I200" s="2">
        <f t="shared" si="123"/>
        <v>0</v>
      </c>
      <c r="J200" s="3">
        <f t="shared" si="123"/>
        <v>0</v>
      </c>
      <c r="K200" s="2"/>
      <c r="L200" s="3"/>
      <c r="M200" s="2"/>
      <c r="N200" s="3"/>
      <c r="O200" s="2">
        <v>1.5E-3</v>
      </c>
      <c r="P200" s="2">
        <v>4583</v>
      </c>
      <c r="Q200" s="3">
        <f t="shared" si="124"/>
        <v>6.8745000000000003</v>
      </c>
      <c r="R200" s="2">
        <f t="shared" si="125"/>
        <v>4583</v>
      </c>
      <c r="S200" s="3">
        <f t="shared" si="126"/>
        <v>6.8745000000000003</v>
      </c>
      <c r="T200" s="2"/>
      <c r="U200" s="3"/>
      <c r="V200" s="2"/>
      <c r="W200" s="3"/>
      <c r="X200" s="2">
        <v>1.5E-3</v>
      </c>
      <c r="Y200" s="2">
        <v>4583</v>
      </c>
      <c r="Z200" s="3">
        <f t="shared" si="127"/>
        <v>6.8745000000000003</v>
      </c>
      <c r="AA200" s="2">
        <f t="shared" si="128"/>
        <v>4583</v>
      </c>
      <c r="AB200" s="3">
        <f t="shared" si="129"/>
        <v>6.8745000000000003</v>
      </c>
      <c r="AC200" s="2"/>
      <c r="AD200" s="109" t="b">
        <f t="shared" ref="AD200:AD263" si="134">X200*Y200=Z200</f>
        <v>1</v>
      </c>
      <c r="AE200" s="109" t="b">
        <f t="shared" ref="AE200:AE263" si="135">U200+W200+Z200=AB200</f>
        <v>1</v>
      </c>
    </row>
    <row r="201" spans="1:31" ht="31.5">
      <c r="A201" s="2"/>
      <c r="B201" s="2" t="s">
        <v>129</v>
      </c>
      <c r="C201" s="2">
        <v>0</v>
      </c>
      <c r="D201" s="3">
        <v>0</v>
      </c>
      <c r="E201" s="2">
        <f t="shared" si="130"/>
        <v>0</v>
      </c>
      <c r="F201" s="3">
        <f t="shared" si="131"/>
        <v>0</v>
      </c>
      <c r="G201" s="108" t="e">
        <f t="shared" si="132"/>
        <v>#DIV/0!</v>
      </c>
      <c r="H201" s="108" t="e">
        <f t="shared" si="133"/>
        <v>#DIV/0!</v>
      </c>
      <c r="I201" s="2">
        <f t="shared" si="123"/>
        <v>0</v>
      </c>
      <c r="J201" s="3">
        <f t="shared" si="123"/>
        <v>0</v>
      </c>
      <c r="K201" s="2"/>
      <c r="L201" s="3"/>
      <c r="M201" s="2"/>
      <c r="N201" s="3"/>
      <c r="O201" s="2">
        <v>1.5E-3</v>
      </c>
      <c r="P201" s="2"/>
      <c r="Q201" s="3">
        <f t="shared" si="124"/>
        <v>0</v>
      </c>
      <c r="R201" s="2">
        <f t="shared" si="125"/>
        <v>0</v>
      </c>
      <c r="S201" s="3">
        <f t="shared" si="126"/>
        <v>0</v>
      </c>
      <c r="T201" s="2"/>
      <c r="U201" s="3"/>
      <c r="V201" s="2"/>
      <c r="W201" s="3"/>
      <c r="X201" s="2">
        <v>1.5E-3</v>
      </c>
      <c r="Y201" s="2"/>
      <c r="Z201" s="3">
        <f t="shared" si="127"/>
        <v>0</v>
      </c>
      <c r="AA201" s="2">
        <f t="shared" si="128"/>
        <v>0</v>
      </c>
      <c r="AB201" s="3">
        <f t="shared" si="129"/>
        <v>0</v>
      </c>
      <c r="AC201" s="2"/>
      <c r="AD201" s="109" t="b">
        <f t="shared" si="134"/>
        <v>1</v>
      </c>
      <c r="AE201" s="109" t="b">
        <f t="shared" si="135"/>
        <v>1</v>
      </c>
    </row>
    <row r="202" spans="1:31" ht="31.5">
      <c r="A202" s="2"/>
      <c r="B202" s="2" t="s">
        <v>130</v>
      </c>
      <c r="C202" s="2">
        <v>0</v>
      </c>
      <c r="D202" s="3">
        <v>0</v>
      </c>
      <c r="E202" s="2">
        <f t="shared" si="130"/>
        <v>0</v>
      </c>
      <c r="F202" s="3">
        <f t="shared" si="131"/>
        <v>0</v>
      </c>
      <c r="G202" s="108" t="e">
        <f t="shared" si="132"/>
        <v>#DIV/0!</v>
      </c>
      <c r="H202" s="108" t="e">
        <f t="shared" si="133"/>
        <v>#DIV/0!</v>
      </c>
      <c r="I202" s="2">
        <f t="shared" si="123"/>
        <v>0</v>
      </c>
      <c r="J202" s="3">
        <f t="shared" si="123"/>
        <v>0</v>
      </c>
      <c r="K202" s="2"/>
      <c r="L202" s="3"/>
      <c r="M202" s="2"/>
      <c r="N202" s="3"/>
      <c r="O202" s="2">
        <v>1.5E-3</v>
      </c>
      <c r="P202" s="2"/>
      <c r="Q202" s="3">
        <f t="shared" si="124"/>
        <v>0</v>
      </c>
      <c r="R202" s="2">
        <f t="shared" si="125"/>
        <v>0</v>
      </c>
      <c r="S202" s="3">
        <f t="shared" si="126"/>
        <v>0</v>
      </c>
      <c r="T202" s="2"/>
      <c r="U202" s="3"/>
      <c r="V202" s="2"/>
      <c r="W202" s="3"/>
      <c r="X202" s="2">
        <v>1.5E-3</v>
      </c>
      <c r="Y202" s="2"/>
      <c r="Z202" s="3">
        <f t="shared" si="127"/>
        <v>0</v>
      </c>
      <c r="AA202" s="2">
        <f t="shared" si="128"/>
        <v>0</v>
      </c>
      <c r="AB202" s="3">
        <f t="shared" si="129"/>
        <v>0</v>
      </c>
      <c r="AC202" s="2"/>
      <c r="AD202" s="109" t="b">
        <f t="shared" si="134"/>
        <v>1</v>
      </c>
      <c r="AE202" s="109" t="b">
        <f t="shared" si="135"/>
        <v>1</v>
      </c>
    </row>
    <row r="203" spans="1:31">
      <c r="A203" s="2">
        <f>+A196+0.01</f>
        <v>7.02</v>
      </c>
      <c r="B203" s="2" t="s">
        <v>131</v>
      </c>
      <c r="C203" s="2">
        <v>5729</v>
      </c>
      <c r="D203" s="3">
        <v>14.3225</v>
      </c>
      <c r="E203" s="2">
        <f t="shared" si="130"/>
        <v>5729</v>
      </c>
      <c r="F203" s="3">
        <f t="shared" si="131"/>
        <v>14.3225</v>
      </c>
      <c r="G203" s="108">
        <f t="shared" si="132"/>
        <v>1</v>
      </c>
      <c r="H203" s="108">
        <f t="shared" si="133"/>
        <v>1</v>
      </c>
      <c r="I203" s="2">
        <f t="shared" si="123"/>
        <v>0</v>
      </c>
      <c r="J203" s="3">
        <f t="shared" si="123"/>
        <v>0</v>
      </c>
      <c r="K203" s="2"/>
      <c r="L203" s="3"/>
      <c r="M203" s="2"/>
      <c r="N203" s="3"/>
      <c r="O203" s="2">
        <v>2.5000000000000001E-3</v>
      </c>
      <c r="P203" s="2">
        <v>5263</v>
      </c>
      <c r="Q203" s="3">
        <f t="shared" si="124"/>
        <v>13.157500000000001</v>
      </c>
      <c r="R203" s="2">
        <f t="shared" si="125"/>
        <v>5263</v>
      </c>
      <c r="S203" s="3">
        <f t="shared" si="126"/>
        <v>13.157500000000001</v>
      </c>
      <c r="T203" s="2"/>
      <c r="U203" s="3"/>
      <c r="V203" s="2"/>
      <c r="W203" s="3"/>
      <c r="X203" s="2">
        <v>2.5000000000000001E-3</v>
      </c>
      <c r="Y203" s="2">
        <v>5263</v>
      </c>
      <c r="Z203" s="3">
        <f t="shared" si="127"/>
        <v>13.157500000000001</v>
      </c>
      <c r="AA203" s="2">
        <f t="shared" si="128"/>
        <v>5263</v>
      </c>
      <c r="AB203" s="3">
        <f t="shared" si="129"/>
        <v>13.157500000000001</v>
      </c>
      <c r="AC203" s="2"/>
      <c r="AD203" s="109" t="b">
        <f t="shared" si="134"/>
        <v>1</v>
      </c>
      <c r="AE203" s="109" t="b">
        <f t="shared" si="135"/>
        <v>1</v>
      </c>
    </row>
    <row r="204" spans="1:31">
      <c r="A204" s="2">
        <f>+A203+0.01</f>
        <v>7.0299999999999994</v>
      </c>
      <c r="B204" s="2" t="s">
        <v>132</v>
      </c>
      <c r="C204" s="2">
        <v>0</v>
      </c>
      <c r="D204" s="3">
        <v>0</v>
      </c>
      <c r="E204" s="2">
        <f t="shared" si="130"/>
        <v>0</v>
      </c>
      <c r="F204" s="3">
        <f t="shared" si="131"/>
        <v>0</v>
      </c>
      <c r="G204" s="108" t="e">
        <f t="shared" si="132"/>
        <v>#DIV/0!</v>
      </c>
      <c r="H204" s="108" t="e">
        <f t="shared" si="133"/>
        <v>#DIV/0!</v>
      </c>
      <c r="I204" s="2">
        <f t="shared" si="123"/>
        <v>0</v>
      </c>
      <c r="J204" s="3">
        <f t="shared" si="123"/>
        <v>0</v>
      </c>
      <c r="K204" s="2"/>
      <c r="L204" s="3"/>
      <c r="M204" s="2"/>
      <c r="N204" s="3"/>
      <c r="O204" s="2">
        <v>2.5000000000000001E-3</v>
      </c>
      <c r="P204" s="2"/>
      <c r="Q204" s="3">
        <f t="shared" si="124"/>
        <v>0</v>
      </c>
      <c r="R204" s="2">
        <f t="shared" si="125"/>
        <v>0</v>
      </c>
      <c r="S204" s="3">
        <f t="shared" si="126"/>
        <v>0</v>
      </c>
      <c r="T204" s="2"/>
      <c r="U204" s="3"/>
      <c r="V204" s="2"/>
      <c r="W204" s="3"/>
      <c r="X204" s="2">
        <v>2.5000000000000001E-3</v>
      </c>
      <c r="Y204" s="2"/>
      <c r="Z204" s="3">
        <f t="shared" si="127"/>
        <v>0</v>
      </c>
      <c r="AA204" s="2">
        <f t="shared" si="128"/>
        <v>0</v>
      </c>
      <c r="AB204" s="3">
        <f t="shared" si="129"/>
        <v>0</v>
      </c>
      <c r="AC204" s="2"/>
      <c r="AD204" s="109" t="b">
        <f t="shared" si="134"/>
        <v>1</v>
      </c>
      <c r="AE204" s="109" t="b">
        <f t="shared" si="135"/>
        <v>1</v>
      </c>
    </row>
    <row r="205" spans="1:31" ht="31.5">
      <c r="A205" s="2">
        <f>+A204+0.01</f>
        <v>7.0399999999999991</v>
      </c>
      <c r="B205" s="2" t="s">
        <v>133</v>
      </c>
      <c r="C205" s="2">
        <v>6</v>
      </c>
      <c r="D205" s="3">
        <v>1.4999999999999999E-2</v>
      </c>
      <c r="E205" s="2">
        <f t="shared" si="130"/>
        <v>6</v>
      </c>
      <c r="F205" s="3">
        <f t="shared" si="131"/>
        <v>1.4999999999999999E-2</v>
      </c>
      <c r="G205" s="108">
        <f t="shared" si="132"/>
        <v>1</v>
      </c>
      <c r="H205" s="108">
        <f t="shared" si="133"/>
        <v>1</v>
      </c>
      <c r="I205" s="2">
        <f t="shared" si="123"/>
        <v>0</v>
      </c>
      <c r="J205" s="3">
        <f t="shared" si="123"/>
        <v>0</v>
      </c>
      <c r="K205" s="2"/>
      <c r="L205" s="3"/>
      <c r="M205" s="2"/>
      <c r="N205" s="3"/>
      <c r="O205" s="2">
        <v>2.5000000000000001E-3</v>
      </c>
      <c r="P205" s="2">
        <v>4</v>
      </c>
      <c r="Q205" s="3">
        <f t="shared" si="124"/>
        <v>0.01</v>
      </c>
      <c r="R205" s="2">
        <f t="shared" si="125"/>
        <v>4</v>
      </c>
      <c r="S205" s="3">
        <f t="shared" si="126"/>
        <v>0.01</v>
      </c>
      <c r="T205" s="2"/>
      <c r="U205" s="3"/>
      <c r="V205" s="2"/>
      <c r="W205" s="3"/>
      <c r="X205" s="2">
        <v>2.5000000000000001E-3</v>
      </c>
      <c r="Y205" s="2">
        <v>4</v>
      </c>
      <c r="Z205" s="3">
        <f t="shared" si="127"/>
        <v>0.01</v>
      </c>
      <c r="AA205" s="2">
        <f t="shared" si="128"/>
        <v>4</v>
      </c>
      <c r="AB205" s="3">
        <f t="shared" si="129"/>
        <v>0.01</v>
      </c>
      <c r="AC205" s="2"/>
      <c r="AD205" s="109" t="b">
        <f t="shared" si="134"/>
        <v>1</v>
      </c>
      <c r="AE205" s="109" t="b">
        <f t="shared" si="135"/>
        <v>1</v>
      </c>
    </row>
    <row r="206" spans="1:31" s="176" customFormat="1">
      <c r="A206" s="4"/>
      <c r="B206" s="4" t="s">
        <v>106</v>
      </c>
      <c r="C206" s="4">
        <f>SUM(C196:C205)</f>
        <v>14691</v>
      </c>
      <c r="D206" s="5">
        <f>SUM(D196:D205)</f>
        <v>27.771500000000003</v>
      </c>
      <c r="E206" s="4">
        <f>SUM(E196:E205)</f>
        <v>14691</v>
      </c>
      <c r="F206" s="5">
        <f>SUM(F196:F205)</f>
        <v>27.771500000000003</v>
      </c>
      <c r="G206" s="175">
        <f t="shared" si="132"/>
        <v>1</v>
      </c>
      <c r="H206" s="175">
        <f t="shared" si="133"/>
        <v>1</v>
      </c>
      <c r="I206" s="4">
        <f t="shared" ref="I206:N206" si="136">SUM(I196:I205)</f>
        <v>0</v>
      </c>
      <c r="J206" s="5">
        <f t="shared" si="136"/>
        <v>0</v>
      </c>
      <c r="K206" s="4">
        <f t="shared" si="136"/>
        <v>0</v>
      </c>
      <c r="L206" s="5">
        <f t="shared" si="136"/>
        <v>0</v>
      </c>
      <c r="M206" s="4">
        <f t="shared" si="136"/>
        <v>0</v>
      </c>
      <c r="N206" s="5">
        <f t="shared" si="136"/>
        <v>0</v>
      </c>
      <c r="O206" s="4"/>
      <c r="P206" s="4">
        <f t="shared" ref="P206:AB206" si="137">SUM(P196:P205)</f>
        <v>13372</v>
      </c>
      <c r="Q206" s="5">
        <f t="shared" si="137"/>
        <v>25.325000000000003</v>
      </c>
      <c r="R206" s="4">
        <f t="shared" si="137"/>
        <v>13372</v>
      </c>
      <c r="S206" s="5">
        <f t="shared" si="137"/>
        <v>25.325000000000003</v>
      </c>
      <c r="T206" s="4">
        <f t="shared" si="137"/>
        <v>0</v>
      </c>
      <c r="U206" s="5">
        <f t="shared" si="137"/>
        <v>0</v>
      </c>
      <c r="V206" s="4">
        <f t="shared" si="137"/>
        <v>0</v>
      </c>
      <c r="W206" s="5">
        <f t="shared" si="137"/>
        <v>0</v>
      </c>
      <c r="X206" s="4"/>
      <c r="Y206" s="4">
        <f t="shared" si="137"/>
        <v>13372</v>
      </c>
      <c r="Z206" s="5">
        <f t="shared" si="137"/>
        <v>25.325000000000003</v>
      </c>
      <c r="AA206" s="4">
        <f t="shared" si="137"/>
        <v>13372</v>
      </c>
      <c r="AB206" s="5">
        <f t="shared" si="137"/>
        <v>25.325000000000003</v>
      </c>
      <c r="AC206" s="4"/>
      <c r="AD206" s="109" t="b">
        <f t="shared" si="134"/>
        <v>0</v>
      </c>
      <c r="AE206" s="109" t="b">
        <f t="shared" si="135"/>
        <v>1</v>
      </c>
    </row>
    <row r="207" spans="1:31" s="176" customFormat="1" ht="31.5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4"/>
        <v>1</v>
      </c>
      <c r="AE207" s="109" t="b">
        <f t="shared" si="135"/>
        <v>1</v>
      </c>
    </row>
    <row r="208" spans="1:31">
      <c r="A208" s="2">
        <v>8.01</v>
      </c>
      <c r="B208" s="2" t="s">
        <v>135</v>
      </c>
      <c r="C208" s="2">
        <v>6880</v>
      </c>
      <c r="D208" s="3">
        <v>27.52</v>
      </c>
      <c r="E208" s="2">
        <f t="shared" ref="E208:F211" si="138">C208</f>
        <v>6880</v>
      </c>
      <c r="F208" s="3">
        <f t="shared" si="138"/>
        <v>27.52</v>
      </c>
      <c r="G208" s="108">
        <f t="shared" si="132"/>
        <v>1</v>
      </c>
      <c r="H208" s="108">
        <f t="shared" si="133"/>
        <v>1</v>
      </c>
      <c r="I208" s="2">
        <f t="shared" ref="I208:J211" si="139">C208-E208</f>
        <v>0</v>
      </c>
      <c r="J208" s="3">
        <f t="shared" si="139"/>
        <v>0</v>
      </c>
      <c r="K208" s="2"/>
      <c r="L208" s="3"/>
      <c r="M208" s="2"/>
      <c r="N208" s="3"/>
      <c r="O208" s="2">
        <v>4.0000000000000001E-3</v>
      </c>
      <c r="P208" s="2">
        <v>6233</v>
      </c>
      <c r="Q208" s="3">
        <f>P208*O208</f>
        <v>24.932000000000002</v>
      </c>
      <c r="R208" s="2">
        <f t="shared" ref="R208:S211" si="140">K208+M208+P208</f>
        <v>6233</v>
      </c>
      <c r="S208" s="3">
        <f t="shared" si="140"/>
        <v>24.932000000000002</v>
      </c>
      <c r="T208" s="2"/>
      <c r="U208" s="3"/>
      <c r="V208" s="2"/>
      <c r="W208" s="3"/>
      <c r="X208" s="2">
        <v>4.0000000000000001E-3</v>
      </c>
      <c r="Y208" s="2">
        <v>6233</v>
      </c>
      <c r="Z208" s="3">
        <f>X208*Y208</f>
        <v>24.932000000000002</v>
      </c>
      <c r="AA208" s="2">
        <f t="shared" ref="AA208:AB211" si="141">T208+V208+Y208</f>
        <v>6233</v>
      </c>
      <c r="AB208" s="3">
        <f t="shared" si="141"/>
        <v>24.932000000000002</v>
      </c>
      <c r="AC208" s="2"/>
      <c r="AD208" s="109" t="b">
        <f t="shared" si="134"/>
        <v>1</v>
      </c>
      <c r="AE208" s="109" t="b">
        <f t="shared" si="135"/>
        <v>1</v>
      </c>
    </row>
    <row r="209" spans="1:31">
      <c r="A209" s="2">
        <f>+A208+0.01</f>
        <v>8.02</v>
      </c>
      <c r="B209" s="2" t="s">
        <v>136</v>
      </c>
      <c r="C209" s="2">
        <v>36</v>
      </c>
      <c r="D209" s="3">
        <v>0.14400000000000002</v>
      </c>
      <c r="E209" s="2">
        <f t="shared" si="138"/>
        <v>36</v>
      </c>
      <c r="F209" s="3">
        <f t="shared" si="138"/>
        <v>0.14400000000000002</v>
      </c>
      <c r="G209" s="108">
        <f t="shared" si="132"/>
        <v>1</v>
      </c>
      <c r="H209" s="108">
        <f t="shared" si="133"/>
        <v>1</v>
      </c>
      <c r="I209" s="2">
        <f t="shared" si="139"/>
        <v>0</v>
      </c>
      <c r="J209" s="3">
        <f t="shared" si="139"/>
        <v>0</v>
      </c>
      <c r="K209" s="2"/>
      <c r="L209" s="3"/>
      <c r="M209" s="2"/>
      <c r="N209" s="3"/>
      <c r="O209" s="2">
        <v>4.0000000000000001E-3</v>
      </c>
      <c r="P209" s="2">
        <v>0</v>
      </c>
      <c r="Q209" s="3">
        <f>P209*O209</f>
        <v>0</v>
      </c>
      <c r="R209" s="2">
        <f t="shared" si="140"/>
        <v>0</v>
      </c>
      <c r="S209" s="3">
        <f t="shared" si="140"/>
        <v>0</v>
      </c>
      <c r="T209" s="2"/>
      <c r="U209" s="3"/>
      <c r="V209" s="2"/>
      <c r="W209" s="3"/>
      <c r="X209" s="2">
        <v>4.0000000000000001E-3</v>
      </c>
      <c r="Y209" s="2">
        <v>0</v>
      </c>
      <c r="Z209" s="3">
        <f>X209*Y209</f>
        <v>0</v>
      </c>
      <c r="AA209" s="2">
        <f t="shared" si="141"/>
        <v>0</v>
      </c>
      <c r="AB209" s="3">
        <f t="shared" si="141"/>
        <v>0</v>
      </c>
      <c r="AC209" s="2"/>
      <c r="AD209" s="109" t="b">
        <f t="shared" si="134"/>
        <v>1</v>
      </c>
      <c r="AE209" s="109" t="b">
        <f t="shared" si="135"/>
        <v>1</v>
      </c>
    </row>
    <row r="210" spans="1:31">
      <c r="A210" s="2">
        <f>+A209+0.01</f>
        <v>8.0299999999999994</v>
      </c>
      <c r="B210" s="2" t="s">
        <v>137</v>
      </c>
      <c r="C210" s="2">
        <v>7268</v>
      </c>
      <c r="D210" s="3">
        <v>29.071999999999999</v>
      </c>
      <c r="E210" s="2">
        <f t="shared" si="138"/>
        <v>7268</v>
      </c>
      <c r="F210" s="3">
        <f t="shared" si="138"/>
        <v>29.071999999999999</v>
      </c>
      <c r="G210" s="108">
        <f t="shared" si="132"/>
        <v>1</v>
      </c>
      <c r="H210" s="108">
        <f t="shared" si="133"/>
        <v>1</v>
      </c>
      <c r="I210" s="2">
        <f t="shared" si="139"/>
        <v>0</v>
      </c>
      <c r="J210" s="3">
        <f t="shared" si="139"/>
        <v>0</v>
      </c>
      <c r="K210" s="2"/>
      <c r="L210" s="3"/>
      <c r="M210" s="2"/>
      <c r="N210" s="3"/>
      <c r="O210" s="2">
        <v>4.0000000000000001E-3</v>
      </c>
      <c r="P210" s="2">
        <v>6646</v>
      </c>
      <c r="Q210" s="3">
        <f>P210*O210</f>
        <v>26.584</v>
      </c>
      <c r="R210" s="2">
        <f t="shared" si="140"/>
        <v>6646</v>
      </c>
      <c r="S210" s="3">
        <f t="shared" si="140"/>
        <v>26.584</v>
      </c>
      <c r="T210" s="2"/>
      <c r="U210" s="3"/>
      <c r="V210" s="2"/>
      <c r="W210" s="3"/>
      <c r="X210" s="2">
        <v>4.0000000000000001E-3</v>
      </c>
      <c r="Y210" s="2">
        <v>6646</v>
      </c>
      <c r="Z210" s="3">
        <f>X210*Y210</f>
        <v>26.584</v>
      </c>
      <c r="AA210" s="2">
        <f t="shared" si="141"/>
        <v>6646</v>
      </c>
      <c r="AB210" s="3">
        <f t="shared" si="141"/>
        <v>26.584</v>
      </c>
      <c r="AC210" s="2"/>
      <c r="AD210" s="109" t="b">
        <f t="shared" si="134"/>
        <v>1</v>
      </c>
      <c r="AE210" s="109" t="b">
        <f t="shared" si="135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8"/>
        <v>0</v>
      </c>
      <c r="F211" s="3">
        <f t="shared" si="138"/>
        <v>0</v>
      </c>
      <c r="G211" s="108" t="e">
        <f t="shared" si="132"/>
        <v>#DIV/0!</v>
      </c>
      <c r="H211" s="108" t="e">
        <f t="shared" si="133"/>
        <v>#DIV/0!</v>
      </c>
      <c r="I211" s="2">
        <f t="shared" si="139"/>
        <v>0</v>
      </c>
      <c r="J211" s="3">
        <f t="shared" si="139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0"/>
        <v>0</v>
      </c>
      <c r="S211" s="3">
        <f t="shared" si="140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1"/>
        <v>0</v>
      </c>
      <c r="AB211" s="3">
        <f t="shared" si="141"/>
        <v>0</v>
      </c>
      <c r="AC211" s="2"/>
      <c r="AD211" s="109" t="b">
        <f t="shared" si="134"/>
        <v>1</v>
      </c>
      <c r="AE211" s="109" t="b">
        <f t="shared" si="135"/>
        <v>1</v>
      </c>
    </row>
    <row r="212" spans="1:31" s="176" customFormat="1">
      <c r="A212" s="4"/>
      <c r="B212" s="4" t="s">
        <v>108</v>
      </c>
      <c r="C212" s="4">
        <f>SUM(C208:C211)</f>
        <v>14184</v>
      </c>
      <c r="D212" s="5">
        <f>SUM(D208:D211)</f>
        <v>56.735999999999997</v>
      </c>
      <c r="E212" s="4">
        <f>SUM(E208:E211)</f>
        <v>14184</v>
      </c>
      <c r="F212" s="5">
        <f>SUM(F208:F211)</f>
        <v>56.735999999999997</v>
      </c>
      <c r="G212" s="175">
        <f t="shared" si="132"/>
        <v>1</v>
      </c>
      <c r="H212" s="175">
        <f t="shared" si="133"/>
        <v>1</v>
      </c>
      <c r="I212" s="4">
        <f t="shared" ref="I212:N212" si="142">SUM(I208:I211)</f>
        <v>0</v>
      </c>
      <c r="J212" s="5">
        <f t="shared" si="142"/>
        <v>0</v>
      </c>
      <c r="K212" s="4">
        <f t="shared" si="142"/>
        <v>0</v>
      </c>
      <c r="L212" s="5">
        <f t="shared" si="142"/>
        <v>0</v>
      </c>
      <c r="M212" s="4">
        <f t="shared" si="142"/>
        <v>0</v>
      </c>
      <c r="N212" s="5">
        <f t="shared" si="142"/>
        <v>0</v>
      </c>
      <c r="O212" s="4">
        <f t="shared" ref="O212:AB212" si="143">SUM(O208:O211)</f>
        <v>1.2E-2</v>
      </c>
      <c r="P212" s="4">
        <f>SUM(P208:P211)</f>
        <v>12879</v>
      </c>
      <c r="Q212" s="5">
        <f t="shared" si="143"/>
        <v>51.516000000000005</v>
      </c>
      <c r="R212" s="4">
        <f t="shared" si="143"/>
        <v>12879</v>
      </c>
      <c r="S212" s="5">
        <f t="shared" si="143"/>
        <v>51.516000000000005</v>
      </c>
      <c r="T212" s="4">
        <f t="shared" si="143"/>
        <v>0</v>
      </c>
      <c r="U212" s="5">
        <f t="shared" si="143"/>
        <v>0</v>
      </c>
      <c r="V212" s="4">
        <f t="shared" si="143"/>
        <v>0</v>
      </c>
      <c r="W212" s="5">
        <f t="shared" si="143"/>
        <v>0</v>
      </c>
      <c r="X212" s="4">
        <v>1.2E-2</v>
      </c>
      <c r="Y212" s="4">
        <f>SUM(Y208:Y211)</f>
        <v>12879</v>
      </c>
      <c r="Z212" s="5">
        <f t="shared" si="143"/>
        <v>51.516000000000005</v>
      </c>
      <c r="AA212" s="4">
        <f t="shared" si="143"/>
        <v>12879</v>
      </c>
      <c r="AB212" s="5">
        <f t="shared" si="143"/>
        <v>51.516000000000005</v>
      </c>
      <c r="AC212" s="4"/>
      <c r="AD212" s="109" t="b">
        <f t="shared" si="134"/>
        <v>0</v>
      </c>
      <c r="AE212" s="109" t="b">
        <f t="shared" si="135"/>
        <v>1</v>
      </c>
    </row>
    <row r="213" spans="1:31" s="176" customFormat="1" ht="31.5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4"/>
        <v>1</v>
      </c>
      <c r="AE213" s="109" t="b">
        <f t="shared" si="135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2"/>
        <v>#DIV/0!</v>
      </c>
      <c r="H214" s="108" t="e">
        <f t="shared" si="133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4"/>
        <v>1</v>
      </c>
      <c r="AE214" s="109" t="b">
        <f t="shared" si="135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2"/>
        <v>#DIV/0!</v>
      </c>
      <c r="H215" s="108" t="e">
        <f t="shared" si="133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4"/>
        <v>1</v>
      </c>
      <c r="AE215" s="109" t="b">
        <f t="shared" si="135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2"/>
        <v>#DIV/0!</v>
      </c>
      <c r="H216" s="175" t="e">
        <f t="shared" si="133"/>
        <v>#DIV/0!</v>
      </c>
      <c r="I216" s="4">
        <f t="shared" ref="I216:AB216" si="144">SUM(I214:I215)</f>
        <v>0</v>
      </c>
      <c r="J216" s="5">
        <f t="shared" si="144"/>
        <v>0</v>
      </c>
      <c r="K216" s="4">
        <f t="shared" si="144"/>
        <v>0</v>
      </c>
      <c r="L216" s="5">
        <f t="shared" si="144"/>
        <v>0</v>
      </c>
      <c r="M216" s="4">
        <f t="shared" si="144"/>
        <v>0</v>
      </c>
      <c r="N216" s="5">
        <f t="shared" si="144"/>
        <v>0</v>
      </c>
      <c r="O216" s="4">
        <f t="shared" si="144"/>
        <v>0.7</v>
      </c>
      <c r="P216" s="4">
        <f t="shared" si="144"/>
        <v>0</v>
      </c>
      <c r="Q216" s="5">
        <f t="shared" si="144"/>
        <v>0</v>
      </c>
      <c r="R216" s="4">
        <f t="shared" si="144"/>
        <v>0</v>
      </c>
      <c r="S216" s="5">
        <f t="shared" si="144"/>
        <v>0</v>
      </c>
      <c r="T216" s="4">
        <f t="shared" si="144"/>
        <v>0</v>
      </c>
      <c r="U216" s="5">
        <f t="shared" si="144"/>
        <v>0</v>
      </c>
      <c r="V216" s="4">
        <f t="shared" si="144"/>
        <v>0</v>
      </c>
      <c r="W216" s="5">
        <f t="shared" si="144"/>
        <v>0</v>
      </c>
      <c r="X216" s="4">
        <v>0.7</v>
      </c>
      <c r="Y216" s="4">
        <f t="shared" si="144"/>
        <v>0</v>
      </c>
      <c r="Z216" s="5">
        <f t="shared" si="144"/>
        <v>0</v>
      </c>
      <c r="AA216" s="4">
        <f t="shared" si="144"/>
        <v>0</v>
      </c>
      <c r="AB216" s="5">
        <f t="shared" si="144"/>
        <v>0</v>
      </c>
      <c r="AC216" s="4"/>
      <c r="AD216" s="109" t="b">
        <f t="shared" si="134"/>
        <v>1</v>
      </c>
      <c r="AE216" s="109" t="b">
        <f t="shared" si="135"/>
        <v>1</v>
      </c>
    </row>
    <row r="217" spans="1:31" s="176" customFormat="1" ht="31.5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4"/>
        <v>1</v>
      </c>
      <c r="AE217" s="109" t="b">
        <f t="shared" si="135"/>
        <v>1</v>
      </c>
    </row>
    <row r="218" spans="1:31" s="176" customFormat="1" ht="31.5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4"/>
        <v>1</v>
      </c>
      <c r="AE218" s="109" t="b">
        <f t="shared" si="135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4"/>
        <v>1</v>
      </c>
      <c r="AE219" s="109" t="b">
        <f t="shared" si="135"/>
        <v>1</v>
      </c>
    </row>
    <row r="220" spans="1:31" ht="31.5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2"/>
        <v>#DIV/0!</v>
      </c>
      <c r="H220" s="108" t="e">
        <f t="shared" si="133"/>
        <v>#DIV/0!</v>
      </c>
      <c r="I220" s="2">
        <f t="shared" ref="I220:J232" si="145">C220-E220</f>
        <v>0</v>
      </c>
      <c r="J220" s="3">
        <f t="shared" si="145"/>
        <v>0</v>
      </c>
      <c r="K220" s="2"/>
      <c r="L220" s="3"/>
      <c r="M220" s="2"/>
      <c r="N220" s="3"/>
      <c r="O220" s="2"/>
      <c r="P220" s="2"/>
      <c r="Q220" s="3">
        <f t="shared" ref="Q220:Q236" si="146">P220*O220</f>
        <v>0</v>
      </c>
      <c r="R220" s="2">
        <f t="shared" ref="R220:S222" si="147">K220+M220+P220</f>
        <v>0</v>
      </c>
      <c r="S220" s="3">
        <f t="shared" si="147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8">T220+V220+Y220</f>
        <v>0</v>
      </c>
      <c r="AB220" s="3">
        <f t="shared" si="148"/>
        <v>0</v>
      </c>
      <c r="AC220" s="2"/>
      <c r="AD220" s="109" t="b">
        <f t="shared" si="134"/>
        <v>1</v>
      </c>
      <c r="AE220" s="109" t="b">
        <f t="shared" si="135"/>
        <v>1</v>
      </c>
    </row>
    <row r="221" spans="1:31" ht="47.25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2"/>
        <v>#DIV/0!</v>
      </c>
      <c r="H221" s="108" t="e">
        <f t="shared" si="133"/>
        <v>#DIV/0!</v>
      </c>
      <c r="I221" s="2">
        <f t="shared" si="145"/>
        <v>0</v>
      </c>
      <c r="J221" s="3">
        <f t="shared" si="145"/>
        <v>0</v>
      </c>
      <c r="K221" s="2"/>
      <c r="L221" s="3"/>
      <c r="M221" s="2"/>
      <c r="N221" s="3"/>
      <c r="O221" s="2"/>
      <c r="P221" s="2"/>
      <c r="Q221" s="3">
        <f t="shared" si="146"/>
        <v>0</v>
      </c>
      <c r="R221" s="2">
        <f t="shared" si="147"/>
        <v>0</v>
      </c>
      <c r="S221" s="3">
        <f t="shared" si="147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8"/>
        <v>0</v>
      </c>
      <c r="AB221" s="3">
        <f t="shared" si="148"/>
        <v>0</v>
      </c>
      <c r="AC221" s="2"/>
      <c r="AD221" s="109" t="b">
        <f t="shared" si="134"/>
        <v>1</v>
      </c>
      <c r="AE221" s="109" t="b">
        <f t="shared" si="135"/>
        <v>1</v>
      </c>
    </row>
    <row r="222" spans="1:31" ht="78.7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2"/>
        <v>#DIV/0!</v>
      </c>
      <c r="H222" s="108" t="e">
        <f t="shared" si="133"/>
        <v>#DIV/0!</v>
      </c>
      <c r="I222" s="2">
        <f t="shared" si="145"/>
        <v>0</v>
      </c>
      <c r="J222" s="3">
        <f t="shared" si="145"/>
        <v>0</v>
      </c>
      <c r="K222" s="2"/>
      <c r="L222" s="3"/>
      <c r="M222" s="2"/>
      <c r="N222" s="3"/>
      <c r="O222" s="2"/>
      <c r="P222" s="2"/>
      <c r="Q222" s="3">
        <f t="shared" si="146"/>
        <v>0</v>
      </c>
      <c r="R222" s="2">
        <f t="shared" si="147"/>
        <v>0</v>
      </c>
      <c r="S222" s="3">
        <f t="shared" si="147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8"/>
        <v>0</v>
      </c>
      <c r="AB222" s="3">
        <f t="shared" si="148"/>
        <v>0</v>
      </c>
      <c r="AC222" s="2"/>
      <c r="AD222" s="109" t="b">
        <f t="shared" si="134"/>
        <v>1</v>
      </c>
      <c r="AE222" s="109" t="b">
        <f t="shared" si="135"/>
        <v>1</v>
      </c>
    </row>
    <row r="223" spans="1:31" s="176" customFormat="1" ht="31.5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4"/>
        <v>1</v>
      </c>
      <c r="AE223" s="109" t="b">
        <f t="shared" si="135"/>
        <v>1</v>
      </c>
    </row>
    <row r="224" spans="1:31" ht="47.2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2"/>
        <v>#DIV/0!</v>
      </c>
      <c r="H224" s="108" t="e">
        <f t="shared" si="133"/>
        <v>#DIV/0!</v>
      </c>
      <c r="I224" s="2">
        <f t="shared" si="145"/>
        <v>0</v>
      </c>
      <c r="J224" s="3">
        <f t="shared" si="145"/>
        <v>0</v>
      </c>
      <c r="K224" s="2"/>
      <c r="L224" s="3"/>
      <c r="M224" s="2"/>
      <c r="N224" s="3"/>
      <c r="O224" s="2"/>
      <c r="P224" s="2"/>
      <c r="Q224" s="3">
        <f t="shared" si="146"/>
        <v>0</v>
      </c>
      <c r="R224" s="2">
        <f t="shared" ref="R224:R236" si="149">K224+M224+P224</f>
        <v>0</v>
      </c>
      <c r="S224" s="3">
        <f t="shared" ref="S224:S236" si="150">L224+N224+Q224</f>
        <v>0</v>
      </c>
      <c r="T224" s="2"/>
      <c r="U224" s="3"/>
      <c r="V224" s="2"/>
      <c r="W224" s="3"/>
      <c r="X224" s="2"/>
      <c r="Y224" s="2"/>
      <c r="Z224" s="3">
        <f t="shared" ref="Z224:Z236" si="151">X224*Y224</f>
        <v>0</v>
      </c>
      <c r="AA224" s="2">
        <f t="shared" ref="AA224:AA236" si="152">T224+V224+Y224</f>
        <v>0</v>
      </c>
      <c r="AB224" s="3">
        <f t="shared" ref="AB224:AB236" si="153">U224+W224+Z224</f>
        <v>0</v>
      </c>
      <c r="AC224" s="2"/>
      <c r="AD224" s="109" t="b">
        <f t="shared" si="134"/>
        <v>1</v>
      </c>
      <c r="AE224" s="109" t="b">
        <f t="shared" si="135"/>
        <v>1</v>
      </c>
    </row>
    <row r="225" spans="1:31" ht="31.5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2"/>
        <v>#DIV/0!</v>
      </c>
      <c r="H225" s="108" t="e">
        <f t="shared" si="133"/>
        <v>#DIV/0!</v>
      </c>
      <c r="I225" s="2">
        <f t="shared" si="145"/>
        <v>0</v>
      </c>
      <c r="J225" s="3">
        <f t="shared" si="145"/>
        <v>0</v>
      </c>
      <c r="K225" s="2"/>
      <c r="L225" s="3"/>
      <c r="M225" s="2"/>
      <c r="N225" s="3"/>
      <c r="O225" s="2"/>
      <c r="P225" s="2"/>
      <c r="Q225" s="3">
        <f t="shared" si="146"/>
        <v>0</v>
      </c>
      <c r="R225" s="2">
        <f t="shared" si="149"/>
        <v>0</v>
      </c>
      <c r="S225" s="3">
        <f t="shared" si="150"/>
        <v>0</v>
      </c>
      <c r="T225" s="2"/>
      <c r="U225" s="3"/>
      <c r="V225" s="2"/>
      <c r="W225" s="3"/>
      <c r="X225" s="2"/>
      <c r="Y225" s="2"/>
      <c r="Z225" s="3">
        <f t="shared" si="151"/>
        <v>0</v>
      </c>
      <c r="AA225" s="2">
        <f t="shared" si="152"/>
        <v>0</v>
      </c>
      <c r="AB225" s="3">
        <f t="shared" si="153"/>
        <v>0</v>
      </c>
      <c r="AC225" s="2"/>
      <c r="AD225" s="109" t="b">
        <f t="shared" si="134"/>
        <v>1</v>
      </c>
      <c r="AE225" s="109" t="b">
        <f t="shared" si="135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2"/>
        <v>#DIV/0!</v>
      </c>
      <c r="H226" s="108" t="e">
        <f t="shared" si="133"/>
        <v>#DIV/0!</v>
      </c>
      <c r="I226" s="2">
        <f t="shared" si="145"/>
        <v>0</v>
      </c>
      <c r="J226" s="3">
        <f t="shared" si="145"/>
        <v>0</v>
      </c>
      <c r="K226" s="2"/>
      <c r="L226" s="3"/>
      <c r="M226" s="2"/>
      <c r="N226" s="3"/>
      <c r="O226" s="2"/>
      <c r="P226" s="2"/>
      <c r="Q226" s="3">
        <f t="shared" si="146"/>
        <v>0</v>
      </c>
      <c r="R226" s="2">
        <f t="shared" si="149"/>
        <v>0</v>
      </c>
      <c r="S226" s="3">
        <f t="shared" si="150"/>
        <v>0</v>
      </c>
      <c r="T226" s="2"/>
      <c r="U226" s="3"/>
      <c r="V226" s="2"/>
      <c r="W226" s="3"/>
      <c r="X226" s="2"/>
      <c r="Y226" s="2"/>
      <c r="Z226" s="3">
        <f t="shared" si="151"/>
        <v>0</v>
      </c>
      <c r="AA226" s="2">
        <f t="shared" si="152"/>
        <v>0</v>
      </c>
      <c r="AB226" s="3">
        <f t="shared" si="153"/>
        <v>0</v>
      </c>
      <c r="AC226" s="2"/>
      <c r="AD226" s="109" t="b">
        <f t="shared" si="134"/>
        <v>1</v>
      </c>
      <c r="AE226" s="109" t="b">
        <f t="shared" si="135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2"/>
        <v>#DIV/0!</v>
      </c>
      <c r="H227" s="108" t="e">
        <f t="shared" si="133"/>
        <v>#DIV/0!</v>
      </c>
      <c r="I227" s="2">
        <f t="shared" si="145"/>
        <v>0</v>
      </c>
      <c r="J227" s="3">
        <f t="shared" si="145"/>
        <v>0</v>
      </c>
      <c r="K227" s="2"/>
      <c r="L227" s="3"/>
      <c r="M227" s="2"/>
      <c r="N227" s="3"/>
      <c r="O227" s="2"/>
      <c r="P227" s="2"/>
      <c r="Q227" s="3">
        <f t="shared" si="146"/>
        <v>0</v>
      </c>
      <c r="R227" s="2">
        <f t="shared" si="149"/>
        <v>0</v>
      </c>
      <c r="S227" s="3">
        <f t="shared" si="150"/>
        <v>0</v>
      </c>
      <c r="T227" s="2"/>
      <c r="U227" s="3"/>
      <c r="V227" s="2"/>
      <c r="W227" s="3"/>
      <c r="X227" s="2"/>
      <c r="Y227" s="2"/>
      <c r="Z227" s="3">
        <f t="shared" si="151"/>
        <v>0</v>
      </c>
      <c r="AA227" s="2">
        <f t="shared" si="152"/>
        <v>0</v>
      </c>
      <c r="AB227" s="3">
        <f t="shared" si="153"/>
        <v>0</v>
      </c>
      <c r="AC227" s="2"/>
      <c r="AD227" s="109" t="b">
        <f t="shared" si="134"/>
        <v>1</v>
      </c>
      <c r="AE227" s="109" t="b">
        <f t="shared" si="135"/>
        <v>1</v>
      </c>
    </row>
    <row r="228" spans="1:31" ht="63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2"/>
        <v>#DIV/0!</v>
      </c>
      <c r="H228" s="108" t="e">
        <f t="shared" si="133"/>
        <v>#DIV/0!</v>
      </c>
      <c r="I228" s="2">
        <f t="shared" si="145"/>
        <v>0</v>
      </c>
      <c r="J228" s="3">
        <f t="shared" si="145"/>
        <v>0</v>
      </c>
      <c r="K228" s="2"/>
      <c r="L228" s="3"/>
      <c r="M228" s="2"/>
      <c r="N228" s="3"/>
      <c r="O228" s="2"/>
      <c r="P228" s="2"/>
      <c r="Q228" s="3">
        <f t="shared" si="146"/>
        <v>0</v>
      </c>
      <c r="R228" s="2">
        <f t="shared" si="149"/>
        <v>0</v>
      </c>
      <c r="S228" s="3">
        <f t="shared" si="150"/>
        <v>0</v>
      </c>
      <c r="T228" s="2"/>
      <c r="U228" s="3"/>
      <c r="V228" s="2"/>
      <c r="W228" s="3"/>
      <c r="X228" s="2"/>
      <c r="Y228" s="2"/>
      <c r="Z228" s="3">
        <f t="shared" si="151"/>
        <v>0</v>
      </c>
      <c r="AA228" s="2">
        <f t="shared" si="152"/>
        <v>0</v>
      </c>
      <c r="AB228" s="3">
        <f t="shared" si="153"/>
        <v>0</v>
      </c>
      <c r="AC228" s="2"/>
      <c r="AD228" s="109" t="b">
        <f t="shared" si="134"/>
        <v>1</v>
      </c>
      <c r="AE228" s="109" t="b">
        <f t="shared" si="135"/>
        <v>1</v>
      </c>
    </row>
    <row r="229" spans="1:31" ht="31.5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2"/>
        <v>#DIV/0!</v>
      </c>
      <c r="H229" s="108" t="e">
        <f t="shared" si="133"/>
        <v>#DIV/0!</v>
      </c>
      <c r="I229" s="2">
        <f t="shared" si="145"/>
        <v>0</v>
      </c>
      <c r="J229" s="3">
        <f t="shared" si="145"/>
        <v>0</v>
      </c>
      <c r="K229" s="2"/>
      <c r="L229" s="3"/>
      <c r="M229" s="2"/>
      <c r="N229" s="3"/>
      <c r="O229" s="2"/>
      <c r="P229" s="2"/>
      <c r="Q229" s="3">
        <f t="shared" si="146"/>
        <v>0</v>
      </c>
      <c r="R229" s="2">
        <f t="shared" si="149"/>
        <v>0</v>
      </c>
      <c r="S229" s="3">
        <f t="shared" si="150"/>
        <v>0</v>
      </c>
      <c r="T229" s="2"/>
      <c r="U229" s="3"/>
      <c r="V229" s="2"/>
      <c r="W229" s="3"/>
      <c r="X229" s="2"/>
      <c r="Y229" s="2"/>
      <c r="Z229" s="3">
        <f t="shared" si="151"/>
        <v>0</v>
      </c>
      <c r="AA229" s="2">
        <f t="shared" si="152"/>
        <v>0</v>
      </c>
      <c r="AB229" s="3">
        <f t="shared" si="153"/>
        <v>0</v>
      </c>
      <c r="AC229" s="2"/>
      <c r="AD229" s="109" t="b">
        <f t="shared" si="134"/>
        <v>1</v>
      </c>
      <c r="AE229" s="109" t="b">
        <f t="shared" si="135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2"/>
        <v>#DIV/0!</v>
      </c>
      <c r="H230" s="108" t="e">
        <f t="shared" si="133"/>
        <v>#DIV/0!</v>
      </c>
      <c r="I230" s="2">
        <f t="shared" si="145"/>
        <v>0</v>
      </c>
      <c r="J230" s="3">
        <f t="shared" si="145"/>
        <v>0</v>
      </c>
      <c r="K230" s="2"/>
      <c r="L230" s="3"/>
      <c r="M230" s="2"/>
      <c r="N230" s="3"/>
      <c r="O230" s="2"/>
      <c r="P230" s="2"/>
      <c r="Q230" s="3">
        <f t="shared" si="146"/>
        <v>0</v>
      </c>
      <c r="R230" s="2">
        <f t="shared" si="149"/>
        <v>0</v>
      </c>
      <c r="S230" s="3">
        <f t="shared" si="150"/>
        <v>0</v>
      </c>
      <c r="T230" s="2"/>
      <c r="U230" s="3"/>
      <c r="V230" s="2"/>
      <c r="W230" s="3"/>
      <c r="X230" s="2"/>
      <c r="Y230" s="2"/>
      <c r="Z230" s="3">
        <f t="shared" si="151"/>
        <v>0</v>
      </c>
      <c r="AA230" s="2">
        <f t="shared" si="152"/>
        <v>0</v>
      </c>
      <c r="AB230" s="3">
        <f t="shared" si="153"/>
        <v>0</v>
      </c>
      <c r="AC230" s="2"/>
      <c r="AD230" s="109" t="b">
        <f t="shared" si="134"/>
        <v>1</v>
      </c>
      <c r="AE230" s="109" t="b">
        <f t="shared" si="135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2"/>
        <v>#DIV/0!</v>
      </c>
      <c r="H231" s="108" t="e">
        <f t="shared" si="133"/>
        <v>#DIV/0!</v>
      </c>
      <c r="I231" s="2">
        <f t="shared" si="145"/>
        <v>0</v>
      </c>
      <c r="J231" s="3">
        <f t="shared" si="145"/>
        <v>0</v>
      </c>
      <c r="K231" s="2"/>
      <c r="L231" s="3"/>
      <c r="M231" s="2"/>
      <c r="N231" s="3"/>
      <c r="O231" s="2"/>
      <c r="P231" s="2"/>
      <c r="Q231" s="3">
        <f t="shared" si="146"/>
        <v>0</v>
      </c>
      <c r="R231" s="2">
        <f t="shared" si="149"/>
        <v>0</v>
      </c>
      <c r="S231" s="3">
        <f t="shared" si="150"/>
        <v>0</v>
      </c>
      <c r="T231" s="2"/>
      <c r="U231" s="3"/>
      <c r="V231" s="2"/>
      <c r="W231" s="3"/>
      <c r="X231" s="2"/>
      <c r="Y231" s="2"/>
      <c r="Z231" s="3">
        <f t="shared" si="151"/>
        <v>0</v>
      </c>
      <c r="AA231" s="2">
        <f t="shared" si="152"/>
        <v>0</v>
      </c>
      <c r="AB231" s="3">
        <f t="shared" si="153"/>
        <v>0</v>
      </c>
      <c r="AC231" s="2"/>
      <c r="AD231" s="109" t="b">
        <f t="shared" si="134"/>
        <v>1</v>
      </c>
      <c r="AE231" s="109" t="b">
        <f t="shared" si="135"/>
        <v>1</v>
      </c>
    </row>
    <row r="232" spans="1:31" ht="78.7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2"/>
        <v>#DIV/0!</v>
      </c>
      <c r="H232" s="108" t="e">
        <f t="shared" si="133"/>
        <v>#DIV/0!</v>
      </c>
      <c r="I232" s="2">
        <f t="shared" si="145"/>
        <v>0</v>
      </c>
      <c r="J232" s="3">
        <f t="shared" si="145"/>
        <v>0</v>
      </c>
      <c r="K232" s="2"/>
      <c r="L232" s="3"/>
      <c r="M232" s="2"/>
      <c r="N232" s="3"/>
      <c r="O232" s="2"/>
      <c r="P232" s="2"/>
      <c r="Q232" s="3">
        <f t="shared" si="146"/>
        <v>0</v>
      </c>
      <c r="R232" s="2">
        <f t="shared" si="149"/>
        <v>0</v>
      </c>
      <c r="S232" s="3">
        <f t="shared" si="150"/>
        <v>0</v>
      </c>
      <c r="T232" s="2"/>
      <c r="U232" s="3"/>
      <c r="V232" s="2"/>
      <c r="W232" s="3"/>
      <c r="X232" s="2"/>
      <c r="Y232" s="2"/>
      <c r="Z232" s="3">
        <f t="shared" si="151"/>
        <v>0</v>
      </c>
      <c r="AA232" s="2">
        <f t="shared" si="152"/>
        <v>0</v>
      </c>
      <c r="AB232" s="3">
        <f t="shared" si="153"/>
        <v>0</v>
      </c>
      <c r="AC232" s="2"/>
      <c r="AD232" s="109" t="b">
        <f t="shared" si="134"/>
        <v>1</v>
      </c>
      <c r="AE232" s="109" t="b">
        <f t="shared" si="135"/>
        <v>1</v>
      </c>
    </row>
    <row r="233" spans="1:31" ht="63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2"/>
        <v>#DIV/0!</v>
      </c>
      <c r="H233" s="108" t="e">
        <f t="shared" si="133"/>
        <v>#DIV/0!</v>
      </c>
      <c r="I233" s="2">
        <f t="shared" ref="I233:J236" si="154">C233-E233</f>
        <v>0</v>
      </c>
      <c r="J233" s="3">
        <f t="shared" si="154"/>
        <v>0</v>
      </c>
      <c r="K233" s="2"/>
      <c r="L233" s="3"/>
      <c r="M233" s="2"/>
      <c r="N233" s="3"/>
      <c r="O233" s="2"/>
      <c r="P233" s="2"/>
      <c r="Q233" s="3">
        <f t="shared" si="146"/>
        <v>0</v>
      </c>
      <c r="R233" s="2">
        <f t="shared" si="149"/>
        <v>0</v>
      </c>
      <c r="S233" s="3">
        <f t="shared" si="150"/>
        <v>0</v>
      </c>
      <c r="T233" s="2"/>
      <c r="U233" s="3"/>
      <c r="V233" s="2"/>
      <c r="W233" s="3"/>
      <c r="X233" s="2"/>
      <c r="Y233" s="2"/>
      <c r="Z233" s="3">
        <f t="shared" si="151"/>
        <v>0</v>
      </c>
      <c r="AA233" s="2">
        <f t="shared" si="152"/>
        <v>0</v>
      </c>
      <c r="AB233" s="3">
        <f t="shared" si="153"/>
        <v>0</v>
      </c>
      <c r="AC233" s="2"/>
      <c r="AD233" s="109" t="b">
        <f t="shared" si="134"/>
        <v>1</v>
      </c>
      <c r="AE233" s="109" t="b">
        <f t="shared" si="135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2"/>
        <v>#DIV/0!</v>
      </c>
      <c r="H234" s="108" t="e">
        <f t="shared" si="133"/>
        <v>#DIV/0!</v>
      </c>
      <c r="I234" s="2">
        <f t="shared" si="154"/>
        <v>0</v>
      </c>
      <c r="J234" s="3">
        <f t="shared" si="154"/>
        <v>0</v>
      </c>
      <c r="K234" s="2"/>
      <c r="L234" s="3"/>
      <c r="M234" s="2"/>
      <c r="N234" s="3"/>
      <c r="O234" s="2"/>
      <c r="P234" s="2"/>
      <c r="Q234" s="3">
        <f t="shared" si="146"/>
        <v>0</v>
      </c>
      <c r="R234" s="2">
        <f t="shared" si="149"/>
        <v>0</v>
      </c>
      <c r="S234" s="3">
        <f t="shared" si="150"/>
        <v>0</v>
      </c>
      <c r="T234" s="2"/>
      <c r="U234" s="3"/>
      <c r="V234" s="2"/>
      <c r="W234" s="3"/>
      <c r="X234" s="2"/>
      <c r="Y234" s="2"/>
      <c r="Z234" s="3">
        <f t="shared" si="151"/>
        <v>0</v>
      </c>
      <c r="AA234" s="2">
        <f t="shared" si="152"/>
        <v>0</v>
      </c>
      <c r="AB234" s="3">
        <f t="shared" si="153"/>
        <v>0</v>
      </c>
      <c r="AC234" s="2"/>
      <c r="AD234" s="109" t="b">
        <f t="shared" si="134"/>
        <v>1</v>
      </c>
      <c r="AE234" s="109" t="b">
        <f t="shared" si="135"/>
        <v>1</v>
      </c>
    </row>
    <row r="235" spans="1:31" ht="31.5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2"/>
        <v>#DIV/0!</v>
      </c>
      <c r="H235" s="108" t="e">
        <f t="shared" si="133"/>
        <v>#DIV/0!</v>
      </c>
      <c r="I235" s="2">
        <f t="shared" si="154"/>
        <v>0</v>
      </c>
      <c r="J235" s="3">
        <f t="shared" si="154"/>
        <v>0</v>
      </c>
      <c r="K235" s="2"/>
      <c r="L235" s="3"/>
      <c r="M235" s="2"/>
      <c r="N235" s="3"/>
      <c r="O235" s="2"/>
      <c r="P235" s="2"/>
      <c r="Q235" s="3">
        <f>P235*O235</f>
        <v>0</v>
      </c>
      <c r="R235" s="2">
        <f t="shared" si="149"/>
        <v>0</v>
      </c>
      <c r="S235" s="3">
        <f t="shared" si="150"/>
        <v>0</v>
      </c>
      <c r="T235" s="2"/>
      <c r="U235" s="3"/>
      <c r="V235" s="2"/>
      <c r="W235" s="3"/>
      <c r="X235" s="2"/>
      <c r="Y235" s="2"/>
      <c r="Z235" s="3">
        <f t="shared" si="151"/>
        <v>0</v>
      </c>
      <c r="AA235" s="2">
        <f t="shared" si="152"/>
        <v>0</v>
      </c>
      <c r="AB235" s="3">
        <f t="shared" si="153"/>
        <v>0</v>
      </c>
      <c r="AC235" s="2"/>
      <c r="AD235" s="109" t="b">
        <f t="shared" si="134"/>
        <v>1</v>
      </c>
      <c r="AE235" s="109" t="b">
        <f t="shared" si="135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2"/>
        <v>#DIV/0!</v>
      </c>
      <c r="H236" s="108" t="e">
        <f t="shared" si="133"/>
        <v>#DIV/0!</v>
      </c>
      <c r="I236" s="2">
        <f t="shared" si="154"/>
        <v>0</v>
      </c>
      <c r="J236" s="3">
        <f t="shared" si="154"/>
        <v>0</v>
      </c>
      <c r="K236" s="2"/>
      <c r="L236" s="3"/>
      <c r="M236" s="2"/>
      <c r="N236" s="3"/>
      <c r="O236" s="2"/>
      <c r="P236" s="2"/>
      <c r="Q236" s="3">
        <f t="shared" si="146"/>
        <v>0</v>
      </c>
      <c r="R236" s="2">
        <f t="shared" si="149"/>
        <v>0</v>
      </c>
      <c r="S236" s="3">
        <f t="shared" si="150"/>
        <v>0</v>
      </c>
      <c r="T236" s="2"/>
      <c r="U236" s="3"/>
      <c r="V236" s="2"/>
      <c r="W236" s="3"/>
      <c r="X236" s="2"/>
      <c r="Y236" s="2"/>
      <c r="Z236" s="3">
        <f t="shared" si="151"/>
        <v>0</v>
      </c>
      <c r="AA236" s="2">
        <f t="shared" si="152"/>
        <v>0</v>
      </c>
      <c r="AB236" s="3">
        <f t="shared" si="153"/>
        <v>0</v>
      </c>
      <c r="AC236" s="2"/>
      <c r="AD236" s="109" t="b">
        <f t="shared" si="134"/>
        <v>1</v>
      </c>
      <c r="AE236" s="109" t="b">
        <f t="shared" si="135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2"/>
        <v>#DIV/0!</v>
      </c>
      <c r="H237" s="175" t="e">
        <f t="shared" si="133"/>
        <v>#DIV/0!</v>
      </c>
      <c r="I237" s="4">
        <f t="shared" ref="I237:N237" si="155">SUM(I220:I236)</f>
        <v>0</v>
      </c>
      <c r="J237" s="5">
        <f t="shared" si="155"/>
        <v>0</v>
      </c>
      <c r="K237" s="4">
        <f t="shared" si="155"/>
        <v>0</v>
      </c>
      <c r="L237" s="5">
        <f t="shared" si="155"/>
        <v>0</v>
      </c>
      <c r="M237" s="4">
        <f t="shared" si="155"/>
        <v>0</v>
      </c>
      <c r="N237" s="5">
        <f t="shared" si="155"/>
        <v>0</v>
      </c>
      <c r="O237" s="4">
        <f t="shared" ref="O237:W237" si="156">SUM(O220:O236)</f>
        <v>0</v>
      </c>
      <c r="P237" s="4">
        <f t="shared" si="156"/>
        <v>0</v>
      </c>
      <c r="Q237" s="5">
        <f t="shared" si="156"/>
        <v>0</v>
      </c>
      <c r="R237" s="4">
        <f t="shared" si="156"/>
        <v>0</v>
      </c>
      <c r="S237" s="5">
        <f t="shared" si="156"/>
        <v>0</v>
      </c>
      <c r="T237" s="4">
        <f t="shared" si="156"/>
        <v>0</v>
      </c>
      <c r="U237" s="5">
        <f t="shared" si="156"/>
        <v>0</v>
      </c>
      <c r="V237" s="4">
        <f t="shared" si="156"/>
        <v>0</v>
      </c>
      <c r="W237" s="5">
        <f t="shared" si="156"/>
        <v>0</v>
      </c>
      <c r="X237" s="4">
        <v>0</v>
      </c>
      <c r="Y237" s="4">
        <f>SUM(Y220:Y236)</f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4"/>
        <v>1</v>
      </c>
      <c r="AE237" s="109" t="b">
        <f t="shared" si="135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2"/>
        <v>#DIV/0!</v>
      </c>
      <c r="H238" s="175" t="e">
        <f t="shared" si="133"/>
        <v>#DIV/0!</v>
      </c>
      <c r="I238" s="4">
        <f t="shared" ref="I238:W238" si="157">I237</f>
        <v>0</v>
      </c>
      <c r="J238" s="5">
        <f t="shared" si="157"/>
        <v>0</v>
      </c>
      <c r="K238" s="4">
        <f t="shared" si="157"/>
        <v>0</v>
      </c>
      <c r="L238" s="5">
        <f t="shared" si="157"/>
        <v>0</v>
      </c>
      <c r="M238" s="4">
        <f t="shared" si="157"/>
        <v>0</v>
      </c>
      <c r="N238" s="5">
        <f t="shared" si="157"/>
        <v>0</v>
      </c>
      <c r="O238" s="4">
        <f t="shared" si="157"/>
        <v>0</v>
      </c>
      <c r="P238" s="4">
        <f t="shared" si="157"/>
        <v>0</v>
      </c>
      <c r="Q238" s="5">
        <f t="shared" si="157"/>
        <v>0</v>
      </c>
      <c r="R238" s="4">
        <f t="shared" si="157"/>
        <v>0</v>
      </c>
      <c r="S238" s="5">
        <f t="shared" si="157"/>
        <v>0</v>
      </c>
      <c r="T238" s="4">
        <f t="shared" si="157"/>
        <v>0</v>
      </c>
      <c r="U238" s="5">
        <f t="shared" si="157"/>
        <v>0</v>
      </c>
      <c r="V238" s="4">
        <f t="shared" si="157"/>
        <v>0</v>
      </c>
      <c r="W238" s="5">
        <f t="shared" si="157"/>
        <v>0</v>
      </c>
      <c r="X238" s="4">
        <v>0</v>
      </c>
      <c r="Y238" s="4">
        <f>Y237</f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4"/>
        <v>1</v>
      </c>
      <c r="AE238" s="109" t="b">
        <f t="shared" si="135"/>
        <v>1</v>
      </c>
    </row>
    <row r="239" spans="1:31" s="176" customFormat="1" ht="63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4"/>
        <v>1</v>
      </c>
      <c r="AE239" s="109" t="b">
        <f t="shared" si="135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2"/>
        <v>#DIV/0!</v>
      </c>
      <c r="H240" s="108" t="e">
        <f t="shared" si="133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4"/>
        <v>1</v>
      </c>
      <c r="AE240" s="109" t="b">
        <f t="shared" si="135"/>
        <v>1</v>
      </c>
    </row>
    <row r="241" spans="1:31" ht="47.2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2"/>
        <v>#DIV/0!</v>
      </c>
      <c r="H241" s="108" t="e">
        <f t="shared" si="133"/>
        <v>#DIV/0!</v>
      </c>
      <c r="I241" s="2">
        <f t="shared" ref="I241:J257" si="158">C241-E241</f>
        <v>0</v>
      </c>
      <c r="J241" s="3">
        <f t="shared" si="158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59">K241+M241+P241</f>
        <v>0</v>
      </c>
      <c r="S241" s="3">
        <f t="shared" si="159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0">T241+V241+Y241</f>
        <v>0</v>
      </c>
      <c r="AB241" s="3">
        <f t="shared" si="160"/>
        <v>0</v>
      </c>
      <c r="AC241" s="2"/>
      <c r="AD241" s="109" t="b">
        <f t="shared" si="134"/>
        <v>1</v>
      </c>
      <c r="AE241" s="109" t="b">
        <f t="shared" si="135"/>
        <v>1</v>
      </c>
    </row>
    <row r="242" spans="1:31" ht="47.25">
      <c r="A242" s="2">
        <v>10.09</v>
      </c>
      <c r="B242" s="2" t="s">
        <v>162</v>
      </c>
      <c r="C242" s="2">
        <v>44</v>
      </c>
      <c r="D242" s="3">
        <v>105.60000000000001</v>
      </c>
      <c r="E242" s="2">
        <f>C242</f>
        <v>44</v>
      </c>
      <c r="F242" s="3">
        <f>D242</f>
        <v>105.60000000000001</v>
      </c>
      <c r="G242" s="108">
        <f t="shared" si="132"/>
        <v>1</v>
      </c>
      <c r="H242" s="108">
        <f t="shared" si="133"/>
        <v>1</v>
      </c>
      <c r="I242" s="2">
        <f t="shared" si="158"/>
        <v>0</v>
      </c>
      <c r="J242" s="3">
        <f t="shared" si="158"/>
        <v>0</v>
      </c>
      <c r="K242" s="2"/>
      <c r="L242" s="3"/>
      <c r="M242" s="2"/>
      <c r="N242" s="3"/>
      <c r="O242" s="2">
        <v>0.2</v>
      </c>
      <c r="P242" s="2">
        <f>C242</f>
        <v>44</v>
      </c>
      <c r="Q242" s="3">
        <f t="shared" ref="Q242:Q257" si="161">P242*O242*12</f>
        <v>105.60000000000001</v>
      </c>
      <c r="R242" s="2">
        <f t="shared" si="159"/>
        <v>44</v>
      </c>
      <c r="S242" s="3">
        <f t="shared" si="159"/>
        <v>105.60000000000001</v>
      </c>
      <c r="T242" s="2"/>
      <c r="U242" s="3"/>
      <c r="V242" s="2"/>
      <c r="W242" s="3"/>
      <c r="X242" s="2">
        <v>0.2</v>
      </c>
      <c r="Y242" s="2">
        <v>44</v>
      </c>
      <c r="Z242" s="3">
        <f>Y242*X242*12</f>
        <v>105.60000000000001</v>
      </c>
      <c r="AA242" s="2">
        <f t="shared" si="160"/>
        <v>44</v>
      </c>
      <c r="AB242" s="3">
        <f t="shared" si="160"/>
        <v>105.60000000000001</v>
      </c>
      <c r="AC242" s="2"/>
      <c r="AD242" s="109" t="b">
        <f t="shared" si="134"/>
        <v>0</v>
      </c>
      <c r="AE242" s="109" t="b">
        <f t="shared" si="135"/>
        <v>1</v>
      </c>
    </row>
    <row r="243" spans="1:31" ht="31.5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2"/>
        <v>#DIV/0!</v>
      </c>
      <c r="H243" s="108" t="e">
        <f t="shared" si="133"/>
        <v>#DIV/0!</v>
      </c>
      <c r="I243" s="2">
        <f t="shared" si="158"/>
        <v>0</v>
      </c>
      <c r="J243" s="3">
        <f t="shared" si="158"/>
        <v>0</v>
      </c>
      <c r="K243" s="2"/>
      <c r="L243" s="3"/>
      <c r="M243" s="2"/>
      <c r="N243" s="3"/>
      <c r="O243" s="2"/>
      <c r="P243" s="2"/>
      <c r="Q243" s="3">
        <f t="shared" si="161"/>
        <v>0</v>
      </c>
      <c r="R243" s="2">
        <f t="shared" si="159"/>
        <v>0</v>
      </c>
      <c r="S243" s="3">
        <f t="shared" si="159"/>
        <v>0</v>
      </c>
      <c r="T243" s="2"/>
      <c r="U243" s="3"/>
      <c r="V243" s="2"/>
      <c r="W243" s="3"/>
      <c r="X243" s="2"/>
      <c r="Y243" s="2"/>
      <c r="Z243" s="3">
        <f>Y243*X243*12</f>
        <v>0</v>
      </c>
      <c r="AA243" s="2">
        <f t="shared" si="160"/>
        <v>0</v>
      </c>
      <c r="AB243" s="3">
        <f t="shared" si="160"/>
        <v>0</v>
      </c>
      <c r="AC243" s="2"/>
      <c r="AD243" s="109" t="b">
        <f t="shared" si="134"/>
        <v>1</v>
      </c>
      <c r="AE243" s="109" t="b">
        <f t="shared" si="135"/>
        <v>1</v>
      </c>
    </row>
    <row r="244" spans="1:31" s="176" customFormat="1" ht="31.5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4"/>
        <v>1</v>
      </c>
      <c r="AE244" s="109" t="b">
        <f t="shared" si="135"/>
        <v>1</v>
      </c>
    </row>
    <row r="245" spans="1:31" ht="63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2"/>
        <v>#DIV/0!</v>
      </c>
      <c r="H245" s="108" t="e">
        <f t="shared" si="133"/>
        <v>#DIV/0!</v>
      </c>
      <c r="I245" s="2">
        <f t="shared" si="158"/>
        <v>0</v>
      </c>
      <c r="J245" s="3">
        <f t="shared" si="158"/>
        <v>0</v>
      </c>
      <c r="K245" s="2"/>
      <c r="L245" s="3"/>
      <c r="M245" s="2"/>
      <c r="N245" s="3"/>
      <c r="O245" s="2"/>
      <c r="P245" s="2"/>
      <c r="Q245" s="3">
        <f t="shared" si="161"/>
        <v>0</v>
      </c>
      <c r="R245" s="2">
        <f t="shared" ref="R245:R257" si="162">K245+M245+P245</f>
        <v>0</v>
      </c>
      <c r="S245" s="3">
        <f t="shared" ref="S245:S257" si="163">L245+N245+Q245</f>
        <v>0</v>
      </c>
      <c r="T245" s="2"/>
      <c r="U245" s="3"/>
      <c r="V245" s="2"/>
      <c r="W245" s="3"/>
      <c r="X245" s="2"/>
      <c r="Y245" s="2"/>
      <c r="Z245" s="3">
        <f>Y245*X245*12</f>
        <v>0</v>
      </c>
      <c r="AA245" s="2">
        <f t="shared" ref="AA245:AA252" si="164">T245+V245+Y245</f>
        <v>0</v>
      </c>
      <c r="AB245" s="3">
        <f t="shared" ref="AB245:AB252" si="165">U245+W245+Z245</f>
        <v>0</v>
      </c>
      <c r="AC245" s="2"/>
      <c r="AD245" s="109" t="b">
        <f t="shared" si="134"/>
        <v>1</v>
      </c>
      <c r="AE245" s="109" t="b">
        <f t="shared" si="135"/>
        <v>1</v>
      </c>
    </row>
    <row r="246" spans="1:31" ht="31.5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2"/>
        <v>#DIV/0!</v>
      </c>
      <c r="H246" s="108" t="e">
        <f t="shared" si="133"/>
        <v>#DIV/0!</v>
      </c>
      <c r="I246" s="2">
        <f t="shared" si="158"/>
        <v>0</v>
      </c>
      <c r="J246" s="3">
        <f t="shared" si="158"/>
        <v>0</v>
      </c>
      <c r="K246" s="2"/>
      <c r="L246" s="3"/>
      <c r="M246" s="2"/>
      <c r="N246" s="3"/>
      <c r="O246" s="2"/>
      <c r="P246" s="2"/>
      <c r="Q246" s="3">
        <f t="shared" si="161"/>
        <v>0</v>
      </c>
      <c r="R246" s="2">
        <f t="shared" si="162"/>
        <v>0</v>
      </c>
      <c r="S246" s="3">
        <f t="shared" si="163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si="164"/>
        <v>0</v>
      </c>
      <c r="AB246" s="3">
        <f t="shared" si="165"/>
        <v>0</v>
      </c>
      <c r="AC246" s="2"/>
      <c r="AD246" s="109" t="b">
        <f t="shared" si="134"/>
        <v>1</v>
      </c>
      <c r="AE246" s="109" t="b">
        <f t="shared" si="135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2"/>
        <v>#DIV/0!</v>
      </c>
      <c r="H247" s="108" t="e">
        <f t="shared" si="133"/>
        <v>#DIV/0!</v>
      </c>
      <c r="I247" s="2">
        <f t="shared" si="158"/>
        <v>0</v>
      </c>
      <c r="J247" s="3">
        <f t="shared" si="158"/>
        <v>0</v>
      </c>
      <c r="K247" s="2"/>
      <c r="L247" s="3"/>
      <c r="M247" s="2"/>
      <c r="N247" s="3"/>
      <c r="O247" s="2"/>
      <c r="P247" s="2"/>
      <c r="Q247" s="3">
        <f t="shared" si="161"/>
        <v>0</v>
      </c>
      <c r="R247" s="2">
        <f t="shared" si="162"/>
        <v>0</v>
      </c>
      <c r="S247" s="3">
        <f t="shared" si="163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4"/>
        <v>0</v>
      </c>
      <c r="AB247" s="3">
        <f t="shared" si="165"/>
        <v>0</v>
      </c>
      <c r="AC247" s="2"/>
      <c r="AD247" s="109" t="b">
        <f t="shared" si="134"/>
        <v>1</v>
      </c>
      <c r="AE247" s="109" t="b">
        <f t="shared" si="135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2"/>
        <v>#DIV/0!</v>
      </c>
      <c r="H248" s="108" t="e">
        <f t="shared" si="133"/>
        <v>#DIV/0!</v>
      </c>
      <c r="I248" s="2">
        <f t="shared" si="158"/>
        <v>0</v>
      </c>
      <c r="J248" s="3">
        <f t="shared" si="158"/>
        <v>0</v>
      </c>
      <c r="K248" s="2"/>
      <c r="L248" s="3"/>
      <c r="M248" s="2"/>
      <c r="N248" s="3"/>
      <c r="O248" s="2"/>
      <c r="P248" s="2"/>
      <c r="Q248" s="3">
        <f t="shared" si="161"/>
        <v>0</v>
      </c>
      <c r="R248" s="2">
        <f t="shared" si="162"/>
        <v>0</v>
      </c>
      <c r="S248" s="3">
        <f t="shared" si="163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4"/>
        <v>0</v>
      </c>
      <c r="AB248" s="3">
        <f t="shared" si="165"/>
        <v>0</v>
      </c>
      <c r="AC248" s="2"/>
      <c r="AD248" s="109" t="b">
        <f t="shared" si="134"/>
        <v>1</v>
      </c>
      <c r="AE248" s="109" t="b">
        <f t="shared" si="135"/>
        <v>1</v>
      </c>
    </row>
    <row r="249" spans="1:31" ht="63">
      <c r="A249" s="2">
        <f>+A245+0.01</f>
        <v>10.119999999999999</v>
      </c>
      <c r="B249" s="2" t="s">
        <v>165</v>
      </c>
      <c r="C249" s="2">
        <v>144</v>
      </c>
      <c r="D249" s="3">
        <v>432</v>
      </c>
      <c r="E249" s="2">
        <f t="shared" ref="E249:F252" si="166">C249</f>
        <v>144</v>
      </c>
      <c r="F249" s="3">
        <f t="shared" si="166"/>
        <v>432</v>
      </c>
      <c r="G249" s="108">
        <f t="shared" si="132"/>
        <v>1</v>
      </c>
      <c r="H249" s="108">
        <f t="shared" si="133"/>
        <v>1</v>
      </c>
      <c r="I249" s="2">
        <f t="shared" si="158"/>
        <v>0</v>
      </c>
      <c r="J249" s="3">
        <f t="shared" si="158"/>
        <v>0</v>
      </c>
      <c r="K249" s="2"/>
      <c r="L249" s="3"/>
      <c r="M249" s="2"/>
      <c r="N249" s="3"/>
      <c r="O249" s="2">
        <v>0.25</v>
      </c>
      <c r="P249" s="2">
        <f>C249</f>
        <v>144</v>
      </c>
      <c r="Q249" s="3">
        <f t="shared" si="161"/>
        <v>432</v>
      </c>
      <c r="R249" s="2">
        <f t="shared" si="162"/>
        <v>144</v>
      </c>
      <c r="S249" s="3">
        <f t="shared" si="163"/>
        <v>432</v>
      </c>
      <c r="T249" s="2"/>
      <c r="U249" s="3"/>
      <c r="V249" s="2"/>
      <c r="W249" s="3"/>
      <c r="X249" s="2">
        <v>0.25</v>
      </c>
      <c r="Y249" s="2">
        <v>144</v>
      </c>
      <c r="Z249" s="3">
        <f>Y249*X249*12</f>
        <v>432</v>
      </c>
      <c r="AA249" s="2">
        <f t="shared" si="164"/>
        <v>144</v>
      </c>
      <c r="AB249" s="3">
        <f t="shared" si="165"/>
        <v>432</v>
      </c>
      <c r="AC249" s="2"/>
      <c r="AD249" s="109" t="b">
        <f t="shared" si="134"/>
        <v>0</v>
      </c>
      <c r="AE249" s="109" t="b">
        <f t="shared" si="135"/>
        <v>1</v>
      </c>
    </row>
    <row r="250" spans="1:31" ht="31.5">
      <c r="A250" s="2"/>
      <c r="B250" s="2" t="s">
        <v>151</v>
      </c>
      <c r="C250" s="2">
        <v>0</v>
      </c>
      <c r="D250" s="3">
        <v>0</v>
      </c>
      <c r="E250" s="2">
        <f t="shared" si="166"/>
        <v>0</v>
      </c>
      <c r="F250" s="3">
        <f t="shared" si="166"/>
        <v>0</v>
      </c>
      <c r="G250" s="108" t="e">
        <f t="shared" si="132"/>
        <v>#DIV/0!</v>
      </c>
      <c r="H250" s="108" t="e">
        <f t="shared" si="133"/>
        <v>#DIV/0!</v>
      </c>
      <c r="I250" s="2">
        <f t="shared" si="158"/>
        <v>0</v>
      </c>
      <c r="J250" s="3">
        <f t="shared" si="158"/>
        <v>0</v>
      </c>
      <c r="K250" s="2"/>
      <c r="L250" s="3"/>
      <c r="M250" s="2"/>
      <c r="N250" s="3"/>
      <c r="O250" s="2">
        <v>0.25</v>
      </c>
      <c r="P250" s="2">
        <f>C250</f>
        <v>0</v>
      </c>
      <c r="Q250" s="3">
        <f t="shared" si="161"/>
        <v>0</v>
      </c>
      <c r="R250" s="2">
        <f t="shared" si="162"/>
        <v>0</v>
      </c>
      <c r="S250" s="3">
        <f t="shared" si="163"/>
        <v>0</v>
      </c>
      <c r="T250" s="2"/>
      <c r="U250" s="3"/>
      <c r="V250" s="2"/>
      <c r="W250" s="3"/>
      <c r="X250" s="2">
        <v>0.25</v>
      </c>
      <c r="Y250" s="2">
        <v>0</v>
      </c>
      <c r="Z250" s="3">
        <f>Y250*X250*12</f>
        <v>0</v>
      </c>
      <c r="AA250" s="2">
        <f t="shared" si="164"/>
        <v>0</v>
      </c>
      <c r="AB250" s="3">
        <f t="shared" si="165"/>
        <v>0</v>
      </c>
      <c r="AC250" s="2"/>
      <c r="AD250" s="109" t="b">
        <f t="shared" si="134"/>
        <v>1</v>
      </c>
      <c r="AE250" s="109" t="b">
        <f t="shared" si="135"/>
        <v>1</v>
      </c>
    </row>
    <row r="251" spans="1:31">
      <c r="A251" s="2"/>
      <c r="B251" s="2" t="s">
        <v>152</v>
      </c>
      <c r="C251" s="2">
        <v>0</v>
      </c>
      <c r="D251" s="3">
        <v>0</v>
      </c>
      <c r="E251" s="2">
        <f t="shared" si="166"/>
        <v>0</v>
      </c>
      <c r="F251" s="3">
        <f t="shared" si="166"/>
        <v>0</v>
      </c>
      <c r="G251" s="108" t="e">
        <f t="shared" si="132"/>
        <v>#DIV/0!</v>
      </c>
      <c r="H251" s="108" t="e">
        <f t="shared" si="133"/>
        <v>#DIV/0!</v>
      </c>
      <c r="I251" s="2">
        <f t="shared" si="158"/>
        <v>0</v>
      </c>
      <c r="J251" s="3">
        <f t="shared" si="158"/>
        <v>0</v>
      </c>
      <c r="K251" s="2"/>
      <c r="L251" s="3"/>
      <c r="M251" s="2"/>
      <c r="N251" s="3"/>
      <c r="O251" s="2">
        <v>0.25</v>
      </c>
      <c r="P251" s="2">
        <f>C251</f>
        <v>0</v>
      </c>
      <c r="Q251" s="3">
        <f t="shared" si="161"/>
        <v>0</v>
      </c>
      <c r="R251" s="2">
        <f t="shared" si="162"/>
        <v>0</v>
      </c>
      <c r="S251" s="3">
        <f t="shared" si="163"/>
        <v>0</v>
      </c>
      <c r="T251" s="2"/>
      <c r="U251" s="3"/>
      <c r="V251" s="2"/>
      <c r="W251" s="3"/>
      <c r="X251" s="2">
        <v>0.25</v>
      </c>
      <c r="Y251" s="2">
        <v>0</v>
      </c>
      <c r="Z251" s="3">
        <f>Y251*X251*12</f>
        <v>0</v>
      </c>
      <c r="AA251" s="2">
        <f t="shared" si="164"/>
        <v>0</v>
      </c>
      <c r="AB251" s="3">
        <f t="shared" si="165"/>
        <v>0</v>
      </c>
      <c r="AC251" s="2"/>
      <c r="AD251" s="109" t="b">
        <f t="shared" si="134"/>
        <v>1</v>
      </c>
      <c r="AE251" s="109" t="b">
        <f t="shared" si="135"/>
        <v>1</v>
      </c>
    </row>
    <row r="252" spans="1:31">
      <c r="A252" s="2"/>
      <c r="B252" s="2" t="s">
        <v>153</v>
      </c>
      <c r="C252" s="2">
        <v>0</v>
      </c>
      <c r="D252" s="3">
        <v>0</v>
      </c>
      <c r="E252" s="2">
        <f t="shared" si="166"/>
        <v>0</v>
      </c>
      <c r="F252" s="3">
        <f t="shared" si="166"/>
        <v>0</v>
      </c>
      <c r="G252" s="108" t="e">
        <f t="shared" si="132"/>
        <v>#DIV/0!</v>
      </c>
      <c r="H252" s="108" t="e">
        <f t="shared" si="133"/>
        <v>#DIV/0!</v>
      </c>
      <c r="I252" s="2">
        <f t="shared" si="158"/>
        <v>0</v>
      </c>
      <c r="J252" s="3">
        <f t="shared" si="158"/>
        <v>0</v>
      </c>
      <c r="K252" s="2"/>
      <c r="L252" s="3"/>
      <c r="M252" s="2"/>
      <c r="N252" s="3"/>
      <c r="O252" s="2">
        <v>0.25</v>
      </c>
      <c r="P252" s="2">
        <f>C252</f>
        <v>0</v>
      </c>
      <c r="Q252" s="3">
        <f t="shared" si="161"/>
        <v>0</v>
      </c>
      <c r="R252" s="2">
        <f t="shared" si="162"/>
        <v>0</v>
      </c>
      <c r="S252" s="3">
        <f t="shared" si="163"/>
        <v>0</v>
      </c>
      <c r="T252" s="2"/>
      <c r="U252" s="3"/>
      <c r="V252" s="2"/>
      <c r="W252" s="3"/>
      <c r="X252" s="2">
        <v>0.25</v>
      </c>
      <c r="Y252" s="2">
        <v>0</v>
      </c>
      <c r="Z252" s="3">
        <f>Y252*X252*12</f>
        <v>0</v>
      </c>
      <c r="AA252" s="2">
        <f t="shared" si="164"/>
        <v>0</v>
      </c>
      <c r="AB252" s="3">
        <f t="shared" si="165"/>
        <v>0</v>
      </c>
      <c r="AC252" s="2"/>
      <c r="AD252" s="109" t="b">
        <f t="shared" si="134"/>
        <v>1</v>
      </c>
      <c r="AE252" s="109" t="b">
        <f t="shared" si="135"/>
        <v>1</v>
      </c>
    </row>
    <row r="253" spans="1:31" ht="94.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2"/>
        <v>#DIV/0!</v>
      </c>
      <c r="H253" s="108" t="e">
        <f t="shared" si="133"/>
        <v>#DIV/0!</v>
      </c>
      <c r="I253" s="2">
        <f t="shared" si="158"/>
        <v>0</v>
      </c>
      <c r="J253" s="3">
        <f t="shared" si="158"/>
        <v>0</v>
      </c>
      <c r="K253" s="2"/>
      <c r="L253" s="3"/>
      <c r="M253" s="2"/>
      <c r="N253" s="3"/>
      <c r="O253" s="2"/>
      <c r="P253" s="2"/>
      <c r="Q253" s="3"/>
      <c r="R253" s="2">
        <f>K253+M253+P253</f>
        <v>0</v>
      </c>
      <c r="S253" s="3">
        <f t="shared" si="163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 t="shared" ref="AA253:AB257" si="167">T253+V253+Y253</f>
        <v>0</v>
      </c>
      <c r="AB253" s="3">
        <f t="shared" si="167"/>
        <v>0</v>
      </c>
      <c r="AC253" s="2"/>
      <c r="AD253" s="109" t="b">
        <f t="shared" si="134"/>
        <v>1</v>
      </c>
      <c r="AE253" s="109" t="b">
        <f t="shared" si="135"/>
        <v>1</v>
      </c>
    </row>
    <row r="254" spans="1:31" ht="31.5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2"/>
        <v>#DIV/0!</v>
      </c>
      <c r="H254" s="108" t="e">
        <f t="shared" si="133"/>
        <v>#DIV/0!</v>
      </c>
      <c r="I254" s="2">
        <f t="shared" si="158"/>
        <v>0</v>
      </c>
      <c r="J254" s="3">
        <f t="shared" si="158"/>
        <v>0</v>
      </c>
      <c r="K254" s="2"/>
      <c r="L254" s="3"/>
      <c r="M254" s="2"/>
      <c r="N254" s="3"/>
      <c r="O254" s="2"/>
      <c r="P254" s="2"/>
      <c r="Q254" s="3"/>
      <c r="R254" s="2">
        <f t="shared" si="162"/>
        <v>0</v>
      </c>
      <c r="S254" s="3">
        <f t="shared" si="163"/>
        <v>0</v>
      </c>
      <c r="T254" s="2"/>
      <c r="U254" s="3"/>
      <c r="V254" s="2"/>
      <c r="W254" s="3"/>
      <c r="X254" s="2"/>
      <c r="Y254" s="2"/>
      <c r="Z254" s="3">
        <f>X254*Y254</f>
        <v>0</v>
      </c>
      <c r="AA254" s="2">
        <f t="shared" si="167"/>
        <v>0</v>
      </c>
      <c r="AB254" s="3">
        <f t="shared" si="167"/>
        <v>0</v>
      </c>
      <c r="AC254" s="2"/>
      <c r="AD254" s="109" t="b">
        <f t="shared" si="134"/>
        <v>1</v>
      </c>
      <c r="AE254" s="109" t="b">
        <f t="shared" si="135"/>
        <v>1</v>
      </c>
    </row>
    <row r="255" spans="1:31">
      <c r="A255" s="2"/>
      <c r="B255" s="2" t="s">
        <v>157</v>
      </c>
      <c r="C255" s="2">
        <v>81</v>
      </c>
      <c r="D255" s="3">
        <v>194.39999999999998</v>
      </c>
      <c r="E255" s="2">
        <f>C255</f>
        <v>81</v>
      </c>
      <c r="F255" s="3">
        <f>D255</f>
        <v>194.39999999999998</v>
      </c>
      <c r="G255" s="108">
        <f t="shared" si="132"/>
        <v>1</v>
      </c>
      <c r="H255" s="108">
        <f t="shared" si="133"/>
        <v>1</v>
      </c>
      <c r="I255" s="2">
        <f t="shared" si="158"/>
        <v>0</v>
      </c>
      <c r="J255" s="3">
        <f t="shared" si="158"/>
        <v>0</v>
      </c>
      <c r="K255" s="2"/>
      <c r="L255" s="3"/>
      <c r="M255" s="2"/>
      <c r="N255" s="3"/>
      <c r="O255" s="2">
        <v>0.2</v>
      </c>
      <c r="P255" s="2">
        <f>C255</f>
        <v>81</v>
      </c>
      <c r="Q255" s="3">
        <f t="shared" si="161"/>
        <v>194.39999999999998</v>
      </c>
      <c r="R255" s="2">
        <f t="shared" si="162"/>
        <v>81</v>
      </c>
      <c r="S255" s="3">
        <f t="shared" si="163"/>
        <v>194.39999999999998</v>
      </c>
      <c r="T255" s="2"/>
      <c r="U255" s="3"/>
      <c r="V255" s="2"/>
      <c r="W255" s="3"/>
      <c r="X255" s="2">
        <v>0.2</v>
      </c>
      <c r="Y255" s="2">
        <v>81</v>
      </c>
      <c r="Z255" s="3">
        <f>Y255*X255*12</f>
        <v>194.39999999999998</v>
      </c>
      <c r="AA255" s="2">
        <f t="shared" si="167"/>
        <v>81</v>
      </c>
      <c r="AB255" s="3">
        <f t="shared" si="167"/>
        <v>194.39999999999998</v>
      </c>
      <c r="AC255" s="2"/>
      <c r="AD255" s="109" t="b">
        <f t="shared" si="134"/>
        <v>0</v>
      </c>
      <c r="AE255" s="109" t="b">
        <f t="shared" si="135"/>
        <v>1</v>
      </c>
    </row>
    <row r="256" spans="1:31" ht="31.5">
      <c r="A256" s="2"/>
      <c r="B256" s="2" t="s">
        <v>158</v>
      </c>
      <c r="C256" s="2">
        <v>81</v>
      </c>
      <c r="D256" s="3">
        <v>194.39999999999998</v>
      </c>
      <c r="E256" s="2">
        <f>C256</f>
        <v>81</v>
      </c>
      <c r="F256" s="3">
        <f>D256</f>
        <v>194.39999999999998</v>
      </c>
      <c r="G256" s="108">
        <f t="shared" si="132"/>
        <v>1</v>
      </c>
      <c r="H256" s="108">
        <f t="shared" si="133"/>
        <v>1</v>
      </c>
      <c r="I256" s="2">
        <f t="shared" si="158"/>
        <v>0</v>
      </c>
      <c r="J256" s="3">
        <f t="shared" si="158"/>
        <v>0</v>
      </c>
      <c r="K256" s="2"/>
      <c r="L256" s="3"/>
      <c r="M256" s="2"/>
      <c r="N256" s="3"/>
      <c r="O256" s="2">
        <v>0.2</v>
      </c>
      <c r="P256" s="2">
        <f>C256</f>
        <v>81</v>
      </c>
      <c r="Q256" s="3">
        <f t="shared" si="161"/>
        <v>194.39999999999998</v>
      </c>
      <c r="R256" s="2">
        <f t="shared" si="162"/>
        <v>81</v>
      </c>
      <c r="S256" s="3">
        <f t="shared" si="163"/>
        <v>194.39999999999998</v>
      </c>
      <c r="T256" s="2"/>
      <c r="U256" s="3"/>
      <c r="V256" s="2"/>
      <c r="W256" s="3"/>
      <c r="X256" s="2">
        <v>0.2</v>
      </c>
      <c r="Y256" s="2">
        <v>81</v>
      </c>
      <c r="Z256" s="3">
        <f>Y256*X256*12</f>
        <v>194.39999999999998</v>
      </c>
      <c r="AA256" s="2">
        <f t="shared" si="167"/>
        <v>81</v>
      </c>
      <c r="AB256" s="3">
        <f t="shared" si="167"/>
        <v>194.39999999999998</v>
      </c>
      <c r="AC256" s="2"/>
      <c r="AD256" s="109" t="b">
        <f t="shared" si="134"/>
        <v>0</v>
      </c>
      <c r="AE256" s="109" t="b">
        <f t="shared" si="135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2"/>
        <v>#DIV/0!</v>
      </c>
      <c r="H257" s="108" t="e">
        <f t="shared" si="133"/>
        <v>#DIV/0!</v>
      </c>
      <c r="I257" s="2">
        <f t="shared" si="158"/>
        <v>0</v>
      </c>
      <c r="J257" s="3">
        <f t="shared" si="158"/>
        <v>0</v>
      </c>
      <c r="K257" s="2"/>
      <c r="L257" s="3"/>
      <c r="M257" s="2"/>
      <c r="N257" s="3"/>
      <c r="O257" s="2"/>
      <c r="P257" s="2"/>
      <c r="Q257" s="3">
        <f t="shared" si="161"/>
        <v>0</v>
      </c>
      <c r="R257" s="2">
        <f t="shared" si="162"/>
        <v>0</v>
      </c>
      <c r="S257" s="3">
        <f t="shared" si="163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7"/>
        <v>0</v>
      </c>
      <c r="AB257" s="3">
        <f t="shared" si="167"/>
        <v>0</v>
      </c>
      <c r="AC257" s="2"/>
      <c r="AD257" s="109" t="b">
        <f t="shared" si="134"/>
        <v>1</v>
      </c>
      <c r="AE257" s="109" t="b">
        <f t="shared" si="135"/>
        <v>1</v>
      </c>
    </row>
    <row r="258" spans="1:31" s="176" customFormat="1">
      <c r="A258" s="4"/>
      <c r="B258" s="4" t="s">
        <v>108</v>
      </c>
      <c r="C258" s="4">
        <f>SUM(C241:C257)</f>
        <v>350</v>
      </c>
      <c r="D258" s="5">
        <f>SUM(D241:D257)</f>
        <v>926.4</v>
      </c>
      <c r="E258" s="4">
        <f>SUM(E241:E257)</f>
        <v>350</v>
      </c>
      <c r="F258" s="5">
        <f>SUM(F241:F257)</f>
        <v>926.4</v>
      </c>
      <c r="G258" s="175">
        <f t="shared" si="132"/>
        <v>1</v>
      </c>
      <c r="H258" s="175">
        <f t="shared" si="133"/>
        <v>1</v>
      </c>
      <c r="I258" s="4">
        <f t="shared" ref="I258:N258" si="168">SUM(I241:I257)</f>
        <v>0</v>
      </c>
      <c r="J258" s="5">
        <f t="shared" si="168"/>
        <v>0</v>
      </c>
      <c r="K258" s="4">
        <f t="shared" si="168"/>
        <v>0</v>
      </c>
      <c r="L258" s="5">
        <f t="shared" si="168"/>
        <v>0</v>
      </c>
      <c r="M258" s="4">
        <f t="shared" si="168"/>
        <v>0</v>
      </c>
      <c r="N258" s="5">
        <f t="shared" si="168"/>
        <v>0</v>
      </c>
      <c r="O258" s="4">
        <f t="shared" ref="O258:W258" si="169">SUM(O241:O257)</f>
        <v>1.5999999999999999</v>
      </c>
      <c r="P258" s="4">
        <f t="shared" si="169"/>
        <v>350</v>
      </c>
      <c r="Q258" s="5">
        <f t="shared" si="169"/>
        <v>926.4</v>
      </c>
      <c r="R258" s="4">
        <f t="shared" si="169"/>
        <v>350</v>
      </c>
      <c r="S258" s="5">
        <f t="shared" si="169"/>
        <v>926.4</v>
      </c>
      <c r="T258" s="4">
        <f t="shared" si="169"/>
        <v>0</v>
      </c>
      <c r="U258" s="5">
        <f t="shared" si="169"/>
        <v>0</v>
      </c>
      <c r="V258" s="4">
        <f t="shared" si="169"/>
        <v>0</v>
      </c>
      <c r="W258" s="5">
        <f t="shared" si="169"/>
        <v>0</v>
      </c>
      <c r="X258" s="4">
        <v>1.5999999999999999</v>
      </c>
      <c r="Y258" s="4">
        <f>SUM(Y241:Y257)</f>
        <v>350</v>
      </c>
      <c r="Z258" s="5">
        <f>SUM(Z241:Z257)</f>
        <v>926.4</v>
      </c>
      <c r="AA258" s="4">
        <f>SUM(AA241:AA257)</f>
        <v>350</v>
      </c>
      <c r="AB258" s="5">
        <f>SUM(AB241:AB257)</f>
        <v>926.4</v>
      </c>
      <c r="AC258" s="4"/>
      <c r="AD258" s="109" t="b">
        <f t="shared" si="134"/>
        <v>0</v>
      </c>
      <c r="AE258" s="109" t="b">
        <f t="shared" si="135"/>
        <v>1</v>
      </c>
    </row>
    <row r="259" spans="1:31" s="176" customFormat="1">
      <c r="A259" s="4"/>
      <c r="B259" s="4" t="s">
        <v>12</v>
      </c>
      <c r="C259" s="4">
        <f>C258</f>
        <v>350</v>
      </c>
      <c r="D259" s="5">
        <f>D258</f>
        <v>926.4</v>
      </c>
      <c r="E259" s="4">
        <f>E258</f>
        <v>350</v>
      </c>
      <c r="F259" s="5">
        <f>F258</f>
        <v>926.4</v>
      </c>
      <c r="G259" s="175">
        <f t="shared" si="132"/>
        <v>1</v>
      </c>
      <c r="H259" s="175">
        <f t="shared" si="133"/>
        <v>1</v>
      </c>
      <c r="I259" s="4">
        <f t="shared" ref="I259:W259" si="170">I258</f>
        <v>0</v>
      </c>
      <c r="J259" s="5">
        <f t="shared" si="170"/>
        <v>0</v>
      </c>
      <c r="K259" s="4">
        <f t="shared" si="170"/>
        <v>0</v>
      </c>
      <c r="L259" s="5">
        <f t="shared" si="170"/>
        <v>0</v>
      </c>
      <c r="M259" s="4">
        <f t="shared" si="170"/>
        <v>0</v>
      </c>
      <c r="N259" s="5">
        <f t="shared" si="170"/>
        <v>0</v>
      </c>
      <c r="O259" s="4">
        <f t="shared" si="170"/>
        <v>1.5999999999999999</v>
      </c>
      <c r="P259" s="4">
        <f t="shared" si="170"/>
        <v>350</v>
      </c>
      <c r="Q259" s="5">
        <f t="shared" si="170"/>
        <v>926.4</v>
      </c>
      <c r="R259" s="4">
        <f t="shared" si="170"/>
        <v>350</v>
      </c>
      <c r="S259" s="5">
        <f t="shared" si="170"/>
        <v>926.4</v>
      </c>
      <c r="T259" s="4">
        <f t="shared" si="170"/>
        <v>0</v>
      </c>
      <c r="U259" s="5">
        <f t="shared" si="170"/>
        <v>0</v>
      </c>
      <c r="V259" s="4">
        <f t="shared" si="170"/>
        <v>0</v>
      </c>
      <c r="W259" s="5">
        <f t="shared" si="170"/>
        <v>0</v>
      </c>
      <c r="X259" s="4">
        <v>1.5999999999999999</v>
      </c>
      <c r="Y259" s="4">
        <f>Y258</f>
        <v>350</v>
      </c>
      <c r="Z259" s="5">
        <f>Z258</f>
        <v>926.4</v>
      </c>
      <c r="AA259" s="4">
        <f>AA258</f>
        <v>350</v>
      </c>
      <c r="AB259" s="5">
        <f>AB258</f>
        <v>926.4</v>
      </c>
      <c r="AC259" s="4"/>
      <c r="AD259" s="109" t="b">
        <f t="shared" si="134"/>
        <v>0</v>
      </c>
      <c r="AE259" s="109" t="b">
        <f t="shared" si="135"/>
        <v>1</v>
      </c>
    </row>
    <row r="260" spans="1:31" s="176" customFormat="1" ht="31.5">
      <c r="A260" s="4"/>
      <c r="B260" s="4" t="s">
        <v>169</v>
      </c>
      <c r="C260" s="4">
        <f>C259+C238</f>
        <v>350</v>
      </c>
      <c r="D260" s="5">
        <f>D259+D238</f>
        <v>926.4</v>
      </c>
      <c r="E260" s="4">
        <f>E259+E238</f>
        <v>350</v>
      </c>
      <c r="F260" s="5">
        <f>F259+F238</f>
        <v>926.4</v>
      </c>
      <c r="G260" s="175">
        <f t="shared" si="132"/>
        <v>1</v>
      </c>
      <c r="H260" s="175">
        <f t="shared" si="133"/>
        <v>1</v>
      </c>
      <c r="I260" s="4">
        <f t="shared" ref="I260:W260" si="171">I259+I238</f>
        <v>0</v>
      </c>
      <c r="J260" s="5">
        <f t="shared" si="171"/>
        <v>0</v>
      </c>
      <c r="K260" s="4">
        <f t="shared" si="171"/>
        <v>0</v>
      </c>
      <c r="L260" s="5">
        <f t="shared" si="171"/>
        <v>0</v>
      </c>
      <c r="M260" s="4">
        <f t="shared" si="171"/>
        <v>0</v>
      </c>
      <c r="N260" s="5">
        <f t="shared" si="171"/>
        <v>0</v>
      </c>
      <c r="O260" s="4">
        <f t="shared" si="171"/>
        <v>1.5999999999999999</v>
      </c>
      <c r="P260" s="4">
        <f>P259+P238</f>
        <v>350</v>
      </c>
      <c r="Q260" s="5">
        <f t="shared" si="171"/>
        <v>926.4</v>
      </c>
      <c r="R260" s="4">
        <f t="shared" si="171"/>
        <v>350</v>
      </c>
      <c r="S260" s="5">
        <f t="shared" si="171"/>
        <v>926.4</v>
      </c>
      <c r="T260" s="4">
        <f t="shared" si="171"/>
        <v>0</v>
      </c>
      <c r="U260" s="5">
        <f t="shared" si="171"/>
        <v>0</v>
      </c>
      <c r="V260" s="4">
        <f t="shared" si="171"/>
        <v>0</v>
      </c>
      <c r="W260" s="5">
        <f t="shared" si="171"/>
        <v>0</v>
      </c>
      <c r="X260" s="4">
        <v>1.5999999999999999</v>
      </c>
      <c r="Y260" s="4">
        <f>Y259+Y238</f>
        <v>350</v>
      </c>
      <c r="Z260" s="5">
        <f>Z259+Z238</f>
        <v>926.4</v>
      </c>
      <c r="AA260" s="4">
        <f>AA259+AA238</f>
        <v>350</v>
      </c>
      <c r="AB260" s="5">
        <f>AB259+AB238</f>
        <v>926.4</v>
      </c>
      <c r="AC260" s="4"/>
      <c r="AD260" s="109" t="b">
        <f t="shared" si="134"/>
        <v>0</v>
      </c>
      <c r="AE260" s="109" t="b">
        <f t="shared" si="135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4"/>
        <v>1</v>
      </c>
      <c r="AE261" s="109" t="b">
        <f t="shared" si="135"/>
        <v>1</v>
      </c>
    </row>
    <row r="262" spans="1:31" s="176" customFormat="1" ht="31.5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4"/>
        <v>1</v>
      </c>
      <c r="AE262" s="109" t="b">
        <f t="shared" si="135"/>
        <v>1</v>
      </c>
    </row>
    <row r="263" spans="1:31" ht="47.2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4"/>
        <v>1</v>
      </c>
      <c r="AE263" s="109" t="b">
        <f t="shared" si="135"/>
        <v>1</v>
      </c>
    </row>
    <row r="264" spans="1:31">
      <c r="A264" s="2"/>
      <c r="B264" s="2" t="s">
        <v>125</v>
      </c>
      <c r="C264" s="2">
        <v>146</v>
      </c>
      <c r="D264" s="3">
        <v>1.0220876000000001</v>
      </c>
      <c r="E264" s="2"/>
      <c r="F264" s="3"/>
      <c r="G264" s="108">
        <f t="shared" ref="G264:G326" si="172">E264/C264</f>
        <v>0</v>
      </c>
      <c r="H264" s="108">
        <f t="shared" ref="H264:H326" si="173">F264/D264</f>
        <v>0</v>
      </c>
      <c r="I264" s="2">
        <f t="shared" ref="I264:J324" si="174">C264-E264</f>
        <v>146</v>
      </c>
      <c r="J264" s="3">
        <f t="shared" si="174"/>
        <v>1.0220876000000001</v>
      </c>
      <c r="K264" s="2"/>
      <c r="L264" s="3"/>
      <c r="M264" s="2"/>
      <c r="N264" s="3"/>
      <c r="O264" s="2">
        <f>0.002*5</f>
        <v>0.01</v>
      </c>
      <c r="P264" s="2">
        <v>278</v>
      </c>
      <c r="Q264" s="3">
        <f t="shared" ref="Q264:Q270" si="175">P264*O264</f>
        <v>2.7800000000000002</v>
      </c>
      <c r="R264" s="2">
        <f t="shared" ref="R264:S266" si="176">K264+M264+P264</f>
        <v>278</v>
      </c>
      <c r="S264" s="3">
        <f t="shared" si="176"/>
        <v>2.7800000000000002</v>
      </c>
      <c r="T264" s="2"/>
      <c r="U264" s="3"/>
      <c r="V264" s="2"/>
      <c r="W264" s="3"/>
      <c r="X264" s="2">
        <v>0.01</v>
      </c>
      <c r="Y264" s="2">
        <v>278</v>
      </c>
      <c r="Z264" s="3">
        <f>X264*Y264</f>
        <v>2.7800000000000002</v>
      </c>
      <c r="AA264" s="2">
        <f t="shared" ref="AA264:AB266" si="177">T264+V264+Y264</f>
        <v>278</v>
      </c>
      <c r="AB264" s="3">
        <f t="shared" si="177"/>
        <v>2.7800000000000002</v>
      </c>
      <c r="AC264" s="2"/>
      <c r="AD264" s="109" t="b">
        <f t="shared" ref="AD264:AD327" si="178">X264*Y264=Z264</f>
        <v>1</v>
      </c>
      <c r="AE264" s="109" t="b">
        <f t="shared" ref="AE264:AE327" si="179">U264+W264+Z264=AB264</f>
        <v>1</v>
      </c>
    </row>
    <row r="265" spans="1:31">
      <c r="A265" s="2"/>
      <c r="B265" s="2" t="s">
        <v>173</v>
      </c>
      <c r="C265" s="2">
        <v>246</v>
      </c>
      <c r="D265" s="3">
        <v>1.7221476</v>
      </c>
      <c r="E265" s="2"/>
      <c r="F265" s="3"/>
      <c r="G265" s="108">
        <f t="shared" si="172"/>
        <v>0</v>
      </c>
      <c r="H265" s="108">
        <f t="shared" si="173"/>
        <v>0</v>
      </c>
      <c r="I265" s="2">
        <f t="shared" si="174"/>
        <v>246</v>
      </c>
      <c r="J265" s="3">
        <f t="shared" si="174"/>
        <v>1.7221476</v>
      </c>
      <c r="K265" s="2"/>
      <c r="L265" s="3"/>
      <c r="M265" s="2"/>
      <c r="N265" s="3"/>
      <c r="O265" s="2">
        <f>0.002*5</f>
        <v>0.01</v>
      </c>
      <c r="P265" s="2">
        <v>234</v>
      </c>
      <c r="Q265" s="3">
        <f t="shared" si="175"/>
        <v>2.34</v>
      </c>
      <c r="R265" s="2">
        <f t="shared" si="176"/>
        <v>234</v>
      </c>
      <c r="S265" s="3">
        <f t="shared" si="176"/>
        <v>2.34</v>
      </c>
      <c r="T265" s="2"/>
      <c r="U265" s="3"/>
      <c r="V265" s="2"/>
      <c r="W265" s="3"/>
      <c r="X265" s="2">
        <v>0.01</v>
      </c>
      <c r="Y265" s="2">
        <v>234</v>
      </c>
      <c r="Z265" s="3">
        <f>X265*Y265</f>
        <v>2.34</v>
      </c>
      <c r="AA265" s="2">
        <f t="shared" si="177"/>
        <v>234</v>
      </c>
      <c r="AB265" s="3">
        <f t="shared" si="177"/>
        <v>2.34</v>
      </c>
      <c r="AC265" s="2"/>
      <c r="AD265" s="109" t="b">
        <f t="shared" si="178"/>
        <v>1</v>
      </c>
      <c r="AE265" s="109" t="b">
        <f t="shared" si="179"/>
        <v>1</v>
      </c>
    </row>
    <row r="266" spans="1:31">
      <c r="A266" s="2"/>
      <c r="B266" s="2" t="s">
        <v>174</v>
      </c>
      <c r="C266" s="2">
        <v>762</v>
      </c>
      <c r="D266" s="3">
        <v>5.3344572000000001</v>
      </c>
      <c r="E266" s="2"/>
      <c r="F266" s="3"/>
      <c r="G266" s="108">
        <f t="shared" si="172"/>
        <v>0</v>
      </c>
      <c r="H266" s="108">
        <f t="shared" si="173"/>
        <v>0</v>
      </c>
      <c r="I266" s="2">
        <f t="shared" si="174"/>
        <v>762</v>
      </c>
      <c r="J266" s="3">
        <f t="shared" si="174"/>
        <v>5.3344572000000001</v>
      </c>
      <c r="K266" s="2"/>
      <c r="L266" s="3"/>
      <c r="M266" s="2"/>
      <c r="N266" s="3"/>
      <c r="O266" s="2">
        <f>0.002*5</f>
        <v>0.01</v>
      </c>
      <c r="P266" s="2">
        <v>627</v>
      </c>
      <c r="Q266" s="3">
        <f t="shared" si="175"/>
        <v>6.2700000000000005</v>
      </c>
      <c r="R266" s="2">
        <f t="shared" si="176"/>
        <v>627</v>
      </c>
      <c r="S266" s="3">
        <f t="shared" si="176"/>
        <v>6.2700000000000005</v>
      </c>
      <c r="T266" s="2"/>
      <c r="U266" s="3"/>
      <c r="V266" s="2"/>
      <c r="W266" s="3"/>
      <c r="X266" s="2">
        <v>0.01</v>
      </c>
      <c r="Y266" s="2">
        <v>627</v>
      </c>
      <c r="Z266" s="3">
        <f>X266*Y266</f>
        <v>6.2700000000000005</v>
      </c>
      <c r="AA266" s="2">
        <f t="shared" si="177"/>
        <v>627</v>
      </c>
      <c r="AB266" s="3">
        <f t="shared" si="177"/>
        <v>6.2700000000000005</v>
      </c>
      <c r="AC266" s="2"/>
      <c r="AD266" s="109" t="b">
        <f t="shared" si="178"/>
        <v>1</v>
      </c>
      <c r="AE266" s="109" t="b">
        <f t="shared" si="179"/>
        <v>1</v>
      </c>
    </row>
    <row r="267" spans="1:31" ht="31.5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8"/>
        <v>1</v>
      </c>
      <c r="AE267" s="109" t="b">
        <f t="shared" si="179"/>
        <v>1</v>
      </c>
    </row>
    <row r="268" spans="1:31">
      <c r="A268" s="2"/>
      <c r="B268" s="2" t="s">
        <v>125</v>
      </c>
      <c r="C268" s="2">
        <v>146</v>
      </c>
      <c r="D268" s="3">
        <v>0.87602919999999995</v>
      </c>
      <c r="E268" s="2"/>
      <c r="F268" s="3"/>
      <c r="G268" s="108">
        <f t="shared" si="172"/>
        <v>0</v>
      </c>
      <c r="H268" s="108">
        <f t="shared" si="173"/>
        <v>0</v>
      </c>
      <c r="I268" s="2">
        <f t="shared" si="174"/>
        <v>146</v>
      </c>
      <c r="J268" s="3">
        <f t="shared" si="174"/>
        <v>0.87602919999999995</v>
      </c>
      <c r="K268" s="2"/>
      <c r="L268" s="3"/>
      <c r="M268" s="2"/>
      <c r="N268" s="3"/>
      <c r="O268" s="2">
        <f>0.001*10</f>
        <v>0.01</v>
      </c>
      <c r="P268" s="2">
        <f>P264</f>
        <v>278</v>
      </c>
      <c r="Q268" s="3">
        <f t="shared" si="175"/>
        <v>2.7800000000000002</v>
      </c>
      <c r="R268" s="2">
        <f t="shared" ref="R268:R274" si="180">K268+M268+P268</f>
        <v>278</v>
      </c>
      <c r="S268" s="3">
        <f t="shared" ref="S268:S274" si="181">L268+N268+Q268</f>
        <v>2.7800000000000002</v>
      </c>
      <c r="T268" s="2"/>
      <c r="U268" s="3"/>
      <c r="V268" s="2"/>
      <c r="W268" s="3"/>
      <c r="X268" s="2">
        <v>0.01</v>
      </c>
      <c r="Y268" s="2">
        <v>278</v>
      </c>
      <c r="Z268" s="3">
        <f t="shared" ref="Z268:Z274" si="182">X268*Y268</f>
        <v>2.7800000000000002</v>
      </c>
      <c r="AA268" s="2">
        <f t="shared" ref="AA268:AB274" si="183">T268+V268+Y268</f>
        <v>278</v>
      </c>
      <c r="AB268" s="3">
        <f t="shared" si="183"/>
        <v>2.7800000000000002</v>
      </c>
      <c r="AC268" s="2"/>
      <c r="AD268" s="109" t="b">
        <f t="shared" si="178"/>
        <v>1</v>
      </c>
      <c r="AE268" s="109" t="b">
        <f t="shared" si="179"/>
        <v>1</v>
      </c>
    </row>
    <row r="269" spans="1:31">
      <c r="A269" s="2"/>
      <c r="B269" s="2" t="s">
        <v>173</v>
      </c>
      <c r="C269" s="2">
        <v>246</v>
      </c>
      <c r="D269" s="3">
        <v>1.4760492000000001</v>
      </c>
      <c r="E269" s="2"/>
      <c r="F269" s="3"/>
      <c r="G269" s="108">
        <f t="shared" si="172"/>
        <v>0</v>
      </c>
      <c r="H269" s="108">
        <f t="shared" si="173"/>
        <v>0</v>
      </c>
      <c r="I269" s="2">
        <f t="shared" si="174"/>
        <v>246</v>
      </c>
      <c r="J269" s="3">
        <f t="shared" si="174"/>
        <v>1.4760492000000001</v>
      </c>
      <c r="K269" s="2"/>
      <c r="L269" s="3"/>
      <c r="M269" s="2"/>
      <c r="N269" s="3"/>
      <c r="O269" s="2">
        <f>0.001*10</f>
        <v>0.01</v>
      </c>
      <c r="P269" s="2">
        <f>P265</f>
        <v>234</v>
      </c>
      <c r="Q269" s="3">
        <f t="shared" si="175"/>
        <v>2.34</v>
      </c>
      <c r="R269" s="2">
        <f t="shared" si="180"/>
        <v>234</v>
      </c>
      <c r="S269" s="3">
        <f t="shared" si="181"/>
        <v>2.34</v>
      </c>
      <c r="T269" s="2"/>
      <c r="U269" s="3"/>
      <c r="V269" s="2"/>
      <c r="W269" s="3"/>
      <c r="X269" s="2">
        <v>0.01</v>
      </c>
      <c r="Y269" s="2">
        <v>234</v>
      </c>
      <c r="Z269" s="3">
        <f t="shared" si="182"/>
        <v>2.34</v>
      </c>
      <c r="AA269" s="2">
        <f t="shared" si="183"/>
        <v>234</v>
      </c>
      <c r="AB269" s="3">
        <f t="shared" si="183"/>
        <v>2.34</v>
      </c>
      <c r="AC269" s="2"/>
      <c r="AD269" s="109" t="b">
        <f t="shared" si="178"/>
        <v>1</v>
      </c>
      <c r="AE269" s="109" t="b">
        <f t="shared" si="179"/>
        <v>1</v>
      </c>
    </row>
    <row r="270" spans="1:31">
      <c r="A270" s="2"/>
      <c r="B270" s="2" t="s">
        <v>174</v>
      </c>
      <c r="C270" s="2">
        <v>762</v>
      </c>
      <c r="D270" s="3">
        <v>4.5721524000000002</v>
      </c>
      <c r="E270" s="2"/>
      <c r="F270" s="3"/>
      <c r="G270" s="108">
        <f t="shared" si="172"/>
        <v>0</v>
      </c>
      <c r="H270" s="108">
        <f t="shared" si="173"/>
        <v>0</v>
      </c>
      <c r="I270" s="2">
        <f t="shared" si="174"/>
        <v>762</v>
      </c>
      <c r="J270" s="3">
        <f t="shared" si="174"/>
        <v>4.5721524000000002</v>
      </c>
      <c r="K270" s="2"/>
      <c r="L270" s="3"/>
      <c r="M270" s="2"/>
      <c r="N270" s="3"/>
      <c r="O270" s="2">
        <f>0.001*10</f>
        <v>0.01</v>
      </c>
      <c r="P270" s="2">
        <f>P266</f>
        <v>627</v>
      </c>
      <c r="Q270" s="3">
        <f t="shared" si="175"/>
        <v>6.2700000000000005</v>
      </c>
      <c r="R270" s="2">
        <f t="shared" si="180"/>
        <v>627</v>
      </c>
      <c r="S270" s="3">
        <f t="shared" si="181"/>
        <v>6.2700000000000005</v>
      </c>
      <c r="T270" s="2"/>
      <c r="U270" s="3"/>
      <c r="V270" s="2"/>
      <c r="W270" s="3"/>
      <c r="X270" s="2">
        <v>0.01</v>
      </c>
      <c r="Y270" s="2">
        <v>627</v>
      </c>
      <c r="Z270" s="3">
        <f t="shared" si="182"/>
        <v>6.2700000000000005</v>
      </c>
      <c r="AA270" s="2">
        <f t="shared" si="183"/>
        <v>627</v>
      </c>
      <c r="AB270" s="3">
        <f t="shared" si="183"/>
        <v>6.2700000000000005</v>
      </c>
      <c r="AC270" s="2"/>
      <c r="AD270" s="109" t="b">
        <f t="shared" si="178"/>
        <v>1</v>
      </c>
      <c r="AE270" s="109" t="b">
        <f t="shared" si="179"/>
        <v>1</v>
      </c>
    </row>
    <row r="271" spans="1:31" ht="47.2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2"/>
        <v>#DIV/0!</v>
      </c>
      <c r="H271" s="108" t="e">
        <f t="shared" si="173"/>
        <v>#DIV/0!</v>
      </c>
      <c r="I271" s="2">
        <f t="shared" si="174"/>
        <v>0</v>
      </c>
      <c r="J271" s="3">
        <f t="shared" si="174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0"/>
        <v>0</v>
      </c>
      <c r="S271" s="3">
        <f t="shared" si="181"/>
        <v>0</v>
      </c>
      <c r="T271" s="2"/>
      <c r="U271" s="3"/>
      <c r="V271" s="2"/>
      <c r="W271" s="3"/>
      <c r="X271" s="2">
        <v>0.06</v>
      </c>
      <c r="Y271" s="2"/>
      <c r="Z271" s="3">
        <f t="shared" si="182"/>
        <v>0</v>
      </c>
      <c r="AA271" s="2">
        <f t="shared" si="183"/>
        <v>0</v>
      </c>
      <c r="AB271" s="3">
        <f t="shared" si="183"/>
        <v>0</v>
      </c>
      <c r="AC271" s="2"/>
      <c r="AD271" s="109" t="b">
        <f t="shared" si="178"/>
        <v>1</v>
      </c>
      <c r="AE271" s="109" t="b">
        <f t="shared" si="179"/>
        <v>1</v>
      </c>
    </row>
    <row r="272" spans="1:31" ht="31.5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2"/>
        <v>#DIV/0!</v>
      </c>
      <c r="H272" s="108" t="e">
        <f t="shared" si="173"/>
        <v>#DIV/0!</v>
      </c>
      <c r="I272" s="2">
        <f t="shared" si="174"/>
        <v>0</v>
      </c>
      <c r="J272" s="3">
        <f t="shared" si="174"/>
        <v>0</v>
      </c>
      <c r="K272" s="2"/>
      <c r="L272" s="3"/>
      <c r="M272" s="2"/>
      <c r="N272" s="3"/>
      <c r="O272" s="2"/>
      <c r="P272" s="2"/>
      <c r="Q272" s="3"/>
      <c r="R272" s="2">
        <f t="shared" si="180"/>
        <v>0</v>
      </c>
      <c r="S272" s="3">
        <f t="shared" si="181"/>
        <v>0</v>
      </c>
      <c r="T272" s="2"/>
      <c r="U272" s="3"/>
      <c r="V272" s="2"/>
      <c r="W272" s="3"/>
      <c r="X272" s="2"/>
      <c r="Y272" s="2"/>
      <c r="Z272" s="3">
        <f t="shared" si="182"/>
        <v>0</v>
      </c>
      <c r="AA272" s="2">
        <f t="shared" si="183"/>
        <v>0</v>
      </c>
      <c r="AB272" s="3">
        <f t="shared" si="183"/>
        <v>0</v>
      </c>
      <c r="AC272" s="2"/>
      <c r="AD272" s="109" t="b">
        <f t="shared" si="178"/>
        <v>1</v>
      </c>
      <c r="AE272" s="109" t="b">
        <f t="shared" si="179"/>
        <v>1</v>
      </c>
    </row>
    <row r="273" spans="1:31" ht="110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2"/>
        <v>#DIV/0!</v>
      </c>
      <c r="H273" s="108" t="e">
        <f t="shared" si="173"/>
        <v>#DIV/0!</v>
      </c>
      <c r="I273" s="2">
        <f t="shared" si="174"/>
        <v>0</v>
      </c>
      <c r="J273" s="3">
        <f t="shared" si="174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0"/>
        <v>0</v>
      </c>
      <c r="S273" s="3">
        <f t="shared" si="181"/>
        <v>0</v>
      </c>
      <c r="T273" s="2"/>
      <c r="U273" s="3"/>
      <c r="V273" s="2"/>
      <c r="W273" s="3"/>
      <c r="X273" s="2">
        <v>0.06</v>
      </c>
      <c r="Y273" s="2"/>
      <c r="Z273" s="3">
        <f t="shared" si="182"/>
        <v>0</v>
      </c>
      <c r="AA273" s="2">
        <f t="shared" si="183"/>
        <v>0</v>
      </c>
      <c r="AB273" s="3">
        <f t="shared" si="183"/>
        <v>0</v>
      </c>
      <c r="AC273" s="2"/>
      <c r="AD273" s="109" t="b">
        <f t="shared" si="178"/>
        <v>1</v>
      </c>
      <c r="AE273" s="109" t="b">
        <f t="shared" si="179"/>
        <v>1</v>
      </c>
    </row>
    <row r="274" spans="1:31" ht="110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2"/>
        <v>#DIV/0!</v>
      </c>
      <c r="H274" s="108" t="e">
        <f t="shared" si="173"/>
        <v>#DIV/0!</v>
      </c>
      <c r="I274" s="2">
        <f t="shared" si="174"/>
        <v>0</v>
      </c>
      <c r="J274" s="3">
        <f t="shared" si="174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0"/>
        <v>0</v>
      </c>
      <c r="S274" s="3">
        <f t="shared" si="181"/>
        <v>0</v>
      </c>
      <c r="T274" s="2"/>
      <c r="U274" s="3"/>
      <c r="V274" s="2"/>
      <c r="W274" s="3"/>
      <c r="X274" s="2">
        <v>0.06</v>
      </c>
      <c r="Y274" s="2"/>
      <c r="Z274" s="3">
        <f t="shared" si="182"/>
        <v>0</v>
      </c>
      <c r="AA274" s="2">
        <f t="shared" si="183"/>
        <v>0</v>
      </c>
      <c r="AB274" s="3">
        <f t="shared" si="183"/>
        <v>0</v>
      </c>
      <c r="AC274" s="2"/>
      <c r="AD274" s="109" t="b">
        <f t="shared" si="178"/>
        <v>1</v>
      </c>
      <c r="AE274" s="109" t="b">
        <f t="shared" si="179"/>
        <v>1</v>
      </c>
    </row>
    <row r="275" spans="1:31" s="176" customFormat="1" ht="31.5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8"/>
        <v>1</v>
      </c>
      <c r="AE275" s="109" t="b">
        <f t="shared" si="179"/>
        <v>1</v>
      </c>
    </row>
    <row r="276" spans="1:31" ht="141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2"/>
        <v>#DIV/0!</v>
      </c>
      <c r="H276" s="108" t="e">
        <f t="shared" si="173"/>
        <v>#DIV/0!</v>
      </c>
      <c r="I276" s="2">
        <f t="shared" si="174"/>
        <v>0</v>
      </c>
      <c r="J276" s="3">
        <f t="shared" si="174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4">K276+M276+P276</f>
        <v>0</v>
      </c>
      <c r="S276" s="3">
        <f t="shared" si="184"/>
        <v>0</v>
      </c>
      <c r="T276" s="2"/>
      <c r="U276" s="3"/>
      <c r="V276" s="2"/>
      <c r="W276" s="3"/>
      <c r="X276" s="2"/>
      <c r="Y276" s="2"/>
      <c r="Z276" s="3">
        <f>X276*Y276</f>
        <v>0</v>
      </c>
      <c r="AA276" s="2">
        <f t="shared" ref="AA276:AB279" si="185">T276+V276+Y276</f>
        <v>0</v>
      </c>
      <c r="AB276" s="3">
        <f t="shared" si="185"/>
        <v>0</v>
      </c>
      <c r="AC276" s="2"/>
      <c r="AD276" s="109" t="b">
        <f t="shared" si="178"/>
        <v>1</v>
      </c>
      <c r="AE276" s="109" t="b">
        <f t="shared" si="179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2"/>
        <v>0</v>
      </c>
      <c r="H277" s="108">
        <f t="shared" si="173"/>
        <v>0</v>
      </c>
      <c r="I277" s="2">
        <f t="shared" si="174"/>
        <v>10</v>
      </c>
      <c r="J277" s="3">
        <f t="shared" si="174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4"/>
        <v>10</v>
      </c>
      <c r="S277" s="3">
        <f t="shared" si="184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si="185"/>
        <v>10</v>
      </c>
      <c r="AB277" s="3">
        <f t="shared" si="185"/>
        <v>0.2</v>
      </c>
      <c r="AC277" s="2"/>
      <c r="AD277" s="109" t="b">
        <f t="shared" si="178"/>
        <v>1</v>
      </c>
      <c r="AE277" s="109" t="b">
        <f t="shared" si="179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2"/>
        <v>0</v>
      </c>
      <c r="H278" s="108">
        <f t="shared" si="173"/>
        <v>0</v>
      </c>
      <c r="I278" s="2">
        <f t="shared" si="174"/>
        <v>10</v>
      </c>
      <c r="J278" s="3">
        <f t="shared" si="174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4"/>
        <v>10</v>
      </c>
      <c r="S278" s="3">
        <f t="shared" si="184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5"/>
        <v>10</v>
      </c>
      <c r="AB278" s="3">
        <f t="shared" si="185"/>
        <v>0.2</v>
      </c>
      <c r="AC278" s="2"/>
      <c r="AD278" s="109" t="b">
        <f t="shared" si="178"/>
        <v>1</v>
      </c>
      <c r="AE278" s="109" t="b">
        <f t="shared" si="179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2"/>
        <v>0</v>
      </c>
      <c r="H279" s="108">
        <f t="shared" si="173"/>
        <v>0</v>
      </c>
      <c r="I279" s="2">
        <f t="shared" si="174"/>
        <v>12</v>
      </c>
      <c r="J279" s="3">
        <f t="shared" si="174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4"/>
        <v>12</v>
      </c>
      <c r="S279" s="3">
        <f t="shared" si="184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5"/>
        <v>12</v>
      </c>
      <c r="AB279" s="3">
        <f t="shared" si="185"/>
        <v>0.24</v>
      </c>
      <c r="AC279" s="2"/>
      <c r="AD279" s="109" t="b">
        <f t="shared" si="178"/>
        <v>1</v>
      </c>
      <c r="AE279" s="109" t="b">
        <f t="shared" si="179"/>
        <v>1</v>
      </c>
    </row>
    <row r="280" spans="1:31" s="176" customFormat="1" ht="47.2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8"/>
        <v>1</v>
      </c>
      <c r="AE280" s="109" t="b">
        <f t="shared" si="179"/>
        <v>1</v>
      </c>
    </row>
    <row r="281" spans="1:31">
      <c r="A281" s="2">
        <v>11.06</v>
      </c>
      <c r="B281" s="2" t="s">
        <v>183</v>
      </c>
      <c r="C281" s="2">
        <v>3</v>
      </c>
      <c r="D281" s="3">
        <v>0.06</v>
      </c>
      <c r="E281" s="2"/>
      <c r="F281" s="3"/>
      <c r="G281" s="108">
        <f t="shared" si="172"/>
        <v>0</v>
      </c>
      <c r="H281" s="108">
        <f t="shared" si="173"/>
        <v>0</v>
      </c>
      <c r="I281" s="2">
        <f t="shared" si="174"/>
        <v>3</v>
      </c>
      <c r="J281" s="3">
        <f t="shared" si="174"/>
        <v>0.06</v>
      </c>
      <c r="K281" s="2"/>
      <c r="L281" s="3"/>
      <c r="M281" s="2"/>
      <c r="N281" s="3"/>
      <c r="O281" s="2">
        <v>0.02</v>
      </c>
      <c r="P281" s="2">
        <v>5</v>
      </c>
      <c r="Q281" s="3">
        <f>P281*O281</f>
        <v>0.1</v>
      </c>
      <c r="R281" s="2">
        <f>K281+M281+P281</f>
        <v>5</v>
      </c>
      <c r="S281" s="3">
        <f>L281+N281+Q281</f>
        <v>0.1</v>
      </c>
      <c r="T281" s="2"/>
      <c r="U281" s="3"/>
      <c r="V281" s="2"/>
      <c r="W281" s="3"/>
      <c r="X281" s="2">
        <v>0.02</v>
      </c>
      <c r="Y281" s="2">
        <v>5</v>
      </c>
      <c r="Z281" s="3">
        <f>X281*Y281</f>
        <v>0.1</v>
      </c>
      <c r="AA281" s="2">
        <f>T281+V281+Y281</f>
        <v>5</v>
      </c>
      <c r="AB281" s="3">
        <f>U281+W281+Z281</f>
        <v>0.1</v>
      </c>
      <c r="AC281" s="2"/>
      <c r="AD281" s="109" t="b">
        <f t="shared" si="178"/>
        <v>1</v>
      </c>
      <c r="AE281" s="109" t="b">
        <f t="shared" si="179"/>
        <v>1</v>
      </c>
    </row>
    <row r="282" spans="1:31" ht="31.5">
      <c r="A282" s="2">
        <v>11.07</v>
      </c>
      <c r="B282" s="2" t="s">
        <v>184</v>
      </c>
      <c r="C282" s="2">
        <v>60</v>
      </c>
      <c r="D282" s="3">
        <v>0.96</v>
      </c>
      <c r="E282" s="2"/>
      <c r="F282" s="3"/>
      <c r="G282" s="108">
        <f t="shared" si="172"/>
        <v>0</v>
      </c>
      <c r="H282" s="108">
        <f t="shared" si="173"/>
        <v>0</v>
      </c>
      <c r="I282" s="2">
        <f t="shared" si="174"/>
        <v>60</v>
      </c>
      <c r="J282" s="3">
        <f t="shared" si="174"/>
        <v>0.96</v>
      </c>
      <c r="K282" s="2"/>
      <c r="L282" s="3"/>
      <c r="M282" s="2"/>
      <c r="N282" s="3"/>
      <c r="O282" s="2">
        <v>1.6E-2</v>
      </c>
      <c r="P282" s="2">
        <v>137</v>
      </c>
      <c r="Q282" s="3">
        <f>P282*O282</f>
        <v>2.1920000000000002</v>
      </c>
      <c r="R282" s="2">
        <f>K282+M282+P282</f>
        <v>137</v>
      </c>
      <c r="S282" s="3">
        <f>L282+N282+Q282</f>
        <v>2.1920000000000002</v>
      </c>
      <c r="T282" s="2"/>
      <c r="U282" s="3"/>
      <c r="V282" s="2"/>
      <c r="W282" s="3"/>
      <c r="X282" s="2">
        <v>1.6E-2</v>
      </c>
      <c r="Y282" s="2">
        <v>137</v>
      </c>
      <c r="Z282" s="3">
        <f>X282*Y282</f>
        <v>2.1920000000000002</v>
      </c>
      <c r="AA282" s="2">
        <f>T282+V282+Y282</f>
        <v>137</v>
      </c>
      <c r="AB282" s="3">
        <f>U282+W282+Z282</f>
        <v>2.1920000000000002</v>
      </c>
      <c r="AC282" s="2"/>
      <c r="AD282" s="109" t="b">
        <f t="shared" si="178"/>
        <v>1</v>
      </c>
      <c r="AE282" s="109" t="b">
        <f t="shared" si="179"/>
        <v>1</v>
      </c>
    </row>
    <row r="283" spans="1:31" s="176" customFormat="1">
      <c r="A283" s="4"/>
      <c r="B283" s="4" t="s">
        <v>108</v>
      </c>
      <c r="C283" s="4">
        <f>SUM(C263:C282)</f>
        <v>2403</v>
      </c>
      <c r="D283" s="5">
        <f>SUM(D263:D282)</f>
        <v>16.246923200000001</v>
      </c>
      <c r="E283" s="4">
        <f>SUM(E263:E282)</f>
        <v>0</v>
      </c>
      <c r="F283" s="5">
        <f>SUM(F263:F282)</f>
        <v>0</v>
      </c>
      <c r="G283" s="175">
        <f t="shared" si="172"/>
        <v>0</v>
      </c>
      <c r="H283" s="175">
        <f t="shared" si="173"/>
        <v>0</v>
      </c>
      <c r="I283" s="4">
        <f t="shared" ref="I283:AB283" si="186">SUM(I263:I282)</f>
        <v>2403</v>
      </c>
      <c r="J283" s="5">
        <f t="shared" si="186"/>
        <v>16.246923200000001</v>
      </c>
      <c r="K283" s="4">
        <f t="shared" si="186"/>
        <v>0</v>
      </c>
      <c r="L283" s="5">
        <f t="shared" si="186"/>
        <v>0</v>
      </c>
      <c r="M283" s="4">
        <f t="shared" si="186"/>
        <v>0</v>
      </c>
      <c r="N283" s="5">
        <f t="shared" si="186"/>
        <v>0</v>
      </c>
      <c r="O283" s="4">
        <f t="shared" si="186"/>
        <v>0.33600000000000008</v>
      </c>
      <c r="P283" s="4">
        <f t="shared" si="186"/>
        <v>2452</v>
      </c>
      <c r="Q283" s="5">
        <f t="shared" si="186"/>
        <v>25.712</v>
      </c>
      <c r="R283" s="4">
        <f t="shared" si="186"/>
        <v>2452</v>
      </c>
      <c r="S283" s="5">
        <f t="shared" si="186"/>
        <v>25.712</v>
      </c>
      <c r="T283" s="4">
        <f t="shared" si="186"/>
        <v>0</v>
      </c>
      <c r="U283" s="5">
        <f t="shared" si="186"/>
        <v>0</v>
      </c>
      <c r="V283" s="4">
        <f t="shared" si="186"/>
        <v>0</v>
      </c>
      <c r="W283" s="5">
        <f t="shared" si="186"/>
        <v>0</v>
      </c>
      <c r="X283" s="4">
        <v>0.29700000000000004</v>
      </c>
      <c r="Y283" s="4">
        <f t="shared" si="186"/>
        <v>2452</v>
      </c>
      <c r="Z283" s="5">
        <f t="shared" si="186"/>
        <v>25.712</v>
      </c>
      <c r="AA283" s="4">
        <f t="shared" si="186"/>
        <v>2452</v>
      </c>
      <c r="AB283" s="5">
        <f t="shared" si="186"/>
        <v>25.712</v>
      </c>
      <c r="AC283" s="4"/>
      <c r="AD283" s="109" t="b">
        <f t="shared" si="178"/>
        <v>0</v>
      </c>
      <c r="AE283" s="109" t="b">
        <f t="shared" si="179"/>
        <v>1</v>
      </c>
    </row>
    <row r="284" spans="1:31" s="176" customFormat="1" ht="63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8"/>
        <v>1</v>
      </c>
      <c r="AE284" s="109" t="b">
        <f t="shared" si="179"/>
        <v>1</v>
      </c>
    </row>
    <row r="285" spans="1:31" ht="31.5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8"/>
        <v>1</v>
      </c>
      <c r="AE285" s="109" t="b">
        <f t="shared" si="179"/>
        <v>1</v>
      </c>
    </row>
    <row r="286" spans="1:31" ht="47.25">
      <c r="A286" s="2"/>
      <c r="B286" s="2" t="s">
        <v>187</v>
      </c>
      <c r="C286" s="2">
        <v>24</v>
      </c>
      <c r="D286" s="3">
        <v>72</v>
      </c>
      <c r="E286" s="2">
        <f t="shared" ref="E286:F290" si="187">C286</f>
        <v>24</v>
      </c>
      <c r="F286" s="3">
        <f t="shared" si="187"/>
        <v>72</v>
      </c>
      <c r="G286" s="108">
        <f t="shared" si="172"/>
        <v>1</v>
      </c>
      <c r="H286" s="108">
        <f t="shared" si="173"/>
        <v>1</v>
      </c>
      <c r="I286" s="2">
        <f t="shared" si="174"/>
        <v>0</v>
      </c>
      <c r="J286" s="3">
        <f t="shared" si="174"/>
        <v>0</v>
      </c>
      <c r="K286" s="2"/>
      <c r="L286" s="3"/>
      <c r="M286" s="2"/>
      <c r="N286" s="3"/>
      <c r="O286" s="2">
        <v>0.25</v>
      </c>
      <c r="P286" s="2">
        <f>C286</f>
        <v>24</v>
      </c>
      <c r="Q286" s="3">
        <f>P286*O286*12</f>
        <v>72</v>
      </c>
      <c r="R286" s="2">
        <f t="shared" ref="R286:R296" si="188">K286+M286+P286</f>
        <v>24</v>
      </c>
      <c r="S286" s="3">
        <f t="shared" ref="S286:S296" si="189">L286+N286+Q286</f>
        <v>72</v>
      </c>
      <c r="T286" s="2"/>
      <c r="U286" s="3"/>
      <c r="V286" s="2"/>
      <c r="W286" s="3"/>
      <c r="X286" s="2">
        <v>0.25</v>
      </c>
      <c r="Y286" s="2">
        <v>24</v>
      </c>
      <c r="Z286" s="3">
        <f>Y286*X286*12</f>
        <v>72</v>
      </c>
      <c r="AA286" s="2">
        <f t="shared" ref="AA286:AA296" si="190">T286+V286+Y286</f>
        <v>24</v>
      </c>
      <c r="AB286" s="3">
        <f t="shared" ref="AB286:AB296" si="191">U286+W286+Z286</f>
        <v>72</v>
      </c>
      <c r="AC286" s="2"/>
      <c r="AD286" s="109" t="b">
        <f t="shared" si="178"/>
        <v>0</v>
      </c>
      <c r="AE286" s="109" t="b">
        <f t="shared" si="179"/>
        <v>1</v>
      </c>
    </row>
    <row r="287" spans="1:31" ht="31.5">
      <c r="A287" s="2"/>
      <c r="B287" s="2" t="s">
        <v>188</v>
      </c>
      <c r="C287" s="2">
        <v>8</v>
      </c>
      <c r="D287" s="3">
        <v>24</v>
      </c>
      <c r="E287" s="2">
        <f t="shared" si="187"/>
        <v>8</v>
      </c>
      <c r="F287" s="3">
        <f t="shared" si="187"/>
        <v>24</v>
      </c>
      <c r="G287" s="108">
        <f t="shared" si="172"/>
        <v>1</v>
      </c>
      <c r="H287" s="108">
        <f t="shared" si="173"/>
        <v>1</v>
      </c>
      <c r="I287" s="2">
        <f t="shared" si="174"/>
        <v>0</v>
      </c>
      <c r="J287" s="3">
        <f t="shared" si="174"/>
        <v>0</v>
      </c>
      <c r="K287" s="2"/>
      <c r="L287" s="3"/>
      <c r="M287" s="2"/>
      <c r="N287" s="3"/>
      <c r="O287" s="2">
        <v>0.25</v>
      </c>
      <c r="P287" s="2">
        <f>C287</f>
        <v>8</v>
      </c>
      <c r="Q287" s="3">
        <f>P287*O287*12</f>
        <v>24</v>
      </c>
      <c r="R287" s="2">
        <f t="shared" si="188"/>
        <v>8</v>
      </c>
      <c r="S287" s="3">
        <f t="shared" si="189"/>
        <v>24</v>
      </c>
      <c r="T287" s="2"/>
      <c r="U287" s="3"/>
      <c r="V287" s="2"/>
      <c r="W287" s="3"/>
      <c r="X287" s="2">
        <v>0.25</v>
      </c>
      <c r="Y287" s="2">
        <v>8</v>
      </c>
      <c r="Z287" s="3">
        <f>Y287*X287*12</f>
        <v>24</v>
      </c>
      <c r="AA287" s="2">
        <f t="shared" si="190"/>
        <v>8</v>
      </c>
      <c r="AB287" s="3">
        <f t="shared" si="191"/>
        <v>24</v>
      </c>
      <c r="AC287" s="2"/>
      <c r="AD287" s="109" t="b">
        <f t="shared" si="178"/>
        <v>0</v>
      </c>
      <c r="AE287" s="109" t="b">
        <f t="shared" si="179"/>
        <v>1</v>
      </c>
    </row>
    <row r="288" spans="1:31" ht="47.25">
      <c r="A288" s="2"/>
      <c r="B288" s="2" t="s">
        <v>189</v>
      </c>
      <c r="C288" s="2">
        <v>4</v>
      </c>
      <c r="D288" s="3">
        <v>12</v>
      </c>
      <c r="E288" s="2">
        <f t="shared" si="187"/>
        <v>4</v>
      </c>
      <c r="F288" s="3">
        <f t="shared" si="187"/>
        <v>12</v>
      </c>
      <c r="G288" s="108">
        <f t="shared" si="172"/>
        <v>1</v>
      </c>
      <c r="H288" s="108">
        <f t="shared" si="173"/>
        <v>1</v>
      </c>
      <c r="I288" s="2">
        <f t="shared" si="174"/>
        <v>0</v>
      </c>
      <c r="J288" s="3">
        <f t="shared" si="174"/>
        <v>0</v>
      </c>
      <c r="K288" s="2"/>
      <c r="L288" s="3"/>
      <c r="M288" s="2"/>
      <c r="N288" s="3"/>
      <c r="O288" s="2">
        <v>0.25</v>
      </c>
      <c r="P288" s="2">
        <f>C288</f>
        <v>4</v>
      </c>
      <c r="Q288" s="3">
        <f>P288*O288*12</f>
        <v>12</v>
      </c>
      <c r="R288" s="2">
        <f t="shared" si="188"/>
        <v>4</v>
      </c>
      <c r="S288" s="3">
        <f t="shared" si="189"/>
        <v>12</v>
      </c>
      <c r="T288" s="2"/>
      <c r="U288" s="3"/>
      <c r="V288" s="2"/>
      <c r="W288" s="3"/>
      <c r="X288" s="2">
        <v>0.25</v>
      </c>
      <c r="Y288" s="2">
        <v>4</v>
      </c>
      <c r="Z288" s="3">
        <f>Y288*X288*12</f>
        <v>12</v>
      </c>
      <c r="AA288" s="2">
        <f t="shared" si="190"/>
        <v>4</v>
      </c>
      <c r="AB288" s="3">
        <f t="shared" si="191"/>
        <v>12</v>
      </c>
      <c r="AC288" s="2"/>
      <c r="AD288" s="109" t="b">
        <f t="shared" si="178"/>
        <v>0</v>
      </c>
      <c r="AE288" s="109" t="b">
        <f t="shared" si="179"/>
        <v>1</v>
      </c>
    </row>
    <row r="289" spans="1:31" ht="31.5">
      <c r="A289" s="2"/>
      <c r="B289" s="2" t="s">
        <v>190</v>
      </c>
      <c r="C289" s="2">
        <v>4</v>
      </c>
      <c r="D289" s="3">
        <v>9.6000000000000014</v>
      </c>
      <c r="E289" s="2">
        <f t="shared" si="187"/>
        <v>4</v>
      </c>
      <c r="F289" s="3">
        <f t="shared" si="187"/>
        <v>9.6000000000000014</v>
      </c>
      <c r="G289" s="108">
        <f t="shared" si="172"/>
        <v>1</v>
      </c>
      <c r="H289" s="108">
        <f t="shared" si="173"/>
        <v>1</v>
      </c>
      <c r="I289" s="2">
        <f t="shared" si="174"/>
        <v>0</v>
      </c>
      <c r="J289" s="3">
        <f t="shared" si="174"/>
        <v>0</v>
      </c>
      <c r="K289" s="2"/>
      <c r="L289" s="3"/>
      <c r="M289" s="2"/>
      <c r="N289" s="3"/>
      <c r="O289" s="2">
        <v>0.2</v>
      </c>
      <c r="P289" s="2">
        <f>C289</f>
        <v>4</v>
      </c>
      <c r="Q289" s="3">
        <f>P289*O289*12</f>
        <v>9.6000000000000014</v>
      </c>
      <c r="R289" s="2">
        <f t="shared" si="188"/>
        <v>4</v>
      </c>
      <c r="S289" s="3">
        <f t="shared" si="189"/>
        <v>9.6000000000000014</v>
      </c>
      <c r="T289" s="2"/>
      <c r="U289" s="3"/>
      <c r="V289" s="2"/>
      <c r="W289" s="3"/>
      <c r="X289" s="2">
        <v>0.2</v>
      </c>
      <c r="Y289" s="2">
        <v>4</v>
      </c>
      <c r="Z289" s="3">
        <f>Y289*X289*12</f>
        <v>9.6000000000000014</v>
      </c>
      <c r="AA289" s="2">
        <f t="shared" si="190"/>
        <v>4</v>
      </c>
      <c r="AB289" s="3">
        <f t="shared" si="191"/>
        <v>9.6000000000000014</v>
      </c>
      <c r="AC289" s="2"/>
      <c r="AD289" s="109" t="b">
        <f t="shared" si="178"/>
        <v>0</v>
      </c>
      <c r="AE289" s="109" t="b">
        <f t="shared" si="179"/>
        <v>1</v>
      </c>
    </row>
    <row r="290" spans="1:31" ht="63">
      <c r="A290" s="2"/>
      <c r="B290" s="2" t="s">
        <v>191</v>
      </c>
      <c r="C290" s="2">
        <v>8</v>
      </c>
      <c r="D290" s="3">
        <v>24</v>
      </c>
      <c r="E290" s="2">
        <f t="shared" si="187"/>
        <v>8</v>
      </c>
      <c r="F290" s="3">
        <f t="shared" si="187"/>
        <v>24</v>
      </c>
      <c r="G290" s="108">
        <f t="shared" si="172"/>
        <v>1</v>
      </c>
      <c r="H290" s="108">
        <f t="shared" si="173"/>
        <v>1</v>
      </c>
      <c r="I290" s="2">
        <f t="shared" si="174"/>
        <v>0</v>
      </c>
      <c r="J290" s="3">
        <f t="shared" si="174"/>
        <v>0</v>
      </c>
      <c r="K290" s="2"/>
      <c r="L290" s="3"/>
      <c r="M290" s="2"/>
      <c r="N290" s="3"/>
      <c r="O290" s="2">
        <v>0.25</v>
      </c>
      <c r="P290" s="2">
        <f>C290</f>
        <v>8</v>
      </c>
      <c r="Q290" s="3">
        <f>P290*O290*12</f>
        <v>24</v>
      </c>
      <c r="R290" s="2">
        <f t="shared" si="188"/>
        <v>8</v>
      </c>
      <c r="S290" s="3">
        <f t="shared" si="189"/>
        <v>24</v>
      </c>
      <c r="T290" s="2"/>
      <c r="U290" s="3"/>
      <c r="V290" s="2"/>
      <c r="W290" s="3"/>
      <c r="X290" s="2">
        <v>0.25</v>
      </c>
      <c r="Y290" s="2">
        <v>8</v>
      </c>
      <c r="Z290" s="3">
        <f>Y290*X290*12</f>
        <v>24</v>
      </c>
      <c r="AA290" s="2">
        <f t="shared" si="190"/>
        <v>8</v>
      </c>
      <c r="AB290" s="3">
        <f t="shared" si="191"/>
        <v>24</v>
      </c>
      <c r="AC290" s="2"/>
      <c r="AD290" s="109" t="b">
        <f t="shared" si="178"/>
        <v>0</v>
      </c>
      <c r="AE290" s="109" t="b">
        <f t="shared" si="179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2"/>
        <v>#DIV/0!</v>
      </c>
      <c r="H291" s="108" t="e">
        <f t="shared" si="173"/>
        <v>#DIV/0!</v>
      </c>
      <c r="I291" s="2">
        <f t="shared" si="174"/>
        <v>0</v>
      </c>
      <c r="J291" s="3">
        <f t="shared" si="174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2">P291*O291</f>
        <v>0</v>
      </c>
      <c r="R291" s="2">
        <f t="shared" si="188"/>
        <v>0</v>
      </c>
      <c r="S291" s="3">
        <f t="shared" si="189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3">X291*Y291</f>
        <v>0</v>
      </c>
      <c r="AA291" s="2">
        <f t="shared" si="190"/>
        <v>0</v>
      </c>
      <c r="AB291" s="3">
        <f t="shared" si="191"/>
        <v>0</v>
      </c>
      <c r="AC291" s="2"/>
      <c r="AD291" s="109" t="b">
        <f t="shared" si="178"/>
        <v>1</v>
      </c>
      <c r="AE291" s="109" t="b">
        <f t="shared" si="179"/>
        <v>1</v>
      </c>
    </row>
    <row r="292" spans="1:31" ht="47.2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2"/>
        <v>#DIV/0!</v>
      </c>
      <c r="H292" s="108" t="e">
        <f t="shared" si="173"/>
        <v>#DIV/0!</v>
      </c>
      <c r="I292" s="2">
        <f t="shared" si="174"/>
        <v>0</v>
      </c>
      <c r="J292" s="3">
        <f t="shared" si="174"/>
        <v>0</v>
      </c>
      <c r="K292" s="2"/>
      <c r="L292" s="3"/>
      <c r="M292" s="2"/>
      <c r="N292" s="3"/>
      <c r="O292" s="2">
        <v>1</v>
      </c>
      <c r="P292" s="2"/>
      <c r="Q292" s="3">
        <f t="shared" si="192"/>
        <v>0</v>
      </c>
      <c r="R292" s="2">
        <f t="shared" si="188"/>
        <v>0</v>
      </c>
      <c r="S292" s="3">
        <f t="shared" si="189"/>
        <v>0</v>
      </c>
      <c r="T292" s="2"/>
      <c r="U292" s="3"/>
      <c r="V292" s="2"/>
      <c r="W292" s="3"/>
      <c r="X292" s="2">
        <v>1</v>
      </c>
      <c r="Y292" s="2"/>
      <c r="Z292" s="3">
        <f t="shared" si="193"/>
        <v>0</v>
      </c>
      <c r="AA292" s="2">
        <f t="shared" si="190"/>
        <v>0</v>
      </c>
      <c r="AB292" s="3">
        <f t="shared" si="191"/>
        <v>0</v>
      </c>
      <c r="AC292" s="2"/>
      <c r="AD292" s="109" t="b">
        <f t="shared" si="178"/>
        <v>1</v>
      </c>
      <c r="AE292" s="109" t="b">
        <f t="shared" si="179"/>
        <v>1</v>
      </c>
    </row>
    <row r="293" spans="1:31">
      <c r="A293" s="2">
        <f>+A292+0.01</f>
        <v>12.04</v>
      </c>
      <c r="B293" s="2" t="s">
        <v>193</v>
      </c>
      <c r="C293" s="2">
        <v>4</v>
      </c>
      <c r="D293" s="3">
        <v>2</v>
      </c>
      <c r="E293" s="2">
        <f>C293</f>
        <v>4</v>
      </c>
      <c r="F293" s="3">
        <f>D293</f>
        <v>2</v>
      </c>
      <c r="G293" s="108">
        <f t="shared" si="172"/>
        <v>1</v>
      </c>
      <c r="H293" s="108">
        <f t="shared" si="173"/>
        <v>1</v>
      </c>
      <c r="I293" s="2">
        <f t="shared" si="174"/>
        <v>0</v>
      </c>
      <c r="J293" s="3">
        <f t="shared" si="174"/>
        <v>0</v>
      </c>
      <c r="K293" s="2"/>
      <c r="L293" s="3"/>
      <c r="M293" s="2"/>
      <c r="N293" s="3"/>
      <c r="O293" s="2">
        <v>0.5</v>
      </c>
      <c r="P293" s="2">
        <f>C293</f>
        <v>4</v>
      </c>
      <c r="Q293" s="3">
        <f t="shared" si="192"/>
        <v>2</v>
      </c>
      <c r="R293" s="2">
        <f t="shared" si="188"/>
        <v>4</v>
      </c>
      <c r="S293" s="3">
        <f t="shared" si="189"/>
        <v>2</v>
      </c>
      <c r="T293" s="2"/>
      <c r="U293" s="3"/>
      <c r="V293" s="2"/>
      <c r="W293" s="3"/>
      <c r="X293" s="2">
        <v>0.5</v>
      </c>
      <c r="Y293" s="2">
        <v>4</v>
      </c>
      <c r="Z293" s="3">
        <f t="shared" si="193"/>
        <v>2</v>
      </c>
      <c r="AA293" s="2">
        <f t="shared" si="190"/>
        <v>4</v>
      </c>
      <c r="AB293" s="3">
        <f t="shared" si="191"/>
        <v>2</v>
      </c>
      <c r="AC293" s="2"/>
      <c r="AD293" s="109" t="b">
        <f t="shared" si="178"/>
        <v>1</v>
      </c>
      <c r="AE293" s="109" t="b">
        <f t="shared" si="179"/>
        <v>1</v>
      </c>
    </row>
    <row r="294" spans="1:31" ht="31.5">
      <c r="A294" s="2">
        <f>+A293+0.01</f>
        <v>12.049999999999999</v>
      </c>
      <c r="B294" s="2" t="s">
        <v>194</v>
      </c>
      <c r="C294" s="2">
        <v>4</v>
      </c>
      <c r="D294" s="3">
        <v>1.2</v>
      </c>
      <c r="E294" s="2">
        <f>C294</f>
        <v>4</v>
      </c>
      <c r="F294" s="3">
        <f>D294</f>
        <v>1.2</v>
      </c>
      <c r="G294" s="108">
        <f t="shared" si="172"/>
        <v>1</v>
      </c>
      <c r="H294" s="108">
        <f t="shared" si="173"/>
        <v>1</v>
      </c>
      <c r="I294" s="2">
        <f t="shared" si="174"/>
        <v>0</v>
      </c>
      <c r="J294" s="3">
        <f t="shared" si="174"/>
        <v>0</v>
      </c>
      <c r="K294" s="2"/>
      <c r="L294" s="3"/>
      <c r="M294" s="2"/>
      <c r="N294" s="3"/>
      <c r="O294" s="2">
        <v>0.3</v>
      </c>
      <c r="P294" s="2">
        <f>C294</f>
        <v>4</v>
      </c>
      <c r="Q294" s="3">
        <f t="shared" si="192"/>
        <v>1.2</v>
      </c>
      <c r="R294" s="2">
        <f t="shared" si="188"/>
        <v>4</v>
      </c>
      <c r="S294" s="3">
        <f t="shared" si="189"/>
        <v>1.2</v>
      </c>
      <c r="T294" s="2"/>
      <c r="U294" s="3"/>
      <c r="V294" s="2"/>
      <c r="W294" s="3"/>
      <c r="X294" s="2">
        <v>0.3</v>
      </c>
      <c r="Y294" s="2">
        <v>4</v>
      </c>
      <c r="Z294" s="3">
        <f t="shared" si="193"/>
        <v>1.2</v>
      </c>
      <c r="AA294" s="2">
        <f t="shared" si="190"/>
        <v>4</v>
      </c>
      <c r="AB294" s="3">
        <f t="shared" si="191"/>
        <v>1.2</v>
      </c>
      <c r="AC294" s="2"/>
      <c r="AD294" s="109" t="b">
        <f t="shared" si="178"/>
        <v>1</v>
      </c>
      <c r="AE294" s="109" t="b">
        <f t="shared" si="179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2"/>
        <v>#DIV/0!</v>
      </c>
      <c r="H295" s="108" t="e">
        <f t="shared" si="173"/>
        <v>#DIV/0!</v>
      </c>
      <c r="I295" s="2">
        <f t="shared" si="174"/>
        <v>0</v>
      </c>
      <c r="J295" s="3">
        <f t="shared" si="174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2"/>
        <v>0</v>
      </c>
      <c r="R295" s="2">
        <f t="shared" si="188"/>
        <v>0</v>
      </c>
      <c r="S295" s="3">
        <f t="shared" si="189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3"/>
        <v>0</v>
      </c>
      <c r="AA295" s="2">
        <f t="shared" si="190"/>
        <v>0</v>
      </c>
      <c r="AB295" s="3">
        <f t="shared" si="191"/>
        <v>0</v>
      </c>
      <c r="AC295" s="2"/>
      <c r="AD295" s="109" t="b">
        <f t="shared" si="178"/>
        <v>1</v>
      </c>
      <c r="AE295" s="109" t="b">
        <f t="shared" si="179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2"/>
        <v>#DIV/0!</v>
      </c>
      <c r="H296" s="108" t="e">
        <f t="shared" si="173"/>
        <v>#DIV/0!</v>
      </c>
      <c r="I296" s="2">
        <f t="shared" si="174"/>
        <v>0</v>
      </c>
      <c r="J296" s="3">
        <f t="shared" si="174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2"/>
        <v>0</v>
      </c>
      <c r="R296" s="2">
        <f t="shared" si="188"/>
        <v>0</v>
      </c>
      <c r="S296" s="3">
        <f t="shared" si="189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3"/>
        <v>0</v>
      </c>
      <c r="AA296" s="2">
        <f t="shared" si="190"/>
        <v>0</v>
      </c>
      <c r="AB296" s="3">
        <f t="shared" si="191"/>
        <v>0</v>
      </c>
      <c r="AC296" s="2"/>
      <c r="AD296" s="109" t="b">
        <f t="shared" si="178"/>
        <v>1</v>
      </c>
      <c r="AE296" s="109" t="b">
        <f t="shared" si="179"/>
        <v>1</v>
      </c>
    </row>
    <row r="297" spans="1:31" s="176" customFormat="1">
      <c r="A297" s="4"/>
      <c r="B297" s="4" t="s">
        <v>108</v>
      </c>
      <c r="C297" s="4">
        <f>SUM(C286:C296)</f>
        <v>56</v>
      </c>
      <c r="D297" s="5">
        <f>SUM(D286:D296)</f>
        <v>144.79999999999998</v>
      </c>
      <c r="E297" s="4">
        <f>SUM(E286:E296)</f>
        <v>56</v>
      </c>
      <c r="F297" s="5">
        <f>SUM(F286:F296)</f>
        <v>144.79999999999998</v>
      </c>
      <c r="G297" s="175">
        <f t="shared" si="172"/>
        <v>1</v>
      </c>
      <c r="H297" s="175">
        <f t="shared" si="173"/>
        <v>1</v>
      </c>
      <c r="I297" s="4">
        <f t="shared" ref="I297:N297" si="194">SUM(I286:I296)</f>
        <v>0</v>
      </c>
      <c r="J297" s="5">
        <f t="shared" si="194"/>
        <v>0</v>
      </c>
      <c r="K297" s="4">
        <f t="shared" si="194"/>
        <v>0</v>
      </c>
      <c r="L297" s="5">
        <f t="shared" si="194"/>
        <v>0</v>
      </c>
      <c r="M297" s="4">
        <f t="shared" si="194"/>
        <v>0</v>
      </c>
      <c r="N297" s="5">
        <f t="shared" si="194"/>
        <v>0</v>
      </c>
      <c r="O297" s="4">
        <f t="shared" ref="O297:AB297" si="195">SUM(O286:O296)</f>
        <v>4.1999999999999993</v>
      </c>
      <c r="P297" s="4">
        <f>SUM(P286:P296)</f>
        <v>56</v>
      </c>
      <c r="Q297" s="5">
        <f t="shared" si="195"/>
        <v>144.79999999999998</v>
      </c>
      <c r="R297" s="4">
        <f t="shared" si="195"/>
        <v>56</v>
      </c>
      <c r="S297" s="5">
        <f t="shared" si="195"/>
        <v>144.79999999999998</v>
      </c>
      <c r="T297" s="4">
        <f t="shared" si="195"/>
        <v>0</v>
      </c>
      <c r="U297" s="5">
        <f t="shared" si="195"/>
        <v>0</v>
      </c>
      <c r="V297" s="4">
        <f t="shared" si="195"/>
        <v>0</v>
      </c>
      <c r="W297" s="5">
        <f t="shared" si="195"/>
        <v>0</v>
      </c>
      <c r="X297" s="4">
        <v>4.1999999999999993</v>
      </c>
      <c r="Y297" s="4">
        <f t="shared" si="195"/>
        <v>56</v>
      </c>
      <c r="Z297" s="5">
        <f t="shared" si="195"/>
        <v>144.79999999999998</v>
      </c>
      <c r="AA297" s="4">
        <f t="shared" si="195"/>
        <v>56</v>
      </c>
      <c r="AB297" s="5">
        <f t="shared" si="195"/>
        <v>144.79999999999998</v>
      </c>
      <c r="AC297" s="4"/>
      <c r="AD297" s="109" t="b">
        <f t="shared" si="178"/>
        <v>0</v>
      </c>
      <c r="AE297" s="109" t="b">
        <f t="shared" si="179"/>
        <v>1</v>
      </c>
    </row>
    <row r="298" spans="1:31" s="176" customFormat="1" ht="47.2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8"/>
        <v>1</v>
      </c>
      <c r="AE298" s="109" t="b">
        <f t="shared" si="179"/>
        <v>1</v>
      </c>
    </row>
    <row r="299" spans="1:31" ht="47.25">
      <c r="A299" s="2">
        <v>13.01</v>
      </c>
      <c r="B299" s="2" t="s">
        <v>198</v>
      </c>
      <c r="C299" s="2">
        <v>23</v>
      </c>
      <c r="D299" s="3">
        <v>69</v>
      </c>
      <c r="E299" s="2">
        <f>C299</f>
        <v>23</v>
      </c>
      <c r="F299" s="3">
        <f>D299</f>
        <v>69</v>
      </c>
      <c r="G299" s="108">
        <f t="shared" si="172"/>
        <v>1</v>
      </c>
      <c r="H299" s="108">
        <f t="shared" si="173"/>
        <v>1</v>
      </c>
      <c r="I299" s="2">
        <f t="shared" ref="I299:J305" si="196">C299-E299</f>
        <v>0</v>
      </c>
      <c r="J299" s="3">
        <f t="shared" si="196"/>
        <v>0</v>
      </c>
      <c r="K299" s="2"/>
      <c r="L299" s="3"/>
      <c r="M299" s="2"/>
      <c r="N299" s="3"/>
      <c r="O299" s="2">
        <v>0.25</v>
      </c>
      <c r="P299" s="2">
        <f>C299</f>
        <v>23</v>
      </c>
      <c r="Q299" s="3">
        <f>P299*O299*12</f>
        <v>69</v>
      </c>
      <c r="R299" s="2">
        <f t="shared" ref="R299:R305" si="197">K299+M299+P299</f>
        <v>23</v>
      </c>
      <c r="S299" s="3">
        <f t="shared" ref="S299:S305" si="198">L299+N299+Q299</f>
        <v>69</v>
      </c>
      <c r="T299" s="2"/>
      <c r="U299" s="3"/>
      <c r="V299" s="2"/>
      <c r="W299" s="3"/>
      <c r="X299" s="2">
        <v>0.25</v>
      </c>
      <c r="Y299" s="2">
        <v>23</v>
      </c>
      <c r="Z299" s="3">
        <f>Y299*X299*12</f>
        <v>69</v>
      </c>
      <c r="AA299" s="2">
        <f t="shared" ref="AA299:AA305" si="199">T299+V299+Y299</f>
        <v>23</v>
      </c>
      <c r="AB299" s="3">
        <f t="shared" ref="AB299:AB305" si="200">U299+W299+Z299</f>
        <v>69</v>
      </c>
      <c r="AC299" s="2"/>
      <c r="AD299" s="109" t="b">
        <f t="shared" si="178"/>
        <v>0</v>
      </c>
      <c r="AE299" s="109" t="b">
        <f t="shared" si="179"/>
        <v>1</v>
      </c>
    </row>
    <row r="300" spans="1:31">
      <c r="A300" s="2">
        <f t="shared" ref="A300:A305" si="201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2"/>
        <v>#DIV/0!</v>
      </c>
      <c r="H300" s="108" t="e">
        <f t="shared" si="173"/>
        <v>#DIV/0!</v>
      </c>
      <c r="I300" s="2">
        <f t="shared" si="196"/>
        <v>0</v>
      </c>
      <c r="J300" s="3">
        <f t="shared" si="196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2">P300*O300</f>
        <v>0</v>
      </c>
      <c r="R300" s="2">
        <f t="shared" si="197"/>
        <v>0</v>
      </c>
      <c r="S300" s="3">
        <f t="shared" si="198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3">X300*Y300</f>
        <v>0</v>
      </c>
      <c r="AA300" s="2">
        <f t="shared" si="199"/>
        <v>0</v>
      </c>
      <c r="AB300" s="3">
        <f t="shared" si="200"/>
        <v>0</v>
      </c>
      <c r="AC300" s="2"/>
      <c r="AD300" s="109" t="b">
        <f t="shared" si="178"/>
        <v>1</v>
      </c>
      <c r="AE300" s="109" t="b">
        <f t="shared" si="179"/>
        <v>1</v>
      </c>
    </row>
    <row r="301" spans="1:31" ht="47.25">
      <c r="A301" s="2">
        <f t="shared" si="201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2"/>
        <v>#DIV/0!</v>
      </c>
      <c r="H301" s="108" t="e">
        <f t="shared" si="173"/>
        <v>#DIV/0!</v>
      </c>
      <c r="I301" s="2">
        <f t="shared" si="196"/>
        <v>0</v>
      </c>
      <c r="J301" s="3">
        <f t="shared" si="196"/>
        <v>0</v>
      </c>
      <c r="K301" s="2"/>
      <c r="L301" s="3"/>
      <c r="M301" s="2"/>
      <c r="N301" s="3"/>
      <c r="O301" s="2">
        <v>0.1</v>
      </c>
      <c r="P301" s="2"/>
      <c r="Q301" s="3">
        <f t="shared" si="202"/>
        <v>0</v>
      </c>
      <c r="R301" s="2">
        <f t="shared" si="197"/>
        <v>0</v>
      </c>
      <c r="S301" s="3">
        <f t="shared" si="198"/>
        <v>0</v>
      </c>
      <c r="T301" s="2"/>
      <c r="U301" s="3"/>
      <c r="V301" s="2"/>
      <c r="W301" s="3"/>
      <c r="X301" s="2">
        <v>0.1</v>
      </c>
      <c r="Y301" s="2"/>
      <c r="Z301" s="3">
        <f t="shared" si="203"/>
        <v>0</v>
      </c>
      <c r="AA301" s="2">
        <f t="shared" si="199"/>
        <v>0</v>
      </c>
      <c r="AB301" s="3">
        <f t="shared" si="200"/>
        <v>0</v>
      </c>
      <c r="AC301" s="2"/>
      <c r="AD301" s="109" t="b">
        <f t="shared" si="178"/>
        <v>1</v>
      </c>
      <c r="AE301" s="109" t="b">
        <f t="shared" si="179"/>
        <v>1</v>
      </c>
    </row>
    <row r="302" spans="1:31">
      <c r="A302" s="2">
        <f t="shared" si="201"/>
        <v>13.04</v>
      </c>
      <c r="B302" s="2" t="s">
        <v>193</v>
      </c>
      <c r="C302" s="2">
        <v>23</v>
      </c>
      <c r="D302" s="3">
        <v>2.3000000000000003</v>
      </c>
      <c r="E302" s="2">
        <f>C302</f>
        <v>23</v>
      </c>
      <c r="F302" s="3">
        <f>D302</f>
        <v>2.3000000000000003</v>
      </c>
      <c r="G302" s="108">
        <f t="shared" si="172"/>
        <v>1</v>
      </c>
      <c r="H302" s="108">
        <f t="shared" si="173"/>
        <v>1</v>
      </c>
      <c r="I302" s="2">
        <f t="shared" si="196"/>
        <v>0</v>
      </c>
      <c r="J302" s="3">
        <f t="shared" si="196"/>
        <v>0</v>
      </c>
      <c r="K302" s="2"/>
      <c r="L302" s="3"/>
      <c r="M302" s="2"/>
      <c r="N302" s="3"/>
      <c r="O302" s="2">
        <v>0.1</v>
      </c>
      <c r="P302" s="2">
        <f>C302</f>
        <v>23</v>
      </c>
      <c r="Q302" s="3">
        <f t="shared" si="202"/>
        <v>2.3000000000000003</v>
      </c>
      <c r="R302" s="2">
        <f t="shared" si="197"/>
        <v>23</v>
      </c>
      <c r="S302" s="3">
        <f t="shared" si="198"/>
        <v>2.3000000000000003</v>
      </c>
      <c r="T302" s="2"/>
      <c r="U302" s="3"/>
      <c r="V302" s="2"/>
      <c r="W302" s="3"/>
      <c r="X302" s="2">
        <v>0.1</v>
      </c>
      <c r="Y302" s="2">
        <v>23</v>
      </c>
      <c r="Z302" s="3">
        <f t="shared" si="203"/>
        <v>2.3000000000000003</v>
      </c>
      <c r="AA302" s="2">
        <f t="shared" si="199"/>
        <v>23</v>
      </c>
      <c r="AB302" s="3">
        <f t="shared" si="200"/>
        <v>2.3000000000000003</v>
      </c>
      <c r="AC302" s="2"/>
      <c r="AD302" s="109" t="b">
        <f t="shared" si="178"/>
        <v>1</v>
      </c>
      <c r="AE302" s="109" t="b">
        <f t="shared" si="179"/>
        <v>1</v>
      </c>
    </row>
    <row r="303" spans="1:31" ht="31.5">
      <c r="A303" s="2">
        <f t="shared" si="201"/>
        <v>13.049999999999999</v>
      </c>
      <c r="B303" s="2" t="s">
        <v>199</v>
      </c>
      <c r="C303" s="2">
        <v>23</v>
      </c>
      <c r="D303" s="3">
        <v>2.76</v>
      </c>
      <c r="E303" s="2">
        <f>C303</f>
        <v>23</v>
      </c>
      <c r="F303" s="3">
        <f>D303</f>
        <v>2.76</v>
      </c>
      <c r="G303" s="108">
        <f t="shared" si="172"/>
        <v>1</v>
      </c>
      <c r="H303" s="108">
        <f t="shared" si="173"/>
        <v>1</v>
      </c>
      <c r="I303" s="2">
        <f t="shared" si="196"/>
        <v>0</v>
      </c>
      <c r="J303" s="3">
        <f t="shared" si="196"/>
        <v>0</v>
      </c>
      <c r="K303" s="2"/>
      <c r="L303" s="3"/>
      <c r="M303" s="2"/>
      <c r="N303" s="3"/>
      <c r="O303" s="2">
        <f>0.01*12</f>
        <v>0.12</v>
      </c>
      <c r="P303" s="2">
        <f>C303</f>
        <v>23</v>
      </c>
      <c r="Q303" s="3">
        <f t="shared" si="202"/>
        <v>2.76</v>
      </c>
      <c r="R303" s="2">
        <f t="shared" si="197"/>
        <v>23</v>
      </c>
      <c r="S303" s="3">
        <f t="shared" si="198"/>
        <v>2.76</v>
      </c>
      <c r="T303" s="2"/>
      <c r="U303" s="3"/>
      <c r="V303" s="2"/>
      <c r="W303" s="3"/>
      <c r="X303" s="2">
        <v>0.12</v>
      </c>
      <c r="Y303" s="2">
        <v>23</v>
      </c>
      <c r="Z303" s="3">
        <f t="shared" si="203"/>
        <v>2.76</v>
      </c>
      <c r="AA303" s="2">
        <f t="shared" si="199"/>
        <v>23</v>
      </c>
      <c r="AB303" s="3">
        <f t="shared" si="200"/>
        <v>2.76</v>
      </c>
      <c r="AC303" s="2"/>
      <c r="AD303" s="109" t="b">
        <f t="shared" si="178"/>
        <v>1</v>
      </c>
      <c r="AE303" s="109" t="b">
        <f t="shared" si="179"/>
        <v>1</v>
      </c>
    </row>
    <row r="304" spans="1:31">
      <c r="A304" s="2">
        <f t="shared" si="201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2"/>
        <v>#DIV/0!</v>
      </c>
      <c r="H304" s="108" t="e">
        <f t="shared" si="173"/>
        <v>#DIV/0!</v>
      </c>
      <c r="I304" s="2">
        <f t="shared" si="196"/>
        <v>0</v>
      </c>
      <c r="J304" s="3">
        <f t="shared" si="196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2"/>
        <v>0</v>
      </c>
      <c r="R304" s="2">
        <f t="shared" si="197"/>
        <v>0</v>
      </c>
      <c r="S304" s="3">
        <f t="shared" si="198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3"/>
        <v>0</v>
      </c>
      <c r="AA304" s="2">
        <f t="shared" si="199"/>
        <v>0</v>
      </c>
      <c r="AB304" s="3">
        <f t="shared" si="200"/>
        <v>0</v>
      </c>
      <c r="AC304" s="2"/>
      <c r="AD304" s="109" t="b">
        <f t="shared" si="178"/>
        <v>1</v>
      </c>
      <c r="AE304" s="109" t="b">
        <f t="shared" si="179"/>
        <v>1</v>
      </c>
    </row>
    <row r="305" spans="1:31">
      <c r="A305" s="2">
        <f t="shared" si="201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2"/>
        <v>#DIV/0!</v>
      </c>
      <c r="H305" s="108" t="e">
        <f t="shared" si="173"/>
        <v>#DIV/0!</v>
      </c>
      <c r="I305" s="2">
        <f t="shared" si="196"/>
        <v>0</v>
      </c>
      <c r="J305" s="3">
        <f t="shared" si="196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2"/>
        <v>0</v>
      </c>
      <c r="R305" s="2">
        <f t="shared" si="197"/>
        <v>0</v>
      </c>
      <c r="S305" s="3">
        <f t="shared" si="198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3"/>
        <v>0</v>
      </c>
      <c r="AA305" s="2">
        <f t="shared" si="199"/>
        <v>0</v>
      </c>
      <c r="AB305" s="3">
        <f t="shared" si="200"/>
        <v>0</v>
      </c>
      <c r="AC305" s="2"/>
      <c r="AD305" s="109" t="b">
        <f t="shared" si="178"/>
        <v>1</v>
      </c>
      <c r="AE305" s="109" t="b">
        <f t="shared" si="179"/>
        <v>1</v>
      </c>
    </row>
    <row r="306" spans="1:31" s="176" customFormat="1">
      <c r="A306" s="4"/>
      <c r="B306" s="4" t="s">
        <v>108</v>
      </c>
      <c r="C306" s="4">
        <f>SUM(C299:C305)</f>
        <v>69</v>
      </c>
      <c r="D306" s="5">
        <f>SUM(D299:D305)</f>
        <v>74.06</v>
      </c>
      <c r="E306" s="4">
        <f>SUM(E299:E305)</f>
        <v>69</v>
      </c>
      <c r="F306" s="5">
        <f>SUM(F299:F305)</f>
        <v>74.06</v>
      </c>
      <c r="G306" s="175">
        <f t="shared" si="172"/>
        <v>1</v>
      </c>
      <c r="H306" s="175">
        <f t="shared" si="173"/>
        <v>1</v>
      </c>
      <c r="I306" s="4">
        <f t="shared" ref="I306:N306" si="204">SUM(I299:I305)</f>
        <v>0</v>
      </c>
      <c r="J306" s="5">
        <f t="shared" si="204"/>
        <v>0</v>
      </c>
      <c r="K306" s="4">
        <f t="shared" si="204"/>
        <v>0</v>
      </c>
      <c r="L306" s="5">
        <f t="shared" si="204"/>
        <v>0</v>
      </c>
      <c r="M306" s="4">
        <f t="shared" si="204"/>
        <v>0</v>
      </c>
      <c r="N306" s="5">
        <f t="shared" si="204"/>
        <v>0</v>
      </c>
      <c r="O306" s="4">
        <f t="shared" ref="O306:AB306" si="205">SUM(O299:O305)</f>
        <v>0.72</v>
      </c>
      <c r="P306" s="4">
        <f t="shared" si="205"/>
        <v>69</v>
      </c>
      <c r="Q306" s="5">
        <f t="shared" si="205"/>
        <v>74.06</v>
      </c>
      <c r="R306" s="4">
        <f t="shared" si="205"/>
        <v>69</v>
      </c>
      <c r="S306" s="5">
        <f t="shared" si="205"/>
        <v>74.06</v>
      </c>
      <c r="T306" s="4">
        <f t="shared" si="205"/>
        <v>0</v>
      </c>
      <c r="U306" s="5">
        <f t="shared" si="205"/>
        <v>0</v>
      </c>
      <c r="V306" s="4">
        <f t="shared" si="205"/>
        <v>0</v>
      </c>
      <c r="W306" s="5">
        <f t="shared" si="205"/>
        <v>0</v>
      </c>
      <c r="X306" s="4">
        <v>0.72</v>
      </c>
      <c r="Y306" s="4">
        <f t="shared" si="205"/>
        <v>69</v>
      </c>
      <c r="Z306" s="5">
        <f t="shared" si="205"/>
        <v>74.06</v>
      </c>
      <c r="AA306" s="4">
        <f t="shared" si="205"/>
        <v>69</v>
      </c>
      <c r="AB306" s="5">
        <f t="shared" si="205"/>
        <v>74.06</v>
      </c>
      <c r="AC306" s="4"/>
      <c r="AD306" s="109" t="b">
        <f t="shared" si="178"/>
        <v>0</v>
      </c>
      <c r="AE306" s="109" t="b">
        <f t="shared" si="179"/>
        <v>1</v>
      </c>
    </row>
    <row r="307" spans="1:31" s="176" customFormat="1" ht="47.2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8"/>
        <v>1</v>
      </c>
      <c r="AE307" s="109" t="b">
        <f t="shared" si="179"/>
        <v>1</v>
      </c>
    </row>
    <row r="308" spans="1:31" ht="94.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2"/>
        <v>#DIV/0!</v>
      </c>
      <c r="H308" s="108" t="e">
        <f t="shared" si="173"/>
        <v>#DIV/0!</v>
      </c>
      <c r="I308" s="2">
        <f t="shared" si="174"/>
        <v>0</v>
      </c>
      <c r="J308" s="3">
        <f t="shared" si="174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6">K308+M308+P308</f>
        <v>0</v>
      </c>
      <c r="S308" s="3">
        <f t="shared" si="206"/>
        <v>0</v>
      </c>
      <c r="T308" s="2"/>
      <c r="U308" s="3"/>
      <c r="V308" s="2"/>
      <c r="W308" s="3"/>
      <c r="X308" s="2"/>
      <c r="Y308" s="2"/>
      <c r="Z308" s="3">
        <f>X308*Y308</f>
        <v>0</v>
      </c>
      <c r="AA308" s="2">
        <f t="shared" ref="AA308:AB310" si="207">T308+V308+Y308</f>
        <v>0</v>
      </c>
      <c r="AB308" s="3">
        <f t="shared" si="207"/>
        <v>0</v>
      </c>
      <c r="AC308" s="2"/>
      <c r="AD308" s="109" t="b">
        <f t="shared" si="178"/>
        <v>1</v>
      </c>
      <c r="AE308" s="109" t="b">
        <f t="shared" si="179"/>
        <v>1</v>
      </c>
    </row>
    <row r="309" spans="1:31" ht="31.5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2"/>
        <v>0</v>
      </c>
      <c r="H309" s="108">
        <f t="shared" si="173"/>
        <v>0</v>
      </c>
      <c r="I309" s="2">
        <f t="shared" si="174"/>
        <v>1</v>
      </c>
      <c r="J309" s="3">
        <f t="shared" si="174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6"/>
        <v>1</v>
      </c>
      <c r="S309" s="3">
        <f t="shared" si="206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 t="shared" si="207"/>
        <v>1</v>
      </c>
      <c r="AB309" s="3">
        <f t="shared" si="207"/>
        <v>50</v>
      </c>
      <c r="AC309" s="2"/>
      <c r="AD309" s="109" t="b">
        <f t="shared" si="178"/>
        <v>1</v>
      </c>
      <c r="AE309" s="109" t="b">
        <f t="shared" si="179"/>
        <v>1</v>
      </c>
    </row>
    <row r="310" spans="1:31" ht="31.5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2"/>
        <v>#DIV/0!</v>
      </c>
      <c r="H310" s="108" t="e">
        <f t="shared" si="173"/>
        <v>#DIV/0!</v>
      </c>
      <c r="I310" s="2">
        <f t="shared" si="174"/>
        <v>0</v>
      </c>
      <c r="J310" s="3">
        <f t="shared" si="174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6"/>
        <v>0</v>
      </c>
      <c r="S310" s="3">
        <f t="shared" si="206"/>
        <v>0</v>
      </c>
      <c r="T310" s="2"/>
      <c r="U310" s="3"/>
      <c r="V310" s="2"/>
      <c r="W310" s="3"/>
      <c r="X310" s="2"/>
      <c r="Y310" s="2"/>
      <c r="Z310" s="3">
        <f>X310*Y310</f>
        <v>0</v>
      </c>
      <c r="AA310" s="2">
        <f t="shared" si="207"/>
        <v>0</v>
      </c>
      <c r="AB310" s="3">
        <f t="shared" si="207"/>
        <v>0</v>
      </c>
      <c r="AC310" s="2"/>
      <c r="AD310" s="109" t="b">
        <f t="shared" si="178"/>
        <v>1</v>
      </c>
      <c r="AE310" s="109" t="b">
        <f t="shared" si="179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2"/>
        <v>0</v>
      </c>
      <c r="H311" s="175">
        <f t="shared" si="173"/>
        <v>0</v>
      </c>
      <c r="I311" s="4">
        <f t="shared" ref="I311:N311" si="208">SUM(I308:I310)</f>
        <v>1</v>
      </c>
      <c r="J311" s="5">
        <f t="shared" si="208"/>
        <v>40.200000000000003</v>
      </c>
      <c r="K311" s="4">
        <f t="shared" si="208"/>
        <v>0</v>
      </c>
      <c r="L311" s="5">
        <f t="shared" si="208"/>
        <v>0</v>
      </c>
      <c r="M311" s="4">
        <f t="shared" si="208"/>
        <v>0</v>
      </c>
      <c r="N311" s="5">
        <f t="shared" si="208"/>
        <v>0</v>
      </c>
      <c r="O311" s="4"/>
      <c r="P311" s="4">
        <f t="shared" ref="P311:AB311" si="209">SUM(P308:P310)</f>
        <v>1</v>
      </c>
      <c r="Q311" s="5">
        <f t="shared" si="209"/>
        <v>50</v>
      </c>
      <c r="R311" s="4">
        <f t="shared" si="209"/>
        <v>1</v>
      </c>
      <c r="S311" s="5">
        <f t="shared" si="209"/>
        <v>50</v>
      </c>
      <c r="T311" s="4">
        <f t="shared" si="209"/>
        <v>0</v>
      </c>
      <c r="U311" s="5">
        <f t="shared" si="209"/>
        <v>0</v>
      </c>
      <c r="V311" s="4">
        <f t="shared" si="209"/>
        <v>0</v>
      </c>
      <c r="W311" s="5">
        <f t="shared" si="209"/>
        <v>0</v>
      </c>
      <c r="X311" s="4"/>
      <c r="Y311" s="4">
        <f t="shared" si="209"/>
        <v>1</v>
      </c>
      <c r="Z311" s="5">
        <f t="shared" si="209"/>
        <v>50</v>
      </c>
      <c r="AA311" s="4">
        <f t="shared" si="209"/>
        <v>1</v>
      </c>
      <c r="AB311" s="5">
        <f t="shared" si="209"/>
        <v>50</v>
      </c>
      <c r="AC311" s="4"/>
      <c r="AD311" s="109" t="b">
        <f t="shared" si="178"/>
        <v>0</v>
      </c>
      <c r="AE311" s="109" t="b">
        <f t="shared" si="179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8"/>
        <v>1</v>
      </c>
      <c r="AE312" s="109" t="b">
        <f t="shared" si="179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2"/>
        <v>#DIV/0!</v>
      </c>
      <c r="H313" s="108" t="e">
        <f t="shared" si="173"/>
        <v>#DIV/0!</v>
      </c>
      <c r="I313" s="2">
        <f t="shared" si="174"/>
        <v>0</v>
      </c>
      <c r="J313" s="3">
        <f t="shared" si="174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8"/>
        <v>1</v>
      </c>
      <c r="AE313" s="109" t="b">
        <f t="shared" si="179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2"/>
        <v>#DIV/0!</v>
      </c>
      <c r="H314" s="108" t="e">
        <f t="shared" si="173"/>
        <v>#DIV/0!</v>
      </c>
      <c r="I314" s="2">
        <f t="shared" si="174"/>
        <v>0</v>
      </c>
      <c r="J314" s="3">
        <f t="shared" si="174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8"/>
        <v>1</v>
      </c>
      <c r="AE314" s="109" t="b">
        <f t="shared" si="179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2"/>
        <v>#DIV/0!</v>
      </c>
      <c r="H315" s="175" t="e">
        <f t="shared" si="173"/>
        <v>#DIV/0!</v>
      </c>
      <c r="I315" s="4">
        <f t="shared" ref="I315:AB315" si="210">SUM(I313:I314)</f>
        <v>0</v>
      </c>
      <c r="J315" s="5">
        <f t="shared" si="210"/>
        <v>0</v>
      </c>
      <c r="K315" s="4">
        <f t="shared" si="210"/>
        <v>0</v>
      </c>
      <c r="L315" s="5">
        <f t="shared" si="210"/>
        <v>0</v>
      </c>
      <c r="M315" s="4">
        <f t="shared" si="210"/>
        <v>0</v>
      </c>
      <c r="N315" s="5">
        <f t="shared" si="210"/>
        <v>0</v>
      </c>
      <c r="O315" s="4">
        <f t="shared" si="210"/>
        <v>0.13</v>
      </c>
      <c r="P315" s="4">
        <f t="shared" si="210"/>
        <v>0</v>
      </c>
      <c r="Q315" s="5">
        <f t="shared" si="210"/>
        <v>0</v>
      </c>
      <c r="R315" s="4">
        <f t="shared" si="210"/>
        <v>0</v>
      </c>
      <c r="S315" s="5">
        <f t="shared" si="210"/>
        <v>0</v>
      </c>
      <c r="T315" s="4">
        <f t="shared" si="210"/>
        <v>0</v>
      </c>
      <c r="U315" s="5">
        <f t="shared" si="210"/>
        <v>0</v>
      </c>
      <c r="V315" s="4">
        <f t="shared" si="210"/>
        <v>0</v>
      </c>
      <c r="W315" s="5">
        <f t="shared" si="210"/>
        <v>0</v>
      </c>
      <c r="X315" s="4">
        <v>0.13</v>
      </c>
      <c r="Y315" s="4">
        <f t="shared" si="210"/>
        <v>0</v>
      </c>
      <c r="Z315" s="5">
        <f t="shared" si="210"/>
        <v>0</v>
      </c>
      <c r="AA315" s="4">
        <f t="shared" si="210"/>
        <v>0</v>
      </c>
      <c r="AB315" s="5">
        <f t="shared" si="210"/>
        <v>0</v>
      </c>
      <c r="AC315" s="4"/>
      <c r="AD315" s="109" t="b">
        <f t="shared" si="178"/>
        <v>1</v>
      </c>
      <c r="AE315" s="109" t="b">
        <f t="shared" si="179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8"/>
        <v>1</v>
      </c>
      <c r="AE316" s="109" t="b">
        <f t="shared" si="179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8"/>
        <v>1</v>
      </c>
      <c r="AE317" s="109" t="b">
        <f t="shared" si="179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8"/>
        <v>1</v>
      </c>
      <c r="AE318" s="109" t="b">
        <f t="shared" si="179"/>
        <v>1</v>
      </c>
    </row>
    <row r="319" spans="1:31">
      <c r="A319" s="2"/>
      <c r="B319" s="2" t="s">
        <v>125</v>
      </c>
      <c r="C319" s="2">
        <v>146</v>
      </c>
      <c r="D319" s="3">
        <v>0.73</v>
      </c>
      <c r="E319" s="2">
        <f t="shared" ref="E319:F321" si="211">C319</f>
        <v>146</v>
      </c>
      <c r="F319" s="3">
        <f t="shared" si="211"/>
        <v>0.73</v>
      </c>
      <c r="G319" s="108">
        <f t="shared" si="172"/>
        <v>1</v>
      </c>
      <c r="H319" s="108">
        <f t="shared" si="173"/>
        <v>1</v>
      </c>
      <c r="I319" s="2">
        <f t="shared" si="174"/>
        <v>0</v>
      </c>
      <c r="J319" s="3">
        <f t="shared" si="174"/>
        <v>0</v>
      </c>
      <c r="K319" s="2"/>
      <c r="L319" s="3"/>
      <c r="M319" s="2"/>
      <c r="N319" s="3"/>
      <c r="O319" s="2">
        <v>5.0000000000000001E-3</v>
      </c>
      <c r="P319" s="2">
        <f>P264</f>
        <v>278</v>
      </c>
      <c r="Q319" s="3">
        <f>P319*O319</f>
        <v>1.3900000000000001</v>
      </c>
      <c r="R319" s="2">
        <f t="shared" ref="R319:S321" si="212">K319+M319+P319</f>
        <v>278</v>
      </c>
      <c r="S319" s="3">
        <f t="shared" si="212"/>
        <v>1.3900000000000001</v>
      </c>
      <c r="T319" s="2"/>
      <c r="U319" s="3"/>
      <c r="V319" s="2"/>
      <c r="W319" s="3"/>
      <c r="X319" s="2">
        <v>5.0000000000000001E-3</v>
      </c>
      <c r="Y319" s="2">
        <v>278</v>
      </c>
      <c r="Z319" s="3">
        <f>X319*Y319</f>
        <v>1.3900000000000001</v>
      </c>
      <c r="AA319" s="2">
        <f t="shared" ref="AA319:AB321" si="213">T319+V319+Y319</f>
        <v>278</v>
      </c>
      <c r="AB319" s="3">
        <f t="shared" si="213"/>
        <v>1.3900000000000001</v>
      </c>
      <c r="AC319" s="2"/>
      <c r="AD319" s="109" t="b">
        <f t="shared" si="178"/>
        <v>1</v>
      </c>
      <c r="AE319" s="109" t="b">
        <f t="shared" si="179"/>
        <v>1</v>
      </c>
    </row>
    <row r="320" spans="1:31">
      <c r="A320" s="2"/>
      <c r="B320" s="2" t="s">
        <v>173</v>
      </c>
      <c r="C320" s="2">
        <v>246</v>
      </c>
      <c r="D320" s="3">
        <v>1.23</v>
      </c>
      <c r="E320" s="2">
        <f t="shared" si="211"/>
        <v>246</v>
      </c>
      <c r="F320" s="3">
        <f t="shared" si="211"/>
        <v>1.23</v>
      </c>
      <c r="G320" s="108">
        <f t="shared" si="172"/>
        <v>1</v>
      </c>
      <c r="H320" s="108">
        <f t="shared" si="173"/>
        <v>1</v>
      </c>
      <c r="I320" s="2">
        <f t="shared" si="174"/>
        <v>0</v>
      </c>
      <c r="J320" s="3">
        <f t="shared" si="174"/>
        <v>0</v>
      </c>
      <c r="K320" s="2"/>
      <c r="L320" s="3"/>
      <c r="M320" s="2"/>
      <c r="N320" s="3"/>
      <c r="O320" s="2">
        <v>5.0000000000000001E-3</v>
      </c>
      <c r="P320" s="2">
        <f>P265</f>
        <v>234</v>
      </c>
      <c r="Q320" s="3">
        <f>P320*O320</f>
        <v>1.17</v>
      </c>
      <c r="R320" s="2">
        <f t="shared" si="212"/>
        <v>234</v>
      </c>
      <c r="S320" s="3">
        <f t="shared" si="212"/>
        <v>1.17</v>
      </c>
      <c r="T320" s="2"/>
      <c r="U320" s="3"/>
      <c r="V320" s="2"/>
      <c r="W320" s="3"/>
      <c r="X320" s="2">
        <v>5.0000000000000001E-3</v>
      </c>
      <c r="Y320" s="2">
        <v>234</v>
      </c>
      <c r="Z320" s="3">
        <f>X320*Y320</f>
        <v>1.17</v>
      </c>
      <c r="AA320" s="2">
        <f t="shared" si="213"/>
        <v>234</v>
      </c>
      <c r="AB320" s="3">
        <f t="shared" si="213"/>
        <v>1.17</v>
      </c>
      <c r="AC320" s="2"/>
      <c r="AD320" s="109" t="b">
        <f t="shared" si="178"/>
        <v>1</v>
      </c>
      <c r="AE320" s="109" t="b">
        <f t="shared" si="179"/>
        <v>1</v>
      </c>
    </row>
    <row r="321" spans="1:31" ht="31.5">
      <c r="A321" s="2">
        <v>16.02</v>
      </c>
      <c r="B321" s="2" t="s">
        <v>211</v>
      </c>
      <c r="C321" s="2">
        <v>762</v>
      </c>
      <c r="D321" s="3">
        <v>3.81</v>
      </c>
      <c r="E321" s="2">
        <f t="shared" si="211"/>
        <v>762</v>
      </c>
      <c r="F321" s="3">
        <f t="shared" si="211"/>
        <v>3.81</v>
      </c>
      <c r="G321" s="108">
        <f t="shared" si="172"/>
        <v>1</v>
      </c>
      <c r="H321" s="108">
        <f t="shared" si="173"/>
        <v>1</v>
      </c>
      <c r="I321" s="2">
        <f t="shared" si="174"/>
        <v>0</v>
      </c>
      <c r="J321" s="3">
        <f t="shared" si="174"/>
        <v>0</v>
      </c>
      <c r="K321" s="2"/>
      <c r="L321" s="3"/>
      <c r="M321" s="2"/>
      <c r="N321" s="3"/>
      <c r="O321" s="2">
        <v>5.0000000000000001E-3</v>
      </c>
      <c r="P321" s="2">
        <f>P266</f>
        <v>627</v>
      </c>
      <c r="Q321" s="3">
        <f>P321*O321</f>
        <v>3.1350000000000002</v>
      </c>
      <c r="R321" s="2">
        <f t="shared" si="212"/>
        <v>627</v>
      </c>
      <c r="S321" s="3">
        <f t="shared" si="212"/>
        <v>3.1350000000000002</v>
      </c>
      <c r="T321" s="2"/>
      <c r="U321" s="3"/>
      <c r="V321" s="2"/>
      <c r="W321" s="3"/>
      <c r="X321" s="2">
        <v>5.0000000000000001E-3</v>
      </c>
      <c r="Y321" s="2">
        <v>627</v>
      </c>
      <c r="Z321" s="3">
        <f>X321*Y321</f>
        <v>3.1350000000000002</v>
      </c>
      <c r="AA321" s="2">
        <f t="shared" si="213"/>
        <v>627</v>
      </c>
      <c r="AB321" s="3">
        <f t="shared" si="213"/>
        <v>3.1350000000000002</v>
      </c>
      <c r="AC321" s="2"/>
      <c r="AD321" s="109" t="b">
        <f t="shared" si="178"/>
        <v>1</v>
      </c>
      <c r="AE321" s="109" t="b">
        <f t="shared" si="179"/>
        <v>1</v>
      </c>
    </row>
    <row r="322" spans="1:31" s="176" customFormat="1">
      <c r="A322" s="4"/>
      <c r="B322" s="4" t="s">
        <v>108</v>
      </c>
      <c r="C322" s="4">
        <f>SUM(C318:C321)</f>
        <v>1154</v>
      </c>
      <c r="D322" s="5">
        <f>SUM(D318:D321)</f>
        <v>5.77</v>
      </c>
      <c r="E322" s="4">
        <f>SUM(E318:E321)</f>
        <v>1154</v>
      </c>
      <c r="F322" s="5">
        <f>SUM(F318:F321)</f>
        <v>5.77</v>
      </c>
      <c r="G322" s="175">
        <f t="shared" si="172"/>
        <v>1</v>
      </c>
      <c r="H322" s="175">
        <f t="shared" si="173"/>
        <v>1</v>
      </c>
      <c r="I322" s="4">
        <f t="shared" ref="I322:AB322" si="214">SUM(I318:I321)</f>
        <v>0</v>
      </c>
      <c r="J322" s="5">
        <f t="shared" si="214"/>
        <v>0</v>
      </c>
      <c r="K322" s="4">
        <f t="shared" si="214"/>
        <v>0</v>
      </c>
      <c r="L322" s="5">
        <f t="shared" si="214"/>
        <v>0</v>
      </c>
      <c r="M322" s="4">
        <f t="shared" si="214"/>
        <v>0</v>
      </c>
      <c r="N322" s="5">
        <f t="shared" si="214"/>
        <v>0</v>
      </c>
      <c r="O322" s="4">
        <f t="shared" si="214"/>
        <v>1.4999999999999999E-2</v>
      </c>
      <c r="P322" s="4">
        <f t="shared" si="214"/>
        <v>1139</v>
      </c>
      <c r="Q322" s="5">
        <f t="shared" si="214"/>
        <v>5.6950000000000003</v>
      </c>
      <c r="R322" s="4">
        <f t="shared" si="214"/>
        <v>1139</v>
      </c>
      <c r="S322" s="5">
        <f t="shared" si="214"/>
        <v>5.6950000000000003</v>
      </c>
      <c r="T322" s="4">
        <f t="shared" si="214"/>
        <v>0</v>
      </c>
      <c r="U322" s="5">
        <f t="shared" si="214"/>
        <v>0</v>
      </c>
      <c r="V322" s="4">
        <f t="shared" si="214"/>
        <v>0</v>
      </c>
      <c r="W322" s="5">
        <f t="shared" si="214"/>
        <v>0</v>
      </c>
      <c r="X322" s="4">
        <v>1.4999999999999999E-2</v>
      </c>
      <c r="Y322" s="4">
        <f t="shared" si="214"/>
        <v>1139</v>
      </c>
      <c r="Z322" s="5">
        <f t="shared" si="214"/>
        <v>5.6950000000000003</v>
      </c>
      <c r="AA322" s="4">
        <f t="shared" si="214"/>
        <v>1139</v>
      </c>
      <c r="AB322" s="5">
        <f t="shared" si="214"/>
        <v>5.6950000000000003</v>
      </c>
      <c r="AC322" s="4"/>
      <c r="AD322" s="109" t="b">
        <f t="shared" si="178"/>
        <v>0</v>
      </c>
      <c r="AE322" s="109" t="b">
        <f t="shared" si="179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8"/>
        <v>1</v>
      </c>
      <c r="AE323" s="109" t="b">
        <f t="shared" si="179"/>
        <v>1</v>
      </c>
    </row>
    <row r="324" spans="1:31">
      <c r="A324" s="2">
        <v>17.010000000000002</v>
      </c>
      <c r="B324" s="2" t="s">
        <v>210</v>
      </c>
      <c r="C324" s="2">
        <v>145</v>
      </c>
      <c r="D324" s="3">
        <v>7.25</v>
      </c>
      <c r="E324" s="2">
        <f>C324</f>
        <v>145</v>
      </c>
      <c r="F324" s="3">
        <f>D324</f>
        <v>7.25</v>
      </c>
      <c r="G324" s="108">
        <f t="shared" si="172"/>
        <v>1</v>
      </c>
      <c r="H324" s="108">
        <f t="shared" si="173"/>
        <v>1</v>
      </c>
      <c r="I324" s="2">
        <f t="shared" si="174"/>
        <v>0</v>
      </c>
      <c r="J324" s="3">
        <f t="shared" si="174"/>
        <v>0</v>
      </c>
      <c r="K324" s="2"/>
      <c r="L324" s="3"/>
      <c r="M324" s="2"/>
      <c r="N324" s="3"/>
      <c r="O324" s="2">
        <v>0.05</v>
      </c>
      <c r="P324" s="2">
        <v>139</v>
      </c>
      <c r="Q324" s="3">
        <f>P324*O324</f>
        <v>6.95</v>
      </c>
      <c r="R324" s="2">
        <f>K324+M324+P324</f>
        <v>139</v>
      </c>
      <c r="S324" s="3">
        <f>L324+N324+Q324</f>
        <v>6.95</v>
      </c>
      <c r="T324" s="2"/>
      <c r="U324" s="3"/>
      <c r="V324" s="2"/>
      <c r="W324" s="3"/>
      <c r="X324" s="2">
        <v>0.05</v>
      </c>
      <c r="Y324" s="2">
        <v>139</v>
      </c>
      <c r="Z324" s="3">
        <f>X324*Y324</f>
        <v>6.95</v>
      </c>
      <c r="AA324" s="2">
        <f>T324+V324+Y324</f>
        <v>139</v>
      </c>
      <c r="AB324" s="3">
        <f>U324+W324+Z324</f>
        <v>6.95</v>
      </c>
      <c r="AC324" s="2"/>
      <c r="AD324" s="109" t="b">
        <f t="shared" si="178"/>
        <v>1</v>
      </c>
      <c r="AE324" s="109" t="b">
        <f t="shared" si="179"/>
        <v>1</v>
      </c>
    </row>
    <row r="325" spans="1:31">
      <c r="A325" s="2">
        <v>17.02</v>
      </c>
      <c r="B325" s="2" t="s">
        <v>206</v>
      </c>
      <c r="C325" s="2">
        <v>122</v>
      </c>
      <c r="D325" s="3">
        <v>8.5400000000000009</v>
      </c>
      <c r="E325" s="2">
        <f>C325</f>
        <v>122</v>
      </c>
      <c r="F325" s="3">
        <f>D325</f>
        <v>8.5400000000000009</v>
      </c>
      <c r="G325" s="108">
        <f t="shared" si="172"/>
        <v>1</v>
      </c>
      <c r="H325" s="108">
        <f t="shared" si="173"/>
        <v>1</v>
      </c>
      <c r="I325" s="2">
        <f>C325-E325</f>
        <v>0</v>
      </c>
      <c r="J325" s="3">
        <f>D325-F325</f>
        <v>0</v>
      </c>
      <c r="K325" s="2"/>
      <c r="L325" s="3"/>
      <c r="M325" s="2"/>
      <c r="N325" s="3"/>
      <c r="O325" s="2">
        <v>7.0000000000000007E-2</v>
      </c>
      <c r="P325" s="2">
        <v>121</v>
      </c>
      <c r="Q325" s="3">
        <f>P325*O325</f>
        <v>8.4700000000000006</v>
      </c>
      <c r="R325" s="2">
        <f>K325+M325+P325</f>
        <v>121</v>
      </c>
      <c r="S325" s="3">
        <f>L325+N325+Q325</f>
        <v>8.4700000000000006</v>
      </c>
      <c r="T325" s="2"/>
      <c r="U325" s="3"/>
      <c r="V325" s="2"/>
      <c r="W325" s="3"/>
      <c r="X325" s="2">
        <v>7.0000000000000007E-2</v>
      </c>
      <c r="Y325" s="2">
        <v>121</v>
      </c>
      <c r="Z325" s="3">
        <f>X325*Y325</f>
        <v>8.4700000000000006</v>
      </c>
      <c r="AA325" s="2">
        <f>T325+V325+Y325</f>
        <v>121</v>
      </c>
      <c r="AB325" s="3">
        <f>U325+W325+Z325</f>
        <v>8.4700000000000006</v>
      </c>
      <c r="AC325" s="2"/>
      <c r="AD325" s="109" t="b">
        <f t="shared" si="178"/>
        <v>1</v>
      </c>
      <c r="AE325" s="109" t="b">
        <f t="shared" si="179"/>
        <v>1</v>
      </c>
    </row>
    <row r="326" spans="1:31" s="176" customFormat="1">
      <c r="A326" s="4"/>
      <c r="B326" s="4" t="s">
        <v>108</v>
      </c>
      <c r="C326" s="4">
        <f>SUM(C324:C325)</f>
        <v>267</v>
      </c>
      <c r="D326" s="5">
        <f>SUM(D324:D325)</f>
        <v>15.790000000000001</v>
      </c>
      <c r="E326" s="4">
        <f>SUM(E324:E325)</f>
        <v>267</v>
      </c>
      <c r="F326" s="5">
        <f>SUM(F324:F325)</f>
        <v>15.790000000000001</v>
      </c>
      <c r="G326" s="175">
        <f t="shared" si="172"/>
        <v>1</v>
      </c>
      <c r="H326" s="175">
        <f t="shared" si="173"/>
        <v>1</v>
      </c>
      <c r="I326" s="4">
        <f t="shared" ref="I326:AB326" si="215">SUM(I324:I325)</f>
        <v>0</v>
      </c>
      <c r="J326" s="5">
        <f t="shared" si="215"/>
        <v>0</v>
      </c>
      <c r="K326" s="4">
        <f t="shared" si="215"/>
        <v>0</v>
      </c>
      <c r="L326" s="5">
        <f t="shared" si="215"/>
        <v>0</v>
      </c>
      <c r="M326" s="4">
        <f t="shared" si="215"/>
        <v>0</v>
      </c>
      <c r="N326" s="5">
        <f t="shared" si="215"/>
        <v>0</v>
      </c>
      <c r="O326" s="4">
        <f t="shared" si="215"/>
        <v>0.12000000000000001</v>
      </c>
      <c r="P326" s="4">
        <f t="shared" si="215"/>
        <v>260</v>
      </c>
      <c r="Q326" s="5">
        <f t="shared" si="215"/>
        <v>15.420000000000002</v>
      </c>
      <c r="R326" s="4">
        <f t="shared" si="215"/>
        <v>260</v>
      </c>
      <c r="S326" s="5">
        <f t="shared" si="215"/>
        <v>15.420000000000002</v>
      </c>
      <c r="T326" s="4">
        <f t="shared" si="215"/>
        <v>0</v>
      </c>
      <c r="U326" s="5">
        <f t="shared" si="215"/>
        <v>0</v>
      </c>
      <c r="V326" s="4">
        <f t="shared" si="215"/>
        <v>0</v>
      </c>
      <c r="W326" s="5">
        <f t="shared" si="215"/>
        <v>0</v>
      </c>
      <c r="X326" s="4">
        <v>0.12000000000000001</v>
      </c>
      <c r="Y326" s="4">
        <f t="shared" si="215"/>
        <v>260</v>
      </c>
      <c r="Z326" s="5">
        <f t="shared" si="215"/>
        <v>15.420000000000002</v>
      </c>
      <c r="AA326" s="4">
        <f t="shared" si="215"/>
        <v>260</v>
      </c>
      <c r="AB326" s="5">
        <f t="shared" si="215"/>
        <v>15.420000000000002</v>
      </c>
      <c r="AC326" s="4"/>
      <c r="AD326" s="109" t="b">
        <f t="shared" si="178"/>
        <v>0</v>
      </c>
      <c r="AE326" s="109" t="b">
        <f t="shared" si="179"/>
        <v>1</v>
      </c>
    </row>
    <row r="327" spans="1:31" s="176" customFormat="1" ht="63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8"/>
        <v>1</v>
      </c>
      <c r="AE327" s="109" t="b">
        <f t="shared" si="179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6">E328/C328</f>
        <v>#DIV/0!</v>
      </c>
      <c r="H328" s="108" t="e">
        <f t="shared" ref="H328:H391" si="217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8">X328*Y328=Z328</f>
        <v>1</v>
      </c>
      <c r="AE328" s="109" t="b">
        <f t="shared" ref="AE328:AE391" si="219">U328+W328+Z328=AB328</f>
        <v>1</v>
      </c>
    </row>
    <row r="329" spans="1:31" ht="31.5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6"/>
        <v>#DIV/0!</v>
      </c>
      <c r="H329" s="108" t="e">
        <f t="shared" si="217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8"/>
        <v>1</v>
      </c>
      <c r="AE329" s="109" t="b">
        <f t="shared" si="219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6"/>
        <v>#DIV/0!</v>
      </c>
      <c r="H330" s="175" t="e">
        <f t="shared" si="217"/>
        <v>#DIV/0!</v>
      </c>
      <c r="I330" s="4">
        <f t="shared" ref="I330:N330" si="220">SUM(I328:I329)</f>
        <v>0</v>
      </c>
      <c r="J330" s="5">
        <f t="shared" si="220"/>
        <v>0</v>
      </c>
      <c r="K330" s="4">
        <f t="shared" si="220"/>
        <v>0</v>
      </c>
      <c r="L330" s="5">
        <f t="shared" si="220"/>
        <v>0</v>
      </c>
      <c r="M330" s="4">
        <f t="shared" si="220"/>
        <v>0</v>
      </c>
      <c r="N330" s="5">
        <f t="shared" si="220"/>
        <v>0</v>
      </c>
      <c r="O330" s="4">
        <f t="shared" ref="O330:AB330" si="221">SUM(O328:O329)</f>
        <v>8.0000000000000002E-3</v>
      </c>
      <c r="P330" s="4">
        <f t="shared" si="221"/>
        <v>0</v>
      </c>
      <c r="Q330" s="5">
        <f t="shared" si="221"/>
        <v>0</v>
      </c>
      <c r="R330" s="4">
        <f t="shared" si="221"/>
        <v>0</v>
      </c>
      <c r="S330" s="5">
        <f t="shared" si="221"/>
        <v>0</v>
      </c>
      <c r="T330" s="4">
        <f t="shared" si="221"/>
        <v>0</v>
      </c>
      <c r="U330" s="5">
        <f t="shared" si="221"/>
        <v>0</v>
      </c>
      <c r="V330" s="4">
        <f t="shared" si="221"/>
        <v>0</v>
      </c>
      <c r="W330" s="5">
        <f t="shared" si="221"/>
        <v>0</v>
      </c>
      <c r="X330" s="4">
        <v>8.0000000000000002E-3</v>
      </c>
      <c r="Y330" s="4">
        <f t="shared" si="221"/>
        <v>0</v>
      </c>
      <c r="Z330" s="5">
        <f t="shared" si="221"/>
        <v>0</v>
      </c>
      <c r="AA330" s="4">
        <f t="shared" si="221"/>
        <v>0</v>
      </c>
      <c r="AB330" s="5">
        <f t="shared" si="221"/>
        <v>0</v>
      </c>
      <c r="AC330" s="4"/>
      <c r="AD330" s="109" t="b">
        <f t="shared" si="218"/>
        <v>1</v>
      </c>
      <c r="AE330" s="109" t="b">
        <f t="shared" si="219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8"/>
        <v>1</v>
      </c>
      <c r="AE331" s="109" t="b">
        <f t="shared" si="219"/>
        <v>1</v>
      </c>
    </row>
    <row r="332" spans="1:31" ht="31.5">
      <c r="A332" s="2">
        <v>19.010000000000002</v>
      </c>
      <c r="B332" s="2" t="s">
        <v>217</v>
      </c>
      <c r="C332" s="2">
        <v>262</v>
      </c>
      <c r="D332" s="3">
        <v>19.649999999999999</v>
      </c>
      <c r="E332" s="2">
        <f>C332</f>
        <v>262</v>
      </c>
      <c r="F332" s="3">
        <f>D332</f>
        <v>19.649999999999999</v>
      </c>
      <c r="G332" s="108">
        <f t="shared" si="216"/>
        <v>1</v>
      </c>
      <c r="H332" s="108">
        <f t="shared" si="217"/>
        <v>1</v>
      </c>
      <c r="I332" s="2">
        <f>C332-E332</f>
        <v>0</v>
      </c>
      <c r="J332" s="3">
        <f>D332-F332</f>
        <v>0</v>
      </c>
      <c r="K332" s="2"/>
      <c r="L332" s="3"/>
      <c r="M332" s="2"/>
      <c r="N332" s="3"/>
      <c r="O332" s="2">
        <v>7.4999999999999997E-2</v>
      </c>
      <c r="P332" s="2">
        <v>255</v>
      </c>
      <c r="Q332" s="3">
        <f>P332*O332</f>
        <v>19.125</v>
      </c>
      <c r="R332" s="2">
        <f>K332+M332+P332</f>
        <v>255</v>
      </c>
      <c r="S332" s="3">
        <f>L332+N332+Q332</f>
        <v>19.125</v>
      </c>
      <c r="T332" s="2"/>
      <c r="U332" s="3"/>
      <c r="V332" s="2"/>
      <c r="W332" s="3"/>
      <c r="X332" s="2">
        <v>7.4999999999999997E-2</v>
      </c>
      <c r="Y332" s="2">
        <v>255</v>
      </c>
      <c r="Z332" s="3">
        <f>X332*Y332</f>
        <v>19.125</v>
      </c>
      <c r="AA332" s="2">
        <f>T332+V332+Y332</f>
        <v>255</v>
      </c>
      <c r="AB332" s="3">
        <f>U332+W332+Z332</f>
        <v>19.125</v>
      </c>
      <c r="AC332" s="2"/>
      <c r="AD332" s="109" t="b">
        <f t="shared" si="218"/>
        <v>1</v>
      </c>
      <c r="AE332" s="109" t="b">
        <f t="shared" si="219"/>
        <v>1</v>
      </c>
    </row>
    <row r="333" spans="1:31" s="176" customFormat="1">
      <c r="A333" s="4"/>
      <c r="B333" s="4" t="s">
        <v>108</v>
      </c>
      <c r="C333" s="4">
        <f>SUM(C332)</f>
        <v>262</v>
      </c>
      <c r="D333" s="5">
        <f>SUM(D332)</f>
        <v>19.649999999999999</v>
      </c>
      <c r="E333" s="4">
        <f>SUM(E332)</f>
        <v>262</v>
      </c>
      <c r="F333" s="5">
        <f>SUM(F332)</f>
        <v>19.649999999999999</v>
      </c>
      <c r="G333" s="175">
        <f t="shared" si="216"/>
        <v>1</v>
      </c>
      <c r="H333" s="175">
        <f t="shared" si="217"/>
        <v>1</v>
      </c>
      <c r="I333" s="4">
        <f t="shared" ref="I333:AB333" si="222">SUM(I332)</f>
        <v>0</v>
      </c>
      <c r="J333" s="5">
        <f t="shared" si="222"/>
        <v>0</v>
      </c>
      <c r="K333" s="4">
        <f t="shared" si="222"/>
        <v>0</v>
      </c>
      <c r="L333" s="5">
        <f t="shared" si="222"/>
        <v>0</v>
      </c>
      <c r="M333" s="4">
        <f t="shared" si="222"/>
        <v>0</v>
      </c>
      <c r="N333" s="5">
        <f t="shared" si="222"/>
        <v>0</v>
      </c>
      <c r="O333" s="4">
        <f t="shared" si="222"/>
        <v>7.4999999999999997E-2</v>
      </c>
      <c r="P333" s="4">
        <f t="shared" si="222"/>
        <v>255</v>
      </c>
      <c r="Q333" s="5">
        <f t="shared" si="222"/>
        <v>19.125</v>
      </c>
      <c r="R333" s="4">
        <f t="shared" si="222"/>
        <v>255</v>
      </c>
      <c r="S333" s="5">
        <f t="shared" si="222"/>
        <v>19.125</v>
      </c>
      <c r="T333" s="4">
        <f t="shared" si="222"/>
        <v>0</v>
      </c>
      <c r="U333" s="5">
        <f t="shared" si="222"/>
        <v>0</v>
      </c>
      <c r="V333" s="4">
        <f t="shared" si="222"/>
        <v>0</v>
      </c>
      <c r="W333" s="5">
        <f t="shared" si="222"/>
        <v>0</v>
      </c>
      <c r="X333" s="4">
        <v>7.4999999999999997E-2</v>
      </c>
      <c r="Y333" s="4">
        <f t="shared" si="222"/>
        <v>255</v>
      </c>
      <c r="Z333" s="5">
        <f t="shared" si="222"/>
        <v>19.125</v>
      </c>
      <c r="AA333" s="4">
        <f t="shared" si="222"/>
        <v>255</v>
      </c>
      <c r="AB333" s="5">
        <f t="shared" si="222"/>
        <v>19.125</v>
      </c>
      <c r="AC333" s="4"/>
      <c r="AD333" s="109" t="b">
        <f t="shared" si="218"/>
        <v>1</v>
      </c>
      <c r="AE333" s="109" t="b">
        <f t="shared" si="219"/>
        <v>1</v>
      </c>
    </row>
    <row r="334" spans="1:31" s="176" customFormat="1" ht="47.2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8"/>
        <v>1</v>
      </c>
      <c r="AE334" s="109" t="b">
        <f t="shared" si="219"/>
        <v>1</v>
      </c>
    </row>
    <row r="335" spans="1:31" s="176" customFormat="1" ht="31.5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8"/>
        <v>1</v>
      </c>
      <c r="AE335" s="109" t="b">
        <f t="shared" si="219"/>
        <v>1</v>
      </c>
    </row>
    <row r="336" spans="1:31" ht="31.5">
      <c r="A336" s="2">
        <v>20.010000000000002</v>
      </c>
      <c r="B336" s="2" t="s">
        <v>221</v>
      </c>
      <c r="C336" s="2">
        <v>919</v>
      </c>
      <c r="D336" s="3">
        <v>27.57</v>
      </c>
      <c r="E336" s="2">
        <v>312</v>
      </c>
      <c r="F336" s="3">
        <f>D336*34%</f>
        <v>9.373800000000001</v>
      </c>
      <c r="G336" s="108">
        <f t="shared" si="216"/>
        <v>0.33949945593035907</v>
      </c>
      <c r="H336" s="108">
        <f t="shared" si="217"/>
        <v>0.34</v>
      </c>
      <c r="I336" s="2">
        <f>C336-E336</f>
        <v>607</v>
      </c>
      <c r="J336" s="3">
        <f>D336-F336</f>
        <v>18.196199999999997</v>
      </c>
      <c r="K336" s="2"/>
      <c r="L336" s="3"/>
      <c r="M336" s="2"/>
      <c r="N336" s="3"/>
      <c r="O336" s="2">
        <v>0.03</v>
      </c>
      <c r="P336" s="2">
        <v>438</v>
      </c>
      <c r="Q336" s="3">
        <f>P336*O336</f>
        <v>13.139999999999999</v>
      </c>
      <c r="R336" s="2">
        <f>K336+M336+P336</f>
        <v>438</v>
      </c>
      <c r="S336" s="3">
        <f>L336+N336+Q336</f>
        <v>13.139999999999999</v>
      </c>
      <c r="T336" s="2"/>
      <c r="U336" s="3"/>
      <c r="V336" s="2"/>
      <c r="W336" s="3"/>
      <c r="X336" s="2">
        <v>0.03</v>
      </c>
      <c r="Y336" s="2">
        <v>438</v>
      </c>
      <c r="Z336" s="3">
        <f>X336*Y336</f>
        <v>13.139999999999999</v>
      </c>
      <c r="AA336" s="2">
        <f>T336+V336+Y336</f>
        <v>438</v>
      </c>
      <c r="AB336" s="3">
        <f>U336+W336+Z336</f>
        <v>13.139999999999999</v>
      </c>
      <c r="AC336" s="2"/>
      <c r="AD336" s="109" t="b">
        <f t="shared" si="218"/>
        <v>1</v>
      </c>
      <c r="AE336" s="109" t="b">
        <f t="shared" si="219"/>
        <v>1</v>
      </c>
    </row>
    <row r="337" spans="1:31" s="176" customFormat="1">
      <c r="A337" s="4"/>
      <c r="B337" s="4" t="s">
        <v>108</v>
      </c>
      <c r="C337" s="4">
        <f>SUM(C336)</f>
        <v>919</v>
      </c>
      <c r="D337" s="5">
        <f>SUM(D336)</f>
        <v>27.57</v>
      </c>
      <c r="E337" s="4">
        <f>SUM(E336)</f>
        <v>312</v>
      </c>
      <c r="F337" s="5">
        <f>SUM(F336)</f>
        <v>9.373800000000001</v>
      </c>
      <c r="G337" s="175">
        <f t="shared" si="216"/>
        <v>0.33949945593035907</v>
      </c>
      <c r="H337" s="175">
        <f t="shared" si="217"/>
        <v>0.34</v>
      </c>
      <c r="I337" s="4">
        <f t="shared" ref="I337:AB337" si="223">SUM(I336)</f>
        <v>607</v>
      </c>
      <c r="J337" s="5">
        <f t="shared" si="223"/>
        <v>18.196199999999997</v>
      </c>
      <c r="K337" s="4">
        <f t="shared" si="223"/>
        <v>0</v>
      </c>
      <c r="L337" s="5">
        <f t="shared" si="223"/>
        <v>0</v>
      </c>
      <c r="M337" s="4">
        <f t="shared" si="223"/>
        <v>0</v>
      </c>
      <c r="N337" s="5">
        <f t="shared" si="223"/>
        <v>0</v>
      </c>
      <c r="O337" s="4">
        <f t="shared" si="223"/>
        <v>0.03</v>
      </c>
      <c r="P337" s="4">
        <f t="shared" si="223"/>
        <v>438</v>
      </c>
      <c r="Q337" s="5">
        <f t="shared" si="223"/>
        <v>13.139999999999999</v>
      </c>
      <c r="R337" s="4">
        <f t="shared" si="223"/>
        <v>438</v>
      </c>
      <c r="S337" s="5">
        <f t="shared" si="223"/>
        <v>13.139999999999999</v>
      </c>
      <c r="T337" s="4">
        <f t="shared" si="223"/>
        <v>0</v>
      </c>
      <c r="U337" s="5">
        <f t="shared" si="223"/>
        <v>0</v>
      </c>
      <c r="V337" s="4">
        <f t="shared" si="223"/>
        <v>0</v>
      </c>
      <c r="W337" s="5">
        <f t="shared" si="223"/>
        <v>0</v>
      </c>
      <c r="X337" s="4">
        <v>0.03</v>
      </c>
      <c r="Y337" s="4">
        <f t="shared" si="223"/>
        <v>438</v>
      </c>
      <c r="Z337" s="5">
        <f t="shared" si="223"/>
        <v>13.139999999999999</v>
      </c>
      <c r="AA337" s="4">
        <f t="shared" si="223"/>
        <v>438</v>
      </c>
      <c r="AB337" s="5">
        <f t="shared" si="223"/>
        <v>13.139999999999999</v>
      </c>
      <c r="AC337" s="4"/>
      <c r="AD337" s="109" t="b">
        <f t="shared" si="218"/>
        <v>1</v>
      </c>
      <c r="AE337" s="109" t="b">
        <f t="shared" si="219"/>
        <v>1</v>
      </c>
    </row>
    <row r="338" spans="1:31" s="176" customFormat="1" ht="47.2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8"/>
        <v>1</v>
      </c>
      <c r="AE338" s="109" t="b">
        <f t="shared" si="219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6"/>
        <v>0</v>
      </c>
      <c r="H339" s="108">
        <f t="shared" si="217"/>
        <v>0</v>
      </c>
      <c r="I339" s="2">
        <f t="shared" ref="I339:J342" si="224">C339-E339</f>
        <v>1</v>
      </c>
      <c r="J339" s="3">
        <f t="shared" si="224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5">K339+M339+P339</f>
        <v>1</v>
      </c>
      <c r="S339" s="3">
        <f t="shared" si="225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6">T339+V339+Y339</f>
        <v>1</v>
      </c>
      <c r="AB339" s="3">
        <f t="shared" si="226"/>
        <v>12.5</v>
      </c>
      <c r="AC339" s="2"/>
      <c r="AD339" s="109" t="b">
        <f t="shared" si="218"/>
        <v>1</v>
      </c>
      <c r="AE339" s="109" t="b">
        <f t="shared" si="219"/>
        <v>1</v>
      </c>
    </row>
    <row r="340" spans="1:31" ht="31.5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6"/>
        <v>0</v>
      </c>
      <c r="H340" s="108">
        <f t="shared" si="217"/>
        <v>0</v>
      </c>
      <c r="I340" s="2">
        <f t="shared" si="224"/>
        <v>1</v>
      </c>
      <c r="J340" s="3">
        <f t="shared" si="224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5"/>
        <v>1</v>
      </c>
      <c r="S340" s="3">
        <f t="shared" si="225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6"/>
        <v>1</v>
      </c>
      <c r="AB340" s="3">
        <f t="shared" si="226"/>
        <v>12.5</v>
      </c>
      <c r="AC340" s="2"/>
      <c r="AD340" s="109" t="b">
        <f t="shared" si="218"/>
        <v>1</v>
      </c>
      <c r="AE340" s="109" t="b">
        <f t="shared" si="219"/>
        <v>1</v>
      </c>
    </row>
    <row r="341" spans="1:31" ht="47.2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6"/>
        <v>0</v>
      </c>
      <c r="H341" s="108">
        <f t="shared" si="217"/>
        <v>0</v>
      </c>
      <c r="I341" s="2">
        <f t="shared" si="224"/>
        <v>1</v>
      </c>
      <c r="J341" s="3">
        <f t="shared" si="224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5"/>
        <v>1</v>
      </c>
      <c r="S341" s="3">
        <f t="shared" si="225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6"/>
        <v>1</v>
      </c>
      <c r="AB341" s="3">
        <f t="shared" si="226"/>
        <v>12.5</v>
      </c>
      <c r="AC341" s="2"/>
      <c r="AD341" s="109" t="b">
        <f t="shared" si="218"/>
        <v>1</v>
      </c>
      <c r="AE341" s="109" t="b">
        <f t="shared" si="219"/>
        <v>1</v>
      </c>
    </row>
    <row r="342" spans="1:31" ht="47.2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6"/>
        <v>0</v>
      </c>
      <c r="H342" s="108">
        <f t="shared" si="217"/>
        <v>0</v>
      </c>
      <c r="I342" s="2">
        <f t="shared" si="224"/>
        <v>1</v>
      </c>
      <c r="J342" s="3">
        <f t="shared" si="224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5"/>
        <v>1</v>
      </c>
      <c r="S342" s="3">
        <f t="shared" si="225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6"/>
        <v>1</v>
      </c>
      <c r="AB342" s="3">
        <f t="shared" si="226"/>
        <v>12.5</v>
      </c>
      <c r="AC342" s="2"/>
      <c r="AD342" s="109" t="b">
        <f t="shared" si="218"/>
        <v>1</v>
      </c>
      <c r="AE342" s="109" t="b">
        <f t="shared" si="219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6"/>
        <v>0</v>
      </c>
      <c r="H343" s="175">
        <f t="shared" si="217"/>
        <v>0</v>
      </c>
      <c r="I343" s="4">
        <f t="shared" ref="I343:N343" si="227">SUM(I339:I342)</f>
        <v>4</v>
      </c>
      <c r="J343" s="5">
        <f t="shared" si="227"/>
        <v>50</v>
      </c>
      <c r="K343" s="4">
        <f t="shared" si="227"/>
        <v>0</v>
      </c>
      <c r="L343" s="5">
        <f t="shared" si="227"/>
        <v>0</v>
      </c>
      <c r="M343" s="4">
        <f t="shared" si="227"/>
        <v>0</v>
      </c>
      <c r="N343" s="5">
        <f t="shared" si="227"/>
        <v>0</v>
      </c>
      <c r="O343" s="4">
        <f t="shared" ref="O343:AB343" si="228">SUM(O339:O342)</f>
        <v>50</v>
      </c>
      <c r="P343" s="4">
        <f t="shared" si="228"/>
        <v>4</v>
      </c>
      <c r="Q343" s="5">
        <f t="shared" si="228"/>
        <v>50</v>
      </c>
      <c r="R343" s="4">
        <f>R342</f>
        <v>1</v>
      </c>
      <c r="S343" s="5">
        <f t="shared" si="228"/>
        <v>50</v>
      </c>
      <c r="T343" s="4">
        <f t="shared" si="228"/>
        <v>0</v>
      </c>
      <c r="U343" s="5">
        <f t="shared" si="228"/>
        <v>0</v>
      </c>
      <c r="V343" s="4">
        <f t="shared" si="228"/>
        <v>0</v>
      </c>
      <c r="W343" s="5">
        <f t="shared" si="228"/>
        <v>0</v>
      </c>
      <c r="X343" s="4">
        <v>50</v>
      </c>
      <c r="Y343" s="4">
        <f t="shared" si="228"/>
        <v>4</v>
      </c>
      <c r="Z343" s="5">
        <f t="shared" si="228"/>
        <v>50</v>
      </c>
      <c r="AA343" s="4">
        <f>AA342</f>
        <v>1</v>
      </c>
      <c r="AB343" s="5">
        <f t="shared" si="228"/>
        <v>50</v>
      </c>
      <c r="AC343" s="4"/>
      <c r="AD343" s="109" t="b">
        <f t="shared" si="218"/>
        <v>0</v>
      </c>
      <c r="AE343" s="109" t="b">
        <f t="shared" si="219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8"/>
        <v>1</v>
      </c>
      <c r="AE344" s="109" t="b">
        <f t="shared" si="219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6"/>
        <v>#DIV/0!</v>
      </c>
      <c r="H345" s="108" t="e">
        <f t="shared" si="217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>
        <v>6.0000000000000001E-3</v>
      </c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>
        <v>6.0000000000000001E-3</v>
      </c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8"/>
        <v>1</v>
      </c>
      <c r="AE345" s="109" t="b">
        <f t="shared" si="219"/>
        <v>1</v>
      </c>
    </row>
    <row r="346" spans="1:31" ht="31.5">
      <c r="A346" s="2">
        <v>22.02</v>
      </c>
      <c r="B346" s="2" t="s">
        <v>229</v>
      </c>
      <c r="C346" s="2">
        <v>1596</v>
      </c>
      <c r="D346" s="3">
        <v>4.7880000000000003</v>
      </c>
      <c r="E346" s="2"/>
      <c r="F346" s="3"/>
      <c r="G346" s="108">
        <f t="shared" si="216"/>
        <v>0</v>
      </c>
      <c r="H346" s="108">
        <f t="shared" si="217"/>
        <v>0</v>
      </c>
      <c r="I346" s="2">
        <f>C346-E346</f>
        <v>1596</v>
      </c>
      <c r="J346" s="3">
        <f>D346-F346</f>
        <v>4.7880000000000003</v>
      </c>
      <c r="K346" s="2"/>
      <c r="L346" s="3"/>
      <c r="M346" s="2"/>
      <c r="N346" s="3"/>
      <c r="O346" s="2">
        <v>3.0000000000000001E-3</v>
      </c>
      <c r="P346" s="2">
        <f>P332*6</f>
        <v>1530</v>
      </c>
      <c r="Q346" s="3">
        <f>P346*O346</f>
        <v>4.59</v>
      </c>
      <c r="R346" s="2">
        <f>K346+M346+P346</f>
        <v>1530</v>
      </c>
      <c r="S346" s="3">
        <f>L346+N346+Q346</f>
        <v>4.59</v>
      </c>
      <c r="T346" s="2"/>
      <c r="U346" s="3"/>
      <c r="V346" s="2"/>
      <c r="W346" s="3"/>
      <c r="X346" s="2">
        <v>3.0000000000000001E-3</v>
      </c>
      <c r="Y346" s="2">
        <f>Y332*6</f>
        <v>1530</v>
      </c>
      <c r="Z346" s="3">
        <f>Y346*X346</f>
        <v>4.59</v>
      </c>
      <c r="AA346" s="2">
        <f>T346+V346+Y346</f>
        <v>1530</v>
      </c>
      <c r="AB346" s="3">
        <f>U346+W346+Z346</f>
        <v>4.59</v>
      </c>
      <c r="AC346" s="2"/>
      <c r="AD346" s="109" t="b">
        <f t="shared" si="218"/>
        <v>1</v>
      </c>
      <c r="AE346" s="109" t="b">
        <f t="shared" si="219"/>
        <v>1</v>
      </c>
    </row>
    <row r="347" spans="1:31" s="176" customFormat="1">
      <c r="A347" s="4"/>
      <c r="B347" s="4" t="s">
        <v>106</v>
      </c>
      <c r="C347" s="4">
        <f>SUM(C345:C346)</f>
        <v>1596</v>
      </c>
      <c r="D347" s="5">
        <f>SUM(D345:D346)</f>
        <v>4.7880000000000003</v>
      </c>
      <c r="E347" s="4">
        <f>SUM(E345:E346)</f>
        <v>0</v>
      </c>
      <c r="F347" s="5">
        <f>SUM(F345:F346)</f>
        <v>0</v>
      </c>
      <c r="G347" s="175">
        <f t="shared" si="216"/>
        <v>0</v>
      </c>
      <c r="H347" s="175">
        <f t="shared" si="217"/>
        <v>0</v>
      </c>
      <c r="I347" s="4">
        <f t="shared" ref="I347:AB347" si="229">SUM(I345:I346)</f>
        <v>1596</v>
      </c>
      <c r="J347" s="5">
        <f t="shared" si="229"/>
        <v>4.7880000000000003</v>
      </c>
      <c r="K347" s="4">
        <f t="shared" si="229"/>
        <v>0</v>
      </c>
      <c r="L347" s="5">
        <f t="shared" si="229"/>
        <v>0</v>
      </c>
      <c r="M347" s="4">
        <f t="shared" si="229"/>
        <v>0</v>
      </c>
      <c r="N347" s="5">
        <f t="shared" si="229"/>
        <v>0</v>
      </c>
      <c r="O347" s="4">
        <f t="shared" si="229"/>
        <v>9.0000000000000011E-3</v>
      </c>
      <c r="P347" s="4">
        <f t="shared" si="229"/>
        <v>1530</v>
      </c>
      <c r="Q347" s="5">
        <f t="shared" si="229"/>
        <v>4.59</v>
      </c>
      <c r="R347" s="4">
        <f t="shared" si="229"/>
        <v>1530</v>
      </c>
      <c r="S347" s="5">
        <f t="shared" si="229"/>
        <v>4.59</v>
      </c>
      <c r="T347" s="4">
        <f t="shared" si="229"/>
        <v>0</v>
      </c>
      <c r="U347" s="5">
        <f t="shared" si="229"/>
        <v>0</v>
      </c>
      <c r="V347" s="4">
        <f t="shared" si="229"/>
        <v>0</v>
      </c>
      <c r="W347" s="5">
        <f t="shared" si="229"/>
        <v>0</v>
      </c>
      <c r="X347" s="4">
        <v>9.0000000000000011E-3</v>
      </c>
      <c r="Y347" s="4">
        <f t="shared" si="229"/>
        <v>1530</v>
      </c>
      <c r="Z347" s="5">
        <f t="shared" si="229"/>
        <v>4.59</v>
      </c>
      <c r="AA347" s="4">
        <f t="shared" si="229"/>
        <v>1530</v>
      </c>
      <c r="AB347" s="5">
        <f t="shared" si="229"/>
        <v>4.59</v>
      </c>
      <c r="AC347" s="4"/>
      <c r="AD347" s="109" t="b">
        <f t="shared" si="218"/>
        <v>0</v>
      </c>
      <c r="AE347" s="109" t="b">
        <f t="shared" si="219"/>
        <v>1</v>
      </c>
    </row>
    <row r="348" spans="1:31" s="176" customFormat="1" ht="31.5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8"/>
        <v>1</v>
      </c>
      <c r="AE348" s="109" t="b">
        <f t="shared" si="219"/>
        <v>1</v>
      </c>
    </row>
    <row r="349" spans="1:31" s="176" customFormat="1" ht="31.5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8"/>
        <v>1</v>
      </c>
      <c r="AE349" s="109" t="b">
        <f t="shared" si="219"/>
        <v>1</v>
      </c>
    </row>
    <row r="350" spans="1:31" ht="31.5">
      <c r="A350" s="2">
        <v>23.01</v>
      </c>
      <c r="B350" s="2" t="s">
        <v>232</v>
      </c>
      <c r="C350" s="2">
        <v>0</v>
      </c>
      <c r="D350" s="3">
        <v>0</v>
      </c>
      <c r="E350" s="2">
        <f>C350</f>
        <v>0</v>
      </c>
      <c r="F350" s="3">
        <f>D350*20%</f>
        <v>0</v>
      </c>
      <c r="G350" s="108" t="e">
        <f t="shared" si="216"/>
        <v>#DIV/0!</v>
      </c>
      <c r="H350" s="108" t="e">
        <f t="shared" si="217"/>
        <v>#DIV/0!</v>
      </c>
      <c r="I350" s="2"/>
      <c r="J350" s="3"/>
      <c r="K350" s="2">
        <f t="shared" ref="K350:L385" si="230">C350-E350</f>
        <v>0</v>
      </c>
      <c r="L350" s="3">
        <f t="shared" si="230"/>
        <v>0</v>
      </c>
      <c r="M350" s="2"/>
      <c r="N350" s="3"/>
      <c r="O350" s="2"/>
      <c r="P350" s="2"/>
      <c r="Q350" s="3">
        <f t="shared" ref="Q350:Q385" si="231">P350*O350</f>
        <v>0</v>
      </c>
      <c r="R350" s="2">
        <f t="shared" ref="R350:R385" si="232">K350+M350+P350</f>
        <v>0</v>
      </c>
      <c r="S350" s="3">
        <f t="shared" ref="S350:S385" si="233">L350+N350+Q350</f>
        <v>0</v>
      </c>
      <c r="T350" s="2">
        <v>0</v>
      </c>
      <c r="U350" s="3">
        <v>0</v>
      </c>
      <c r="V350" s="2"/>
      <c r="W350" s="3"/>
      <c r="X350" s="2"/>
      <c r="Y350" s="2"/>
      <c r="Z350" s="3">
        <f t="shared" ref="Z350:Z385" si="234">X350*Y350</f>
        <v>0</v>
      </c>
      <c r="AA350" s="2">
        <f t="shared" ref="AA350:AA385" si="235">T350+V350+Y350</f>
        <v>0</v>
      </c>
      <c r="AB350" s="3">
        <f t="shared" ref="AB350:AB385" si="236">U350+W350+Z350</f>
        <v>0</v>
      </c>
      <c r="AC350" s="2"/>
      <c r="AD350" s="109" t="b">
        <f t="shared" si="218"/>
        <v>1</v>
      </c>
      <c r="AE350" s="109" t="b">
        <f t="shared" si="219"/>
        <v>1</v>
      </c>
    </row>
    <row r="351" spans="1:31" ht="31.5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7">C351</f>
        <v>0</v>
      </c>
      <c r="F351" s="3">
        <f t="shared" ref="F351:F385" si="238">D351*20%</f>
        <v>0</v>
      </c>
      <c r="G351" s="108" t="e">
        <f t="shared" si="216"/>
        <v>#DIV/0!</v>
      </c>
      <c r="H351" s="108" t="e">
        <f t="shared" si="217"/>
        <v>#DIV/0!</v>
      </c>
      <c r="I351" s="2"/>
      <c r="J351" s="3"/>
      <c r="K351" s="2">
        <f t="shared" si="230"/>
        <v>0</v>
      </c>
      <c r="L351" s="3">
        <f t="shared" si="230"/>
        <v>0</v>
      </c>
      <c r="M351" s="2"/>
      <c r="N351" s="3"/>
      <c r="O351" s="2"/>
      <c r="P351" s="2"/>
      <c r="Q351" s="3">
        <f t="shared" si="231"/>
        <v>0</v>
      </c>
      <c r="R351" s="2">
        <f t="shared" si="232"/>
        <v>0</v>
      </c>
      <c r="S351" s="3">
        <f t="shared" si="233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4"/>
        <v>0</v>
      </c>
      <c r="AA351" s="2">
        <f t="shared" si="235"/>
        <v>0</v>
      </c>
      <c r="AB351" s="3">
        <f t="shared" si="236"/>
        <v>0</v>
      </c>
      <c r="AC351" s="2"/>
      <c r="AD351" s="109" t="b">
        <f t="shared" si="218"/>
        <v>1</v>
      </c>
      <c r="AE351" s="109" t="b">
        <f t="shared" si="219"/>
        <v>1</v>
      </c>
    </row>
    <row r="352" spans="1:31" ht="31.5">
      <c r="A352" s="2">
        <f t="shared" ref="A352:A379" si="239">+A351+0.01</f>
        <v>23.030000000000005</v>
      </c>
      <c r="B352" s="2" t="s">
        <v>234</v>
      </c>
      <c r="C352" s="2">
        <v>1</v>
      </c>
      <c r="D352" s="3">
        <v>31</v>
      </c>
      <c r="E352" s="2">
        <f t="shared" si="237"/>
        <v>1</v>
      </c>
      <c r="F352" s="3">
        <f t="shared" si="238"/>
        <v>6.2</v>
      </c>
      <c r="G352" s="108">
        <f t="shared" si="216"/>
        <v>1</v>
      </c>
      <c r="H352" s="108">
        <f t="shared" si="217"/>
        <v>0.2</v>
      </c>
      <c r="I352" s="2"/>
      <c r="J352" s="3"/>
      <c r="K352" s="2">
        <f t="shared" si="230"/>
        <v>0</v>
      </c>
      <c r="L352" s="3">
        <f t="shared" si="230"/>
        <v>24.8</v>
      </c>
      <c r="M352" s="2"/>
      <c r="N352" s="3"/>
      <c r="O352" s="2"/>
      <c r="P352" s="2"/>
      <c r="Q352" s="3">
        <f t="shared" si="231"/>
        <v>0</v>
      </c>
      <c r="R352" s="2">
        <f t="shared" si="232"/>
        <v>0</v>
      </c>
      <c r="S352" s="3">
        <f t="shared" si="233"/>
        <v>24.8</v>
      </c>
      <c r="T352" s="2">
        <v>0</v>
      </c>
      <c r="U352" s="3">
        <v>24.8</v>
      </c>
      <c r="V352" s="2"/>
      <c r="W352" s="3"/>
      <c r="X352" s="2"/>
      <c r="Y352" s="2"/>
      <c r="Z352" s="3">
        <f t="shared" si="234"/>
        <v>0</v>
      </c>
      <c r="AA352" s="2">
        <f t="shared" si="235"/>
        <v>0</v>
      </c>
      <c r="AB352" s="3">
        <f t="shared" si="236"/>
        <v>24.8</v>
      </c>
      <c r="AC352" s="2"/>
      <c r="AD352" s="109" t="b">
        <f t="shared" si="218"/>
        <v>1</v>
      </c>
      <c r="AE352" s="109" t="b">
        <f t="shared" si="219"/>
        <v>1</v>
      </c>
    </row>
    <row r="353" spans="1:31" ht="31.5">
      <c r="A353" s="2">
        <f t="shared" si="239"/>
        <v>23.040000000000006</v>
      </c>
      <c r="B353" s="2" t="s">
        <v>235</v>
      </c>
      <c r="C353" s="2">
        <v>0</v>
      </c>
      <c r="D353" s="3">
        <v>0</v>
      </c>
      <c r="E353" s="2">
        <f t="shared" si="237"/>
        <v>0</v>
      </c>
      <c r="F353" s="3">
        <f t="shared" si="238"/>
        <v>0</v>
      </c>
      <c r="G353" s="108" t="e">
        <f t="shared" si="216"/>
        <v>#DIV/0!</v>
      </c>
      <c r="H353" s="108" t="e">
        <f t="shared" si="217"/>
        <v>#DIV/0!</v>
      </c>
      <c r="I353" s="2"/>
      <c r="J353" s="3"/>
      <c r="K353" s="2">
        <f t="shared" si="230"/>
        <v>0</v>
      </c>
      <c r="L353" s="3">
        <f t="shared" si="230"/>
        <v>0</v>
      </c>
      <c r="M353" s="2"/>
      <c r="N353" s="3"/>
      <c r="O353" s="2"/>
      <c r="P353" s="2"/>
      <c r="Q353" s="3">
        <f t="shared" si="231"/>
        <v>0</v>
      </c>
      <c r="R353" s="2">
        <f t="shared" si="232"/>
        <v>0</v>
      </c>
      <c r="S353" s="3">
        <f t="shared" si="233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4"/>
        <v>0</v>
      </c>
      <c r="AA353" s="2">
        <f t="shared" si="235"/>
        <v>0</v>
      </c>
      <c r="AB353" s="3">
        <f t="shared" si="236"/>
        <v>0</v>
      </c>
      <c r="AC353" s="2"/>
      <c r="AD353" s="109" t="b">
        <f t="shared" si="218"/>
        <v>1</v>
      </c>
      <c r="AE353" s="109" t="b">
        <f t="shared" si="219"/>
        <v>1</v>
      </c>
    </row>
    <row r="354" spans="1:31" ht="47.25">
      <c r="A354" s="2">
        <f t="shared" si="239"/>
        <v>23.050000000000008</v>
      </c>
      <c r="B354" s="2" t="s">
        <v>236</v>
      </c>
      <c r="C354" s="2">
        <v>0</v>
      </c>
      <c r="D354" s="3">
        <v>0</v>
      </c>
      <c r="E354" s="2">
        <f t="shared" si="237"/>
        <v>0</v>
      </c>
      <c r="F354" s="3">
        <f t="shared" si="238"/>
        <v>0</v>
      </c>
      <c r="G354" s="108" t="e">
        <f t="shared" si="216"/>
        <v>#DIV/0!</v>
      </c>
      <c r="H354" s="108" t="e">
        <f t="shared" si="217"/>
        <v>#DIV/0!</v>
      </c>
      <c r="I354" s="2"/>
      <c r="J354" s="3"/>
      <c r="K354" s="2">
        <f t="shared" si="230"/>
        <v>0</v>
      </c>
      <c r="L354" s="3">
        <f t="shared" si="230"/>
        <v>0</v>
      </c>
      <c r="M354" s="2"/>
      <c r="N354" s="3"/>
      <c r="O354" s="2"/>
      <c r="P354" s="2"/>
      <c r="Q354" s="3">
        <f t="shared" si="231"/>
        <v>0</v>
      </c>
      <c r="R354" s="2">
        <f t="shared" si="232"/>
        <v>0</v>
      </c>
      <c r="S354" s="3">
        <f t="shared" si="233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4"/>
        <v>0</v>
      </c>
      <c r="AA354" s="2">
        <f t="shared" si="235"/>
        <v>0</v>
      </c>
      <c r="AB354" s="3">
        <f t="shared" si="236"/>
        <v>0</v>
      </c>
      <c r="AC354" s="2"/>
      <c r="AD354" s="109" t="b">
        <f t="shared" si="218"/>
        <v>1</v>
      </c>
      <c r="AE354" s="109" t="b">
        <f t="shared" si="219"/>
        <v>1</v>
      </c>
    </row>
    <row r="355" spans="1:31" ht="31.5">
      <c r="A355" s="2"/>
      <c r="B355" s="2" t="s">
        <v>237</v>
      </c>
      <c r="C355" s="2">
        <v>19</v>
      </c>
      <c r="D355" s="3">
        <v>526.67999999999995</v>
      </c>
      <c r="E355" s="2">
        <f t="shared" si="237"/>
        <v>19</v>
      </c>
      <c r="F355" s="3">
        <f t="shared" si="238"/>
        <v>105.336</v>
      </c>
      <c r="G355" s="108">
        <f t="shared" si="216"/>
        <v>1</v>
      </c>
      <c r="H355" s="108">
        <f t="shared" si="217"/>
        <v>0.2</v>
      </c>
      <c r="I355" s="2"/>
      <c r="J355" s="3"/>
      <c r="K355" s="2">
        <f t="shared" si="230"/>
        <v>0</v>
      </c>
      <c r="L355" s="3">
        <f t="shared" si="230"/>
        <v>421.34399999999994</v>
      </c>
      <c r="M355" s="2"/>
      <c r="N355" s="3"/>
      <c r="O355" s="2"/>
      <c r="P355" s="2"/>
      <c r="Q355" s="3">
        <f t="shared" si="231"/>
        <v>0</v>
      </c>
      <c r="R355" s="2">
        <f t="shared" si="232"/>
        <v>0</v>
      </c>
      <c r="S355" s="3">
        <f t="shared" si="233"/>
        <v>421.34399999999994</v>
      </c>
      <c r="T355" s="2">
        <v>0</v>
      </c>
      <c r="U355" s="3">
        <v>421.34399999999994</v>
      </c>
      <c r="V355" s="2"/>
      <c r="W355" s="3"/>
      <c r="X355" s="2"/>
      <c r="Y355" s="2"/>
      <c r="Z355" s="3">
        <f t="shared" si="234"/>
        <v>0</v>
      </c>
      <c r="AA355" s="2">
        <f t="shared" si="235"/>
        <v>0</v>
      </c>
      <c r="AB355" s="3">
        <f t="shared" si="236"/>
        <v>421.34399999999994</v>
      </c>
      <c r="AC355" s="2"/>
      <c r="AD355" s="109" t="b">
        <f t="shared" si="218"/>
        <v>1</v>
      </c>
      <c r="AE355" s="109" t="b">
        <f t="shared" si="219"/>
        <v>1</v>
      </c>
    </row>
    <row r="356" spans="1:31" ht="31.5">
      <c r="A356" s="2"/>
      <c r="B356" s="2" t="s">
        <v>238</v>
      </c>
      <c r="C356" s="2">
        <v>4</v>
      </c>
      <c r="D356" s="3">
        <v>124</v>
      </c>
      <c r="E356" s="2">
        <f t="shared" si="237"/>
        <v>4</v>
      </c>
      <c r="F356" s="3">
        <f t="shared" si="238"/>
        <v>24.8</v>
      </c>
      <c r="G356" s="108">
        <f t="shared" si="216"/>
        <v>1</v>
      </c>
      <c r="H356" s="108">
        <f t="shared" si="217"/>
        <v>0.2</v>
      </c>
      <c r="I356" s="2"/>
      <c r="J356" s="3"/>
      <c r="K356" s="2">
        <f t="shared" si="230"/>
        <v>0</v>
      </c>
      <c r="L356" s="3">
        <f t="shared" si="230"/>
        <v>99.2</v>
      </c>
      <c r="M356" s="2"/>
      <c r="N356" s="3"/>
      <c r="O356" s="2"/>
      <c r="P356" s="2"/>
      <c r="Q356" s="3">
        <f t="shared" si="231"/>
        <v>0</v>
      </c>
      <c r="R356" s="2">
        <f t="shared" si="232"/>
        <v>0</v>
      </c>
      <c r="S356" s="3">
        <f t="shared" si="233"/>
        <v>99.2</v>
      </c>
      <c r="T356" s="2">
        <v>0</v>
      </c>
      <c r="U356" s="3">
        <v>99.2</v>
      </c>
      <c r="V356" s="2"/>
      <c r="W356" s="3"/>
      <c r="X356" s="2"/>
      <c r="Y356" s="2"/>
      <c r="Z356" s="3">
        <f t="shared" si="234"/>
        <v>0</v>
      </c>
      <c r="AA356" s="2">
        <f t="shared" si="235"/>
        <v>0</v>
      </c>
      <c r="AB356" s="3">
        <f t="shared" si="236"/>
        <v>99.2</v>
      </c>
      <c r="AC356" s="2"/>
      <c r="AD356" s="109" t="b">
        <f t="shared" si="218"/>
        <v>1</v>
      </c>
      <c r="AE356" s="109" t="b">
        <f t="shared" si="219"/>
        <v>1</v>
      </c>
    </row>
    <row r="357" spans="1:31" ht="31.5">
      <c r="A357" s="2"/>
      <c r="B357" s="2" t="s">
        <v>239</v>
      </c>
      <c r="C357" s="2">
        <v>8</v>
      </c>
      <c r="D357" s="3">
        <v>40</v>
      </c>
      <c r="E357" s="2">
        <f t="shared" si="237"/>
        <v>8</v>
      </c>
      <c r="F357" s="3">
        <f t="shared" si="238"/>
        <v>8</v>
      </c>
      <c r="G357" s="108">
        <f t="shared" si="216"/>
        <v>1</v>
      </c>
      <c r="H357" s="108">
        <f t="shared" si="217"/>
        <v>0.2</v>
      </c>
      <c r="I357" s="2"/>
      <c r="J357" s="3"/>
      <c r="K357" s="2">
        <f t="shared" si="230"/>
        <v>0</v>
      </c>
      <c r="L357" s="3">
        <f t="shared" si="230"/>
        <v>32</v>
      </c>
      <c r="M357" s="2"/>
      <c r="N357" s="3"/>
      <c r="O357" s="2"/>
      <c r="P357" s="2"/>
      <c r="Q357" s="3">
        <f t="shared" si="231"/>
        <v>0</v>
      </c>
      <c r="R357" s="2">
        <f t="shared" si="232"/>
        <v>0</v>
      </c>
      <c r="S357" s="3">
        <f t="shared" si="233"/>
        <v>32</v>
      </c>
      <c r="T357" s="2">
        <v>0</v>
      </c>
      <c r="U357" s="3">
        <v>32</v>
      </c>
      <c r="V357" s="2"/>
      <c r="W357" s="3"/>
      <c r="X357" s="2"/>
      <c r="Y357" s="2"/>
      <c r="Z357" s="3">
        <f t="shared" si="234"/>
        <v>0</v>
      </c>
      <c r="AA357" s="2">
        <f t="shared" si="235"/>
        <v>0</v>
      </c>
      <c r="AB357" s="3">
        <f t="shared" si="236"/>
        <v>32</v>
      </c>
      <c r="AC357" s="2"/>
      <c r="AD357" s="109" t="b">
        <f t="shared" si="218"/>
        <v>1</v>
      </c>
      <c r="AE357" s="109" t="b">
        <f t="shared" si="219"/>
        <v>1</v>
      </c>
    </row>
    <row r="358" spans="1:31" ht="31.5">
      <c r="A358" s="2"/>
      <c r="B358" s="2" t="s">
        <v>240</v>
      </c>
      <c r="C358" s="2">
        <v>1</v>
      </c>
      <c r="D358" s="3">
        <v>5</v>
      </c>
      <c r="E358" s="2">
        <f t="shared" si="237"/>
        <v>1</v>
      </c>
      <c r="F358" s="3">
        <f t="shared" si="238"/>
        <v>1</v>
      </c>
      <c r="G358" s="108">
        <f t="shared" si="216"/>
        <v>1</v>
      </c>
      <c r="H358" s="108">
        <f t="shared" si="217"/>
        <v>0.2</v>
      </c>
      <c r="I358" s="2"/>
      <c r="J358" s="3"/>
      <c r="K358" s="2">
        <f t="shared" si="230"/>
        <v>0</v>
      </c>
      <c r="L358" s="3">
        <f t="shared" si="230"/>
        <v>4</v>
      </c>
      <c r="M358" s="2"/>
      <c r="N358" s="3"/>
      <c r="O358" s="2"/>
      <c r="P358" s="2"/>
      <c r="Q358" s="3">
        <f t="shared" si="231"/>
        <v>0</v>
      </c>
      <c r="R358" s="2">
        <f t="shared" si="232"/>
        <v>0</v>
      </c>
      <c r="S358" s="3">
        <f t="shared" si="233"/>
        <v>4</v>
      </c>
      <c r="T358" s="2">
        <v>0</v>
      </c>
      <c r="U358" s="3">
        <v>4</v>
      </c>
      <c r="V358" s="2"/>
      <c r="W358" s="3"/>
      <c r="X358" s="2"/>
      <c r="Y358" s="2"/>
      <c r="Z358" s="3">
        <f t="shared" si="234"/>
        <v>0</v>
      </c>
      <c r="AA358" s="2">
        <f t="shared" si="235"/>
        <v>0</v>
      </c>
      <c r="AB358" s="3">
        <f t="shared" si="236"/>
        <v>4</v>
      </c>
      <c r="AC358" s="2"/>
      <c r="AD358" s="109" t="b">
        <f t="shared" si="218"/>
        <v>1</v>
      </c>
      <c r="AE358" s="109" t="b">
        <f t="shared" si="219"/>
        <v>1</v>
      </c>
    </row>
    <row r="359" spans="1:31" ht="31.5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7"/>
        <v>0</v>
      </c>
      <c r="F359" s="3">
        <f t="shared" si="238"/>
        <v>0</v>
      </c>
      <c r="G359" s="108" t="e">
        <f t="shared" si="216"/>
        <v>#DIV/0!</v>
      </c>
      <c r="H359" s="108" t="e">
        <f t="shared" si="217"/>
        <v>#DIV/0!</v>
      </c>
      <c r="I359" s="2"/>
      <c r="J359" s="3"/>
      <c r="K359" s="2">
        <f t="shared" si="230"/>
        <v>0</v>
      </c>
      <c r="L359" s="3">
        <f t="shared" si="230"/>
        <v>0</v>
      </c>
      <c r="M359" s="2"/>
      <c r="N359" s="3"/>
      <c r="O359" s="2"/>
      <c r="P359" s="2"/>
      <c r="Q359" s="3">
        <f t="shared" si="231"/>
        <v>0</v>
      </c>
      <c r="R359" s="2">
        <f t="shared" si="232"/>
        <v>0</v>
      </c>
      <c r="S359" s="3">
        <f t="shared" si="233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4"/>
        <v>0</v>
      </c>
      <c r="AA359" s="2">
        <f t="shared" si="235"/>
        <v>0</v>
      </c>
      <c r="AB359" s="3">
        <f t="shared" si="236"/>
        <v>0</v>
      </c>
      <c r="AC359" s="2"/>
      <c r="AD359" s="109" t="b">
        <f t="shared" si="218"/>
        <v>1</v>
      </c>
      <c r="AE359" s="109" t="b">
        <f t="shared" si="219"/>
        <v>1</v>
      </c>
    </row>
    <row r="360" spans="1:31" ht="31.5">
      <c r="A360" s="2">
        <f t="shared" si="239"/>
        <v>23.070000000000011</v>
      </c>
      <c r="B360" s="2" t="s">
        <v>242</v>
      </c>
      <c r="C360" s="2">
        <v>21</v>
      </c>
      <c r="D360" s="3">
        <v>109.5</v>
      </c>
      <c r="E360" s="2">
        <f t="shared" si="237"/>
        <v>21</v>
      </c>
      <c r="F360" s="3">
        <f t="shared" si="238"/>
        <v>21.900000000000002</v>
      </c>
      <c r="G360" s="108">
        <f t="shared" si="216"/>
        <v>1</v>
      </c>
      <c r="H360" s="108">
        <f t="shared" si="217"/>
        <v>0.2</v>
      </c>
      <c r="I360" s="2"/>
      <c r="J360" s="3"/>
      <c r="K360" s="2">
        <f t="shared" si="230"/>
        <v>0</v>
      </c>
      <c r="L360" s="3">
        <f t="shared" si="230"/>
        <v>87.6</v>
      </c>
      <c r="M360" s="2"/>
      <c r="N360" s="3"/>
      <c r="O360" s="2"/>
      <c r="P360" s="2"/>
      <c r="Q360" s="3">
        <f t="shared" si="231"/>
        <v>0</v>
      </c>
      <c r="R360" s="2">
        <f t="shared" si="232"/>
        <v>0</v>
      </c>
      <c r="S360" s="3">
        <f t="shared" si="233"/>
        <v>87.6</v>
      </c>
      <c r="T360" s="2">
        <v>0</v>
      </c>
      <c r="U360" s="3">
        <v>87.6</v>
      </c>
      <c r="V360" s="2"/>
      <c r="W360" s="3"/>
      <c r="X360" s="2"/>
      <c r="Y360" s="2"/>
      <c r="Z360" s="3">
        <f t="shared" si="234"/>
        <v>0</v>
      </c>
      <c r="AA360" s="2">
        <f t="shared" si="235"/>
        <v>0</v>
      </c>
      <c r="AB360" s="3">
        <f t="shared" si="236"/>
        <v>87.6</v>
      </c>
      <c r="AC360" s="2"/>
      <c r="AD360" s="109" t="b">
        <f t="shared" si="218"/>
        <v>1</v>
      </c>
      <c r="AE360" s="109" t="b">
        <f t="shared" si="219"/>
        <v>1</v>
      </c>
    </row>
    <row r="361" spans="1:31" ht="31.5">
      <c r="A361" s="2">
        <f t="shared" si="239"/>
        <v>23.080000000000013</v>
      </c>
      <c r="B361" s="2" t="s">
        <v>243</v>
      </c>
      <c r="C361" s="2">
        <v>0</v>
      </c>
      <c r="D361" s="3">
        <v>0</v>
      </c>
      <c r="E361" s="2">
        <f t="shared" si="237"/>
        <v>0</v>
      </c>
      <c r="F361" s="3">
        <f t="shared" si="238"/>
        <v>0</v>
      </c>
      <c r="G361" s="108" t="e">
        <f t="shared" si="216"/>
        <v>#DIV/0!</v>
      </c>
      <c r="H361" s="108" t="e">
        <f t="shared" si="217"/>
        <v>#DIV/0!</v>
      </c>
      <c r="I361" s="2"/>
      <c r="J361" s="3"/>
      <c r="K361" s="2">
        <f t="shared" si="230"/>
        <v>0</v>
      </c>
      <c r="L361" s="3">
        <f t="shared" si="230"/>
        <v>0</v>
      </c>
      <c r="M361" s="2"/>
      <c r="N361" s="3"/>
      <c r="O361" s="2"/>
      <c r="P361" s="2"/>
      <c r="Q361" s="3">
        <f t="shared" si="231"/>
        <v>0</v>
      </c>
      <c r="R361" s="2">
        <f t="shared" si="232"/>
        <v>0</v>
      </c>
      <c r="S361" s="3">
        <f t="shared" si="233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4"/>
        <v>0</v>
      </c>
      <c r="AA361" s="2">
        <f t="shared" si="235"/>
        <v>0</v>
      </c>
      <c r="AB361" s="3">
        <f t="shared" si="236"/>
        <v>0</v>
      </c>
      <c r="AC361" s="2"/>
      <c r="AD361" s="109" t="b">
        <f t="shared" si="218"/>
        <v>1</v>
      </c>
      <c r="AE361" s="109" t="b">
        <f t="shared" si="219"/>
        <v>1</v>
      </c>
    </row>
    <row r="362" spans="1:31" ht="31.5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7"/>
        <v>0</v>
      </c>
      <c r="F362" s="3">
        <f t="shared" si="238"/>
        <v>0</v>
      </c>
      <c r="G362" s="108" t="e">
        <f t="shared" si="216"/>
        <v>#DIV/0!</v>
      </c>
      <c r="H362" s="108" t="e">
        <f t="shared" si="217"/>
        <v>#DIV/0!</v>
      </c>
      <c r="I362" s="2"/>
      <c r="J362" s="3"/>
      <c r="K362" s="2">
        <f t="shared" si="230"/>
        <v>0</v>
      </c>
      <c r="L362" s="3">
        <f t="shared" si="230"/>
        <v>0</v>
      </c>
      <c r="M362" s="2"/>
      <c r="N362" s="3"/>
      <c r="O362" s="2"/>
      <c r="P362" s="2"/>
      <c r="Q362" s="3">
        <f t="shared" si="231"/>
        <v>0</v>
      </c>
      <c r="R362" s="2">
        <f t="shared" si="232"/>
        <v>0</v>
      </c>
      <c r="S362" s="3">
        <f t="shared" si="233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4"/>
        <v>0</v>
      </c>
      <c r="AA362" s="2">
        <f t="shared" si="235"/>
        <v>0</v>
      </c>
      <c r="AB362" s="3">
        <f t="shared" si="236"/>
        <v>0</v>
      </c>
      <c r="AC362" s="2"/>
      <c r="AD362" s="109" t="b">
        <f t="shared" si="218"/>
        <v>1</v>
      </c>
      <c r="AE362" s="109" t="b">
        <f t="shared" si="219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7"/>
        <v>0</v>
      </c>
      <c r="F363" s="3">
        <f t="shared" si="238"/>
        <v>0</v>
      </c>
      <c r="G363" s="108" t="e">
        <f t="shared" si="216"/>
        <v>#DIV/0!</v>
      </c>
      <c r="H363" s="108" t="e">
        <f t="shared" si="217"/>
        <v>#DIV/0!</v>
      </c>
      <c r="I363" s="2"/>
      <c r="J363" s="3"/>
      <c r="K363" s="2">
        <f t="shared" si="230"/>
        <v>0</v>
      </c>
      <c r="L363" s="3">
        <f t="shared" si="230"/>
        <v>0</v>
      </c>
      <c r="M363" s="2"/>
      <c r="N363" s="3"/>
      <c r="O363" s="2"/>
      <c r="P363" s="2"/>
      <c r="Q363" s="3">
        <f t="shared" si="231"/>
        <v>0</v>
      </c>
      <c r="R363" s="2">
        <f t="shared" si="232"/>
        <v>0</v>
      </c>
      <c r="S363" s="3">
        <f t="shared" si="233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4"/>
        <v>0</v>
      </c>
      <c r="AA363" s="2">
        <f t="shared" si="235"/>
        <v>0</v>
      </c>
      <c r="AB363" s="3">
        <f t="shared" si="236"/>
        <v>0</v>
      </c>
      <c r="AC363" s="2"/>
      <c r="AD363" s="109" t="b">
        <f t="shared" si="218"/>
        <v>1</v>
      </c>
      <c r="AE363" s="109" t="b">
        <f t="shared" si="219"/>
        <v>1</v>
      </c>
    </row>
    <row r="364" spans="1:31">
      <c r="A364" s="2">
        <f t="shared" si="239"/>
        <v>23.110000000000003</v>
      </c>
      <c r="B364" s="2" t="s">
        <v>246</v>
      </c>
      <c r="C364" s="2">
        <v>0</v>
      </c>
      <c r="D364" s="3">
        <v>0</v>
      </c>
      <c r="E364" s="2">
        <f t="shared" si="237"/>
        <v>0</v>
      </c>
      <c r="F364" s="3">
        <f t="shared" si="238"/>
        <v>0</v>
      </c>
      <c r="G364" s="108" t="e">
        <f t="shared" si="216"/>
        <v>#DIV/0!</v>
      </c>
      <c r="H364" s="108" t="e">
        <f t="shared" si="217"/>
        <v>#DIV/0!</v>
      </c>
      <c r="I364" s="2"/>
      <c r="J364" s="3"/>
      <c r="K364" s="2">
        <f t="shared" si="230"/>
        <v>0</v>
      </c>
      <c r="L364" s="3">
        <f t="shared" si="230"/>
        <v>0</v>
      </c>
      <c r="M364" s="2"/>
      <c r="N364" s="3"/>
      <c r="O364" s="2"/>
      <c r="P364" s="2"/>
      <c r="Q364" s="3">
        <f t="shared" si="231"/>
        <v>0</v>
      </c>
      <c r="R364" s="2">
        <f t="shared" si="232"/>
        <v>0</v>
      </c>
      <c r="S364" s="3">
        <f t="shared" si="233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4"/>
        <v>0</v>
      </c>
      <c r="AA364" s="2">
        <f t="shared" si="235"/>
        <v>0</v>
      </c>
      <c r="AB364" s="3">
        <f t="shared" si="236"/>
        <v>0</v>
      </c>
      <c r="AC364" s="2"/>
      <c r="AD364" s="109" t="b">
        <f t="shared" si="218"/>
        <v>1</v>
      </c>
      <c r="AE364" s="109" t="b">
        <f t="shared" si="219"/>
        <v>1</v>
      </c>
    </row>
    <row r="365" spans="1:31" ht="78.7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7"/>
        <v>0</v>
      </c>
      <c r="F365" s="3">
        <f t="shared" si="238"/>
        <v>0</v>
      </c>
      <c r="G365" s="108" t="e">
        <f t="shared" si="216"/>
        <v>#DIV/0!</v>
      </c>
      <c r="H365" s="108" t="e">
        <f t="shared" si="217"/>
        <v>#DIV/0!</v>
      </c>
      <c r="I365" s="2"/>
      <c r="J365" s="3"/>
      <c r="K365" s="2">
        <f t="shared" si="230"/>
        <v>0</v>
      </c>
      <c r="L365" s="3">
        <f t="shared" si="230"/>
        <v>0</v>
      </c>
      <c r="M365" s="2"/>
      <c r="N365" s="3"/>
      <c r="O365" s="2"/>
      <c r="P365" s="2"/>
      <c r="Q365" s="3">
        <f t="shared" si="231"/>
        <v>0</v>
      </c>
      <c r="R365" s="2">
        <f t="shared" si="232"/>
        <v>0</v>
      </c>
      <c r="S365" s="3">
        <f t="shared" si="233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4"/>
        <v>0</v>
      </c>
      <c r="AA365" s="2">
        <f t="shared" si="235"/>
        <v>0</v>
      </c>
      <c r="AB365" s="3">
        <f t="shared" si="236"/>
        <v>0</v>
      </c>
      <c r="AC365" s="2"/>
      <c r="AD365" s="109" t="b">
        <f t="shared" si="218"/>
        <v>1</v>
      </c>
      <c r="AE365" s="109" t="b">
        <f t="shared" si="219"/>
        <v>1</v>
      </c>
    </row>
    <row r="366" spans="1:31" ht="78.7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7"/>
        <v>0</v>
      </c>
      <c r="F366" s="3">
        <f t="shared" si="238"/>
        <v>0</v>
      </c>
      <c r="G366" s="108" t="e">
        <f t="shared" si="216"/>
        <v>#DIV/0!</v>
      </c>
      <c r="H366" s="108" t="e">
        <f t="shared" si="217"/>
        <v>#DIV/0!</v>
      </c>
      <c r="I366" s="2"/>
      <c r="J366" s="3"/>
      <c r="K366" s="2">
        <f t="shared" si="230"/>
        <v>0</v>
      </c>
      <c r="L366" s="3">
        <f t="shared" si="230"/>
        <v>0</v>
      </c>
      <c r="M366" s="2"/>
      <c r="N366" s="3"/>
      <c r="O366" s="2"/>
      <c r="P366" s="2"/>
      <c r="Q366" s="3">
        <f t="shared" si="231"/>
        <v>0</v>
      </c>
      <c r="R366" s="2">
        <f t="shared" si="232"/>
        <v>0</v>
      </c>
      <c r="S366" s="3">
        <f t="shared" si="233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4"/>
        <v>0</v>
      </c>
      <c r="AA366" s="2">
        <f t="shared" si="235"/>
        <v>0</v>
      </c>
      <c r="AB366" s="3">
        <f t="shared" si="236"/>
        <v>0</v>
      </c>
      <c r="AC366" s="2"/>
      <c r="AD366" s="109" t="b">
        <f t="shared" si="218"/>
        <v>1</v>
      </c>
      <c r="AE366" s="109" t="b">
        <f t="shared" si="219"/>
        <v>1</v>
      </c>
    </row>
    <row r="367" spans="1:31" ht="78.7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7"/>
        <v>0</v>
      </c>
      <c r="F367" s="3">
        <f t="shared" si="238"/>
        <v>0</v>
      </c>
      <c r="G367" s="108" t="e">
        <f t="shared" si="216"/>
        <v>#DIV/0!</v>
      </c>
      <c r="H367" s="108" t="e">
        <f t="shared" si="217"/>
        <v>#DIV/0!</v>
      </c>
      <c r="I367" s="2"/>
      <c r="J367" s="3"/>
      <c r="K367" s="2">
        <f t="shared" si="230"/>
        <v>0</v>
      </c>
      <c r="L367" s="3">
        <f t="shared" si="230"/>
        <v>0</v>
      </c>
      <c r="M367" s="2"/>
      <c r="N367" s="3"/>
      <c r="O367" s="2"/>
      <c r="P367" s="2"/>
      <c r="Q367" s="3">
        <f t="shared" si="231"/>
        <v>0</v>
      </c>
      <c r="R367" s="2">
        <f t="shared" si="232"/>
        <v>0</v>
      </c>
      <c r="S367" s="3">
        <f t="shared" si="233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4"/>
        <v>0</v>
      </c>
      <c r="AA367" s="2">
        <f t="shared" si="235"/>
        <v>0</v>
      </c>
      <c r="AB367" s="3">
        <f t="shared" si="236"/>
        <v>0</v>
      </c>
      <c r="AC367" s="2"/>
      <c r="AD367" s="109" t="b">
        <f t="shared" si="218"/>
        <v>1</v>
      </c>
      <c r="AE367" s="109" t="b">
        <f t="shared" si="219"/>
        <v>1</v>
      </c>
    </row>
    <row r="368" spans="1:31" ht="31.5">
      <c r="A368" s="2">
        <f>+A364+0.01</f>
        <v>23.120000000000005</v>
      </c>
      <c r="B368" s="2" t="s">
        <v>253</v>
      </c>
      <c r="C368" s="2">
        <v>0</v>
      </c>
      <c r="D368" s="3">
        <v>0</v>
      </c>
      <c r="E368" s="2">
        <f t="shared" si="237"/>
        <v>0</v>
      </c>
      <c r="F368" s="3">
        <f t="shared" si="238"/>
        <v>0</v>
      </c>
      <c r="G368" s="108" t="e">
        <f t="shared" si="216"/>
        <v>#DIV/0!</v>
      </c>
      <c r="H368" s="108" t="e">
        <f t="shared" si="217"/>
        <v>#DIV/0!</v>
      </c>
      <c r="I368" s="2"/>
      <c r="J368" s="3"/>
      <c r="K368" s="2">
        <f t="shared" si="230"/>
        <v>0</v>
      </c>
      <c r="L368" s="3">
        <f t="shared" si="230"/>
        <v>0</v>
      </c>
      <c r="M368" s="2"/>
      <c r="N368" s="3"/>
      <c r="O368" s="2"/>
      <c r="P368" s="2"/>
      <c r="Q368" s="3">
        <f t="shared" si="231"/>
        <v>0</v>
      </c>
      <c r="R368" s="2">
        <f t="shared" si="232"/>
        <v>0</v>
      </c>
      <c r="S368" s="3">
        <f t="shared" si="233"/>
        <v>0</v>
      </c>
      <c r="T368" s="2">
        <v>0</v>
      </c>
      <c r="U368" s="3">
        <v>0</v>
      </c>
      <c r="V368" s="2"/>
      <c r="W368" s="3"/>
      <c r="X368" s="2"/>
      <c r="Y368" s="2"/>
      <c r="Z368" s="3">
        <f t="shared" si="234"/>
        <v>0</v>
      </c>
      <c r="AA368" s="2">
        <f t="shared" si="235"/>
        <v>0</v>
      </c>
      <c r="AB368" s="3">
        <f t="shared" si="236"/>
        <v>0</v>
      </c>
      <c r="AC368" s="2"/>
      <c r="AD368" s="109" t="b">
        <f t="shared" si="218"/>
        <v>1</v>
      </c>
      <c r="AE368" s="109" t="b">
        <f t="shared" si="219"/>
        <v>1</v>
      </c>
    </row>
    <row r="369" spans="1:31" ht="31.5">
      <c r="A369" s="2">
        <f t="shared" si="239"/>
        <v>23.130000000000006</v>
      </c>
      <c r="B369" s="2" t="s">
        <v>254</v>
      </c>
      <c r="C369" s="2">
        <v>0</v>
      </c>
      <c r="D369" s="3">
        <v>0</v>
      </c>
      <c r="E369" s="2">
        <f t="shared" si="237"/>
        <v>0</v>
      </c>
      <c r="F369" s="3">
        <f t="shared" si="238"/>
        <v>0</v>
      </c>
      <c r="G369" s="108" t="e">
        <f t="shared" si="216"/>
        <v>#DIV/0!</v>
      </c>
      <c r="H369" s="108" t="e">
        <f t="shared" si="217"/>
        <v>#DIV/0!</v>
      </c>
      <c r="I369" s="2"/>
      <c r="J369" s="3"/>
      <c r="K369" s="2">
        <f t="shared" si="230"/>
        <v>0</v>
      </c>
      <c r="L369" s="3">
        <f t="shared" si="230"/>
        <v>0</v>
      </c>
      <c r="M369" s="2"/>
      <c r="N369" s="3"/>
      <c r="O369" s="2"/>
      <c r="P369" s="2"/>
      <c r="Q369" s="3">
        <f t="shared" si="231"/>
        <v>0</v>
      </c>
      <c r="R369" s="2">
        <f t="shared" si="232"/>
        <v>0</v>
      </c>
      <c r="S369" s="3">
        <f t="shared" si="233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4"/>
        <v>0</v>
      </c>
      <c r="AA369" s="2">
        <f t="shared" si="235"/>
        <v>0</v>
      </c>
      <c r="AB369" s="3">
        <f t="shared" si="236"/>
        <v>0</v>
      </c>
      <c r="AC369" s="2"/>
      <c r="AD369" s="109" t="b">
        <f t="shared" si="218"/>
        <v>1</v>
      </c>
      <c r="AE369" s="109" t="b">
        <f t="shared" si="219"/>
        <v>1</v>
      </c>
    </row>
    <row r="370" spans="1:31">
      <c r="A370" s="2">
        <f t="shared" si="239"/>
        <v>23.140000000000008</v>
      </c>
      <c r="B370" s="2" t="s">
        <v>255</v>
      </c>
      <c r="C370" s="2">
        <v>0</v>
      </c>
      <c r="D370" s="3">
        <v>0</v>
      </c>
      <c r="E370" s="2">
        <f t="shared" si="237"/>
        <v>0</v>
      </c>
      <c r="F370" s="3">
        <f t="shared" si="238"/>
        <v>0</v>
      </c>
      <c r="G370" s="108" t="e">
        <f t="shared" si="216"/>
        <v>#DIV/0!</v>
      </c>
      <c r="H370" s="108" t="e">
        <f t="shared" si="217"/>
        <v>#DIV/0!</v>
      </c>
      <c r="I370" s="2"/>
      <c r="J370" s="3"/>
      <c r="K370" s="2">
        <f t="shared" si="230"/>
        <v>0</v>
      </c>
      <c r="L370" s="3">
        <f t="shared" si="230"/>
        <v>0</v>
      </c>
      <c r="M370" s="2"/>
      <c r="N370" s="3"/>
      <c r="O370" s="2"/>
      <c r="P370" s="2"/>
      <c r="Q370" s="3">
        <f t="shared" si="231"/>
        <v>0</v>
      </c>
      <c r="R370" s="2">
        <f t="shared" si="232"/>
        <v>0</v>
      </c>
      <c r="S370" s="3">
        <f t="shared" si="233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4"/>
        <v>0</v>
      </c>
      <c r="AA370" s="2">
        <f t="shared" si="235"/>
        <v>0</v>
      </c>
      <c r="AB370" s="3">
        <f t="shared" si="236"/>
        <v>0</v>
      </c>
      <c r="AC370" s="2"/>
      <c r="AD370" s="109" t="b">
        <f t="shared" si="218"/>
        <v>1</v>
      </c>
      <c r="AE370" s="109" t="b">
        <f t="shared" si="219"/>
        <v>1</v>
      </c>
    </row>
    <row r="371" spans="1:31">
      <c r="A371" s="2">
        <f t="shared" si="239"/>
        <v>23.150000000000009</v>
      </c>
      <c r="B371" s="2" t="s">
        <v>256</v>
      </c>
      <c r="C371" s="2">
        <v>0</v>
      </c>
      <c r="D371" s="3">
        <v>0</v>
      </c>
      <c r="E371" s="2">
        <f t="shared" si="237"/>
        <v>0</v>
      </c>
      <c r="F371" s="3">
        <f t="shared" si="238"/>
        <v>0</v>
      </c>
      <c r="G371" s="108" t="e">
        <f t="shared" si="216"/>
        <v>#DIV/0!</v>
      </c>
      <c r="H371" s="108" t="e">
        <f t="shared" si="217"/>
        <v>#DIV/0!</v>
      </c>
      <c r="I371" s="2"/>
      <c r="J371" s="3"/>
      <c r="K371" s="2">
        <f t="shared" si="230"/>
        <v>0</v>
      </c>
      <c r="L371" s="3">
        <f t="shared" si="230"/>
        <v>0</v>
      </c>
      <c r="M371" s="2"/>
      <c r="N371" s="3"/>
      <c r="O371" s="2"/>
      <c r="P371" s="2"/>
      <c r="Q371" s="3">
        <f t="shared" si="231"/>
        <v>0</v>
      </c>
      <c r="R371" s="2">
        <f t="shared" si="232"/>
        <v>0</v>
      </c>
      <c r="S371" s="3">
        <f t="shared" si="233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4"/>
        <v>0</v>
      </c>
      <c r="AA371" s="2">
        <f t="shared" si="235"/>
        <v>0</v>
      </c>
      <c r="AB371" s="3">
        <f t="shared" si="236"/>
        <v>0</v>
      </c>
      <c r="AC371" s="2"/>
      <c r="AD371" s="109" t="b">
        <f t="shared" si="218"/>
        <v>1</v>
      </c>
      <c r="AE371" s="109" t="b">
        <f t="shared" si="219"/>
        <v>1</v>
      </c>
    </row>
    <row r="372" spans="1:31" ht="47.25">
      <c r="A372" s="2">
        <f t="shared" si="239"/>
        <v>23.160000000000011</v>
      </c>
      <c r="B372" s="2" t="s">
        <v>257</v>
      </c>
      <c r="C372" s="2">
        <v>0</v>
      </c>
      <c r="D372" s="3">
        <v>0</v>
      </c>
      <c r="E372" s="2">
        <f t="shared" si="237"/>
        <v>0</v>
      </c>
      <c r="F372" s="3">
        <f t="shared" si="238"/>
        <v>0</v>
      </c>
      <c r="G372" s="108" t="e">
        <f t="shared" si="216"/>
        <v>#DIV/0!</v>
      </c>
      <c r="H372" s="108" t="e">
        <f t="shared" si="217"/>
        <v>#DIV/0!</v>
      </c>
      <c r="I372" s="2"/>
      <c r="J372" s="3"/>
      <c r="K372" s="2">
        <f t="shared" si="230"/>
        <v>0</v>
      </c>
      <c r="L372" s="3">
        <f t="shared" si="230"/>
        <v>0</v>
      </c>
      <c r="M372" s="2"/>
      <c r="N372" s="3"/>
      <c r="O372" s="2"/>
      <c r="P372" s="2"/>
      <c r="Q372" s="3">
        <f t="shared" si="231"/>
        <v>0</v>
      </c>
      <c r="R372" s="2">
        <f t="shared" si="232"/>
        <v>0</v>
      </c>
      <c r="S372" s="3">
        <f t="shared" si="233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4"/>
        <v>0</v>
      </c>
      <c r="AA372" s="2">
        <f t="shared" si="235"/>
        <v>0</v>
      </c>
      <c r="AB372" s="3">
        <f t="shared" si="236"/>
        <v>0</v>
      </c>
      <c r="AC372" s="2"/>
      <c r="AD372" s="109" t="b">
        <f t="shared" si="218"/>
        <v>1</v>
      </c>
      <c r="AE372" s="109" t="b">
        <f t="shared" si="219"/>
        <v>1</v>
      </c>
    </row>
    <row r="373" spans="1:31" ht="63">
      <c r="A373" s="2">
        <f t="shared" si="239"/>
        <v>23.170000000000012</v>
      </c>
      <c r="B373" s="2" t="s">
        <v>258</v>
      </c>
      <c r="C373" s="2">
        <v>0</v>
      </c>
      <c r="D373" s="3">
        <v>0</v>
      </c>
      <c r="E373" s="2">
        <f t="shared" si="237"/>
        <v>0</v>
      </c>
      <c r="F373" s="3">
        <f t="shared" si="238"/>
        <v>0</v>
      </c>
      <c r="G373" s="108" t="e">
        <f t="shared" si="216"/>
        <v>#DIV/0!</v>
      </c>
      <c r="H373" s="108" t="e">
        <f t="shared" si="217"/>
        <v>#DIV/0!</v>
      </c>
      <c r="I373" s="2"/>
      <c r="J373" s="3"/>
      <c r="K373" s="2">
        <f t="shared" si="230"/>
        <v>0</v>
      </c>
      <c r="L373" s="3">
        <f t="shared" si="230"/>
        <v>0</v>
      </c>
      <c r="M373" s="2"/>
      <c r="N373" s="3"/>
      <c r="O373" s="2"/>
      <c r="P373" s="2"/>
      <c r="Q373" s="3">
        <f t="shared" si="231"/>
        <v>0</v>
      </c>
      <c r="R373" s="2">
        <f t="shared" si="232"/>
        <v>0</v>
      </c>
      <c r="S373" s="3">
        <f t="shared" si="233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4"/>
        <v>0</v>
      </c>
      <c r="AA373" s="2">
        <f t="shared" si="235"/>
        <v>0</v>
      </c>
      <c r="AB373" s="3">
        <f t="shared" si="236"/>
        <v>0</v>
      </c>
      <c r="AC373" s="2"/>
      <c r="AD373" s="109" t="b">
        <f t="shared" si="218"/>
        <v>1</v>
      </c>
      <c r="AE373" s="109" t="b">
        <f t="shared" si="219"/>
        <v>1</v>
      </c>
    </row>
    <row r="374" spans="1:31" ht="47.25">
      <c r="A374" s="2">
        <f t="shared" si="239"/>
        <v>23.180000000000014</v>
      </c>
      <c r="B374" s="2" t="s">
        <v>259</v>
      </c>
      <c r="C374" s="2">
        <v>0</v>
      </c>
      <c r="D374" s="3">
        <v>0</v>
      </c>
      <c r="E374" s="2">
        <f t="shared" si="237"/>
        <v>0</v>
      </c>
      <c r="F374" s="3">
        <f t="shared" si="238"/>
        <v>0</v>
      </c>
      <c r="G374" s="108" t="e">
        <f t="shared" si="216"/>
        <v>#DIV/0!</v>
      </c>
      <c r="H374" s="108" t="e">
        <f t="shared" si="217"/>
        <v>#DIV/0!</v>
      </c>
      <c r="I374" s="2"/>
      <c r="J374" s="3"/>
      <c r="K374" s="2">
        <f t="shared" si="230"/>
        <v>0</v>
      </c>
      <c r="L374" s="3">
        <f t="shared" si="230"/>
        <v>0</v>
      </c>
      <c r="M374" s="2"/>
      <c r="N374" s="3"/>
      <c r="O374" s="2"/>
      <c r="P374" s="2"/>
      <c r="Q374" s="3">
        <f t="shared" si="231"/>
        <v>0</v>
      </c>
      <c r="R374" s="2">
        <f t="shared" si="232"/>
        <v>0</v>
      </c>
      <c r="S374" s="3">
        <f t="shared" si="233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4"/>
        <v>0</v>
      </c>
      <c r="AA374" s="2">
        <f t="shared" si="235"/>
        <v>0</v>
      </c>
      <c r="AB374" s="3">
        <f t="shared" si="236"/>
        <v>0</v>
      </c>
      <c r="AC374" s="2"/>
      <c r="AD374" s="109" t="b">
        <f t="shared" si="218"/>
        <v>1</v>
      </c>
      <c r="AE374" s="109" t="b">
        <f t="shared" si="219"/>
        <v>1</v>
      </c>
    </row>
    <row r="375" spans="1:31" ht="31.5">
      <c r="A375" s="2">
        <f t="shared" si="239"/>
        <v>23.190000000000015</v>
      </c>
      <c r="B375" s="2" t="s">
        <v>260</v>
      </c>
      <c r="C375" s="2">
        <v>227</v>
      </c>
      <c r="D375" s="3">
        <v>79.45</v>
      </c>
      <c r="E375" s="2">
        <f t="shared" si="237"/>
        <v>227</v>
      </c>
      <c r="F375" s="3">
        <f t="shared" si="238"/>
        <v>15.89</v>
      </c>
      <c r="G375" s="108">
        <f t="shared" si="216"/>
        <v>1</v>
      </c>
      <c r="H375" s="108">
        <f t="shared" si="217"/>
        <v>0.2</v>
      </c>
      <c r="I375" s="2"/>
      <c r="J375" s="3"/>
      <c r="K375" s="2">
        <f t="shared" si="230"/>
        <v>0</v>
      </c>
      <c r="L375" s="3">
        <f t="shared" si="230"/>
        <v>63.56</v>
      </c>
      <c r="M375" s="2"/>
      <c r="N375" s="3"/>
      <c r="O375" s="2"/>
      <c r="P375" s="2"/>
      <c r="Q375" s="3">
        <f t="shared" si="231"/>
        <v>0</v>
      </c>
      <c r="R375" s="2">
        <f t="shared" si="232"/>
        <v>0</v>
      </c>
      <c r="S375" s="3">
        <f t="shared" si="233"/>
        <v>63.56</v>
      </c>
      <c r="T375" s="2">
        <v>0</v>
      </c>
      <c r="U375" s="3">
        <v>63.56</v>
      </c>
      <c r="V375" s="2"/>
      <c r="W375" s="3"/>
      <c r="X375" s="2"/>
      <c r="Y375" s="2"/>
      <c r="Z375" s="3">
        <f t="shared" si="234"/>
        <v>0</v>
      </c>
      <c r="AA375" s="2">
        <f t="shared" si="235"/>
        <v>0</v>
      </c>
      <c r="AB375" s="3">
        <f t="shared" si="236"/>
        <v>63.56</v>
      </c>
      <c r="AC375" s="2"/>
      <c r="AD375" s="109" t="b">
        <f t="shared" si="218"/>
        <v>1</v>
      </c>
      <c r="AE375" s="109" t="b">
        <f t="shared" si="219"/>
        <v>1</v>
      </c>
    </row>
    <row r="376" spans="1:31" ht="31.5">
      <c r="A376" s="2">
        <f t="shared" si="239"/>
        <v>23.200000000000017</v>
      </c>
      <c r="B376" s="2" t="s">
        <v>261</v>
      </c>
      <c r="C376" s="2">
        <v>0</v>
      </c>
      <c r="D376" s="3">
        <v>0</v>
      </c>
      <c r="E376" s="2">
        <f t="shared" si="237"/>
        <v>0</v>
      </c>
      <c r="F376" s="3">
        <f t="shared" si="238"/>
        <v>0</v>
      </c>
      <c r="G376" s="108" t="e">
        <f t="shared" si="216"/>
        <v>#DIV/0!</v>
      </c>
      <c r="H376" s="108" t="e">
        <f t="shared" si="217"/>
        <v>#DIV/0!</v>
      </c>
      <c r="I376" s="2"/>
      <c r="J376" s="3"/>
      <c r="K376" s="2">
        <f t="shared" si="230"/>
        <v>0</v>
      </c>
      <c r="L376" s="3">
        <f t="shared" si="230"/>
        <v>0</v>
      </c>
      <c r="M376" s="2"/>
      <c r="N376" s="3"/>
      <c r="O376" s="2"/>
      <c r="P376" s="2"/>
      <c r="Q376" s="3">
        <f t="shared" si="231"/>
        <v>0</v>
      </c>
      <c r="R376" s="2">
        <f t="shared" si="232"/>
        <v>0</v>
      </c>
      <c r="S376" s="3">
        <f t="shared" si="233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4"/>
        <v>0</v>
      </c>
      <c r="AA376" s="2">
        <f t="shared" si="235"/>
        <v>0</v>
      </c>
      <c r="AB376" s="3">
        <f t="shared" si="236"/>
        <v>0</v>
      </c>
      <c r="AC376" s="2"/>
      <c r="AD376" s="109" t="b">
        <f t="shared" si="218"/>
        <v>1</v>
      </c>
      <c r="AE376" s="109" t="b">
        <f t="shared" si="219"/>
        <v>1</v>
      </c>
    </row>
    <row r="377" spans="1:31" ht="31.5">
      <c r="A377" s="2">
        <f t="shared" si="239"/>
        <v>23.210000000000019</v>
      </c>
      <c r="B377" s="2" t="s">
        <v>262</v>
      </c>
      <c r="C377" s="2">
        <v>0</v>
      </c>
      <c r="D377" s="3">
        <v>0</v>
      </c>
      <c r="E377" s="2">
        <f t="shared" si="237"/>
        <v>0</v>
      </c>
      <c r="F377" s="3">
        <f t="shared" si="238"/>
        <v>0</v>
      </c>
      <c r="G377" s="108" t="e">
        <f t="shared" si="216"/>
        <v>#DIV/0!</v>
      </c>
      <c r="H377" s="108" t="e">
        <f t="shared" si="217"/>
        <v>#DIV/0!</v>
      </c>
      <c r="I377" s="2"/>
      <c r="J377" s="3"/>
      <c r="K377" s="2">
        <f t="shared" si="230"/>
        <v>0</v>
      </c>
      <c r="L377" s="3">
        <f t="shared" si="230"/>
        <v>0</v>
      </c>
      <c r="M377" s="2"/>
      <c r="N377" s="3"/>
      <c r="O377" s="2"/>
      <c r="P377" s="2"/>
      <c r="Q377" s="3">
        <f t="shared" si="231"/>
        <v>0</v>
      </c>
      <c r="R377" s="2">
        <f t="shared" si="232"/>
        <v>0</v>
      </c>
      <c r="S377" s="3">
        <f t="shared" si="233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4"/>
        <v>0</v>
      </c>
      <c r="AA377" s="2">
        <f t="shared" si="235"/>
        <v>0</v>
      </c>
      <c r="AB377" s="3">
        <f t="shared" si="236"/>
        <v>0</v>
      </c>
      <c r="AC377" s="2"/>
      <c r="AD377" s="109" t="b">
        <f t="shared" si="218"/>
        <v>1</v>
      </c>
      <c r="AE377" s="109" t="b">
        <f t="shared" si="219"/>
        <v>1</v>
      </c>
    </row>
    <row r="378" spans="1:31" ht="31.5">
      <c r="A378" s="2">
        <f t="shared" si="239"/>
        <v>23.22000000000002</v>
      </c>
      <c r="B378" s="2" t="s">
        <v>263</v>
      </c>
      <c r="C378" s="2">
        <v>0</v>
      </c>
      <c r="D378" s="3">
        <v>0</v>
      </c>
      <c r="E378" s="2">
        <f t="shared" si="237"/>
        <v>0</v>
      </c>
      <c r="F378" s="3">
        <f t="shared" si="238"/>
        <v>0</v>
      </c>
      <c r="G378" s="108" t="e">
        <f t="shared" si="216"/>
        <v>#DIV/0!</v>
      </c>
      <c r="H378" s="108" t="e">
        <f t="shared" si="217"/>
        <v>#DIV/0!</v>
      </c>
      <c r="I378" s="2"/>
      <c r="J378" s="3"/>
      <c r="K378" s="2">
        <f t="shared" si="230"/>
        <v>0</v>
      </c>
      <c r="L378" s="3">
        <f t="shared" si="230"/>
        <v>0</v>
      </c>
      <c r="M378" s="2"/>
      <c r="N378" s="3"/>
      <c r="O378" s="2"/>
      <c r="P378" s="2">
        <v>1</v>
      </c>
      <c r="Q378" s="3">
        <v>2</v>
      </c>
      <c r="R378" s="2">
        <f t="shared" si="232"/>
        <v>1</v>
      </c>
      <c r="S378" s="3">
        <f t="shared" si="233"/>
        <v>2</v>
      </c>
      <c r="T378" s="2">
        <v>0</v>
      </c>
      <c r="U378" s="3">
        <v>0</v>
      </c>
      <c r="V378" s="2"/>
      <c r="W378" s="3"/>
      <c r="X378" s="2"/>
      <c r="Y378" s="2">
        <v>1</v>
      </c>
      <c r="Z378" s="3">
        <v>2</v>
      </c>
      <c r="AA378" s="2">
        <f t="shared" si="235"/>
        <v>1</v>
      </c>
      <c r="AB378" s="3">
        <f t="shared" si="236"/>
        <v>2</v>
      </c>
      <c r="AC378" s="2"/>
      <c r="AD378" s="109" t="b">
        <f t="shared" si="218"/>
        <v>0</v>
      </c>
      <c r="AE378" s="109" t="b">
        <f t="shared" si="219"/>
        <v>1</v>
      </c>
    </row>
    <row r="379" spans="1:31" ht="47.25">
      <c r="A379" s="2">
        <f t="shared" si="239"/>
        <v>23.230000000000022</v>
      </c>
      <c r="B379" s="2" t="s">
        <v>264</v>
      </c>
      <c r="C379" s="2">
        <v>0</v>
      </c>
      <c r="D379" s="3">
        <v>0</v>
      </c>
      <c r="E379" s="2">
        <f t="shared" si="237"/>
        <v>0</v>
      </c>
      <c r="F379" s="3">
        <f t="shared" si="238"/>
        <v>0</v>
      </c>
      <c r="G379" s="108" t="e">
        <f t="shared" si="216"/>
        <v>#DIV/0!</v>
      </c>
      <c r="H379" s="108" t="e">
        <f t="shared" si="217"/>
        <v>#DIV/0!</v>
      </c>
      <c r="I379" s="2"/>
      <c r="J379" s="3"/>
      <c r="K379" s="2">
        <f t="shared" si="230"/>
        <v>0</v>
      </c>
      <c r="L379" s="3">
        <f t="shared" si="230"/>
        <v>0</v>
      </c>
      <c r="M379" s="2"/>
      <c r="N379" s="3"/>
      <c r="O379" s="2"/>
      <c r="P379" s="2">
        <v>1</v>
      </c>
      <c r="Q379" s="3">
        <v>2</v>
      </c>
      <c r="R379" s="2">
        <f t="shared" si="232"/>
        <v>1</v>
      </c>
      <c r="S379" s="3">
        <f t="shared" si="233"/>
        <v>2</v>
      </c>
      <c r="T379" s="2">
        <v>0</v>
      </c>
      <c r="U379" s="3">
        <v>0</v>
      </c>
      <c r="V379" s="2"/>
      <c r="W379" s="3"/>
      <c r="X379" s="2"/>
      <c r="Y379" s="2">
        <v>1</v>
      </c>
      <c r="Z379" s="3">
        <v>2</v>
      </c>
      <c r="AA379" s="2">
        <f t="shared" si="235"/>
        <v>1</v>
      </c>
      <c r="AB379" s="3">
        <f t="shared" si="236"/>
        <v>2</v>
      </c>
      <c r="AC379" s="2"/>
      <c r="AD379" s="109" t="b">
        <f t="shared" si="218"/>
        <v>0</v>
      </c>
      <c r="AE379" s="109" t="b">
        <f t="shared" si="219"/>
        <v>1</v>
      </c>
    </row>
    <row r="380" spans="1:31" ht="63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7"/>
        <v>0</v>
      </c>
      <c r="F380" s="3">
        <f t="shared" si="238"/>
        <v>0</v>
      </c>
      <c r="G380" s="108" t="e">
        <f t="shared" si="216"/>
        <v>#DIV/0!</v>
      </c>
      <c r="H380" s="108" t="e">
        <f t="shared" si="217"/>
        <v>#DIV/0!</v>
      </c>
      <c r="I380" s="2"/>
      <c r="J380" s="3"/>
      <c r="K380" s="2">
        <f t="shared" si="230"/>
        <v>0</v>
      </c>
      <c r="L380" s="3">
        <f t="shared" si="230"/>
        <v>0</v>
      </c>
      <c r="M380" s="2"/>
      <c r="N380" s="3"/>
      <c r="O380" s="2"/>
      <c r="P380" s="2"/>
      <c r="Q380" s="3"/>
      <c r="R380" s="2">
        <f t="shared" si="232"/>
        <v>0</v>
      </c>
      <c r="S380" s="3">
        <f t="shared" si="233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4"/>
        <v>0</v>
      </c>
      <c r="AA380" s="2">
        <f t="shared" si="235"/>
        <v>0</v>
      </c>
      <c r="AB380" s="3">
        <f t="shared" si="236"/>
        <v>0</v>
      </c>
      <c r="AC380" s="2"/>
      <c r="AD380" s="109" t="b">
        <f t="shared" si="218"/>
        <v>1</v>
      </c>
      <c r="AE380" s="109" t="b">
        <f t="shared" si="219"/>
        <v>1</v>
      </c>
    </row>
    <row r="381" spans="1:31" ht="94.5">
      <c r="A381" s="2"/>
      <c r="B381" s="2" t="s">
        <v>266</v>
      </c>
      <c r="C381" s="2">
        <v>0</v>
      </c>
      <c r="D381" s="3">
        <v>0</v>
      </c>
      <c r="E381" s="2">
        <f t="shared" si="237"/>
        <v>0</v>
      </c>
      <c r="F381" s="3">
        <f t="shared" si="238"/>
        <v>0</v>
      </c>
      <c r="G381" s="108" t="e">
        <f t="shared" si="216"/>
        <v>#DIV/0!</v>
      </c>
      <c r="H381" s="108" t="e">
        <f t="shared" si="217"/>
        <v>#DIV/0!</v>
      </c>
      <c r="I381" s="2"/>
      <c r="J381" s="3"/>
      <c r="K381" s="2">
        <f t="shared" si="230"/>
        <v>0</v>
      </c>
      <c r="L381" s="3">
        <f t="shared" si="230"/>
        <v>0</v>
      </c>
      <c r="M381" s="2"/>
      <c r="N381" s="3"/>
      <c r="O381" s="2"/>
      <c r="P381" s="2"/>
      <c r="Q381" s="3">
        <f t="shared" si="231"/>
        <v>0</v>
      </c>
      <c r="R381" s="2">
        <f t="shared" si="232"/>
        <v>0</v>
      </c>
      <c r="S381" s="3">
        <f t="shared" si="233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4"/>
        <v>0</v>
      </c>
      <c r="AA381" s="2">
        <f t="shared" si="235"/>
        <v>0</v>
      </c>
      <c r="AB381" s="3">
        <f t="shared" si="236"/>
        <v>0</v>
      </c>
      <c r="AC381" s="2"/>
      <c r="AD381" s="109" t="b">
        <f t="shared" si="218"/>
        <v>1</v>
      </c>
      <c r="AE381" s="109" t="b">
        <f t="shared" si="219"/>
        <v>1</v>
      </c>
    </row>
    <row r="382" spans="1:31" ht="31.5">
      <c r="A382" s="2"/>
      <c r="B382" s="2" t="s">
        <v>267</v>
      </c>
      <c r="C382" s="2">
        <v>0</v>
      </c>
      <c r="D382" s="3">
        <v>0</v>
      </c>
      <c r="E382" s="2">
        <f t="shared" si="237"/>
        <v>0</v>
      </c>
      <c r="F382" s="3">
        <f t="shared" si="238"/>
        <v>0</v>
      </c>
      <c r="G382" s="108" t="e">
        <f t="shared" si="216"/>
        <v>#DIV/0!</v>
      </c>
      <c r="H382" s="108" t="e">
        <f t="shared" si="217"/>
        <v>#DIV/0!</v>
      </c>
      <c r="I382" s="2"/>
      <c r="J382" s="3"/>
      <c r="K382" s="2">
        <f t="shared" si="230"/>
        <v>0</v>
      </c>
      <c r="L382" s="3">
        <f t="shared" si="230"/>
        <v>0</v>
      </c>
      <c r="M382" s="2"/>
      <c r="N382" s="3"/>
      <c r="O382" s="2"/>
      <c r="P382" s="2"/>
      <c r="Q382" s="3">
        <f t="shared" si="231"/>
        <v>0</v>
      </c>
      <c r="R382" s="2">
        <f t="shared" si="232"/>
        <v>0</v>
      </c>
      <c r="S382" s="3">
        <f t="shared" si="233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4"/>
        <v>0</v>
      </c>
      <c r="AA382" s="2">
        <f t="shared" si="235"/>
        <v>0</v>
      </c>
      <c r="AB382" s="3">
        <f t="shared" si="236"/>
        <v>0</v>
      </c>
      <c r="AC382" s="2"/>
      <c r="AD382" s="109" t="b">
        <f t="shared" si="218"/>
        <v>1</v>
      </c>
      <c r="AE382" s="109" t="b">
        <f t="shared" si="219"/>
        <v>1</v>
      </c>
    </row>
    <row r="383" spans="1:31" ht="31.5">
      <c r="A383" s="2"/>
      <c r="B383" s="2" t="s">
        <v>268</v>
      </c>
      <c r="C383" s="2">
        <v>0</v>
      </c>
      <c r="D383" s="3">
        <v>0</v>
      </c>
      <c r="E383" s="2">
        <f t="shared" si="237"/>
        <v>0</v>
      </c>
      <c r="F383" s="3">
        <f t="shared" si="238"/>
        <v>0</v>
      </c>
      <c r="G383" s="108" t="e">
        <f t="shared" si="216"/>
        <v>#DIV/0!</v>
      </c>
      <c r="H383" s="108" t="e">
        <f t="shared" si="217"/>
        <v>#DIV/0!</v>
      </c>
      <c r="I383" s="2"/>
      <c r="J383" s="3"/>
      <c r="K383" s="2">
        <f t="shared" si="230"/>
        <v>0</v>
      </c>
      <c r="L383" s="3">
        <f t="shared" si="230"/>
        <v>0</v>
      </c>
      <c r="M383" s="2"/>
      <c r="N383" s="3"/>
      <c r="O383" s="2"/>
      <c r="P383" s="2"/>
      <c r="Q383" s="3">
        <f t="shared" si="231"/>
        <v>0</v>
      </c>
      <c r="R383" s="2">
        <f t="shared" si="232"/>
        <v>0</v>
      </c>
      <c r="S383" s="3">
        <f t="shared" si="233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4"/>
        <v>0</v>
      </c>
      <c r="AA383" s="2">
        <f t="shared" si="235"/>
        <v>0</v>
      </c>
      <c r="AB383" s="3">
        <f t="shared" si="236"/>
        <v>0</v>
      </c>
      <c r="AC383" s="2"/>
      <c r="AD383" s="109" t="b">
        <f t="shared" si="218"/>
        <v>1</v>
      </c>
      <c r="AE383" s="109" t="b">
        <f t="shared" si="219"/>
        <v>1</v>
      </c>
    </row>
    <row r="384" spans="1:31" ht="47.25">
      <c r="A384" s="2"/>
      <c r="B384" s="2" t="s">
        <v>269</v>
      </c>
      <c r="C384" s="2">
        <v>0</v>
      </c>
      <c r="D384" s="3">
        <v>0</v>
      </c>
      <c r="E384" s="2">
        <f t="shared" si="237"/>
        <v>0</v>
      </c>
      <c r="F384" s="3">
        <f t="shared" si="238"/>
        <v>0</v>
      </c>
      <c r="G384" s="108" t="e">
        <f t="shared" si="216"/>
        <v>#DIV/0!</v>
      </c>
      <c r="H384" s="108" t="e">
        <f t="shared" si="217"/>
        <v>#DIV/0!</v>
      </c>
      <c r="I384" s="2"/>
      <c r="J384" s="3"/>
      <c r="K384" s="2">
        <f t="shared" si="230"/>
        <v>0</v>
      </c>
      <c r="L384" s="3">
        <f t="shared" si="230"/>
        <v>0</v>
      </c>
      <c r="M384" s="2"/>
      <c r="N384" s="3"/>
      <c r="O384" s="2"/>
      <c r="P384" s="2"/>
      <c r="Q384" s="3">
        <f t="shared" si="231"/>
        <v>0</v>
      </c>
      <c r="R384" s="2">
        <f t="shared" si="232"/>
        <v>0</v>
      </c>
      <c r="S384" s="3">
        <f t="shared" si="233"/>
        <v>0</v>
      </c>
      <c r="T384" s="2">
        <v>0</v>
      </c>
      <c r="U384" s="3">
        <v>0</v>
      </c>
      <c r="V384" s="2"/>
      <c r="W384" s="3"/>
      <c r="X384" s="2"/>
      <c r="Y384" s="2"/>
      <c r="Z384" s="3">
        <f t="shared" si="234"/>
        <v>0</v>
      </c>
      <c r="AA384" s="2">
        <f t="shared" si="235"/>
        <v>0</v>
      </c>
      <c r="AB384" s="3">
        <f t="shared" si="236"/>
        <v>0</v>
      </c>
      <c r="AC384" s="2"/>
      <c r="AD384" s="109" t="b">
        <f t="shared" si="218"/>
        <v>1</v>
      </c>
      <c r="AE384" s="109" t="b">
        <f t="shared" si="219"/>
        <v>1</v>
      </c>
    </row>
    <row r="385" spans="1:31" ht="94.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7"/>
        <v>0</v>
      </c>
      <c r="F385" s="3">
        <f t="shared" si="238"/>
        <v>0</v>
      </c>
      <c r="G385" s="108" t="e">
        <f t="shared" si="216"/>
        <v>#DIV/0!</v>
      </c>
      <c r="H385" s="108" t="e">
        <f t="shared" si="217"/>
        <v>#DIV/0!</v>
      </c>
      <c r="I385" s="2"/>
      <c r="J385" s="3"/>
      <c r="K385" s="2">
        <f t="shared" si="230"/>
        <v>0</v>
      </c>
      <c r="L385" s="3">
        <f t="shared" si="230"/>
        <v>0</v>
      </c>
      <c r="M385" s="2"/>
      <c r="N385" s="3"/>
      <c r="O385" s="2"/>
      <c r="P385" s="2"/>
      <c r="Q385" s="3">
        <f t="shared" si="231"/>
        <v>0</v>
      </c>
      <c r="R385" s="2">
        <f t="shared" si="232"/>
        <v>0</v>
      </c>
      <c r="S385" s="3">
        <f t="shared" si="233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4"/>
        <v>0</v>
      </c>
      <c r="AA385" s="2">
        <f t="shared" si="235"/>
        <v>0</v>
      </c>
      <c r="AB385" s="3">
        <f t="shared" si="236"/>
        <v>0</v>
      </c>
      <c r="AC385" s="2"/>
      <c r="AD385" s="109" t="b">
        <f t="shared" si="218"/>
        <v>1</v>
      </c>
      <c r="AE385" s="109" t="b">
        <f t="shared" si="219"/>
        <v>1</v>
      </c>
    </row>
    <row r="386" spans="1:31" s="176" customFormat="1">
      <c r="A386" s="4"/>
      <c r="B386" s="4" t="s">
        <v>106</v>
      </c>
      <c r="C386" s="4">
        <f>SUM(C350:C385)</f>
        <v>281</v>
      </c>
      <c r="D386" s="5">
        <f>SUM(D350:D385)</f>
        <v>915.63</v>
      </c>
      <c r="E386" s="4">
        <f>SUM(E350:E385)</f>
        <v>281</v>
      </c>
      <c r="F386" s="5">
        <f>SUM(F350:F385)</f>
        <v>183.12600000000003</v>
      </c>
      <c r="G386" s="175">
        <f t="shared" si="216"/>
        <v>1</v>
      </c>
      <c r="H386" s="175">
        <f t="shared" si="217"/>
        <v>0.20000000000000004</v>
      </c>
      <c r="I386" s="4">
        <f t="shared" ref="I386:N386" si="240">SUM(I350:I385)</f>
        <v>0</v>
      </c>
      <c r="J386" s="5">
        <f t="shared" si="240"/>
        <v>0</v>
      </c>
      <c r="K386" s="4">
        <f t="shared" si="240"/>
        <v>0</v>
      </c>
      <c r="L386" s="5">
        <f t="shared" si="240"/>
        <v>732.50399999999991</v>
      </c>
      <c r="M386" s="4">
        <f t="shared" si="240"/>
        <v>0</v>
      </c>
      <c r="N386" s="5">
        <f t="shared" si="240"/>
        <v>0</v>
      </c>
      <c r="O386" s="4"/>
      <c r="P386" s="4">
        <f t="shared" ref="P386:Y386" si="241">SUM(P350:P385)</f>
        <v>2</v>
      </c>
      <c r="Q386" s="5">
        <f t="shared" si="241"/>
        <v>4</v>
      </c>
      <c r="R386" s="4">
        <f t="shared" si="241"/>
        <v>2</v>
      </c>
      <c r="S386" s="5">
        <f t="shared" si="241"/>
        <v>736.50399999999991</v>
      </c>
      <c r="T386" s="4">
        <f t="shared" si="241"/>
        <v>0</v>
      </c>
      <c r="U386" s="5">
        <f t="shared" si="241"/>
        <v>732.50399999999991</v>
      </c>
      <c r="V386" s="4">
        <f t="shared" si="241"/>
        <v>0</v>
      </c>
      <c r="W386" s="5">
        <f t="shared" si="241"/>
        <v>0</v>
      </c>
      <c r="X386" s="4"/>
      <c r="Y386" s="4">
        <f t="shared" si="241"/>
        <v>2</v>
      </c>
      <c r="Z386" s="5">
        <f>SUM(Z350:Z385)</f>
        <v>4</v>
      </c>
      <c r="AA386" s="4">
        <f>SUM(AA350:AA385)</f>
        <v>2</v>
      </c>
      <c r="AB386" s="5">
        <f>SUM(AB350:AB385)</f>
        <v>736.50399999999991</v>
      </c>
      <c r="AC386" s="4"/>
      <c r="AD386" s="109" t="b">
        <f t="shared" si="218"/>
        <v>0</v>
      </c>
      <c r="AE386" s="109" t="b">
        <f t="shared" si="219"/>
        <v>1</v>
      </c>
    </row>
    <row r="387" spans="1:31" s="176" customFormat="1" ht="47.25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8"/>
        <v>1</v>
      </c>
      <c r="AE387" s="109" t="b">
        <f t="shared" si="219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8"/>
        <v>1</v>
      </c>
      <c r="AE388" s="109" t="b">
        <f t="shared" si="219"/>
        <v>1</v>
      </c>
    </row>
    <row r="389" spans="1:31" ht="31.5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6"/>
        <v>#DIV/0!</v>
      </c>
      <c r="H389" s="108" t="e">
        <f t="shared" si="217"/>
        <v>#DIV/0!</v>
      </c>
      <c r="I389" s="2">
        <f t="shared" ref="I389:J392" si="242">C389-E389</f>
        <v>0</v>
      </c>
      <c r="J389" s="3">
        <f t="shared" si="242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3">K389+M389+P389</f>
        <v>0</v>
      </c>
      <c r="S389" s="3">
        <f t="shared" si="243"/>
        <v>0</v>
      </c>
      <c r="T389" s="2"/>
      <c r="U389" s="3"/>
      <c r="V389" s="2"/>
      <c r="W389" s="3"/>
      <c r="X389" s="2"/>
      <c r="Y389" s="2"/>
      <c r="Z389" s="3">
        <f>X389*Y389</f>
        <v>0</v>
      </c>
      <c r="AA389" s="2">
        <f t="shared" ref="AA389:AB392" si="244">T389+V389+Y389</f>
        <v>0</v>
      </c>
      <c r="AB389" s="3">
        <f t="shared" si="244"/>
        <v>0</v>
      </c>
      <c r="AC389" s="2"/>
      <c r="AD389" s="109" t="b">
        <f t="shared" si="218"/>
        <v>1</v>
      </c>
      <c r="AE389" s="109" t="b">
        <f t="shared" si="219"/>
        <v>1</v>
      </c>
    </row>
    <row r="390" spans="1:31" ht="47.25">
      <c r="A390" s="2"/>
      <c r="B390" s="2" t="s">
        <v>275</v>
      </c>
      <c r="C390" s="2">
        <v>1</v>
      </c>
      <c r="D390" s="3">
        <v>63.68</v>
      </c>
      <c r="E390" s="2">
        <f>C390</f>
        <v>1</v>
      </c>
      <c r="F390" s="3">
        <f>D390</f>
        <v>63.68</v>
      </c>
      <c r="G390" s="108">
        <f t="shared" si="216"/>
        <v>1</v>
      </c>
      <c r="H390" s="108">
        <f t="shared" si="217"/>
        <v>1</v>
      </c>
      <c r="I390" s="2">
        <f t="shared" si="242"/>
        <v>0</v>
      </c>
      <c r="J390" s="3">
        <f t="shared" si="242"/>
        <v>0</v>
      </c>
      <c r="K390" s="2"/>
      <c r="L390" s="3"/>
      <c r="M390" s="2"/>
      <c r="N390" s="3"/>
      <c r="O390" s="3">
        <v>65</v>
      </c>
      <c r="P390" s="2">
        <v>1</v>
      </c>
      <c r="Q390" s="3">
        <f>P390*O390</f>
        <v>65</v>
      </c>
      <c r="R390" s="2">
        <f t="shared" si="243"/>
        <v>1</v>
      </c>
      <c r="S390" s="3">
        <f t="shared" si="243"/>
        <v>65</v>
      </c>
      <c r="T390" s="2"/>
      <c r="U390" s="3"/>
      <c r="V390" s="2"/>
      <c r="W390" s="3"/>
      <c r="X390" s="2">
        <v>65</v>
      </c>
      <c r="Y390" s="2">
        <v>1</v>
      </c>
      <c r="Z390" s="3">
        <f>X390*Y390</f>
        <v>65</v>
      </c>
      <c r="AA390" s="2">
        <f t="shared" si="244"/>
        <v>1</v>
      </c>
      <c r="AB390" s="3">
        <f t="shared" si="244"/>
        <v>65</v>
      </c>
      <c r="AC390" s="2"/>
      <c r="AD390" s="109" t="b">
        <f t="shared" si="218"/>
        <v>1</v>
      </c>
      <c r="AE390" s="109" t="b">
        <f t="shared" si="219"/>
        <v>1</v>
      </c>
    </row>
    <row r="391" spans="1:31" ht="47.2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6"/>
        <v>#DIV/0!</v>
      </c>
      <c r="H391" s="108" t="e">
        <f t="shared" si="217"/>
        <v>#DIV/0!</v>
      </c>
      <c r="I391" s="2">
        <f t="shared" si="242"/>
        <v>0</v>
      </c>
      <c r="J391" s="3">
        <f t="shared" si="242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3"/>
        <v>0</v>
      </c>
      <c r="S391" s="3">
        <f t="shared" si="243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4"/>
        <v>0</v>
      </c>
      <c r="AB391" s="3">
        <f t="shared" si="244"/>
        <v>0</v>
      </c>
      <c r="AC391" s="2"/>
      <c r="AD391" s="109" t="b">
        <f t="shared" si="218"/>
        <v>1</v>
      </c>
      <c r="AE391" s="109" t="b">
        <f t="shared" si="219"/>
        <v>1</v>
      </c>
    </row>
    <row r="392" spans="1:31" ht="31.5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5">E392/C392</f>
        <v>#DIV/0!</v>
      </c>
      <c r="H392" s="108" t="e">
        <f t="shared" ref="H392:H455" si="246">F392/D392</f>
        <v>#DIV/0!</v>
      </c>
      <c r="I392" s="2">
        <f t="shared" si="242"/>
        <v>0</v>
      </c>
      <c r="J392" s="3">
        <f t="shared" si="242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3"/>
        <v>0</v>
      </c>
      <c r="S392" s="3">
        <f t="shared" si="243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4"/>
        <v>0</v>
      </c>
      <c r="AB392" s="3">
        <f t="shared" si="244"/>
        <v>0</v>
      </c>
      <c r="AC392" s="2"/>
      <c r="AD392" s="109" t="b">
        <f t="shared" ref="AD392:AD455" si="247">X392*Y392=Z392</f>
        <v>1</v>
      </c>
      <c r="AE392" s="109" t="b">
        <f t="shared" ref="AE392:AE455" si="248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63.68</v>
      </c>
      <c r="E393" s="4">
        <f>SUM(E389:E392)</f>
        <v>1</v>
      </c>
      <c r="F393" s="5">
        <f>SUM(F389:F392)</f>
        <v>63.68</v>
      </c>
      <c r="G393" s="175">
        <f t="shared" si="245"/>
        <v>1</v>
      </c>
      <c r="H393" s="175">
        <f t="shared" si="246"/>
        <v>1</v>
      </c>
      <c r="I393" s="4">
        <f t="shared" ref="I393:N393" si="249">SUM(I389:I392)</f>
        <v>0</v>
      </c>
      <c r="J393" s="5">
        <f t="shared" si="249"/>
        <v>0</v>
      </c>
      <c r="K393" s="4">
        <f t="shared" si="249"/>
        <v>0</v>
      </c>
      <c r="L393" s="5">
        <f t="shared" si="249"/>
        <v>0</v>
      </c>
      <c r="M393" s="4">
        <f t="shared" si="249"/>
        <v>0</v>
      </c>
      <c r="N393" s="5">
        <f t="shared" si="249"/>
        <v>0</v>
      </c>
      <c r="O393" s="4"/>
      <c r="P393" s="4">
        <f t="shared" ref="P393:W393" si="250">SUM(P389:P392)</f>
        <v>1</v>
      </c>
      <c r="Q393" s="5">
        <f t="shared" si="250"/>
        <v>65</v>
      </c>
      <c r="R393" s="4">
        <f t="shared" si="250"/>
        <v>1</v>
      </c>
      <c r="S393" s="5">
        <f t="shared" si="250"/>
        <v>65</v>
      </c>
      <c r="T393" s="4">
        <f t="shared" si="250"/>
        <v>0</v>
      </c>
      <c r="U393" s="5">
        <f t="shared" si="250"/>
        <v>0</v>
      </c>
      <c r="V393" s="4">
        <f t="shared" si="250"/>
        <v>0</v>
      </c>
      <c r="W393" s="5">
        <f t="shared" si="250"/>
        <v>0</v>
      </c>
      <c r="X393" s="4"/>
      <c r="Y393" s="4">
        <f>SUM(Y389:Y392)</f>
        <v>1</v>
      </c>
      <c r="Z393" s="5">
        <f>SUM(Z389:Z392)</f>
        <v>65</v>
      </c>
      <c r="AA393" s="4">
        <f>SUM(AA389:AA392)</f>
        <v>1</v>
      </c>
      <c r="AB393" s="5">
        <f>SUM(AB389:AB392)</f>
        <v>65</v>
      </c>
      <c r="AC393" s="4"/>
      <c r="AD393" s="109" t="b">
        <f t="shared" si="247"/>
        <v>0</v>
      </c>
      <c r="AE393" s="109" t="b">
        <f t="shared" si="248"/>
        <v>1</v>
      </c>
    </row>
    <row r="394" spans="1:31" ht="126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7"/>
        <v>1</v>
      </c>
      <c r="AE394" s="109" t="b">
        <f t="shared" si="248"/>
        <v>1</v>
      </c>
    </row>
    <row r="395" spans="1:31">
      <c r="A395" s="2"/>
      <c r="B395" s="2" t="s">
        <v>125</v>
      </c>
      <c r="C395" s="2">
        <v>164</v>
      </c>
      <c r="D395" s="3">
        <v>10.496</v>
      </c>
      <c r="E395" s="2">
        <f>E324</f>
        <v>145</v>
      </c>
      <c r="F395" s="222">
        <f>E395*0.0022</f>
        <v>0.31900000000000001</v>
      </c>
      <c r="G395" s="108">
        <f t="shared" si="245"/>
        <v>0.88414634146341464</v>
      </c>
      <c r="H395" s="108">
        <f t="shared" si="246"/>
        <v>3.0392530487804877E-2</v>
      </c>
      <c r="I395" s="2">
        <f t="shared" ref="I395:J398" si="251">C395-E395</f>
        <v>19</v>
      </c>
      <c r="J395" s="3">
        <f t="shared" si="251"/>
        <v>10.177</v>
      </c>
      <c r="K395" s="2"/>
      <c r="L395" s="3"/>
      <c r="M395" s="2"/>
      <c r="N395" s="3"/>
      <c r="O395" s="3">
        <v>7.0199999999999999E-2</v>
      </c>
      <c r="P395" s="2">
        <f>P324</f>
        <v>139</v>
      </c>
      <c r="Q395" s="3">
        <f>P395*O395</f>
        <v>9.7577999999999996</v>
      </c>
      <c r="R395" s="2">
        <f t="shared" ref="R395:S398" si="252">K395+M395+P395</f>
        <v>139</v>
      </c>
      <c r="S395" s="3">
        <f t="shared" si="252"/>
        <v>9.7577999999999996</v>
      </c>
      <c r="T395" s="2"/>
      <c r="U395" s="3"/>
      <c r="V395" s="2"/>
      <c r="W395" s="3"/>
      <c r="X395" s="3">
        <v>7.0199999999999999E-2</v>
      </c>
      <c r="Y395" s="2">
        <f>Y324</f>
        <v>139</v>
      </c>
      <c r="Z395" s="3">
        <f>Y395*X395</f>
        <v>9.7577999999999996</v>
      </c>
      <c r="AA395" s="2">
        <f t="shared" ref="AA395:AB398" si="253">T395+V395+Y395</f>
        <v>139</v>
      </c>
      <c r="AB395" s="3">
        <f t="shared" si="253"/>
        <v>9.7577999999999996</v>
      </c>
      <c r="AC395" s="2"/>
      <c r="AD395" s="109" t="b">
        <f t="shared" si="247"/>
        <v>1</v>
      </c>
      <c r="AE395" s="109" t="b">
        <f t="shared" si="248"/>
        <v>1</v>
      </c>
    </row>
    <row r="396" spans="1:31">
      <c r="A396" s="2"/>
      <c r="B396" s="2" t="s">
        <v>173</v>
      </c>
      <c r="C396" s="2">
        <v>5101</v>
      </c>
      <c r="D396" s="3">
        <v>8.4166500000000006</v>
      </c>
      <c r="E396" s="2"/>
      <c r="F396" s="222"/>
      <c r="G396" s="108">
        <f t="shared" si="245"/>
        <v>0</v>
      </c>
      <c r="H396" s="108">
        <f t="shared" si="246"/>
        <v>0</v>
      </c>
      <c r="I396" s="2">
        <f t="shared" si="251"/>
        <v>5101</v>
      </c>
      <c r="J396" s="3">
        <f t="shared" si="251"/>
        <v>8.4166500000000006</v>
      </c>
      <c r="K396" s="2"/>
      <c r="L396" s="3"/>
      <c r="M396" s="2"/>
      <c r="N396" s="3"/>
      <c r="O396" s="3">
        <v>6.0199999999999997E-2</v>
      </c>
      <c r="P396" s="2">
        <f>P395</f>
        <v>139</v>
      </c>
      <c r="Q396" s="3">
        <f>P396*O396</f>
        <v>8.367799999999999</v>
      </c>
      <c r="R396" s="2">
        <f t="shared" si="252"/>
        <v>139</v>
      </c>
      <c r="S396" s="3">
        <f t="shared" si="252"/>
        <v>8.367799999999999</v>
      </c>
      <c r="T396" s="2"/>
      <c r="U396" s="3"/>
      <c r="V396" s="2"/>
      <c r="W396" s="3"/>
      <c r="X396" s="3">
        <v>6.0199999999999997E-2</v>
      </c>
      <c r="Y396" s="2">
        <f>Y395</f>
        <v>139</v>
      </c>
      <c r="Z396" s="3">
        <f>Y396*X396</f>
        <v>8.367799999999999</v>
      </c>
      <c r="AA396" s="2">
        <f t="shared" si="253"/>
        <v>139</v>
      </c>
      <c r="AB396" s="3">
        <f t="shared" si="253"/>
        <v>8.367799999999999</v>
      </c>
      <c r="AC396" s="2"/>
      <c r="AD396" s="109" t="b">
        <f t="shared" si="247"/>
        <v>1</v>
      </c>
      <c r="AE396" s="109" t="b">
        <f t="shared" si="248"/>
        <v>1</v>
      </c>
    </row>
    <row r="397" spans="1:31">
      <c r="A397" s="2"/>
      <c r="B397" s="2" t="s">
        <v>174</v>
      </c>
      <c r="C397" s="2">
        <v>5729</v>
      </c>
      <c r="D397" s="3">
        <v>28.358550000000001</v>
      </c>
      <c r="E397" s="2">
        <f>E325</f>
        <v>122</v>
      </c>
      <c r="F397" s="222">
        <f>(E397*0.001)+0.045</f>
        <v>0.16699999999999998</v>
      </c>
      <c r="G397" s="108">
        <f t="shared" si="245"/>
        <v>2.1295164950253097E-2</v>
      </c>
      <c r="H397" s="108">
        <f t="shared" si="246"/>
        <v>5.888876546932053E-3</v>
      </c>
      <c r="I397" s="2">
        <f t="shared" si="251"/>
        <v>5607</v>
      </c>
      <c r="J397" s="3">
        <f t="shared" si="251"/>
        <v>28.191549999999999</v>
      </c>
      <c r="K397" s="2"/>
      <c r="L397" s="3"/>
      <c r="M397" s="2"/>
      <c r="N397" s="3"/>
      <c r="O397" s="3">
        <v>0.18959999999999999</v>
      </c>
      <c r="P397" s="2">
        <f>P325</f>
        <v>121</v>
      </c>
      <c r="Q397" s="3">
        <f>P397*O397</f>
        <v>22.941599999999998</v>
      </c>
      <c r="R397" s="2">
        <f t="shared" si="252"/>
        <v>121</v>
      </c>
      <c r="S397" s="3">
        <f t="shared" si="252"/>
        <v>22.941599999999998</v>
      </c>
      <c r="T397" s="2"/>
      <c r="U397" s="3"/>
      <c r="V397" s="2"/>
      <c r="W397" s="3"/>
      <c r="X397" s="3">
        <v>0.18959999999999999</v>
      </c>
      <c r="Y397" s="2">
        <f>Y325</f>
        <v>121</v>
      </c>
      <c r="Z397" s="3">
        <f>Y397*X397</f>
        <v>22.941599999999998</v>
      </c>
      <c r="AA397" s="2">
        <f t="shared" si="253"/>
        <v>121</v>
      </c>
      <c r="AB397" s="3">
        <f t="shared" si="253"/>
        <v>22.941599999999998</v>
      </c>
      <c r="AC397" s="2"/>
      <c r="AD397" s="109" t="b">
        <f t="shared" si="247"/>
        <v>1</v>
      </c>
      <c r="AE397" s="109" t="b">
        <f t="shared" si="248"/>
        <v>1</v>
      </c>
    </row>
    <row r="398" spans="1:31" ht="63">
      <c r="A398" s="2">
        <v>24.03</v>
      </c>
      <c r="B398" s="308" t="s">
        <v>279</v>
      </c>
      <c r="C398" s="2">
        <v>1</v>
      </c>
      <c r="D398" s="3">
        <v>5</v>
      </c>
      <c r="E398" s="2">
        <v>1</v>
      </c>
      <c r="F398" s="222">
        <v>0.11700000000000001</v>
      </c>
      <c r="G398" s="108">
        <f t="shared" si="245"/>
        <v>1</v>
      </c>
      <c r="H398" s="108">
        <f t="shared" si="246"/>
        <v>2.3400000000000001E-2</v>
      </c>
      <c r="I398" s="2">
        <f t="shared" si="251"/>
        <v>0</v>
      </c>
      <c r="J398" s="3">
        <f t="shared" si="251"/>
        <v>4.883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2"/>
        <v>1</v>
      </c>
      <c r="S398" s="3">
        <f t="shared" si="252"/>
        <v>11.25</v>
      </c>
      <c r="T398" s="2"/>
      <c r="U398" s="3"/>
      <c r="V398" s="2"/>
      <c r="W398" s="3"/>
      <c r="X398" s="2">
        <v>11.25</v>
      </c>
      <c r="Y398" s="2">
        <v>1</v>
      </c>
      <c r="Z398" s="3">
        <f>X398*Y398</f>
        <v>11.25</v>
      </c>
      <c r="AA398" s="2">
        <f t="shared" si="253"/>
        <v>1</v>
      </c>
      <c r="AB398" s="3">
        <f t="shared" si="253"/>
        <v>11.25</v>
      </c>
      <c r="AC398" s="2"/>
      <c r="AD398" s="109" t="b">
        <f t="shared" si="247"/>
        <v>1</v>
      </c>
      <c r="AE398" s="109" t="b">
        <f t="shared" si="248"/>
        <v>1</v>
      </c>
    </row>
    <row r="399" spans="1:31" s="176" customFormat="1">
      <c r="A399" s="4"/>
      <c r="B399" s="4" t="s">
        <v>108</v>
      </c>
      <c r="C399" s="4">
        <f>SUM(C394:C398)</f>
        <v>10995</v>
      </c>
      <c r="D399" s="5">
        <f>SUM(D394:D398)</f>
        <v>52.2712</v>
      </c>
      <c r="E399" s="4">
        <f>SUM(E394:E398)</f>
        <v>268</v>
      </c>
      <c r="F399" s="5">
        <f>SUM(F394:F398)</f>
        <v>0.60299999999999998</v>
      </c>
      <c r="G399" s="175">
        <f t="shared" si="245"/>
        <v>2.4374715779899955E-2</v>
      </c>
      <c r="H399" s="175">
        <f t="shared" si="246"/>
        <v>1.1535989225424325E-2</v>
      </c>
      <c r="I399" s="4">
        <f t="shared" ref="I399:N399" si="254">SUM(I394:I398)</f>
        <v>10727</v>
      </c>
      <c r="J399" s="5">
        <f t="shared" si="254"/>
        <v>51.668200000000006</v>
      </c>
      <c r="K399" s="4">
        <f t="shared" si="254"/>
        <v>0</v>
      </c>
      <c r="L399" s="5">
        <f t="shared" si="254"/>
        <v>0</v>
      </c>
      <c r="M399" s="4">
        <f t="shared" si="254"/>
        <v>0</v>
      </c>
      <c r="N399" s="5">
        <f t="shared" si="254"/>
        <v>0</v>
      </c>
      <c r="O399" s="4"/>
      <c r="P399" s="4">
        <f t="shared" ref="P399:W399" si="255">SUM(P394:P398)</f>
        <v>400</v>
      </c>
      <c r="Q399" s="5">
        <f t="shared" si="255"/>
        <v>52.3172</v>
      </c>
      <c r="R399" s="4">
        <f t="shared" si="255"/>
        <v>400</v>
      </c>
      <c r="S399" s="5">
        <f t="shared" si="255"/>
        <v>52.3172</v>
      </c>
      <c r="T399" s="4">
        <f t="shared" si="255"/>
        <v>0</v>
      </c>
      <c r="U399" s="5">
        <f t="shared" si="255"/>
        <v>0</v>
      </c>
      <c r="V399" s="4">
        <f t="shared" si="255"/>
        <v>0</v>
      </c>
      <c r="W399" s="5">
        <f t="shared" si="255"/>
        <v>0</v>
      </c>
      <c r="X399" s="4"/>
      <c r="Y399" s="4">
        <f>SUM(Y394:Y398)</f>
        <v>400</v>
      </c>
      <c r="Z399" s="5">
        <f>SUM(Z394:Z398)</f>
        <v>52.3172</v>
      </c>
      <c r="AA399" s="4">
        <f>SUM(AA394:AA398)</f>
        <v>400</v>
      </c>
      <c r="AB399" s="5">
        <f>SUM(AB394:AB398)</f>
        <v>52.3172</v>
      </c>
      <c r="AC399" s="4"/>
      <c r="AD399" s="109" t="b">
        <f t="shared" si="247"/>
        <v>0</v>
      </c>
      <c r="AE399" s="109" t="b">
        <f t="shared" si="248"/>
        <v>1</v>
      </c>
    </row>
    <row r="400" spans="1:31" s="176" customFormat="1" ht="31.5">
      <c r="A400" s="4"/>
      <c r="B400" s="4" t="s">
        <v>280</v>
      </c>
      <c r="C400" s="4">
        <f>C399+C393+C386+C347+C343+C337+C333+C330+C326+C322+C315+C311+C306+C297+C283+C260+C216+C212+C206+C193+C149+C147+C143+C78</f>
        <v>47467</v>
      </c>
      <c r="D400" s="5">
        <f>D399+D393+D386+D347+D343+D337+D333+D330+D326+D322+D315+D311+D306+D297+D283+D260+D216+D212+D206+D193+D149+D147+D143+D78</f>
        <v>2487.1686231999997</v>
      </c>
      <c r="E400" s="4">
        <f>E399+E393+E386+E347+E343+E337+E333+E330+E326+E322+E315+E311+E306+E297+E283+E260+E216+E212+E206+E193+E149+E147+E143+E78</f>
        <v>31979</v>
      </c>
      <c r="F400" s="5">
        <f>F399+F393+F386+F347+F343+F337+F333+F330+F326+F322+F315+F311+F306+F297+F283+F260+F216+F212+F206+F193+F149+F147+F143+F78</f>
        <v>1554.4858500000003</v>
      </c>
      <c r="G400" s="175">
        <f t="shared" si="245"/>
        <v>0.6737101565297996</v>
      </c>
      <c r="H400" s="175">
        <f t="shared" si="246"/>
        <v>0.62500219546835289</v>
      </c>
      <c r="I400" s="4">
        <f t="shared" ref="I400:N400" si="256">I399+I393+I386+I347+I343+I337+I333+I330+I326+I322+I315+I311+I306+I297+I283+I260+I216+I212+I206+I193+I149+I147+I143+I78</f>
        <v>15488</v>
      </c>
      <c r="J400" s="5">
        <f t="shared" si="256"/>
        <v>200.17877319999999</v>
      </c>
      <c r="K400" s="4">
        <f t="shared" si="256"/>
        <v>0</v>
      </c>
      <c r="L400" s="5">
        <f t="shared" si="256"/>
        <v>732.50399999999991</v>
      </c>
      <c r="M400" s="4">
        <f t="shared" si="256"/>
        <v>0</v>
      </c>
      <c r="N400" s="5">
        <f t="shared" si="256"/>
        <v>0</v>
      </c>
      <c r="O400" s="4"/>
      <c r="P400" s="4">
        <f t="shared" ref="P400:V400" si="257">P399+P393+P386+P347+P343+P337+P333+P330+P326+P322+P315+P311+P306+P297+P283+P260+P216+P212+P206+P193+P149+P147+P143+P78</f>
        <v>33459</v>
      </c>
      <c r="Q400" s="5">
        <f t="shared" si="257"/>
        <v>1572.7602000000002</v>
      </c>
      <c r="R400" s="4">
        <f t="shared" si="257"/>
        <v>33456</v>
      </c>
      <c r="S400" s="5">
        <f t="shared" si="257"/>
        <v>2305.2641999999996</v>
      </c>
      <c r="T400" s="4">
        <f t="shared" si="257"/>
        <v>0</v>
      </c>
      <c r="U400" s="5">
        <f>U399+U393+U386+U347+U343+U337+U333+U330+U326+U322+U315+U311+U306+U297+U283+U260+U216+U212+U206+U193+U149+U147+U143+U78</f>
        <v>732.50399999999991</v>
      </c>
      <c r="V400" s="4">
        <f t="shared" si="257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33459</v>
      </c>
      <c r="Z400" s="5">
        <f>Z399+Z393+Z386+Z347+Z343+Z337+Z333+Z330+Z326+Z322+Z315+Z311+Z306+Z297+Z283+Z260+Z216+Z212+Z206+Z193+Z149+Z147+Z143+Z78</f>
        <v>1572.7602000000002</v>
      </c>
      <c r="AA400" s="4">
        <f>AA399+AA393+AA386+AA347+AA343+AA337+AA333+AA330+AA326+AA322+AA315+AA311+AA306+AA297+AA283+AA260+AA216+AA212+AA206+AA193+AA149+AA147+AA143+AA78</f>
        <v>33456</v>
      </c>
      <c r="AB400" s="5">
        <f>AB399+AB393+AB386+AB347+AB343+AB337+AB333+AB330+AB326+AB322+AB315+AB311+AB306+AB297+AB283+AB260+AB216+AB212+AB206+AB193+AB149+AB147+AB143+AB78</f>
        <v>2305.2641999999996</v>
      </c>
      <c r="AC400" s="4"/>
      <c r="AD400" s="109" t="b">
        <f t="shared" si="247"/>
        <v>0</v>
      </c>
      <c r="AE400" s="109" t="b">
        <f t="shared" si="248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7"/>
        <v>1</v>
      </c>
      <c r="AE401" s="109" t="b">
        <f t="shared" si="248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5"/>
        <v>#DIV/0!</v>
      </c>
      <c r="H402" s="108" t="e">
        <f t="shared" si="246"/>
        <v>#DIV/0!</v>
      </c>
      <c r="I402" s="2">
        <f t="shared" ref="I402:J443" si="258">C402-E402</f>
        <v>0</v>
      </c>
      <c r="J402" s="3">
        <f t="shared" si="258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7"/>
        <v>1</v>
      </c>
      <c r="AE402" s="109" t="b">
        <f t="shared" si="248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5"/>
        <v>#DIV/0!</v>
      </c>
      <c r="H403" s="108" t="e">
        <f t="shared" si="246"/>
        <v>#DIV/0!</v>
      </c>
      <c r="I403" s="2">
        <f t="shared" si="258"/>
        <v>0</v>
      </c>
      <c r="J403" s="3">
        <f t="shared" si="258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7"/>
        <v>1</v>
      </c>
      <c r="AE403" s="109" t="b">
        <f t="shared" si="248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5"/>
        <v>#DIV/0!</v>
      </c>
      <c r="H404" s="175" t="e">
        <f t="shared" si="246"/>
        <v>#DIV/0!</v>
      </c>
      <c r="I404" s="4">
        <f t="shared" ref="I404:N404" si="259">SUM(I402:I403)</f>
        <v>0</v>
      </c>
      <c r="J404" s="5">
        <f t="shared" si="259"/>
        <v>0</v>
      </c>
      <c r="K404" s="4">
        <f t="shared" si="259"/>
        <v>0</v>
      </c>
      <c r="L404" s="5">
        <f t="shared" si="259"/>
        <v>0</v>
      </c>
      <c r="M404" s="4">
        <f t="shared" si="259"/>
        <v>0</v>
      </c>
      <c r="N404" s="5">
        <f t="shared" si="259"/>
        <v>0</v>
      </c>
      <c r="O404" s="4"/>
      <c r="P404" s="4">
        <f t="shared" ref="P404:W404" si="260">SUM(P402:P403)</f>
        <v>0</v>
      </c>
      <c r="Q404" s="5">
        <f t="shared" si="260"/>
        <v>0</v>
      </c>
      <c r="R404" s="4">
        <f t="shared" si="260"/>
        <v>0</v>
      </c>
      <c r="S404" s="5">
        <f t="shared" si="260"/>
        <v>0</v>
      </c>
      <c r="T404" s="4">
        <f t="shared" si="260"/>
        <v>0</v>
      </c>
      <c r="U404" s="5">
        <f t="shared" si="260"/>
        <v>0</v>
      </c>
      <c r="V404" s="4">
        <f t="shared" si="260"/>
        <v>0</v>
      </c>
      <c r="W404" s="5">
        <f t="shared" si="260"/>
        <v>0</v>
      </c>
      <c r="X404" s="4"/>
      <c r="Y404" s="4">
        <f>SUM(Y402:Y403)</f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7"/>
        <v>1</v>
      </c>
      <c r="AE404" s="109" t="b">
        <f t="shared" si="248"/>
        <v>1</v>
      </c>
    </row>
    <row r="405" spans="1:31" s="176" customFormat="1">
      <c r="A405" s="4"/>
      <c r="B405" s="4" t="s">
        <v>284</v>
      </c>
      <c r="C405" s="4">
        <f>C404+C400</f>
        <v>47467</v>
      </c>
      <c r="D405" s="5">
        <f>D404+D400</f>
        <v>2487.1686231999997</v>
      </c>
      <c r="E405" s="4">
        <f>E404+E400</f>
        <v>31979</v>
      </c>
      <c r="F405" s="5">
        <f>F404+F400</f>
        <v>1554.4858500000003</v>
      </c>
      <c r="G405" s="175">
        <f t="shared" si="245"/>
        <v>0.6737101565297996</v>
      </c>
      <c r="H405" s="175">
        <f t="shared" si="246"/>
        <v>0.62500219546835289</v>
      </c>
      <c r="I405" s="4">
        <f t="shared" ref="I405:N405" si="261">I404+I400</f>
        <v>15488</v>
      </c>
      <c r="J405" s="5">
        <f t="shared" si="261"/>
        <v>200.17877319999999</v>
      </c>
      <c r="K405" s="4">
        <f t="shared" si="261"/>
        <v>0</v>
      </c>
      <c r="L405" s="5">
        <f t="shared" si="261"/>
        <v>732.50399999999991</v>
      </c>
      <c r="M405" s="4">
        <f t="shared" si="261"/>
        <v>0</v>
      </c>
      <c r="N405" s="5">
        <f t="shared" si="261"/>
        <v>0</v>
      </c>
      <c r="O405" s="4"/>
      <c r="P405" s="4">
        <f t="shared" ref="P405:W405" si="262">P404+P400</f>
        <v>33459</v>
      </c>
      <c r="Q405" s="5">
        <f t="shared" si="262"/>
        <v>1572.7602000000002</v>
      </c>
      <c r="R405" s="4">
        <f t="shared" si="262"/>
        <v>33456</v>
      </c>
      <c r="S405" s="5">
        <f>S404+S400</f>
        <v>2305.2641999999996</v>
      </c>
      <c r="T405" s="4">
        <f t="shared" si="262"/>
        <v>0</v>
      </c>
      <c r="U405" s="5">
        <f t="shared" si="262"/>
        <v>732.50399999999991</v>
      </c>
      <c r="V405" s="4">
        <f t="shared" si="262"/>
        <v>0</v>
      </c>
      <c r="W405" s="5">
        <f t="shared" si="262"/>
        <v>0</v>
      </c>
      <c r="X405" s="4"/>
      <c r="Y405" s="4">
        <f>Y404+Y400</f>
        <v>33459</v>
      </c>
      <c r="Z405" s="5">
        <f>Z404+Z400</f>
        <v>1572.7602000000002</v>
      </c>
      <c r="AA405" s="4">
        <f>AA404+AA400</f>
        <v>33456</v>
      </c>
      <c r="AB405" s="5">
        <f>AB404+AB400</f>
        <v>2305.2641999999996</v>
      </c>
      <c r="AC405" s="4"/>
      <c r="AD405" s="109" t="b">
        <f t="shared" si="247"/>
        <v>0</v>
      </c>
      <c r="AE405" s="109" t="b">
        <f t="shared" si="248"/>
        <v>1</v>
      </c>
    </row>
    <row r="406" spans="1:31" s="176" customFormat="1" ht="78.7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7"/>
        <v>1</v>
      </c>
      <c r="AE406" s="109" t="b">
        <f t="shared" si="248"/>
        <v>1</v>
      </c>
    </row>
    <row r="407" spans="1:31" s="176" customFormat="1" ht="31.5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7"/>
        <v>1</v>
      </c>
      <c r="AE407" s="109" t="b">
        <f t="shared" si="248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7"/>
        <v>1</v>
      </c>
      <c r="AE408" s="109" t="b">
        <f t="shared" si="248"/>
        <v>1</v>
      </c>
    </row>
    <row r="409" spans="1:31" ht="31.5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5"/>
        <v>#DIV/0!</v>
      </c>
      <c r="H409" s="108" t="e">
        <f t="shared" si="246"/>
        <v>#DIV/0!</v>
      </c>
      <c r="I409" s="2"/>
      <c r="J409" s="3"/>
      <c r="K409" s="2">
        <f t="shared" ref="K409:L417" si="263">C409-E409</f>
        <v>0</v>
      </c>
      <c r="L409" s="3">
        <f t="shared" si="263"/>
        <v>0</v>
      </c>
      <c r="M409" s="2"/>
      <c r="N409" s="3"/>
      <c r="O409" s="2"/>
      <c r="P409" s="2"/>
      <c r="Q409" s="3"/>
      <c r="R409" s="2">
        <f t="shared" ref="R409:R417" si="264">K409+M409+P409</f>
        <v>0</v>
      </c>
      <c r="S409" s="3">
        <f t="shared" ref="S409:S417" si="265">L409+N409+Q409</f>
        <v>0</v>
      </c>
      <c r="T409" s="2"/>
      <c r="U409" s="3"/>
      <c r="V409" s="2"/>
      <c r="W409" s="3"/>
      <c r="X409" s="2"/>
      <c r="Y409" s="2"/>
      <c r="Z409" s="3">
        <f t="shared" ref="Z409:Z417" si="266">X409*Y409</f>
        <v>0</v>
      </c>
      <c r="AA409" s="2">
        <f t="shared" ref="AA409:AA417" si="267">T409+V409+Y409</f>
        <v>0</v>
      </c>
      <c r="AB409" s="3">
        <f t="shared" ref="AB409:AB417" si="268">U409+W409+Z409</f>
        <v>0</v>
      </c>
      <c r="AC409" s="2"/>
      <c r="AD409" s="109" t="b">
        <f t="shared" si="247"/>
        <v>1</v>
      </c>
      <c r="AE409" s="109" t="b">
        <f t="shared" si="248"/>
        <v>1</v>
      </c>
    </row>
    <row r="410" spans="1:31" ht="47.2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5"/>
        <v>#DIV/0!</v>
      </c>
      <c r="H410" s="108" t="e">
        <f t="shared" si="246"/>
        <v>#DIV/0!</v>
      </c>
      <c r="I410" s="2"/>
      <c r="J410" s="3"/>
      <c r="K410" s="2">
        <f t="shared" si="263"/>
        <v>0</v>
      </c>
      <c r="L410" s="3">
        <f t="shared" si="263"/>
        <v>0</v>
      </c>
      <c r="M410" s="2"/>
      <c r="N410" s="3"/>
      <c r="O410" s="2"/>
      <c r="P410" s="2"/>
      <c r="Q410" s="3"/>
      <c r="R410" s="2">
        <f t="shared" si="264"/>
        <v>0</v>
      </c>
      <c r="S410" s="3">
        <f t="shared" si="265"/>
        <v>0</v>
      </c>
      <c r="T410" s="2"/>
      <c r="U410" s="3"/>
      <c r="V410" s="2"/>
      <c r="W410" s="3"/>
      <c r="X410" s="2"/>
      <c r="Y410" s="2"/>
      <c r="Z410" s="3">
        <f t="shared" si="266"/>
        <v>0</v>
      </c>
      <c r="AA410" s="2">
        <f t="shared" si="267"/>
        <v>0</v>
      </c>
      <c r="AB410" s="3">
        <f t="shared" si="268"/>
        <v>0</v>
      </c>
      <c r="AC410" s="2"/>
      <c r="AD410" s="109" t="b">
        <f t="shared" si="247"/>
        <v>1</v>
      </c>
      <c r="AE410" s="109" t="b">
        <f t="shared" si="248"/>
        <v>1</v>
      </c>
    </row>
    <row r="411" spans="1:31">
      <c r="A411" s="2">
        <f t="shared" ref="A411:A417" si="269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5"/>
        <v>#DIV/0!</v>
      </c>
      <c r="H411" s="108" t="e">
        <f t="shared" si="246"/>
        <v>#DIV/0!</v>
      </c>
      <c r="I411" s="2"/>
      <c r="J411" s="3"/>
      <c r="K411" s="2">
        <f t="shared" si="263"/>
        <v>0</v>
      </c>
      <c r="L411" s="3">
        <f t="shared" si="263"/>
        <v>0</v>
      </c>
      <c r="M411" s="2"/>
      <c r="N411" s="3"/>
      <c r="O411" s="2"/>
      <c r="P411" s="2"/>
      <c r="Q411" s="3"/>
      <c r="R411" s="2">
        <f t="shared" si="264"/>
        <v>0</v>
      </c>
      <c r="S411" s="3">
        <f t="shared" si="265"/>
        <v>0</v>
      </c>
      <c r="T411" s="2"/>
      <c r="U411" s="3"/>
      <c r="V411" s="2"/>
      <c r="W411" s="3"/>
      <c r="X411" s="2"/>
      <c r="Y411" s="2"/>
      <c r="Z411" s="3">
        <f t="shared" si="266"/>
        <v>0</v>
      </c>
      <c r="AA411" s="2">
        <f t="shared" si="267"/>
        <v>0</v>
      </c>
      <c r="AB411" s="3">
        <f t="shared" si="268"/>
        <v>0</v>
      </c>
      <c r="AC411" s="2"/>
      <c r="AD411" s="109" t="b">
        <f t="shared" si="247"/>
        <v>1</v>
      </c>
      <c r="AE411" s="109" t="b">
        <f t="shared" si="248"/>
        <v>1</v>
      </c>
    </row>
    <row r="412" spans="1:31">
      <c r="A412" s="2">
        <f t="shared" si="269"/>
        <v>26.040000000000006</v>
      </c>
      <c r="B412" s="2" t="s">
        <v>291</v>
      </c>
      <c r="C412" s="2"/>
      <c r="D412" s="3"/>
      <c r="E412" s="2"/>
      <c r="F412" s="3"/>
      <c r="G412" s="108" t="e">
        <f t="shared" si="245"/>
        <v>#DIV/0!</v>
      </c>
      <c r="H412" s="108" t="e">
        <f t="shared" si="246"/>
        <v>#DIV/0!</v>
      </c>
      <c r="I412" s="2"/>
      <c r="J412" s="3"/>
      <c r="K412" s="2">
        <f t="shared" si="263"/>
        <v>0</v>
      </c>
      <c r="L412" s="3">
        <f t="shared" si="263"/>
        <v>0</v>
      </c>
      <c r="M412" s="2"/>
      <c r="N412" s="3"/>
      <c r="O412" s="2"/>
      <c r="P412" s="2"/>
      <c r="Q412" s="3"/>
      <c r="R412" s="2">
        <f t="shared" si="264"/>
        <v>0</v>
      </c>
      <c r="S412" s="3">
        <f t="shared" si="265"/>
        <v>0</v>
      </c>
      <c r="T412" s="2"/>
      <c r="U412" s="3"/>
      <c r="V412" s="2"/>
      <c r="W412" s="3"/>
      <c r="X412" s="2"/>
      <c r="Y412" s="2"/>
      <c r="Z412" s="3">
        <f t="shared" si="266"/>
        <v>0</v>
      </c>
      <c r="AA412" s="2">
        <f t="shared" si="267"/>
        <v>0</v>
      </c>
      <c r="AB412" s="3">
        <f t="shared" si="268"/>
        <v>0</v>
      </c>
      <c r="AC412" s="2"/>
      <c r="AD412" s="109" t="b">
        <f t="shared" si="247"/>
        <v>1</v>
      </c>
      <c r="AE412" s="109" t="b">
        <f t="shared" si="248"/>
        <v>1</v>
      </c>
    </row>
    <row r="413" spans="1:31" ht="31.5">
      <c r="A413" s="2">
        <f t="shared" si="269"/>
        <v>26.050000000000008</v>
      </c>
      <c r="B413" s="2" t="s">
        <v>292</v>
      </c>
      <c r="C413" s="2"/>
      <c r="D413" s="3"/>
      <c r="E413" s="2"/>
      <c r="F413" s="3"/>
      <c r="G413" s="108" t="e">
        <f t="shared" si="245"/>
        <v>#DIV/0!</v>
      </c>
      <c r="H413" s="108" t="e">
        <f t="shared" si="246"/>
        <v>#DIV/0!</v>
      </c>
      <c r="I413" s="2"/>
      <c r="J413" s="3"/>
      <c r="K413" s="2">
        <f t="shared" si="263"/>
        <v>0</v>
      </c>
      <c r="L413" s="3">
        <f t="shared" si="263"/>
        <v>0</v>
      </c>
      <c r="M413" s="2"/>
      <c r="N413" s="3"/>
      <c r="O413" s="2"/>
      <c r="P413" s="2"/>
      <c r="Q413" s="3"/>
      <c r="R413" s="2">
        <f t="shared" si="264"/>
        <v>0</v>
      </c>
      <c r="S413" s="3">
        <f t="shared" si="265"/>
        <v>0</v>
      </c>
      <c r="T413" s="2"/>
      <c r="U413" s="3"/>
      <c r="V413" s="2"/>
      <c r="W413" s="3"/>
      <c r="X413" s="2"/>
      <c r="Y413" s="2"/>
      <c r="Z413" s="3">
        <f t="shared" si="266"/>
        <v>0</v>
      </c>
      <c r="AA413" s="2">
        <f t="shared" si="267"/>
        <v>0</v>
      </c>
      <c r="AB413" s="3">
        <f t="shared" si="268"/>
        <v>0</v>
      </c>
      <c r="AC413" s="2"/>
      <c r="AD413" s="109" t="b">
        <f t="shared" si="247"/>
        <v>1</v>
      </c>
      <c r="AE413" s="109" t="b">
        <f t="shared" si="248"/>
        <v>1</v>
      </c>
    </row>
    <row r="414" spans="1:31" ht="47.25">
      <c r="A414" s="2">
        <f t="shared" si="269"/>
        <v>26.060000000000009</v>
      </c>
      <c r="B414" s="2" t="s">
        <v>33</v>
      </c>
      <c r="C414" s="2"/>
      <c r="D414" s="3"/>
      <c r="E414" s="2"/>
      <c r="F414" s="3"/>
      <c r="G414" s="108" t="e">
        <f t="shared" si="245"/>
        <v>#DIV/0!</v>
      </c>
      <c r="H414" s="108" t="e">
        <f t="shared" si="246"/>
        <v>#DIV/0!</v>
      </c>
      <c r="I414" s="2"/>
      <c r="J414" s="3"/>
      <c r="K414" s="2">
        <f t="shared" si="263"/>
        <v>0</v>
      </c>
      <c r="L414" s="3">
        <f t="shared" si="263"/>
        <v>0</v>
      </c>
      <c r="M414" s="2"/>
      <c r="N414" s="3"/>
      <c r="O414" s="2"/>
      <c r="P414" s="2"/>
      <c r="Q414" s="3"/>
      <c r="R414" s="2">
        <f t="shared" si="264"/>
        <v>0</v>
      </c>
      <c r="S414" s="3">
        <f t="shared" si="265"/>
        <v>0</v>
      </c>
      <c r="T414" s="2"/>
      <c r="U414" s="3"/>
      <c r="V414" s="2"/>
      <c r="W414" s="3"/>
      <c r="X414" s="2"/>
      <c r="Y414" s="2"/>
      <c r="Z414" s="3">
        <f t="shared" si="266"/>
        <v>0</v>
      </c>
      <c r="AA414" s="2">
        <f t="shared" si="267"/>
        <v>0</v>
      </c>
      <c r="AB414" s="3">
        <f t="shared" si="268"/>
        <v>0</v>
      </c>
      <c r="AC414" s="2"/>
      <c r="AD414" s="109" t="b">
        <f t="shared" si="247"/>
        <v>1</v>
      </c>
      <c r="AE414" s="109" t="b">
        <f t="shared" si="248"/>
        <v>1</v>
      </c>
    </row>
    <row r="415" spans="1:31" ht="47.25">
      <c r="A415" s="2">
        <f t="shared" si="269"/>
        <v>26.070000000000011</v>
      </c>
      <c r="B415" s="2" t="s">
        <v>34</v>
      </c>
      <c r="C415" s="2"/>
      <c r="D415" s="3"/>
      <c r="E415" s="2"/>
      <c r="F415" s="3"/>
      <c r="G415" s="108" t="e">
        <f t="shared" si="245"/>
        <v>#DIV/0!</v>
      </c>
      <c r="H415" s="108" t="e">
        <f t="shared" si="246"/>
        <v>#DIV/0!</v>
      </c>
      <c r="I415" s="2"/>
      <c r="J415" s="3"/>
      <c r="K415" s="2">
        <f t="shared" si="263"/>
        <v>0</v>
      </c>
      <c r="L415" s="3">
        <f t="shared" si="263"/>
        <v>0</v>
      </c>
      <c r="M415" s="2"/>
      <c r="N415" s="3"/>
      <c r="O415" s="2"/>
      <c r="P415" s="2"/>
      <c r="Q415" s="3"/>
      <c r="R415" s="2">
        <f t="shared" si="264"/>
        <v>0</v>
      </c>
      <c r="S415" s="3">
        <f t="shared" si="265"/>
        <v>0</v>
      </c>
      <c r="T415" s="2"/>
      <c r="U415" s="3"/>
      <c r="V415" s="2"/>
      <c r="W415" s="3"/>
      <c r="X415" s="2"/>
      <c r="Y415" s="2"/>
      <c r="Z415" s="3">
        <f t="shared" si="266"/>
        <v>0</v>
      </c>
      <c r="AA415" s="2">
        <f t="shared" si="267"/>
        <v>0</v>
      </c>
      <c r="AB415" s="3">
        <f t="shared" si="268"/>
        <v>0</v>
      </c>
      <c r="AC415" s="2"/>
      <c r="AD415" s="109" t="b">
        <f t="shared" si="247"/>
        <v>1</v>
      </c>
      <c r="AE415" s="109" t="b">
        <f t="shared" si="248"/>
        <v>1</v>
      </c>
    </row>
    <row r="416" spans="1:31">
      <c r="A416" s="2">
        <f t="shared" si="269"/>
        <v>26.080000000000013</v>
      </c>
      <c r="B416" s="2" t="s">
        <v>293</v>
      </c>
      <c r="C416" s="2"/>
      <c r="D416" s="3"/>
      <c r="E416" s="2"/>
      <c r="F416" s="3"/>
      <c r="G416" s="108" t="e">
        <f t="shared" si="245"/>
        <v>#DIV/0!</v>
      </c>
      <c r="H416" s="108" t="e">
        <f t="shared" si="246"/>
        <v>#DIV/0!</v>
      </c>
      <c r="I416" s="2"/>
      <c r="J416" s="3"/>
      <c r="K416" s="2">
        <f t="shared" si="263"/>
        <v>0</v>
      </c>
      <c r="L416" s="3">
        <f t="shared" si="263"/>
        <v>0</v>
      </c>
      <c r="M416" s="2"/>
      <c r="N416" s="3"/>
      <c r="O416" s="2"/>
      <c r="P416" s="2"/>
      <c r="Q416" s="3"/>
      <c r="R416" s="2">
        <f t="shared" si="264"/>
        <v>0</v>
      </c>
      <c r="S416" s="3">
        <f t="shared" si="265"/>
        <v>0</v>
      </c>
      <c r="T416" s="2"/>
      <c r="U416" s="3"/>
      <c r="V416" s="2"/>
      <c r="W416" s="3"/>
      <c r="X416" s="2"/>
      <c r="Y416" s="2"/>
      <c r="Z416" s="3">
        <f t="shared" si="266"/>
        <v>0</v>
      </c>
      <c r="AA416" s="2">
        <f t="shared" si="267"/>
        <v>0</v>
      </c>
      <c r="AB416" s="3">
        <f t="shared" si="268"/>
        <v>0</v>
      </c>
      <c r="AC416" s="2"/>
      <c r="AD416" s="109" t="b">
        <f t="shared" si="247"/>
        <v>1</v>
      </c>
      <c r="AE416" s="109" t="b">
        <f t="shared" si="248"/>
        <v>1</v>
      </c>
    </row>
    <row r="417" spans="1:31" ht="47.25">
      <c r="A417" s="2">
        <f t="shared" si="269"/>
        <v>26.090000000000014</v>
      </c>
      <c r="B417" s="2" t="s">
        <v>36</v>
      </c>
      <c r="C417" s="2"/>
      <c r="D417" s="3"/>
      <c r="E417" s="2"/>
      <c r="F417" s="3"/>
      <c r="G417" s="108" t="e">
        <f t="shared" si="245"/>
        <v>#DIV/0!</v>
      </c>
      <c r="H417" s="108" t="e">
        <f t="shared" si="246"/>
        <v>#DIV/0!</v>
      </c>
      <c r="I417" s="2"/>
      <c r="J417" s="3"/>
      <c r="K417" s="2">
        <f t="shared" si="263"/>
        <v>0</v>
      </c>
      <c r="L417" s="3">
        <f t="shared" si="263"/>
        <v>0</v>
      </c>
      <c r="M417" s="2"/>
      <c r="N417" s="3"/>
      <c r="O417" s="2"/>
      <c r="P417" s="2"/>
      <c r="Q417" s="3"/>
      <c r="R417" s="2">
        <f t="shared" si="264"/>
        <v>0</v>
      </c>
      <c r="S417" s="3">
        <f t="shared" si="265"/>
        <v>0</v>
      </c>
      <c r="T417" s="2"/>
      <c r="U417" s="3"/>
      <c r="V417" s="2"/>
      <c r="W417" s="3"/>
      <c r="X417" s="2"/>
      <c r="Y417" s="2"/>
      <c r="Z417" s="3">
        <f t="shared" si="266"/>
        <v>0</v>
      </c>
      <c r="AA417" s="2">
        <f t="shared" si="267"/>
        <v>0</v>
      </c>
      <c r="AB417" s="3">
        <f t="shared" si="268"/>
        <v>0</v>
      </c>
      <c r="AC417" s="2"/>
      <c r="AD417" s="109" t="b">
        <f t="shared" si="247"/>
        <v>1</v>
      </c>
      <c r="AE417" s="109" t="b">
        <f t="shared" si="248"/>
        <v>1</v>
      </c>
    </row>
    <row r="418" spans="1:31" s="176" customFormat="1" ht="31.5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5"/>
        <v>#DIV/0!</v>
      </c>
      <c r="H418" s="175" t="e">
        <f t="shared" si="246"/>
        <v>#DIV/0!</v>
      </c>
      <c r="I418" s="4">
        <f t="shared" si="258"/>
        <v>0</v>
      </c>
      <c r="J418" s="5">
        <f t="shared" si="258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70">SUM(P409:P417)</f>
        <v>0</v>
      </c>
      <c r="Q418" s="5">
        <f t="shared" si="270"/>
        <v>0</v>
      </c>
      <c r="R418" s="4">
        <f t="shared" si="270"/>
        <v>0</v>
      </c>
      <c r="S418" s="5">
        <f t="shared" si="270"/>
        <v>0</v>
      </c>
      <c r="T418" s="4">
        <f t="shared" si="270"/>
        <v>0</v>
      </c>
      <c r="U418" s="5">
        <f t="shared" si="270"/>
        <v>0</v>
      </c>
      <c r="V418" s="4">
        <f t="shared" si="270"/>
        <v>0</v>
      </c>
      <c r="W418" s="5">
        <f t="shared" si="270"/>
        <v>0</v>
      </c>
      <c r="X418" s="4"/>
      <c r="Y418" s="4">
        <f t="shared" si="270"/>
        <v>0</v>
      </c>
      <c r="Z418" s="5">
        <f t="shared" si="270"/>
        <v>0</v>
      </c>
      <c r="AA418" s="4">
        <f t="shared" si="270"/>
        <v>0</v>
      </c>
      <c r="AB418" s="5">
        <f t="shared" si="270"/>
        <v>0</v>
      </c>
      <c r="AC418" s="4"/>
      <c r="AD418" s="109" t="b">
        <f t="shared" si="247"/>
        <v>1</v>
      </c>
      <c r="AE418" s="109" t="b">
        <f t="shared" si="248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7"/>
        <v>1</v>
      </c>
      <c r="AE419" s="109" t="b">
        <f t="shared" si="248"/>
        <v>1</v>
      </c>
    </row>
    <row r="420" spans="1:31" ht="47.2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5"/>
        <v>#DIV/0!</v>
      </c>
      <c r="H420" s="108" t="e">
        <f t="shared" si="246"/>
        <v>#DIV/0!</v>
      </c>
      <c r="I420" s="2">
        <f t="shared" si="258"/>
        <v>0</v>
      </c>
      <c r="J420" s="3">
        <f t="shared" si="258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71">K420+M420+P420</f>
        <v>0</v>
      </c>
      <c r="S420" s="3">
        <f t="shared" si="271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2">T420+V420+Y420</f>
        <v>0</v>
      </c>
      <c r="AB420" s="3">
        <f t="shared" si="272"/>
        <v>0</v>
      </c>
      <c r="AC420" s="2"/>
      <c r="AD420" s="109" t="b">
        <f t="shared" si="247"/>
        <v>1</v>
      </c>
      <c r="AE420" s="109" t="b">
        <f t="shared" si="248"/>
        <v>1</v>
      </c>
    </row>
    <row r="421" spans="1:31" ht="31.5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5"/>
        <v>#DIV/0!</v>
      </c>
      <c r="H421" s="108" t="e">
        <f t="shared" si="246"/>
        <v>#DIV/0!</v>
      </c>
      <c r="I421" s="2">
        <f t="shared" si="258"/>
        <v>0</v>
      </c>
      <c r="J421" s="3">
        <f t="shared" si="258"/>
        <v>0</v>
      </c>
      <c r="K421" s="2"/>
      <c r="L421" s="3"/>
      <c r="M421" s="2"/>
      <c r="N421" s="3"/>
      <c r="O421" s="2"/>
      <c r="P421" s="2"/>
      <c r="Q421" s="3"/>
      <c r="R421" s="2">
        <f t="shared" si="271"/>
        <v>0</v>
      </c>
      <c r="S421" s="3">
        <f t="shared" si="271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2"/>
        <v>0</v>
      </c>
      <c r="AB421" s="3">
        <f t="shared" si="272"/>
        <v>0</v>
      </c>
      <c r="AC421" s="2"/>
      <c r="AD421" s="109" t="b">
        <f t="shared" si="247"/>
        <v>1</v>
      </c>
      <c r="AE421" s="109" t="b">
        <f t="shared" si="248"/>
        <v>1</v>
      </c>
    </row>
    <row r="422" spans="1:31" ht="78.7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5"/>
        <v>#DIV/0!</v>
      </c>
      <c r="H422" s="108" t="e">
        <f t="shared" si="246"/>
        <v>#DIV/0!</v>
      </c>
      <c r="I422" s="2">
        <f t="shared" si="258"/>
        <v>0</v>
      </c>
      <c r="J422" s="3">
        <f t="shared" si="258"/>
        <v>0</v>
      </c>
      <c r="K422" s="2"/>
      <c r="L422" s="3"/>
      <c r="M422" s="2"/>
      <c r="N422" s="3"/>
      <c r="O422" s="2"/>
      <c r="P422" s="2"/>
      <c r="Q422" s="3"/>
      <c r="R422" s="2">
        <f t="shared" si="271"/>
        <v>0</v>
      </c>
      <c r="S422" s="3">
        <f t="shared" si="271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2"/>
        <v>0</v>
      </c>
      <c r="AB422" s="3">
        <f t="shared" si="272"/>
        <v>0</v>
      </c>
      <c r="AC422" s="2"/>
      <c r="AD422" s="109" t="b">
        <f t="shared" si="247"/>
        <v>1</v>
      </c>
      <c r="AE422" s="109" t="b">
        <f t="shared" si="248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>
        <f t="shared" ref="Z423:Z441" si="273">X423*Y423</f>
        <v>0</v>
      </c>
      <c r="AA423" s="2">
        <f t="shared" ref="AA423:AA441" si="274">T423+V423+Y423</f>
        <v>0</v>
      </c>
      <c r="AB423" s="3">
        <f t="shared" ref="AB423:AB441" si="275">U423+W423+Z423</f>
        <v>0</v>
      </c>
      <c r="AC423" s="2"/>
      <c r="AD423" s="109" t="b">
        <f t="shared" si="247"/>
        <v>1</v>
      </c>
      <c r="AE423" s="109" t="b">
        <f t="shared" si="248"/>
        <v>1</v>
      </c>
    </row>
    <row r="424" spans="1:31" ht="31.5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5"/>
        <v>#DIV/0!</v>
      </c>
      <c r="H424" s="108" t="e">
        <f t="shared" si="246"/>
        <v>#DIV/0!</v>
      </c>
      <c r="I424" s="2">
        <f t="shared" si="258"/>
        <v>0</v>
      </c>
      <c r="J424" s="3">
        <f t="shared" si="258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6">K424+M424+P424</f>
        <v>0</v>
      </c>
      <c r="S424" s="3">
        <f t="shared" ref="S424:S441" si="277">L424+N424+Q424</f>
        <v>0</v>
      </c>
      <c r="T424" s="2"/>
      <c r="U424" s="3"/>
      <c r="V424" s="2"/>
      <c r="W424" s="3"/>
      <c r="X424" s="2"/>
      <c r="Y424" s="2"/>
      <c r="Z424" s="3">
        <f t="shared" si="273"/>
        <v>0</v>
      </c>
      <c r="AA424" s="2">
        <f t="shared" si="274"/>
        <v>0</v>
      </c>
      <c r="AB424" s="3">
        <f t="shared" si="275"/>
        <v>0</v>
      </c>
      <c r="AC424" s="2"/>
      <c r="AD424" s="109" t="b">
        <f t="shared" si="247"/>
        <v>1</v>
      </c>
      <c r="AE424" s="109" t="b">
        <f t="shared" si="248"/>
        <v>1</v>
      </c>
    </row>
    <row r="425" spans="1:31" ht="78.7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5"/>
        <v>#DIV/0!</v>
      </c>
      <c r="H425" s="108" t="e">
        <f t="shared" si="246"/>
        <v>#DIV/0!</v>
      </c>
      <c r="I425" s="2">
        <f t="shared" si="258"/>
        <v>0</v>
      </c>
      <c r="J425" s="3">
        <f t="shared" si="258"/>
        <v>0</v>
      </c>
      <c r="K425" s="2"/>
      <c r="L425" s="3"/>
      <c r="M425" s="2"/>
      <c r="N425" s="3"/>
      <c r="O425" s="2"/>
      <c r="P425" s="2"/>
      <c r="Q425" s="3"/>
      <c r="R425" s="2">
        <f t="shared" si="276"/>
        <v>0</v>
      </c>
      <c r="S425" s="3">
        <f t="shared" si="277"/>
        <v>0</v>
      </c>
      <c r="T425" s="2"/>
      <c r="U425" s="3"/>
      <c r="V425" s="2"/>
      <c r="W425" s="3"/>
      <c r="X425" s="2"/>
      <c r="Y425" s="2"/>
      <c r="Z425" s="3">
        <f t="shared" si="273"/>
        <v>0</v>
      </c>
      <c r="AA425" s="2">
        <f t="shared" si="274"/>
        <v>0</v>
      </c>
      <c r="AB425" s="3">
        <f t="shared" si="275"/>
        <v>0</v>
      </c>
      <c r="AC425" s="2"/>
      <c r="AD425" s="109" t="b">
        <f t="shared" si="247"/>
        <v>1</v>
      </c>
      <c r="AE425" s="109" t="b">
        <f t="shared" si="248"/>
        <v>1</v>
      </c>
    </row>
    <row r="426" spans="1:31" ht="78.7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5"/>
        <v>#DIV/0!</v>
      </c>
      <c r="H426" s="108" t="e">
        <f t="shared" si="246"/>
        <v>#DIV/0!</v>
      </c>
      <c r="I426" s="2">
        <f t="shared" si="258"/>
        <v>0</v>
      </c>
      <c r="J426" s="3">
        <f t="shared" si="258"/>
        <v>0</v>
      </c>
      <c r="K426" s="2"/>
      <c r="L426" s="3"/>
      <c r="M426" s="2"/>
      <c r="N426" s="3"/>
      <c r="O426" s="2"/>
      <c r="P426" s="2"/>
      <c r="Q426" s="3"/>
      <c r="R426" s="2">
        <f t="shared" si="276"/>
        <v>0</v>
      </c>
      <c r="S426" s="3">
        <f t="shared" si="277"/>
        <v>0</v>
      </c>
      <c r="T426" s="2"/>
      <c r="U426" s="3"/>
      <c r="V426" s="2"/>
      <c r="W426" s="3"/>
      <c r="X426" s="2"/>
      <c r="Y426" s="2"/>
      <c r="Z426" s="3">
        <f t="shared" si="273"/>
        <v>0</v>
      </c>
      <c r="AA426" s="2">
        <f t="shared" si="274"/>
        <v>0</v>
      </c>
      <c r="AB426" s="3">
        <f t="shared" si="275"/>
        <v>0</v>
      </c>
      <c r="AC426" s="2"/>
      <c r="AD426" s="109" t="b">
        <f t="shared" si="247"/>
        <v>1</v>
      </c>
      <c r="AE426" s="109" t="b">
        <f t="shared" si="248"/>
        <v>1</v>
      </c>
    </row>
    <row r="427" spans="1:31" ht="126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5"/>
        <v>#DIV/0!</v>
      </c>
      <c r="H427" s="108" t="e">
        <f t="shared" si="246"/>
        <v>#DIV/0!</v>
      </c>
      <c r="I427" s="2">
        <f t="shared" si="258"/>
        <v>0</v>
      </c>
      <c r="J427" s="3">
        <f t="shared" si="258"/>
        <v>0</v>
      </c>
      <c r="K427" s="2"/>
      <c r="L427" s="3"/>
      <c r="M427" s="2"/>
      <c r="N427" s="3"/>
      <c r="O427" s="2"/>
      <c r="P427" s="2"/>
      <c r="Q427" s="3"/>
      <c r="R427" s="2">
        <f t="shared" si="276"/>
        <v>0</v>
      </c>
      <c r="S427" s="3">
        <f t="shared" si="277"/>
        <v>0</v>
      </c>
      <c r="T427" s="2"/>
      <c r="U427" s="3"/>
      <c r="V427" s="2"/>
      <c r="W427" s="3"/>
      <c r="X427" s="2"/>
      <c r="Y427" s="2"/>
      <c r="Z427" s="3">
        <f t="shared" si="273"/>
        <v>0</v>
      </c>
      <c r="AA427" s="2">
        <f t="shared" si="274"/>
        <v>0</v>
      </c>
      <c r="AB427" s="3">
        <f t="shared" si="275"/>
        <v>0</v>
      </c>
      <c r="AC427" s="2"/>
      <c r="AD427" s="109" t="b">
        <f t="shared" si="247"/>
        <v>1</v>
      </c>
      <c r="AE427" s="109" t="b">
        <f t="shared" si="248"/>
        <v>1</v>
      </c>
    </row>
    <row r="428" spans="1:31" ht="47.2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5"/>
        <v>#DIV/0!</v>
      </c>
      <c r="H428" s="108" t="e">
        <f t="shared" si="246"/>
        <v>#DIV/0!</v>
      </c>
      <c r="I428" s="2">
        <f t="shared" si="258"/>
        <v>0</v>
      </c>
      <c r="J428" s="3">
        <f t="shared" si="258"/>
        <v>0</v>
      </c>
      <c r="K428" s="2"/>
      <c r="L428" s="3"/>
      <c r="M428" s="2"/>
      <c r="N428" s="3"/>
      <c r="O428" s="2"/>
      <c r="P428" s="2"/>
      <c r="Q428" s="3"/>
      <c r="R428" s="2">
        <f t="shared" si="276"/>
        <v>0</v>
      </c>
      <c r="S428" s="3">
        <f t="shared" si="277"/>
        <v>0</v>
      </c>
      <c r="T428" s="2"/>
      <c r="U428" s="3"/>
      <c r="V428" s="2"/>
      <c r="W428" s="3"/>
      <c r="X428" s="2"/>
      <c r="Y428" s="2"/>
      <c r="Z428" s="3">
        <f t="shared" si="273"/>
        <v>0</v>
      </c>
      <c r="AA428" s="2">
        <f t="shared" si="274"/>
        <v>0</v>
      </c>
      <c r="AB428" s="3">
        <f t="shared" si="275"/>
        <v>0</v>
      </c>
      <c r="AC428" s="2"/>
      <c r="AD428" s="109" t="b">
        <f t="shared" si="247"/>
        <v>1</v>
      </c>
      <c r="AE428" s="109" t="b">
        <f t="shared" si="248"/>
        <v>1</v>
      </c>
    </row>
    <row r="429" spans="1:31" ht="47.2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5"/>
        <v>#DIV/0!</v>
      </c>
      <c r="H429" s="108" t="e">
        <f t="shared" si="246"/>
        <v>#DIV/0!</v>
      </c>
      <c r="I429" s="2">
        <f t="shared" si="258"/>
        <v>0</v>
      </c>
      <c r="J429" s="3">
        <f t="shared" si="258"/>
        <v>0</v>
      </c>
      <c r="K429" s="2"/>
      <c r="L429" s="3"/>
      <c r="M429" s="2"/>
      <c r="N429" s="3"/>
      <c r="O429" s="2"/>
      <c r="P429" s="2"/>
      <c r="Q429" s="3"/>
      <c r="R429" s="2">
        <f t="shared" si="276"/>
        <v>0</v>
      </c>
      <c r="S429" s="3">
        <f t="shared" si="277"/>
        <v>0</v>
      </c>
      <c r="T429" s="2"/>
      <c r="U429" s="3"/>
      <c r="V429" s="2"/>
      <c r="W429" s="3"/>
      <c r="X429" s="2"/>
      <c r="Y429" s="2"/>
      <c r="Z429" s="3">
        <f t="shared" si="273"/>
        <v>0</v>
      </c>
      <c r="AA429" s="2">
        <f t="shared" si="274"/>
        <v>0</v>
      </c>
      <c r="AB429" s="3">
        <f t="shared" si="275"/>
        <v>0</v>
      </c>
      <c r="AC429" s="2"/>
      <c r="AD429" s="109" t="b">
        <f t="shared" si="247"/>
        <v>1</v>
      </c>
      <c r="AE429" s="109" t="b">
        <f t="shared" si="248"/>
        <v>1</v>
      </c>
    </row>
    <row r="430" spans="1:31" ht="94.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5"/>
        <v>#DIV/0!</v>
      </c>
      <c r="H430" s="108" t="e">
        <f t="shared" si="246"/>
        <v>#DIV/0!</v>
      </c>
      <c r="I430" s="2">
        <f t="shared" si="258"/>
        <v>0</v>
      </c>
      <c r="J430" s="3">
        <f t="shared" si="258"/>
        <v>0</v>
      </c>
      <c r="K430" s="2"/>
      <c r="L430" s="3"/>
      <c r="M430" s="2"/>
      <c r="N430" s="3"/>
      <c r="O430" s="2"/>
      <c r="P430" s="2"/>
      <c r="Q430" s="3"/>
      <c r="R430" s="2">
        <f t="shared" si="276"/>
        <v>0</v>
      </c>
      <c r="S430" s="3">
        <f t="shared" si="277"/>
        <v>0</v>
      </c>
      <c r="T430" s="2"/>
      <c r="U430" s="3"/>
      <c r="V430" s="2"/>
      <c r="W430" s="3"/>
      <c r="X430" s="2"/>
      <c r="Y430" s="2"/>
      <c r="Z430" s="3">
        <f t="shared" si="273"/>
        <v>0</v>
      </c>
      <c r="AA430" s="2">
        <f t="shared" si="274"/>
        <v>0</v>
      </c>
      <c r="AB430" s="3">
        <f t="shared" si="275"/>
        <v>0</v>
      </c>
      <c r="AC430" s="2"/>
      <c r="AD430" s="109" t="b">
        <f t="shared" si="247"/>
        <v>1</v>
      </c>
      <c r="AE430" s="109" t="b">
        <f t="shared" si="248"/>
        <v>1</v>
      </c>
    </row>
    <row r="431" spans="1:31" ht="78.7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5"/>
        <v>#DIV/0!</v>
      </c>
      <c r="H431" s="108" t="e">
        <f t="shared" si="246"/>
        <v>#DIV/0!</v>
      </c>
      <c r="I431" s="2">
        <f t="shared" si="258"/>
        <v>0</v>
      </c>
      <c r="J431" s="3">
        <f t="shared" si="258"/>
        <v>0</v>
      </c>
      <c r="K431" s="2"/>
      <c r="L431" s="3"/>
      <c r="M431" s="2"/>
      <c r="N431" s="3"/>
      <c r="O431" s="2"/>
      <c r="P431" s="2"/>
      <c r="Q431" s="3"/>
      <c r="R431" s="2">
        <f t="shared" si="276"/>
        <v>0</v>
      </c>
      <c r="S431" s="3">
        <f t="shared" si="277"/>
        <v>0</v>
      </c>
      <c r="T431" s="2"/>
      <c r="U431" s="3"/>
      <c r="V431" s="2"/>
      <c r="W431" s="3"/>
      <c r="X431" s="2"/>
      <c r="Y431" s="2"/>
      <c r="Z431" s="3">
        <f t="shared" si="273"/>
        <v>0</v>
      </c>
      <c r="AA431" s="2">
        <f t="shared" si="274"/>
        <v>0</v>
      </c>
      <c r="AB431" s="3">
        <f t="shared" si="275"/>
        <v>0</v>
      </c>
      <c r="AC431" s="2"/>
      <c r="AD431" s="109" t="b">
        <f t="shared" si="247"/>
        <v>1</v>
      </c>
      <c r="AE431" s="109" t="b">
        <f t="shared" si="248"/>
        <v>1</v>
      </c>
    </row>
    <row r="432" spans="1:31" ht="47.2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5"/>
        <v>#DIV/0!</v>
      </c>
      <c r="H432" s="108" t="e">
        <f t="shared" si="246"/>
        <v>#DIV/0!</v>
      </c>
      <c r="I432" s="2">
        <f t="shared" si="258"/>
        <v>0</v>
      </c>
      <c r="J432" s="3">
        <f t="shared" si="258"/>
        <v>0</v>
      </c>
      <c r="K432" s="2"/>
      <c r="L432" s="3"/>
      <c r="M432" s="2"/>
      <c r="N432" s="3"/>
      <c r="O432" s="2"/>
      <c r="P432" s="2"/>
      <c r="Q432" s="3"/>
      <c r="R432" s="2">
        <f t="shared" si="276"/>
        <v>0</v>
      </c>
      <c r="S432" s="3">
        <f t="shared" si="277"/>
        <v>0</v>
      </c>
      <c r="T432" s="2"/>
      <c r="U432" s="3"/>
      <c r="V432" s="2"/>
      <c r="W432" s="3"/>
      <c r="X432" s="2"/>
      <c r="Y432" s="2"/>
      <c r="Z432" s="3">
        <f t="shared" si="273"/>
        <v>0</v>
      </c>
      <c r="AA432" s="2">
        <f t="shared" si="274"/>
        <v>0</v>
      </c>
      <c r="AB432" s="3">
        <f t="shared" si="275"/>
        <v>0</v>
      </c>
      <c r="AC432" s="2"/>
      <c r="AD432" s="109" t="b">
        <f t="shared" si="247"/>
        <v>1</v>
      </c>
      <c r="AE432" s="109" t="b">
        <f t="shared" si="248"/>
        <v>1</v>
      </c>
    </row>
    <row r="433" spans="1:31" ht="63">
      <c r="A433" s="2">
        <f t="shared" ref="A433:A441" si="278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5"/>
        <v>#DIV/0!</v>
      </c>
      <c r="H433" s="108" t="e">
        <f t="shared" si="246"/>
        <v>#DIV/0!</v>
      </c>
      <c r="I433" s="2">
        <f t="shared" si="258"/>
        <v>0</v>
      </c>
      <c r="J433" s="3">
        <f t="shared" si="258"/>
        <v>0</v>
      </c>
      <c r="K433" s="2"/>
      <c r="L433" s="3"/>
      <c r="M433" s="2"/>
      <c r="N433" s="3"/>
      <c r="O433" s="2"/>
      <c r="P433" s="2"/>
      <c r="Q433" s="3"/>
      <c r="R433" s="2">
        <f t="shared" si="276"/>
        <v>0</v>
      </c>
      <c r="S433" s="3">
        <f t="shared" si="277"/>
        <v>0</v>
      </c>
      <c r="T433" s="2"/>
      <c r="U433" s="3"/>
      <c r="V433" s="2"/>
      <c r="W433" s="3"/>
      <c r="X433" s="2"/>
      <c r="Y433" s="2"/>
      <c r="Z433" s="3">
        <f t="shared" si="273"/>
        <v>0</v>
      </c>
      <c r="AA433" s="2">
        <f t="shared" si="274"/>
        <v>0</v>
      </c>
      <c r="AB433" s="3">
        <f t="shared" si="275"/>
        <v>0</v>
      </c>
      <c r="AC433" s="2"/>
      <c r="AD433" s="109" t="b">
        <f t="shared" si="247"/>
        <v>1</v>
      </c>
      <c r="AE433" s="109" t="b">
        <f t="shared" si="248"/>
        <v>1</v>
      </c>
    </row>
    <row r="434" spans="1:31" ht="63">
      <c r="A434" s="2">
        <f t="shared" si="278"/>
        <v>26.160000000000004</v>
      </c>
      <c r="B434" s="2" t="s">
        <v>301</v>
      </c>
      <c r="C434" s="2"/>
      <c r="D434" s="3"/>
      <c r="E434" s="2"/>
      <c r="F434" s="3"/>
      <c r="G434" s="108" t="e">
        <f t="shared" si="245"/>
        <v>#DIV/0!</v>
      </c>
      <c r="H434" s="108" t="e">
        <f t="shared" si="246"/>
        <v>#DIV/0!</v>
      </c>
      <c r="I434" s="2">
        <f t="shared" si="258"/>
        <v>0</v>
      </c>
      <c r="J434" s="3">
        <f t="shared" si="258"/>
        <v>0</v>
      </c>
      <c r="K434" s="2"/>
      <c r="L434" s="3"/>
      <c r="M434" s="2"/>
      <c r="N434" s="3"/>
      <c r="O434" s="2"/>
      <c r="P434" s="2"/>
      <c r="Q434" s="3"/>
      <c r="R434" s="2">
        <f t="shared" si="276"/>
        <v>0</v>
      </c>
      <c r="S434" s="3">
        <f t="shared" si="277"/>
        <v>0</v>
      </c>
      <c r="T434" s="2"/>
      <c r="U434" s="3"/>
      <c r="V434" s="2"/>
      <c r="W434" s="3"/>
      <c r="X434" s="2"/>
      <c r="Y434" s="2"/>
      <c r="Z434" s="3">
        <f t="shared" si="273"/>
        <v>0</v>
      </c>
      <c r="AA434" s="2">
        <f t="shared" si="274"/>
        <v>0</v>
      </c>
      <c r="AB434" s="3">
        <f t="shared" si="275"/>
        <v>0</v>
      </c>
      <c r="AC434" s="2"/>
      <c r="AD434" s="109" t="b">
        <f t="shared" si="247"/>
        <v>1</v>
      </c>
      <c r="AE434" s="109" t="b">
        <f t="shared" si="248"/>
        <v>1</v>
      </c>
    </row>
    <row r="435" spans="1:31" ht="47.25">
      <c r="A435" s="2">
        <f t="shared" si="278"/>
        <v>26.170000000000005</v>
      </c>
      <c r="B435" s="2" t="s">
        <v>302</v>
      </c>
      <c r="C435" s="2"/>
      <c r="D435" s="3"/>
      <c r="E435" s="2"/>
      <c r="F435" s="3"/>
      <c r="G435" s="108" t="e">
        <f t="shared" si="245"/>
        <v>#DIV/0!</v>
      </c>
      <c r="H435" s="108" t="e">
        <f t="shared" si="246"/>
        <v>#DIV/0!</v>
      </c>
      <c r="I435" s="2">
        <f t="shared" si="258"/>
        <v>0</v>
      </c>
      <c r="J435" s="3">
        <f t="shared" si="258"/>
        <v>0</v>
      </c>
      <c r="K435" s="2"/>
      <c r="L435" s="3"/>
      <c r="M435" s="2"/>
      <c r="N435" s="3"/>
      <c r="O435" s="2"/>
      <c r="P435" s="2"/>
      <c r="Q435" s="3"/>
      <c r="R435" s="2">
        <f t="shared" si="276"/>
        <v>0</v>
      </c>
      <c r="S435" s="3">
        <f t="shared" si="277"/>
        <v>0</v>
      </c>
      <c r="T435" s="2"/>
      <c r="U435" s="3"/>
      <c r="V435" s="2"/>
      <c r="W435" s="3"/>
      <c r="X435" s="2"/>
      <c r="Y435" s="2"/>
      <c r="Z435" s="3">
        <f t="shared" si="273"/>
        <v>0</v>
      </c>
      <c r="AA435" s="2">
        <f t="shared" si="274"/>
        <v>0</v>
      </c>
      <c r="AB435" s="3">
        <f t="shared" si="275"/>
        <v>0</v>
      </c>
      <c r="AC435" s="2"/>
      <c r="AD435" s="109" t="b">
        <f t="shared" si="247"/>
        <v>1</v>
      </c>
      <c r="AE435" s="109" t="b">
        <f t="shared" si="248"/>
        <v>1</v>
      </c>
    </row>
    <row r="436" spans="1:31" ht="47.25">
      <c r="A436" s="2">
        <f t="shared" si="278"/>
        <v>26.180000000000007</v>
      </c>
      <c r="B436" s="2" t="s">
        <v>303</v>
      </c>
      <c r="C436" s="2"/>
      <c r="D436" s="3"/>
      <c r="E436" s="2"/>
      <c r="F436" s="3"/>
      <c r="G436" s="108" t="e">
        <f t="shared" si="245"/>
        <v>#DIV/0!</v>
      </c>
      <c r="H436" s="108" t="e">
        <f t="shared" si="246"/>
        <v>#DIV/0!</v>
      </c>
      <c r="I436" s="2">
        <f t="shared" si="258"/>
        <v>0</v>
      </c>
      <c r="J436" s="3">
        <f t="shared" si="258"/>
        <v>0</v>
      </c>
      <c r="K436" s="2"/>
      <c r="L436" s="3"/>
      <c r="M436" s="2"/>
      <c r="N436" s="3"/>
      <c r="O436" s="2"/>
      <c r="P436" s="2"/>
      <c r="Q436" s="3"/>
      <c r="R436" s="2">
        <f t="shared" si="276"/>
        <v>0</v>
      </c>
      <c r="S436" s="3">
        <f t="shared" si="277"/>
        <v>0</v>
      </c>
      <c r="T436" s="2"/>
      <c r="U436" s="3"/>
      <c r="V436" s="2"/>
      <c r="W436" s="3"/>
      <c r="X436" s="2"/>
      <c r="Y436" s="2"/>
      <c r="Z436" s="3">
        <f t="shared" si="273"/>
        <v>0</v>
      </c>
      <c r="AA436" s="2">
        <f t="shared" si="274"/>
        <v>0</v>
      </c>
      <c r="AB436" s="3">
        <f t="shared" si="275"/>
        <v>0</v>
      </c>
      <c r="AC436" s="2"/>
      <c r="AD436" s="109" t="b">
        <f t="shared" si="247"/>
        <v>1</v>
      </c>
      <c r="AE436" s="109" t="b">
        <f t="shared" si="248"/>
        <v>1</v>
      </c>
    </row>
    <row r="437" spans="1:31" ht="47.25">
      <c r="A437" s="2">
        <f t="shared" si="278"/>
        <v>26.190000000000008</v>
      </c>
      <c r="B437" s="2" t="s">
        <v>304</v>
      </c>
      <c r="C437" s="2"/>
      <c r="D437" s="3"/>
      <c r="E437" s="2"/>
      <c r="F437" s="3"/>
      <c r="G437" s="108" t="e">
        <f t="shared" si="245"/>
        <v>#DIV/0!</v>
      </c>
      <c r="H437" s="108" t="e">
        <f t="shared" si="246"/>
        <v>#DIV/0!</v>
      </c>
      <c r="I437" s="2">
        <f t="shared" si="258"/>
        <v>0</v>
      </c>
      <c r="J437" s="3">
        <f t="shared" si="258"/>
        <v>0</v>
      </c>
      <c r="K437" s="2"/>
      <c r="L437" s="3"/>
      <c r="M437" s="2"/>
      <c r="N437" s="3"/>
      <c r="O437" s="2"/>
      <c r="P437" s="2"/>
      <c r="Q437" s="3"/>
      <c r="R437" s="2">
        <f t="shared" si="276"/>
        <v>0</v>
      </c>
      <c r="S437" s="3">
        <f t="shared" si="277"/>
        <v>0</v>
      </c>
      <c r="T437" s="2"/>
      <c r="U437" s="3"/>
      <c r="V437" s="2"/>
      <c r="W437" s="3"/>
      <c r="X437" s="2"/>
      <c r="Y437" s="2"/>
      <c r="Z437" s="3">
        <f t="shared" si="273"/>
        <v>0</v>
      </c>
      <c r="AA437" s="2">
        <f t="shared" si="274"/>
        <v>0</v>
      </c>
      <c r="AB437" s="3">
        <f t="shared" si="275"/>
        <v>0</v>
      </c>
      <c r="AC437" s="2"/>
      <c r="AD437" s="109" t="b">
        <f t="shared" si="247"/>
        <v>1</v>
      </c>
      <c r="AE437" s="109" t="b">
        <f t="shared" si="248"/>
        <v>1</v>
      </c>
    </row>
    <row r="438" spans="1:31" ht="47.25">
      <c r="A438" s="2">
        <f t="shared" si="278"/>
        <v>26.20000000000001</v>
      </c>
      <c r="B438" s="2" t="s">
        <v>305</v>
      </c>
      <c r="C438" s="2"/>
      <c r="D438" s="3"/>
      <c r="E438" s="2"/>
      <c r="F438" s="3"/>
      <c r="G438" s="108" t="e">
        <f t="shared" si="245"/>
        <v>#DIV/0!</v>
      </c>
      <c r="H438" s="108" t="e">
        <f t="shared" si="246"/>
        <v>#DIV/0!</v>
      </c>
      <c r="I438" s="2">
        <f t="shared" si="258"/>
        <v>0</v>
      </c>
      <c r="J438" s="3">
        <f t="shared" si="258"/>
        <v>0</v>
      </c>
      <c r="K438" s="2"/>
      <c r="L438" s="3"/>
      <c r="M438" s="2"/>
      <c r="N438" s="3"/>
      <c r="O438" s="2"/>
      <c r="P438" s="2"/>
      <c r="Q438" s="3"/>
      <c r="R438" s="2">
        <f t="shared" si="276"/>
        <v>0</v>
      </c>
      <c r="S438" s="3">
        <f t="shared" si="277"/>
        <v>0</v>
      </c>
      <c r="T438" s="2"/>
      <c r="U438" s="3"/>
      <c r="V438" s="2"/>
      <c r="W438" s="3"/>
      <c r="X438" s="2"/>
      <c r="Y438" s="2"/>
      <c r="Z438" s="3">
        <f t="shared" si="273"/>
        <v>0</v>
      </c>
      <c r="AA438" s="2">
        <f t="shared" si="274"/>
        <v>0</v>
      </c>
      <c r="AB438" s="3">
        <f t="shared" si="275"/>
        <v>0</v>
      </c>
      <c r="AC438" s="2"/>
      <c r="AD438" s="109" t="b">
        <f t="shared" si="247"/>
        <v>1</v>
      </c>
      <c r="AE438" s="109" t="b">
        <f t="shared" si="248"/>
        <v>1</v>
      </c>
    </row>
    <row r="439" spans="1:31" ht="47.25">
      <c r="A439" s="2">
        <f t="shared" si="278"/>
        <v>26.210000000000012</v>
      </c>
      <c r="B439" s="2" t="s">
        <v>93</v>
      </c>
      <c r="C439" s="2"/>
      <c r="D439" s="3"/>
      <c r="E439" s="2"/>
      <c r="F439" s="3"/>
      <c r="G439" s="108" t="e">
        <f t="shared" si="245"/>
        <v>#DIV/0!</v>
      </c>
      <c r="H439" s="108" t="e">
        <f t="shared" si="246"/>
        <v>#DIV/0!</v>
      </c>
      <c r="I439" s="2">
        <f t="shared" si="258"/>
        <v>0</v>
      </c>
      <c r="J439" s="3">
        <f t="shared" si="258"/>
        <v>0</v>
      </c>
      <c r="K439" s="2"/>
      <c r="L439" s="3"/>
      <c r="M439" s="2"/>
      <c r="N439" s="3"/>
      <c r="O439" s="2"/>
      <c r="P439" s="2"/>
      <c r="Q439" s="3"/>
      <c r="R439" s="2">
        <f t="shared" si="276"/>
        <v>0</v>
      </c>
      <c r="S439" s="3">
        <f t="shared" si="277"/>
        <v>0</v>
      </c>
      <c r="T439" s="2"/>
      <c r="U439" s="3"/>
      <c r="V439" s="2"/>
      <c r="W439" s="3"/>
      <c r="X439" s="2"/>
      <c r="Y439" s="2"/>
      <c r="Z439" s="3">
        <f t="shared" si="273"/>
        <v>0</v>
      </c>
      <c r="AA439" s="2">
        <f t="shared" si="274"/>
        <v>0</v>
      </c>
      <c r="AB439" s="3">
        <f t="shared" si="275"/>
        <v>0</v>
      </c>
      <c r="AC439" s="2"/>
      <c r="AD439" s="109" t="b">
        <f t="shared" si="247"/>
        <v>1</v>
      </c>
      <c r="AE439" s="109" t="b">
        <f t="shared" si="248"/>
        <v>1</v>
      </c>
    </row>
    <row r="440" spans="1:31" ht="47.25">
      <c r="A440" s="2">
        <f t="shared" si="278"/>
        <v>26.220000000000013</v>
      </c>
      <c r="B440" s="2" t="s">
        <v>306</v>
      </c>
      <c r="C440" s="2"/>
      <c r="D440" s="3"/>
      <c r="E440" s="2"/>
      <c r="F440" s="3"/>
      <c r="G440" s="108" t="e">
        <f t="shared" si="245"/>
        <v>#DIV/0!</v>
      </c>
      <c r="H440" s="108" t="e">
        <f t="shared" si="246"/>
        <v>#DIV/0!</v>
      </c>
      <c r="I440" s="2">
        <f t="shared" si="258"/>
        <v>0</v>
      </c>
      <c r="J440" s="3">
        <f t="shared" si="258"/>
        <v>0</v>
      </c>
      <c r="K440" s="2"/>
      <c r="L440" s="3"/>
      <c r="M440" s="2"/>
      <c r="N440" s="3"/>
      <c r="O440" s="2"/>
      <c r="P440" s="2"/>
      <c r="Q440" s="3"/>
      <c r="R440" s="2">
        <f t="shared" si="276"/>
        <v>0</v>
      </c>
      <c r="S440" s="3">
        <f t="shared" si="277"/>
        <v>0</v>
      </c>
      <c r="T440" s="2"/>
      <c r="U440" s="3"/>
      <c r="V440" s="2"/>
      <c r="W440" s="3"/>
      <c r="X440" s="2"/>
      <c r="Y440" s="2"/>
      <c r="Z440" s="3">
        <f t="shared" si="273"/>
        <v>0</v>
      </c>
      <c r="AA440" s="2">
        <f t="shared" si="274"/>
        <v>0</v>
      </c>
      <c r="AB440" s="3">
        <f t="shared" si="275"/>
        <v>0</v>
      </c>
      <c r="AC440" s="2"/>
      <c r="AD440" s="109" t="b">
        <f t="shared" si="247"/>
        <v>1</v>
      </c>
      <c r="AE440" s="109" t="b">
        <f t="shared" si="248"/>
        <v>1</v>
      </c>
    </row>
    <row r="441" spans="1:31" ht="63">
      <c r="A441" s="2">
        <f t="shared" si="278"/>
        <v>26.230000000000015</v>
      </c>
      <c r="B441" s="2" t="s">
        <v>95</v>
      </c>
      <c r="C441" s="2"/>
      <c r="D441" s="3"/>
      <c r="E441" s="2"/>
      <c r="F441" s="3"/>
      <c r="G441" s="108" t="e">
        <f t="shared" si="245"/>
        <v>#DIV/0!</v>
      </c>
      <c r="H441" s="108" t="e">
        <f t="shared" si="246"/>
        <v>#DIV/0!</v>
      </c>
      <c r="I441" s="2">
        <f t="shared" si="258"/>
        <v>0</v>
      </c>
      <c r="J441" s="3">
        <f t="shared" si="258"/>
        <v>0</v>
      </c>
      <c r="K441" s="2"/>
      <c r="L441" s="3"/>
      <c r="M441" s="2"/>
      <c r="N441" s="3"/>
      <c r="O441" s="2"/>
      <c r="P441" s="2"/>
      <c r="Q441" s="3"/>
      <c r="R441" s="2">
        <f t="shared" si="276"/>
        <v>0</v>
      </c>
      <c r="S441" s="3">
        <f t="shared" si="277"/>
        <v>0</v>
      </c>
      <c r="T441" s="2"/>
      <c r="U441" s="3"/>
      <c r="V441" s="2"/>
      <c r="W441" s="3"/>
      <c r="X441" s="2"/>
      <c r="Y441" s="2"/>
      <c r="Z441" s="3">
        <f t="shared" si="273"/>
        <v>0</v>
      </c>
      <c r="AA441" s="2">
        <f t="shared" si="274"/>
        <v>0</v>
      </c>
      <c r="AB441" s="3">
        <f t="shared" si="275"/>
        <v>0</v>
      </c>
      <c r="AC441" s="2"/>
      <c r="AD441" s="109" t="b">
        <f t="shared" si="247"/>
        <v>1</v>
      </c>
      <c r="AE441" s="109" t="b">
        <f t="shared" si="248"/>
        <v>1</v>
      </c>
    </row>
    <row r="442" spans="1:31" s="176" customFormat="1" ht="31.5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5"/>
        <v>#DIV/0!</v>
      </c>
      <c r="H442" s="175" t="e">
        <f t="shared" si="246"/>
        <v>#DIV/0!</v>
      </c>
      <c r="I442" s="4">
        <f t="shared" si="258"/>
        <v>0</v>
      </c>
      <c r="J442" s="5">
        <f t="shared" si="258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79">SUM(P420:P441)</f>
        <v>0</v>
      </c>
      <c r="Q442" s="5">
        <f t="shared" si="279"/>
        <v>0</v>
      </c>
      <c r="R442" s="4">
        <f t="shared" si="279"/>
        <v>0</v>
      </c>
      <c r="S442" s="5">
        <f t="shared" si="279"/>
        <v>0</v>
      </c>
      <c r="T442" s="4">
        <f t="shared" si="279"/>
        <v>0</v>
      </c>
      <c r="U442" s="5">
        <f t="shared" si="279"/>
        <v>0</v>
      </c>
      <c r="V442" s="4">
        <f t="shared" si="279"/>
        <v>0</v>
      </c>
      <c r="W442" s="5">
        <f t="shared" si="279"/>
        <v>0</v>
      </c>
      <c r="X442" s="4"/>
      <c r="Y442" s="4">
        <f>SUM(Y420:Y441)</f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/>
      <c r="AD442" s="109" t="b">
        <f t="shared" si="247"/>
        <v>1</v>
      </c>
      <c r="AE442" s="109" t="b">
        <f t="shared" si="248"/>
        <v>1</v>
      </c>
    </row>
    <row r="443" spans="1:31" s="176" customFormat="1" ht="47.2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5"/>
        <v>#DIV/0!</v>
      </c>
      <c r="H443" s="175" t="e">
        <f t="shared" si="246"/>
        <v>#DIV/0!</v>
      </c>
      <c r="I443" s="4">
        <f t="shared" si="258"/>
        <v>0</v>
      </c>
      <c r="J443" s="5">
        <f t="shared" si="258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80">P442+P418</f>
        <v>0</v>
      </c>
      <c r="Q443" s="5">
        <f t="shared" si="280"/>
        <v>0</v>
      </c>
      <c r="R443" s="4">
        <f t="shared" si="280"/>
        <v>0</v>
      </c>
      <c r="S443" s="5">
        <f t="shared" si="280"/>
        <v>0</v>
      </c>
      <c r="T443" s="4">
        <f t="shared" si="280"/>
        <v>0</v>
      </c>
      <c r="U443" s="5">
        <f t="shared" si="280"/>
        <v>0</v>
      </c>
      <c r="V443" s="4">
        <f t="shared" si="280"/>
        <v>0</v>
      </c>
      <c r="W443" s="5">
        <f t="shared" si="280"/>
        <v>0</v>
      </c>
      <c r="X443" s="4"/>
      <c r="Y443" s="4">
        <f>Y442+Y418</f>
        <v>0</v>
      </c>
      <c r="Z443" s="5">
        <f t="shared" si="280"/>
        <v>0</v>
      </c>
      <c r="AA443" s="4">
        <f t="shared" si="280"/>
        <v>0</v>
      </c>
      <c r="AB443" s="5">
        <f t="shared" si="280"/>
        <v>0</v>
      </c>
      <c r="AC443" s="4"/>
      <c r="AD443" s="109" t="b">
        <f t="shared" si="247"/>
        <v>1</v>
      </c>
      <c r="AE443" s="109" t="b">
        <f t="shared" si="248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7"/>
        <v>1</v>
      </c>
      <c r="AE444" s="109" t="b">
        <f t="shared" si="248"/>
        <v>1</v>
      </c>
    </row>
    <row r="445" spans="1:31" s="176" customFormat="1" ht="31.5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7"/>
        <v>1</v>
      </c>
      <c r="AE445" s="109" t="b">
        <f t="shared" si="248"/>
        <v>1</v>
      </c>
    </row>
    <row r="446" spans="1:31" ht="31.5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5"/>
        <v>#DIV/0!</v>
      </c>
      <c r="H446" s="108" t="e">
        <f t="shared" si="246"/>
        <v>#DIV/0!</v>
      </c>
      <c r="I446" s="2"/>
      <c r="J446" s="3"/>
      <c r="K446" s="2">
        <f t="shared" ref="K446:L454" si="281">C446-E446</f>
        <v>0</v>
      </c>
      <c r="L446" s="3">
        <f t="shared" si="281"/>
        <v>0</v>
      </c>
      <c r="M446" s="2"/>
      <c r="N446" s="3"/>
      <c r="O446" s="2"/>
      <c r="P446" s="2"/>
      <c r="Q446" s="3"/>
      <c r="R446" s="2">
        <f t="shared" ref="R446:R454" si="282">K446+M446+P446</f>
        <v>0</v>
      </c>
      <c r="S446" s="3">
        <f t="shared" ref="S446:S454" si="283">L446+N446+Q446</f>
        <v>0</v>
      </c>
      <c r="T446" s="2"/>
      <c r="U446" s="3"/>
      <c r="V446" s="2"/>
      <c r="W446" s="3"/>
      <c r="X446" s="2"/>
      <c r="Y446" s="2"/>
      <c r="Z446" s="3">
        <f t="shared" ref="Z446:Z454" si="284">X446*Y446</f>
        <v>0</v>
      </c>
      <c r="AA446" s="2">
        <f t="shared" ref="AA446:AA454" si="285">T446+V446+Y446</f>
        <v>0</v>
      </c>
      <c r="AB446" s="3">
        <f t="shared" ref="AB446:AB454" si="286">U446+W446+Z446</f>
        <v>0</v>
      </c>
      <c r="AC446" s="2"/>
      <c r="AD446" s="109" t="b">
        <f t="shared" si="247"/>
        <v>1</v>
      </c>
      <c r="AE446" s="109" t="b">
        <f t="shared" si="248"/>
        <v>1</v>
      </c>
    </row>
    <row r="447" spans="1:31" ht="47.25">
      <c r="A447" s="2">
        <f t="shared" ref="A447:A454" si="287">+A446+0.01</f>
        <v>26.25</v>
      </c>
      <c r="B447" s="2" t="s">
        <v>312</v>
      </c>
      <c r="C447" s="2"/>
      <c r="D447" s="3"/>
      <c r="E447" s="2"/>
      <c r="F447" s="3"/>
      <c r="G447" s="108" t="e">
        <f t="shared" si="245"/>
        <v>#DIV/0!</v>
      </c>
      <c r="H447" s="108" t="e">
        <f t="shared" si="246"/>
        <v>#DIV/0!</v>
      </c>
      <c r="I447" s="2"/>
      <c r="J447" s="3"/>
      <c r="K447" s="2">
        <f t="shared" si="281"/>
        <v>0</v>
      </c>
      <c r="L447" s="3">
        <f t="shared" si="281"/>
        <v>0</v>
      </c>
      <c r="M447" s="2"/>
      <c r="N447" s="3"/>
      <c r="O447" s="2"/>
      <c r="P447" s="2"/>
      <c r="Q447" s="3"/>
      <c r="R447" s="2">
        <f t="shared" si="282"/>
        <v>0</v>
      </c>
      <c r="S447" s="3">
        <f t="shared" si="283"/>
        <v>0</v>
      </c>
      <c r="T447" s="2"/>
      <c r="U447" s="3"/>
      <c r="V447" s="2"/>
      <c r="W447" s="3"/>
      <c r="X447" s="2"/>
      <c r="Y447" s="2"/>
      <c r="Z447" s="3">
        <f t="shared" si="284"/>
        <v>0</v>
      </c>
      <c r="AA447" s="2">
        <f t="shared" si="285"/>
        <v>0</v>
      </c>
      <c r="AB447" s="3">
        <f t="shared" si="286"/>
        <v>0</v>
      </c>
      <c r="AC447" s="2"/>
      <c r="AD447" s="109" t="b">
        <f t="shared" si="247"/>
        <v>1</v>
      </c>
      <c r="AE447" s="109" t="b">
        <f t="shared" si="248"/>
        <v>1</v>
      </c>
    </row>
    <row r="448" spans="1:31">
      <c r="A448" s="2">
        <f t="shared" si="287"/>
        <v>26.26</v>
      </c>
      <c r="B448" s="2" t="s">
        <v>290</v>
      </c>
      <c r="C448" s="2"/>
      <c r="D448" s="3"/>
      <c r="E448" s="2"/>
      <c r="F448" s="3"/>
      <c r="G448" s="108" t="e">
        <f t="shared" si="245"/>
        <v>#DIV/0!</v>
      </c>
      <c r="H448" s="108" t="e">
        <f t="shared" si="246"/>
        <v>#DIV/0!</v>
      </c>
      <c r="I448" s="2"/>
      <c r="J448" s="3"/>
      <c r="K448" s="2">
        <f t="shared" si="281"/>
        <v>0</v>
      </c>
      <c r="L448" s="3">
        <f t="shared" si="281"/>
        <v>0</v>
      </c>
      <c r="M448" s="2"/>
      <c r="N448" s="3"/>
      <c r="O448" s="2"/>
      <c r="P448" s="2"/>
      <c r="Q448" s="3"/>
      <c r="R448" s="2">
        <f t="shared" si="282"/>
        <v>0</v>
      </c>
      <c r="S448" s="3">
        <f t="shared" si="283"/>
        <v>0</v>
      </c>
      <c r="T448" s="2"/>
      <c r="U448" s="3"/>
      <c r="V448" s="2"/>
      <c r="W448" s="3"/>
      <c r="X448" s="2"/>
      <c r="Y448" s="2"/>
      <c r="Z448" s="3">
        <f t="shared" si="284"/>
        <v>0</v>
      </c>
      <c r="AA448" s="2">
        <f t="shared" si="285"/>
        <v>0</v>
      </c>
      <c r="AB448" s="3">
        <f t="shared" si="286"/>
        <v>0</v>
      </c>
      <c r="AC448" s="2"/>
      <c r="AD448" s="109" t="b">
        <f t="shared" si="247"/>
        <v>1</v>
      </c>
      <c r="AE448" s="109" t="b">
        <f t="shared" si="248"/>
        <v>1</v>
      </c>
    </row>
    <row r="449" spans="1:31">
      <c r="A449" s="2">
        <f t="shared" si="287"/>
        <v>26.270000000000003</v>
      </c>
      <c r="B449" s="2" t="s">
        <v>313</v>
      </c>
      <c r="C449" s="2"/>
      <c r="D449" s="3"/>
      <c r="E449" s="2"/>
      <c r="F449" s="3"/>
      <c r="G449" s="108" t="e">
        <f t="shared" si="245"/>
        <v>#DIV/0!</v>
      </c>
      <c r="H449" s="108" t="e">
        <f t="shared" si="246"/>
        <v>#DIV/0!</v>
      </c>
      <c r="I449" s="2"/>
      <c r="J449" s="3"/>
      <c r="K449" s="2">
        <f t="shared" si="281"/>
        <v>0</v>
      </c>
      <c r="L449" s="3">
        <f t="shared" si="281"/>
        <v>0</v>
      </c>
      <c r="M449" s="2"/>
      <c r="N449" s="3"/>
      <c r="O449" s="2"/>
      <c r="P449" s="2"/>
      <c r="Q449" s="3"/>
      <c r="R449" s="2">
        <f t="shared" si="282"/>
        <v>0</v>
      </c>
      <c r="S449" s="3">
        <f t="shared" si="283"/>
        <v>0</v>
      </c>
      <c r="T449" s="2"/>
      <c r="U449" s="3"/>
      <c r="V449" s="2"/>
      <c r="W449" s="3"/>
      <c r="X449" s="2"/>
      <c r="Y449" s="2"/>
      <c r="Z449" s="3">
        <f t="shared" si="284"/>
        <v>0</v>
      </c>
      <c r="AA449" s="2">
        <f t="shared" si="285"/>
        <v>0</v>
      </c>
      <c r="AB449" s="3">
        <f t="shared" si="286"/>
        <v>0</v>
      </c>
      <c r="AC449" s="2"/>
      <c r="AD449" s="109" t="b">
        <f t="shared" si="247"/>
        <v>1</v>
      </c>
      <c r="AE449" s="109" t="b">
        <f t="shared" si="248"/>
        <v>1</v>
      </c>
    </row>
    <row r="450" spans="1:31" ht="31.5">
      <c r="A450" s="2">
        <f t="shared" si="287"/>
        <v>26.280000000000005</v>
      </c>
      <c r="B450" s="2" t="s">
        <v>314</v>
      </c>
      <c r="C450" s="2"/>
      <c r="D450" s="3"/>
      <c r="E450" s="2"/>
      <c r="F450" s="3"/>
      <c r="G450" s="108" t="e">
        <f t="shared" si="245"/>
        <v>#DIV/0!</v>
      </c>
      <c r="H450" s="108" t="e">
        <f t="shared" si="246"/>
        <v>#DIV/0!</v>
      </c>
      <c r="I450" s="2"/>
      <c r="J450" s="3"/>
      <c r="K450" s="2">
        <f t="shared" si="281"/>
        <v>0</v>
      </c>
      <c r="L450" s="3">
        <f t="shared" si="281"/>
        <v>0</v>
      </c>
      <c r="M450" s="2"/>
      <c r="N450" s="3"/>
      <c r="O450" s="2"/>
      <c r="P450" s="2"/>
      <c r="Q450" s="3"/>
      <c r="R450" s="2">
        <f t="shared" si="282"/>
        <v>0</v>
      </c>
      <c r="S450" s="3">
        <f t="shared" si="283"/>
        <v>0</v>
      </c>
      <c r="T450" s="2"/>
      <c r="U450" s="3"/>
      <c r="V450" s="2"/>
      <c r="W450" s="3"/>
      <c r="X450" s="2"/>
      <c r="Y450" s="2"/>
      <c r="Z450" s="3">
        <f t="shared" si="284"/>
        <v>0</v>
      </c>
      <c r="AA450" s="2">
        <f t="shared" si="285"/>
        <v>0</v>
      </c>
      <c r="AB450" s="3">
        <f t="shared" si="286"/>
        <v>0</v>
      </c>
      <c r="AC450" s="2"/>
      <c r="AD450" s="109" t="b">
        <f t="shared" si="247"/>
        <v>1</v>
      </c>
      <c r="AE450" s="109" t="b">
        <f t="shared" si="248"/>
        <v>1</v>
      </c>
    </row>
    <row r="451" spans="1:31" ht="47.25">
      <c r="A451" s="2">
        <f t="shared" si="287"/>
        <v>26.290000000000006</v>
      </c>
      <c r="B451" s="2" t="s">
        <v>70</v>
      </c>
      <c r="C451" s="2"/>
      <c r="D451" s="3"/>
      <c r="E451" s="2"/>
      <c r="F451" s="3"/>
      <c r="G451" s="108" t="e">
        <f t="shared" si="245"/>
        <v>#DIV/0!</v>
      </c>
      <c r="H451" s="108" t="e">
        <f t="shared" si="246"/>
        <v>#DIV/0!</v>
      </c>
      <c r="I451" s="2"/>
      <c r="J451" s="3"/>
      <c r="K451" s="2">
        <f t="shared" si="281"/>
        <v>0</v>
      </c>
      <c r="L451" s="3">
        <f t="shared" si="281"/>
        <v>0</v>
      </c>
      <c r="M451" s="2"/>
      <c r="N451" s="3"/>
      <c r="O451" s="2"/>
      <c r="P451" s="2"/>
      <c r="Q451" s="3"/>
      <c r="R451" s="2">
        <f t="shared" si="282"/>
        <v>0</v>
      </c>
      <c r="S451" s="3">
        <f t="shared" si="283"/>
        <v>0</v>
      </c>
      <c r="T451" s="2"/>
      <c r="U451" s="3"/>
      <c r="V451" s="2"/>
      <c r="W451" s="3"/>
      <c r="X451" s="2"/>
      <c r="Y451" s="2"/>
      <c r="Z451" s="3">
        <f t="shared" si="284"/>
        <v>0</v>
      </c>
      <c r="AA451" s="2">
        <f t="shared" si="285"/>
        <v>0</v>
      </c>
      <c r="AB451" s="3">
        <f t="shared" si="286"/>
        <v>0</v>
      </c>
      <c r="AC451" s="2"/>
      <c r="AD451" s="109" t="b">
        <f t="shared" si="247"/>
        <v>1</v>
      </c>
      <c r="AE451" s="109" t="b">
        <f t="shared" si="248"/>
        <v>1</v>
      </c>
    </row>
    <row r="452" spans="1:31" ht="47.25">
      <c r="A452" s="2">
        <f t="shared" si="287"/>
        <v>26.300000000000008</v>
      </c>
      <c r="B452" s="2" t="s">
        <v>71</v>
      </c>
      <c r="C452" s="2"/>
      <c r="D452" s="3"/>
      <c r="E452" s="2"/>
      <c r="F452" s="3"/>
      <c r="G452" s="108" t="e">
        <f t="shared" si="245"/>
        <v>#DIV/0!</v>
      </c>
      <c r="H452" s="108" t="e">
        <f t="shared" si="246"/>
        <v>#DIV/0!</v>
      </c>
      <c r="I452" s="2"/>
      <c r="J452" s="3"/>
      <c r="K452" s="2">
        <f t="shared" si="281"/>
        <v>0</v>
      </c>
      <c r="L452" s="3">
        <f t="shared" si="281"/>
        <v>0</v>
      </c>
      <c r="M452" s="2"/>
      <c r="N452" s="3"/>
      <c r="O452" s="2"/>
      <c r="P452" s="2"/>
      <c r="Q452" s="3"/>
      <c r="R452" s="2">
        <f t="shared" si="282"/>
        <v>0</v>
      </c>
      <c r="S452" s="3">
        <f t="shared" si="283"/>
        <v>0</v>
      </c>
      <c r="T452" s="2"/>
      <c r="U452" s="3"/>
      <c r="V452" s="2"/>
      <c r="W452" s="3"/>
      <c r="X452" s="2"/>
      <c r="Y452" s="2"/>
      <c r="Z452" s="3">
        <f t="shared" si="284"/>
        <v>0</v>
      </c>
      <c r="AA452" s="2">
        <f t="shared" si="285"/>
        <v>0</v>
      </c>
      <c r="AB452" s="3">
        <f t="shared" si="286"/>
        <v>0</v>
      </c>
      <c r="AC452" s="2"/>
      <c r="AD452" s="109" t="b">
        <f t="shared" si="247"/>
        <v>1</v>
      </c>
      <c r="AE452" s="109" t="b">
        <f t="shared" si="248"/>
        <v>1</v>
      </c>
    </row>
    <row r="453" spans="1:31">
      <c r="A453" s="2">
        <f t="shared" si="287"/>
        <v>26.310000000000009</v>
      </c>
      <c r="B453" s="2" t="s">
        <v>293</v>
      </c>
      <c r="C453" s="2"/>
      <c r="D453" s="3"/>
      <c r="E453" s="2"/>
      <c r="F453" s="3"/>
      <c r="G453" s="108" t="e">
        <f t="shared" si="245"/>
        <v>#DIV/0!</v>
      </c>
      <c r="H453" s="108" t="e">
        <f t="shared" si="246"/>
        <v>#DIV/0!</v>
      </c>
      <c r="I453" s="2"/>
      <c r="J453" s="3"/>
      <c r="K453" s="2">
        <f t="shared" si="281"/>
        <v>0</v>
      </c>
      <c r="L453" s="3">
        <f t="shared" si="281"/>
        <v>0</v>
      </c>
      <c r="M453" s="2"/>
      <c r="N453" s="3"/>
      <c r="O453" s="2"/>
      <c r="P453" s="2"/>
      <c r="Q453" s="3"/>
      <c r="R453" s="2">
        <f t="shared" si="282"/>
        <v>0</v>
      </c>
      <c r="S453" s="3">
        <f t="shared" si="283"/>
        <v>0</v>
      </c>
      <c r="T453" s="2"/>
      <c r="U453" s="3"/>
      <c r="V453" s="2"/>
      <c r="W453" s="3"/>
      <c r="X453" s="2"/>
      <c r="Y453" s="2"/>
      <c r="Z453" s="3">
        <f t="shared" si="284"/>
        <v>0</v>
      </c>
      <c r="AA453" s="2">
        <f t="shared" si="285"/>
        <v>0</v>
      </c>
      <c r="AB453" s="3">
        <f t="shared" si="286"/>
        <v>0</v>
      </c>
      <c r="AC453" s="2"/>
      <c r="AD453" s="109" t="b">
        <f t="shared" si="247"/>
        <v>1</v>
      </c>
      <c r="AE453" s="109" t="b">
        <f t="shared" si="248"/>
        <v>1</v>
      </c>
    </row>
    <row r="454" spans="1:31" ht="47.25">
      <c r="A454" s="2">
        <f t="shared" si="287"/>
        <v>26.320000000000011</v>
      </c>
      <c r="B454" s="2" t="s">
        <v>36</v>
      </c>
      <c r="C454" s="2"/>
      <c r="D454" s="3"/>
      <c r="E454" s="2"/>
      <c r="F454" s="3"/>
      <c r="G454" s="108" t="e">
        <f t="shared" si="245"/>
        <v>#DIV/0!</v>
      </c>
      <c r="H454" s="108" t="e">
        <f t="shared" si="246"/>
        <v>#DIV/0!</v>
      </c>
      <c r="I454" s="2"/>
      <c r="J454" s="3"/>
      <c r="K454" s="2">
        <f t="shared" si="281"/>
        <v>0</v>
      </c>
      <c r="L454" s="3">
        <f t="shared" si="281"/>
        <v>0</v>
      </c>
      <c r="M454" s="2"/>
      <c r="N454" s="3"/>
      <c r="O454" s="2"/>
      <c r="P454" s="2"/>
      <c r="Q454" s="3"/>
      <c r="R454" s="2">
        <f t="shared" si="282"/>
        <v>0</v>
      </c>
      <c r="S454" s="3">
        <f t="shared" si="283"/>
        <v>0</v>
      </c>
      <c r="T454" s="2"/>
      <c r="U454" s="3"/>
      <c r="V454" s="2"/>
      <c r="W454" s="3"/>
      <c r="X454" s="2"/>
      <c r="Y454" s="2"/>
      <c r="Z454" s="3">
        <f t="shared" si="284"/>
        <v>0</v>
      </c>
      <c r="AA454" s="2">
        <f t="shared" si="285"/>
        <v>0</v>
      </c>
      <c r="AB454" s="3">
        <f t="shared" si="286"/>
        <v>0</v>
      </c>
      <c r="AC454" s="2"/>
      <c r="AD454" s="109" t="b">
        <f t="shared" si="247"/>
        <v>1</v>
      </c>
      <c r="AE454" s="109" t="b">
        <f t="shared" si="248"/>
        <v>1</v>
      </c>
    </row>
    <row r="455" spans="1:31" s="176" customFormat="1" ht="47.25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5"/>
        <v>#DIV/0!</v>
      </c>
      <c r="H455" s="175" t="e">
        <f t="shared" si="246"/>
        <v>#DIV/0!</v>
      </c>
      <c r="I455" s="4">
        <f t="shared" ref="I455:J512" si="288">C455-E455</f>
        <v>0</v>
      </c>
      <c r="J455" s="5">
        <f t="shared" si="288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Y455" si="289">SUM(P446:P454)</f>
        <v>0</v>
      </c>
      <c r="Q455" s="5">
        <f t="shared" si="289"/>
        <v>0</v>
      </c>
      <c r="R455" s="4">
        <f t="shared" si="289"/>
        <v>0</v>
      </c>
      <c r="S455" s="5">
        <f t="shared" si="289"/>
        <v>0</v>
      </c>
      <c r="T455" s="4">
        <f t="shared" si="289"/>
        <v>0</v>
      </c>
      <c r="U455" s="5">
        <f t="shared" si="289"/>
        <v>0</v>
      </c>
      <c r="V455" s="4">
        <f t="shared" si="289"/>
        <v>0</v>
      </c>
      <c r="W455" s="5">
        <f t="shared" si="289"/>
        <v>0</v>
      </c>
      <c r="X455" s="4"/>
      <c r="Y455" s="4">
        <f t="shared" si="289"/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/>
      <c r="AD455" s="109" t="b">
        <f t="shared" si="247"/>
        <v>1</v>
      </c>
      <c r="AE455" s="109" t="b">
        <f t="shared" si="248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90">X456*Y456=Z456</f>
        <v>1</v>
      </c>
      <c r="AE456" s="109" t="b">
        <f t="shared" ref="AE456:AE519" si="291">U456+W456+Z456=AB456</f>
        <v>1</v>
      </c>
    </row>
    <row r="457" spans="1:31" ht="47.2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2">E457/C457</f>
        <v>#DIV/0!</v>
      </c>
      <c r="H457" s="108" t="e">
        <f t="shared" ref="H457:H518" si="293">F457/D457</f>
        <v>#DIV/0!</v>
      </c>
      <c r="I457" s="2">
        <f t="shared" si="288"/>
        <v>0</v>
      </c>
      <c r="J457" s="3">
        <f t="shared" si="288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4">K457+M457+P457</f>
        <v>0</v>
      </c>
      <c r="S457" s="3">
        <f t="shared" si="294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5">T457+V457+Y457</f>
        <v>0</v>
      </c>
      <c r="AB457" s="3">
        <f t="shared" si="295"/>
        <v>0</v>
      </c>
      <c r="AC457" s="2"/>
      <c r="AD457" s="109" t="b">
        <f t="shared" si="290"/>
        <v>1</v>
      </c>
      <c r="AE457" s="109" t="b">
        <f t="shared" si="291"/>
        <v>1</v>
      </c>
    </row>
    <row r="458" spans="1:31" ht="31.5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2"/>
        <v>#DIV/0!</v>
      </c>
      <c r="H458" s="108" t="e">
        <f t="shared" si="293"/>
        <v>#DIV/0!</v>
      </c>
      <c r="I458" s="2">
        <f t="shared" si="288"/>
        <v>0</v>
      </c>
      <c r="J458" s="3">
        <f t="shared" si="288"/>
        <v>0</v>
      </c>
      <c r="K458" s="2"/>
      <c r="L458" s="3"/>
      <c r="M458" s="2"/>
      <c r="N458" s="3"/>
      <c r="O458" s="2"/>
      <c r="P458" s="2"/>
      <c r="Q458" s="3"/>
      <c r="R458" s="2">
        <f t="shared" si="294"/>
        <v>0</v>
      </c>
      <c r="S458" s="3">
        <f t="shared" si="294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5"/>
        <v>0</v>
      </c>
      <c r="AB458" s="3">
        <f t="shared" si="295"/>
        <v>0</v>
      </c>
      <c r="AC458" s="2"/>
      <c r="AD458" s="109" t="b">
        <f t="shared" si="290"/>
        <v>1</v>
      </c>
      <c r="AE458" s="109" t="b">
        <f t="shared" si="291"/>
        <v>1</v>
      </c>
    </row>
    <row r="459" spans="1:31" ht="78.7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2"/>
        <v>#DIV/0!</v>
      </c>
      <c r="H459" s="108" t="e">
        <f t="shared" si="293"/>
        <v>#DIV/0!</v>
      </c>
      <c r="I459" s="2">
        <f t="shared" si="288"/>
        <v>0</v>
      </c>
      <c r="J459" s="3">
        <f t="shared" si="288"/>
        <v>0</v>
      </c>
      <c r="K459" s="2"/>
      <c r="L459" s="3"/>
      <c r="M459" s="2"/>
      <c r="N459" s="3"/>
      <c r="O459" s="2"/>
      <c r="P459" s="2"/>
      <c r="Q459" s="3"/>
      <c r="R459" s="2">
        <f t="shared" si="294"/>
        <v>0</v>
      </c>
      <c r="S459" s="3">
        <f t="shared" si="294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5"/>
        <v>0</v>
      </c>
      <c r="AB459" s="3">
        <f t="shared" si="295"/>
        <v>0</v>
      </c>
      <c r="AC459" s="2"/>
      <c r="AD459" s="109" t="b">
        <f t="shared" si="290"/>
        <v>1</v>
      </c>
      <c r="AE459" s="109" t="b">
        <f t="shared" si="291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>
        <f t="shared" ref="Z460:Z477" si="296">X460*Y460</f>
        <v>0</v>
      </c>
      <c r="AA460" s="2">
        <f t="shared" ref="AA460:AA477" si="297">T460+V460+Y460</f>
        <v>0</v>
      </c>
      <c r="AB460" s="3">
        <f t="shared" ref="AB460:AB477" si="298">U460+W460+Z460</f>
        <v>0</v>
      </c>
      <c r="AC460" s="2"/>
      <c r="AD460" s="109" t="b">
        <f t="shared" si="290"/>
        <v>1</v>
      </c>
      <c r="AE460" s="109" t="b">
        <f t="shared" si="291"/>
        <v>1</v>
      </c>
    </row>
    <row r="461" spans="1:31" ht="47.25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2"/>
        <v>#DIV/0!</v>
      </c>
      <c r="H461" s="108" t="e">
        <f t="shared" si="293"/>
        <v>#DIV/0!</v>
      </c>
      <c r="I461" s="2">
        <f t="shared" si="288"/>
        <v>0</v>
      </c>
      <c r="J461" s="3">
        <f t="shared" si="288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299">K461+M461+P461</f>
        <v>0</v>
      </c>
      <c r="S461" s="3">
        <f t="shared" ref="S461:S477" si="300">L461+N461+Q461</f>
        <v>0</v>
      </c>
      <c r="T461" s="2"/>
      <c r="U461" s="3"/>
      <c r="V461" s="2"/>
      <c r="W461" s="3"/>
      <c r="X461" s="2"/>
      <c r="Y461" s="2"/>
      <c r="Z461" s="3">
        <f t="shared" si="296"/>
        <v>0</v>
      </c>
      <c r="AA461" s="2">
        <f t="shared" si="297"/>
        <v>0</v>
      </c>
      <c r="AB461" s="3">
        <f t="shared" si="298"/>
        <v>0</v>
      </c>
      <c r="AC461" s="2"/>
      <c r="AD461" s="109" t="b">
        <f t="shared" si="290"/>
        <v>1</v>
      </c>
      <c r="AE461" s="109" t="b">
        <f t="shared" si="291"/>
        <v>1</v>
      </c>
    </row>
    <row r="462" spans="1:31" ht="63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2"/>
        <v>#DIV/0!</v>
      </c>
      <c r="H462" s="108" t="e">
        <f t="shared" si="293"/>
        <v>#DIV/0!</v>
      </c>
      <c r="I462" s="2">
        <f t="shared" si="288"/>
        <v>0</v>
      </c>
      <c r="J462" s="3">
        <f t="shared" si="288"/>
        <v>0</v>
      </c>
      <c r="K462" s="2"/>
      <c r="L462" s="3"/>
      <c r="M462" s="2"/>
      <c r="N462" s="3"/>
      <c r="O462" s="2"/>
      <c r="P462" s="2"/>
      <c r="Q462" s="3"/>
      <c r="R462" s="2">
        <f t="shared" si="299"/>
        <v>0</v>
      </c>
      <c r="S462" s="3">
        <f t="shared" si="300"/>
        <v>0</v>
      </c>
      <c r="T462" s="2"/>
      <c r="U462" s="3"/>
      <c r="V462" s="2"/>
      <c r="W462" s="3"/>
      <c r="X462" s="2"/>
      <c r="Y462" s="2"/>
      <c r="Z462" s="3">
        <f t="shared" si="296"/>
        <v>0</v>
      </c>
      <c r="AA462" s="2">
        <f t="shared" si="297"/>
        <v>0</v>
      </c>
      <c r="AB462" s="3">
        <f t="shared" si="298"/>
        <v>0</v>
      </c>
      <c r="AC462" s="2"/>
      <c r="AD462" s="109" t="b">
        <f t="shared" si="290"/>
        <v>1</v>
      </c>
      <c r="AE462" s="109" t="b">
        <f t="shared" si="291"/>
        <v>1</v>
      </c>
    </row>
    <row r="463" spans="1:31" ht="110.25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2"/>
        <v>#DIV/0!</v>
      </c>
      <c r="H463" s="108" t="e">
        <f t="shared" si="293"/>
        <v>#DIV/0!</v>
      </c>
      <c r="I463" s="2">
        <f t="shared" si="288"/>
        <v>0</v>
      </c>
      <c r="J463" s="3">
        <f t="shared" si="288"/>
        <v>0</v>
      </c>
      <c r="K463" s="2"/>
      <c r="L463" s="3"/>
      <c r="M463" s="2"/>
      <c r="N463" s="3"/>
      <c r="O463" s="2"/>
      <c r="P463" s="2"/>
      <c r="Q463" s="3"/>
      <c r="R463" s="2">
        <f t="shared" si="299"/>
        <v>0</v>
      </c>
      <c r="S463" s="3">
        <f t="shared" si="300"/>
        <v>0</v>
      </c>
      <c r="T463" s="2"/>
      <c r="U463" s="3"/>
      <c r="V463" s="2"/>
      <c r="W463" s="3"/>
      <c r="X463" s="2"/>
      <c r="Y463" s="2"/>
      <c r="Z463" s="3">
        <f t="shared" si="296"/>
        <v>0</v>
      </c>
      <c r="AA463" s="2">
        <f t="shared" si="297"/>
        <v>0</v>
      </c>
      <c r="AB463" s="3">
        <f t="shared" si="298"/>
        <v>0</v>
      </c>
      <c r="AC463" s="2"/>
      <c r="AD463" s="109" t="b">
        <f t="shared" si="290"/>
        <v>1</v>
      </c>
      <c r="AE463" s="109" t="b">
        <f t="shared" si="291"/>
        <v>1</v>
      </c>
    </row>
    <row r="464" spans="1:31" ht="47.2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2"/>
        <v>#DIV/0!</v>
      </c>
      <c r="H464" s="108" t="e">
        <f t="shared" si="293"/>
        <v>#DIV/0!</v>
      </c>
      <c r="I464" s="2">
        <f t="shared" si="288"/>
        <v>0</v>
      </c>
      <c r="J464" s="3">
        <f t="shared" si="288"/>
        <v>0</v>
      </c>
      <c r="K464" s="2"/>
      <c r="L464" s="3"/>
      <c r="M464" s="2"/>
      <c r="N464" s="3"/>
      <c r="O464" s="2"/>
      <c r="P464" s="2"/>
      <c r="Q464" s="3"/>
      <c r="R464" s="2">
        <f t="shared" si="299"/>
        <v>0</v>
      </c>
      <c r="S464" s="3">
        <f t="shared" si="300"/>
        <v>0</v>
      </c>
      <c r="T464" s="2"/>
      <c r="U464" s="3"/>
      <c r="V464" s="2"/>
      <c r="W464" s="3"/>
      <c r="X464" s="2"/>
      <c r="Y464" s="2"/>
      <c r="Z464" s="3">
        <f t="shared" si="296"/>
        <v>0</v>
      </c>
      <c r="AA464" s="2">
        <f t="shared" si="297"/>
        <v>0</v>
      </c>
      <c r="AB464" s="3">
        <f t="shared" si="298"/>
        <v>0</v>
      </c>
      <c r="AC464" s="2"/>
      <c r="AD464" s="109" t="b">
        <f t="shared" si="290"/>
        <v>1</v>
      </c>
      <c r="AE464" s="109" t="b">
        <f t="shared" si="291"/>
        <v>1</v>
      </c>
    </row>
    <row r="465" spans="1:31" ht="47.2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2"/>
        <v>#DIV/0!</v>
      </c>
      <c r="H465" s="108" t="e">
        <f t="shared" si="293"/>
        <v>#DIV/0!</v>
      </c>
      <c r="I465" s="2">
        <f t="shared" si="288"/>
        <v>0</v>
      </c>
      <c r="J465" s="3">
        <f t="shared" si="288"/>
        <v>0</v>
      </c>
      <c r="K465" s="2"/>
      <c r="L465" s="3"/>
      <c r="M465" s="2"/>
      <c r="N465" s="3"/>
      <c r="O465" s="2"/>
      <c r="P465" s="2"/>
      <c r="Q465" s="3"/>
      <c r="R465" s="2">
        <f t="shared" si="299"/>
        <v>0</v>
      </c>
      <c r="S465" s="3">
        <f t="shared" si="300"/>
        <v>0</v>
      </c>
      <c r="T465" s="2"/>
      <c r="U465" s="3"/>
      <c r="V465" s="2"/>
      <c r="W465" s="3"/>
      <c r="X465" s="2"/>
      <c r="Y465" s="2"/>
      <c r="Z465" s="3">
        <f t="shared" si="296"/>
        <v>0</v>
      </c>
      <c r="AA465" s="2">
        <f t="shared" si="297"/>
        <v>0</v>
      </c>
      <c r="AB465" s="3">
        <f t="shared" si="298"/>
        <v>0</v>
      </c>
      <c r="AC465" s="2"/>
      <c r="AD465" s="109" t="b">
        <f t="shared" si="290"/>
        <v>1</v>
      </c>
      <c r="AE465" s="109" t="b">
        <f t="shared" si="291"/>
        <v>1</v>
      </c>
    </row>
    <row r="466" spans="1:31" ht="78.75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2"/>
        <v>#DIV/0!</v>
      </c>
      <c r="H466" s="108" t="e">
        <f t="shared" si="293"/>
        <v>#DIV/0!</v>
      </c>
      <c r="I466" s="2">
        <f t="shared" si="288"/>
        <v>0</v>
      </c>
      <c r="J466" s="3">
        <f t="shared" si="288"/>
        <v>0</v>
      </c>
      <c r="K466" s="2"/>
      <c r="L466" s="3"/>
      <c r="M466" s="2"/>
      <c r="N466" s="3"/>
      <c r="O466" s="2"/>
      <c r="P466" s="2"/>
      <c r="Q466" s="3"/>
      <c r="R466" s="2">
        <f t="shared" si="299"/>
        <v>0</v>
      </c>
      <c r="S466" s="3">
        <f t="shared" si="300"/>
        <v>0</v>
      </c>
      <c r="T466" s="2"/>
      <c r="U466" s="3"/>
      <c r="V466" s="2"/>
      <c r="W466" s="3"/>
      <c r="X466" s="2"/>
      <c r="Y466" s="2"/>
      <c r="Z466" s="3">
        <f t="shared" si="296"/>
        <v>0</v>
      </c>
      <c r="AA466" s="2">
        <f t="shared" si="297"/>
        <v>0</v>
      </c>
      <c r="AB466" s="3">
        <f t="shared" si="298"/>
        <v>0</v>
      </c>
      <c r="AC466" s="2"/>
      <c r="AD466" s="109" t="b">
        <f t="shared" si="290"/>
        <v>1</v>
      </c>
      <c r="AE466" s="109" t="b">
        <f t="shared" si="291"/>
        <v>1</v>
      </c>
    </row>
    <row r="467" spans="1:31" ht="78.7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2"/>
        <v>#DIV/0!</v>
      </c>
      <c r="H467" s="108" t="e">
        <f t="shared" si="293"/>
        <v>#DIV/0!</v>
      </c>
      <c r="I467" s="2">
        <f t="shared" si="288"/>
        <v>0</v>
      </c>
      <c r="J467" s="3">
        <f t="shared" si="288"/>
        <v>0</v>
      </c>
      <c r="K467" s="2"/>
      <c r="L467" s="3"/>
      <c r="M467" s="2"/>
      <c r="N467" s="3"/>
      <c r="O467" s="2"/>
      <c r="P467" s="2"/>
      <c r="Q467" s="3"/>
      <c r="R467" s="2">
        <f t="shared" si="299"/>
        <v>0</v>
      </c>
      <c r="S467" s="3">
        <f t="shared" si="300"/>
        <v>0</v>
      </c>
      <c r="T467" s="2"/>
      <c r="U467" s="3"/>
      <c r="V467" s="2"/>
      <c r="W467" s="3"/>
      <c r="X467" s="2"/>
      <c r="Y467" s="2"/>
      <c r="Z467" s="3">
        <f t="shared" si="296"/>
        <v>0</v>
      </c>
      <c r="AA467" s="2">
        <f t="shared" si="297"/>
        <v>0</v>
      </c>
      <c r="AB467" s="3">
        <f t="shared" si="298"/>
        <v>0</v>
      </c>
      <c r="AC467" s="2"/>
      <c r="AD467" s="109" t="b">
        <f t="shared" si="290"/>
        <v>1</v>
      </c>
      <c r="AE467" s="109" t="b">
        <f t="shared" si="291"/>
        <v>1</v>
      </c>
    </row>
    <row r="468" spans="1:31" ht="47.2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2"/>
        <v>#DIV/0!</v>
      </c>
      <c r="H468" s="108" t="e">
        <f t="shared" si="293"/>
        <v>#DIV/0!</v>
      </c>
      <c r="I468" s="2">
        <f t="shared" si="288"/>
        <v>0</v>
      </c>
      <c r="J468" s="3">
        <f t="shared" si="288"/>
        <v>0</v>
      </c>
      <c r="K468" s="2"/>
      <c r="L468" s="3"/>
      <c r="M468" s="2"/>
      <c r="N468" s="3"/>
      <c r="O468" s="2"/>
      <c r="P468" s="2"/>
      <c r="Q468" s="3"/>
      <c r="R468" s="2">
        <f t="shared" si="299"/>
        <v>0</v>
      </c>
      <c r="S468" s="3">
        <f t="shared" si="300"/>
        <v>0</v>
      </c>
      <c r="T468" s="2"/>
      <c r="U468" s="3"/>
      <c r="V468" s="2"/>
      <c r="W468" s="3"/>
      <c r="X468" s="2"/>
      <c r="Y468" s="2"/>
      <c r="Z468" s="3">
        <f t="shared" si="296"/>
        <v>0</v>
      </c>
      <c r="AA468" s="2">
        <f t="shared" si="297"/>
        <v>0</v>
      </c>
      <c r="AB468" s="3">
        <f t="shared" si="298"/>
        <v>0</v>
      </c>
      <c r="AC468" s="2"/>
      <c r="AD468" s="109" t="b">
        <f t="shared" si="290"/>
        <v>1</v>
      </c>
      <c r="AE468" s="109" t="b">
        <f t="shared" si="291"/>
        <v>1</v>
      </c>
    </row>
    <row r="469" spans="1:31" ht="47.25">
      <c r="A469" s="2">
        <f t="shared" ref="A469:A477" si="301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2"/>
        <v>#DIV/0!</v>
      </c>
      <c r="H469" s="108" t="e">
        <f t="shared" si="293"/>
        <v>#DIV/0!</v>
      </c>
      <c r="I469" s="2">
        <f t="shared" si="288"/>
        <v>0</v>
      </c>
      <c r="J469" s="3">
        <f t="shared" si="288"/>
        <v>0</v>
      </c>
      <c r="K469" s="2"/>
      <c r="L469" s="3"/>
      <c r="M469" s="2"/>
      <c r="N469" s="3"/>
      <c r="O469" s="2"/>
      <c r="P469" s="2"/>
      <c r="Q469" s="3"/>
      <c r="R469" s="2">
        <f t="shared" si="299"/>
        <v>0</v>
      </c>
      <c r="S469" s="3">
        <f t="shared" si="300"/>
        <v>0</v>
      </c>
      <c r="T469" s="2"/>
      <c r="U469" s="3"/>
      <c r="V469" s="2"/>
      <c r="W469" s="3"/>
      <c r="X469" s="2"/>
      <c r="Y469" s="2"/>
      <c r="Z469" s="3">
        <f t="shared" si="296"/>
        <v>0</v>
      </c>
      <c r="AA469" s="2">
        <f t="shared" si="297"/>
        <v>0</v>
      </c>
      <c r="AB469" s="3">
        <f t="shared" si="298"/>
        <v>0</v>
      </c>
      <c r="AC469" s="2"/>
      <c r="AD469" s="109" t="b">
        <f t="shared" si="290"/>
        <v>1</v>
      </c>
      <c r="AE469" s="109" t="b">
        <f t="shared" si="291"/>
        <v>1</v>
      </c>
    </row>
    <row r="470" spans="1:31" ht="63">
      <c r="A470" s="2">
        <f t="shared" si="301"/>
        <v>26.390000000000004</v>
      </c>
      <c r="B470" s="2" t="s">
        <v>88</v>
      </c>
      <c r="C470" s="2"/>
      <c r="D470" s="3"/>
      <c r="E470" s="2"/>
      <c r="F470" s="3"/>
      <c r="G470" s="108" t="e">
        <f t="shared" si="292"/>
        <v>#DIV/0!</v>
      </c>
      <c r="H470" s="108" t="e">
        <f t="shared" si="293"/>
        <v>#DIV/0!</v>
      </c>
      <c r="I470" s="2">
        <f t="shared" si="288"/>
        <v>0</v>
      </c>
      <c r="J470" s="3">
        <f t="shared" si="288"/>
        <v>0</v>
      </c>
      <c r="K470" s="2"/>
      <c r="L470" s="3"/>
      <c r="M470" s="2"/>
      <c r="N470" s="3"/>
      <c r="O470" s="2"/>
      <c r="P470" s="2"/>
      <c r="Q470" s="3"/>
      <c r="R470" s="2">
        <f t="shared" si="299"/>
        <v>0</v>
      </c>
      <c r="S470" s="3">
        <f t="shared" si="300"/>
        <v>0</v>
      </c>
      <c r="T470" s="2"/>
      <c r="U470" s="3"/>
      <c r="V470" s="2"/>
      <c r="W470" s="3"/>
      <c r="X470" s="2"/>
      <c r="Y470" s="2"/>
      <c r="Z470" s="3">
        <f t="shared" si="296"/>
        <v>0</v>
      </c>
      <c r="AA470" s="2">
        <f t="shared" si="297"/>
        <v>0</v>
      </c>
      <c r="AB470" s="3">
        <f t="shared" si="298"/>
        <v>0</v>
      </c>
      <c r="AC470" s="2"/>
      <c r="AD470" s="109" t="b">
        <f t="shared" si="290"/>
        <v>1</v>
      </c>
      <c r="AE470" s="109" t="b">
        <f t="shared" si="291"/>
        <v>1</v>
      </c>
    </row>
    <row r="471" spans="1:31" ht="47.25">
      <c r="A471" s="2">
        <f t="shared" si="301"/>
        <v>26.400000000000006</v>
      </c>
      <c r="B471" s="2" t="s">
        <v>60</v>
      </c>
      <c r="C471" s="2"/>
      <c r="D471" s="3"/>
      <c r="E471" s="2"/>
      <c r="F471" s="3"/>
      <c r="G471" s="108" t="e">
        <f t="shared" si="292"/>
        <v>#DIV/0!</v>
      </c>
      <c r="H471" s="108" t="e">
        <f t="shared" si="293"/>
        <v>#DIV/0!</v>
      </c>
      <c r="I471" s="2">
        <f t="shared" si="288"/>
        <v>0</v>
      </c>
      <c r="J471" s="3">
        <f t="shared" si="288"/>
        <v>0</v>
      </c>
      <c r="K471" s="2"/>
      <c r="L471" s="3"/>
      <c r="M471" s="2"/>
      <c r="N471" s="3"/>
      <c r="O471" s="2"/>
      <c r="P471" s="2"/>
      <c r="Q471" s="3"/>
      <c r="R471" s="2">
        <f t="shared" si="299"/>
        <v>0</v>
      </c>
      <c r="S471" s="3">
        <f t="shared" si="300"/>
        <v>0</v>
      </c>
      <c r="T471" s="2"/>
      <c r="U471" s="3"/>
      <c r="V471" s="2"/>
      <c r="W471" s="3"/>
      <c r="X471" s="2"/>
      <c r="Y471" s="2"/>
      <c r="Z471" s="3">
        <f t="shared" si="296"/>
        <v>0</v>
      </c>
      <c r="AA471" s="2">
        <f t="shared" si="297"/>
        <v>0</v>
      </c>
      <c r="AB471" s="3">
        <f t="shared" si="298"/>
        <v>0</v>
      </c>
      <c r="AC471" s="2"/>
      <c r="AD471" s="109" t="b">
        <f t="shared" si="290"/>
        <v>1</v>
      </c>
      <c r="AE471" s="109" t="b">
        <f t="shared" si="291"/>
        <v>1</v>
      </c>
    </row>
    <row r="472" spans="1:31" ht="47.25">
      <c r="A472" s="2">
        <f t="shared" si="301"/>
        <v>26.410000000000007</v>
      </c>
      <c r="B472" s="2" t="s">
        <v>61</v>
      </c>
      <c r="C472" s="2"/>
      <c r="D472" s="3"/>
      <c r="E472" s="2"/>
      <c r="F472" s="3"/>
      <c r="G472" s="108" t="e">
        <f t="shared" si="292"/>
        <v>#DIV/0!</v>
      </c>
      <c r="H472" s="108" t="e">
        <f t="shared" si="293"/>
        <v>#DIV/0!</v>
      </c>
      <c r="I472" s="2">
        <f t="shared" si="288"/>
        <v>0</v>
      </c>
      <c r="J472" s="3">
        <f t="shared" si="288"/>
        <v>0</v>
      </c>
      <c r="K472" s="2"/>
      <c r="L472" s="3"/>
      <c r="M472" s="2"/>
      <c r="N472" s="3"/>
      <c r="O472" s="2"/>
      <c r="P472" s="2"/>
      <c r="Q472" s="3"/>
      <c r="R472" s="2">
        <f t="shared" si="299"/>
        <v>0</v>
      </c>
      <c r="S472" s="3">
        <f t="shared" si="300"/>
        <v>0</v>
      </c>
      <c r="T472" s="2"/>
      <c r="U472" s="3"/>
      <c r="V472" s="2"/>
      <c r="W472" s="3"/>
      <c r="X472" s="2"/>
      <c r="Y472" s="2"/>
      <c r="Z472" s="3">
        <f t="shared" si="296"/>
        <v>0</v>
      </c>
      <c r="AA472" s="2">
        <f t="shared" si="297"/>
        <v>0</v>
      </c>
      <c r="AB472" s="3">
        <f t="shared" si="298"/>
        <v>0</v>
      </c>
      <c r="AC472" s="2"/>
      <c r="AD472" s="109" t="b">
        <f t="shared" si="290"/>
        <v>1</v>
      </c>
      <c r="AE472" s="109" t="b">
        <f t="shared" si="291"/>
        <v>1</v>
      </c>
    </row>
    <row r="473" spans="1:31" ht="47.25">
      <c r="A473" s="2">
        <f t="shared" si="301"/>
        <v>26.420000000000009</v>
      </c>
      <c r="B473" s="2" t="s">
        <v>62</v>
      </c>
      <c r="C473" s="2"/>
      <c r="D473" s="3"/>
      <c r="E473" s="2"/>
      <c r="F473" s="3"/>
      <c r="G473" s="108" t="e">
        <f t="shared" si="292"/>
        <v>#DIV/0!</v>
      </c>
      <c r="H473" s="108" t="e">
        <f t="shared" si="293"/>
        <v>#DIV/0!</v>
      </c>
      <c r="I473" s="2">
        <f t="shared" si="288"/>
        <v>0</v>
      </c>
      <c r="J473" s="3">
        <f t="shared" si="288"/>
        <v>0</v>
      </c>
      <c r="K473" s="2"/>
      <c r="L473" s="3"/>
      <c r="M473" s="2"/>
      <c r="N473" s="3"/>
      <c r="O473" s="2"/>
      <c r="P473" s="2"/>
      <c r="Q473" s="3"/>
      <c r="R473" s="2">
        <f t="shared" si="299"/>
        <v>0</v>
      </c>
      <c r="S473" s="3">
        <f t="shared" si="300"/>
        <v>0</v>
      </c>
      <c r="T473" s="2"/>
      <c r="U473" s="3"/>
      <c r="V473" s="2"/>
      <c r="W473" s="3"/>
      <c r="X473" s="2"/>
      <c r="Y473" s="2"/>
      <c r="Z473" s="3">
        <f t="shared" si="296"/>
        <v>0</v>
      </c>
      <c r="AA473" s="2">
        <f t="shared" si="297"/>
        <v>0</v>
      </c>
      <c r="AB473" s="3">
        <f t="shared" si="298"/>
        <v>0</v>
      </c>
      <c r="AC473" s="2"/>
      <c r="AD473" s="109" t="b">
        <f t="shared" si="290"/>
        <v>1</v>
      </c>
      <c r="AE473" s="109" t="b">
        <f t="shared" si="291"/>
        <v>1</v>
      </c>
    </row>
    <row r="474" spans="1:31" ht="47.25">
      <c r="A474" s="2">
        <f t="shared" si="301"/>
        <v>26.43000000000001</v>
      </c>
      <c r="B474" s="2" t="s">
        <v>63</v>
      </c>
      <c r="C474" s="2"/>
      <c r="D474" s="3"/>
      <c r="E474" s="2"/>
      <c r="F474" s="3"/>
      <c r="G474" s="108" t="e">
        <f t="shared" si="292"/>
        <v>#DIV/0!</v>
      </c>
      <c r="H474" s="108" t="e">
        <f t="shared" si="293"/>
        <v>#DIV/0!</v>
      </c>
      <c r="I474" s="2">
        <f t="shared" si="288"/>
        <v>0</v>
      </c>
      <c r="J474" s="3">
        <f t="shared" si="288"/>
        <v>0</v>
      </c>
      <c r="K474" s="2"/>
      <c r="L474" s="3"/>
      <c r="M474" s="2"/>
      <c r="N474" s="3"/>
      <c r="O474" s="2"/>
      <c r="P474" s="2"/>
      <c r="Q474" s="3"/>
      <c r="R474" s="2">
        <f t="shared" si="299"/>
        <v>0</v>
      </c>
      <c r="S474" s="3">
        <f t="shared" si="300"/>
        <v>0</v>
      </c>
      <c r="T474" s="2"/>
      <c r="U474" s="3"/>
      <c r="V474" s="2"/>
      <c r="W474" s="3"/>
      <c r="X474" s="2"/>
      <c r="Y474" s="2"/>
      <c r="Z474" s="3">
        <f t="shared" si="296"/>
        <v>0</v>
      </c>
      <c r="AA474" s="2">
        <f t="shared" si="297"/>
        <v>0</v>
      </c>
      <c r="AB474" s="3">
        <f t="shared" si="298"/>
        <v>0</v>
      </c>
      <c r="AC474" s="2"/>
      <c r="AD474" s="109" t="b">
        <f t="shared" si="290"/>
        <v>1</v>
      </c>
      <c r="AE474" s="109" t="b">
        <f t="shared" si="291"/>
        <v>1</v>
      </c>
    </row>
    <row r="475" spans="1:31" ht="47.25">
      <c r="A475" s="2">
        <f t="shared" si="301"/>
        <v>26.440000000000012</v>
      </c>
      <c r="B475" s="2" t="s">
        <v>64</v>
      </c>
      <c r="C475" s="2"/>
      <c r="D475" s="3"/>
      <c r="E475" s="2"/>
      <c r="F475" s="3"/>
      <c r="G475" s="108" t="e">
        <f t="shared" si="292"/>
        <v>#DIV/0!</v>
      </c>
      <c r="H475" s="108" t="e">
        <f t="shared" si="293"/>
        <v>#DIV/0!</v>
      </c>
      <c r="I475" s="2">
        <f t="shared" si="288"/>
        <v>0</v>
      </c>
      <c r="J475" s="3">
        <f t="shared" si="288"/>
        <v>0</v>
      </c>
      <c r="K475" s="2"/>
      <c r="L475" s="3"/>
      <c r="M475" s="2"/>
      <c r="N475" s="3"/>
      <c r="O475" s="2"/>
      <c r="P475" s="2"/>
      <c r="Q475" s="3"/>
      <c r="R475" s="2">
        <f t="shared" si="299"/>
        <v>0</v>
      </c>
      <c r="S475" s="3">
        <f t="shared" si="300"/>
        <v>0</v>
      </c>
      <c r="T475" s="2"/>
      <c r="U475" s="3"/>
      <c r="V475" s="2"/>
      <c r="W475" s="3"/>
      <c r="X475" s="2"/>
      <c r="Y475" s="2"/>
      <c r="Z475" s="3">
        <f t="shared" si="296"/>
        <v>0</v>
      </c>
      <c r="AA475" s="2">
        <f t="shared" si="297"/>
        <v>0</v>
      </c>
      <c r="AB475" s="3">
        <f t="shared" si="298"/>
        <v>0</v>
      </c>
      <c r="AC475" s="2"/>
      <c r="AD475" s="109" t="b">
        <f t="shared" si="290"/>
        <v>1</v>
      </c>
      <c r="AE475" s="109" t="b">
        <f t="shared" si="291"/>
        <v>1</v>
      </c>
    </row>
    <row r="476" spans="1:31" ht="47.25">
      <c r="A476" s="2">
        <f t="shared" si="301"/>
        <v>26.450000000000014</v>
      </c>
      <c r="B476" s="2" t="s">
        <v>65</v>
      </c>
      <c r="C476" s="2"/>
      <c r="D476" s="3"/>
      <c r="E476" s="2"/>
      <c r="F476" s="3"/>
      <c r="G476" s="108" t="e">
        <f t="shared" si="292"/>
        <v>#DIV/0!</v>
      </c>
      <c r="H476" s="108" t="e">
        <f t="shared" si="293"/>
        <v>#DIV/0!</v>
      </c>
      <c r="I476" s="2">
        <f t="shared" si="288"/>
        <v>0</v>
      </c>
      <c r="J476" s="3">
        <f t="shared" si="288"/>
        <v>0</v>
      </c>
      <c r="K476" s="2"/>
      <c r="L476" s="3"/>
      <c r="M476" s="2"/>
      <c r="N476" s="3"/>
      <c r="O476" s="2"/>
      <c r="P476" s="2"/>
      <c r="Q476" s="3"/>
      <c r="R476" s="2">
        <f t="shared" si="299"/>
        <v>0</v>
      </c>
      <c r="S476" s="3">
        <f t="shared" si="300"/>
        <v>0</v>
      </c>
      <c r="T476" s="2"/>
      <c r="U476" s="3"/>
      <c r="V476" s="2"/>
      <c r="W476" s="3"/>
      <c r="X476" s="2"/>
      <c r="Y476" s="2"/>
      <c r="Z476" s="3">
        <f t="shared" si="296"/>
        <v>0</v>
      </c>
      <c r="AA476" s="2">
        <f t="shared" si="297"/>
        <v>0</v>
      </c>
      <c r="AB476" s="3">
        <f t="shared" si="298"/>
        <v>0</v>
      </c>
      <c r="AC476" s="2"/>
      <c r="AD476" s="109" t="b">
        <f t="shared" si="290"/>
        <v>1</v>
      </c>
      <c r="AE476" s="109" t="b">
        <f t="shared" si="291"/>
        <v>1</v>
      </c>
    </row>
    <row r="477" spans="1:31" ht="63">
      <c r="A477" s="2">
        <f t="shared" si="301"/>
        <v>26.460000000000015</v>
      </c>
      <c r="B477" s="2" t="s">
        <v>66</v>
      </c>
      <c r="C477" s="2"/>
      <c r="D477" s="3"/>
      <c r="E477" s="2"/>
      <c r="F477" s="3"/>
      <c r="G477" s="108" t="e">
        <f t="shared" si="292"/>
        <v>#DIV/0!</v>
      </c>
      <c r="H477" s="108" t="e">
        <f t="shared" si="293"/>
        <v>#DIV/0!</v>
      </c>
      <c r="I477" s="2">
        <f t="shared" si="288"/>
        <v>0</v>
      </c>
      <c r="J477" s="3">
        <f t="shared" si="288"/>
        <v>0</v>
      </c>
      <c r="K477" s="2"/>
      <c r="L477" s="3"/>
      <c r="M477" s="2"/>
      <c r="N477" s="3"/>
      <c r="O477" s="2"/>
      <c r="P477" s="2"/>
      <c r="Q477" s="3"/>
      <c r="R477" s="2">
        <f t="shared" si="299"/>
        <v>0</v>
      </c>
      <c r="S477" s="3">
        <f t="shared" si="300"/>
        <v>0</v>
      </c>
      <c r="T477" s="2"/>
      <c r="U477" s="3"/>
      <c r="V477" s="2"/>
      <c r="W477" s="3"/>
      <c r="X477" s="2"/>
      <c r="Y477" s="2"/>
      <c r="Z477" s="3">
        <f t="shared" si="296"/>
        <v>0</v>
      </c>
      <c r="AA477" s="2">
        <f t="shared" si="297"/>
        <v>0</v>
      </c>
      <c r="AB477" s="3">
        <f t="shared" si="298"/>
        <v>0</v>
      </c>
      <c r="AC477" s="2"/>
      <c r="AD477" s="109" t="b">
        <f t="shared" si="290"/>
        <v>1</v>
      </c>
      <c r="AE477" s="109" t="b">
        <f t="shared" si="291"/>
        <v>1</v>
      </c>
    </row>
    <row r="478" spans="1:31" s="176" customFormat="1" ht="47.25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2"/>
        <v>#DIV/0!</v>
      </c>
      <c r="H478" s="175" t="e">
        <f t="shared" si="293"/>
        <v>#DIV/0!</v>
      </c>
      <c r="I478" s="4">
        <f t="shared" si="288"/>
        <v>0</v>
      </c>
      <c r="J478" s="5">
        <f t="shared" si="288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2">SUM(P457:P477)</f>
        <v>0</v>
      </c>
      <c r="Q478" s="5">
        <f t="shared" si="302"/>
        <v>0</v>
      </c>
      <c r="R478" s="4">
        <f t="shared" si="302"/>
        <v>0</v>
      </c>
      <c r="S478" s="5">
        <f t="shared" si="302"/>
        <v>0</v>
      </c>
      <c r="T478" s="4">
        <f t="shared" si="302"/>
        <v>0</v>
      </c>
      <c r="U478" s="5">
        <f t="shared" si="302"/>
        <v>0</v>
      </c>
      <c r="V478" s="4">
        <f t="shared" si="302"/>
        <v>0</v>
      </c>
      <c r="W478" s="5">
        <f t="shared" si="302"/>
        <v>0</v>
      </c>
      <c r="X478" s="4"/>
      <c r="Y478" s="4">
        <f>SUM(Y457:Y477)</f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/>
      <c r="AD478" s="109" t="b">
        <f t="shared" si="290"/>
        <v>1</v>
      </c>
      <c r="AE478" s="109" t="b">
        <f t="shared" si="291"/>
        <v>1</v>
      </c>
    </row>
    <row r="479" spans="1:31" s="176" customFormat="1" ht="47.2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2"/>
        <v>#DIV/0!</v>
      </c>
      <c r="H479" s="175" t="e">
        <f t="shared" si="293"/>
        <v>#DIV/0!</v>
      </c>
      <c r="I479" s="4">
        <f t="shared" si="288"/>
        <v>0</v>
      </c>
      <c r="J479" s="5">
        <f t="shared" si="288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3">P478+P455</f>
        <v>0</v>
      </c>
      <c r="Q479" s="5">
        <f t="shared" si="303"/>
        <v>0</v>
      </c>
      <c r="R479" s="4">
        <f t="shared" si="303"/>
        <v>0</v>
      </c>
      <c r="S479" s="5">
        <f t="shared" si="303"/>
        <v>0</v>
      </c>
      <c r="T479" s="4">
        <f t="shared" si="303"/>
        <v>0</v>
      </c>
      <c r="U479" s="5">
        <f t="shared" si="303"/>
        <v>0</v>
      </c>
      <c r="V479" s="4">
        <f t="shared" si="303"/>
        <v>0</v>
      </c>
      <c r="W479" s="5">
        <f t="shared" si="303"/>
        <v>0</v>
      </c>
      <c r="X479" s="4"/>
      <c r="Y479" s="4">
        <f>Y478+Y455</f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/>
      <c r="AD479" s="109" t="b">
        <f t="shared" si="290"/>
        <v>1</v>
      </c>
      <c r="AE479" s="109" t="b">
        <f t="shared" si="291"/>
        <v>1</v>
      </c>
    </row>
    <row r="480" spans="1:31" s="176" customFormat="1" ht="31.5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90"/>
        <v>1</v>
      </c>
      <c r="AE480" s="109" t="b">
        <f t="shared" si="291"/>
        <v>1</v>
      </c>
    </row>
    <row r="481" spans="1:31" s="176" customFormat="1" ht="31.5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90"/>
        <v>1</v>
      </c>
      <c r="AE481" s="109" t="b">
        <f t="shared" si="291"/>
        <v>1</v>
      </c>
    </row>
    <row r="482" spans="1:31" ht="31.5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2"/>
        <v>#DIV/0!</v>
      </c>
      <c r="H482" s="108" t="e">
        <f t="shared" si="293"/>
        <v>#DIV/0!</v>
      </c>
      <c r="I482" s="2"/>
      <c r="J482" s="3"/>
      <c r="K482" s="2">
        <f t="shared" ref="K482:L490" si="304">C482-E482</f>
        <v>0</v>
      </c>
      <c r="L482" s="3">
        <f t="shared" si="304"/>
        <v>0</v>
      </c>
      <c r="M482" s="2"/>
      <c r="N482" s="3"/>
      <c r="O482" s="2"/>
      <c r="P482" s="2"/>
      <c r="Q482" s="3"/>
      <c r="R482" s="2">
        <f t="shared" ref="R482:R490" si="305">K482+M482+P482</f>
        <v>0</v>
      </c>
      <c r="S482" s="3">
        <f t="shared" ref="S482:S490" si="306">L482+N482+Q482</f>
        <v>0</v>
      </c>
      <c r="T482" s="2"/>
      <c r="U482" s="3"/>
      <c r="V482" s="2"/>
      <c r="W482" s="3"/>
      <c r="X482" s="2"/>
      <c r="Y482" s="2"/>
      <c r="Z482" s="3">
        <f t="shared" ref="Z482:Z490" si="307">X482*Y482</f>
        <v>0</v>
      </c>
      <c r="AA482" s="2">
        <f t="shared" ref="AA482:AA490" si="308">T482+V482+Y482</f>
        <v>0</v>
      </c>
      <c r="AB482" s="3">
        <f t="shared" ref="AB482:AB490" si="309">U482+W482+Z482</f>
        <v>0</v>
      </c>
      <c r="AC482" s="2"/>
      <c r="AD482" s="109" t="b">
        <f t="shared" si="290"/>
        <v>1</v>
      </c>
      <c r="AE482" s="109" t="b">
        <f t="shared" si="291"/>
        <v>1</v>
      </c>
    </row>
    <row r="483" spans="1:31" ht="47.25">
      <c r="A483" s="2">
        <f t="shared" ref="A483:A490" si="310">+A482+0.01</f>
        <v>26.48</v>
      </c>
      <c r="B483" s="2" t="s">
        <v>324</v>
      </c>
      <c r="C483" s="2"/>
      <c r="D483" s="3"/>
      <c r="E483" s="2"/>
      <c r="F483" s="3"/>
      <c r="G483" s="108" t="e">
        <f t="shared" si="292"/>
        <v>#DIV/0!</v>
      </c>
      <c r="H483" s="108" t="e">
        <f t="shared" si="293"/>
        <v>#DIV/0!</v>
      </c>
      <c r="I483" s="2"/>
      <c r="J483" s="3"/>
      <c r="K483" s="2">
        <f t="shared" si="304"/>
        <v>0</v>
      </c>
      <c r="L483" s="3">
        <f t="shared" si="304"/>
        <v>0</v>
      </c>
      <c r="M483" s="2"/>
      <c r="N483" s="3"/>
      <c r="O483" s="2"/>
      <c r="P483" s="2"/>
      <c r="Q483" s="3"/>
      <c r="R483" s="2">
        <f t="shared" si="305"/>
        <v>0</v>
      </c>
      <c r="S483" s="3">
        <f t="shared" si="306"/>
        <v>0</v>
      </c>
      <c r="T483" s="2"/>
      <c r="U483" s="3"/>
      <c r="V483" s="2"/>
      <c r="W483" s="3"/>
      <c r="X483" s="2"/>
      <c r="Y483" s="2"/>
      <c r="Z483" s="3">
        <f t="shared" si="307"/>
        <v>0</v>
      </c>
      <c r="AA483" s="2">
        <f t="shared" si="308"/>
        <v>0</v>
      </c>
      <c r="AB483" s="3">
        <f t="shared" si="309"/>
        <v>0</v>
      </c>
      <c r="AC483" s="2"/>
      <c r="AD483" s="109" t="b">
        <f t="shared" si="290"/>
        <v>1</v>
      </c>
      <c r="AE483" s="109" t="b">
        <f t="shared" si="291"/>
        <v>1</v>
      </c>
    </row>
    <row r="484" spans="1:31">
      <c r="A484" s="2">
        <f t="shared" si="310"/>
        <v>26.490000000000002</v>
      </c>
      <c r="B484" s="2" t="s">
        <v>255</v>
      </c>
      <c r="C484" s="2"/>
      <c r="D484" s="3"/>
      <c r="E484" s="2"/>
      <c r="F484" s="3"/>
      <c r="G484" s="108" t="e">
        <f t="shared" si="292"/>
        <v>#DIV/0!</v>
      </c>
      <c r="H484" s="108" t="e">
        <f t="shared" si="293"/>
        <v>#DIV/0!</v>
      </c>
      <c r="I484" s="2"/>
      <c r="J484" s="3"/>
      <c r="K484" s="2">
        <f t="shared" si="304"/>
        <v>0</v>
      </c>
      <c r="L484" s="3">
        <f t="shared" si="304"/>
        <v>0</v>
      </c>
      <c r="M484" s="2"/>
      <c r="N484" s="3"/>
      <c r="O484" s="2"/>
      <c r="P484" s="2"/>
      <c r="Q484" s="3"/>
      <c r="R484" s="2">
        <f t="shared" si="305"/>
        <v>0</v>
      </c>
      <c r="S484" s="3">
        <f t="shared" si="306"/>
        <v>0</v>
      </c>
      <c r="T484" s="2"/>
      <c r="U484" s="3"/>
      <c r="V484" s="2"/>
      <c r="W484" s="3"/>
      <c r="X484" s="2"/>
      <c r="Y484" s="2"/>
      <c r="Z484" s="3">
        <f t="shared" si="307"/>
        <v>0</v>
      </c>
      <c r="AA484" s="2">
        <f t="shared" si="308"/>
        <v>0</v>
      </c>
      <c r="AB484" s="3">
        <f t="shared" si="309"/>
        <v>0</v>
      </c>
      <c r="AC484" s="2"/>
      <c r="AD484" s="109" t="b">
        <f t="shared" si="290"/>
        <v>1</v>
      </c>
      <c r="AE484" s="109" t="b">
        <f t="shared" si="291"/>
        <v>1</v>
      </c>
    </row>
    <row r="485" spans="1:31">
      <c r="A485" s="2">
        <f t="shared" si="310"/>
        <v>26.500000000000004</v>
      </c>
      <c r="B485" s="2" t="s">
        <v>325</v>
      </c>
      <c r="C485" s="2"/>
      <c r="D485" s="3"/>
      <c r="E485" s="2"/>
      <c r="F485" s="3"/>
      <c r="G485" s="108" t="e">
        <f t="shared" si="292"/>
        <v>#DIV/0!</v>
      </c>
      <c r="H485" s="108" t="e">
        <f t="shared" si="293"/>
        <v>#DIV/0!</v>
      </c>
      <c r="I485" s="2"/>
      <c r="J485" s="3"/>
      <c r="K485" s="2">
        <f t="shared" si="304"/>
        <v>0</v>
      </c>
      <c r="L485" s="3">
        <f t="shared" si="304"/>
        <v>0</v>
      </c>
      <c r="M485" s="2"/>
      <c r="N485" s="3"/>
      <c r="O485" s="2"/>
      <c r="P485" s="2"/>
      <c r="Q485" s="3"/>
      <c r="R485" s="2">
        <f t="shared" si="305"/>
        <v>0</v>
      </c>
      <c r="S485" s="3">
        <f t="shared" si="306"/>
        <v>0</v>
      </c>
      <c r="T485" s="2"/>
      <c r="U485" s="3"/>
      <c r="V485" s="2"/>
      <c r="W485" s="3"/>
      <c r="X485" s="2"/>
      <c r="Y485" s="2"/>
      <c r="Z485" s="3">
        <f t="shared" si="307"/>
        <v>0</v>
      </c>
      <c r="AA485" s="2">
        <f t="shared" si="308"/>
        <v>0</v>
      </c>
      <c r="AB485" s="3">
        <f t="shared" si="309"/>
        <v>0</v>
      </c>
      <c r="AC485" s="2"/>
      <c r="AD485" s="109" t="b">
        <f t="shared" si="290"/>
        <v>1</v>
      </c>
      <c r="AE485" s="109" t="b">
        <f t="shared" si="291"/>
        <v>1</v>
      </c>
    </row>
    <row r="486" spans="1:31" ht="31.5">
      <c r="A486" s="2">
        <f t="shared" si="310"/>
        <v>26.510000000000005</v>
      </c>
      <c r="B486" s="2" t="s">
        <v>314</v>
      </c>
      <c r="C486" s="2"/>
      <c r="D486" s="3"/>
      <c r="E486" s="2"/>
      <c r="F486" s="3"/>
      <c r="G486" s="108" t="e">
        <f t="shared" si="292"/>
        <v>#DIV/0!</v>
      </c>
      <c r="H486" s="108" t="e">
        <f t="shared" si="293"/>
        <v>#DIV/0!</v>
      </c>
      <c r="I486" s="2"/>
      <c r="J486" s="3"/>
      <c r="K486" s="2">
        <f t="shared" si="304"/>
        <v>0</v>
      </c>
      <c r="L486" s="3">
        <f t="shared" si="304"/>
        <v>0</v>
      </c>
      <c r="M486" s="2"/>
      <c r="N486" s="3"/>
      <c r="O486" s="2"/>
      <c r="P486" s="2"/>
      <c r="Q486" s="3"/>
      <c r="R486" s="2">
        <f t="shared" si="305"/>
        <v>0</v>
      </c>
      <c r="S486" s="3">
        <f t="shared" si="306"/>
        <v>0</v>
      </c>
      <c r="T486" s="2"/>
      <c r="U486" s="3"/>
      <c r="V486" s="2"/>
      <c r="W486" s="3"/>
      <c r="X486" s="2"/>
      <c r="Y486" s="2"/>
      <c r="Z486" s="3">
        <f t="shared" si="307"/>
        <v>0</v>
      </c>
      <c r="AA486" s="2">
        <f t="shared" si="308"/>
        <v>0</v>
      </c>
      <c r="AB486" s="3">
        <f t="shared" si="309"/>
        <v>0</v>
      </c>
      <c r="AC486" s="2"/>
      <c r="AD486" s="109" t="b">
        <f t="shared" si="290"/>
        <v>1</v>
      </c>
      <c r="AE486" s="109" t="b">
        <f t="shared" si="291"/>
        <v>1</v>
      </c>
    </row>
    <row r="487" spans="1:31" ht="47.25">
      <c r="A487" s="2">
        <f t="shared" si="310"/>
        <v>26.520000000000007</v>
      </c>
      <c r="B487" s="2" t="s">
        <v>70</v>
      </c>
      <c r="C487" s="2"/>
      <c r="D487" s="3"/>
      <c r="E487" s="2"/>
      <c r="F487" s="3"/>
      <c r="G487" s="108" t="e">
        <f t="shared" si="292"/>
        <v>#DIV/0!</v>
      </c>
      <c r="H487" s="108" t="e">
        <f t="shared" si="293"/>
        <v>#DIV/0!</v>
      </c>
      <c r="I487" s="2"/>
      <c r="J487" s="3"/>
      <c r="K487" s="2">
        <f t="shared" si="304"/>
        <v>0</v>
      </c>
      <c r="L487" s="3">
        <f t="shared" si="304"/>
        <v>0</v>
      </c>
      <c r="M487" s="2"/>
      <c r="N487" s="3"/>
      <c r="O487" s="2"/>
      <c r="P487" s="2"/>
      <c r="Q487" s="3"/>
      <c r="R487" s="2">
        <f t="shared" si="305"/>
        <v>0</v>
      </c>
      <c r="S487" s="3">
        <f t="shared" si="306"/>
        <v>0</v>
      </c>
      <c r="T487" s="2"/>
      <c r="U487" s="3"/>
      <c r="V487" s="2"/>
      <c r="W487" s="3"/>
      <c r="X487" s="2"/>
      <c r="Y487" s="2"/>
      <c r="Z487" s="3">
        <f t="shared" si="307"/>
        <v>0</v>
      </c>
      <c r="AA487" s="2">
        <f t="shared" si="308"/>
        <v>0</v>
      </c>
      <c r="AB487" s="3">
        <f t="shared" si="309"/>
        <v>0</v>
      </c>
      <c r="AC487" s="2"/>
      <c r="AD487" s="109" t="b">
        <f t="shared" si="290"/>
        <v>1</v>
      </c>
      <c r="AE487" s="109" t="b">
        <f t="shared" si="291"/>
        <v>1</v>
      </c>
    </row>
    <row r="488" spans="1:31" ht="47.25">
      <c r="A488" s="2">
        <f t="shared" si="310"/>
        <v>26.530000000000008</v>
      </c>
      <c r="B488" s="2" t="s">
        <v>34</v>
      </c>
      <c r="C488" s="2"/>
      <c r="D488" s="3"/>
      <c r="E488" s="2"/>
      <c r="F488" s="3"/>
      <c r="G488" s="108" t="e">
        <f t="shared" si="292"/>
        <v>#DIV/0!</v>
      </c>
      <c r="H488" s="108" t="e">
        <f t="shared" si="293"/>
        <v>#DIV/0!</v>
      </c>
      <c r="I488" s="2"/>
      <c r="J488" s="3"/>
      <c r="K488" s="2">
        <f t="shared" si="304"/>
        <v>0</v>
      </c>
      <c r="L488" s="3">
        <f t="shared" si="304"/>
        <v>0</v>
      </c>
      <c r="M488" s="2"/>
      <c r="N488" s="3"/>
      <c r="O488" s="2"/>
      <c r="P488" s="2"/>
      <c r="Q488" s="3"/>
      <c r="R488" s="2">
        <f t="shared" si="305"/>
        <v>0</v>
      </c>
      <c r="S488" s="3">
        <f t="shared" si="306"/>
        <v>0</v>
      </c>
      <c r="T488" s="2"/>
      <c r="U488" s="3"/>
      <c r="V488" s="2"/>
      <c r="W488" s="3"/>
      <c r="X488" s="2"/>
      <c r="Y488" s="2"/>
      <c r="Z488" s="3">
        <f t="shared" si="307"/>
        <v>0</v>
      </c>
      <c r="AA488" s="2">
        <f t="shared" si="308"/>
        <v>0</v>
      </c>
      <c r="AB488" s="3">
        <f t="shared" si="309"/>
        <v>0</v>
      </c>
      <c r="AC488" s="2"/>
      <c r="AD488" s="109" t="b">
        <f t="shared" si="290"/>
        <v>1</v>
      </c>
      <c r="AE488" s="109" t="b">
        <f t="shared" si="291"/>
        <v>1</v>
      </c>
    </row>
    <row r="489" spans="1:31">
      <c r="A489" s="2">
        <f t="shared" si="310"/>
        <v>26.54000000000001</v>
      </c>
      <c r="B489" s="2" t="s">
        <v>293</v>
      </c>
      <c r="C489" s="2"/>
      <c r="D489" s="3"/>
      <c r="E489" s="2"/>
      <c r="F489" s="3"/>
      <c r="G489" s="108" t="e">
        <f t="shared" si="292"/>
        <v>#DIV/0!</v>
      </c>
      <c r="H489" s="108" t="e">
        <f t="shared" si="293"/>
        <v>#DIV/0!</v>
      </c>
      <c r="I489" s="2"/>
      <c r="J489" s="3"/>
      <c r="K489" s="2">
        <f t="shared" si="304"/>
        <v>0</v>
      </c>
      <c r="L489" s="3">
        <f t="shared" si="304"/>
        <v>0</v>
      </c>
      <c r="M489" s="2"/>
      <c r="N489" s="3"/>
      <c r="O489" s="2"/>
      <c r="P489" s="2"/>
      <c r="Q489" s="3"/>
      <c r="R489" s="2">
        <f t="shared" si="305"/>
        <v>0</v>
      </c>
      <c r="S489" s="3">
        <f t="shared" si="306"/>
        <v>0</v>
      </c>
      <c r="T489" s="2"/>
      <c r="U489" s="3"/>
      <c r="V489" s="2"/>
      <c r="W489" s="3"/>
      <c r="X489" s="2"/>
      <c r="Y489" s="2"/>
      <c r="Z489" s="3">
        <f t="shared" si="307"/>
        <v>0</v>
      </c>
      <c r="AA489" s="2">
        <f t="shared" si="308"/>
        <v>0</v>
      </c>
      <c r="AB489" s="3">
        <f t="shared" si="309"/>
        <v>0</v>
      </c>
      <c r="AC489" s="2"/>
      <c r="AD489" s="109" t="b">
        <f t="shared" si="290"/>
        <v>1</v>
      </c>
      <c r="AE489" s="109" t="b">
        <f t="shared" si="291"/>
        <v>1</v>
      </c>
    </row>
    <row r="490" spans="1:31" ht="47.25">
      <c r="A490" s="2">
        <f t="shared" si="310"/>
        <v>26.550000000000011</v>
      </c>
      <c r="B490" s="2" t="s">
        <v>36</v>
      </c>
      <c r="C490" s="2"/>
      <c r="D490" s="3"/>
      <c r="E490" s="2"/>
      <c r="F490" s="3"/>
      <c r="G490" s="108" t="e">
        <f t="shared" si="292"/>
        <v>#DIV/0!</v>
      </c>
      <c r="H490" s="108" t="e">
        <f t="shared" si="293"/>
        <v>#DIV/0!</v>
      </c>
      <c r="I490" s="2"/>
      <c r="J490" s="3"/>
      <c r="K490" s="2">
        <f t="shared" si="304"/>
        <v>0</v>
      </c>
      <c r="L490" s="3">
        <f t="shared" si="304"/>
        <v>0</v>
      </c>
      <c r="M490" s="2"/>
      <c r="N490" s="3"/>
      <c r="O490" s="2"/>
      <c r="P490" s="2"/>
      <c r="Q490" s="3">
        <f>P490*O490</f>
        <v>0</v>
      </c>
      <c r="R490" s="2">
        <f t="shared" si="305"/>
        <v>0</v>
      </c>
      <c r="S490" s="3">
        <f t="shared" si="306"/>
        <v>0</v>
      </c>
      <c r="T490" s="2"/>
      <c r="U490" s="3"/>
      <c r="V490" s="2"/>
      <c r="W490" s="3"/>
      <c r="X490" s="2"/>
      <c r="Y490" s="2"/>
      <c r="Z490" s="3">
        <f t="shared" si="307"/>
        <v>0</v>
      </c>
      <c r="AA490" s="2">
        <f t="shared" si="308"/>
        <v>0</v>
      </c>
      <c r="AB490" s="3">
        <f t="shared" si="309"/>
        <v>0</v>
      </c>
      <c r="AC490" s="2"/>
      <c r="AD490" s="109" t="b">
        <f t="shared" si="290"/>
        <v>1</v>
      </c>
      <c r="AE490" s="109" t="b">
        <f t="shared" si="291"/>
        <v>1</v>
      </c>
    </row>
    <row r="491" spans="1:31" s="176" customFormat="1" ht="47.25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2"/>
        <v>#DIV/0!</v>
      </c>
      <c r="H491" s="175" t="e">
        <f t="shared" si="293"/>
        <v>#DIV/0!</v>
      </c>
      <c r="I491" s="4">
        <f t="shared" si="288"/>
        <v>0</v>
      </c>
      <c r="J491" s="5">
        <f t="shared" si="288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Y491" si="311">SUM(P482:P490)</f>
        <v>0</v>
      </c>
      <c r="Q491" s="5">
        <f t="shared" si="311"/>
        <v>0</v>
      </c>
      <c r="R491" s="4">
        <f t="shared" si="311"/>
        <v>0</v>
      </c>
      <c r="S491" s="5">
        <f t="shared" si="311"/>
        <v>0</v>
      </c>
      <c r="T491" s="4">
        <f t="shared" si="311"/>
        <v>0</v>
      </c>
      <c r="U491" s="5">
        <f t="shared" si="311"/>
        <v>0</v>
      </c>
      <c r="V491" s="4">
        <f t="shared" si="311"/>
        <v>0</v>
      </c>
      <c r="W491" s="5">
        <f t="shared" si="311"/>
        <v>0</v>
      </c>
      <c r="X491" s="4"/>
      <c r="Y491" s="4">
        <f t="shared" si="311"/>
        <v>0</v>
      </c>
      <c r="Z491" s="5">
        <f>SUM(Z482:Z490)</f>
        <v>0</v>
      </c>
      <c r="AA491" s="4">
        <f>SUM(AA482:AA490)</f>
        <v>0</v>
      </c>
      <c r="AB491" s="5">
        <f>SUM(AB482:AB490)</f>
        <v>0</v>
      </c>
      <c r="AC491" s="4"/>
      <c r="AD491" s="109" t="b">
        <f t="shared" si="290"/>
        <v>1</v>
      </c>
      <c r="AE491" s="109" t="b">
        <f t="shared" si="291"/>
        <v>1</v>
      </c>
    </row>
    <row r="492" spans="1:31" s="176" customFormat="1" ht="31.5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90"/>
        <v>1</v>
      </c>
      <c r="AE492" s="109" t="b">
        <f t="shared" si="291"/>
        <v>1</v>
      </c>
    </row>
    <row r="493" spans="1:31" ht="47.25">
      <c r="A493" s="2">
        <f>+A490+0.01</f>
        <v>26.560000000000013</v>
      </c>
      <c r="B493" s="2" t="s">
        <v>296</v>
      </c>
      <c r="C493" s="2">
        <v>0</v>
      </c>
      <c r="D493" s="3">
        <v>0</v>
      </c>
      <c r="E493" s="2"/>
      <c r="F493" s="3"/>
      <c r="G493" s="108" t="e">
        <f t="shared" si="292"/>
        <v>#DIV/0!</v>
      </c>
      <c r="H493" s="108" t="e">
        <f t="shared" si="293"/>
        <v>#DIV/0!</v>
      </c>
      <c r="I493" s="2">
        <f t="shared" si="288"/>
        <v>0</v>
      </c>
      <c r="J493" s="3">
        <f t="shared" si="288"/>
        <v>0</v>
      </c>
      <c r="K493" s="2"/>
      <c r="L493" s="3"/>
      <c r="M493" s="2"/>
      <c r="N493" s="3"/>
      <c r="O493" s="2"/>
      <c r="P493" s="2"/>
      <c r="Q493" s="3">
        <f t="shared" ref="Q493:Q512" si="312">P493*O493</f>
        <v>0</v>
      </c>
      <c r="R493" s="2">
        <f t="shared" ref="R493:S495" si="313">K493+M493+P493</f>
        <v>0</v>
      </c>
      <c r="S493" s="3">
        <f t="shared" si="313"/>
        <v>0</v>
      </c>
      <c r="T493" s="2"/>
      <c r="U493" s="3"/>
      <c r="V493" s="2"/>
      <c r="W493" s="3"/>
      <c r="X493" s="2"/>
      <c r="Y493" s="2"/>
      <c r="Z493" s="3">
        <f>X493*Y493</f>
        <v>0</v>
      </c>
      <c r="AA493" s="2">
        <f t="shared" ref="AA493:AB495" si="314">T493+V493+Y493</f>
        <v>0</v>
      </c>
      <c r="AB493" s="3">
        <f t="shared" si="314"/>
        <v>0</v>
      </c>
      <c r="AC493" s="2"/>
      <c r="AD493" s="109" t="b">
        <f t="shared" si="290"/>
        <v>1</v>
      </c>
      <c r="AE493" s="109" t="b">
        <f t="shared" si="291"/>
        <v>1</v>
      </c>
    </row>
    <row r="494" spans="1:31" ht="31.5">
      <c r="A494" s="2">
        <f>+A493+0.01</f>
        <v>26.570000000000014</v>
      </c>
      <c r="B494" s="2" t="s">
        <v>297</v>
      </c>
      <c r="C494" s="2">
        <v>0</v>
      </c>
      <c r="D494" s="3">
        <v>0</v>
      </c>
      <c r="E494" s="2"/>
      <c r="F494" s="3"/>
      <c r="G494" s="108" t="e">
        <f t="shared" si="292"/>
        <v>#DIV/0!</v>
      </c>
      <c r="H494" s="108" t="e">
        <f t="shared" si="293"/>
        <v>#DIV/0!</v>
      </c>
      <c r="I494" s="2">
        <f t="shared" si="288"/>
        <v>0</v>
      </c>
      <c r="J494" s="3">
        <f t="shared" si="288"/>
        <v>0</v>
      </c>
      <c r="K494" s="2"/>
      <c r="L494" s="3"/>
      <c r="M494" s="2"/>
      <c r="N494" s="3"/>
      <c r="O494" s="2"/>
      <c r="P494" s="2"/>
      <c r="Q494" s="3">
        <f t="shared" si="312"/>
        <v>0</v>
      </c>
      <c r="R494" s="2">
        <f t="shared" si="313"/>
        <v>0</v>
      </c>
      <c r="S494" s="3">
        <f t="shared" si="313"/>
        <v>0</v>
      </c>
      <c r="T494" s="2"/>
      <c r="U494" s="3"/>
      <c r="V494" s="2"/>
      <c r="W494" s="3"/>
      <c r="X494" s="2"/>
      <c r="Y494" s="2"/>
      <c r="Z494" s="3">
        <f>X494*Y494</f>
        <v>0</v>
      </c>
      <c r="AA494" s="2">
        <f t="shared" si="314"/>
        <v>0</v>
      </c>
      <c r="AB494" s="3">
        <f t="shared" si="314"/>
        <v>0</v>
      </c>
      <c r="AC494" s="2"/>
      <c r="AD494" s="109" t="b">
        <f t="shared" si="290"/>
        <v>1</v>
      </c>
      <c r="AE494" s="109" t="b">
        <f t="shared" si="291"/>
        <v>1</v>
      </c>
    </row>
    <row r="495" spans="1:31" ht="78.75">
      <c r="A495" s="2">
        <f>+A494+0.01</f>
        <v>26.580000000000016</v>
      </c>
      <c r="B495" s="2" t="s">
        <v>298</v>
      </c>
      <c r="C495" s="2">
        <v>0</v>
      </c>
      <c r="D495" s="3">
        <v>0</v>
      </c>
      <c r="E495" s="2"/>
      <c r="F495" s="3"/>
      <c r="G495" s="108" t="e">
        <f t="shared" si="292"/>
        <v>#DIV/0!</v>
      </c>
      <c r="H495" s="108" t="e">
        <f t="shared" si="293"/>
        <v>#DIV/0!</v>
      </c>
      <c r="I495" s="2">
        <f t="shared" si="288"/>
        <v>0</v>
      </c>
      <c r="J495" s="3">
        <f t="shared" si="288"/>
        <v>0</v>
      </c>
      <c r="K495" s="2"/>
      <c r="L495" s="3"/>
      <c r="M495" s="2"/>
      <c r="N495" s="3"/>
      <c r="O495" s="2"/>
      <c r="P495" s="2"/>
      <c r="Q495" s="3">
        <f t="shared" si="312"/>
        <v>0</v>
      </c>
      <c r="R495" s="2">
        <f t="shared" si="313"/>
        <v>0</v>
      </c>
      <c r="S495" s="3">
        <f t="shared" si="313"/>
        <v>0</v>
      </c>
      <c r="T495" s="2"/>
      <c r="U495" s="3"/>
      <c r="V495" s="2"/>
      <c r="W495" s="3"/>
      <c r="X495" s="2"/>
      <c r="Y495" s="2"/>
      <c r="Z495" s="3">
        <f>X495*Y495</f>
        <v>0</v>
      </c>
      <c r="AA495" s="2">
        <f t="shared" si="314"/>
        <v>0</v>
      </c>
      <c r="AB495" s="3">
        <f t="shared" si="314"/>
        <v>0</v>
      </c>
      <c r="AC495" s="2"/>
      <c r="AD495" s="109" t="b">
        <f t="shared" si="290"/>
        <v>1</v>
      </c>
      <c r="AE495" s="109" t="b">
        <f t="shared" si="291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/>
      <c r="Q496" s="3"/>
      <c r="R496" s="2"/>
      <c r="S496" s="3"/>
      <c r="T496" s="2"/>
      <c r="U496" s="3"/>
      <c r="V496" s="2"/>
      <c r="W496" s="3"/>
      <c r="X496" s="2"/>
      <c r="Y496" s="2"/>
      <c r="Z496" s="3">
        <f t="shared" ref="Z496:Z512" si="315">X496*Y496</f>
        <v>0</v>
      </c>
      <c r="AA496" s="2">
        <f t="shared" ref="AA496:AA512" si="316">T496+V496+Y496</f>
        <v>0</v>
      </c>
      <c r="AB496" s="3">
        <f t="shared" ref="AB496:AB512" si="317">U496+W496+Z496</f>
        <v>0</v>
      </c>
      <c r="AC496" s="2"/>
      <c r="AD496" s="109" t="b">
        <f t="shared" si="290"/>
        <v>1</v>
      </c>
      <c r="AE496" s="109" t="b">
        <f t="shared" si="291"/>
        <v>1</v>
      </c>
    </row>
    <row r="497" spans="1:31" ht="31.5">
      <c r="A497" s="2" t="s">
        <v>43</v>
      </c>
      <c r="B497" s="2" t="s">
        <v>78</v>
      </c>
      <c r="C497" s="2">
        <v>0</v>
      </c>
      <c r="D497" s="3">
        <v>0</v>
      </c>
      <c r="E497" s="2"/>
      <c r="F497" s="3"/>
      <c r="G497" s="108" t="e">
        <f t="shared" si="292"/>
        <v>#DIV/0!</v>
      </c>
      <c r="H497" s="108" t="e">
        <f t="shared" si="293"/>
        <v>#DIV/0!</v>
      </c>
      <c r="I497" s="2">
        <f t="shared" si="288"/>
        <v>0</v>
      </c>
      <c r="J497" s="3">
        <f t="shared" si="288"/>
        <v>0</v>
      </c>
      <c r="K497" s="2"/>
      <c r="L497" s="3"/>
      <c r="M497" s="2"/>
      <c r="N497" s="3"/>
      <c r="O497" s="2"/>
      <c r="P497" s="2"/>
      <c r="Q497" s="3">
        <f t="shared" si="312"/>
        <v>0</v>
      </c>
      <c r="R497" s="2">
        <f t="shared" ref="R497:S512" si="318">K497+M497+P497</f>
        <v>0</v>
      </c>
      <c r="S497" s="3">
        <f t="shared" si="318"/>
        <v>0</v>
      </c>
      <c r="T497" s="2"/>
      <c r="U497" s="3"/>
      <c r="V497" s="2"/>
      <c r="W497" s="3"/>
      <c r="X497" s="2"/>
      <c r="Y497" s="2"/>
      <c r="Z497" s="3">
        <f t="shared" si="315"/>
        <v>0</v>
      </c>
      <c r="AA497" s="2">
        <f t="shared" si="316"/>
        <v>0</v>
      </c>
      <c r="AB497" s="3">
        <f t="shared" si="317"/>
        <v>0</v>
      </c>
      <c r="AC497" s="2"/>
      <c r="AD497" s="109" t="b">
        <f t="shared" si="290"/>
        <v>1</v>
      </c>
      <c r="AE497" s="109" t="b">
        <f t="shared" si="291"/>
        <v>1</v>
      </c>
    </row>
    <row r="498" spans="1:31" ht="126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2"/>
        <v>#DIV/0!</v>
      </c>
      <c r="H498" s="108" t="e">
        <f t="shared" si="293"/>
        <v>#DIV/0!</v>
      </c>
      <c r="I498" s="2">
        <f t="shared" si="288"/>
        <v>0</v>
      </c>
      <c r="J498" s="3">
        <f t="shared" si="288"/>
        <v>0</v>
      </c>
      <c r="K498" s="2"/>
      <c r="L498" s="3"/>
      <c r="M498" s="2"/>
      <c r="N498" s="3"/>
      <c r="O498" s="2"/>
      <c r="P498" s="2"/>
      <c r="Q498" s="3">
        <f t="shared" si="312"/>
        <v>0</v>
      </c>
      <c r="R498" s="2">
        <f t="shared" si="318"/>
        <v>0</v>
      </c>
      <c r="S498" s="3">
        <f t="shared" si="318"/>
        <v>0</v>
      </c>
      <c r="T498" s="2"/>
      <c r="U498" s="3"/>
      <c r="V498" s="2"/>
      <c r="W498" s="3"/>
      <c r="X498" s="2"/>
      <c r="Y498" s="2"/>
      <c r="Z498" s="3">
        <f t="shared" si="315"/>
        <v>0</v>
      </c>
      <c r="AA498" s="2">
        <f t="shared" si="316"/>
        <v>0</v>
      </c>
      <c r="AB498" s="3">
        <f t="shared" si="317"/>
        <v>0</v>
      </c>
      <c r="AC498" s="2"/>
      <c r="AD498" s="109" t="b">
        <f t="shared" si="290"/>
        <v>1</v>
      </c>
      <c r="AE498" s="109" t="b">
        <f t="shared" si="291"/>
        <v>1</v>
      </c>
    </row>
    <row r="499" spans="1:31" ht="47.25">
      <c r="A499" s="2" t="s">
        <v>47</v>
      </c>
      <c r="B499" s="2" t="s">
        <v>329</v>
      </c>
      <c r="C499" s="2">
        <v>0</v>
      </c>
      <c r="D499" s="3">
        <v>0</v>
      </c>
      <c r="E499" s="2"/>
      <c r="F499" s="3"/>
      <c r="G499" s="108" t="e">
        <f t="shared" si="292"/>
        <v>#DIV/0!</v>
      </c>
      <c r="H499" s="108" t="e">
        <f t="shared" si="293"/>
        <v>#DIV/0!</v>
      </c>
      <c r="I499" s="2">
        <f t="shared" si="288"/>
        <v>0</v>
      </c>
      <c r="J499" s="3">
        <f t="shared" si="288"/>
        <v>0</v>
      </c>
      <c r="K499" s="2"/>
      <c r="L499" s="3"/>
      <c r="M499" s="2"/>
      <c r="N499" s="3"/>
      <c r="O499" s="2"/>
      <c r="P499" s="2"/>
      <c r="Q499" s="3">
        <f t="shared" si="312"/>
        <v>0</v>
      </c>
      <c r="R499" s="2">
        <f t="shared" si="318"/>
        <v>0</v>
      </c>
      <c r="S499" s="3">
        <f t="shared" si="318"/>
        <v>0</v>
      </c>
      <c r="T499" s="2"/>
      <c r="U499" s="3"/>
      <c r="V499" s="2"/>
      <c r="W499" s="3"/>
      <c r="X499" s="2"/>
      <c r="Y499" s="2"/>
      <c r="Z499" s="3">
        <f t="shared" si="315"/>
        <v>0</v>
      </c>
      <c r="AA499" s="2">
        <f t="shared" si="316"/>
        <v>0</v>
      </c>
      <c r="AB499" s="3">
        <f t="shared" si="317"/>
        <v>0</v>
      </c>
      <c r="AC499" s="2"/>
      <c r="AD499" s="109" t="b">
        <f t="shared" si="290"/>
        <v>1</v>
      </c>
      <c r="AE499" s="109" t="b">
        <f t="shared" si="291"/>
        <v>1</v>
      </c>
    </row>
    <row r="500" spans="1:31" ht="47.25">
      <c r="A500" s="2" t="s">
        <v>49</v>
      </c>
      <c r="B500" s="2" t="s">
        <v>330</v>
      </c>
      <c r="C500" s="2">
        <v>0</v>
      </c>
      <c r="D500" s="3">
        <v>0</v>
      </c>
      <c r="E500" s="2"/>
      <c r="F500" s="3"/>
      <c r="G500" s="108" t="e">
        <f t="shared" si="292"/>
        <v>#DIV/0!</v>
      </c>
      <c r="H500" s="108" t="e">
        <f t="shared" si="293"/>
        <v>#DIV/0!</v>
      </c>
      <c r="I500" s="2">
        <f t="shared" si="288"/>
        <v>0</v>
      </c>
      <c r="J500" s="3">
        <f t="shared" si="288"/>
        <v>0</v>
      </c>
      <c r="K500" s="2"/>
      <c r="L500" s="3"/>
      <c r="M500" s="2"/>
      <c r="N500" s="3"/>
      <c r="O500" s="2"/>
      <c r="P500" s="2"/>
      <c r="Q500" s="3">
        <f t="shared" si="312"/>
        <v>0</v>
      </c>
      <c r="R500" s="2">
        <f t="shared" si="318"/>
        <v>0</v>
      </c>
      <c r="S500" s="3">
        <f t="shared" si="318"/>
        <v>0</v>
      </c>
      <c r="T500" s="2"/>
      <c r="U500" s="3"/>
      <c r="V500" s="2"/>
      <c r="W500" s="3"/>
      <c r="X500" s="2"/>
      <c r="Y500" s="2"/>
      <c r="Z500" s="3">
        <f t="shared" si="315"/>
        <v>0</v>
      </c>
      <c r="AA500" s="2">
        <f t="shared" si="316"/>
        <v>0</v>
      </c>
      <c r="AB500" s="3">
        <f t="shared" si="317"/>
        <v>0</v>
      </c>
      <c r="AC500" s="2"/>
      <c r="AD500" s="109" t="b">
        <f t="shared" si="290"/>
        <v>1</v>
      </c>
      <c r="AE500" s="109" t="b">
        <f t="shared" si="291"/>
        <v>1</v>
      </c>
    </row>
    <row r="501" spans="1:31" ht="94.5">
      <c r="A501" s="2" t="s">
        <v>51</v>
      </c>
      <c r="B501" s="2" t="s">
        <v>331</v>
      </c>
      <c r="C501" s="2">
        <v>0</v>
      </c>
      <c r="D501" s="3">
        <v>0</v>
      </c>
      <c r="E501" s="2"/>
      <c r="F501" s="3"/>
      <c r="G501" s="108" t="e">
        <f t="shared" si="292"/>
        <v>#DIV/0!</v>
      </c>
      <c r="H501" s="108" t="e">
        <f t="shared" si="293"/>
        <v>#DIV/0!</v>
      </c>
      <c r="I501" s="2">
        <f t="shared" si="288"/>
        <v>0</v>
      </c>
      <c r="J501" s="3">
        <f t="shared" si="288"/>
        <v>0</v>
      </c>
      <c r="K501" s="2"/>
      <c r="L501" s="3"/>
      <c r="M501" s="2"/>
      <c r="N501" s="3"/>
      <c r="O501" s="2"/>
      <c r="P501" s="2"/>
      <c r="Q501" s="3">
        <f t="shared" si="312"/>
        <v>0</v>
      </c>
      <c r="R501" s="2">
        <f t="shared" si="318"/>
        <v>0</v>
      </c>
      <c r="S501" s="3">
        <f t="shared" si="318"/>
        <v>0</v>
      </c>
      <c r="T501" s="2"/>
      <c r="U501" s="3"/>
      <c r="V501" s="2"/>
      <c r="W501" s="3"/>
      <c r="X501" s="2"/>
      <c r="Y501" s="2"/>
      <c r="Z501" s="3">
        <f t="shared" si="315"/>
        <v>0</v>
      </c>
      <c r="AA501" s="2">
        <f t="shared" si="316"/>
        <v>0</v>
      </c>
      <c r="AB501" s="3">
        <f t="shared" si="317"/>
        <v>0</v>
      </c>
      <c r="AC501" s="2"/>
      <c r="AD501" s="109" t="b">
        <f t="shared" si="290"/>
        <v>1</v>
      </c>
      <c r="AE501" s="109" t="b">
        <f t="shared" si="291"/>
        <v>1</v>
      </c>
    </row>
    <row r="502" spans="1:31" ht="78.75">
      <c r="A502" s="2" t="s">
        <v>53</v>
      </c>
      <c r="B502" s="2" t="s">
        <v>332</v>
      </c>
      <c r="C502" s="2">
        <v>0</v>
      </c>
      <c r="D502" s="3">
        <v>0</v>
      </c>
      <c r="E502" s="2"/>
      <c r="F502" s="3"/>
      <c r="G502" s="108" t="e">
        <f t="shared" si="292"/>
        <v>#DIV/0!</v>
      </c>
      <c r="H502" s="108" t="e">
        <f t="shared" si="293"/>
        <v>#DIV/0!</v>
      </c>
      <c r="I502" s="2">
        <f t="shared" si="288"/>
        <v>0</v>
      </c>
      <c r="J502" s="3">
        <f t="shared" si="288"/>
        <v>0</v>
      </c>
      <c r="K502" s="2"/>
      <c r="L502" s="3"/>
      <c r="M502" s="2"/>
      <c r="N502" s="3"/>
      <c r="O502" s="2"/>
      <c r="P502" s="2"/>
      <c r="Q502" s="3">
        <f t="shared" si="312"/>
        <v>0</v>
      </c>
      <c r="R502" s="2">
        <f t="shared" si="318"/>
        <v>0</v>
      </c>
      <c r="S502" s="3">
        <f t="shared" si="318"/>
        <v>0</v>
      </c>
      <c r="T502" s="2"/>
      <c r="U502" s="3"/>
      <c r="V502" s="2"/>
      <c r="W502" s="3"/>
      <c r="X502" s="2"/>
      <c r="Y502" s="2"/>
      <c r="Z502" s="3">
        <f t="shared" si="315"/>
        <v>0</v>
      </c>
      <c r="AA502" s="2">
        <f t="shared" si="316"/>
        <v>0</v>
      </c>
      <c r="AB502" s="3">
        <f t="shared" si="317"/>
        <v>0</v>
      </c>
      <c r="AC502" s="2"/>
      <c r="AD502" s="109" t="b">
        <f t="shared" si="290"/>
        <v>1</v>
      </c>
      <c r="AE502" s="109" t="b">
        <f t="shared" si="291"/>
        <v>1</v>
      </c>
    </row>
    <row r="503" spans="1:31" ht="47.25">
      <c r="A503" s="2">
        <f>+A496+0.01</f>
        <v>26.600000000000019</v>
      </c>
      <c r="B503" s="2" t="s">
        <v>333</v>
      </c>
      <c r="C503" s="2">
        <v>0</v>
      </c>
      <c r="D503" s="3">
        <v>0</v>
      </c>
      <c r="E503" s="2"/>
      <c r="F503" s="3"/>
      <c r="G503" s="108" t="e">
        <f t="shared" si="292"/>
        <v>#DIV/0!</v>
      </c>
      <c r="H503" s="108" t="e">
        <f t="shared" si="293"/>
        <v>#DIV/0!</v>
      </c>
      <c r="I503" s="2">
        <f t="shared" si="288"/>
        <v>0</v>
      </c>
      <c r="J503" s="3">
        <f t="shared" si="288"/>
        <v>0</v>
      </c>
      <c r="K503" s="2"/>
      <c r="L503" s="3"/>
      <c r="M503" s="2"/>
      <c r="N503" s="3"/>
      <c r="O503" s="2"/>
      <c r="P503" s="2"/>
      <c r="Q503" s="3">
        <f t="shared" si="312"/>
        <v>0</v>
      </c>
      <c r="R503" s="2">
        <f t="shared" si="318"/>
        <v>0</v>
      </c>
      <c r="S503" s="3">
        <f t="shared" si="318"/>
        <v>0</v>
      </c>
      <c r="T503" s="2"/>
      <c r="U503" s="3"/>
      <c r="V503" s="2"/>
      <c r="W503" s="3"/>
      <c r="X503" s="2"/>
      <c r="Y503" s="2"/>
      <c r="Z503" s="3">
        <f t="shared" si="315"/>
        <v>0</v>
      </c>
      <c r="AA503" s="2">
        <f t="shared" si="316"/>
        <v>0</v>
      </c>
      <c r="AB503" s="3">
        <f t="shared" si="317"/>
        <v>0</v>
      </c>
      <c r="AC503" s="2"/>
      <c r="AD503" s="109" t="b">
        <f t="shared" si="290"/>
        <v>1</v>
      </c>
      <c r="AE503" s="109" t="b">
        <f t="shared" si="291"/>
        <v>1</v>
      </c>
    </row>
    <row r="504" spans="1:31" ht="47.25">
      <c r="A504" s="2">
        <f t="shared" ref="A504:A512" si="319">+A503+0.01</f>
        <v>26.610000000000021</v>
      </c>
      <c r="B504" s="2" t="s">
        <v>334</v>
      </c>
      <c r="C504" s="2">
        <v>0</v>
      </c>
      <c r="D504" s="3">
        <v>0</v>
      </c>
      <c r="E504" s="2"/>
      <c r="F504" s="3"/>
      <c r="G504" s="108" t="e">
        <f t="shared" si="292"/>
        <v>#DIV/0!</v>
      </c>
      <c r="H504" s="108" t="e">
        <f t="shared" si="293"/>
        <v>#DIV/0!</v>
      </c>
      <c r="I504" s="2">
        <f t="shared" si="288"/>
        <v>0</v>
      </c>
      <c r="J504" s="3">
        <f t="shared" si="288"/>
        <v>0</v>
      </c>
      <c r="K504" s="2"/>
      <c r="L504" s="3"/>
      <c r="M504" s="2"/>
      <c r="N504" s="3"/>
      <c r="O504" s="2"/>
      <c r="P504" s="2"/>
      <c r="Q504" s="3">
        <f t="shared" si="312"/>
        <v>0</v>
      </c>
      <c r="R504" s="2">
        <f t="shared" si="318"/>
        <v>0</v>
      </c>
      <c r="S504" s="3">
        <f t="shared" si="318"/>
        <v>0</v>
      </c>
      <c r="T504" s="2"/>
      <c r="U504" s="3"/>
      <c r="V504" s="2"/>
      <c r="W504" s="3"/>
      <c r="X504" s="2"/>
      <c r="Y504" s="2"/>
      <c r="Z504" s="3">
        <f t="shared" si="315"/>
        <v>0</v>
      </c>
      <c r="AA504" s="2">
        <f t="shared" si="316"/>
        <v>0</v>
      </c>
      <c r="AB504" s="3">
        <f t="shared" si="317"/>
        <v>0</v>
      </c>
      <c r="AC504" s="2"/>
      <c r="AD504" s="109" t="b">
        <f t="shared" si="290"/>
        <v>1</v>
      </c>
      <c r="AE504" s="109" t="b">
        <f t="shared" si="291"/>
        <v>1</v>
      </c>
    </row>
    <row r="505" spans="1:31" ht="63">
      <c r="A505" s="2">
        <f t="shared" si="319"/>
        <v>26.620000000000022</v>
      </c>
      <c r="B505" s="2" t="s">
        <v>88</v>
      </c>
      <c r="C505" s="2">
        <v>0</v>
      </c>
      <c r="D505" s="3">
        <v>0</v>
      </c>
      <c r="E505" s="2"/>
      <c r="F505" s="3"/>
      <c r="G505" s="108" t="e">
        <f t="shared" si="292"/>
        <v>#DIV/0!</v>
      </c>
      <c r="H505" s="108" t="e">
        <f t="shared" si="293"/>
        <v>#DIV/0!</v>
      </c>
      <c r="I505" s="2">
        <f t="shared" si="288"/>
        <v>0</v>
      </c>
      <c r="J505" s="3">
        <f t="shared" si="288"/>
        <v>0</v>
      </c>
      <c r="K505" s="2"/>
      <c r="L505" s="3"/>
      <c r="M505" s="2"/>
      <c r="N505" s="3"/>
      <c r="O505" s="2"/>
      <c r="P505" s="2"/>
      <c r="Q505" s="3">
        <f t="shared" si="312"/>
        <v>0</v>
      </c>
      <c r="R505" s="2">
        <f t="shared" si="318"/>
        <v>0</v>
      </c>
      <c r="S505" s="3">
        <f t="shared" si="318"/>
        <v>0</v>
      </c>
      <c r="T505" s="2"/>
      <c r="U505" s="3"/>
      <c r="V505" s="2"/>
      <c r="W505" s="3"/>
      <c r="X505" s="2"/>
      <c r="Y505" s="2"/>
      <c r="Z505" s="3">
        <f t="shared" si="315"/>
        <v>0</v>
      </c>
      <c r="AA505" s="2">
        <f t="shared" si="316"/>
        <v>0</v>
      </c>
      <c r="AB505" s="3">
        <f t="shared" si="317"/>
        <v>0</v>
      </c>
      <c r="AC505" s="2"/>
      <c r="AD505" s="109" t="b">
        <f t="shared" si="290"/>
        <v>1</v>
      </c>
      <c r="AE505" s="109" t="b">
        <f t="shared" si="291"/>
        <v>1</v>
      </c>
    </row>
    <row r="506" spans="1:31" ht="47.25">
      <c r="A506" s="2">
        <f t="shared" si="319"/>
        <v>26.630000000000024</v>
      </c>
      <c r="B506" s="2" t="s">
        <v>335</v>
      </c>
      <c r="C506" s="2">
        <v>0</v>
      </c>
      <c r="D506" s="3">
        <v>0</v>
      </c>
      <c r="E506" s="2"/>
      <c r="F506" s="3"/>
      <c r="G506" s="108" t="e">
        <f t="shared" si="292"/>
        <v>#DIV/0!</v>
      </c>
      <c r="H506" s="108" t="e">
        <f t="shared" si="293"/>
        <v>#DIV/0!</v>
      </c>
      <c r="I506" s="2">
        <f t="shared" si="288"/>
        <v>0</v>
      </c>
      <c r="J506" s="3">
        <f t="shared" si="288"/>
        <v>0</v>
      </c>
      <c r="K506" s="2"/>
      <c r="L506" s="3"/>
      <c r="M506" s="2"/>
      <c r="N506" s="3"/>
      <c r="O506" s="2"/>
      <c r="P506" s="2"/>
      <c r="Q506" s="3">
        <f t="shared" si="312"/>
        <v>0</v>
      </c>
      <c r="R506" s="2">
        <f t="shared" si="318"/>
        <v>0</v>
      </c>
      <c r="S506" s="3">
        <f t="shared" si="318"/>
        <v>0</v>
      </c>
      <c r="T506" s="2"/>
      <c r="U506" s="3"/>
      <c r="V506" s="2"/>
      <c r="W506" s="3"/>
      <c r="X506" s="2"/>
      <c r="Y506" s="2"/>
      <c r="Z506" s="3">
        <f t="shared" si="315"/>
        <v>0</v>
      </c>
      <c r="AA506" s="2">
        <f t="shared" si="316"/>
        <v>0</v>
      </c>
      <c r="AB506" s="3">
        <f t="shared" si="317"/>
        <v>0</v>
      </c>
      <c r="AC506" s="2"/>
      <c r="AD506" s="109" t="b">
        <f t="shared" si="290"/>
        <v>1</v>
      </c>
      <c r="AE506" s="109" t="b">
        <f t="shared" si="291"/>
        <v>1</v>
      </c>
    </row>
    <row r="507" spans="1:31" ht="47.25">
      <c r="A507" s="2">
        <f t="shared" si="319"/>
        <v>26.640000000000025</v>
      </c>
      <c r="B507" s="2" t="s">
        <v>336</v>
      </c>
      <c r="C507" s="2">
        <v>0</v>
      </c>
      <c r="D507" s="3">
        <v>0</v>
      </c>
      <c r="E507" s="2"/>
      <c r="F507" s="3"/>
      <c r="G507" s="108" t="e">
        <f t="shared" si="292"/>
        <v>#DIV/0!</v>
      </c>
      <c r="H507" s="108" t="e">
        <f t="shared" si="293"/>
        <v>#DIV/0!</v>
      </c>
      <c r="I507" s="2">
        <f t="shared" si="288"/>
        <v>0</v>
      </c>
      <c r="J507" s="3">
        <f t="shared" si="288"/>
        <v>0</v>
      </c>
      <c r="K507" s="2"/>
      <c r="L507" s="3"/>
      <c r="M507" s="2"/>
      <c r="N507" s="3"/>
      <c r="O507" s="2"/>
      <c r="P507" s="2"/>
      <c r="Q507" s="3">
        <f t="shared" si="312"/>
        <v>0</v>
      </c>
      <c r="R507" s="2">
        <f t="shared" si="318"/>
        <v>0</v>
      </c>
      <c r="S507" s="3">
        <f t="shared" si="318"/>
        <v>0</v>
      </c>
      <c r="T507" s="2"/>
      <c r="U507" s="3"/>
      <c r="V507" s="2"/>
      <c r="W507" s="3"/>
      <c r="X507" s="2"/>
      <c r="Y507" s="2"/>
      <c r="Z507" s="3">
        <f t="shared" si="315"/>
        <v>0</v>
      </c>
      <c r="AA507" s="2">
        <f t="shared" si="316"/>
        <v>0</v>
      </c>
      <c r="AB507" s="3">
        <f t="shared" si="317"/>
        <v>0</v>
      </c>
      <c r="AC507" s="2"/>
      <c r="AD507" s="109" t="b">
        <f t="shared" si="290"/>
        <v>1</v>
      </c>
      <c r="AE507" s="109" t="b">
        <f t="shared" si="291"/>
        <v>1</v>
      </c>
    </row>
    <row r="508" spans="1:31" ht="47.25">
      <c r="A508" s="2">
        <f t="shared" si="319"/>
        <v>26.650000000000027</v>
      </c>
      <c r="B508" s="2" t="s">
        <v>337</v>
      </c>
      <c r="C508" s="2">
        <v>0</v>
      </c>
      <c r="D508" s="3">
        <v>0</v>
      </c>
      <c r="E508" s="2"/>
      <c r="F508" s="3"/>
      <c r="G508" s="108" t="e">
        <f t="shared" si="292"/>
        <v>#DIV/0!</v>
      </c>
      <c r="H508" s="108" t="e">
        <f t="shared" si="293"/>
        <v>#DIV/0!</v>
      </c>
      <c r="I508" s="2">
        <f t="shared" si="288"/>
        <v>0</v>
      </c>
      <c r="J508" s="3">
        <f t="shared" si="288"/>
        <v>0</v>
      </c>
      <c r="K508" s="2"/>
      <c r="L508" s="3"/>
      <c r="M508" s="2"/>
      <c r="N508" s="3"/>
      <c r="O508" s="2"/>
      <c r="P508" s="2"/>
      <c r="Q508" s="3">
        <f t="shared" si="312"/>
        <v>0</v>
      </c>
      <c r="R508" s="2">
        <f t="shared" si="318"/>
        <v>0</v>
      </c>
      <c r="S508" s="3">
        <f t="shared" si="318"/>
        <v>0</v>
      </c>
      <c r="T508" s="2"/>
      <c r="U508" s="3"/>
      <c r="V508" s="2"/>
      <c r="W508" s="3"/>
      <c r="X508" s="2"/>
      <c r="Y508" s="2"/>
      <c r="Z508" s="3">
        <f t="shared" si="315"/>
        <v>0</v>
      </c>
      <c r="AA508" s="2">
        <f t="shared" si="316"/>
        <v>0</v>
      </c>
      <c r="AB508" s="3">
        <f t="shared" si="317"/>
        <v>0</v>
      </c>
      <c r="AC508" s="2"/>
      <c r="AD508" s="109" t="b">
        <f t="shared" si="290"/>
        <v>1</v>
      </c>
      <c r="AE508" s="109" t="b">
        <f t="shared" si="291"/>
        <v>1</v>
      </c>
    </row>
    <row r="509" spans="1:31" ht="47.25">
      <c r="A509" s="2">
        <f t="shared" si="319"/>
        <v>26.660000000000029</v>
      </c>
      <c r="B509" s="2" t="s">
        <v>338</v>
      </c>
      <c r="C509" s="2">
        <v>0</v>
      </c>
      <c r="D509" s="3">
        <v>0</v>
      </c>
      <c r="E509" s="2"/>
      <c r="F509" s="3"/>
      <c r="G509" s="108" t="e">
        <f t="shared" si="292"/>
        <v>#DIV/0!</v>
      </c>
      <c r="H509" s="108" t="e">
        <f t="shared" si="293"/>
        <v>#DIV/0!</v>
      </c>
      <c r="I509" s="2">
        <f t="shared" si="288"/>
        <v>0</v>
      </c>
      <c r="J509" s="3">
        <f t="shared" si="288"/>
        <v>0</v>
      </c>
      <c r="K509" s="2"/>
      <c r="L509" s="3"/>
      <c r="M509" s="2"/>
      <c r="N509" s="3"/>
      <c r="O509" s="2"/>
      <c r="P509" s="2"/>
      <c r="Q509" s="3">
        <f t="shared" si="312"/>
        <v>0</v>
      </c>
      <c r="R509" s="2">
        <f t="shared" si="318"/>
        <v>0</v>
      </c>
      <c r="S509" s="3">
        <f t="shared" si="318"/>
        <v>0</v>
      </c>
      <c r="T509" s="2"/>
      <c r="U509" s="3"/>
      <c r="V509" s="2"/>
      <c r="W509" s="3"/>
      <c r="X509" s="2"/>
      <c r="Y509" s="2"/>
      <c r="Z509" s="3">
        <f t="shared" si="315"/>
        <v>0</v>
      </c>
      <c r="AA509" s="2">
        <f t="shared" si="316"/>
        <v>0</v>
      </c>
      <c r="AB509" s="3">
        <f t="shared" si="317"/>
        <v>0</v>
      </c>
      <c r="AC509" s="2"/>
      <c r="AD509" s="109" t="b">
        <f t="shared" si="290"/>
        <v>1</v>
      </c>
      <c r="AE509" s="109" t="b">
        <f t="shared" si="291"/>
        <v>1</v>
      </c>
    </row>
    <row r="510" spans="1:31" ht="47.25">
      <c r="A510" s="2">
        <f t="shared" si="319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2"/>
        <v>#DIV/0!</v>
      </c>
      <c r="H510" s="108" t="e">
        <f t="shared" si="293"/>
        <v>#DIV/0!</v>
      </c>
      <c r="I510" s="2">
        <f t="shared" si="288"/>
        <v>0</v>
      </c>
      <c r="J510" s="3">
        <f t="shared" si="288"/>
        <v>0</v>
      </c>
      <c r="K510" s="2"/>
      <c r="L510" s="3"/>
      <c r="M510" s="2"/>
      <c r="N510" s="3"/>
      <c r="O510" s="2"/>
      <c r="P510" s="2"/>
      <c r="Q510" s="3">
        <f t="shared" si="312"/>
        <v>0</v>
      </c>
      <c r="R510" s="2">
        <f t="shared" si="318"/>
        <v>0</v>
      </c>
      <c r="S510" s="3">
        <f t="shared" si="318"/>
        <v>0</v>
      </c>
      <c r="T510" s="2"/>
      <c r="U510" s="3"/>
      <c r="V510" s="2"/>
      <c r="W510" s="3"/>
      <c r="X510" s="2"/>
      <c r="Y510" s="2"/>
      <c r="Z510" s="3">
        <f t="shared" si="315"/>
        <v>0</v>
      </c>
      <c r="AA510" s="2">
        <f t="shared" si="316"/>
        <v>0</v>
      </c>
      <c r="AB510" s="3">
        <f t="shared" si="317"/>
        <v>0</v>
      </c>
      <c r="AC510" s="2"/>
      <c r="AD510" s="109" t="b">
        <f t="shared" si="290"/>
        <v>1</v>
      </c>
      <c r="AE510" s="109" t="b">
        <f t="shared" si="291"/>
        <v>1</v>
      </c>
    </row>
    <row r="511" spans="1:31" ht="47.25">
      <c r="A511" s="2">
        <f t="shared" si="319"/>
        <v>26.680000000000032</v>
      </c>
      <c r="B511" s="2" t="s">
        <v>340</v>
      </c>
      <c r="C511" s="2">
        <v>0</v>
      </c>
      <c r="D511" s="3">
        <v>0</v>
      </c>
      <c r="E511" s="2"/>
      <c r="F511" s="3"/>
      <c r="G511" s="108" t="e">
        <f t="shared" si="292"/>
        <v>#DIV/0!</v>
      </c>
      <c r="H511" s="108" t="e">
        <f t="shared" si="293"/>
        <v>#DIV/0!</v>
      </c>
      <c r="I511" s="2">
        <f t="shared" si="288"/>
        <v>0</v>
      </c>
      <c r="J511" s="3">
        <f t="shared" si="288"/>
        <v>0</v>
      </c>
      <c r="K511" s="2"/>
      <c r="L511" s="3"/>
      <c r="M511" s="2"/>
      <c r="N511" s="3"/>
      <c r="O511" s="2"/>
      <c r="P511" s="2"/>
      <c r="Q511" s="3">
        <f t="shared" si="312"/>
        <v>0</v>
      </c>
      <c r="R511" s="2">
        <f t="shared" si="318"/>
        <v>0</v>
      </c>
      <c r="S511" s="3">
        <f t="shared" si="318"/>
        <v>0</v>
      </c>
      <c r="T511" s="2"/>
      <c r="U511" s="3"/>
      <c r="V511" s="2"/>
      <c r="W511" s="3"/>
      <c r="X511" s="2"/>
      <c r="Y511" s="2"/>
      <c r="Z511" s="3">
        <f t="shared" si="315"/>
        <v>0</v>
      </c>
      <c r="AA511" s="2">
        <f t="shared" si="316"/>
        <v>0</v>
      </c>
      <c r="AB511" s="3">
        <f t="shared" si="317"/>
        <v>0</v>
      </c>
      <c r="AC511" s="2"/>
      <c r="AD511" s="109" t="b">
        <f t="shared" si="290"/>
        <v>1</v>
      </c>
      <c r="AE511" s="109" t="b">
        <f t="shared" si="291"/>
        <v>1</v>
      </c>
    </row>
    <row r="512" spans="1:31" ht="63">
      <c r="A512" s="2">
        <f t="shared" si="319"/>
        <v>26.690000000000033</v>
      </c>
      <c r="B512" s="2" t="s">
        <v>341</v>
      </c>
      <c r="C512" s="2">
        <v>0</v>
      </c>
      <c r="D512" s="3">
        <v>0</v>
      </c>
      <c r="E512" s="2"/>
      <c r="F512" s="3"/>
      <c r="G512" s="108" t="e">
        <f t="shared" si="292"/>
        <v>#DIV/0!</v>
      </c>
      <c r="H512" s="108" t="e">
        <f t="shared" si="293"/>
        <v>#DIV/0!</v>
      </c>
      <c r="I512" s="2">
        <f t="shared" si="288"/>
        <v>0</v>
      </c>
      <c r="J512" s="3">
        <f t="shared" si="288"/>
        <v>0</v>
      </c>
      <c r="K512" s="2"/>
      <c r="L512" s="3"/>
      <c r="M512" s="2"/>
      <c r="N512" s="3"/>
      <c r="O512" s="2"/>
      <c r="P512" s="2"/>
      <c r="Q512" s="3">
        <f t="shared" si="312"/>
        <v>0</v>
      </c>
      <c r="R512" s="2">
        <f t="shared" si="318"/>
        <v>0</v>
      </c>
      <c r="S512" s="3">
        <f t="shared" si="318"/>
        <v>0</v>
      </c>
      <c r="T512" s="2"/>
      <c r="U512" s="3"/>
      <c r="V512" s="2"/>
      <c r="W512" s="3"/>
      <c r="X512" s="2"/>
      <c r="Y512" s="2"/>
      <c r="Z512" s="3">
        <f t="shared" si="315"/>
        <v>0</v>
      </c>
      <c r="AA512" s="2">
        <f t="shared" si="316"/>
        <v>0</v>
      </c>
      <c r="AB512" s="3">
        <f t="shared" si="317"/>
        <v>0</v>
      </c>
      <c r="AC512" s="2"/>
      <c r="AD512" s="109" t="b">
        <f t="shared" si="290"/>
        <v>1</v>
      </c>
      <c r="AE512" s="109" t="b">
        <f t="shared" si="291"/>
        <v>1</v>
      </c>
    </row>
    <row r="513" spans="1:31" s="176" customFormat="1" ht="31.5">
      <c r="A513" s="4"/>
      <c r="B513" s="4" t="s">
        <v>342</v>
      </c>
      <c r="C513" s="4">
        <f>SUM(C493:C512)</f>
        <v>0</v>
      </c>
      <c r="D513" s="5">
        <f>SUM(D493:D512)</f>
        <v>0</v>
      </c>
      <c r="E513" s="4">
        <f>SUM(E493:E512)</f>
        <v>0</v>
      </c>
      <c r="F513" s="5">
        <f>SUM(F493:F512)</f>
        <v>0</v>
      </c>
      <c r="G513" s="175" t="e">
        <f t="shared" si="292"/>
        <v>#DIV/0!</v>
      </c>
      <c r="H513" s="175" t="e">
        <f t="shared" si="293"/>
        <v>#DIV/0!</v>
      </c>
      <c r="I513" s="4">
        <f t="shared" ref="I513:N513" si="320">SUM(I493:I512)</f>
        <v>0</v>
      </c>
      <c r="J513" s="5">
        <f t="shared" si="320"/>
        <v>0</v>
      </c>
      <c r="K513" s="4">
        <f t="shared" si="320"/>
        <v>0</v>
      </c>
      <c r="L513" s="5">
        <f t="shared" si="320"/>
        <v>0</v>
      </c>
      <c r="M513" s="4">
        <f t="shared" si="320"/>
        <v>0</v>
      </c>
      <c r="N513" s="5">
        <f t="shared" si="320"/>
        <v>0</v>
      </c>
      <c r="O513" s="4"/>
      <c r="P513" s="4">
        <f>SUM(P493:P512)</f>
        <v>0</v>
      </c>
      <c r="Q513" s="5">
        <f t="shared" ref="Q513:Y513" si="321">SUM(Q493:Q512)</f>
        <v>0</v>
      </c>
      <c r="R513" s="4">
        <f t="shared" si="321"/>
        <v>0</v>
      </c>
      <c r="S513" s="5">
        <f t="shared" si="321"/>
        <v>0</v>
      </c>
      <c r="T513" s="4">
        <f t="shared" si="321"/>
        <v>0</v>
      </c>
      <c r="U513" s="5">
        <f t="shared" si="321"/>
        <v>0</v>
      </c>
      <c r="V513" s="4">
        <f t="shared" si="321"/>
        <v>0</v>
      </c>
      <c r="W513" s="5">
        <f t="shared" si="321"/>
        <v>0</v>
      </c>
      <c r="X513" s="4"/>
      <c r="Y513" s="4">
        <f t="shared" si="321"/>
        <v>0</v>
      </c>
      <c r="Z513" s="5">
        <f>SUM(Z493:Z512)</f>
        <v>0</v>
      </c>
      <c r="AA513" s="4">
        <f>SUM(AA493:AA512)</f>
        <v>0</v>
      </c>
      <c r="AB513" s="5">
        <f>SUM(AB493:AB512)</f>
        <v>0</v>
      </c>
      <c r="AC513" s="4"/>
      <c r="AD513" s="109" t="b">
        <f t="shared" si="290"/>
        <v>1</v>
      </c>
      <c r="AE513" s="109" t="b">
        <f t="shared" si="291"/>
        <v>1</v>
      </c>
    </row>
    <row r="514" spans="1:31" s="176" customFormat="1" ht="47.25">
      <c r="A514" s="4"/>
      <c r="B514" s="4" t="s">
        <v>343</v>
      </c>
      <c r="C514" s="4">
        <f>C513+C491</f>
        <v>0</v>
      </c>
      <c r="D514" s="5">
        <f>D513+D491</f>
        <v>0</v>
      </c>
      <c r="E514" s="4">
        <f>E513+E491</f>
        <v>0</v>
      </c>
      <c r="F514" s="5">
        <f>F513+F491</f>
        <v>0</v>
      </c>
      <c r="G514" s="175" t="e">
        <f t="shared" si="292"/>
        <v>#DIV/0!</v>
      </c>
      <c r="H514" s="175" t="e">
        <f t="shared" si="293"/>
        <v>#DIV/0!</v>
      </c>
      <c r="I514" s="4">
        <f t="shared" ref="I514:N514" si="322">I513+I491</f>
        <v>0</v>
      </c>
      <c r="J514" s="5">
        <f t="shared" si="322"/>
        <v>0</v>
      </c>
      <c r="K514" s="4">
        <f t="shared" si="322"/>
        <v>0</v>
      </c>
      <c r="L514" s="5">
        <f t="shared" si="322"/>
        <v>0</v>
      </c>
      <c r="M514" s="4">
        <f t="shared" si="322"/>
        <v>0</v>
      </c>
      <c r="N514" s="5">
        <f t="shared" si="322"/>
        <v>0</v>
      </c>
      <c r="O514" s="4"/>
      <c r="P514" s="4">
        <f t="shared" ref="P514:W514" si="323">P513+P491</f>
        <v>0</v>
      </c>
      <c r="Q514" s="5">
        <f t="shared" si="323"/>
        <v>0</v>
      </c>
      <c r="R514" s="4">
        <f t="shared" si="323"/>
        <v>0</v>
      </c>
      <c r="S514" s="5">
        <f t="shared" si="323"/>
        <v>0</v>
      </c>
      <c r="T514" s="4">
        <f t="shared" si="323"/>
        <v>0</v>
      </c>
      <c r="U514" s="5">
        <f t="shared" si="323"/>
        <v>0</v>
      </c>
      <c r="V514" s="4">
        <f t="shared" si="323"/>
        <v>0</v>
      </c>
      <c r="W514" s="5">
        <f t="shared" si="323"/>
        <v>0</v>
      </c>
      <c r="X514" s="4"/>
      <c r="Y514" s="4">
        <f>Y513+Y491</f>
        <v>0</v>
      </c>
      <c r="Z514" s="5">
        <f>Z513+Z491</f>
        <v>0</v>
      </c>
      <c r="AA514" s="4">
        <f>AA513+AA491</f>
        <v>0</v>
      </c>
      <c r="AB514" s="5">
        <f>AB513+AB491</f>
        <v>0</v>
      </c>
      <c r="AC514" s="4"/>
      <c r="AD514" s="109" t="b">
        <f t="shared" si="290"/>
        <v>1</v>
      </c>
      <c r="AE514" s="109" t="b">
        <f t="shared" si="291"/>
        <v>1</v>
      </c>
    </row>
    <row r="515" spans="1:31" s="176" customFormat="1" ht="47.2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2"/>
        <v>#DIV/0!</v>
      </c>
      <c r="H515" s="175" t="e">
        <f t="shared" si="293"/>
        <v>#DIV/0!</v>
      </c>
      <c r="I515" s="4">
        <f t="shared" ref="I515:N515" si="324">I418+I455+I491</f>
        <v>0</v>
      </c>
      <c r="J515" s="5">
        <f t="shared" si="324"/>
        <v>0</v>
      </c>
      <c r="K515" s="4">
        <f t="shared" si="324"/>
        <v>0</v>
      </c>
      <c r="L515" s="5">
        <f t="shared" si="324"/>
        <v>0</v>
      </c>
      <c r="M515" s="4">
        <f t="shared" si="324"/>
        <v>0</v>
      </c>
      <c r="N515" s="5">
        <f t="shared" si="324"/>
        <v>0</v>
      </c>
      <c r="O515" s="4"/>
      <c r="P515" s="4">
        <f>P418+P455+P491</f>
        <v>0</v>
      </c>
      <c r="Q515" s="5">
        <f t="shared" ref="Q515:W515" si="325">Q418+Q455+Q491</f>
        <v>0</v>
      </c>
      <c r="R515" s="4">
        <f t="shared" si="325"/>
        <v>0</v>
      </c>
      <c r="S515" s="5">
        <f t="shared" si="325"/>
        <v>0</v>
      </c>
      <c r="T515" s="4">
        <f t="shared" si="325"/>
        <v>0</v>
      </c>
      <c r="U515" s="5">
        <f t="shared" si="325"/>
        <v>0</v>
      </c>
      <c r="V515" s="4">
        <f t="shared" si="325"/>
        <v>0</v>
      </c>
      <c r="W515" s="5">
        <f t="shared" si="325"/>
        <v>0</v>
      </c>
      <c r="X515" s="4"/>
      <c r="Y515" s="4">
        <f>Y418+Y455+Y491</f>
        <v>0</v>
      </c>
      <c r="Z515" s="5">
        <f>Z418+Z455+Z491</f>
        <v>0</v>
      </c>
      <c r="AA515" s="4">
        <f>AA418+AA455+AA491</f>
        <v>0</v>
      </c>
      <c r="AB515" s="5">
        <f>AB418+AB455+AB491</f>
        <v>0</v>
      </c>
      <c r="AC515" s="4"/>
      <c r="AD515" s="109" t="b">
        <f t="shared" si="290"/>
        <v>1</v>
      </c>
      <c r="AE515" s="109" t="b">
        <f t="shared" si="291"/>
        <v>1</v>
      </c>
    </row>
    <row r="516" spans="1:31" s="176" customFormat="1" ht="31.5">
      <c r="A516" s="4"/>
      <c r="B516" s="4" t="s">
        <v>345</v>
      </c>
      <c r="C516" s="4">
        <f>C442+C478+C513</f>
        <v>0</v>
      </c>
      <c r="D516" s="5">
        <f>D442+D478+D513</f>
        <v>0</v>
      </c>
      <c r="E516" s="4">
        <f>E442+E478+E513</f>
        <v>0</v>
      </c>
      <c r="F516" s="5">
        <f>F442+F478+F513</f>
        <v>0</v>
      </c>
      <c r="G516" s="175" t="e">
        <f t="shared" si="292"/>
        <v>#DIV/0!</v>
      </c>
      <c r="H516" s="175" t="e">
        <f t="shared" si="293"/>
        <v>#DIV/0!</v>
      </c>
      <c r="I516" s="4">
        <f t="shared" ref="I516:N516" si="326">I442+I478+I513</f>
        <v>0</v>
      </c>
      <c r="J516" s="5">
        <f>J442+J478+J513</f>
        <v>0</v>
      </c>
      <c r="K516" s="4">
        <f t="shared" si="326"/>
        <v>0</v>
      </c>
      <c r="L516" s="5">
        <f t="shared" si="326"/>
        <v>0</v>
      </c>
      <c r="M516" s="4">
        <f t="shared" si="326"/>
        <v>0</v>
      </c>
      <c r="N516" s="5">
        <f t="shared" si="326"/>
        <v>0</v>
      </c>
      <c r="O516" s="4"/>
      <c r="P516" s="4">
        <f>P442+P478+P513</f>
        <v>0</v>
      </c>
      <c r="Q516" s="5">
        <f t="shared" ref="Q516:W516" si="327">Q442+Q478+Q513</f>
        <v>0</v>
      </c>
      <c r="R516" s="4">
        <f t="shared" si="327"/>
        <v>0</v>
      </c>
      <c r="S516" s="5">
        <f t="shared" si="327"/>
        <v>0</v>
      </c>
      <c r="T516" s="4">
        <f t="shared" si="327"/>
        <v>0</v>
      </c>
      <c r="U516" s="5">
        <f t="shared" si="327"/>
        <v>0</v>
      </c>
      <c r="V516" s="4">
        <f t="shared" si="327"/>
        <v>0</v>
      </c>
      <c r="W516" s="5">
        <f t="shared" si="327"/>
        <v>0</v>
      </c>
      <c r="X516" s="4"/>
      <c r="Y516" s="4">
        <f>Y442+Y478+Y513</f>
        <v>0</v>
      </c>
      <c r="Z516" s="5">
        <f>Z442+Z478+Z513</f>
        <v>0</v>
      </c>
      <c r="AA516" s="4">
        <f>AA442+AA478+AA513</f>
        <v>0</v>
      </c>
      <c r="AB516" s="5">
        <f>AB442+AB478+AB513</f>
        <v>0</v>
      </c>
      <c r="AC516" s="4"/>
      <c r="AD516" s="109" t="b">
        <f t="shared" si="290"/>
        <v>1</v>
      </c>
      <c r="AE516" s="109" t="b">
        <f t="shared" si="291"/>
        <v>1</v>
      </c>
    </row>
    <row r="517" spans="1:31" s="176" customFormat="1" ht="63">
      <c r="A517" s="4"/>
      <c r="B517" s="4" t="s">
        <v>346</v>
      </c>
      <c r="C517" s="4">
        <f>C516+C515</f>
        <v>0</v>
      </c>
      <c r="D517" s="5">
        <f>D516+D515</f>
        <v>0</v>
      </c>
      <c r="E517" s="4">
        <f>E516+E515</f>
        <v>0</v>
      </c>
      <c r="F517" s="5">
        <f>F516+F515</f>
        <v>0</v>
      </c>
      <c r="G517" s="175" t="e">
        <f t="shared" si="292"/>
        <v>#DIV/0!</v>
      </c>
      <c r="H517" s="175" t="e">
        <f t="shared" si="293"/>
        <v>#DIV/0!</v>
      </c>
      <c r="I517" s="4">
        <f t="shared" ref="I517:N517" si="328">I516+I515</f>
        <v>0</v>
      </c>
      <c r="J517" s="5">
        <f t="shared" si="328"/>
        <v>0</v>
      </c>
      <c r="K517" s="4">
        <f t="shared" si="328"/>
        <v>0</v>
      </c>
      <c r="L517" s="5">
        <f t="shared" si="328"/>
        <v>0</v>
      </c>
      <c r="M517" s="4">
        <f t="shared" si="328"/>
        <v>0</v>
      </c>
      <c r="N517" s="5">
        <f t="shared" si="328"/>
        <v>0</v>
      </c>
      <c r="O517" s="4"/>
      <c r="P517" s="4">
        <f t="shared" ref="P517:W517" si="329">P516+P515</f>
        <v>0</v>
      </c>
      <c r="Q517" s="5">
        <f t="shared" si="329"/>
        <v>0</v>
      </c>
      <c r="R517" s="4">
        <f t="shared" si="329"/>
        <v>0</v>
      </c>
      <c r="S517" s="5">
        <f t="shared" si="329"/>
        <v>0</v>
      </c>
      <c r="T517" s="4">
        <f t="shared" si="329"/>
        <v>0</v>
      </c>
      <c r="U517" s="5">
        <f t="shared" si="329"/>
        <v>0</v>
      </c>
      <c r="V517" s="4">
        <f t="shared" si="329"/>
        <v>0</v>
      </c>
      <c r="W517" s="5">
        <f t="shared" si="329"/>
        <v>0</v>
      </c>
      <c r="X517" s="4"/>
      <c r="Y517" s="4">
        <f>Y516+Y515</f>
        <v>0</v>
      </c>
      <c r="Z517" s="5">
        <f>Z516+Z515</f>
        <v>0</v>
      </c>
      <c r="AA517" s="4">
        <f>AA516+AA515</f>
        <v>0</v>
      </c>
      <c r="AB517" s="5">
        <f>AB516+AB515</f>
        <v>0</v>
      </c>
      <c r="AC517" s="4"/>
      <c r="AD517" s="109" t="b">
        <f t="shared" si="290"/>
        <v>1</v>
      </c>
      <c r="AE517" s="109" t="b">
        <f t="shared" si="291"/>
        <v>1</v>
      </c>
    </row>
    <row r="518" spans="1:31" s="176" customFormat="1" ht="31.5">
      <c r="A518" s="4"/>
      <c r="B518" s="4" t="s">
        <v>347</v>
      </c>
      <c r="C518" s="4"/>
      <c r="D518" s="5">
        <f>D405+D517</f>
        <v>2487.1686231999997</v>
      </c>
      <c r="E518" s="4"/>
      <c r="F518" s="5">
        <f>F405+F517</f>
        <v>1554.4858500000003</v>
      </c>
      <c r="G518" s="175" t="e">
        <f t="shared" si="292"/>
        <v>#DIV/0!</v>
      </c>
      <c r="H518" s="175">
        <f t="shared" si="293"/>
        <v>0.62500219546835289</v>
      </c>
      <c r="I518" s="4"/>
      <c r="J518" s="5">
        <f>J405+J517</f>
        <v>200.17877319999999</v>
      </c>
      <c r="K518" s="4"/>
      <c r="L518" s="5">
        <f>L405+L517</f>
        <v>732.50399999999991</v>
      </c>
      <c r="M518" s="4"/>
      <c r="N518" s="5">
        <f>N405+N517</f>
        <v>0</v>
      </c>
      <c r="O518" s="4"/>
      <c r="P518" s="4"/>
      <c r="Q518" s="5">
        <f>Q405+Q517</f>
        <v>1572.7602000000002</v>
      </c>
      <c r="R518" s="4"/>
      <c r="S518" s="5">
        <f>S405+S517</f>
        <v>2305.2641999999996</v>
      </c>
      <c r="T518" s="4"/>
      <c r="U518" s="5">
        <f>U405+U517</f>
        <v>732.50399999999991</v>
      </c>
      <c r="V518" s="4"/>
      <c r="W518" s="5">
        <f>W405+W517</f>
        <v>0</v>
      </c>
      <c r="X518" s="4"/>
      <c r="Y518" s="4"/>
      <c r="Z518" s="5">
        <f>Z405+Z517</f>
        <v>1572.7602000000002</v>
      </c>
      <c r="AA518" s="4"/>
      <c r="AB518" s="5">
        <f>AB405+AB517</f>
        <v>2305.2641999999996</v>
      </c>
      <c r="AC518" s="4"/>
      <c r="AD518" s="109" t="b">
        <f t="shared" si="290"/>
        <v>0</v>
      </c>
      <c r="AE518" s="109" t="b">
        <f t="shared" si="291"/>
        <v>1</v>
      </c>
    </row>
    <row r="519" spans="1:31">
      <c r="AD519" s="109" t="b">
        <f t="shared" si="290"/>
        <v>1</v>
      </c>
      <c r="AE519" s="109" t="b">
        <f t="shared" si="291"/>
        <v>1</v>
      </c>
    </row>
    <row r="520" spans="1:31">
      <c r="B520" s="8" t="s">
        <v>273</v>
      </c>
      <c r="Q520" s="10"/>
      <c r="S520" s="10">
        <f>(S393+S402)/S405</f>
        <v>2.8196334285675372E-2</v>
      </c>
      <c r="AD520" s="109" t="b">
        <f>X520*Y520=Z520</f>
        <v>1</v>
      </c>
      <c r="AE520" s="10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1.7814530759641348E-2</v>
      </c>
      <c r="AB521" s="9">
        <f>AB143+AB193+AB206+AB212+AB260+AB283+AB297+AB306+AB311+AB322+AB326+AB333+AB337+AB343+AB347+AB386+AB393+AB399+AB404+AB517</f>
        <v>2305.2642000000001</v>
      </c>
      <c r="AD521" s="109" t="b">
        <f>X521*Y521=Z521</f>
        <v>1</v>
      </c>
      <c r="AE521" s="109" t="b">
        <f>U521+W521+Z521=AB521</f>
        <v>0</v>
      </c>
    </row>
    <row r="522" spans="1:31" ht="31.5">
      <c r="B522" s="8" t="s">
        <v>349</v>
      </c>
      <c r="Q522" s="10"/>
      <c r="S522" s="10">
        <f>S398/S405</f>
        <v>4.8801347802130456E-3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0.31948789210364698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14" priority="2" stopIfTrue="1" operator="equal">
      <formula>0</formula>
    </cfRule>
  </conditionalFormatting>
  <conditionalFormatting sqref="X493:X495">
    <cfRule type="cellIs" dxfId="13" priority="1" stopIfTrue="1" operator="equal">
      <formula>0</formula>
    </cfRule>
  </conditionalFormatting>
  <pageMargins left="0.7" right="0.7" top="0.45" bottom="0.2" header="0.3" footer="0.16"/>
  <pageSetup paperSize="9" scale="4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523"/>
  <sheetViews>
    <sheetView view="pageBreakPreview" zoomScale="60" zoomScaleNormal="55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R10" sqref="R10"/>
    </sheetView>
  </sheetViews>
  <sheetFormatPr defaultRowHeight="15.75"/>
  <cols>
    <col min="1" max="1" width="10.42578125" style="8" customWidth="1"/>
    <col min="2" max="2" width="23.140625" style="8" customWidth="1"/>
    <col min="3" max="3" width="11" style="8" customWidth="1"/>
    <col min="4" max="4" width="12.28515625" style="9" customWidth="1"/>
    <col min="5" max="5" width="8.5703125" style="8" customWidth="1"/>
    <col min="6" max="6" width="11" style="9" customWidth="1"/>
    <col min="7" max="8" width="12.28515625" style="8" customWidth="1"/>
    <col min="9" max="9" width="9.28515625" style="8" customWidth="1"/>
    <col min="10" max="10" width="10.28515625" style="9" customWidth="1"/>
    <col min="11" max="11" width="9" style="8" customWidth="1"/>
    <col min="12" max="12" width="10.28515625" style="9" customWidth="1"/>
    <col min="13" max="13" width="7.85546875" style="8" customWidth="1"/>
    <col min="14" max="14" width="12.28515625" style="9" customWidth="1"/>
    <col min="15" max="15" width="11.42578125" style="8" customWidth="1"/>
    <col min="16" max="16" width="12.85546875" style="8" customWidth="1"/>
    <col min="17" max="17" width="11.7109375" style="9" customWidth="1"/>
    <col min="18" max="18" width="9.28515625" style="8" customWidth="1"/>
    <col min="19" max="19" width="11.85546875" style="9" customWidth="1"/>
    <col min="20" max="20" width="9.28515625" style="8" customWidth="1"/>
    <col min="21" max="21" width="11" style="9" customWidth="1"/>
    <col min="22" max="22" width="12.28515625" style="8" customWidth="1"/>
    <col min="23" max="23" width="12.28515625" style="9" customWidth="1"/>
    <col min="24" max="24" width="10.28515625" style="8" customWidth="1"/>
    <col min="25" max="25" width="12.28515625" style="8" customWidth="1"/>
    <col min="26" max="26" width="10.7109375" style="9" customWidth="1"/>
    <col min="27" max="27" width="11.5703125" style="8" customWidth="1"/>
    <col min="28" max="28" width="12.28515625" style="9" customWidth="1"/>
    <col min="29" max="29" width="19.42578125" style="8" customWidth="1"/>
    <col min="30" max="30" width="9.42578125" style="8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1.85546875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1.85546875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1.85546875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1.85546875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1.85546875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1.85546875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1.85546875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1.85546875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1.85546875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1.85546875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1.85546875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1.85546875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1.85546875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1.85546875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1.85546875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1.85546875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1.85546875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1.85546875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1.85546875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1.85546875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1.85546875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1.85546875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1.85546875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1.85546875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1.85546875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1.85546875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1.85546875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1.85546875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1.85546875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1.85546875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1.85546875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1.85546875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1.85546875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1.85546875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1.85546875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1.85546875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1.85546875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1.85546875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1.85546875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1.85546875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1.85546875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1.85546875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1.85546875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1.85546875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1.85546875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1.85546875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1.85546875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1.85546875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1.85546875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1.85546875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1.85546875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1.85546875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1.85546875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1.85546875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1.85546875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1.85546875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1.85546875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1.85546875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1.85546875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1.85546875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1.85546875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1.85546875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1.85546875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 ht="62.25" customHeigh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 ht="46.5" customHeight="1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 ht="31.5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 ht="31.5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47.2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47.2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47.2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 ht="31.5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47.2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47.2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47.2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 ht="31.5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f t="shared" si="14"/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 ht="31.5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47.2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6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 ht="31.5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78.7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>
        <f>X26*Y26</f>
        <v>0</v>
      </c>
      <c r="AA26" s="2">
        <f t="shared" si="17"/>
        <v>0</v>
      </c>
      <c r="AB26" s="3">
        <f t="shared" si="17"/>
        <v>0</v>
      </c>
      <c r="AC26" s="2"/>
      <c r="AD26" s="109" t="b">
        <f t="shared" si="7"/>
        <v>1</v>
      </c>
      <c r="AE26" s="109" t="b">
        <f t="shared" si="8"/>
        <v>1</v>
      </c>
    </row>
    <row r="27" spans="1:31" ht="47.25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63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110.25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47.2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47.2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78.75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78.7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47.2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47.2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63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47.2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47.2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47.2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47.2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47.2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47.2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63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 ht="31.5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f t="shared" si="25"/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 ht="47.25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f>Y44+Y21</f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 ht="31.5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47.2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47.2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47.2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 ht="31.5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Y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f t="shared" si="32"/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47.2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 ht="31.5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78.7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>
        <f t="shared" ref="Z57:Z75" si="37">X57*Y57</f>
        <v>0</v>
      </c>
      <c r="AA57" s="2">
        <f t="shared" ref="AA57:AA75" si="38">T57+V57+Y57</f>
        <v>0</v>
      </c>
      <c r="AB57" s="3">
        <f t="shared" ref="AB57:AB75" si="39">U57+W57+Z57</f>
        <v>0</v>
      </c>
      <c r="AC57" s="2"/>
      <c r="AD57" s="109" t="b">
        <f t="shared" si="7"/>
        <v>1</v>
      </c>
      <c r="AE57" s="109" t="b">
        <f t="shared" si="8"/>
        <v>1</v>
      </c>
    </row>
    <row r="58" spans="1:31" ht="31.5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40">K58+M58+P58</f>
        <v>0</v>
      </c>
      <c r="S58" s="3">
        <f t="shared" ref="S58:S75" si="41">L58+N58+Q58</f>
        <v>0</v>
      </c>
      <c r="T58" s="2"/>
      <c r="U58" s="3"/>
      <c r="V58" s="2"/>
      <c r="W58" s="3"/>
      <c r="X58" s="2"/>
      <c r="Y58" s="2"/>
      <c r="Z58" s="3">
        <f t="shared" si="37"/>
        <v>0</v>
      </c>
      <c r="AA58" s="2">
        <f t="shared" si="38"/>
        <v>0</v>
      </c>
      <c r="AB58" s="3">
        <f t="shared" si="39"/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78.7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40"/>
        <v>0</v>
      </c>
      <c r="S59" s="3">
        <f t="shared" si="41"/>
        <v>0</v>
      </c>
      <c r="T59" s="2"/>
      <c r="U59" s="3"/>
      <c r="V59" s="2"/>
      <c r="W59" s="3"/>
      <c r="X59" s="2"/>
      <c r="Y59" s="2"/>
      <c r="Z59" s="3">
        <f t="shared" si="37"/>
        <v>0</v>
      </c>
      <c r="AA59" s="2">
        <f t="shared" si="38"/>
        <v>0</v>
      </c>
      <c r="AB59" s="3">
        <f t="shared" si="39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78.7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40"/>
        <v>0</v>
      </c>
      <c r="S60" s="3">
        <f t="shared" si="41"/>
        <v>0</v>
      </c>
      <c r="T60" s="2"/>
      <c r="U60" s="3"/>
      <c r="V60" s="2"/>
      <c r="W60" s="3"/>
      <c r="X60" s="2"/>
      <c r="Y60" s="2"/>
      <c r="Z60" s="3">
        <f t="shared" si="37"/>
        <v>0</v>
      </c>
      <c r="AA60" s="2">
        <f t="shared" si="38"/>
        <v>0</v>
      </c>
      <c r="AB60" s="3">
        <f t="shared" si="39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126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40"/>
        <v>0</v>
      </c>
      <c r="S61" s="3">
        <f t="shared" si="41"/>
        <v>0</v>
      </c>
      <c r="T61" s="2"/>
      <c r="U61" s="3"/>
      <c r="V61" s="2"/>
      <c r="W61" s="3"/>
      <c r="X61" s="2"/>
      <c r="Y61" s="2"/>
      <c r="Z61" s="3">
        <f t="shared" si="37"/>
        <v>0</v>
      </c>
      <c r="AA61" s="2">
        <f t="shared" si="38"/>
        <v>0</v>
      </c>
      <c r="AB61" s="3">
        <f t="shared" si="39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47.2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40"/>
        <v>0</v>
      </c>
      <c r="S62" s="3">
        <f t="shared" si="41"/>
        <v>0</v>
      </c>
      <c r="T62" s="2"/>
      <c r="U62" s="3"/>
      <c r="V62" s="2"/>
      <c r="W62" s="3"/>
      <c r="X62" s="2"/>
      <c r="Y62" s="2"/>
      <c r="Z62" s="3">
        <f t="shared" si="37"/>
        <v>0</v>
      </c>
      <c r="AA62" s="2">
        <f t="shared" si="38"/>
        <v>0</v>
      </c>
      <c r="AB62" s="3">
        <f t="shared" si="39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47.2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40"/>
        <v>0</v>
      </c>
      <c r="S63" s="3">
        <f t="shared" si="41"/>
        <v>0</v>
      </c>
      <c r="T63" s="2"/>
      <c r="U63" s="3"/>
      <c r="V63" s="2"/>
      <c r="W63" s="3"/>
      <c r="X63" s="2"/>
      <c r="Y63" s="2"/>
      <c r="Z63" s="3">
        <f t="shared" si="37"/>
        <v>0</v>
      </c>
      <c r="AA63" s="2">
        <f t="shared" si="38"/>
        <v>0</v>
      </c>
      <c r="AB63" s="3">
        <f t="shared" si="39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94.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40"/>
        <v>0</v>
      </c>
      <c r="S64" s="3">
        <f t="shared" si="41"/>
        <v>0</v>
      </c>
      <c r="T64" s="2"/>
      <c r="U64" s="3"/>
      <c r="V64" s="2"/>
      <c r="W64" s="3"/>
      <c r="X64" s="2"/>
      <c r="Y64" s="2"/>
      <c r="Z64" s="3">
        <f t="shared" si="37"/>
        <v>0</v>
      </c>
      <c r="AA64" s="2">
        <f t="shared" si="38"/>
        <v>0</v>
      </c>
      <c r="AB64" s="3">
        <f t="shared" si="39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78.7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40"/>
        <v>0</v>
      </c>
      <c r="S65" s="3">
        <f t="shared" si="41"/>
        <v>0</v>
      </c>
      <c r="T65" s="2"/>
      <c r="U65" s="3"/>
      <c r="V65" s="2"/>
      <c r="W65" s="3"/>
      <c r="X65" s="2"/>
      <c r="Y65" s="2"/>
      <c r="Z65" s="3">
        <f t="shared" si="37"/>
        <v>0</v>
      </c>
      <c r="AA65" s="2">
        <f t="shared" si="38"/>
        <v>0</v>
      </c>
      <c r="AB65" s="3">
        <f t="shared" si="39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47.2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40"/>
        <v>0</v>
      </c>
      <c r="S66" s="3">
        <f t="shared" si="41"/>
        <v>0</v>
      </c>
      <c r="T66" s="2"/>
      <c r="U66" s="3"/>
      <c r="V66" s="2"/>
      <c r="W66" s="3"/>
      <c r="X66" s="2"/>
      <c r="Y66" s="2"/>
      <c r="Z66" s="3">
        <f t="shared" si="37"/>
        <v>0</v>
      </c>
      <c r="AA66" s="2">
        <f t="shared" si="38"/>
        <v>0</v>
      </c>
      <c r="AB66" s="3">
        <f t="shared" si="39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63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40"/>
        <v>0</v>
      </c>
      <c r="S67" s="3">
        <f t="shared" si="41"/>
        <v>0</v>
      </c>
      <c r="T67" s="2"/>
      <c r="U67" s="3"/>
      <c r="V67" s="2"/>
      <c r="W67" s="3"/>
      <c r="X67" s="2"/>
      <c r="Y67" s="2"/>
      <c r="Z67" s="3">
        <f t="shared" si="37"/>
        <v>0</v>
      </c>
      <c r="AA67" s="2">
        <f t="shared" si="38"/>
        <v>0</v>
      </c>
      <c r="AB67" s="3">
        <f t="shared" si="39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63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40"/>
        <v>0</v>
      </c>
      <c r="S68" s="3">
        <f t="shared" si="41"/>
        <v>0</v>
      </c>
      <c r="T68" s="2"/>
      <c r="U68" s="3"/>
      <c r="V68" s="2"/>
      <c r="W68" s="3"/>
      <c r="X68" s="2"/>
      <c r="Y68" s="2"/>
      <c r="Z68" s="3">
        <f t="shared" si="37"/>
        <v>0</v>
      </c>
      <c r="AA68" s="2">
        <f t="shared" si="38"/>
        <v>0</v>
      </c>
      <c r="AB68" s="3">
        <f t="shared" si="39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47.2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40"/>
        <v>0</v>
      </c>
      <c r="S69" s="3">
        <f t="shared" si="41"/>
        <v>0</v>
      </c>
      <c r="T69" s="2"/>
      <c r="U69" s="3"/>
      <c r="V69" s="2"/>
      <c r="W69" s="3"/>
      <c r="X69" s="2"/>
      <c r="Y69" s="2"/>
      <c r="Z69" s="3">
        <f t="shared" si="37"/>
        <v>0</v>
      </c>
      <c r="AA69" s="2">
        <f t="shared" si="38"/>
        <v>0</v>
      </c>
      <c r="AB69" s="3">
        <f t="shared" si="39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47.2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40"/>
        <v>0</v>
      </c>
      <c r="S70" s="3">
        <f t="shared" si="41"/>
        <v>0</v>
      </c>
      <c r="T70" s="2"/>
      <c r="U70" s="3"/>
      <c r="V70" s="2"/>
      <c r="W70" s="3"/>
      <c r="X70" s="2"/>
      <c r="Y70" s="2"/>
      <c r="Z70" s="3">
        <f t="shared" si="37"/>
        <v>0</v>
      </c>
      <c r="AA70" s="2">
        <f t="shared" si="38"/>
        <v>0</v>
      </c>
      <c r="AB70" s="3">
        <f t="shared" si="39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47.2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40"/>
        <v>0</v>
      </c>
      <c r="S71" s="3">
        <f t="shared" si="41"/>
        <v>0</v>
      </c>
      <c r="T71" s="2"/>
      <c r="U71" s="3"/>
      <c r="V71" s="2"/>
      <c r="W71" s="3"/>
      <c r="X71" s="2"/>
      <c r="Y71" s="2"/>
      <c r="Z71" s="3">
        <f t="shared" si="37"/>
        <v>0</v>
      </c>
      <c r="AA71" s="2">
        <f t="shared" si="38"/>
        <v>0</v>
      </c>
      <c r="AB71" s="3">
        <f t="shared" si="39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47.2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40"/>
        <v>0</v>
      </c>
      <c r="S72" s="3">
        <f t="shared" si="41"/>
        <v>0</v>
      </c>
      <c r="T72" s="2"/>
      <c r="U72" s="3"/>
      <c r="V72" s="2"/>
      <c r="W72" s="3"/>
      <c r="X72" s="2"/>
      <c r="Y72" s="2"/>
      <c r="Z72" s="3">
        <f t="shared" si="37"/>
        <v>0</v>
      </c>
      <c r="AA72" s="2">
        <f t="shared" si="38"/>
        <v>0</v>
      </c>
      <c r="AB72" s="3">
        <f t="shared" si="39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47.2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40"/>
        <v>0</v>
      </c>
      <c r="S73" s="3">
        <f t="shared" si="41"/>
        <v>0</v>
      </c>
      <c r="T73" s="2"/>
      <c r="U73" s="3"/>
      <c r="V73" s="2"/>
      <c r="W73" s="3"/>
      <c r="X73" s="2"/>
      <c r="Y73" s="2"/>
      <c r="Z73" s="3">
        <f t="shared" si="37"/>
        <v>0</v>
      </c>
      <c r="AA73" s="2">
        <f t="shared" si="38"/>
        <v>0</v>
      </c>
      <c r="AB73" s="3">
        <f t="shared" si="39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47.2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40"/>
        <v>0</v>
      </c>
      <c r="S74" s="3">
        <f t="shared" si="41"/>
        <v>0</v>
      </c>
      <c r="T74" s="2"/>
      <c r="U74" s="3"/>
      <c r="V74" s="2"/>
      <c r="W74" s="3"/>
      <c r="X74" s="2"/>
      <c r="Y74" s="2"/>
      <c r="Z74" s="3">
        <f t="shared" si="37"/>
        <v>0</v>
      </c>
      <c r="AA74" s="2">
        <f t="shared" si="38"/>
        <v>0</v>
      </c>
      <c r="AB74" s="3">
        <f t="shared" si="39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63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40"/>
        <v>0</v>
      </c>
      <c r="S75" s="3">
        <f t="shared" si="41"/>
        <v>0</v>
      </c>
      <c r="T75" s="2"/>
      <c r="U75" s="3"/>
      <c r="V75" s="2"/>
      <c r="W75" s="3"/>
      <c r="X75" s="2"/>
      <c r="Y75" s="2"/>
      <c r="Z75" s="3">
        <f t="shared" si="37"/>
        <v>0</v>
      </c>
      <c r="AA75" s="2">
        <f t="shared" si="38"/>
        <v>0</v>
      </c>
      <c r="AB75" s="3">
        <f t="shared" si="39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 ht="31.5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f t="shared" si="47"/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 ht="31.5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f>Y76+Y52</f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 ht="31.5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f>Y77+Y45</f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47.2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 ht="31.5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47.2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47.2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47.2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1</v>
      </c>
      <c r="Q85" s="3">
        <f>P85*O85</f>
        <v>0.375</v>
      </c>
      <c r="R85" s="2">
        <f t="shared" si="51"/>
        <v>1</v>
      </c>
      <c r="S85" s="3">
        <f t="shared" si="51"/>
        <v>0.375</v>
      </c>
      <c r="T85" s="2"/>
      <c r="U85" s="3"/>
      <c r="V85" s="2"/>
      <c r="W85" s="3"/>
      <c r="X85" s="2">
        <v>0.375</v>
      </c>
      <c r="Y85" s="2">
        <v>1</v>
      </c>
      <c r="Z85" s="222">
        <f>X85*Y85</f>
        <v>0.375</v>
      </c>
      <c r="AA85" s="2">
        <f t="shared" si="52"/>
        <v>1</v>
      </c>
      <c r="AB85" s="222">
        <f>U85+W85+Z85</f>
        <v>0.375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 ht="31.5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1</v>
      </c>
      <c r="Q86" s="5">
        <f t="shared" si="54"/>
        <v>0.375</v>
      </c>
      <c r="R86" s="4">
        <f t="shared" si="54"/>
        <v>1</v>
      </c>
      <c r="S86" s="5">
        <f t="shared" si="54"/>
        <v>0.375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f t="shared" si="54"/>
        <v>1</v>
      </c>
      <c r="Z86" s="5">
        <f t="shared" si="54"/>
        <v>0.375</v>
      </c>
      <c r="AA86" s="4">
        <f t="shared" si="54"/>
        <v>1</v>
      </c>
      <c r="AB86" s="5">
        <f t="shared" si="54"/>
        <v>0.375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 ht="31.5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47.25">
      <c r="A88" s="2">
        <v>3.05</v>
      </c>
      <c r="B88" s="2" t="s">
        <v>39</v>
      </c>
      <c r="C88" s="2">
        <v>1</v>
      </c>
      <c r="D88" s="3">
        <v>9</v>
      </c>
      <c r="E88" s="2">
        <f>C88</f>
        <v>1</v>
      </c>
      <c r="F88" s="3">
        <f>D88*92%</f>
        <v>8.2800000000000011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0.71999999999999886</v>
      </c>
      <c r="K88" s="2"/>
      <c r="L88" s="3"/>
      <c r="M88" s="2"/>
      <c r="N88" s="3"/>
      <c r="O88" s="2">
        <v>9</v>
      </c>
      <c r="P88" s="2">
        <f>$P$85</f>
        <v>1</v>
      </c>
      <c r="Q88" s="3">
        <f>P88*O88</f>
        <v>9</v>
      </c>
      <c r="R88" s="2">
        <f t="shared" ref="R88:S90" si="56">K88+M88+P88</f>
        <v>1</v>
      </c>
      <c r="S88" s="3">
        <f t="shared" si="56"/>
        <v>9</v>
      </c>
      <c r="T88" s="2"/>
      <c r="U88" s="3"/>
      <c r="V88" s="2"/>
      <c r="W88" s="3"/>
      <c r="X88" s="2">
        <v>9</v>
      </c>
      <c r="Y88" s="2">
        <v>1</v>
      </c>
      <c r="Z88" s="222">
        <f>X88*Y88</f>
        <v>9</v>
      </c>
      <c r="AA88" s="2">
        <f t="shared" ref="AA88:AB90" si="57">T88+V88+Y88</f>
        <v>1</v>
      </c>
      <c r="AB88" s="222">
        <f t="shared" si="57"/>
        <v>9</v>
      </c>
      <c r="AC88" s="2"/>
      <c r="AD88" s="109" t="b">
        <f t="shared" si="44"/>
        <v>1</v>
      </c>
      <c r="AE88" s="109" t="b">
        <f t="shared" si="45"/>
        <v>1</v>
      </c>
    </row>
    <row r="89" spans="1:31" ht="31.5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78.7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>
        <f t="shared" ref="Z91:Z108" si="59">X91*Y91</f>
        <v>0</v>
      </c>
      <c r="AA91" s="2">
        <f t="shared" ref="AA91:AA108" si="60">T91+V91+Y91</f>
        <v>0</v>
      </c>
      <c r="AB91" s="3">
        <f t="shared" ref="AB91:AB108" si="61">U91+W91+Z91</f>
        <v>0</v>
      </c>
      <c r="AC91" s="2"/>
      <c r="AD91" s="109" t="b">
        <f t="shared" si="44"/>
        <v>1</v>
      </c>
      <c r="AE91" s="109" t="b">
        <f t="shared" si="45"/>
        <v>1</v>
      </c>
    </row>
    <row r="92" spans="1:31" ht="47.25">
      <c r="A92" s="2" t="s">
        <v>43</v>
      </c>
      <c r="B92" s="2" t="s">
        <v>44</v>
      </c>
      <c r="C92" s="2">
        <v>1</v>
      </c>
      <c r="D92" s="3">
        <v>3</v>
      </c>
      <c r="E92" s="2">
        <f>C92</f>
        <v>1</v>
      </c>
      <c r="F92" s="3">
        <f>D92</f>
        <v>3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62">$P$85</f>
        <v>1</v>
      </c>
      <c r="Q92" s="3">
        <f t="shared" si="58"/>
        <v>3</v>
      </c>
      <c r="R92" s="2">
        <f t="shared" ref="R92:R108" si="63">K92+M92+P92</f>
        <v>1</v>
      </c>
      <c r="S92" s="3">
        <f t="shared" ref="S92:S108" si="64">L92+N92+Q92</f>
        <v>3</v>
      </c>
      <c r="T92" s="2"/>
      <c r="U92" s="3"/>
      <c r="V92" s="2"/>
      <c r="W92" s="3"/>
      <c r="X92" s="2">
        <v>3</v>
      </c>
      <c r="Y92" s="2">
        <v>1</v>
      </c>
      <c r="Z92" s="3">
        <f t="shared" si="59"/>
        <v>3</v>
      </c>
      <c r="AA92" s="2">
        <f t="shared" si="60"/>
        <v>1</v>
      </c>
      <c r="AB92" s="3">
        <f t="shared" si="61"/>
        <v>3</v>
      </c>
      <c r="AC92" s="2"/>
      <c r="AD92" s="109" t="b">
        <f t="shared" si="44"/>
        <v>1</v>
      </c>
      <c r="AE92" s="109" t="b">
        <f t="shared" si="45"/>
        <v>1</v>
      </c>
    </row>
    <row r="93" spans="1:31" ht="63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3"/>
        <v>0</v>
      </c>
      <c r="S93" s="3">
        <f t="shared" si="64"/>
        <v>0</v>
      </c>
      <c r="T93" s="2"/>
      <c r="U93" s="3"/>
      <c r="V93" s="2"/>
      <c r="W93" s="3"/>
      <c r="X93" s="2">
        <v>9.6</v>
      </c>
      <c r="Y93" s="2"/>
      <c r="Z93" s="3">
        <f t="shared" si="59"/>
        <v>0</v>
      </c>
      <c r="AA93" s="2">
        <f t="shared" si="60"/>
        <v>0</v>
      </c>
      <c r="AB93" s="3">
        <f t="shared" si="61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110.25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3"/>
        <v>0</v>
      </c>
      <c r="S94" s="3">
        <f t="shared" si="64"/>
        <v>0</v>
      </c>
      <c r="T94" s="2"/>
      <c r="U94" s="3"/>
      <c r="V94" s="2"/>
      <c r="W94" s="3"/>
      <c r="X94" s="2">
        <v>2.88</v>
      </c>
      <c r="Y94" s="2"/>
      <c r="Z94" s="3">
        <f t="shared" si="59"/>
        <v>0</v>
      </c>
      <c r="AA94" s="2">
        <f t="shared" si="60"/>
        <v>0</v>
      </c>
      <c r="AB94" s="3">
        <f t="shared" si="61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47.25">
      <c r="A95" s="2" t="s">
        <v>49</v>
      </c>
      <c r="B95" s="2" t="s">
        <v>50</v>
      </c>
      <c r="C95" s="2">
        <v>1</v>
      </c>
      <c r="D95" s="3">
        <v>1.5</v>
      </c>
      <c r="E95" s="2">
        <f t="shared" ref="E95:F98" si="65">C95</f>
        <v>1</v>
      </c>
      <c r="F95" s="3">
        <f t="shared" si="65"/>
        <v>1.5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62"/>
        <v>1</v>
      </c>
      <c r="Q95" s="3">
        <f t="shared" si="58"/>
        <v>1.5</v>
      </c>
      <c r="R95" s="2">
        <f t="shared" si="63"/>
        <v>1</v>
      </c>
      <c r="S95" s="3">
        <f t="shared" si="64"/>
        <v>1.5</v>
      </c>
      <c r="T95" s="2"/>
      <c r="U95" s="3"/>
      <c r="V95" s="2"/>
      <c r="W95" s="3"/>
      <c r="X95" s="2">
        <v>1.5</v>
      </c>
      <c r="Y95" s="2">
        <v>1</v>
      </c>
      <c r="Z95" s="3">
        <f t="shared" si="59"/>
        <v>1.5</v>
      </c>
      <c r="AA95" s="2">
        <f t="shared" si="60"/>
        <v>1</v>
      </c>
      <c r="AB95" s="3">
        <f t="shared" si="61"/>
        <v>1.5</v>
      </c>
      <c r="AC95" s="2"/>
      <c r="AD95" s="109" t="b">
        <f t="shared" si="44"/>
        <v>1</v>
      </c>
      <c r="AE95" s="109" t="b">
        <f t="shared" si="45"/>
        <v>1</v>
      </c>
    </row>
    <row r="96" spans="1:31" ht="47.25">
      <c r="A96" s="2" t="s">
        <v>51</v>
      </c>
      <c r="B96" s="2" t="s">
        <v>52</v>
      </c>
      <c r="C96" s="2">
        <v>1</v>
      </c>
      <c r="D96" s="3">
        <v>1.2</v>
      </c>
      <c r="E96" s="2">
        <f t="shared" si="65"/>
        <v>1</v>
      </c>
      <c r="F96" s="3">
        <f t="shared" si="65"/>
        <v>1.2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62"/>
        <v>1</v>
      </c>
      <c r="Q96" s="3">
        <f t="shared" si="58"/>
        <v>1.2</v>
      </c>
      <c r="R96" s="2">
        <f t="shared" si="63"/>
        <v>1</v>
      </c>
      <c r="S96" s="3">
        <f t="shared" si="64"/>
        <v>1.2</v>
      </c>
      <c r="T96" s="2"/>
      <c r="U96" s="3"/>
      <c r="V96" s="2"/>
      <c r="W96" s="3"/>
      <c r="X96" s="2">
        <v>1.2</v>
      </c>
      <c r="Y96" s="2">
        <v>1</v>
      </c>
      <c r="Z96" s="3">
        <f t="shared" si="59"/>
        <v>1.2</v>
      </c>
      <c r="AA96" s="2">
        <f t="shared" si="60"/>
        <v>1</v>
      </c>
      <c r="AB96" s="3">
        <f t="shared" si="61"/>
        <v>1.2</v>
      </c>
      <c r="AC96" s="2"/>
      <c r="AD96" s="109" t="b">
        <f t="shared" si="44"/>
        <v>1</v>
      </c>
      <c r="AE96" s="109" t="b">
        <f t="shared" si="45"/>
        <v>1</v>
      </c>
    </row>
    <row r="97" spans="1:31" ht="78.75">
      <c r="A97" s="2" t="s">
        <v>53</v>
      </c>
      <c r="B97" s="2" t="s">
        <v>54</v>
      </c>
      <c r="C97" s="2">
        <v>1</v>
      </c>
      <c r="D97" s="3">
        <v>1.2</v>
      </c>
      <c r="E97" s="2">
        <f t="shared" si="65"/>
        <v>1</v>
      </c>
      <c r="F97" s="3">
        <f t="shared" si="65"/>
        <v>1.2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62"/>
        <v>1</v>
      </c>
      <c r="Q97" s="3">
        <f t="shared" si="58"/>
        <v>1.2</v>
      </c>
      <c r="R97" s="2">
        <f t="shared" si="63"/>
        <v>1</v>
      </c>
      <c r="S97" s="3">
        <f t="shared" si="64"/>
        <v>1.2</v>
      </c>
      <c r="T97" s="2"/>
      <c r="U97" s="3"/>
      <c r="V97" s="2"/>
      <c r="W97" s="3"/>
      <c r="X97" s="2">
        <v>1.2</v>
      </c>
      <c r="Y97" s="2">
        <v>1</v>
      </c>
      <c r="Z97" s="3">
        <f t="shared" si="59"/>
        <v>1.2</v>
      </c>
      <c r="AA97" s="2">
        <f t="shared" si="60"/>
        <v>1</v>
      </c>
      <c r="AB97" s="3">
        <f t="shared" si="61"/>
        <v>1.2</v>
      </c>
      <c r="AC97" s="2"/>
      <c r="AD97" s="109" t="b">
        <f t="shared" si="44"/>
        <v>1</v>
      </c>
      <c r="AE97" s="109" t="b">
        <f t="shared" si="45"/>
        <v>1</v>
      </c>
    </row>
    <row r="98" spans="1:31" ht="78.75">
      <c r="A98" s="2" t="s">
        <v>55</v>
      </c>
      <c r="B98" s="2" t="s">
        <v>56</v>
      </c>
      <c r="C98" s="2">
        <v>1</v>
      </c>
      <c r="D98" s="3">
        <v>1.8</v>
      </c>
      <c r="E98" s="2">
        <f t="shared" si="65"/>
        <v>1</v>
      </c>
      <c r="F98" s="3">
        <f t="shared" si="65"/>
        <v>1.8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62"/>
        <v>1</v>
      </c>
      <c r="Q98" s="3">
        <f t="shared" si="58"/>
        <v>1.8</v>
      </c>
      <c r="R98" s="2">
        <f t="shared" si="63"/>
        <v>1</v>
      </c>
      <c r="S98" s="3">
        <f t="shared" si="64"/>
        <v>1.8</v>
      </c>
      <c r="T98" s="2"/>
      <c r="U98" s="3"/>
      <c r="V98" s="2"/>
      <c r="W98" s="3"/>
      <c r="X98" s="2">
        <v>1.8</v>
      </c>
      <c r="Y98" s="2">
        <v>1</v>
      </c>
      <c r="Z98" s="3">
        <f t="shared" si="59"/>
        <v>1.8</v>
      </c>
      <c r="AA98" s="2">
        <f t="shared" si="60"/>
        <v>1</v>
      </c>
      <c r="AB98" s="3">
        <f t="shared" si="61"/>
        <v>1.8</v>
      </c>
      <c r="AC98" s="2"/>
      <c r="AD98" s="109" t="b">
        <f t="shared" si="44"/>
        <v>1</v>
      </c>
      <c r="AE98" s="109" t="b">
        <f t="shared" si="45"/>
        <v>1</v>
      </c>
    </row>
    <row r="99" spans="1:31" ht="47.2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3"/>
        <v>0</v>
      </c>
      <c r="S99" s="3">
        <f t="shared" si="64"/>
        <v>0</v>
      </c>
      <c r="T99" s="2"/>
      <c r="U99" s="3"/>
      <c r="V99" s="2"/>
      <c r="W99" s="3"/>
      <c r="X99" s="2">
        <v>0.5</v>
      </c>
      <c r="Y99" s="2"/>
      <c r="Z99" s="3">
        <f t="shared" si="59"/>
        <v>0</v>
      </c>
      <c r="AA99" s="2">
        <f t="shared" si="60"/>
        <v>0</v>
      </c>
      <c r="AB99" s="3">
        <f t="shared" si="61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47.25">
      <c r="A100" s="2">
        <f t="shared" ref="A100:A107" si="66">+A99+0.01</f>
        <v>3.09</v>
      </c>
      <c r="B100" s="2" t="s">
        <v>58</v>
      </c>
      <c r="C100" s="2">
        <v>1</v>
      </c>
      <c r="D100" s="3">
        <v>0.5</v>
      </c>
      <c r="E100" s="2">
        <f>C100</f>
        <v>1</v>
      </c>
      <c r="F100" s="3">
        <f>D100*93%</f>
        <v>0.46500000000000002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3.4999999999999976E-2</v>
      </c>
      <c r="K100" s="2"/>
      <c r="L100" s="3"/>
      <c r="M100" s="2"/>
      <c r="N100" s="3"/>
      <c r="O100" s="2">
        <v>0.5</v>
      </c>
      <c r="P100" s="2">
        <f t="shared" si="62"/>
        <v>1</v>
      </c>
      <c r="Q100" s="3">
        <f t="shared" si="58"/>
        <v>0.5</v>
      </c>
      <c r="R100" s="2">
        <f t="shared" si="63"/>
        <v>1</v>
      </c>
      <c r="S100" s="3">
        <f t="shared" si="64"/>
        <v>0.5</v>
      </c>
      <c r="T100" s="2"/>
      <c r="U100" s="3"/>
      <c r="V100" s="2"/>
      <c r="W100" s="3"/>
      <c r="X100" s="2">
        <v>0.5</v>
      </c>
      <c r="Y100" s="2">
        <v>1</v>
      </c>
      <c r="Z100" s="3">
        <f t="shared" si="59"/>
        <v>0.5</v>
      </c>
      <c r="AA100" s="2">
        <f t="shared" si="60"/>
        <v>1</v>
      </c>
      <c r="AB100" s="3">
        <f t="shared" si="61"/>
        <v>0.5</v>
      </c>
      <c r="AC100" s="2"/>
      <c r="AD100" s="109" t="b">
        <f t="shared" si="44"/>
        <v>1</v>
      </c>
      <c r="AE100" s="109" t="b">
        <f t="shared" si="45"/>
        <v>1</v>
      </c>
    </row>
    <row r="101" spans="1:31" ht="63">
      <c r="A101" s="2">
        <f t="shared" si="66"/>
        <v>3.0999999999999996</v>
      </c>
      <c r="B101" s="2" t="s">
        <v>59</v>
      </c>
      <c r="C101" s="2">
        <v>1</v>
      </c>
      <c r="D101" s="3">
        <v>0.625</v>
      </c>
      <c r="E101" s="2">
        <f>C101</f>
        <v>1</v>
      </c>
      <c r="F101" s="3">
        <f>D101*51%</f>
        <v>0.31874999999999998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0.30625000000000002</v>
      </c>
      <c r="K101" s="2"/>
      <c r="L101" s="3"/>
      <c r="M101" s="2"/>
      <c r="N101" s="3"/>
      <c r="O101" s="2">
        <v>0.625</v>
      </c>
      <c r="P101" s="2">
        <f t="shared" si="62"/>
        <v>1</v>
      </c>
      <c r="Q101" s="3">
        <f t="shared" si="58"/>
        <v>0.625</v>
      </c>
      <c r="R101" s="2">
        <f t="shared" si="63"/>
        <v>1</v>
      </c>
      <c r="S101" s="3">
        <f t="shared" si="64"/>
        <v>0.625</v>
      </c>
      <c r="T101" s="2"/>
      <c r="U101" s="3"/>
      <c r="V101" s="2"/>
      <c r="W101" s="3"/>
      <c r="X101" s="2">
        <v>0.625</v>
      </c>
      <c r="Y101" s="2">
        <v>1</v>
      </c>
      <c r="Z101" s="3">
        <f t="shared" si="59"/>
        <v>0.625</v>
      </c>
      <c r="AA101" s="2">
        <f t="shared" si="60"/>
        <v>1</v>
      </c>
      <c r="AB101" s="3">
        <f t="shared" si="61"/>
        <v>0.625</v>
      </c>
      <c r="AC101" s="2"/>
      <c r="AD101" s="109" t="b">
        <f t="shared" si="44"/>
        <v>1</v>
      </c>
      <c r="AE101" s="109" t="b">
        <f t="shared" si="45"/>
        <v>1</v>
      </c>
    </row>
    <row r="102" spans="1:31" ht="47.25">
      <c r="A102" s="2">
        <f t="shared" si="66"/>
        <v>3.1099999999999994</v>
      </c>
      <c r="B102" s="2" t="s">
        <v>60</v>
      </c>
      <c r="C102" s="2">
        <v>1</v>
      </c>
      <c r="D102" s="3">
        <v>0.375</v>
      </c>
      <c r="E102" s="2">
        <f>C102</f>
        <v>1</v>
      </c>
      <c r="F102" s="3">
        <f>D102*66%</f>
        <v>0.2475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0.1275</v>
      </c>
      <c r="K102" s="2"/>
      <c r="L102" s="3"/>
      <c r="M102" s="2"/>
      <c r="N102" s="3"/>
      <c r="O102" s="2">
        <v>0.375</v>
      </c>
      <c r="P102" s="2">
        <f t="shared" si="62"/>
        <v>1</v>
      </c>
      <c r="Q102" s="3">
        <f t="shared" si="58"/>
        <v>0.375</v>
      </c>
      <c r="R102" s="2">
        <f t="shared" si="63"/>
        <v>1</v>
      </c>
      <c r="S102" s="3">
        <f t="shared" si="64"/>
        <v>0.375</v>
      </c>
      <c r="T102" s="2"/>
      <c r="U102" s="3"/>
      <c r="V102" s="2"/>
      <c r="W102" s="3"/>
      <c r="X102" s="2">
        <v>0.375</v>
      </c>
      <c r="Y102" s="2">
        <v>1</v>
      </c>
      <c r="Z102" s="3">
        <f t="shared" si="59"/>
        <v>0.375</v>
      </c>
      <c r="AA102" s="2">
        <f t="shared" si="60"/>
        <v>1</v>
      </c>
      <c r="AB102" s="3">
        <f t="shared" si="61"/>
        <v>0.375</v>
      </c>
      <c r="AC102" s="2"/>
      <c r="AD102" s="109" t="b">
        <f t="shared" si="44"/>
        <v>1</v>
      </c>
      <c r="AE102" s="109" t="b">
        <f t="shared" si="45"/>
        <v>1</v>
      </c>
    </row>
    <row r="103" spans="1:31" ht="47.25">
      <c r="A103" s="2">
        <f t="shared" si="66"/>
        <v>3.1199999999999992</v>
      </c>
      <c r="B103" s="2" t="s">
        <v>61</v>
      </c>
      <c r="C103" s="2">
        <v>1</v>
      </c>
      <c r="D103" s="3">
        <v>0.375</v>
      </c>
      <c r="E103" s="2">
        <f>C103</f>
        <v>1</v>
      </c>
      <c r="F103" s="3">
        <f>D103*66%</f>
        <v>0.2475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0.1275</v>
      </c>
      <c r="K103" s="2"/>
      <c r="L103" s="3"/>
      <c r="M103" s="2"/>
      <c r="N103" s="3"/>
      <c r="O103" s="2">
        <v>0.375</v>
      </c>
      <c r="P103" s="2">
        <f t="shared" si="62"/>
        <v>1</v>
      </c>
      <c r="Q103" s="3">
        <f t="shared" si="58"/>
        <v>0.375</v>
      </c>
      <c r="R103" s="2">
        <f t="shared" si="63"/>
        <v>1</v>
      </c>
      <c r="S103" s="3">
        <f t="shared" si="64"/>
        <v>0.375</v>
      </c>
      <c r="T103" s="2"/>
      <c r="U103" s="3"/>
      <c r="V103" s="2"/>
      <c r="W103" s="3"/>
      <c r="X103" s="2">
        <v>0.375</v>
      </c>
      <c r="Y103" s="2">
        <v>1</v>
      </c>
      <c r="Z103" s="3">
        <f t="shared" si="59"/>
        <v>0.375</v>
      </c>
      <c r="AA103" s="2">
        <f t="shared" si="60"/>
        <v>1</v>
      </c>
      <c r="AB103" s="3">
        <f t="shared" si="61"/>
        <v>0.375</v>
      </c>
      <c r="AC103" s="2"/>
      <c r="AD103" s="109" t="b">
        <f t="shared" si="44"/>
        <v>1</v>
      </c>
      <c r="AE103" s="109" t="b">
        <f t="shared" si="45"/>
        <v>1</v>
      </c>
    </row>
    <row r="104" spans="1:31" ht="47.2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3"/>
        <v>0</v>
      </c>
      <c r="S104" s="3">
        <f t="shared" si="64"/>
        <v>0</v>
      </c>
      <c r="T104" s="2"/>
      <c r="U104" s="3"/>
      <c r="V104" s="2"/>
      <c r="W104" s="3"/>
      <c r="X104" s="2">
        <v>0.15</v>
      </c>
      <c r="Y104" s="2"/>
      <c r="Z104" s="3">
        <f t="shared" si="59"/>
        <v>0</v>
      </c>
      <c r="AA104" s="2">
        <f t="shared" si="60"/>
        <v>0</v>
      </c>
      <c r="AB104" s="3">
        <f t="shared" si="61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47.2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3"/>
        <v>0</v>
      </c>
      <c r="S105" s="3">
        <f t="shared" si="64"/>
        <v>0</v>
      </c>
      <c r="T105" s="2"/>
      <c r="U105" s="3"/>
      <c r="V105" s="2"/>
      <c r="W105" s="3"/>
      <c r="X105" s="2">
        <v>0.15</v>
      </c>
      <c r="Y105" s="2"/>
      <c r="Z105" s="3">
        <f t="shared" si="59"/>
        <v>0</v>
      </c>
      <c r="AA105" s="2">
        <f t="shared" si="60"/>
        <v>0</v>
      </c>
      <c r="AB105" s="3">
        <f t="shared" si="61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47.2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3"/>
        <v>0</v>
      </c>
      <c r="S106" s="3">
        <f t="shared" si="64"/>
        <v>0</v>
      </c>
      <c r="T106" s="2"/>
      <c r="U106" s="3"/>
      <c r="V106" s="2"/>
      <c r="W106" s="3"/>
      <c r="X106" s="2"/>
      <c r="Y106" s="2"/>
      <c r="Z106" s="3">
        <f t="shared" si="59"/>
        <v>0</v>
      </c>
      <c r="AA106" s="2">
        <f t="shared" si="60"/>
        <v>0</v>
      </c>
      <c r="AB106" s="3">
        <f t="shared" si="61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47.25">
      <c r="A107" s="2">
        <f t="shared" si="66"/>
        <v>3.1599999999999984</v>
      </c>
      <c r="B107" s="2" t="s">
        <v>65</v>
      </c>
      <c r="C107" s="2">
        <v>1</v>
      </c>
      <c r="D107" s="3">
        <v>0.25</v>
      </c>
      <c r="E107" s="2">
        <f>C107</f>
        <v>1</v>
      </c>
      <c r="F107" s="3">
        <f>D107*80%</f>
        <v>0.2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4.9999999999999989E-2</v>
      </c>
      <c r="K107" s="2"/>
      <c r="L107" s="3"/>
      <c r="M107" s="2"/>
      <c r="N107" s="3"/>
      <c r="O107" s="2">
        <v>0.25</v>
      </c>
      <c r="P107" s="2">
        <f t="shared" si="62"/>
        <v>1</v>
      </c>
      <c r="Q107" s="3">
        <f t="shared" si="58"/>
        <v>0.25</v>
      </c>
      <c r="R107" s="2">
        <f t="shared" si="63"/>
        <v>1</v>
      </c>
      <c r="S107" s="3">
        <f t="shared" si="64"/>
        <v>0.25</v>
      </c>
      <c r="T107" s="2"/>
      <c r="U107" s="3"/>
      <c r="V107" s="2"/>
      <c r="W107" s="3"/>
      <c r="X107" s="2">
        <v>0.25</v>
      </c>
      <c r="Y107" s="2">
        <v>1</v>
      </c>
      <c r="Z107" s="3">
        <f t="shared" si="59"/>
        <v>0.25</v>
      </c>
      <c r="AA107" s="2">
        <f t="shared" si="60"/>
        <v>1</v>
      </c>
      <c r="AB107" s="3">
        <f t="shared" si="61"/>
        <v>0.25</v>
      </c>
      <c r="AC107" s="2"/>
      <c r="AD107" s="109" t="b">
        <f t="shared" si="44"/>
        <v>1</v>
      </c>
      <c r="AE107" s="109" t="b">
        <f t="shared" si="45"/>
        <v>1</v>
      </c>
    </row>
    <row r="108" spans="1:31" ht="63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3"/>
        <v>0</v>
      </c>
      <c r="S108" s="3">
        <f t="shared" si="64"/>
        <v>0</v>
      </c>
      <c r="T108" s="2"/>
      <c r="U108" s="3"/>
      <c r="V108" s="2"/>
      <c r="W108" s="3"/>
      <c r="X108" s="2">
        <v>0.1</v>
      </c>
      <c r="Y108" s="2"/>
      <c r="Z108" s="3">
        <f t="shared" si="59"/>
        <v>0</v>
      </c>
      <c r="AA108" s="2">
        <f t="shared" si="60"/>
        <v>0</v>
      </c>
      <c r="AB108" s="3">
        <f t="shared" si="61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 ht="31.5">
      <c r="A109" s="4"/>
      <c r="B109" s="4" t="s">
        <v>67</v>
      </c>
      <c r="C109" s="4">
        <f>SUM(C88:C108)</f>
        <v>11</v>
      </c>
      <c r="D109" s="5">
        <f>SUM(D88:D108)</f>
        <v>19.824999999999999</v>
      </c>
      <c r="E109" s="4">
        <f>SUM(E88:E108)</f>
        <v>11</v>
      </c>
      <c r="F109" s="5">
        <f>SUM(F88:F108)</f>
        <v>18.458749999999998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1.3662499999999989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>SUM(P88:P108)</f>
        <v>11</v>
      </c>
      <c r="Q109" s="5">
        <f t="shared" si="67"/>
        <v>19.824999999999999</v>
      </c>
      <c r="R109" s="4">
        <f t="shared" si="67"/>
        <v>11</v>
      </c>
      <c r="S109" s="5">
        <f t="shared" si="67"/>
        <v>19.824999999999999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f>SUM(Y88:Y108)</f>
        <v>11</v>
      </c>
      <c r="Z109" s="5">
        <f t="shared" si="67"/>
        <v>19.824999999999999</v>
      </c>
      <c r="AA109" s="4">
        <f t="shared" si="67"/>
        <v>11</v>
      </c>
      <c r="AB109" s="5">
        <f t="shared" si="67"/>
        <v>19.824999999999999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 ht="47.25">
      <c r="A110" s="4"/>
      <c r="B110" s="4" t="s">
        <v>68</v>
      </c>
      <c r="C110" s="4">
        <f>C109+C86</f>
        <v>11</v>
      </c>
      <c r="D110" s="5">
        <f>D109+D86</f>
        <v>19.824999999999999</v>
      </c>
      <c r="E110" s="4">
        <f>E109+E86</f>
        <v>11</v>
      </c>
      <c r="F110" s="5">
        <f>F109+F86</f>
        <v>18.458749999999998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1.3662499999999989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12</v>
      </c>
      <c r="Q110" s="5">
        <f t="shared" si="68"/>
        <v>20.2</v>
      </c>
      <c r="R110" s="4">
        <f t="shared" si="68"/>
        <v>12</v>
      </c>
      <c r="S110" s="5">
        <f t="shared" si="68"/>
        <v>20.2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f t="shared" si="68"/>
        <v>12</v>
      </c>
      <c r="Z110" s="5">
        <f t="shared" si="68"/>
        <v>20.2</v>
      </c>
      <c r="AA110" s="4">
        <f t="shared" si="68"/>
        <v>12</v>
      </c>
      <c r="AB110" s="5">
        <f t="shared" si="68"/>
        <v>20.2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 ht="31.5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47.2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47.2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47.2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/>
      <c r="Q116" s="3">
        <f>P116*O116</f>
        <v>0</v>
      </c>
      <c r="R116" s="2">
        <f t="shared" si="69"/>
        <v>0</v>
      </c>
      <c r="S116" s="3">
        <f t="shared" si="69"/>
        <v>0</v>
      </c>
      <c r="T116" s="2"/>
      <c r="U116" s="3"/>
      <c r="V116" s="2"/>
      <c r="W116" s="3"/>
      <c r="X116" s="2">
        <v>0.75</v>
      </c>
      <c r="Y116" s="2"/>
      <c r="Z116" s="3">
        <f>X116*Y116</f>
        <v>0</v>
      </c>
      <c r="AA116" s="2">
        <f t="shared" si="70"/>
        <v>0</v>
      </c>
      <c r="AB116" s="3">
        <f t="shared" si="70"/>
        <v>0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 ht="31.5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W117" si="73">SUM(P113:P116)</f>
        <v>0</v>
      </c>
      <c r="Q117" s="5">
        <f t="shared" si="73"/>
        <v>0</v>
      </c>
      <c r="R117" s="4">
        <f t="shared" si="73"/>
        <v>0</v>
      </c>
      <c r="S117" s="5">
        <f t="shared" si="73"/>
        <v>0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f>SUM(Y113:Y116)</f>
        <v>0</v>
      </c>
      <c r="Z117" s="5">
        <f>SUM(Z113:Z116)</f>
        <v>0</v>
      </c>
      <c r="AA117" s="4">
        <f>SUM(AA113:AA116)</f>
        <v>0</v>
      </c>
      <c r="AB117" s="5">
        <f>SUM(AB113:AB116)</f>
        <v>0</v>
      </c>
      <c r="AC117" s="4"/>
      <c r="AD117" s="109" t="b">
        <f t="shared" si="44"/>
        <v>1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47.25">
      <c r="A119" s="2">
        <v>3.22</v>
      </c>
      <c r="B119" s="2" t="s">
        <v>75</v>
      </c>
      <c r="C119" s="2">
        <v>0</v>
      </c>
      <c r="D119" s="3">
        <v>0</v>
      </c>
      <c r="E119" s="2">
        <f>C119</f>
        <v>0</v>
      </c>
      <c r="F119" s="3">
        <f>D119*96%</f>
        <v>0</v>
      </c>
      <c r="G119" s="108" t="e">
        <f t="shared" si="42"/>
        <v>#DIV/0!</v>
      </c>
      <c r="H119" s="108" t="e">
        <f t="shared" si="43"/>
        <v>#DIV/0!</v>
      </c>
      <c r="I119" s="2">
        <f t="shared" si="55"/>
        <v>0</v>
      </c>
      <c r="J119" s="3">
        <f t="shared" si="55"/>
        <v>0</v>
      </c>
      <c r="K119" s="2"/>
      <c r="L119" s="3"/>
      <c r="M119" s="2"/>
      <c r="N119" s="3"/>
      <c r="O119" s="2">
        <v>18</v>
      </c>
      <c r="P119" s="2"/>
      <c r="Q119" s="3">
        <f>P119*O119</f>
        <v>0</v>
      </c>
      <c r="R119" s="2">
        <f t="shared" ref="R119:S121" si="74">K119+M119+P119</f>
        <v>0</v>
      </c>
      <c r="S119" s="3">
        <f t="shared" si="74"/>
        <v>0</v>
      </c>
      <c r="T119" s="2"/>
      <c r="U119" s="3"/>
      <c r="V119" s="2"/>
      <c r="W119" s="3"/>
      <c r="X119" s="2">
        <v>18</v>
      </c>
      <c r="Y119" s="2"/>
      <c r="Z119" s="3">
        <f>X119*Y119</f>
        <v>0</v>
      </c>
      <c r="AA119" s="2">
        <f t="shared" ref="AA119:AB121" si="75">T119+V119+Y119</f>
        <v>0</v>
      </c>
      <c r="AB119" s="3">
        <f t="shared" si="75"/>
        <v>0</v>
      </c>
      <c r="AC119" s="2"/>
      <c r="AD119" s="109" t="b">
        <f t="shared" si="44"/>
        <v>1</v>
      </c>
      <c r="AE119" s="109" t="b">
        <f t="shared" si="45"/>
        <v>1</v>
      </c>
    </row>
    <row r="120" spans="1:31" ht="31.5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/>
      <c r="Q120" s="3">
        <f t="shared" ref="Q120:Q140" si="76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/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78.7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/>
      <c r="Q121" s="3">
        <f t="shared" si="76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/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/>
      <c r="Q122" s="3"/>
      <c r="R122" s="2"/>
      <c r="S122" s="3"/>
      <c r="T122" s="2"/>
      <c r="U122" s="3"/>
      <c r="V122" s="2"/>
      <c r="W122" s="3"/>
      <c r="X122" s="2"/>
      <c r="Y122" s="2"/>
      <c r="Z122" s="3">
        <f t="shared" ref="Z122:Z140" si="77">X122*Y122</f>
        <v>0</v>
      </c>
      <c r="AA122" s="2">
        <f t="shared" ref="AA122:AA140" si="78">T122+V122+Y122</f>
        <v>0</v>
      </c>
      <c r="AB122" s="3">
        <f t="shared" ref="AB122:AB140" si="79">U122+W122+Z122</f>
        <v>0</v>
      </c>
      <c r="AC122" s="2"/>
      <c r="AD122" s="109" t="b">
        <f t="shared" si="44"/>
        <v>1</v>
      </c>
      <c r="AE122" s="109" t="b">
        <f t="shared" si="45"/>
        <v>1</v>
      </c>
    </row>
    <row r="123" spans="1:31" ht="31.5">
      <c r="A123" s="2" t="s">
        <v>43</v>
      </c>
      <c r="B123" s="2" t="s">
        <v>78</v>
      </c>
      <c r="C123" s="2">
        <v>0</v>
      </c>
      <c r="D123" s="3">
        <v>0</v>
      </c>
      <c r="E123" s="2">
        <f>C123</f>
        <v>0</v>
      </c>
      <c r="F123" s="3">
        <f>D123</f>
        <v>0</v>
      </c>
      <c r="G123" s="108" t="e">
        <f t="shared" si="42"/>
        <v>#DIV/0!</v>
      </c>
      <c r="H123" s="108" t="e">
        <f t="shared" si="43"/>
        <v>#DIV/0!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/>
      <c r="Q123" s="3">
        <f t="shared" si="76"/>
        <v>0</v>
      </c>
      <c r="R123" s="2">
        <f t="shared" ref="R123:R140" si="80">K123+M123+P123</f>
        <v>0</v>
      </c>
      <c r="S123" s="3">
        <f t="shared" ref="S123:S140" si="81">L123+N123+Q123</f>
        <v>0</v>
      </c>
      <c r="T123" s="2"/>
      <c r="U123" s="3"/>
      <c r="V123" s="2"/>
      <c r="W123" s="3"/>
      <c r="X123" s="2">
        <v>3</v>
      </c>
      <c r="Y123" s="2"/>
      <c r="Z123" s="3">
        <f t="shared" si="77"/>
        <v>0</v>
      </c>
      <c r="AA123" s="2">
        <f t="shared" si="78"/>
        <v>0</v>
      </c>
      <c r="AB123" s="3">
        <f t="shared" si="79"/>
        <v>0</v>
      </c>
      <c r="AC123" s="2"/>
      <c r="AD123" s="109" t="b">
        <f t="shared" si="44"/>
        <v>1</v>
      </c>
      <c r="AE123" s="109" t="b">
        <f t="shared" si="45"/>
        <v>1</v>
      </c>
    </row>
    <row r="124" spans="1:31" ht="78.7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/>
      <c r="Q124" s="3">
        <f t="shared" si="76"/>
        <v>0</v>
      </c>
      <c r="R124" s="2">
        <f t="shared" si="80"/>
        <v>0</v>
      </c>
      <c r="S124" s="3">
        <f t="shared" si="81"/>
        <v>0</v>
      </c>
      <c r="T124" s="2"/>
      <c r="U124" s="3"/>
      <c r="V124" s="2"/>
      <c r="W124" s="3"/>
      <c r="X124" s="2">
        <v>3</v>
      </c>
      <c r="Y124" s="2"/>
      <c r="Z124" s="3">
        <f t="shared" si="77"/>
        <v>0</v>
      </c>
      <c r="AA124" s="2">
        <f t="shared" si="78"/>
        <v>0</v>
      </c>
      <c r="AB124" s="3">
        <f t="shared" si="79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78.7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/>
      <c r="Q125" s="3">
        <f t="shared" si="76"/>
        <v>0</v>
      </c>
      <c r="R125" s="2">
        <f t="shared" si="80"/>
        <v>0</v>
      </c>
      <c r="S125" s="3">
        <f t="shared" si="81"/>
        <v>0</v>
      </c>
      <c r="T125" s="2"/>
      <c r="U125" s="3"/>
      <c r="V125" s="2"/>
      <c r="W125" s="3"/>
      <c r="X125" s="2">
        <v>9.6000000000000014</v>
      </c>
      <c r="Y125" s="2"/>
      <c r="Z125" s="3">
        <f t="shared" si="77"/>
        <v>0</v>
      </c>
      <c r="AA125" s="2">
        <f t="shared" si="78"/>
        <v>0</v>
      </c>
      <c r="AB125" s="3">
        <f t="shared" si="79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126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/>
      <c r="Q126" s="3">
        <f t="shared" si="76"/>
        <v>0</v>
      </c>
      <c r="R126" s="2">
        <f t="shared" si="80"/>
        <v>0</v>
      </c>
      <c r="S126" s="3">
        <f t="shared" si="81"/>
        <v>0</v>
      </c>
      <c r="T126" s="2"/>
      <c r="U126" s="3"/>
      <c r="V126" s="2"/>
      <c r="W126" s="3"/>
      <c r="X126" s="2">
        <v>2.88</v>
      </c>
      <c r="Y126" s="2"/>
      <c r="Z126" s="3">
        <f t="shared" si="77"/>
        <v>0</v>
      </c>
      <c r="AA126" s="2">
        <f t="shared" si="78"/>
        <v>0</v>
      </c>
      <c r="AB126" s="3">
        <f t="shared" si="79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47.25">
      <c r="A127" s="2" t="s">
        <v>51</v>
      </c>
      <c r="B127" s="2" t="s">
        <v>82</v>
      </c>
      <c r="C127" s="2">
        <v>0</v>
      </c>
      <c r="D127" s="3">
        <v>0</v>
      </c>
      <c r="E127" s="2">
        <f t="shared" ref="E127:F130" si="82">C127</f>
        <v>0</v>
      </c>
      <c r="F127" s="3">
        <f t="shared" si="82"/>
        <v>0</v>
      </c>
      <c r="G127" s="108" t="e">
        <f t="shared" si="42"/>
        <v>#DIV/0!</v>
      </c>
      <c r="H127" s="108" t="e">
        <f t="shared" si="43"/>
        <v>#DIV/0!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/>
      <c r="Q127" s="3">
        <f t="shared" si="76"/>
        <v>0</v>
      </c>
      <c r="R127" s="2">
        <f t="shared" si="80"/>
        <v>0</v>
      </c>
      <c r="S127" s="3">
        <f t="shared" si="81"/>
        <v>0</v>
      </c>
      <c r="T127" s="2"/>
      <c r="U127" s="3"/>
      <c r="V127" s="2"/>
      <c r="W127" s="3"/>
      <c r="X127" s="2">
        <v>1.5</v>
      </c>
      <c r="Y127" s="2"/>
      <c r="Z127" s="3">
        <f t="shared" si="77"/>
        <v>0</v>
      </c>
      <c r="AA127" s="2">
        <f t="shared" si="78"/>
        <v>0</v>
      </c>
      <c r="AB127" s="3">
        <f t="shared" si="79"/>
        <v>0</v>
      </c>
      <c r="AC127" s="2"/>
      <c r="AD127" s="109" t="b">
        <f t="shared" si="44"/>
        <v>1</v>
      </c>
      <c r="AE127" s="109" t="b">
        <f t="shared" si="45"/>
        <v>1</v>
      </c>
    </row>
    <row r="128" spans="1:31" ht="47.25">
      <c r="A128" s="2" t="s">
        <v>53</v>
      </c>
      <c r="B128" s="2" t="s">
        <v>52</v>
      </c>
      <c r="C128" s="2">
        <v>0</v>
      </c>
      <c r="D128" s="3">
        <v>0</v>
      </c>
      <c r="E128" s="2">
        <f t="shared" si="82"/>
        <v>0</v>
      </c>
      <c r="F128" s="3">
        <f t="shared" si="82"/>
        <v>0</v>
      </c>
      <c r="G128" s="108" t="e">
        <f t="shared" si="42"/>
        <v>#DIV/0!</v>
      </c>
      <c r="H128" s="108" t="e">
        <f t="shared" si="43"/>
        <v>#DIV/0!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/>
      <c r="Q128" s="3">
        <f t="shared" si="76"/>
        <v>0</v>
      </c>
      <c r="R128" s="2">
        <f t="shared" si="80"/>
        <v>0</v>
      </c>
      <c r="S128" s="3">
        <f t="shared" si="81"/>
        <v>0</v>
      </c>
      <c r="T128" s="2"/>
      <c r="U128" s="3"/>
      <c r="V128" s="2"/>
      <c r="W128" s="3"/>
      <c r="X128" s="2">
        <v>1.2000000000000002</v>
      </c>
      <c r="Y128" s="2"/>
      <c r="Z128" s="3">
        <f t="shared" si="77"/>
        <v>0</v>
      </c>
      <c r="AA128" s="2">
        <f t="shared" si="78"/>
        <v>0</v>
      </c>
      <c r="AB128" s="3">
        <f t="shared" si="79"/>
        <v>0</v>
      </c>
      <c r="AC128" s="2"/>
      <c r="AD128" s="109" t="b">
        <f t="shared" si="44"/>
        <v>1</v>
      </c>
      <c r="AE128" s="109" t="b">
        <f t="shared" si="45"/>
        <v>1</v>
      </c>
    </row>
    <row r="129" spans="1:31" ht="94.5">
      <c r="A129" s="2">
        <v>3.25</v>
      </c>
      <c r="B129" s="2" t="s">
        <v>83</v>
      </c>
      <c r="C129" s="2">
        <v>0</v>
      </c>
      <c r="D129" s="3">
        <v>0</v>
      </c>
      <c r="E129" s="2">
        <f t="shared" si="82"/>
        <v>0</v>
      </c>
      <c r="F129" s="3">
        <f t="shared" si="82"/>
        <v>0</v>
      </c>
      <c r="G129" s="108" t="e">
        <f t="shared" si="42"/>
        <v>#DIV/0!</v>
      </c>
      <c r="H129" s="108" t="e">
        <f t="shared" si="43"/>
        <v>#DIV/0!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/>
      <c r="Q129" s="3">
        <f t="shared" si="76"/>
        <v>0</v>
      </c>
      <c r="R129" s="2">
        <f t="shared" si="80"/>
        <v>0</v>
      </c>
      <c r="S129" s="3">
        <f t="shared" si="81"/>
        <v>0</v>
      </c>
      <c r="T129" s="2"/>
      <c r="U129" s="3"/>
      <c r="V129" s="2"/>
      <c r="W129" s="3"/>
      <c r="X129" s="2">
        <v>1.2000000000000002</v>
      </c>
      <c r="Y129" s="2"/>
      <c r="Z129" s="3">
        <f t="shared" si="77"/>
        <v>0</v>
      </c>
      <c r="AA129" s="2">
        <f t="shared" si="78"/>
        <v>0</v>
      </c>
      <c r="AB129" s="3">
        <f t="shared" si="79"/>
        <v>0</v>
      </c>
      <c r="AC129" s="2"/>
      <c r="AD129" s="109" t="b">
        <f t="shared" si="44"/>
        <v>1</v>
      </c>
      <c r="AE129" s="109" t="b">
        <f t="shared" si="45"/>
        <v>1</v>
      </c>
    </row>
    <row r="130" spans="1:31" ht="78.75">
      <c r="A130" s="2">
        <f t="shared" ref="A130:A138" si="83">+A129+0.01</f>
        <v>3.26</v>
      </c>
      <c r="B130" s="2" t="s">
        <v>85</v>
      </c>
      <c r="C130" s="2">
        <v>0</v>
      </c>
      <c r="D130" s="3">
        <v>0</v>
      </c>
      <c r="E130" s="2">
        <f t="shared" si="82"/>
        <v>0</v>
      </c>
      <c r="F130" s="3">
        <f t="shared" si="82"/>
        <v>0</v>
      </c>
      <c r="G130" s="108" t="e">
        <f t="shared" si="42"/>
        <v>#DIV/0!</v>
      </c>
      <c r="H130" s="108" t="e">
        <f t="shared" si="43"/>
        <v>#DIV/0!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/>
      <c r="Q130" s="3">
        <f t="shared" si="76"/>
        <v>0</v>
      </c>
      <c r="R130" s="2">
        <f t="shared" si="80"/>
        <v>0</v>
      </c>
      <c r="S130" s="3">
        <f t="shared" si="81"/>
        <v>0</v>
      </c>
      <c r="T130" s="2"/>
      <c r="U130" s="3"/>
      <c r="V130" s="2"/>
      <c r="W130" s="3"/>
      <c r="X130" s="2">
        <v>1.7999999999999998</v>
      </c>
      <c r="Y130" s="2"/>
      <c r="Z130" s="3">
        <f t="shared" si="77"/>
        <v>0</v>
      </c>
      <c r="AA130" s="2">
        <f t="shared" si="78"/>
        <v>0</v>
      </c>
      <c r="AB130" s="3">
        <f t="shared" si="79"/>
        <v>0</v>
      </c>
      <c r="AC130" s="2"/>
      <c r="AD130" s="109" t="b">
        <f t="shared" si="44"/>
        <v>1</v>
      </c>
      <c r="AE130" s="109" t="b">
        <f t="shared" si="45"/>
        <v>1</v>
      </c>
    </row>
    <row r="131" spans="1:31" ht="47.25">
      <c r="A131" s="2">
        <f t="shared" si="83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/>
      <c r="Q131" s="3">
        <f t="shared" si="76"/>
        <v>0</v>
      </c>
      <c r="R131" s="2">
        <f t="shared" si="80"/>
        <v>0</v>
      </c>
      <c r="S131" s="3">
        <f t="shared" si="81"/>
        <v>0</v>
      </c>
      <c r="T131" s="2"/>
      <c r="U131" s="3"/>
      <c r="V131" s="2"/>
      <c r="W131" s="3"/>
      <c r="X131" s="2">
        <v>1</v>
      </c>
      <c r="Y131" s="2"/>
      <c r="Z131" s="3">
        <f t="shared" si="77"/>
        <v>0</v>
      </c>
      <c r="AA131" s="2">
        <f t="shared" si="78"/>
        <v>0</v>
      </c>
      <c r="AB131" s="3">
        <f t="shared" si="79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63">
      <c r="A132" s="2">
        <f t="shared" si="83"/>
        <v>3.2799999999999994</v>
      </c>
      <c r="B132" s="2" t="s">
        <v>87</v>
      </c>
      <c r="C132" s="2">
        <v>0</v>
      </c>
      <c r="D132" s="3">
        <v>0</v>
      </c>
      <c r="E132" s="2">
        <f>C132</f>
        <v>0</v>
      </c>
      <c r="F132" s="3">
        <f>D132*60%</f>
        <v>0</v>
      </c>
      <c r="G132" s="108" t="e">
        <f t="shared" si="42"/>
        <v>#DIV/0!</v>
      </c>
      <c r="H132" s="108" t="e">
        <f t="shared" si="43"/>
        <v>#DIV/0!</v>
      </c>
      <c r="I132" s="2">
        <f t="shared" si="55"/>
        <v>0</v>
      </c>
      <c r="J132" s="3">
        <f t="shared" si="55"/>
        <v>0</v>
      </c>
      <c r="K132" s="2"/>
      <c r="L132" s="3"/>
      <c r="M132" s="2"/>
      <c r="N132" s="3"/>
      <c r="O132" s="2">
        <v>1</v>
      </c>
      <c r="P132" s="2"/>
      <c r="Q132" s="3">
        <f t="shared" si="76"/>
        <v>0</v>
      </c>
      <c r="R132" s="2">
        <f t="shared" si="80"/>
        <v>0</v>
      </c>
      <c r="S132" s="3">
        <f t="shared" si="81"/>
        <v>0</v>
      </c>
      <c r="T132" s="2"/>
      <c r="U132" s="3"/>
      <c r="V132" s="2"/>
      <c r="W132" s="3"/>
      <c r="X132" s="2">
        <v>1</v>
      </c>
      <c r="Y132" s="2"/>
      <c r="Z132" s="3">
        <f t="shared" si="77"/>
        <v>0</v>
      </c>
      <c r="AA132" s="2">
        <f t="shared" si="78"/>
        <v>0</v>
      </c>
      <c r="AB132" s="3">
        <f t="shared" si="79"/>
        <v>0</v>
      </c>
      <c r="AC132" s="2"/>
      <c r="AD132" s="109" t="b">
        <f t="shared" si="44"/>
        <v>1</v>
      </c>
      <c r="AE132" s="109" t="b">
        <f t="shared" si="45"/>
        <v>1</v>
      </c>
    </row>
    <row r="133" spans="1:31" ht="63">
      <c r="A133" s="2">
        <f t="shared" si="83"/>
        <v>3.2899999999999991</v>
      </c>
      <c r="B133" s="2" t="s">
        <v>88</v>
      </c>
      <c r="C133" s="2">
        <v>0</v>
      </c>
      <c r="D133" s="3">
        <v>0</v>
      </c>
      <c r="E133" s="2">
        <f>C133</f>
        <v>0</v>
      </c>
      <c r="F133" s="3">
        <f>D133*80%</f>
        <v>0</v>
      </c>
      <c r="G133" s="108" t="e">
        <f t="shared" si="42"/>
        <v>#DIV/0!</v>
      </c>
      <c r="H133" s="108" t="e">
        <f t="shared" si="43"/>
        <v>#DIV/0!</v>
      </c>
      <c r="I133" s="2">
        <f t="shared" ref="I133:J191" si="84">C133-E133</f>
        <v>0</v>
      </c>
      <c r="J133" s="3">
        <f t="shared" si="84"/>
        <v>0</v>
      </c>
      <c r="K133" s="2"/>
      <c r="L133" s="3"/>
      <c r="M133" s="2"/>
      <c r="N133" s="3"/>
      <c r="O133" s="2">
        <v>1.25</v>
      </c>
      <c r="P133" s="2"/>
      <c r="Q133" s="3">
        <f t="shared" si="76"/>
        <v>0</v>
      </c>
      <c r="R133" s="2">
        <f t="shared" si="80"/>
        <v>0</v>
      </c>
      <c r="S133" s="3">
        <f t="shared" si="81"/>
        <v>0</v>
      </c>
      <c r="T133" s="2"/>
      <c r="U133" s="3"/>
      <c r="V133" s="2"/>
      <c r="W133" s="3"/>
      <c r="X133" s="2">
        <v>1.25</v>
      </c>
      <c r="Y133" s="2"/>
      <c r="Z133" s="3">
        <f t="shared" si="77"/>
        <v>0</v>
      </c>
      <c r="AA133" s="2">
        <f t="shared" si="78"/>
        <v>0</v>
      </c>
      <c r="AB133" s="3">
        <f t="shared" si="79"/>
        <v>0</v>
      </c>
      <c r="AC133" s="2"/>
      <c r="AD133" s="109" t="b">
        <f t="shared" si="44"/>
        <v>1</v>
      </c>
      <c r="AE133" s="109" t="b">
        <f t="shared" si="45"/>
        <v>1</v>
      </c>
    </row>
    <row r="134" spans="1:31" ht="47.25">
      <c r="A134" s="2">
        <f t="shared" si="83"/>
        <v>3.2999999999999989</v>
      </c>
      <c r="B134" s="2" t="s">
        <v>89</v>
      </c>
      <c r="C134" s="2">
        <v>0</v>
      </c>
      <c r="D134" s="3">
        <v>0</v>
      </c>
      <c r="E134" s="2">
        <f>C134</f>
        <v>0</v>
      </c>
      <c r="F134" s="3">
        <f>D134*60%</f>
        <v>0</v>
      </c>
      <c r="G134" s="108" t="e">
        <f t="shared" si="42"/>
        <v>#DIV/0!</v>
      </c>
      <c r="H134" s="108" t="e">
        <f t="shared" si="43"/>
        <v>#DIV/0!</v>
      </c>
      <c r="I134" s="2">
        <f t="shared" si="84"/>
        <v>0</v>
      </c>
      <c r="J134" s="3">
        <f t="shared" si="84"/>
        <v>0</v>
      </c>
      <c r="K134" s="2"/>
      <c r="L134" s="3"/>
      <c r="M134" s="2"/>
      <c r="N134" s="3"/>
      <c r="O134" s="2">
        <v>0.75</v>
      </c>
      <c r="P134" s="2"/>
      <c r="Q134" s="3">
        <f t="shared" si="76"/>
        <v>0</v>
      </c>
      <c r="R134" s="2">
        <f t="shared" si="80"/>
        <v>0</v>
      </c>
      <c r="S134" s="3">
        <f t="shared" si="81"/>
        <v>0</v>
      </c>
      <c r="T134" s="2"/>
      <c r="U134" s="3"/>
      <c r="V134" s="2"/>
      <c r="W134" s="3"/>
      <c r="X134" s="2">
        <v>0.75</v>
      </c>
      <c r="Y134" s="2"/>
      <c r="Z134" s="3">
        <f t="shared" si="77"/>
        <v>0</v>
      </c>
      <c r="AA134" s="2">
        <f t="shared" si="78"/>
        <v>0</v>
      </c>
      <c r="AB134" s="3">
        <f t="shared" si="79"/>
        <v>0</v>
      </c>
      <c r="AC134" s="2"/>
      <c r="AD134" s="109" t="b">
        <f t="shared" si="44"/>
        <v>1</v>
      </c>
      <c r="AE134" s="109" t="b">
        <f t="shared" si="45"/>
        <v>1</v>
      </c>
    </row>
    <row r="135" spans="1:31" ht="47.25">
      <c r="A135" s="2">
        <f t="shared" si="83"/>
        <v>3.3099999999999987</v>
      </c>
      <c r="B135" s="2" t="s">
        <v>90</v>
      </c>
      <c r="C135" s="2">
        <v>0</v>
      </c>
      <c r="D135" s="3">
        <v>0</v>
      </c>
      <c r="E135" s="2">
        <f>C135</f>
        <v>0</v>
      </c>
      <c r="F135" s="3">
        <f>D135*91%</f>
        <v>0</v>
      </c>
      <c r="G135" s="108" t="e">
        <f t="shared" si="42"/>
        <v>#DIV/0!</v>
      </c>
      <c r="H135" s="108" t="e">
        <f t="shared" si="43"/>
        <v>#DIV/0!</v>
      </c>
      <c r="I135" s="2">
        <f t="shared" si="84"/>
        <v>0</v>
      </c>
      <c r="J135" s="3">
        <f t="shared" si="84"/>
        <v>0</v>
      </c>
      <c r="K135" s="2"/>
      <c r="L135" s="3"/>
      <c r="M135" s="2"/>
      <c r="N135" s="3"/>
      <c r="O135" s="2">
        <v>0.75</v>
      </c>
      <c r="P135" s="2"/>
      <c r="Q135" s="3">
        <f t="shared" si="76"/>
        <v>0</v>
      </c>
      <c r="R135" s="2">
        <f t="shared" si="80"/>
        <v>0</v>
      </c>
      <c r="S135" s="3">
        <f t="shared" si="81"/>
        <v>0</v>
      </c>
      <c r="T135" s="2"/>
      <c r="U135" s="3"/>
      <c r="V135" s="2"/>
      <c r="W135" s="3"/>
      <c r="X135" s="2">
        <v>0.75</v>
      </c>
      <c r="Y135" s="2"/>
      <c r="Z135" s="3">
        <f t="shared" si="77"/>
        <v>0</v>
      </c>
      <c r="AA135" s="2">
        <f t="shared" si="78"/>
        <v>0</v>
      </c>
      <c r="AB135" s="3">
        <f t="shared" si="79"/>
        <v>0</v>
      </c>
      <c r="AC135" s="2"/>
      <c r="AD135" s="109" t="b">
        <f t="shared" si="44"/>
        <v>1</v>
      </c>
      <c r="AE135" s="109" t="b">
        <f t="shared" si="45"/>
        <v>1</v>
      </c>
    </row>
    <row r="136" spans="1:31" ht="47.25">
      <c r="A136" s="2">
        <f t="shared" si="83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5">E136/C136</f>
        <v>#DIV/0!</v>
      </c>
      <c r="H136" s="108" t="e">
        <f t="shared" ref="H136:H199" si="86">F136/D136</f>
        <v>#DIV/0!</v>
      </c>
      <c r="I136" s="2">
        <f t="shared" si="84"/>
        <v>0</v>
      </c>
      <c r="J136" s="3">
        <f t="shared" si="84"/>
        <v>0</v>
      </c>
      <c r="K136" s="2"/>
      <c r="L136" s="3"/>
      <c r="M136" s="2"/>
      <c r="N136" s="3"/>
      <c r="O136" s="2">
        <v>0.2</v>
      </c>
      <c r="P136" s="2"/>
      <c r="Q136" s="3">
        <f t="shared" si="76"/>
        <v>0</v>
      </c>
      <c r="R136" s="2">
        <f t="shared" si="80"/>
        <v>0</v>
      </c>
      <c r="S136" s="3">
        <f t="shared" si="81"/>
        <v>0</v>
      </c>
      <c r="T136" s="2"/>
      <c r="U136" s="3"/>
      <c r="V136" s="2"/>
      <c r="W136" s="3"/>
      <c r="X136" s="2">
        <v>0.2</v>
      </c>
      <c r="Y136" s="2"/>
      <c r="Z136" s="3">
        <f t="shared" si="77"/>
        <v>0</v>
      </c>
      <c r="AA136" s="2">
        <f t="shared" si="78"/>
        <v>0</v>
      </c>
      <c r="AB136" s="3">
        <f t="shared" si="79"/>
        <v>0</v>
      </c>
      <c r="AC136" s="2"/>
      <c r="AD136" s="109" t="b">
        <f t="shared" ref="AD136:AD199" si="87">X136*Y136=Z136</f>
        <v>1</v>
      </c>
      <c r="AE136" s="109" t="b">
        <f t="shared" ref="AE136:AE199" si="88">U136+W136+Z136=AB136</f>
        <v>1</v>
      </c>
    </row>
    <row r="137" spans="1:31" ht="47.25">
      <c r="A137" s="2">
        <f t="shared" si="83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5"/>
        <v>#DIV/0!</v>
      </c>
      <c r="H137" s="108" t="e">
        <f t="shared" si="86"/>
        <v>#DIV/0!</v>
      </c>
      <c r="I137" s="2">
        <f t="shared" si="84"/>
        <v>0</v>
      </c>
      <c r="J137" s="3">
        <f t="shared" si="84"/>
        <v>0</v>
      </c>
      <c r="K137" s="2"/>
      <c r="L137" s="3"/>
      <c r="M137" s="2"/>
      <c r="N137" s="3"/>
      <c r="O137" s="2">
        <v>0.2</v>
      </c>
      <c r="P137" s="2"/>
      <c r="Q137" s="3">
        <f t="shared" si="76"/>
        <v>0</v>
      </c>
      <c r="R137" s="2">
        <f t="shared" si="80"/>
        <v>0</v>
      </c>
      <c r="S137" s="3">
        <f t="shared" si="81"/>
        <v>0</v>
      </c>
      <c r="T137" s="2"/>
      <c r="U137" s="3"/>
      <c r="V137" s="2"/>
      <c r="W137" s="3"/>
      <c r="X137" s="2">
        <v>0.2</v>
      </c>
      <c r="Y137" s="2"/>
      <c r="Z137" s="3">
        <f t="shared" si="77"/>
        <v>0</v>
      </c>
      <c r="AA137" s="2">
        <f t="shared" si="78"/>
        <v>0</v>
      </c>
      <c r="AB137" s="3">
        <f t="shared" si="79"/>
        <v>0</v>
      </c>
      <c r="AC137" s="2"/>
      <c r="AD137" s="109" t="b">
        <f t="shared" si="87"/>
        <v>1</v>
      </c>
      <c r="AE137" s="109" t="b">
        <f t="shared" si="88"/>
        <v>1</v>
      </c>
    </row>
    <row r="138" spans="1:31" ht="47.25">
      <c r="A138" s="2">
        <f t="shared" si="83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5"/>
        <v>#DIV/0!</v>
      </c>
      <c r="H138" s="108" t="e">
        <f t="shared" si="86"/>
        <v>#DIV/0!</v>
      </c>
      <c r="I138" s="2">
        <f t="shared" si="84"/>
        <v>0</v>
      </c>
      <c r="J138" s="3">
        <f t="shared" si="84"/>
        <v>0</v>
      </c>
      <c r="K138" s="2"/>
      <c r="L138" s="3"/>
      <c r="M138" s="2"/>
      <c r="N138" s="3"/>
      <c r="O138" s="2"/>
      <c r="P138" s="2"/>
      <c r="Q138" s="3">
        <f t="shared" si="76"/>
        <v>0</v>
      </c>
      <c r="R138" s="2">
        <f t="shared" si="80"/>
        <v>0</v>
      </c>
      <c r="S138" s="3">
        <f t="shared" si="81"/>
        <v>0</v>
      </c>
      <c r="T138" s="2"/>
      <c r="U138" s="3"/>
      <c r="V138" s="2"/>
      <c r="W138" s="3"/>
      <c r="X138" s="2"/>
      <c r="Y138" s="2"/>
      <c r="Z138" s="3">
        <f t="shared" si="77"/>
        <v>0</v>
      </c>
      <c r="AA138" s="2">
        <f t="shared" si="78"/>
        <v>0</v>
      </c>
      <c r="AB138" s="3">
        <f t="shared" si="79"/>
        <v>0</v>
      </c>
      <c r="AC138" s="2"/>
      <c r="AD138" s="109" t="b">
        <f t="shared" si="87"/>
        <v>1</v>
      </c>
      <c r="AE138" s="109" t="b">
        <f t="shared" si="88"/>
        <v>1</v>
      </c>
    </row>
    <row r="139" spans="1:31" ht="47.25">
      <c r="A139" s="2">
        <v>3.35</v>
      </c>
      <c r="B139" s="2" t="s">
        <v>94</v>
      </c>
      <c r="C139" s="2">
        <v>0</v>
      </c>
      <c r="D139" s="3">
        <v>0</v>
      </c>
      <c r="E139" s="2">
        <f>C139</f>
        <v>0</v>
      </c>
      <c r="F139" s="3">
        <f>D139*50%</f>
        <v>0</v>
      </c>
      <c r="G139" s="108" t="e">
        <f t="shared" si="85"/>
        <v>#DIV/0!</v>
      </c>
      <c r="H139" s="108" t="e">
        <f t="shared" si="86"/>
        <v>#DIV/0!</v>
      </c>
      <c r="I139" s="2">
        <f t="shared" si="84"/>
        <v>0</v>
      </c>
      <c r="J139" s="3">
        <f t="shared" si="84"/>
        <v>0</v>
      </c>
      <c r="K139" s="2"/>
      <c r="L139" s="3"/>
      <c r="M139" s="2"/>
      <c r="N139" s="3"/>
      <c r="O139" s="2">
        <v>0.5</v>
      </c>
      <c r="P139" s="2"/>
      <c r="Q139" s="3">
        <f t="shared" si="76"/>
        <v>0</v>
      </c>
      <c r="R139" s="2">
        <f t="shared" si="80"/>
        <v>0</v>
      </c>
      <c r="S139" s="3">
        <f t="shared" si="81"/>
        <v>0</v>
      </c>
      <c r="T139" s="2"/>
      <c r="U139" s="3"/>
      <c r="V139" s="2"/>
      <c r="W139" s="3"/>
      <c r="X139" s="2">
        <v>0.5</v>
      </c>
      <c r="Y139" s="2"/>
      <c r="Z139" s="3">
        <f t="shared" si="77"/>
        <v>0</v>
      </c>
      <c r="AA139" s="2">
        <f t="shared" si="78"/>
        <v>0</v>
      </c>
      <c r="AB139" s="3">
        <f t="shared" si="79"/>
        <v>0</v>
      </c>
      <c r="AC139" s="2"/>
      <c r="AD139" s="109" t="b">
        <f t="shared" si="87"/>
        <v>1</v>
      </c>
      <c r="AE139" s="109" t="b">
        <f t="shared" si="88"/>
        <v>1</v>
      </c>
    </row>
    <row r="140" spans="1:31" ht="63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5"/>
        <v>#DIV/0!</v>
      </c>
      <c r="H140" s="108" t="e">
        <f t="shared" si="86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/>
      <c r="Q140" s="3">
        <f t="shared" si="76"/>
        <v>0</v>
      </c>
      <c r="R140" s="2">
        <f t="shared" si="80"/>
        <v>0</v>
      </c>
      <c r="S140" s="3">
        <f t="shared" si="81"/>
        <v>0</v>
      </c>
      <c r="T140" s="2"/>
      <c r="U140" s="3"/>
      <c r="V140" s="2"/>
      <c r="W140" s="3"/>
      <c r="X140" s="2">
        <v>0.2</v>
      </c>
      <c r="Y140" s="2"/>
      <c r="Z140" s="3">
        <f t="shared" si="77"/>
        <v>0</v>
      </c>
      <c r="AA140" s="2">
        <f t="shared" si="78"/>
        <v>0</v>
      </c>
      <c r="AB140" s="3">
        <f t="shared" si="79"/>
        <v>0</v>
      </c>
      <c r="AC140" s="2"/>
      <c r="AD140" s="109" t="b">
        <f t="shared" si="87"/>
        <v>1</v>
      </c>
      <c r="AE140" s="109" t="b">
        <f t="shared" si="88"/>
        <v>1</v>
      </c>
    </row>
    <row r="141" spans="1:31" s="176" customFormat="1" ht="31.5">
      <c r="A141" s="4"/>
      <c r="B141" s="4" t="s">
        <v>67</v>
      </c>
      <c r="C141" s="4">
        <f>SUM(C119:C140)</f>
        <v>0</v>
      </c>
      <c r="D141" s="5">
        <f>SUM(D119:D140)</f>
        <v>0</v>
      </c>
      <c r="E141" s="4">
        <f>SUM(E119:E140)</f>
        <v>0</v>
      </c>
      <c r="F141" s="5">
        <f>SUM(F119:F140)</f>
        <v>0</v>
      </c>
      <c r="G141" s="175" t="e">
        <f t="shared" si="85"/>
        <v>#DIV/0!</v>
      </c>
      <c r="H141" s="175" t="e">
        <f t="shared" si="86"/>
        <v>#DIV/0!</v>
      </c>
      <c r="I141" s="4">
        <f t="shared" ref="I141:N141" si="89">SUM(I119:I140)</f>
        <v>0</v>
      </c>
      <c r="J141" s="5">
        <f t="shared" si="89"/>
        <v>0</v>
      </c>
      <c r="K141" s="4">
        <f t="shared" si="89"/>
        <v>0</v>
      </c>
      <c r="L141" s="5">
        <f t="shared" si="89"/>
        <v>0</v>
      </c>
      <c r="M141" s="4">
        <f t="shared" si="89"/>
        <v>0</v>
      </c>
      <c r="N141" s="5">
        <f t="shared" si="89"/>
        <v>0</v>
      </c>
      <c r="O141" s="4">
        <f t="shared" ref="O141:W141" si="90">SUM(O119:O140)</f>
        <v>50.230000000000011</v>
      </c>
      <c r="P141" s="4">
        <f t="shared" si="90"/>
        <v>0</v>
      </c>
      <c r="Q141" s="5">
        <f t="shared" si="90"/>
        <v>0</v>
      </c>
      <c r="R141" s="4">
        <f t="shared" si="90"/>
        <v>0</v>
      </c>
      <c r="S141" s="5">
        <f t="shared" si="90"/>
        <v>0</v>
      </c>
      <c r="T141" s="4">
        <f t="shared" si="90"/>
        <v>0</v>
      </c>
      <c r="U141" s="5">
        <f t="shared" si="90"/>
        <v>0</v>
      </c>
      <c r="V141" s="4">
        <f t="shared" si="90"/>
        <v>0</v>
      </c>
      <c r="W141" s="5">
        <f t="shared" si="90"/>
        <v>0</v>
      </c>
      <c r="X141" s="4">
        <v>50.230000000000011</v>
      </c>
      <c r="Y141" s="4">
        <f>SUM(Y119:Y140)</f>
        <v>0</v>
      </c>
      <c r="Z141" s="5">
        <f>SUM(Z119:Z140)</f>
        <v>0</v>
      </c>
      <c r="AA141" s="4">
        <f>SUM(AA119:AA140)</f>
        <v>0</v>
      </c>
      <c r="AB141" s="5">
        <f>SUM(AB119:AB140)</f>
        <v>0</v>
      </c>
      <c r="AC141" s="4"/>
      <c r="AD141" s="109" t="b">
        <f t="shared" si="87"/>
        <v>1</v>
      </c>
      <c r="AE141" s="109" t="b">
        <f t="shared" si="88"/>
        <v>1</v>
      </c>
    </row>
    <row r="142" spans="1:31" s="176" customFormat="1" ht="31.5">
      <c r="A142" s="4"/>
      <c r="B142" s="4" t="s">
        <v>96</v>
      </c>
      <c r="C142" s="4">
        <f>C141+C117</f>
        <v>0</v>
      </c>
      <c r="D142" s="5">
        <f>D141+D117</f>
        <v>0</v>
      </c>
      <c r="E142" s="4">
        <f>E141+E117</f>
        <v>0</v>
      </c>
      <c r="F142" s="5">
        <f>F141+F117</f>
        <v>0</v>
      </c>
      <c r="G142" s="175" t="e">
        <f t="shared" si="85"/>
        <v>#DIV/0!</v>
      </c>
      <c r="H142" s="175" t="e">
        <f t="shared" si="86"/>
        <v>#DIV/0!</v>
      </c>
      <c r="I142" s="4">
        <f t="shared" ref="I142:W142" si="91">I141+I117</f>
        <v>0</v>
      </c>
      <c r="J142" s="5">
        <f t="shared" si="91"/>
        <v>0</v>
      </c>
      <c r="K142" s="4">
        <f t="shared" si="91"/>
        <v>0</v>
      </c>
      <c r="L142" s="5">
        <f t="shared" si="91"/>
        <v>0</v>
      </c>
      <c r="M142" s="4">
        <f t="shared" si="91"/>
        <v>0</v>
      </c>
      <c r="N142" s="5">
        <f t="shared" si="91"/>
        <v>0</v>
      </c>
      <c r="O142" s="4">
        <f t="shared" si="91"/>
        <v>50.230000000000011</v>
      </c>
      <c r="P142" s="4">
        <f t="shared" si="91"/>
        <v>0</v>
      </c>
      <c r="Q142" s="5">
        <f t="shared" si="91"/>
        <v>0</v>
      </c>
      <c r="R142" s="4">
        <f t="shared" si="91"/>
        <v>0</v>
      </c>
      <c r="S142" s="5">
        <f t="shared" si="91"/>
        <v>0</v>
      </c>
      <c r="T142" s="4">
        <f t="shared" si="91"/>
        <v>0</v>
      </c>
      <c r="U142" s="5">
        <f t="shared" si="91"/>
        <v>0</v>
      </c>
      <c r="V142" s="4">
        <f t="shared" si="91"/>
        <v>0</v>
      </c>
      <c r="W142" s="5">
        <f t="shared" si="91"/>
        <v>0</v>
      </c>
      <c r="X142" s="4">
        <v>50.230000000000011</v>
      </c>
      <c r="Y142" s="4">
        <f>Y141+Y117</f>
        <v>0</v>
      </c>
      <c r="Z142" s="5">
        <f>Z141+Z117</f>
        <v>0</v>
      </c>
      <c r="AA142" s="4">
        <f>AA141+AA117</f>
        <v>0</v>
      </c>
      <c r="AB142" s="5">
        <f>AB141+AB117</f>
        <v>0</v>
      </c>
      <c r="AC142" s="4"/>
      <c r="AD142" s="109" t="b">
        <f t="shared" si="87"/>
        <v>1</v>
      </c>
      <c r="AE142" s="109" t="b">
        <f t="shared" si="88"/>
        <v>1</v>
      </c>
    </row>
    <row r="143" spans="1:31" s="220" customFormat="1">
      <c r="A143" s="217"/>
      <c r="B143" s="217" t="s">
        <v>102</v>
      </c>
      <c r="C143" s="217">
        <f>C142+C110</f>
        <v>11</v>
      </c>
      <c r="D143" s="218">
        <f>D142+D110</f>
        <v>19.824999999999999</v>
      </c>
      <c r="E143" s="217">
        <f>E142+E110</f>
        <v>11</v>
      </c>
      <c r="F143" s="218">
        <f>F142+F110</f>
        <v>18.458749999999998</v>
      </c>
      <c r="G143" s="219">
        <f t="shared" si="85"/>
        <v>1</v>
      </c>
      <c r="H143" s="219">
        <f t="shared" si="86"/>
        <v>0.93108448928121057</v>
      </c>
      <c r="I143" s="217">
        <f t="shared" ref="I143:W143" si="92">I142+I110</f>
        <v>0</v>
      </c>
      <c r="J143" s="218">
        <f t="shared" si="92"/>
        <v>1.3662499999999989</v>
      </c>
      <c r="K143" s="217">
        <f t="shared" si="92"/>
        <v>0</v>
      </c>
      <c r="L143" s="218">
        <f t="shared" si="92"/>
        <v>0</v>
      </c>
      <c r="M143" s="217">
        <f t="shared" si="92"/>
        <v>0</v>
      </c>
      <c r="N143" s="218">
        <f t="shared" si="92"/>
        <v>0</v>
      </c>
      <c r="O143" s="217">
        <f t="shared" si="92"/>
        <v>84.910000000000011</v>
      </c>
      <c r="P143" s="217">
        <f t="shared" si="92"/>
        <v>12</v>
      </c>
      <c r="Q143" s="218">
        <f t="shared" si="92"/>
        <v>20.2</v>
      </c>
      <c r="R143" s="217">
        <f t="shared" si="92"/>
        <v>12</v>
      </c>
      <c r="S143" s="218">
        <f t="shared" si="92"/>
        <v>20.2</v>
      </c>
      <c r="T143" s="217">
        <f t="shared" si="92"/>
        <v>0</v>
      </c>
      <c r="U143" s="218">
        <f t="shared" si="92"/>
        <v>0</v>
      </c>
      <c r="V143" s="217">
        <f t="shared" si="92"/>
        <v>0</v>
      </c>
      <c r="W143" s="218">
        <f t="shared" si="92"/>
        <v>0</v>
      </c>
      <c r="X143" s="217">
        <v>84.910000000000011</v>
      </c>
      <c r="Y143" s="217">
        <f>Y142+Y110</f>
        <v>12</v>
      </c>
      <c r="Z143" s="218">
        <f>Z142+Z110</f>
        <v>20.2</v>
      </c>
      <c r="AA143" s="217">
        <f>AA142+AA110</f>
        <v>12</v>
      </c>
      <c r="AB143" s="218">
        <f>AB142+AB110</f>
        <v>20.2</v>
      </c>
      <c r="AC143" s="217"/>
      <c r="AD143" s="109" t="b">
        <f t="shared" si="87"/>
        <v>0</v>
      </c>
      <c r="AE143" s="109" t="b">
        <f t="shared" si="88"/>
        <v>1</v>
      </c>
    </row>
    <row r="144" spans="1:31" s="176" customFormat="1" ht="31.5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7"/>
        <v>1</v>
      </c>
      <c r="AE144" s="109" t="b">
        <f t="shared" si="88"/>
        <v>1</v>
      </c>
    </row>
    <row r="145" spans="1:31" ht="31.5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5"/>
        <v>#DIV/0!</v>
      </c>
      <c r="H145" s="108" t="e">
        <f t="shared" si="86"/>
        <v>#DIV/0!</v>
      </c>
      <c r="I145" s="2">
        <f t="shared" si="84"/>
        <v>0</v>
      </c>
      <c r="J145" s="3">
        <f t="shared" si="84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7"/>
        <v>1</v>
      </c>
      <c r="AE145" s="109" t="b">
        <f t="shared" si="88"/>
        <v>1</v>
      </c>
    </row>
    <row r="146" spans="1:31" ht="63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5"/>
        <v>#DIV/0!</v>
      </c>
      <c r="H146" s="108" t="e">
        <f t="shared" si="86"/>
        <v>#DIV/0!</v>
      </c>
      <c r="I146" s="2">
        <f t="shared" si="84"/>
        <v>0</v>
      </c>
      <c r="J146" s="3">
        <f t="shared" si="84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7"/>
        <v>1</v>
      </c>
      <c r="AE146" s="109" t="b">
        <f t="shared" si="88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5"/>
        <v>#DIV/0!</v>
      </c>
      <c r="H147" s="175" t="e">
        <f t="shared" si="86"/>
        <v>#DIV/0!</v>
      </c>
      <c r="I147" s="4">
        <f t="shared" ref="I147:N147" si="93">SUM(I145:I146)</f>
        <v>0</v>
      </c>
      <c r="J147" s="5">
        <f t="shared" si="93"/>
        <v>0</v>
      </c>
      <c r="K147" s="4">
        <f t="shared" si="93"/>
        <v>0</v>
      </c>
      <c r="L147" s="5">
        <f t="shared" si="93"/>
        <v>0</v>
      </c>
      <c r="M147" s="4">
        <f t="shared" si="93"/>
        <v>0</v>
      </c>
      <c r="N147" s="5">
        <f t="shared" si="93"/>
        <v>0</v>
      </c>
      <c r="O147" s="4"/>
      <c r="P147" s="4">
        <f t="shared" ref="P147:W147" si="94">SUM(P145:P146)</f>
        <v>0</v>
      </c>
      <c r="Q147" s="5">
        <f t="shared" si="94"/>
        <v>0</v>
      </c>
      <c r="R147" s="4">
        <f t="shared" si="94"/>
        <v>0</v>
      </c>
      <c r="S147" s="5">
        <f t="shared" si="94"/>
        <v>0</v>
      </c>
      <c r="T147" s="4">
        <f t="shared" si="94"/>
        <v>0</v>
      </c>
      <c r="U147" s="5">
        <f t="shared" si="94"/>
        <v>0</v>
      </c>
      <c r="V147" s="4">
        <f t="shared" si="94"/>
        <v>0</v>
      </c>
      <c r="W147" s="5">
        <f t="shared" si="94"/>
        <v>0</v>
      </c>
      <c r="X147" s="4"/>
      <c r="Y147" s="4">
        <f>SUM(Y145:Y146)</f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7"/>
        <v>1</v>
      </c>
      <c r="AE147" s="109" t="b">
        <f t="shared" si="88"/>
        <v>1</v>
      </c>
    </row>
    <row r="148" spans="1:31" s="176" customFormat="1" ht="173.2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5"/>
        <v>#DIV/0!</v>
      </c>
      <c r="H148" s="108" t="e">
        <f t="shared" si="86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7"/>
        <v>1</v>
      </c>
      <c r="AE148" s="109" t="b">
        <f t="shared" si="88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5"/>
        <v>#DIV/0!</v>
      </c>
      <c r="H149" s="175" t="e">
        <f t="shared" si="86"/>
        <v>#DIV/0!</v>
      </c>
      <c r="I149" s="4">
        <f t="shared" ref="I149:N149" si="95">SUM(I148)</f>
        <v>0</v>
      </c>
      <c r="J149" s="5">
        <f t="shared" si="95"/>
        <v>0</v>
      </c>
      <c r="K149" s="4">
        <f t="shared" si="95"/>
        <v>0</v>
      </c>
      <c r="L149" s="5">
        <f t="shared" si="95"/>
        <v>0</v>
      </c>
      <c r="M149" s="4">
        <f t="shared" si="95"/>
        <v>0</v>
      </c>
      <c r="N149" s="5">
        <f t="shared" si="95"/>
        <v>0</v>
      </c>
      <c r="O149" s="4">
        <f t="shared" ref="O149:AB149" si="96">SUM(O148)</f>
        <v>0</v>
      </c>
      <c r="P149" s="4">
        <f t="shared" si="96"/>
        <v>0</v>
      </c>
      <c r="Q149" s="5">
        <f t="shared" si="96"/>
        <v>0</v>
      </c>
      <c r="R149" s="4">
        <f t="shared" si="96"/>
        <v>0</v>
      </c>
      <c r="S149" s="5">
        <f t="shared" si="96"/>
        <v>0</v>
      </c>
      <c r="T149" s="4">
        <f t="shared" si="96"/>
        <v>0</v>
      </c>
      <c r="U149" s="5">
        <f t="shared" si="96"/>
        <v>0</v>
      </c>
      <c r="V149" s="4">
        <f t="shared" si="96"/>
        <v>0</v>
      </c>
      <c r="W149" s="5">
        <f t="shared" si="96"/>
        <v>0</v>
      </c>
      <c r="X149" s="4">
        <v>0</v>
      </c>
      <c r="Y149" s="4">
        <f t="shared" si="96"/>
        <v>0</v>
      </c>
      <c r="Z149" s="5">
        <f t="shared" si="96"/>
        <v>0</v>
      </c>
      <c r="AA149" s="4">
        <f t="shared" si="96"/>
        <v>0</v>
      </c>
      <c r="AB149" s="5">
        <f t="shared" si="96"/>
        <v>0</v>
      </c>
      <c r="AC149" s="4"/>
      <c r="AD149" s="109" t="b">
        <f t="shared" si="87"/>
        <v>1</v>
      </c>
      <c r="AE149" s="109" t="b">
        <f t="shared" si="88"/>
        <v>1</v>
      </c>
    </row>
    <row r="150" spans="1:31" s="176" customFormat="1" ht="63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7"/>
        <v>1</v>
      </c>
      <c r="AE150" s="109" t="b">
        <f t="shared" si="88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7"/>
        <v>1</v>
      </c>
      <c r="AE151" s="109" t="b">
        <f t="shared" si="88"/>
        <v>1</v>
      </c>
    </row>
    <row r="152" spans="1:31">
      <c r="A152" s="2"/>
      <c r="B152" s="2" t="s">
        <v>111</v>
      </c>
      <c r="C152" s="2">
        <v>115</v>
      </c>
      <c r="D152" s="3">
        <v>23</v>
      </c>
      <c r="E152" s="2">
        <v>36</v>
      </c>
      <c r="F152" s="3">
        <f>D152*31%</f>
        <v>7.13</v>
      </c>
      <c r="G152" s="108">
        <f t="shared" si="85"/>
        <v>0.31304347826086959</v>
      </c>
      <c r="H152" s="108">
        <f t="shared" si="86"/>
        <v>0.31</v>
      </c>
      <c r="I152" s="2">
        <f t="shared" si="84"/>
        <v>79</v>
      </c>
      <c r="J152" s="3">
        <f t="shared" si="84"/>
        <v>15.870000000000001</v>
      </c>
      <c r="K152" s="2"/>
      <c r="L152" s="3"/>
      <c r="M152" s="2"/>
      <c r="N152" s="3"/>
      <c r="O152" s="2">
        <v>0.2</v>
      </c>
      <c r="P152" s="2">
        <v>167</v>
      </c>
      <c r="Q152" s="3">
        <f>P152*O152</f>
        <v>33.4</v>
      </c>
      <c r="R152" s="2">
        <f t="shared" ref="R152:S155" si="97">K152+M152+P152</f>
        <v>167</v>
      </c>
      <c r="S152" s="3">
        <f t="shared" si="97"/>
        <v>33.4</v>
      </c>
      <c r="T152" s="2"/>
      <c r="U152" s="3"/>
      <c r="V152" s="2"/>
      <c r="W152" s="3"/>
      <c r="X152" s="2">
        <v>0.2</v>
      </c>
      <c r="Y152" s="2">
        <v>167</v>
      </c>
      <c r="Z152" s="3">
        <f>X152*Y152</f>
        <v>33.4</v>
      </c>
      <c r="AA152" s="2">
        <f t="shared" ref="AA152:AB155" si="98">T152+V152+Y152</f>
        <v>167</v>
      </c>
      <c r="AB152" s="3">
        <f t="shared" si="98"/>
        <v>33.4</v>
      </c>
      <c r="AC152" s="2"/>
      <c r="AD152" s="109" t="b">
        <f t="shared" si="87"/>
        <v>1</v>
      </c>
      <c r="AE152" s="109" t="b">
        <f t="shared" si="88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5"/>
        <v>#DIV/0!</v>
      </c>
      <c r="H153" s="108" t="e">
        <f t="shared" si="86"/>
        <v>#DIV/0!</v>
      </c>
      <c r="I153" s="2">
        <f t="shared" si="84"/>
        <v>0</v>
      </c>
      <c r="J153" s="3">
        <f t="shared" si="84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7"/>
        <v>0</v>
      </c>
      <c r="S153" s="3">
        <f t="shared" si="97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8"/>
        <v>0</v>
      </c>
      <c r="AB153" s="3">
        <f t="shared" si="98"/>
        <v>0</v>
      </c>
      <c r="AC153" s="2"/>
      <c r="AD153" s="109" t="b">
        <f t="shared" si="87"/>
        <v>1</v>
      </c>
      <c r="AE153" s="109" t="b">
        <f t="shared" si="88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5"/>
        <v>#DIV/0!</v>
      </c>
      <c r="H154" s="108" t="e">
        <f t="shared" si="86"/>
        <v>#DIV/0!</v>
      </c>
      <c r="I154" s="2">
        <f t="shared" si="84"/>
        <v>0</v>
      </c>
      <c r="J154" s="3">
        <f t="shared" si="84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7"/>
        <v>0</v>
      </c>
      <c r="S154" s="3">
        <f t="shared" si="97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8"/>
        <v>0</v>
      </c>
      <c r="AB154" s="3">
        <f t="shared" si="98"/>
        <v>0</v>
      </c>
      <c r="AC154" s="2"/>
      <c r="AD154" s="109" t="b">
        <f t="shared" si="87"/>
        <v>1</v>
      </c>
      <c r="AE154" s="109" t="b">
        <f t="shared" si="88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5"/>
        <v>#DIV/0!</v>
      </c>
      <c r="H155" s="108" t="e">
        <f t="shared" si="86"/>
        <v>#DIV/0!</v>
      </c>
      <c r="I155" s="2">
        <f t="shared" si="84"/>
        <v>0</v>
      </c>
      <c r="J155" s="3">
        <f t="shared" si="84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7"/>
        <v>0</v>
      </c>
      <c r="S155" s="3">
        <f t="shared" si="97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8"/>
        <v>0</v>
      </c>
      <c r="AB155" s="3">
        <f t="shared" si="98"/>
        <v>0</v>
      </c>
      <c r="AC155" s="2"/>
      <c r="AD155" s="109" t="b">
        <f t="shared" si="87"/>
        <v>1</v>
      </c>
      <c r="AE155" s="109" t="b">
        <f t="shared" si="88"/>
        <v>1</v>
      </c>
    </row>
    <row r="156" spans="1:31" s="176" customFormat="1">
      <c r="A156" s="4"/>
      <c r="B156" s="4" t="s">
        <v>106</v>
      </c>
      <c r="C156" s="4">
        <f>SUM(C152:C155)</f>
        <v>115</v>
      </c>
      <c r="D156" s="5">
        <f>SUM(D152:D155)</f>
        <v>23</v>
      </c>
      <c r="E156" s="4">
        <f>SUM(E152:E155)</f>
        <v>36</v>
      </c>
      <c r="F156" s="5">
        <f>SUM(F152:F155)</f>
        <v>7.13</v>
      </c>
      <c r="G156" s="175">
        <f t="shared" si="85"/>
        <v>0.31304347826086959</v>
      </c>
      <c r="H156" s="175">
        <f t="shared" si="86"/>
        <v>0.31</v>
      </c>
      <c r="I156" s="4">
        <f t="shared" ref="I156:AB156" si="99">SUM(I152:I155)</f>
        <v>79</v>
      </c>
      <c r="J156" s="5">
        <f t="shared" si="99"/>
        <v>15.870000000000001</v>
      </c>
      <c r="K156" s="4">
        <f t="shared" si="99"/>
        <v>0</v>
      </c>
      <c r="L156" s="5">
        <f t="shared" si="99"/>
        <v>0</v>
      </c>
      <c r="M156" s="4">
        <f t="shared" si="99"/>
        <v>0</v>
      </c>
      <c r="N156" s="5">
        <f t="shared" si="99"/>
        <v>0</v>
      </c>
      <c r="O156" s="4">
        <f t="shared" si="99"/>
        <v>0.2</v>
      </c>
      <c r="P156" s="4">
        <f t="shared" si="99"/>
        <v>167</v>
      </c>
      <c r="Q156" s="5">
        <f t="shared" si="99"/>
        <v>33.4</v>
      </c>
      <c r="R156" s="4">
        <f t="shared" si="99"/>
        <v>167</v>
      </c>
      <c r="S156" s="5">
        <f t="shared" si="99"/>
        <v>33.4</v>
      </c>
      <c r="T156" s="4">
        <f t="shared" si="99"/>
        <v>0</v>
      </c>
      <c r="U156" s="5">
        <f t="shared" si="99"/>
        <v>0</v>
      </c>
      <c r="V156" s="4">
        <f t="shared" si="99"/>
        <v>0</v>
      </c>
      <c r="W156" s="5">
        <f t="shared" si="99"/>
        <v>0</v>
      </c>
      <c r="X156" s="4">
        <v>0.2</v>
      </c>
      <c r="Y156" s="4">
        <f t="shared" si="99"/>
        <v>167</v>
      </c>
      <c r="Z156" s="5">
        <f t="shared" si="99"/>
        <v>33.4</v>
      </c>
      <c r="AA156" s="4">
        <f t="shared" si="99"/>
        <v>167</v>
      </c>
      <c r="AB156" s="5">
        <f t="shared" si="99"/>
        <v>33.4</v>
      </c>
      <c r="AC156" s="4"/>
      <c r="AD156" s="109" t="b">
        <f t="shared" si="87"/>
        <v>1</v>
      </c>
      <c r="AE156" s="109" t="b">
        <f t="shared" si="88"/>
        <v>1</v>
      </c>
    </row>
    <row r="157" spans="1:31" s="176" customFormat="1" ht="47.2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7"/>
        <v>1</v>
      </c>
      <c r="AE157" s="109" t="b">
        <f t="shared" si="88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5"/>
        <v>#DIV/0!</v>
      </c>
      <c r="H158" s="108" t="e">
        <f t="shared" si="86"/>
        <v>#DIV/0!</v>
      </c>
      <c r="I158" s="2">
        <f t="shared" si="84"/>
        <v>0</v>
      </c>
      <c r="J158" s="3">
        <f t="shared" si="84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0">K158+M158+P158</f>
        <v>0</v>
      </c>
      <c r="S158" s="3">
        <f t="shared" si="100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1">T158+V158+Y158</f>
        <v>0</v>
      </c>
      <c r="AB158" s="3">
        <f t="shared" si="101"/>
        <v>0</v>
      </c>
      <c r="AC158" s="2"/>
      <c r="AD158" s="109" t="b">
        <f t="shared" si="87"/>
        <v>1</v>
      </c>
      <c r="AE158" s="109" t="b">
        <f t="shared" si="88"/>
        <v>1</v>
      </c>
    </row>
    <row r="159" spans="1:31">
      <c r="A159" s="2"/>
      <c r="B159" s="2" t="s">
        <v>112</v>
      </c>
      <c r="C159" s="2">
        <v>19</v>
      </c>
      <c r="D159" s="3">
        <v>2.85</v>
      </c>
      <c r="E159" s="2">
        <v>6</v>
      </c>
      <c r="F159" s="3">
        <f>D159*32%</f>
        <v>0.91200000000000003</v>
      </c>
      <c r="G159" s="108">
        <f t="shared" si="85"/>
        <v>0.31578947368421051</v>
      </c>
      <c r="H159" s="108">
        <f t="shared" si="86"/>
        <v>0.32</v>
      </c>
      <c r="I159" s="2">
        <f t="shared" si="84"/>
        <v>13</v>
      </c>
      <c r="J159" s="3">
        <f t="shared" si="84"/>
        <v>1.9380000000000002</v>
      </c>
      <c r="K159" s="2"/>
      <c r="L159" s="3"/>
      <c r="M159" s="2"/>
      <c r="N159" s="3"/>
      <c r="O159" s="2">
        <f>0.2/12*9</f>
        <v>0.15</v>
      </c>
      <c r="P159" s="2">
        <v>92</v>
      </c>
      <c r="Q159" s="3">
        <f>P159*O159</f>
        <v>13.799999999999999</v>
      </c>
      <c r="R159" s="2">
        <f t="shared" si="100"/>
        <v>92</v>
      </c>
      <c r="S159" s="3">
        <f t="shared" si="100"/>
        <v>13.799999999999999</v>
      </c>
      <c r="T159" s="2"/>
      <c r="U159" s="3"/>
      <c r="V159" s="2"/>
      <c r="W159" s="3"/>
      <c r="X159" s="2">
        <v>0.15</v>
      </c>
      <c r="Y159" s="2">
        <v>92</v>
      </c>
      <c r="Z159" s="3">
        <f>X159*Y159</f>
        <v>13.799999999999999</v>
      </c>
      <c r="AA159" s="2">
        <f t="shared" si="101"/>
        <v>92</v>
      </c>
      <c r="AB159" s="3">
        <f t="shared" si="101"/>
        <v>13.799999999999999</v>
      </c>
      <c r="AC159" s="2"/>
      <c r="AD159" s="109" t="b">
        <f t="shared" si="87"/>
        <v>1</v>
      </c>
      <c r="AE159" s="109" t="b">
        <f t="shared" si="88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5"/>
        <v>#DIV/0!</v>
      </c>
      <c r="H160" s="108" t="e">
        <f t="shared" si="86"/>
        <v>#DIV/0!</v>
      </c>
      <c r="I160" s="2">
        <f t="shared" si="84"/>
        <v>0</v>
      </c>
      <c r="J160" s="3">
        <f t="shared" si="84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0"/>
        <v>0</v>
      </c>
      <c r="S160" s="3">
        <f t="shared" si="100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1"/>
        <v>0</v>
      </c>
      <c r="AB160" s="3">
        <f t="shared" si="101"/>
        <v>0</v>
      </c>
      <c r="AC160" s="2"/>
      <c r="AD160" s="109" t="b">
        <f t="shared" si="87"/>
        <v>1</v>
      </c>
      <c r="AE160" s="109" t="b">
        <f t="shared" si="88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5"/>
        <v>#DIV/0!</v>
      </c>
      <c r="H161" s="108" t="e">
        <f t="shared" si="86"/>
        <v>#DIV/0!</v>
      </c>
      <c r="I161" s="2">
        <f t="shared" si="84"/>
        <v>0</v>
      </c>
      <c r="J161" s="3">
        <f t="shared" si="84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0"/>
        <v>0</v>
      </c>
      <c r="S161" s="3">
        <f t="shared" si="100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1"/>
        <v>0</v>
      </c>
      <c r="AB161" s="3">
        <f t="shared" si="101"/>
        <v>0</v>
      </c>
      <c r="AC161" s="2"/>
      <c r="AD161" s="109" t="b">
        <f t="shared" si="87"/>
        <v>1</v>
      </c>
      <c r="AE161" s="109" t="b">
        <f t="shared" si="88"/>
        <v>1</v>
      </c>
    </row>
    <row r="162" spans="1:31" s="176" customFormat="1">
      <c r="A162" s="4"/>
      <c r="B162" s="4" t="s">
        <v>106</v>
      </c>
      <c r="C162" s="4">
        <f>SUM(C158:C161)</f>
        <v>19</v>
      </c>
      <c r="D162" s="5">
        <f>SUM(D158:D161)</f>
        <v>2.85</v>
      </c>
      <c r="E162" s="4">
        <f>SUM(E158:E161)</f>
        <v>6</v>
      </c>
      <c r="F162" s="5">
        <f>SUM(F158:F161)</f>
        <v>0.91200000000000003</v>
      </c>
      <c r="G162" s="175">
        <f t="shared" si="85"/>
        <v>0.31578947368421051</v>
      </c>
      <c r="H162" s="175">
        <f t="shared" si="86"/>
        <v>0.32</v>
      </c>
      <c r="I162" s="4">
        <f t="shared" ref="I162:N162" si="102">SUM(I158:I161)</f>
        <v>13</v>
      </c>
      <c r="J162" s="5">
        <f t="shared" si="102"/>
        <v>1.9380000000000002</v>
      </c>
      <c r="K162" s="4">
        <f t="shared" si="102"/>
        <v>0</v>
      </c>
      <c r="L162" s="5">
        <f t="shared" si="102"/>
        <v>0</v>
      </c>
      <c r="M162" s="4">
        <f t="shared" si="102"/>
        <v>0</v>
      </c>
      <c r="N162" s="5">
        <f t="shared" si="102"/>
        <v>0</v>
      </c>
      <c r="O162" s="4">
        <f t="shared" ref="O162:AB162" si="103">SUM(O158:O161)</f>
        <v>0.15</v>
      </c>
      <c r="P162" s="4">
        <f t="shared" si="103"/>
        <v>92</v>
      </c>
      <c r="Q162" s="5">
        <f t="shared" si="103"/>
        <v>13.799999999999999</v>
      </c>
      <c r="R162" s="4">
        <f t="shared" si="103"/>
        <v>92</v>
      </c>
      <c r="S162" s="5">
        <f t="shared" si="103"/>
        <v>13.799999999999999</v>
      </c>
      <c r="T162" s="4">
        <f t="shared" si="103"/>
        <v>0</v>
      </c>
      <c r="U162" s="5">
        <f t="shared" si="103"/>
        <v>0</v>
      </c>
      <c r="V162" s="4">
        <f t="shared" si="103"/>
        <v>0</v>
      </c>
      <c r="W162" s="5">
        <f t="shared" si="103"/>
        <v>0</v>
      </c>
      <c r="X162" s="4">
        <v>0.15</v>
      </c>
      <c r="Y162" s="4">
        <f t="shared" si="103"/>
        <v>92</v>
      </c>
      <c r="Z162" s="5">
        <f t="shared" si="103"/>
        <v>13.799999999999999</v>
      </c>
      <c r="AA162" s="4">
        <f t="shared" si="103"/>
        <v>92</v>
      </c>
      <c r="AB162" s="5">
        <f t="shared" si="103"/>
        <v>13.799999999999999</v>
      </c>
      <c r="AC162" s="4"/>
      <c r="AD162" s="109" t="b">
        <f t="shared" si="87"/>
        <v>1</v>
      </c>
      <c r="AE162" s="109" t="b">
        <f t="shared" si="88"/>
        <v>1</v>
      </c>
    </row>
    <row r="163" spans="1:31" s="176" customFormat="1" ht="31.5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7"/>
        <v>1</v>
      </c>
      <c r="AE163" s="109" t="b">
        <f t="shared" si="88"/>
        <v>1</v>
      </c>
    </row>
    <row r="164" spans="1:31">
      <c r="A164" s="2"/>
      <c r="B164" s="2" t="s">
        <v>111</v>
      </c>
      <c r="C164" s="2">
        <v>221</v>
      </c>
      <c r="D164" s="3">
        <v>13.26</v>
      </c>
      <c r="E164" s="2">
        <v>69</v>
      </c>
      <c r="F164" s="3">
        <f>D164*31%</f>
        <v>4.1105999999999998</v>
      </c>
      <c r="G164" s="108">
        <f t="shared" si="85"/>
        <v>0.31221719457013575</v>
      </c>
      <c r="H164" s="108">
        <f t="shared" si="86"/>
        <v>0.31</v>
      </c>
      <c r="I164" s="2">
        <f t="shared" si="84"/>
        <v>152</v>
      </c>
      <c r="J164" s="3">
        <f t="shared" si="84"/>
        <v>9.1494</v>
      </c>
      <c r="K164" s="2"/>
      <c r="L164" s="3"/>
      <c r="M164" s="2"/>
      <c r="N164" s="3"/>
      <c r="O164" s="2">
        <v>0.06</v>
      </c>
      <c r="P164" s="2">
        <v>140</v>
      </c>
      <c r="Q164" s="3">
        <f>P164*O164</f>
        <v>8.4</v>
      </c>
      <c r="R164" s="2">
        <f t="shared" ref="R164:S167" si="104">K164+M164+P164</f>
        <v>140</v>
      </c>
      <c r="S164" s="3">
        <f t="shared" si="104"/>
        <v>8.4</v>
      </c>
      <c r="T164" s="2"/>
      <c r="U164" s="3"/>
      <c r="V164" s="2"/>
      <c r="W164" s="3"/>
      <c r="X164" s="2">
        <v>0.06</v>
      </c>
      <c r="Y164" s="2">
        <v>140</v>
      </c>
      <c r="Z164" s="3">
        <f>X164*Y164</f>
        <v>8.4</v>
      </c>
      <c r="AA164" s="2">
        <f t="shared" ref="AA164:AB167" si="105">T164+V164+Y164</f>
        <v>140</v>
      </c>
      <c r="AB164" s="3">
        <f t="shared" si="105"/>
        <v>8.4</v>
      </c>
      <c r="AC164" s="2"/>
      <c r="AD164" s="109" t="b">
        <f t="shared" si="87"/>
        <v>1</v>
      </c>
      <c r="AE164" s="109" t="b">
        <f t="shared" si="88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5"/>
        <v>#DIV/0!</v>
      </c>
      <c r="H165" s="108" t="e">
        <f t="shared" si="86"/>
        <v>#DIV/0!</v>
      </c>
      <c r="I165" s="2">
        <f t="shared" si="84"/>
        <v>0</v>
      </c>
      <c r="J165" s="3">
        <f t="shared" si="84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4"/>
        <v>0</v>
      </c>
      <c r="S165" s="3">
        <f t="shared" si="104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5"/>
        <v>0</v>
      </c>
      <c r="AB165" s="3">
        <f t="shared" si="105"/>
        <v>0</v>
      </c>
      <c r="AC165" s="2"/>
      <c r="AD165" s="109" t="b">
        <f t="shared" si="87"/>
        <v>1</v>
      </c>
      <c r="AE165" s="109" t="b">
        <f t="shared" si="88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5"/>
        <v>#DIV/0!</v>
      </c>
      <c r="H166" s="108" t="e">
        <f t="shared" si="86"/>
        <v>#DIV/0!</v>
      </c>
      <c r="I166" s="2">
        <f t="shared" si="84"/>
        <v>0</v>
      </c>
      <c r="J166" s="3">
        <f t="shared" si="84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4"/>
        <v>0</v>
      </c>
      <c r="S166" s="3">
        <f t="shared" si="104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5"/>
        <v>0</v>
      </c>
      <c r="AB166" s="3">
        <f t="shared" si="105"/>
        <v>0</v>
      </c>
      <c r="AC166" s="2"/>
      <c r="AD166" s="109" t="b">
        <f t="shared" si="87"/>
        <v>1</v>
      </c>
      <c r="AE166" s="109" t="b">
        <f t="shared" si="88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5"/>
        <v>#DIV/0!</v>
      </c>
      <c r="H167" s="108" t="e">
        <f t="shared" si="86"/>
        <v>#DIV/0!</v>
      </c>
      <c r="I167" s="2">
        <f t="shared" si="84"/>
        <v>0</v>
      </c>
      <c r="J167" s="3">
        <f t="shared" si="84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4"/>
        <v>0</v>
      </c>
      <c r="S167" s="3">
        <f t="shared" si="104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5"/>
        <v>0</v>
      </c>
      <c r="AB167" s="3">
        <f t="shared" si="105"/>
        <v>0</v>
      </c>
      <c r="AC167" s="2"/>
      <c r="AD167" s="109" t="b">
        <f t="shared" si="87"/>
        <v>1</v>
      </c>
      <c r="AE167" s="109" t="b">
        <f t="shared" si="88"/>
        <v>1</v>
      </c>
    </row>
    <row r="168" spans="1:31" s="176" customFormat="1">
      <c r="A168" s="4"/>
      <c r="B168" s="4" t="s">
        <v>106</v>
      </c>
      <c r="C168" s="4">
        <f>SUM(C164:C167)</f>
        <v>221</v>
      </c>
      <c r="D168" s="5">
        <f>SUM(D164:D167)</f>
        <v>13.26</v>
      </c>
      <c r="E168" s="4">
        <f>SUM(E164:E167)</f>
        <v>69</v>
      </c>
      <c r="F168" s="5">
        <f>SUM(F164:F167)</f>
        <v>4.1105999999999998</v>
      </c>
      <c r="G168" s="175">
        <f t="shared" si="85"/>
        <v>0.31221719457013575</v>
      </c>
      <c r="H168" s="175">
        <f t="shared" si="86"/>
        <v>0.31</v>
      </c>
      <c r="I168" s="4">
        <f t="shared" ref="I168:N168" si="106">SUM(I164:I167)</f>
        <v>152</v>
      </c>
      <c r="J168" s="5">
        <f t="shared" si="106"/>
        <v>9.1494</v>
      </c>
      <c r="K168" s="4">
        <f t="shared" si="106"/>
        <v>0</v>
      </c>
      <c r="L168" s="5">
        <f t="shared" si="106"/>
        <v>0</v>
      </c>
      <c r="M168" s="4">
        <f t="shared" si="106"/>
        <v>0</v>
      </c>
      <c r="N168" s="5">
        <f t="shared" si="106"/>
        <v>0</v>
      </c>
      <c r="O168" s="4">
        <f t="shared" ref="O168:AB168" si="107">SUM(O164:O167)</f>
        <v>0.06</v>
      </c>
      <c r="P168" s="4">
        <f t="shared" si="107"/>
        <v>140</v>
      </c>
      <c r="Q168" s="5">
        <f t="shared" si="107"/>
        <v>8.4</v>
      </c>
      <c r="R168" s="4">
        <f t="shared" si="107"/>
        <v>140</v>
      </c>
      <c r="S168" s="5">
        <f t="shared" si="107"/>
        <v>8.4</v>
      </c>
      <c r="T168" s="4">
        <f t="shared" si="107"/>
        <v>0</v>
      </c>
      <c r="U168" s="5">
        <f t="shared" si="107"/>
        <v>0</v>
      </c>
      <c r="V168" s="4">
        <f t="shared" si="107"/>
        <v>0</v>
      </c>
      <c r="W168" s="5">
        <f t="shared" si="107"/>
        <v>0</v>
      </c>
      <c r="X168" s="4">
        <v>0.06</v>
      </c>
      <c r="Y168" s="4">
        <f t="shared" si="107"/>
        <v>140</v>
      </c>
      <c r="Z168" s="5">
        <f t="shared" si="107"/>
        <v>8.4</v>
      </c>
      <c r="AA168" s="4">
        <f t="shared" si="107"/>
        <v>140</v>
      </c>
      <c r="AB168" s="5">
        <f t="shared" si="107"/>
        <v>8.4</v>
      </c>
      <c r="AC168" s="4"/>
      <c r="AD168" s="109" t="b">
        <f t="shared" si="87"/>
        <v>1</v>
      </c>
      <c r="AE168" s="109" t="b">
        <f t="shared" si="88"/>
        <v>1</v>
      </c>
    </row>
    <row r="169" spans="1:31" s="176" customFormat="1" ht="47.2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7"/>
        <v>1</v>
      </c>
      <c r="AE169" s="109" t="b">
        <f t="shared" si="88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5"/>
        <v>#DIV/0!</v>
      </c>
      <c r="H170" s="108" t="e">
        <f t="shared" si="86"/>
        <v>#DIV/0!</v>
      </c>
      <c r="I170" s="2">
        <f t="shared" si="84"/>
        <v>0</v>
      </c>
      <c r="J170" s="3">
        <f t="shared" si="84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8">K170+M170+P170</f>
        <v>0</v>
      </c>
      <c r="S170" s="3">
        <f t="shared" si="108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09">T170+V170+Y170</f>
        <v>0</v>
      </c>
      <c r="AB170" s="3">
        <f t="shared" si="109"/>
        <v>0</v>
      </c>
      <c r="AC170" s="2"/>
      <c r="AD170" s="109" t="b">
        <f t="shared" si="87"/>
        <v>1</v>
      </c>
      <c r="AE170" s="109" t="b">
        <f t="shared" si="88"/>
        <v>1</v>
      </c>
    </row>
    <row r="171" spans="1:31">
      <c r="A171" s="2"/>
      <c r="B171" s="2" t="s">
        <v>112</v>
      </c>
      <c r="C171" s="2">
        <v>140</v>
      </c>
      <c r="D171" s="3">
        <v>6.3</v>
      </c>
      <c r="E171" s="2">
        <v>53</v>
      </c>
      <c r="F171" s="3">
        <f>D171*38%</f>
        <v>2.3940000000000001</v>
      </c>
      <c r="G171" s="108">
        <f t="shared" si="85"/>
        <v>0.37857142857142856</v>
      </c>
      <c r="H171" s="108">
        <f t="shared" si="86"/>
        <v>0.38</v>
      </c>
      <c r="I171" s="2">
        <f t="shared" si="84"/>
        <v>87</v>
      </c>
      <c r="J171" s="3">
        <f t="shared" si="84"/>
        <v>3.9059999999999997</v>
      </c>
      <c r="K171" s="2"/>
      <c r="L171" s="3"/>
      <c r="M171" s="2"/>
      <c r="N171" s="3"/>
      <c r="O171" s="2">
        <f>0.06/12*9</f>
        <v>4.4999999999999998E-2</v>
      </c>
      <c r="P171" s="2">
        <v>239</v>
      </c>
      <c r="Q171" s="3">
        <f>P171*O171</f>
        <v>10.754999999999999</v>
      </c>
      <c r="R171" s="2">
        <f t="shared" si="108"/>
        <v>239</v>
      </c>
      <c r="S171" s="3">
        <f t="shared" si="108"/>
        <v>10.754999999999999</v>
      </c>
      <c r="T171" s="2"/>
      <c r="U171" s="3"/>
      <c r="V171" s="2"/>
      <c r="W171" s="3"/>
      <c r="X171" s="2">
        <v>4.4999999999999998E-2</v>
      </c>
      <c r="Y171" s="2">
        <v>239</v>
      </c>
      <c r="Z171" s="3">
        <f>X171*Y171</f>
        <v>10.754999999999999</v>
      </c>
      <c r="AA171" s="2">
        <f t="shared" si="109"/>
        <v>239</v>
      </c>
      <c r="AB171" s="3">
        <f t="shared" si="109"/>
        <v>10.754999999999999</v>
      </c>
      <c r="AC171" s="2"/>
      <c r="AD171" s="109" t="b">
        <f t="shared" si="87"/>
        <v>1</v>
      </c>
      <c r="AE171" s="109" t="b">
        <f t="shared" si="88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5"/>
        <v>#DIV/0!</v>
      </c>
      <c r="H172" s="108" t="e">
        <f t="shared" si="86"/>
        <v>#DIV/0!</v>
      </c>
      <c r="I172" s="2">
        <f t="shared" si="84"/>
        <v>0</v>
      </c>
      <c r="J172" s="3">
        <f t="shared" si="84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8"/>
        <v>0</v>
      </c>
      <c r="S172" s="3">
        <f t="shared" si="108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09"/>
        <v>0</v>
      </c>
      <c r="AB172" s="3">
        <f t="shared" si="109"/>
        <v>0</v>
      </c>
      <c r="AC172" s="2"/>
      <c r="AD172" s="109" t="b">
        <f t="shared" si="87"/>
        <v>1</v>
      </c>
      <c r="AE172" s="109" t="b">
        <f t="shared" si="88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5"/>
        <v>#DIV/0!</v>
      </c>
      <c r="H173" s="108" t="e">
        <f t="shared" si="86"/>
        <v>#DIV/0!</v>
      </c>
      <c r="I173" s="2">
        <f t="shared" si="84"/>
        <v>0</v>
      </c>
      <c r="J173" s="3">
        <f t="shared" si="84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8"/>
        <v>0</v>
      </c>
      <c r="S173" s="3">
        <f t="shared" si="108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09"/>
        <v>0</v>
      </c>
      <c r="AB173" s="3">
        <f t="shared" si="109"/>
        <v>0</v>
      </c>
      <c r="AC173" s="2"/>
      <c r="AD173" s="109" t="b">
        <f t="shared" si="87"/>
        <v>1</v>
      </c>
      <c r="AE173" s="109" t="b">
        <f t="shared" si="88"/>
        <v>1</v>
      </c>
    </row>
    <row r="174" spans="1:31" s="176" customFormat="1">
      <c r="A174" s="4"/>
      <c r="B174" s="4" t="s">
        <v>106</v>
      </c>
      <c r="C174" s="4">
        <f>SUM(C170:C173)</f>
        <v>140</v>
      </c>
      <c r="D174" s="5">
        <f>SUM(D170:D173)</f>
        <v>6.3</v>
      </c>
      <c r="E174" s="4">
        <f>SUM(E170:E173)</f>
        <v>53</v>
      </c>
      <c r="F174" s="5">
        <f>SUM(F170:F173)</f>
        <v>2.3940000000000001</v>
      </c>
      <c r="G174" s="175">
        <f t="shared" si="85"/>
        <v>0.37857142857142856</v>
      </c>
      <c r="H174" s="175">
        <f t="shared" si="86"/>
        <v>0.38</v>
      </c>
      <c r="I174" s="4">
        <f t="shared" ref="I174:N174" si="110">SUM(I170:I173)</f>
        <v>87</v>
      </c>
      <c r="J174" s="5">
        <f t="shared" si="110"/>
        <v>3.9059999999999997</v>
      </c>
      <c r="K174" s="4">
        <f t="shared" si="110"/>
        <v>0</v>
      </c>
      <c r="L174" s="5">
        <f t="shared" si="110"/>
        <v>0</v>
      </c>
      <c r="M174" s="4">
        <f t="shared" si="110"/>
        <v>0</v>
      </c>
      <c r="N174" s="5">
        <f t="shared" si="110"/>
        <v>0</v>
      </c>
      <c r="O174" s="4">
        <f t="shared" ref="O174:AB174" si="111">SUM(O170:O173)</f>
        <v>4.4999999999999998E-2</v>
      </c>
      <c r="P174" s="4">
        <f t="shared" si="111"/>
        <v>239</v>
      </c>
      <c r="Q174" s="5">
        <f t="shared" si="111"/>
        <v>10.754999999999999</v>
      </c>
      <c r="R174" s="4">
        <f t="shared" si="111"/>
        <v>239</v>
      </c>
      <c r="S174" s="5">
        <f t="shared" si="111"/>
        <v>10.754999999999999</v>
      </c>
      <c r="T174" s="4">
        <f t="shared" si="111"/>
        <v>0</v>
      </c>
      <c r="U174" s="5">
        <f t="shared" si="111"/>
        <v>0</v>
      </c>
      <c r="V174" s="4">
        <f t="shared" si="111"/>
        <v>0</v>
      </c>
      <c r="W174" s="5">
        <f t="shared" si="111"/>
        <v>0</v>
      </c>
      <c r="X174" s="4">
        <v>4.4999999999999998E-2</v>
      </c>
      <c r="Y174" s="4">
        <f t="shared" si="111"/>
        <v>239</v>
      </c>
      <c r="Z174" s="5">
        <f t="shared" si="111"/>
        <v>10.754999999999999</v>
      </c>
      <c r="AA174" s="4">
        <f t="shared" si="111"/>
        <v>239</v>
      </c>
      <c r="AB174" s="5">
        <f t="shared" si="111"/>
        <v>10.754999999999999</v>
      </c>
      <c r="AC174" s="4"/>
      <c r="AD174" s="109" t="b">
        <f t="shared" si="87"/>
        <v>1</v>
      </c>
      <c r="AE174" s="109" t="b">
        <f t="shared" si="88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7"/>
        <v>1</v>
      </c>
      <c r="AE175" s="109" t="b">
        <f t="shared" si="88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5"/>
        <v>#DIV/0!</v>
      </c>
      <c r="H176" s="108" t="e">
        <f t="shared" si="86"/>
        <v>#DIV/0!</v>
      </c>
      <c r="I176" s="2">
        <f t="shared" ref="I176:J179" si="112">C176-E176</f>
        <v>0</v>
      </c>
      <c r="J176" s="3">
        <f t="shared" si="112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3">K176+M176+P176</f>
        <v>0</v>
      </c>
      <c r="S176" s="3">
        <f t="shared" si="113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4">T176+V176+Y176</f>
        <v>0</v>
      </c>
      <c r="AB176" s="3">
        <f t="shared" si="114"/>
        <v>0</v>
      </c>
      <c r="AC176" s="2"/>
      <c r="AD176" s="109" t="b">
        <f t="shared" si="87"/>
        <v>1</v>
      </c>
      <c r="AE176" s="109" t="b">
        <f t="shared" si="88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5"/>
        <v>#DIV/0!</v>
      </c>
      <c r="H177" s="108" t="e">
        <f t="shared" si="86"/>
        <v>#DIV/0!</v>
      </c>
      <c r="I177" s="2">
        <f t="shared" si="112"/>
        <v>0</v>
      </c>
      <c r="J177" s="3">
        <f t="shared" si="112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3"/>
        <v>0</v>
      </c>
      <c r="S177" s="3">
        <f t="shared" si="113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4"/>
        <v>0</v>
      </c>
      <c r="AB177" s="3">
        <f t="shared" si="114"/>
        <v>0</v>
      </c>
      <c r="AC177" s="2"/>
      <c r="AD177" s="109" t="b">
        <f t="shared" si="87"/>
        <v>1</v>
      </c>
      <c r="AE177" s="109" t="b">
        <f t="shared" si="88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5"/>
        <v>#DIV/0!</v>
      </c>
      <c r="H178" s="108" t="e">
        <f t="shared" si="86"/>
        <v>#DIV/0!</v>
      </c>
      <c r="I178" s="2">
        <f t="shared" si="112"/>
        <v>0</v>
      </c>
      <c r="J178" s="3">
        <f t="shared" si="112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3"/>
        <v>0</v>
      </c>
      <c r="S178" s="3">
        <f t="shared" si="113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4"/>
        <v>0</v>
      </c>
      <c r="AB178" s="3">
        <f t="shared" si="114"/>
        <v>0</v>
      </c>
      <c r="AC178" s="2"/>
      <c r="AD178" s="109" t="b">
        <f t="shared" si="87"/>
        <v>1</v>
      </c>
      <c r="AE178" s="109" t="b">
        <f t="shared" si="88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5"/>
        <v>#DIV/0!</v>
      </c>
      <c r="H179" s="108" t="e">
        <f t="shared" si="86"/>
        <v>#DIV/0!</v>
      </c>
      <c r="I179" s="2">
        <f t="shared" si="112"/>
        <v>0</v>
      </c>
      <c r="J179" s="3">
        <f t="shared" si="112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3"/>
        <v>0</v>
      </c>
      <c r="S179" s="3">
        <f t="shared" si="113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4"/>
        <v>0</v>
      </c>
      <c r="AB179" s="3">
        <f t="shared" si="114"/>
        <v>0</v>
      </c>
      <c r="AC179" s="2"/>
      <c r="AD179" s="109" t="b">
        <f t="shared" si="87"/>
        <v>1</v>
      </c>
      <c r="AE179" s="109" t="b">
        <f t="shared" si="88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5"/>
        <v>#DIV/0!</v>
      </c>
      <c r="H180" s="175" t="e">
        <f t="shared" si="86"/>
        <v>#DIV/0!</v>
      </c>
      <c r="I180" s="4">
        <f t="shared" ref="I180:AB180" si="115">SUM(I176:I179)</f>
        <v>0</v>
      </c>
      <c r="J180" s="5">
        <f t="shared" si="115"/>
        <v>0</v>
      </c>
      <c r="K180" s="4">
        <f t="shared" si="115"/>
        <v>0</v>
      </c>
      <c r="L180" s="5">
        <f t="shared" si="115"/>
        <v>0</v>
      </c>
      <c r="M180" s="4">
        <f t="shared" si="115"/>
        <v>0</v>
      </c>
      <c r="N180" s="5">
        <f t="shared" si="115"/>
        <v>0</v>
      </c>
      <c r="O180" s="4">
        <f t="shared" si="115"/>
        <v>0</v>
      </c>
      <c r="P180" s="4">
        <f t="shared" si="115"/>
        <v>0</v>
      </c>
      <c r="Q180" s="5">
        <f t="shared" si="115"/>
        <v>0</v>
      </c>
      <c r="R180" s="4">
        <f t="shared" si="115"/>
        <v>0</v>
      </c>
      <c r="S180" s="5">
        <f t="shared" si="115"/>
        <v>0</v>
      </c>
      <c r="T180" s="4">
        <f t="shared" si="115"/>
        <v>0</v>
      </c>
      <c r="U180" s="5">
        <f t="shared" si="115"/>
        <v>0</v>
      </c>
      <c r="V180" s="4">
        <f t="shared" si="115"/>
        <v>0</v>
      </c>
      <c r="W180" s="5">
        <f t="shared" si="115"/>
        <v>0</v>
      </c>
      <c r="X180" s="4">
        <v>0</v>
      </c>
      <c r="Y180" s="4">
        <f t="shared" si="115"/>
        <v>0</v>
      </c>
      <c r="Z180" s="5">
        <f t="shared" si="115"/>
        <v>0</v>
      </c>
      <c r="AA180" s="4">
        <f t="shared" si="115"/>
        <v>0</v>
      </c>
      <c r="AB180" s="5">
        <f t="shared" si="115"/>
        <v>0</v>
      </c>
      <c r="AC180" s="4"/>
      <c r="AD180" s="109" t="b">
        <f t="shared" si="87"/>
        <v>1</v>
      </c>
      <c r="AE180" s="109" t="b">
        <f t="shared" si="88"/>
        <v>1</v>
      </c>
    </row>
    <row r="181" spans="1:31" s="176" customFormat="1" ht="31.5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7"/>
        <v>1</v>
      </c>
      <c r="AE181" s="109" t="b">
        <f t="shared" si="88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5"/>
        <v>#DIV/0!</v>
      </c>
      <c r="H182" s="108" t="e">
        <f t="shared" si="86"/>
        <v>#DIV/0!</v>
      </c>
      <c r="I182" s="2">
        <f t="shared" si="84"/>
        <v>0</v>
      </c>
      <c r="J182" s="3">
        <f t="shared" si="84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6">K182+M182+P182</f>
        <v>0</v>
      </c>
      <c r="S182" s="3">
        <f t="shared" si="116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7">T182+V182+Y182</f>
        <v>0</v>
      </c>
      <c r="AB182" s="3">
        <f t="shared" si="117"/>
        <v>0</v>
      </c>
      <c r="AC182" s="2"/>
      <c r="AD182" s="109" t="b">
        <f t="shared" si="87"/>
        <v>1</v>
      </c>
      <c r="AE182" s="109" t="b">
        <f t="shared" si="88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5"/>
        <v>#DIV/0!</v>
      </c>
      <c r="H183" s="108" t="e">
        <f t="shared" si="86"/>
        <v>#DIV/0!</v>
      </c>
      <c r="I183" s="2">
        <f t="shared" si="84"/>
        <v>0</v>
      </c>
      <c r="J183" s="3">
        <f t="shared" si="84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6"/>
        <v>0</v>
      </c>
      <c r="S183" s="3">
        <f t="shared" si="116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7"/>
        <v>0</v>
      </c>
      <c r="AB183" s="3">
        <f t="shared" si="117"/>
        <v>0</v>
      </c>
      <c r="AC183" s="2"/>
      <c r="AD183" s="109" t="b">
        <f t="shared" si="87"/>
        <v>1</v>
      </c>
      <c r="AE183" s="109" t="b">
        <f t="shared" si="88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5"/>
        <v>#DIV/0!</v>
      </c>
      <c r="H184" s="108" t="e">
        <f t="shared" si="86"/>
        <v>#DIV/0!</v>
      </c>
      <c r="I184" s="2">
        <f t="shared" si="84"/>
        <v>0</v>
      </c>
      <c r="J184" s="3">
        <f t="shared" si="84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6"/>
        <v>0</v>
      </c>
      <c r="S184" s="3">
        <f t="shared" si="116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7"/>
        <v>0</v>
      </c>
      <c r="AB184" s="3">
        <f t="shared" si="117"/>
        <v>0</v>
      </c>
      <c r="AC184" s="2"/>
      <c r="AD184" s="109" t="b">
        <f t="shared" si="87"/>
        <v>1</v>
      </c>
      <c r="AE184" s="109" t="b">
        <f t="shared" si="88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5"/>
        <v>#DIV/0!</v>
      </c>
      <c r="H185" s="108" t="e">
        <f t="shared" si="86"/>
        <v>#DIV/0!</v>
      </c>
      <c r="I185" s="2">
        <f t="shared" si="84"/>
        <v>0</v>
      </c>
      <c r="J185" s="3">
        <f t="shared" si="84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6"/>
        <v>0</v>
      </c>
      <c r="S185" s="3">
        <f t="shared" si="116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7"/>
        <v>0</v>
      </c>
      <c r="AB185" s="3">
        <f t="shared" si="117"/>
        <v>0</v>
      </c>
      <c r="AC185" s="2"/>
      <c r="AD185" s="109" t="b">
        <f t="shared" si="87"/>
        <v>1</v>
      </c>
      <c r="AE185" s="109" t="b">
        <f t="shared" si="88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5"/>
        <v>#DIV/0!</v>
      </c>
      <c r="H186" s="175" t="e">
        <f t="shared" si="86"/>
        <v>#DIV/0!</v>
      </c>
      <c r="I186" s="4">
        <f t="shared" ref="I186:AB186" si="118">SUM(I182:I185)</f>
        <v>0</v>
      </c>
      <c r="J186" s="5">
        <f t="shared" si="118"/>
        <v>0</v>
      </c>
      <c r="K186" s="4">
        <f t="shared" si="118"/>
        <v>0</v>
      </c>
      <c r="L186" s="5">
        <f t="shared" si="118"/>
        <v>0</v>
      </c>
      <c r="M186" s="4">
        <f t="shared" si="118"/>
        <v>0</v>
      </c>
      <c r="N186" s="5">
        <f t="shared" si="118"/>
        <v>0</v>
      </c>
      <c r="O186" s="4">
        <f t="shared" si="118"/>
        <v>0</v>
      </c>
      <c r="P186" s="4">
        <f t="shared" si="118"/>
        <v>0</v>
      </c>
      <c r="Q186" s="5">
        <f t="shared" si="118"/>
        <v>0</v>
      </c>
      <c r="R186" s="4">
        <f t="shared" si="118"/>
        <v>0</v>
      </c>
      <c r="S186" s="5">
        <f t="shared" si="118"/>
        <v>0</v>
      </c>
      <c r="T186" s="4">
        <f t="shared" si="118"/>
        <v>0</v>
      </c>
      <c r="U186" s="5">
        <f t="shared" si="118"/>
        <v>0</v>
      </c>
      <c r="V186" s="4">
        <f t="shared" si="118"/>
        <v>0</v>
      </c>
      <c r="W186" s="5">
        <f t="shared" si="118"/>
        <v>0</v>
      </c>
      <c r="X186" s="4">
        <v>0</v>
      </c>
      <c r="Y186" s="4">
        <f t="shared" si="118"/>
        <v>0</v>
      </c>
      <c r="Z186" s="5">
        <f t="shared" si="118"/>
        <v>0</v>
      </c>
      <c r="AA186" s="4">
        <f t="shared" si="118"/>
        <v>0</v>
      </c>
      <c r="AB186" s="5">
        <f t="shared" si="118"/>
        <v>0</v>
      </c>
      <c r="AC186" s="4"/>
      <c r="AD186" s="109" t="b">
        <f t="shared" si="87"/>
        <v>1</v>
      </c>
      <c r="AE186" s="109" t="b">
        <f t="shared" si="88"/>
        <v>1</v>
      </c>
    </row>
    <row r="187" spans="1:31" s="176" customFormat="1" ht="31.5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7"/>
        <v>1</v>
      </c>
      <c r="AE187" s="109" t="b">
        <f t="shared" si="88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5"/>
        <v>#DIV/0!</v>
      </c>
      <c r="H188" s="108" t="e">
        <f t="shared" si="86"/>
        <v>#DIV/0!</v>
      </c>
      <c r="I188" s="2">
        <f t="shared" si="84"/>
        <v>0</v>
      </c>
      <c r="J188" s="3">
        <f t="shared" si="84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19">K188+M188+P188</f>
        <v>0</v>
      </c>
      <c r="S188" s="3">
        <f t="shared" si="119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0">T188+V188+Y188</f>
        <v>0</v>
      </c>
      <c r="AB188" s="3">
        <f t="shared" si="120"/>
        <v>0</v>
      </c>
      <c r="AC188" s="2"/>
      <c r="AD188" s="109" t="b">
        <f t="shared" si="87"/>
        <v>1</v>
      </c>
      <c r="AE188" s="109" t="b">
        <f t="shared" si="88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5"/>
        <v>#DIV/0!</v>
      </c>
      <c r="H189" s="108" t="e">
        <f t="shared" si="86"/>
        <v>#DIV/0!</v>
      </c>
      <c r="I189" s="2">
        <f t="shared" si="84"/>
        <v>0</v>
      </c>
      <c r="J189" s="3">
        <f t="shared" si="84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19"/>
        <v>0</v>
      </c>
      <c r="S189" s="3">
        <f t="shared" si="119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0"/>
        <v>0</v>
      </c>
      <c r="AB189" s="3">
        <f t="shared" si="120"/>
        <v>0</v>
      </c>
      <c r="AC189" s="2"/>
      <c r="AD189" s="109" t="b">
        <f t="shared" si="87"/>
        <v>1</v>
      </c>
      <c r="AE189" s="109" t="b">
        <f t="shared" si="88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5"/>
        <v>#DIV/0!</v>
      </c>
      <c r="H190" s="108" t="e">
        <f t="shared" si="86"/>
        <v>#DIV/0!</v>
      </c>
      <c r="I190" s="2">
        <f t="shared" si="84"/>
        <v>0</v>
      </c>
      <c r="J190" s="3">
        <f t="shared" si="84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19"/>
        <v>0</v>
      </c>
      <c r="S190" s="3">
        <f t="shared" si="119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0"/>
        <v>0</v>
      </c>
      <c r="AB190" s="3">
        <f t="shared" si="120"/>
        <v>0</v>
      </c>
      <c r="AC190" s="2"/>
      <c r="AD190" s="109" t="b">
        <f t="shared" si="87"/>
        <v>1</v>
      </c>
      <c r="AE190" s="109" t="b">
        <f t="shared" si="88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5"/>
        <v>#DIV/0!</v>
      </c>
      <c r="H191" s="108" t="e">
        <f t="shared" si="86"/>
        <v>#DIV/0!</v>
      </c>
      <c r="I191" s="2">
        <f t="shared" si="84"/>
        <v>0</v>
      </c>
      <c r="J191" s="3">
        <f t="shared" si="84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19"/>
        <v>0</v>
      </c>
      <c r="S191" s="3">
        <f t="shared" si="119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0"/>
        <v>0</v>
      </c>
      <c r="AB191" s="3">
        <f t="shared" si="120"/>
        <v>0</v>
      </c>
      <c r="AC191" s="2"/>
      <c r="AD191" s="109" t="b">
        <f t="shared" si="87"/>
        <v>1</v>
      </c>
      <c r="AE191" s="109" t="b">
        <f t="shared" si="88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5"/>
        <v>#DIV/0!</v>
      </c>
      <c r="H192" s="175" t="e">
        <f t="shared" si="86"/>
        <v>#DIV/0!</v>
      </c>
      <c r="I192" s="4">
        <f t="shared" ref="I192:W192" si="121">SUM(I188:I191)</f>
        <v>0</v>
      </c>
      <c r="J192" s="5">
        <f t="shared" si="121"/>
        <v>0</v>
      </c>
      <c r="K192" s="4">
        <f t="shared" si="121"/>
        <v>0</v>
      </c>
      <c r="L192" s="5">
        <f t="shared" si="121"/>
        <v>0</v>
      </c>
      <c r="M192" s="4">
        <f t="shared" si="121"/>
        <v>0</v>
      </c>
      <c r="N192" s="5">
        <f t="shared" si="121"/>
        <v>0</v>
      </c>
      <c r="O192" s="4">
        <f t="shared" si="121"/>
        <v>0</v>
      </c>
      <c r="P192" s="4">
        <f t="shared" si="121"/>
        <v>0</v>
      </c>
      <c r="Q192" s="5">
        <f t="shared" si="121"/>
        <v>0</v>
      </c>
      <c r="R192" s="4">
        <f t="shared" si="121"/>
        <v>0</v>
      </c>
      <c r="S192" s="5">
        <f t="shared" si="121"/>
        <v>0</v>
      </c>
      <c r="T192" s="4">
        <f t="shared" si="121"/>
        <v>0</v>
      </c>
      <c r="U192" s="5">
        <f t="shared" si="121"/>
        <v>0</v>
      </c>
      <c r="V192" s="4">
        <f t="shared" si="121"/>
        <v>0</v>
      </c>
      <c r="W192" s="5">
        <f t="shared" si="121"/>
        <v>0</v>
      </c>
      <c r="X192" s="4">
        <v>0</v>
      </c>
      <c r="Y192" s="4"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7"/>
        <v>1</v>
      </c>
      <c r="AE192" s="109" t="b">
        <f t="shared" si="88"/>
        <v>1</v>
      </c>
    </row>
    <row r="193" spans="1:31" s="176" customFormat="1">
      <c r="A193" s="4"/>
      <c r="B193" s="4" t="s">
        <v>12</v>
      </c>
      <c r="C193" s="4">
        <f>C192+C186+C180+C174+C168+C162+C156</f>
        <v>495</v>
      </c>
      <c r="D193" s="5">
        <f>D192+D186+D180+D174+D168+D162+D156</f>
        <v>45.41</v>
      </c>
      <c r="E193" s="4">
        <f>E192+E186+E180+E174+E168+E162+E156</f>
        <v>164</v>
      </c>
      <c r="F193" s="5">
        <f>F192+F186+F180+F174+F168+F162+F156</f>
        <v>14.5466</v>
      </c>
      <c r="G193" s="175">
        <f t="shared" si="85"/>
        <v>0.33131313131313134</v>
      </c>
      <c r="H193" s="175">
        <f t="shared" si="86"/>
        <v>0.32033913234970274</v>
      </c>
      <c r="I193" s="4">
        <f t="shared" ref="I193:W193" si="122">I192+I186+I180+I174+I168+I162+I156</f>
        <v>331</v>
      </c>
      <c r="J193" s="5">
        <f t="shared" si="122"/>
        <v>30.863399999999999</v>
      </c>
      <c r="K193" s="4">
        <f t="shared" si="122"/>
        <v>0</v>
      </c>
      <c r="L193" s="5">
        <f t="shared" si="122"/>
        <v>0</v>
      </c>
      <c r="M193" s="4">
        <f t="shared" si="122"/>
        <v>0</v>
      </c>
      <c r="N193" s="5">
        <f t="shared" si="122"/>
        <v>0</v>
      </c>
      <c r="O193" s="4">
        <f t="shared" si="122"/>
        <v>0.45500000000000002</v>
      </c>
      <c r="P193" s="4">
        <f t="shared" si="122"/>
        <v>638</v>
      </c>
      <c r="Q193" s="5">
        <f t="shared" si="122"/>
        <v>66.35499999999999</v>
      </c>
      <c r="R193" s="4">
        <f t="shared" si="122"/>
        <v>638</v>
      </c>
      <c r="S193" s="5">
        <f t="shared" si="122"/>
        <v>66.35499999999999</v>
      </c>
      <c r="T193" s="4">
        <f t="shared" si="122"/>
        <v>0</v>
      </c>
      <c r="U193" s="5">
        <f t="shared" si="122"/>
        <v>0</v>
      </c>
      <c r="V193" s="4">
        <f t="shared" si="122"/>
        <v>0</v>
      </c>
      <c r="W193" s="5">
        <f t="shared" si="122"/>
        <v>0</v>
      </c>
      <c r="X193" s="4">
        <v>0.45500000000000002</v>
      </c>
      <c r="Y193" s="4">
        <f>Y192+Y186+Y180+Y174+Y168+Y162+Y156</f>
        <v>638</v>
      </c>
      <c r="Z193" s="5">
        <f>Z192+Z186+Z180+Z174+Z168+Z162+Z156</f>
        <v>66.35499999999999</v>
      </c>
      <c r="AA193" s="4">
        <f>AA192+AA186+AA180+AA174+AA168+AA162+AA156</f>
        <v>638</v>
      </c>
      <c r="AB193" s="5">
        <f>AB192+AB186+AB180+AB174+AB168+AB162+AB156</f>
        <v>66.35499999999999</v>
      </c>
      <c r="AC193" s="4"/>
      <c r="AD193" s="109" t="b">
        <f t="shared" si="87"/>
        <v>0</v>
      </c>
      <c r="AE193" s="109" t="b">
        <f t="shared" si="88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7"/>
        <v>1</v>
      </c>
      <c r="AE194" s="109" t="b">
        <f t="shared" si="88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7"/>
        <v>1</v>
      </c>
      <c r="AE195" s="109" t="b">
        <f t="shared" si="88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7"/>
        <v>1</v>
      </c>
      <c r="AE196" s="109" t="b">
        <f t="shared" si="88"/>
        <v>1</v>
      </c>
    </row>
    <row r="197" spans="1:31">
      <c r="A197" s="2"/>
      <c r="B197" s="2" t="s">
        <v>125</v>
      </c>
      <c r="C197" s="2">
        <v>3935</v>
      </c>
      <c r="D197" s="3">
        <v>5.9024999999999999</v>
      </c>
      <c r="E197" s="2">
        <f>C197</f>
        <v>3935</v>
      </c>
      <c r="F197" s="3">
        <f>D197</f>
        <v>5.9024999999999999</v>
      </c>
      <c r="G197" s="108">
        <f t="shared" si="85"/>
        <v>1</v>
      </c>
      <c r="H197" s="108">
        <f t="shared" si="86"/>
        <v>1</v>
      </c>
      <c r="I197" s="2">
        <f t="shared" ref="I197:J205" si="123">C197-E197</f>
        <v>0</v>
      </c>
      <c r="J197" s="3">
        <f t="shared" si="123"/>
        <v>0</v>
      </c>
      <c r="K197" s="2"/>
      <c r="L197" s="3"/>
      <c r="M197" s="2"/>
      <c r="N197" s="3"/>
      <c r="O197" s="2">
        <v>1.5E-3</v>
      </c>
      <c r="P197" s="2">
        <v>3026</v>
      </c>
      <c r="Q197" s="3">
        <f t="shared" ref="Q197:Q205" si="124">P197*O197</f>
        <v>4.5389999999999997</v>
      </c>
      <c r="R197" s="2">
        <f t="shared" ref="R197:R205" si="125">K197+M197+P197</f>
        <v>3026</v>
      </c>
      <c r="S197" s="3">
        <f t="shared" ref="S197:S205" si="126">L197+N197+Q197</f>
        <v>4.5389999999999997</v>
      </c>
      <c r="T197" s="2"/>
      <c r="U197" s="3"/>
      <c r="V197" s="2"/>
      <c r="W197" s="3"/>
      <c r="X197" s="2">
        <v>1.5E-3</v>
      </c>
      <c r="Y197" s="2">
        <v>3026</v>
      </c>
      <c r="Z197" s="3">
        <f t="shared" ref="Z197:Z205" si="127">X197*Y197</f>
        <v>4.5389999999999997</v>
      </c>
      <c r="AA197" s="2">
        <f t="shared" ref="AA197:AA205" si="128">T197+V197+Y197</f>
        <v>3026</v>
      </c>
      <c r="AB197" s="3">
        <f t="shared" ref="AB197:AB205" si="129">U197+W197+Z197</f>
        <v>4.5389999999999997</v>
      </c>
      <c r="AC197" s="2"/>
      <c r="AD197" s="109" t="b">
        <f t="shared" si="87"/>
        <v>1</v>
      </c>
      <c r="AE197" s="109" t="b">
        <f t="shared" si="88"/>
        <v>1</v>
      </c>
    </row>
    <row r="198" spans="1:31" ht="31.5">
      <c r="A198" s="2"/>
      <c r="B198" s="2" t="s">
        <v>126</v>
      </c>
      <c r="C198" s="2">
        <v>2</v>
      </c>
      <c r="D198" s="3">
        <v>3.0000000000000001E-3</v>
      </c>
      <c r="E198" s="2">
        <f t="shared" ref="E198:E205" si="130">C198</f>
        <v>2</v>
      </c>
      <c r="F198" s="3">
        <f t="shared" ref="F198:F205" si="131">D198</f>
        <v>3.0000000000000001E-3</v>
      </c>
      <c r="G198" s="108">
        <f t="shared" si="85"/>
        <v>1</v>
      </c>
      <c r="H198" s="108">
        <f t="shared" si="86"/>
        <v>1</v>
      </c>
      <c r="I198" s="2">
        <f t="shared" si="123"/>
        <v>0</v>
      </c>
      <c r="J198" s="3">
        <f t="shared" si="123"/>
        <v>0</v>
      </c>
      <c r="K198" s="2"/>
      <c r="L198" s="3"/>
      <c r="M198" s="2"/>
      <c r="N198" s="3"/>
      <c r="O198" s="2">
        <v>1.5E-3</v>
      </c>
      <c r="P198" s="2">
        <v>3</v>
      </c>
      <c r="Q198" s="3">
        <f t="shared" si="124"/>
        <v>4.5000000000000005E-3</v>
      </c>
      <c r="R198" s="2">
        <f t="shared" si="125"/>
        <v>3</v>
      </c>
      <c r="S198" s="3">
        <f t="shared" si="126"/>
        <v>4.5000000000000005E-3</v>
      </c>
      <c r="T198" s="2"/>
      <c r="U198" s="3"/>
      <c r="V198" s="2"/>
      <c r="W198" s="3"/>
      <c r="X198" s="2">
        <v>1.5E-3</v>
      </c>
      <c r="Y198" s="2">
        <v>3</v>
      </c>
      <c r="Z198" s="3">
        <f t="shared" si="127"/>
        <v>4.5000000000000005E-3</v>
      </c>
      <c r="AA198" s="2">
        <f t="shared" si="128"/>
        <v>3</v>
      </c>
      <c r="AB198" s="3">
        <f t="shared" si="129"/>
        <v>4.5000000000000005E-3</v>
      </c>
      <c r="AC198" s="2"/>
      <c r="AD198" s="109" t="b">
        <f t="shared" si="87"/>
        <v>1</v>
      </c>
      <c r="AE198" s="109" t="b">
        <f t="shared" si="88"/>
        <v>1</v>
      </c>
    </row>
    <row r="199" spans="1:31" ht="31.5">
      <c r="A199" s="2"/>
      <c r="B199" s="2" t="s">
        <v>127</v>
      </c>
      <c r="C199" s="2">
        <v>5</v>
      </c>
      <c r="D199" s="3">
        <v>7.4999999999999997E-3</v>
      </c>
      <c r="E199" s="2">
        <f t="shared" si="130"/>
        <v>5</v>
      </c>
      <c r="F199" s="3">
        <f t="shared" si="131"/>
        <v>7.4999999999999997E-3</v>
      </c>
      <c r="G199" s="108">
        <f t="shared" si="85"/>
        <v>1</v>
      </c>
      <c r="H199" s="108">
        <f t="shared" si="86"/>
        <v>1</v>
      </c>
      <c r="I199" s="2">
        <f t="shared" si="123"/>
        <v>0</v>
      </c>
      <c r="J199" s="3">
        <f t="shared" si="123"/>
        <v>0</v>
      </c>
      <c r="K199" s="2"/>
      <c r="L199" s="3"/>
      <c r="M199" s="2"/>
      <c r="N199" s="3"/>
      <c r="O199" s="2">
        <v>1.5E-3</v>
      </c>
      <c r="P199" s="2">
        <v>2</v>
      </c>
      <c r="Q199" s="3">
        <f t="shared" si="124"/>
        <v>3.0000000000000001E-3</v>
      </c>
      <c r="R199" s="2">
        <f t="shared" si="125"/>
        <v>2</v>
      </c>
      <c r="S199" s="3">
        <f t="shared" si="126"/>
        <v>3.0000000000000001E-3</v>
      </c>
      <c r="T199" s="2"/>
      <c r="U199" s="3"/>
      <c r="V199" s="2"/>
      <c r="W199" s="3"/>
      <c r="X199" s="2">
        <v>1.5E-3</v>
      </c>
      <c r="Y199" s="2">
        <v>2</v>
      </c>
      <c r="Z199" s="3">
        <f t="shared" si="127"/>
        <v>3.0000000000000001E-3</v>
      </c>
      <c r="AA199" s="2">
        <f t="shared" si="128"/>
        <v>2</v>
      </c>
      <c r="AB199" s="3">
        <f t="shared" si="129"/>
        <v>3.0000000000000001E-3</v>
      </c>
      <c r="AC199" s="2"/>
      <c r="AD199" s="109" t="b">
        <f t="shared" si="87"/>
        <v>1</v>
      </c>
      <c r="AE199" s="109" t="b">
        <f t="shared" si="88"/>
        <v>1</v>
      </c>
    </row>
    <row r="200" spans="1:31">
      <c r="A200" s="2"/>
      <c r="B200" s="2" t="s">
        <v>128</v>
      </c>
      <c r="C200" s="2">
        <v>3991</v>
      </c>
      <c r="D200" s="3">
        <v>5.9865000000000004</v>
      </c>
      <c r="E200" s="2">
        <f t="shared" si="130"/>
        <v>3991</v>
      </c>
      <c r="F200" s="3">
        <f t="shared" si="131"/>
        <v>5.9865000000000004</v>
      </c>
      <c r="G200" s="108">
        <f t="shared" ref="G200:G260" si="132">E200/C200</f>
        <v>1</v>
      </c>
      <c r="H200" s="108">
        <f t="shared" ref="H200:H260" si="133">F200/D200</f>
        <v>1</v>
      </c>
      <c r="I200" s="2">
        <f t="shared" si="123"/>
        <v>0</v>
      </c>
      <c r="J200" s="3">
        <f t="shared" si="123"/>
        <v>0</v>
      </c>
      <c r="K200" s="2"/>
      <c r="L200" s="3"/>
      <c r="M200" s="2"/>
      <c r="N200" s="3"/>
      <c r="O200" s="2">
        <v>1.5E-3</v>
      </c>
      <c r="P200" s="2">
        <v>3109</v>
      </c>
      <c r="Q200" s="3">
        <f t="shared" si="124"/>
        <v>4.6635</v>
      </c>
      <c r="R200" s="2">
        <f t="shared" si="125"/>
        <v>3109</v>
      </c>
      <c r="S200" s="3">
        <f t="shared" si="126"/>
        <v>4.6635</v>
      </c>
      <c r="T200" s="2"/>
      <c r="U200" s="3"/>
      <c r="V200" s="2"/>
      <c r="W200" s="3"/>
      <c r="X200" s="2">
        <v>1.5E-3</v>
      </c>
      <c r="Y200" s="2">
        <v>3109</v>
      </c>
      <c r="Z200" s="3">
        <f t="shared" si="127"/>
        <v>4.6635</v>
      </c>
      <c r="AA200" s="2">
        <f t="shared" si="128"/>
        <v>3109</v>
      </c>
      <c r="AB200" s="3">
        <f t="shared" si="129"/>
        <v>4.6635</v>
      </c>
      <c r="AC200" s="2"/>
      <c r="AD200" s="109" t="b">
        <f t="shared" ref="AD200:AD263" si="134">X200*Y200=Z200</f>
        <v>1</v>
      </c>
      <c r="AE200" s="109" t="b">
        <f t="shared" ref="AE200:AE263" si="135">U200+W200+Z200=AB200</f>
        <v>1</v>
      </c>
    </row>
    <row r="201" spans="1:31" ht="31.5">
      <c r="A201" s="2"/>
      <c r="B201" s="2" t="s">
        <v>129</v>
      </c>
      <c r="C201" s="2">
        <v>2</v>
      </c>
      <c r="D201" s="3">
        <v>3.0000000000000001E-3</v>
      </c>
      <c r="E201" s="2">
        <f t="shared" si="130"/>
        <v>2</v>
      </c>
      <c r="F201" s="3">
        <f t="shared" si="131"/>
        <v>3.0000000000000001E-3</v>
      </c>
      <c r="G201" s="108">
        <f t="shared" si="132"/>
        <v>1</v>
      </c>
      <c r="H201" s="108">
        <f t="shared" si="133"/>
        <v>1</v>
      </c>
      <c r="I201" s="2">
        <f t="shared" si="123"/>
        <v>0</v>
      </c>
      <c r="J201" s="3">
        <f t="shared" si="123"/>
        <v>0</v>
      </c>
      <c r="K201" s="2"/>
      <c r="L201" s="3"/>
      <c r="M201" s="2"/>
      <c r="N201" s="3"/>
      <c r="O201" s="2">
        <v>1.5E-3</v>
      </c>
      <c r="P201" s="2">
        <v>1</v>
      </c>
      <c r="Q201" s="3">
        <f t="shared" si="124"/>
        <v>1.5E-3</v>
      </c>
      <c r="R201" s="2">
        <f t="shared" si="125"/>
        <v>1</v>
      </c>
      <c r="S201" s="3">
        <f t="shared" si="126"/>
        <v>1.5E-3</v>
      </c>
      <c r="T201" s="2"/>
      <c r="U201" s="3"/>
      <c r="V201" s="2"/>
      <c r="W201" s="3"/>
      <c r="X201" s="2">
        <v>1.5E-3</v>
      </c>
      <c r="Y201" s="2">
        <v>1</v>
      </c>
      <c r="Z201" s="3">
        <f t="shared" si="127"/>
        <v>1.5E-3</v>
      </c>
      <c r="AA201" s="2">
        <f t="shared" si="128"/>
        <v>1</v>
      </c>
      <c r="AB201" s="3">
        <f t="shared" si="129"/>
        <v>1.5E-3</v>
      </c>
      <c r="AC201" s="2"/>
      <c r="AD201" s="109" t="b">
        <f t="shared" si="134"/>
        <v>1</v>
      </c>
      <c r="AE201" s="109" t="b">
        <f t="shared" si="135"/>
        <v>1</v>
      </c>
    </row>
    <row r="202" spans="1:31" ht="31.5">
      <c r="A202" s="2"/>
      <c r="B202" s="2" t="s">
        <v>130</v>
      </c>
      <c r="C202" s="2">
        <v>13</v>
      </c>
      <c r="D202" s="3">
        <v>1.95E-2</v>
      </c>
      <c r="E202" s="2">
        <f t="shared" si="130"/>
        <v>13</v>
      </c>
      <c r="F202" s="3">
        <f t="shared" si="131"/>
        <v>1.95E-2</v>
      </c>
      <c r="G202" s="108">
        <f t="shared" si="132"/>
        <v>1</v>
      </c>
      <c r="H202" s="108">
        <f t="shared" si="133"/>
        <v>1</v>
      </c>
      <c r="I202" s="2">
        <f t="shared" si="123"/>
        <v>0</v>
      </c>
      <c r="J202" s="3">
        <f t="shared" si="123"/>
        <v>0</v>
      </c>
      <c r="K202" s="2"/>
      <c r="L202" s="3"/>
      <c r="M202" s="2"/>
      <c r="N202" s="3"/>
      <c r="O202" s="2">
        <v>1.5E-3</v>
      </c>
      <c r="P202" s="2">
        <v>3</v>
      </c>
      <c r="Q202" s="3">
        <f t="shared" si="124"/>
        <v>4.5000000000000005E-3</v>
      </c>
      <c r="R202" s="2">
        <f t="shared" si="125"/>
        <v>3</v>
      </c>
      <c r="S202" s="3">
        <f t="shared" si="126"/>
        <v>4.5000000000000005E-3</v>
      </c>
      <c r="T202" s="2"/>
      <c r="U202" s="3"/>
      <c r="V202" s="2"/>
      <c r="W202" s="3"/>
      <c r="X202" s="2">
        <v>1.5E-3</v>
      </c>
      <c r="Y202" s="2">
        <v>3</v>
      </c>
      <c r="Z202" s="3">
        <f t="shared" si="127"/>
        <v>4.5000000000000005E-3</v>
      </c>
      <c r="AA202" s="2">
        <f t="shared" si="128"/>
        <v>3</v>
      </c>
      <c r="AB202" s="3">
        <f t="shared" si="129"/>
        <v>4.5000000000000005E-3</v>
      </c>
      <c r="AC202" s="2"/>
      <c r="AD202" s="109" t="b">
        <f t="shared" si="134"/>
        <v>1</v>
      </c>
      <c r="AE202" s="109" t="b">
        <f t="shared" si="135"/>
        <v>1</v>
      </c>
    </row>
    <row r="203" spans="1:31">
      <c r="A203" s="2">
        <f>+A196+0.01</f>
        <v>7.02</v>
      </c>
      <c r="B203" s="2" t="s">
        <v>131</v>
      </c>
      <c r="C203" s="2">
        <v>3732</v>
      </c>
      <c r="D203" s="3">
        <v>9.33</v>
      </c>
      <c r="E203" s="2">
        <f t="shared" si="130"/>
        <v>3732</v>
      </c>
      <c r="F203" s="3">
        <f t="shared" si="131"/>
        <v>9.33</v>
      </c>
      <c r="G203" s="108">
        <f t="shared" si="132"/>
        <v>1</v>
      </c>
      <c r="H203" s="108">
        <f t="shared" si="133"/>
        <v>1</v>
      </c>
      <c r="I203" s="2">
        <f t="shared" si="123"/>
        <v>0</v>
      </c>
      <c r="J203" s="3">
        <f t="shared" si="123"/>
        <v>0</v>
      </c>
      <c r="K203" s="2"/>
      <c r="L203" s="3"/>
      <c r="M203" s="2"/>
      <c r="N203" s="3"/>
      <c r="O203" s="2">
        <v>2.5000000000000001E-3</v>
      </c>
      <c r="P203" s="2">
        <v>3407</v>
      </c>
      <c r="Q203" s="3">
        <f t="shared" si="124"/>
        <v>8.5175000000000001</v>
      </c>
      <c r="R203" s="2">
        <f t="shared" si="125"/>
        <v>3407</v>
      </c>
      <c r="S203" s="3">
        <f t="shared" si="126"/>
        <v>8.5175000000000001</v>
      </c>
      <c r="T203" s="2"/>
      <c r="U203" s="3"/>
      <c r="V203" s="2"/>
      <c r="W203" s="3"/>
      <c r="X203" s="2">
        <v>2.5000000000000001E-3</v>
      </c>
      <c r="Y203" s="2">
        <v>3407</v>
      </c>
      <c r="Z203" s="3">
        <f t="shared" si="127"/>
        <v>8.5175000000000001</v>
      </c>
      <c r="AA203" s="2">
        <f t="shared" si="128"/>
        <v>3407</v>
      </c>
      <c r="AB203" s="3">
        <f t="shared" si="129"/>
        <v>8.5175000000000001</v>
      </c>
      <c r="AC203" s="2"/>
      <c r="AD203" s="109" t="b">
        <f t="shared" si="134"/>
        <v>1</v>
      </c>
      <c r="AE203" s="109" t="b">
        <f t="shared" si="135"/>
        <v>1</v>
      </c>
    </row>
    <row r="204" spans="1:31">
      <c r="A204" s="2">
        <f>+A203+0.01</f>
        <v>7.0299999999999994</v>
      </c>
      <c r="B204" s="2" t="s">
        <v>132</v>
      </c>
      <c r="C204" s="2">
        <v>2</v>
      </c>
      <c r="D204" s="3">
        <v>5.0000000000000001E-3</v>
      </c>
      <c r="E204" s="2">
        <f t="shared" si="130"/>
        <v>2</v>
      </c>
      <c r="F204" s="3">
        <f t="shared" si="131"/>
        <v>5.0000000000000001E-3</v>
      </c>
      <c r="G204" s="108">
        <f t="shared" si="132"/>
        <v>1</v>
      </c>
      <c r="H204" s="108">
        <f t="shared" si="133"/>
        <v>1</v>
      </c>
      <c r="I204" s="2">
        <f t="shared" si="123"/>
        <v>0</v>
      </c>
      <c r="J204" s="3">
        <f t="shared" si="123"/>
        <v>0</v>
      </c>
      <c r="K204" s="2"/>
      <c r="L204" s="3"/>
      <c r="M204" s="2"/>
      <c r="N204" s="3"/>
      <c r="O204" s="2">
        <v>2.5000000000000001E-3</v>
      </c>
      <c r="P204" s="2">
        <v>7</v>
      </c>
      <c r="Q204" s="3">
        <f t="shared" si="124"/>
        <v>1.7500000000000002E-2</v>
      </c>
      <c r="R204" s="2">
        <f t="shared" si="125"/>
        <v>7</v>
      </c>
      <c r="S204" s="3">
        <f t="shared" si="126"/>
        <v>1.7500000000000002E-2</v>
      </c>
      <c r="T204" s="2"/>
      <c r="U204" s="3"/>
      <c r="V204" s="2"/>
      <c r="W204" s="3"/>
      <c r="X204" s="2">
        <v>2.5000000000000001E-3</v>
      </c>
      <c r="Y204" s="2">
        <v>7</v>
      </c>
      <c r="Z204" s="3">
        <f t="shared" si="127"/>
        <v>1.7500000000000002E-2</v>
      </c>
      <c r="AA204" s="2">
        <f t="shared" si="128"/>
        <v>7</v>
      </c>
      <c r="AB204" s="3">
        <f t="shared" si="129"/>
        <v>1.7500000000000002E-2</v>
      </c>
      <c r="AC204" s="2"/>
      <c r="AD204" s="109" t="b">
        <f t="shared" si="134"/>
        <v>1</v>
      </c>
      <c r="AE204" s="109" t="b">
        <f t="shared" si="135"/>
        <v>1</v>
      </c>
    </row>
    <row r="205" spans="1:31" ht="31.5">
      <c r="A205" s="2">
        <f>+A204+0.01</f>
        <v>7.0399999999999991</v>
      </c>
      <c r="B205" s="2" t="s">
        <v>133</v>
      </c>
      <c r="C205" s="2">
        <v>10</v>
      </c>
      <c r="D205" s="3">
        <v>2.5000000000000001E-2</v>
      </c>
      <c r="E205" s="2">
        <f t="shared" si="130"/>
        <v>10</v>
      </c>
      <c r="F205" s="3">
        <f t="shared" si="131"/>
        <v>2.5000000000000001E-2</v>
      </c>
      <c r="G205" s="108">
        <f t="shared" si="132"/>
        <v>1</v>
      </c>
      <c r="H205" s="108">
        <f t="shared" si="133"/>
        <v>1</v>
      </c>
      <c r="I205" s="2">
        <f t="shared" si="123"/>
        <v>0</v>
      </c>
      <c r="J205" s="3">
        <f t="shared" si="123"/>
        <v>0</v>
      </c>
      <c r="K205" s="2"/>
      <c r="L205" s="3"/>
      <c r="M205" s="2"/>
      <c r="N205" s="3"/>
      <c r="O205" s="2">
        <v>2.5000000000000001E-3</v>
      </c>
      <c r="P205" s="2">
        <v>6</v>
      </c>
      <c r="Q205" s="3">
        <f t="shared" si="124"/>
        <v>1.4999999999999999E-2</v>
      </c>
      <c r="R205" s="2">
        <f t="shared" si="125"/>
        <v>6</v>
      </c>
      <c r="S205" s="3">
        <f t="shared" si="126"/>
        <v>1.4999999999999999E-2</v>
      </c>
      <c r="T205" s="2"/>
      <c r="U205" s="3"/>
      <c r="V205" s="2"/>
      <c r="W205" s="3"/>
      <c r="X205" s="2">
        <v>2.5000000000000001E-3</v>
      </c>
      <c r="Y205" s="2">
        <v>6</v>
      </c>
      <c r="Z205" s="3">
        <f t="shared" si="127"/>
        <v>1.4999999999999999E-2</v>
      </c>
      <c r="AA205" s="2">
        <f t="shared" si="128"/>
        <v>6</v>
      </c>
      <c r="AB205" s="3">
        <f t="shared" si="129"/>
        <v>1.4999999999999999E-2</v>
      </c>
      <c r="AC205" s="2"/>
      <c r="AD205" s="109" t="b">
        <f t="shared" si="134"/>
        <v>1</v>
      </c>
      <c r="AE205" s="109" t="b">
        <f t="shared" si="135"/>
        <v>1</v>
      </c>
    </row>
    <row r="206" spans="1:31" s="176" customFormat="1">
      <c r="A206" s="4"/>
      <c r="B206" s="4" t="s">
        <v>106</v>
      </c>
      <c r="C206" s="4">
        <f>SUM(C196:C205)</f>
        <v>11692</v>
      </c>
      <c r="D206" s="5">
        <f>SUM(D196:D205)</f>
        <v>21.282</v>
      </c>
      <c r="E206" s="4">
        <f>SUM(E196:E205)</f>
        <v>11692</v>
      </c>
      <c r="F206" s="5">
        <f>SUM(F196:F205)</f>
        <v>21.282</v>
      </c>
      <c r="G206" s="175">
        <f t="shared" si="132"/>
        <v>1</v>
      </c>
      <c r="H206" s="175">
        <f t="shared" si="133"/>
        <v>1</v>
      </c>
      <c r="I206" s="4">
        <f t="shared" ref="I206:N206" si="136">SUM(I196:I205)</f>
        <v>0</v>
      </c>
      <c r="J206" s="5">
        <f t="shared" si="136"/>
        <v>0</v>
      </c>
      <c r="K206" s="4">
        <f t="shared" si="136"/>
        <v>0</v>
      </c>
      <c r="L206" s="5">
        <f t="shared" si="136"/>
        <v>0</v>
      </c>
      <c r="M206" s="4">
        <f t="shared" si="136"/>
        <v>0</v>
      </c>
      <c r="N206" s="5">
        <f t="shared" si="136"/>
        <v>0</v>
      </c>
      <c r="O206" s="4">
        <f t="shared" ref="O206:AB206" si="137">SUM(O196:O205)</f>
        <v>1.6500000000000001E-2</v>
      </c>
      <c r="P206" s="4">
        <f t="shared" si="137"/>
        <v>9564</v>
      </c>
      <c r="Q206" s="5">
        <f t="shared" si="137"/>
        <v>17.765999999999998</v>
      </c>
      <c r="R206" s="4">
        <f t="shared" si="137"/>
        <v>9564</v>
      </c>
      <c r="S206" s="5">
        <f t="shared" si="137"/>
        <v>17.765999999999998</v>
      </c>
      <c r="T206" s="4">
        <f t="shared" si="137"/>
        <v>0</v>
      </c>
      <c r="U206" s="5">
        <f t="shared" si="137"/>
        <v>0</v>
      </c>
      <c r="V206" s="4">
        <f t="shared" si="137"/>
        <v>0</v>
      </c>
      <c r="W206" s="5">
        <f t="shared" si="137"/>
        <v>0</v>
      </c>
      <c r="X206" s="4">
        <v>1.6500000000000001E-2</v>
      </c>
      <c r="Y206" s="4">
        <f t="shared" si="137"/>
        <v>9564</v>
      </c>
      <c r="Z206" s="5">
        <f t="shared" si="137"/>
        <v>17.765999999999998</v>
      </c>
      <c r="AA206" s="4">
        <f t="shared" si="137"/>
        <v>9564</v>
      </c>
      <c r="AB206" s="5">
        <f t="shared" si="137"/>
        <v>17.765999999999998</v>
      </c>
      <c r="AC206" s="4"/>
      <c r="AD206" s="109" t="b">
        <f t="shared" si="134"/>
        <v>0</v>
      </c>
      <c r="AE206" s="109" t="b">
        <f t="shared" si="135"/>
        <v>1</v>
      </c>
    </row>
    <row r="207" spans="1:31" s="176" customFormat="1" ht="31.5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4"/>
        <v>1</v>
      </c>
      <c r="AE207" s="109" t="b">
        <f t="shared" si="135"/>
        <v>1</v>
      </c>
    </row>
    <row r="208" spans="1:31">
      <c r="A208" s="2">
        <v>8.01</v>
      </c>
      <c r="B208" s="2" t="s">
        <v>135</v>
      </c>
      <c r="C208" s="2">
        <v>5215</v>
      </c>
      <c r="D208" s="3">
        <v>20.86</v>
      </c>
      <c r="E208" s="2">
        <f t="shared" ref="E208:F211" si="138">C208</f>
        <v>5215</v>
      </c>
      <c r="F208" s="3">
        <f t="shared" si="138"/>
        <v>20.86</v>
      </c>
      <c r="G208" s="108">
        <f t="shared" si="132"/>
        <v>1</v>
      </c>
      <c r="H208" s="108">
        <f t="shared" si="133"/>
        <v>1</v>
      </c>
      <c r="I208" s="2">
        <f t="shared" ref="I208:J211" si="139">C208-E208</f>
        <v>0</v>
      </c>
      <c r="J208" s="3">
        <f t="shared" si="139"/>
        <v>0</v>
      </c>
      <c r="K208" s="2"/>
      <c r="L208" s="3"/>
      <c r="M208" s="2"/>
      <c r="N208" s="3"/>
      <c r="O208" s="2">
        <v>4.0000000000000001E-3</v>
      </c>
      <c r="P208" s="2">
        <v>4134</v>
      </c>
      <c r="Q208" s="3">
        <f>P208*O208</f>
        <v>16.536000000000001</v>
      </c>
      <c r="R208" s="2">
        <f t="shared" ref="R208:S211" si="140">K208+M208+P208</f>
        <v>4134</v>
      </c>
      <c r="S208" s="3">
        <f t="shared" si="140"/>
        <v>16.536000000000001</v>
      </c>
      <c r="T208" s="2"/>
      <c r="U208" s="3"/>
      <c r="V208" s="2"/>
      <c r="W208" s="3"/>
      <c r="X208" s="2">
        <v>4.0000000000000001E-3</v>
      </c>
      <c r="Y208" s="2">
        <v>4134</v>
      </c>
      <c r="Z208" s="3">
        <f>X208*Y208</f>
        <v>16.536000000000001</v>
      </c>
      <c r="AA208" s="2">
        <f t="shared" ref="AA208:AB211" si="141">T208+V208+Y208</f>
        <v>4134</v>
      </c>
      <c r="AB208" s="3">
        <f t="shared" si="141"/>
        <v>16.536000000000001</v>
      </c>
      <c r="AC208" s="2"/>
      <c r="AD208" s="109" t="b">
        <f t="shared" si="134"/>
        <v>1</v>
      </c>
      <c r="AE208" s="109" t="b">
        <f t="shared" si="135"/>
        <v>1</v>
      </c>
    </row>
    <row r="209" spans="1:31">
      <c r="A209" s="2">
        <f>+A208+0.01</f>
        <v>8.02</v>
      </c>
      <c r="B209" s="2" t="s">
        <v>136</v>
      </c>
      <c r="C209" s="2">
        <v>73</v>
      </c>
      <c r="D209" s="3">
        <v>0.29199999999999998</v>
      </c>
      <c r="E209" s="2">
        <f t="shared" si="138"/>
        <v>73</v>
      </c>
      <c r="F209" s="3">
        <f t="shared" si="138"/>
        <v>0.29199999999999998</v>
      </c>
      <c r="G209" s="108">
        <f t="shared" si="132"/>
        <v>1</v>
      </c>
      <c r="H209" s="108">
        <f t="shared" si="133"/>
        <v>1</v>
      </c>
      <c r="I209" s="2">
        <f t="shared" si="139"/>
        <v>0</v>
      </c>
      <c r="J209" s="3">
        <f t="shared" si="139"/>
        <v>0</v>
      </c>
      <c r="K209" s="2"/>
      <c r="L209" s="3"/>
      <c r="M209" s="2"/>
      <c r="N209" s="3"/>
      <c r="O209" s="2">
        <v>4.0000000000000001E-3</v>
      </c>
      <c r="P209" s="2">
        <v>17</v>
      </c>
      <c r="Q209" s="3">
        <f>P209*O209</f>
        <v>6.8000000000000005E-2</v>
      </c>
      <c r="R209" s="2">
        <f t="shared" si="140"/>
        <v>17</v>
      </c>
      <c r="S209" s="3">
        <f t="shared" si="140"/>
        <v>6.8000000000000005E-2</v>
      </c>
      <c r="T209" s="2"/>
      <c r="U209" s="3"/>
      <c r="V209" s="2"/>
      <c r="W209" s="3"/>
      <c r="X209" s="2">
        <v>4.0000000000000001E-3</v>
      </c>
      <c r="Y209" s="2">
        <v>17</v>
      </c>
      <c r="Z209" s="3">
        <f>X209*Y209</f>
        <v>6.8000000000000005E-2</v>
      </c>
      <c r="AA209" s="2">
        <f t="shared" si="141"/>
        <v>17</v>
      </c>
      <c r="AB209" s="3">
        <f t="shared" si="141"/>
        <v>6.8000000000000005E-2</v>
      </c>
      <c r="AC209" s="2"/>
      <c r="AD209" s="109" t="b">
        <f t="shared" si="134"/>
        <v>1</v>
      </c>
      <c r="AE209" s="109" t="b">
        <f t="shared" si="135"/>
        <v>1</v>
      </c>
    </row>
    <row r="210" spans="1:31">
      <c r="A210" s="2">
        <f>+A209+0.01</f>
        <v>8.0299999999999994</v>
      </c>
      <c r="B210" s="2" t="s">
        <v>137</v>
      </c>
      <c r="C210" s="2">
        <v>4954</v>
      </c>
      <c r="D210" s="3">
        <v>19.815999999999999</v>
      </c>
      <c r="E210" s="2">
        <f t="shared" si="138"/>
        <v>4954</v>
      </c>
      <c r="F210" s="3">
        <f t="shared" si="138"/>
        <v>19.815999999999999</v>
      </c>
      <c r="G210" s="108">
        <f t="shared" si="132"/>
        <v>1</v>
      </c>
      <c r="H210" s="108">
        <f t="shared" si="133"/>
        <v>1</v>
      </c>
      <c r="I210" s="2">
        <f t="shared" si="139"/>
        <v>0</v>
      </c>
      <c r="J210" s="3">
        <f t="shared" si="139"/>
        <v>0</v>
      </c>
      <c r="K210" s="2"/>
      <c r="L210" s="3"/>
      <c r="M210" s="2"/>
      <c r="N210" s="3"/>
      <c r="O210" s="2">
        <v>4.0000000000000001E-3</v>
      </c>
      <c r="P210" s="2">
        <v>4023</v>
      </c>
      <c r="Q210" s="3">
        <f>P210*O210</f>
        <v>16.091999999999999</v>
      </c>
      <c r="R210" s="2">
        <f t="shared" si="140"/>
        <v>4023</v>
      </c>
      <c r="S210" s="3">
        <f t="shared" si="140"/>
        <v>16.091999999999999</v>
      </c>
      <c r="T210" s="2"/>
      <c r="U210" s="3"/>
      <c r="V210" s="2"/>
      <c r="W210" s="3"/>
      <c r="X210" s="2">
        <v>4.0000000000000001E-3</v>
      </c>
      <c r="Y210" s="2">
        <v>4023</v>
      </c>
      <c r="Z210" s="3">
        <f>X210*Y210</f>
        <v>16.091999999999999</v>
      </c>
      <c r="AA210" s="2">
        <f t="shared" si="141"/>
        <v>4023</v>
      </c>
      <c r="AB210" s="3">
        <f t="shared" si="141"/>
        <v>16.091999999999999</v>
      </c>
      <c r="AC210" s="2"/>
      <c r="AD210" s="109" t="b">
        <f t="shared" si="134"/>
        <v>1</v>
      </c>
      <c r="AE210" s="109" t="b">
        <f t="shared" si="135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8"/>
        <v>0</v>
      </c>
      <c r="F211" s="3">
        <f t="shared" si="138"/>
        <v>0</v>
      </c>
      <c r="G211" s="108" t="e">
        <f t="shared" si="132"/>
        <v>#DIV/0!</v>
      </c>
      <c r="H211" s="108" t="e">
        <f t="shared" si="133"/>
        <v>#DIV/0!</v>
      </c>
      <c r="I211" s="2">
        <f t="shared" si="139"/>
        <v>0</v>
      </c>
      <c r="J211" s="3">
        <f t="shared" si="139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0"/>
        <v>0</v>
      </c>
      <c r="S211" s="3">
        <f t="shared" si="140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1"/>
        <v>0</v>
      </c>
      <c r="AB211" s="3">
        <f t="shared" si="141"/>
        <v>0</v>
      </c>
      <c r="AC211" s="2"/>
      <c r="AD211" s="109" t="b">
        <f t="shared" si="134"/>
        <v>1</v>
      </c>
      <c r="AE211" s="109" t="b">
        <f t="shared" si="135"/>
        <v>1</v>
      </c>
    </row>
    <row r="212" spans="1:31" s="176" customFormat="1">
      <c r="A212" s="4"/>
      <c r="B212" s="4" t="s">
        <v>108</v>
      </c>
      <c r="C212" s="4">
        <f>SUM(C208:C211)</f>
        <v>10242</v>
      </c>
      <c r="D212" s="5">
        <f>SUM(D208:D211)</f>
        <v>40.968000000000004</v>
      </c>
      <c r="E212" s="4">
        <f>SUM(E208:E211)</f>
        <v>10242</v>
      </c>
      <c r="F212" s="5">
        <f>SUM(F208:F211)</f>
        <v>40.968000000000004</v>
      </c>
      <c r="G212" s="175">
        <f t="shared" si="132"/>
        <v>1</v>
      </c>
      <c r="H212" s="175">
        <f t="shared" si="133"/>
        <v>1</v>
      </c>
      <c r="I212" s="4">
        <f t="shared" ref="I212:N212" si="142">SUM(I208:I211)</f>
        <v>0</v>
      </c>
      <c r="J212" s="5">
        <f t="shared" si="142"/>
        <v>0</v>
      </c>
      <c r="K212" s="4">
        <f t="shared" si="142"/>
        <v>0</v>
      </c>
      <c r="L212" s="5">
        <f t="shared" si="142"/>
        <v>0</v>
      </c>
      <c r="M212" s="4">
        <f t="shared" si="142"/>
        <v>0</v>
      </c>
      <c r="N212" s="5">
        <f t="shared" si="142"/>
        <v>0</v>
      </c>
      <c r="O212" s="4">
        <f t="shared" ref="O212:AB212" si="143">SUM(O208:O211)</f>
        <v>1.2E-2</v>
      </c>
      <c r="P212" s="4">
        <f>SUM(P208:P211)</f>
        <v>8174</v>
      </c>
      <c r="Q212" s="5">
        <f t="shared" si="143"/>
        <v>32.695999999999998</v>
      </c>
      <c r="R212" s="4">
        <f t="shared" si="143"/>
        <v>8174</v>
      </c>
      <c r="S212" s="5">
        <f t="shared" si="143"/>
        <v>32.695999999999998</v>
      </c>
      <c r="T212" s="4">
        <f t="shared" si="143"/>
        <v>0</v>
      </c>
      <c r="U212" s="5">
        <f t="shared" si="143"/>
        <v>0</v>
      </c>
      <c r="V212" s="4">
        <f t="shared" si="143"/>
        <v>0</v>
      </c>
      <c r="W212" s="5">
        <f t="shared" si="143"/>
        <v>0</v>
      </c>
      <c r="X212" s="4">
        <v>1.2E-2</v>
      </c>
      <c r="Y212" s="4">
        <f t="shared" si="143"/>
        <v>8174</v>
      </c>
      <c r="Z212" s="5">
        <f t="shared" si="143"/>
        <v>32.695999999999998</v>
      </c>
      <c r="AA212" s="4">
        <f t="shared" si="143"/>
        <v>8174</v>
      </c>
      <c r="AB212" s="5">
        <f t="shared" si="143"/>
        <v>32.695999999999998</v>
      </c>
      <c r="AC212" s="4"/>
      <c r="AD212" s="109" t="b">
        <f t="shared" si="134"/>
        <v>0</v>
      </c>
      <c r="AE212" s="109" t="b">
        <f t="shared" si="135"/>
        <v>1</v>
      </c>
    </row>
    <row r="213" spans="1:31" s="176" customFormat="1" ht="31.5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4"/>
        <v>1</v>
      </c>
      <c r="AE213" s="109" t="b">
        <f t="shared" si="135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2"/>
        <v>#DIV/0!</v>
      </c>
      <c r="H214" s="108" t="e">
        <f t="shared" si="133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4"/>
        <v>1</v>
      </c>
      <c r="AE214" s="109" t="b">
        <f t="shared" si="135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2"/>
        <v>#DIV/0!</v>
      </c>
      <c r="H215" s="108" t="e">
        <f t="shared" si="133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4"/>
        <v>1</v>
      </c>
      <c r="AE215" s="109" t="b">
        <f t="shared" si="135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2"/>
        <v>#DIV/0!</v>
      </c>
      <c r="H216" s="175" t="e">
        <f t="shared" si="133"/>
        <v>#DIV/0!</v>
      </c>
      <c r="I216" s="4">
        <f t="shared" ref="I216:AB216" si="144">SUM(I214:I215)</f>
        <v>0</v>
      </c>
      <c r="J216" s="5">
        <f t="shared" si="144"/>
        <v>0</v>
      </c>
      <c r="K216" s="4">
        <f t="shared" si="144"/>
        <v>0</v>
      </c>
      <c r="L216" s="5">
        <f t="shared" si="144"/>
        <v>0</v>
      </c>
      <c r="M216" s="4">
        <f t="shared" si="144"/>
        <v>0</v>
      </c>
      <c r="N216" s="5">
        <f t="shared" si="144"/>
        <v>0</v>
      </c>
      <c r="O216" s="4">
        <f t="shared" si="144"/>
        <v>0.7</v>
      </c>
      <c r="P216" s="4">
        <f t="shared" si="144"/>
        <v>0</v>
      </c>
      <c r="Q216" s="5">
        <f t="shared" si="144"/>
        <v>0</v>
      </c>
      <c r="R216" s="4">
        <f t="shared" si="144"/>
        <v>0</v>
      </c>
      <c r="S216" s="5">
        <f t="shared" si="144"/>
        <v>0</v>
      </c>
      <c r="T216" s="4">
        <f t="shared" si="144"/>
        <v>0</v>
      </c>
      <c r="U216" s="5">
        <f t="shared" si="144"/>
        <v>0</v>
      </c>
      <c r="V216" s="4">
        <f t="shared" si="144"/>
        <v>0</v>
      </c>
      <c r="W216" s="5">
        <f t="shared" si="144"/>
        <v>0</v>
      </c>
      <c r="X216" s="4">
        <v>0.7</v>
      </c>
      <c r="Y216" s="4">
        <f t="shared" si="144"/>
        <v>0</v>
      </c>
      <c r="Z216" s="5">
        <f t="shared" si="144"/>
        <v>0</v>
      </c>
      <c r="AA216" s="4">
        <f t="shared" si="144"/>
        <v>0</v>
      </c>
      <c r="AB216" s="5">
        <f t="shared" si="144"/>
        <v>0</v>
      </c>
      <c r="AC216" s="4"/>
      <c r="AD216" s="109" t="b">
        <f t="shared" si="134"/>
        <v>1</v>
      </c>
      <c r="AE216" s="109" t="b">
        <f t="shared" si="135"/>
        <v>1</v>
      </c>
    </row>
    <row r="217" spans="1:31" s="176" customFormat="1" ht="31.5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4"/>
        <v>1</v>
      </c>
      <c r="AE217" s="109" t="b">
        <f t="shared" si="135"/>
        <v>1</v>
      </c>
    </row>
    <row r="218" spans="1:31" s="176" customFormat="1" ht="31.5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4"/>
        <v>1</v>
      </c>
      <c r="AE218" s="109" t="b">
        <f t="shared" si="135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4"/>
        <v>1</v>
      </c>
      <c r="AE219" s="109" t="b">
        <f t="shared" si="135"/>
        <v>1</v>
      </c>
    </row>
    <row r="220" spans="1:31" ht="31.5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2"/>
        <v>#DIV/0!</v>
      </c>
      <c r="H220" s="108" t="e">
        <f t="shared" si="133"/>
        <v>#DIV/0!</v>
      </c>
      <c r="I220" s="2">
        <f t="shared" ref="I220:J232" si="145">C220-E220</f>
        <v>0</v>
      </c>
      <c r="J220" s="3">
        <f t="shared" si="145"/>
        <v>0</v>
      </c>
      <c r="K220" s="2"/>
      <c r="L220" s="3"/>
      <c r="M220" s="2"/>
      <c r="N220" s="3"/>
      <c r="O220" s="2"/>
      <c r="P220" s="2"/>
      <c r="Q220" s="3">
        <f t="shared" ref="Q220:Q236" si="146">P220*O220</f>
        <v>0</v>
      </c>
      <c r="R220" s="2">
        <f t="shared" ref="R220:S222" si="147">K220+M220+P220</f>
        <v>0</v>
      </c>
      <c r="S220" s="3">
        <f t="shared" si="147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8">T220+V220+Y220</f>
        <v>0</v>
      </c>
      <c r="AB220" s="3">
        <f t="shared" si="148"/>
        <v>0</v>
      </c>
      <c r="AC220" s="2"/>
      <c r="AD220" s="109" t="b">
        <f t="shared" si="134"/>
        <v>1</v>
      </c>
      <c r="AE220" s="109" t="b">
        <f t="shared" si="135"/>
        <v>1</v>
      </c>
    </row>
    <row r="221" spans="1:31" ht="47.25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2"/>
        <v>#DIV/0!</v>
      </c>
      <c r="H221" s="108" t="e">
        <f t="shared" si="133"/>
        <v>#DIV/0!</v>
      </c>
      <c r="I221" s="2">
        <f t="shared" si="145"/>
        <v>0</v>
      </c>
      <c r="J221" s="3">
        <f t="shared" si="145"/>
        <v>0</v>
      </c>
      <c r="K221" s="2"/>
      <c r="L221" s="3"/>
      <c r="M221" s="2"/>
      <c r="N221" s="3"/>
      <c r="O221" s="2"/>
      <c r="P221" s="2"/>
      <c r="Q221" s="3">
        <f t="shared" si="146"/>
        <v>0</v>
      </c>
      <c r="R221" s="2">
        <f t="shared" si="147"/>
        <v>0</v>
      </c>
      <c r="S221" s="3">
        <f t="shared" si="147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8"/>
        <v>0</v>
      </c>
      <c r="AB221" s="3">
        <f t="shared" si="148"/>
        <v>0</v>
      </c>
      <c r="AC221" s="2"/>
      <c r="AD221" s="109" t="b">
        <f t="shared" si="134"/>
        <v>1</v>
      </c>
      <c r="AE221" s="109" t="b">
        <f t="shared" si="135"/>
        <v>1</v>
      </c>
    </row>
    <row r="222" spans="1:31" ht="78.7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2"/>
        <v>#DIV/0!</v>
      </c>
      <c r="H222" s="108" t="e">
        <f t="shared" si="133"/>
        <v>#DIV/0!</v>
      </c>
      <c r="I222" s="2">
        <f t="shared" si="145"/>
        <v>0</v>
      </c>
      <c r="J222" s="3">
        <f t="shared" si="145"/>
        <v>0</v>
      </c>
      <c r="K222" s="2"/>
      <c r="L222" s="3"/>
      <c r="M222" s="2"/>
      <c r="N222" s="3"/>
      <c r="O222" s="2"/>
      <c r="P222" s="2"/>
      <c r="Q222" s="3">
        <f t="shared" si="146"/>
        <v>0</v>
      </c>
      <c r="R222" s="2">
        <f t="shared" si="147"/>
        <v>0</v>
      </c>
      <c r="S222" s="3">
        <f t="shared" si="147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8"/>
        <v>0</v>
      </c>
      <c r="AB222" s="3">
        <f t="shared" si="148"/>
        <v>0</v>
      </c>
      <c r="AC222" s="2"/>
      <c r="AD222" s="109" t="b">
        <f t="shared" si="134"/>
        <v>1</v>
      </c>
      <c r="AE222" s="109" t="b">
        <f t="shared" si="135"/>
        <v>1</v>
      </c>
    </row>
    <row r="223" spans="1:31" s="176" customFormat="1" ht="31.5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4"/>
        <v>1</v>
      </c>
      <c r="AE223" s="109" t="b">
        <f t="shared" si="135"/>
        <v>1</v>
      </c>
    </row>
    <row r="224" spans="1:31" ht="47.2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2"/>
        <v>#DIV/0!</v>
      </c>
      <c r="H224" s="108" t="e">
        <f t="shared" si="133"/>
        <v>#DIV/0!</v>
      </c>
      <c r="I224" s="2">
        <f t="shared" si="145"/>
        <v>0</v>
      </c>
      <c r="J224" s="3">
        <f t="shared" si="145"/>
        <v>0</v>
      </c>
      <c r="K224" s="2"/>
      <c r="L224" s="3"/>
      <c r="M224" s="2"/>
      <c r="N224" s="3"/>
      <c r="O224" s="2"/>
      <c r="P224" s="2"/>
      <c r="Q224" s="3">
        <f t="shared" si="146"/>
        <v>0</v>
      </c>
      <c r="R224" s="2">
        <f t="shared" ref="R224:R236" si="149">K224+M224+P224</f>
        <v>0</v>
      </c>
      <c r="S224" s="3">
        <f t="shared" ref="S224:S236" si="150">L224+N224+Q224</f>
        <v>0</v>
      </c>
      <c r="T224" s="2"/>
      <c r="U224" s="3"/>
      <c r="V224" s="2"/>
      <c r="W224" s="3"/>
      <c r="X224" s="2"/>
      <c r="Y224" s="2"/>
      <c r="Z224" s="3">
        <f t="shared" ref="Z224:Z236" si="151">X224*Y224</f>
        <v>0</v>
      </c>
      <c r="AA224" s="2">
        <f t="shared" ref="AA224:AA236" si="152">T224+V224+Y224</f>
        <v>0</v>
      </c>
      <c r="AB224" s="3">
        <f t="shared" ref="AB224:AB236" si="153">U224+W224+Z224</f>
        <v>0</v>
      </c>
      <c r="AC224" s="2"/>
      <c r="AD224" s="109" t="b">
        <f t="shared" si="134"/>
        <v>1</v>
      </c>
      <c r="AE224" s="109" t="b">
        <f t="shared" si="135"/>
        <v>1</v>
      </c>
    </row>
    <row r="225" spans="1:31" ht="31.5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2"/>
        <v>#DIV/0!</v>
      </c>
      <c r="H225" s="108" t="e">
        <f t="shared" si="133"/>
        <v>#DIV/0!</v>
      </c>
      <c r="I225" s="2">
        <f t="shared" si="145"/>
        <v>0</v>
      </c>
      <c r="J225" s="3">
        <f t="shared" si="145"/>
        <v>0</v>
      </c>
      <c r="K225" s="2"/>
      <c r="L225" s="3"/>
      <c r="M225" s="2"/>
      <c r="N225" s="3"/>
      <c r="O225" s="2"/>
      <c r="P225" s="2"/>
      <c r="Q225" s="3">
        <f t="shared" si="146"/>
        <v>0</v>
      </c>
      <c r="R225" s="2">
        <f t="shared" si="149"/>
        <v>0</v>
      </c>
      <c r="S225" s="3">
        <f t="shared" si="150"/>
        <v>0</v>
      </c>
      <c r="T225" s="2"/>
      <c r="U225" s="3"/>
      <c r="V225" s="2"/>
      <c r="W225" s="3"/>
      <c r="X225" s="2"/>
      <c r="Y225" s="2"/>
      <c r="Z225" s="3">
        <f t="shared" si="151"/>
        <v>0</v>
      </c>
      <c r="AA225" s="2">
        <f t="shared" si="152"/>
        <v>0</v>
      </c>
      <c r="AB225" s="3">
        <f t="shared" si="153"/>
        <v>0</v>
      </c>
      <c r="AC225" s="2"/>
      <c r="AD225" s="109" t="b">
        <f t="shared" si="134"/>
        <v>1</v>
      </c>
      <c r="AE225" s="109" t="b">
        <f t="shared" si="135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2"/>
        <v>#DIV/0!</v>
      </c>
      <c r="H226" s="108" t="e">
        <f t="shared" si="133"/>
        <v>#DIV/0!</v>
      </c>
      <c r="I226" s="2">
        <f t="shared" si="145"/>
        <v>0</v>
      </c>
      <c r="J226" s="3">
        <f t="shared" si="145"/>
        <v>0</v>
      </c>
      <c r="K226" s="2"/>
      <c r="L226" s="3"/>
      <c r="M226" s="2"/>
      <c r="N226" s="3"/>
      <c r="O226" s="2"/>
      <c r="P226" s="2"/>
      <c r="Q226" s="3">
        <f t="shared" si="146"/>
        <v>0</v>
      </c>
      <c r="R226" s="2">
        <f t="shared" si="149"/>
        <v>0</v>
      </c>
      <c r="S226" s="3">
        <f t="shared" si="150"/>
        <v>0</v>
      </c>
      <c r="T226" s="2"/>
      <c r="U226" s="3"/>
      <c r="V226" s="2"/>
      <c r="W226" s="3"/>
      <c r="X226" s="2"/>
      <c r="Y226" s="2"/>
      <c r="Z226" s="3">
        <f t="shared" si="151"/>
        <v>0</v>
      </c>
      <c r="AA226" s="2">
        <f t="shared" si="152"/>
        <v>0</v>
      </c>
      <c r="AB226" s="3">
        <f t="shared" si="153"/>
        <v>0</v>
      </c>
      <c r="AC226" s="2"/>
      <c r="AD226" s="109" t="b">
        <f t="shared" si="134"/>
        <v>1</v>
      </c>
      <c r="AE226" s="109" t="b">
        <f t="shared" si="135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2"/>
        <v>#DIV/0!</v>
      </c>
      <c r="H227" s="108" t="e">
        <f t="shared" si="133"/>
        <v>#DIV/0!</v>
      </c>
      <c r="I227" s="2">
        <f t="shared" si="145"/>
        <v>0</v>
      </c>
      <c r="J227" s="3">
        <f t="shared" si="145"/>
        <v>0</v>
      </c>
      <c r="K227" s="2"/>
      <c r="L227" s="3"/>
      <c r="M227" s="2"/>
      <c r="N227" s="3"/>
      <c r="O227" s="2"/>
      <c r="P227" s="2"/>
      <c r="Q227" s="3">
        <f t="shared" si="146"/>
        <v>0</v>
      </c>
      <c r="R227" s="2">
        <f t="shared" si="149"/>
        <v>0</v>
      </c>
      <c r="S227" s="3">
        <f t="shared" si="150"/>
        <v>0</v>
      </c>
      <c r="T227" s="2"/>
      <c r="U227" s="3"/>
      <c r="V227" s="2"/>
      <c r="W227" s="3"/>
      <c r="X227" s="2"/>
      <c r="Y227" s="2"/>
      <c r="Z227" s="3">
        <f t="shared" si="151"/>
        <v>0</v>
      </c>
      <c r="AA227" s="2">
        <f t="shared" si="152"/>
        <v>0</v>
      </c>
      <c r="AB227" s="3">
        <f t="shared" si="153"/>
        <v>0</v>
      </c>
      <c r="AC227" s="2"/>
      <c r="AD227" s="109" t="b">
        <f t="shared" si="134"/>
        <v>1</v>
      </c>
      <c r="AE227" s="109" t="b">
        <f t="shared" si="135"/>
        <v>1</v>
      </c>
    </row>
    <row r="228" spans="1:31" ht="63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2"/>
        <v>#DIV/0!</v>
      </c>
      <c r="H228" s="108" t="e">
        <f t="shared" si="133"/>
        <v>#DIV/0!</v>
      </c>
      <c r="I228" s="2">
        <f t="shared" si="145"/>
        <v>0</v>
      </c>
      <c r="J228" s="3">
        <f t="shared" si="145"/>
        <v>0</v>
      </c>
      <c r="K228" s="2"/>
      <c r="L228" s="3"/>
      <c r="M228" s="2"/>
      <c r="N228" s="3"/>
      <c r="O228" s="2"/>
      <c r="P228" s="2"/>
      <c r="Q228" s="3">
        <f t="shared" si="146"/>
        <v>0</v>
      </c>
      <c r="R228" s="2">
        <f t="shared" si="149"/>
        <v>0</v>
      </c>
      <c r="S228" s="3">
        <f t="shared" si="150"/>
        <v>0</v>
      </c>
      <c r="T228" s="2"/>
      <c r="U228" s="3"/>
      <c r="V228" s="2"/>
      <c r="W228" s="3"/>
      <c r="X228" s="2"/>
      <c r="Y228" s="2"/>
      <c r="Z228" s="3">
        <f t="shared" si="151"/>
        <v>0</v>
      </c>
      <c r="AA228" s="2">
        <f t="shared" si="152"/>
        <v>0</v>
      </c>
      <c r="AB228" s="3">
        <f t="shared" si="153"/>
        <v>0</v>
      </c>
      <c r="AC228" s="2"/>
      <c r="AD228" s="109" t="b">
        <f t="shared" si="134"/>
        <v>1</v>
      </c>
      <c r="AE228" s="109" t="b">
        <f t="shared" si="135"/>
        <v>1</v>
      </c>
    </row>
    <row r="229" spans="1:31" ht="31.5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2"/>
        <v>#DIV/0!</v>
      </c>
      <c r="H229" s="108" t="e">
        <f t="shared" si="133"/>
        <v>#DIV/0!</v>
      </c>
      <c r="I229" s="2">
        <f t="shared" si="145"/>
        <v>0</v>
      </c>
      <c r="J229" s="3">
        <f t="shared" si="145"/>
        <v>0</v>
      </c>
      <c r="K229" s="2"/>
      <c r="L229" s="3"/>
      <c r="M229" s="2"/>
      <c r="N229" s="3"/>
      <c r="O229" s="2"/>
      <c r="P229" s="2"/>
      <c r="Q229" s="3">
        <f t="shared" si="146"/>
        <v>0</v>
      </c>
      <c r="R229" s="2">
        <f t="shared" si="149"/>
        <v>0</v>
      </c>
      <c r="S229" s="3">
        <f t="shared" si="150"/>
        <v>0</v>
      </c>
      <c r="T229" s="2"/>
      <c r="U229" s="3"/>
      <c r="V229" s="2"/>
      <c r="W229" s="3"/>
      <c r="X229" s="2"/>
      <c r="Y229" s="2"/>
      <c r="Z229" s="3">
        <f t="shared" si="151"/>
        <v>0</v>
      </c>
      <c r="AA229" s="2">
        <f t="shared" si="152"/>
        <v>0</v>
      </c>
      <c r="AB229" s="3">
        <f t="shared" si="153"/>
        <v>0</v>
      </c>
      <c r="AC229" s="2"/>
      <c r="AD229" s="109" t="b">
        <f t="shared" si="134"/>
        <v>1</v>
      </c>
      <c r="AE229" s="109" t="b">
        <f t="shared" si="135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2"/>
        <v>#DIV/0!</v>
      </c>
      <c r="H230" s="108" t="e">
        <f t="shared" si="133"/>
        <v>#DIV/0!</v>
      </c>
      <c r="I230" s="2">
        <f t="shared" si="145"/>
        <v>0</v>
      </c>
      <c r="J230" s="3">
        <f t="shared" si="145"/>
        <v>0</v>
      </c>
      <c r="K230" s="2"/>
      <c r="L230" s="3"/>
      <c r="M230" s="2"/>
      <c r="N230" s="3"/>
      <c r="O230" s="2"/>
      <c r="P230" s="2"/>
      <c r="Q230" s="3">
        <f t="shared" si="146"/>
        <v>0</v>
      </c>
      <c r="R230" s="2">
        <f t="shared" si="149"/>
        <v>0</v>
      </c>
      <c r="S230" s="3">
        <f t="shared" si="150"/>
        <v>0</v>
      </c>
      <c r="T230" s="2"/>
      <c r="U230" s="3"/>
      <c r="V230" s="2"/>
      <c r="W230" s="3"/>
      <c r="X230" s="2"/>
      <c r="Y230" s="2"/>
      <c r="Z230" s="3">
        <f t="shared" si="151"/>
        <v>0</v>
      </c>
      <c r="AA230" s="2">
        <f t="shared" si="152"/>
        <v>0</v>
      </c>
      <c r="AB230" s="3">
        <f t="shared" si="153"/>
        <v>0</v>
      </c>
      <c r="AC230" s="2"/>
      <c r="AD230" s="109" t="b">
        <f t="shared" si="134"/>
        <v>1</v>
      </c>
      <c r="AE230" s="109" t="b">
        <f t="shared" si="135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2"/>
        <v>#DIV/0!</v>
      </c>
      <c r="H231" s="108" t="e">
        <f t="shared" si="133"/>
        <v>#DIV/0!</v>
      </c>
      <c r="I231" s="2">
        <f t="shared" si="145"/>
        <v>0</v>
      </c>
      <c r="J231" s="3">
        <f t="shared" si="145"/>
        <v>0</v>
      </c>
      <c r="K231" s="2"/>
      <c r="L231" s="3"/>
      <c r="M231" s="2"/>
      <c r="N231" s="3"/>
      <c r="O231" s="2"/>
      <c r="P231" s="2"/>
      <c r="Q231" s="3">
        <f t="shared" si="146"/>
        <v>0</v>
      </c>
      <c r="R231" s="2">
        <f t="shared" si="149"/>
        <v>0</v>
      </c>
      <c r="S231" s="3">
        <f t="shared" si="150"/>
        <v>0</v>
      </c>
      <c r="T231" s="2"/>
      <c r="U231" s="3"/>
      <c r="V231" s="2"/>
      <c r="W231" s="3"/>
      <c r="X231" s="2"/>
      <c r="Y231" s="2"/>
      <c r="Z231" s="3">
        <f t="shared" si="151"/>
        <v>0</v>
      </c>
      <c r="AA231" s="2">
        <f t="shared" si="152"/>
        <v>0</v>
      </c>
      <c r="AB231" s="3">
        <f t="shared" si="153"/>
        <v>0</v>
      </c>
      <c r="AC231" s="2"/>
      <c r="AD231" s="109" t="b">
        <f t="shared" si="134"/>
        <v>1</v>
      </c>
      <c r="AE231" s="109" t="b">
        <f t="shared" si="135"/>
        <v>1</v>
      </c>
    </row>
    <row r="232" spans="1:31" ht="78.7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2"/>
        <v>#DIV/0!</v>
      </c>
      <c r="H232" s="108" t="e">
        <f t="shared" si="133"/>
        <v>#DIV/0!</v>
      </c>
      <c r="I232" s="2">
        <f t="shared" si="145"/>
        <v>0</v>
      </c>
      <c r="J232" s="3">
        <f t="shared" si="145"/>
        <v>0</v>
      </c>
      <c r="K232" s="2"/>
      <c r="L232" s="3"/>
      <c r="M232" s="2"/>
      <c r="N232" s="3"/>
      <c r="O232" s="2"/>
      <c r="P232" s="2"/>
      <c r="Q232" s="3">
        <f t="shared" si="146"/>
        <v>0</v>
      </c>
      <c r="R232" s="2">
        <f t="shared" si="149"/>
        <v>0</v>
      </c>
      <c r="S232" s="3">
        <f t="shared" si="150"/>
        <v>0</v>
      </c>
      <c r="T232" s="2"/>
      <c r="U232" s="3"/>
      <c r="V232" s="2"/>
      <c r="W232" s="3"/>
      <c r="X232" s="2"/>
      <c r="Y232" s="2"/>
      <c r="Z232" s="3">
        <f t="shared" si="151"/>
        <v>0</v>
      </c>
      <c r="AA232" s="2">
        <f t="shared" si="152"/>
        <v>0</v>
      </c>
      <c r="AB232" s="3">
        <f t="shared" si="153"/>
        <v>0</v>
      </c>
      <c r="AC232" s="2"/>
      <c r="AD232" s="109" t="b">
        <f t="shared" si="134"/>
        <v>1</v>
      </c>
      <c r="AE232" s="109" t="b">
        <f t="shared" si="135"/>
        <v>1</v>
      </c>
    </row>
    <row r="233" spans="1:31" ht="63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2"/>
        <v>#DIV/0!</v>
      </c>
      <c r="H233" s="108" t="e">
        <f t="shared" si="133"/>
        <v>#DIV/0!</v>
      </c>
      <c r="I233" s="2">
        <f t="shared" ref="I233:J236" si="154">C233-E233</f>
        <v>0</v>
      </c>
      <c r="J233" s="3">
        <f t="shared" si="154"/>
        <v>0</v>
      </c>
      <c r="K233" s="2"/>
      <c r="L233" s="3"/>
      <c r="M233" s="2"/>
      <c r="N233" s="3"/>
      <c r="O233" s="2"/>
      <c r="P233" s="2"/>
      <c r="Q233" s="3">
        <f t="shared" si="146"/>
        <v>0</v>
      </c>
      <c r="R233" s="2">
        <f t="shared" si="149"/>
        <v>0</v>
      </c>
      <c r="S233" s="3">
        <f t="shared" si="150"/>
        <v>0</v>
      </c>
      <c r="T233" s="2"/>
      <c r="U233" s="3"/>
      <c r="V233" s="2"/>
      <c r="W233" s="3"/>
      <c r="X233" s="2"/>
      <c r="Y233" s="2"/>
      <c r="Z233" s="3">
        <f t="shared" si="151"/>
        <v>0</v>
      </c>
      <c r="AA233" s="2">
        <f t="shared" si="152"/>
        <v>0</v>
      </c>
      <c r="AB233" s="3">
        <f t="shared" si="153"/>
        <v>0</v>
      </c>
      <c r="AC233" s="2"/>
      <c r="AD233" s="109" t="b">
        <f t="shared" si="134"/>
        <v>1</v>
      </c>
      <c r="AE233" s="109" t="b">
        <f t="shared" si="135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2"/>
        <v>#DIV/0!</v>
      </c>
      <c r="H234" s="108" t="e">
        <f t="shared" si="133"/>
        <v>#DIV/0!</v>
      </c>
      <c r="I234" s="2">
        <f t="shared" si="154"/>
        <v>0</v>
      </c>
      <c r="J234" s="3">
        <f t="shared" si="154"/>
        <v>0</v>
      </c>
      <c r="K234" s="2"/>
      <c r="L234" s="3"/>
      <c r="M234" s="2"/>
      <c r="N234" s="3"/>
      <c r="O234" s="2"/>
      <c r="P234" s="2"/>
      <c r="Q234" s="3">
        <f t="shared" si="146"/>
        <v>0</v>
      </c>
      <c r="R234" s="2">
        <f t="shared" si="149"/>
        <v>0</v>
      </c>
      <c r="S234" s="3">
        <f t="shared" si="150"/>
        <v>0</v>
      </c>
      <c r="T234" s="2"/>
      <c r="U234" s="3"/>
      <c r="V234" s="2"/>
      <c r="W234" s="3"/>
      <c r="X234" s="2"/>
      <c r="Y234" s="2"/>
      <c r="Z234" s="3">
        <f t="shared" si="151"/>
        <v>0</v>
      </c>
      <c r="AA234" s="2">
        <f t="shared" si="152"/>
        <v>0</v>
      </c>
      <c r="AB234" s="3">
        <f t="shared" si="153"/>
        <v>0</v>
      </c>
      <c r="AC234" s="2"/>
      <c r="AD234" s="109" t="b">
        <f t="shared" si="134"/>
        <v>1</v>
      </c>
      <c r="AE234" s="109" t="b">
        <f t="shared" si="135"/>
        <v>1</v>
      </c>
    </row>
    <row r="235" spans="1:31" ht="31.5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2"/>
        <v>#DIV/0!</v>
      </c>
      <c r="H235" s="108" t="e">
        <f t="shared" si="133"/>
        <v>#DIV/0!</v>
      </c>
      <c r="I235" s="2">
        <f t="shared" si="154"/>
        <v>0</v>
      </c>
      <c r="J235" s="3">
        <f t="shared" si="154"/>
        <v>0</v>
      </c>
      <c r="K235" s="2"/>
      <c r="L235" s="3"/>
      <c r="M235" s="2"/>
      <c r="N235" s="3"/>
      <c r="O235" s="2"/>
      <c r="P235" s="2"/>
      <c r="Q235" s="3">
        <f t="shared" si="146"/>
        <v>0</v>
      </c>
      <c r="R235" s="2">
        <f t="shared" si="149"/>
        <v>0</v>
      </c>
      <c r="S235" s="3">
        <f t="shared" si="150"/>
        <v>0</v>
      </c>
      <c r="T235" s="2"/>
      <c r="U235" s="3"/>
      <c r="V235" s="2"/>
      <c r="W235" s="3"/>
      <c r="X235" s="2"/>
      <c r="Y235" s="2"/>
      <c r="Z235" s="3">
        <f t="shared" si="151"/>
        <v>0</v>
      </c>
      <c r="AA235" s="2">
        <f t="shared" si="152"/>
        <v>0</v>
      </c>
      <c r="AB235" s="3">
        <f t="shared" si="153"/>
        <v>0</v>
      </c>
      <c r="AC235" s="2"/>
      <c r="AD235" s="109" t="b">
        <f t="shared" si="134"/>
        <v>1</v>
      </c>
      <c r="AE235" s="109" t="b">
        <f t="shared" si="135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2"/>
        <v>#DIV/0!</v>
      </c>
      <c r="H236" s="108" t="e">
        <f t="shared" si="133"/>
        <v>#DIV/0!</v>
      </c>
      <c r="I236" s="2">
        <f t="shared" si="154"/>
        <v>0</v>
      </c>
      <c r="J236" s="3">
        <f t="shared" si="154"/>
        <v>0</v>
      </c>
      <c r="K236" s="2"/>
      <c r="L236" s="3"/>
      <c r="M236" s="2"/>
      <c r="N236" s="3"/>
      <c r="O236" s="2"/>
      <c r="P236" s="2"/>
      <c r="Q236" s="3">
        <f t="shared" si="146"/>
        <v>0</v>
      </c>
      <c r="R236" s="2">
        <f t="shared" si="149"/>
        <v>0</v>
      </c>
      <c r="S236" s="3">
        <f t="shared" si="150"/>
        <v>0</v>
      </c>
      <c r="T236" s="2"/>
      <c r="U236" s="3"/>
      <c r="V236" s="2"/>
      <c r="W236" s="3"/>
      <c r="X236" s="2"/>
      <c r="Y236" s="2"/>
      <c r="Z236" s="3">
        <f t="shared" si="151"/>
        <v>0</v>
      </c>
      <c r="AA236" s="2">
        <f t="shared" si="152"/>
        <v>0</v>
      </c>
      <c r="AB236" s="3">
        <f t="shared" si="153"/>
        <v>0</v>
      </c>
      <c r="AC236" s="2"/>
      <c r="AD236" s="109" t="b">
        <f t="shared" si="134"/>
        <v>1</v>
      </c>
      <c r="AE236" s="109" t="b">
        <f t="shared" si="135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2"/>
        <v>#DIV/0!</v>
      </c>
      <c r="H237" s="175" t="e">
        <f t="shared" si="133"/>
        <v>#DIV/0!</v>
      </c>
      <c r="I237" s="4">
        <f t="shared" ref="I237:N237" si="155">SUM(I220:I236)</f>
        <v>0</v>
      </c>
      <c r="J237" s="5">
        <f t="shared" si="155"/>
        <v>0</v>
      </c>
      <c r="K237" s="4">
        <f t="shared" si="155"/>
        <v>0</v>
      </c>
      <c r="L237" s="5">
        <f t="shared" si="155"/>
        <v>0</v>
      </c>
      <c r="M237" s="4">
        <f t="shared" si="155"/>
        <v>0</v>
      </c>
      <c r="N237" s="5">
        <f t="shared" si="155"/>
        <v>0</v>
      </c>
      <c r="O237" s="4">
        <f t="shared" ref="O237:W237" si="156">SUM(O220:O236)</f>
        <v>0</v>
      </c>
      <c r="P237" s="4">
        <f t="shared" si="156"/>
        <v>0</v>
      </c>
      <c r="Q237" s="5">
        <f t="shared" si="156"/>
        <v>0</v>
      </c>
      <c r="R237" s="4">
        <f t="shared" si="156"/>
        <v>0</v>
      </c>
      <c r="S237" s="5">
        <f t="shared" si="156"/>
        <v>0</v>
      </c>
      <c r="T237" s="4">
        <f t="shared" si="156"/>
        <v>0</v>
      </c>
      <c r="U237" s="5">
        <f t="shared" si="156"/>
        <v>0</v>
      </c>
      <c r="V237" s="4">
        <f t="shared" si="156"/>
        <v>0</v>
      </c>
      <c r="W237" s="5">
        <f t="shared" si="156"/>
        <v>0</v>
      </c>
      <c r="X237" s="4">
        <v>0</v>
      </c>
      <c r="Y237" s="4">
        <f>SUM(Y220:Y236)</f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4"/>
        <v>1</v>
      </c>
      <c r="AE237" s="109" t="b">
        <f t="shared" si="135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2"/>
        <v>#DIV/0!</v>
      </c>
      <c r="H238" s="175" t="e">
        <f t="shared" si="133"/>
        <v>#DIV/0!</v>
      </c>
      <c r="I238" s="4">
        <f t="shared" ref="I238:W238" si="157">I237</f>
        <v>0</v>
      </c>
      <c r="J238" s="5">
        <f t="shared" si="157"/>
        <v>0</v>
      </c>
      <c r="K238" s="4">
        <f t="shared" si="157"/>
        <v>0</v>
      </c>
      <c r="L238" s="5">
        <f t="shared" si="157"/>
        <v>0</v>
      </c>
      <c r="M238" s="4">
        <f t="shared" si="157"/>
        <v>0</v>
      </c>
      <c r="N238" s="5">
        <f t="shared" si="157"/>
        <v>0</v>
      </c>
      <c r="O238" s="4">
        <f t="shared" si="157"/>
        <v>0</v>
      </c>
      <c r="P238" s="4">
        <f t="shared" si="157"/>
        <v>0</v>
      </c>
      <c r="Q238" s="5">
        <f t="shared" si="157"/>
        <v>0</v>
      </c>
      <c r="R238" s="4">
        <f t="shared" si="157"/>
        <v>0</v>
      </c>
      <c r="S238" s="5">
        <f t="shared" si="157"/>
        <v>0</v>
      </c>
      <c r="T238" s="4">
        <f t="shared" si="157"/>
        <v>0</v>
      </c>
      <c r="U238" s="5">
        <f t="shared" si="157"/>
        <v>0</v>
      </c>
      <c r="V238" s="4">
        <f t="shared" si="157"/>
        <v>0</v>
      </c>
      <c r="W238" s="5">
        <f t="shared" si="157"/>
        <v>0</v>
      </c>
      <c r="X238" s="4">
        <v>0</v>
      </c>
      <c r="Y238" s="4">
        <f>Y237</f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4"/>
        <v>1</v>
      </c>
      <c r="AE238" s="109" t="b">
        <f t="shared" si="135"/>
        <v>1</v>
      </c>
    </row>
    <row r="239" spans="1:31" s="176" customFormat="1" ht="63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4"/>
        <v>1</v>
      </c>
      <c r="AE239" s="109" t="b">
        <f t="shared" si="135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2"/>
        <v>#DIV/0!</v>
      </c>
      <c r="H240" s="108" t="e">
        <f t="shared" si="133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4"/>
        <v>1</v>
      </c>
      <c r="AE240" s="109" t="b">
        <f t="shared" si="135"/>
        <v>1</v>
      </c>
    </row>
    <row r="241" spans="1:31" ht="47.2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2"/>
        <v>#DIV/0!</v>
      </c>
      <c r="H241" s="108" t="e">
        <f t="shared" si="133"/>
        <v>#DIV/0!</v>
      </c>
      <c r="I241" s="2">
        <f t="shared" ref="I241:J257" si="158">C241-E241</f>
        <v>0</v>
      </c>
      <c r="J241" s="3">
        <f t="shared" si="158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59">K241+M241+P241</f>
        <v>0</v>
      </c>
      <c r="S241" s="3">
        <f t="shared" si="159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0">T241+V241+Y241</f>
        <v>0</v>
      </c>
      <c r="AB241" s="3">
        <f t="shared" si="160"/>
        <v>0</v>
      </c>
      <c r="AC241" s="2"/>
      <c r="AD241" s="109" t="b">
        <f t="shared" si="134"/>
        <v>1</v>
      </c>
      <c r="AE241" s="109" t="b">
        <f t="shared" si="135"/>
        <v>1</v>
      </c>
    </row>
    <row r="242" spans="1:31" ht="47.25">
      <c r="A242" s="2">
        <v>10.09</v>
      </c>
      <c r="B242" s="2" t="s">
        <v>162</v>
      </c>
      <c r="C242" s="2">
        <v>46</v>
      </c>
      <c r="D242" s="3">
        <v>110.4</v>
      </c>
      <c r="E242" s="2">
        <f>C242</f>
        <v>46</v>
      </c>
      <c r="F242" s="3">
        <f>D242</f>
        <v>110.4</v>
      </c>
      <c r="G242" s="108">
        <f t="shared" si="132"/>
        <v>1</v>
      </c>
      <c r="H242" s="108">
        <f t="shared" si="133"/>
        <v>1</v>
      </c>
      <c r="I242" s="2">
        <f t="shared" si="158"/>
        <v>0</v>
      </c>
      <c r="J242" s="3">
        <f t="shared" si="158"/>
        <v>0</v>
      </c>
      <c r="K242" s="2"/>
      <c r="L242" s="3"/>
      <c r="M242" s="2"/>
      <c r="N242" s="3"/>
      <c r="O242" s="2">
        <v>0.2</v>
      </c>
      <c r="P242" s="2">
        <f>C242</f>
        <v>46</v>
      </c>
      <c r="Q242" s="3">
        <f t="shared" ref="Q242:Q257" si="161">P242*O242*12</f>
        <v>110.4</v>
      </c>
      <c r="R242" s="2">
        <f t="shared" si="159"/>
        <v>46</v>
      </c>
      <c r="S242" s="3">
        <f t="shared" si="159"/>
        <v>110.4</v>
      </c>
      <c r="T242" s="2"/>
      <c r="U242" s="3"/>
      <c r="V242" s="2"/>
      <c r="W242" s="3"/>
      <c r="X242" s="2">
        <v>0.2</v>
      </c>
      <c r="Y242" s="2">
        <v>46</v>
      </c>
      <c r="Z242" s="3">
        <f>Y242*X242*12</f>
        <v>110.4</v>
      </c>
      <c r="AA242" s="2">
        <f t="shared" si="160"/>
        <v>46</v>
      </c>
      <c r="AB242" s="3">
        <f t="shared" si="160"/>
        <v>110.4</v>
      </c>
      <c r="AC242" s="2"/>
      <c r="AD242" s="109" t="b">
        <f t="shared" si="134"/>
        <v>0</v>
      </c>
      <c r="AE242" s="109" t="b">
        <f t="shared" si="135"/>
        <v>1</v>
      </c>
    </row>
    <row r="243" spans="1:31" ht="31.5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2"/>
        <v>#DIV/0!</v>
      </c>
      <c r="H243" s="108" t="e">
        <f t="shared" si="133"/>
        <v>#DIV/0!</v>
      </c>
      <c r="I243" s="2">
        <f t="shared" si="158"/>
        <v>0</v>
      </c>
      <c r="J243" s="3">
        <f t="shared" si="158"/>
        <v>0</v>
      </c>
      <c r="K243" s="2"/>
      <c r="L243" s="3"/>
      <c r="M243" s="2"/>
      <c r="N243" s="3"/>
      <c r="O243" s="2"/>
      <c r="P243" s="2"/>
      <c r="Q243" s="3">
        <f t="shared" si="161"/>
        <v>0</v>
      </c>
      <c r="R243" s="2">
        <f t="shared" si="159"/>
        <v>0</v>
      </c>
      <c r="S243" s="3">
        <f t="shared" si="159"/>
        <v>0</v>
      </c>
      <c r="T243" s="2"/>
      <c r="U243" s="3"/>
      <c r="V243" s="2"/>
      <c r="W243" s="3"/>
      <c r="X243" s="2"/>
      <c r="Y243" s="2"/>
      <c r="Z243" s="3">
        <f>X243*Y243</f>
        <v>0</v>
      </c>
      <c r="AA243" s="2">
        <f t="shared" si="160"/>
        <v>0</v>
      </c>
      <c r="AB243" s="3">
        <f t="shared" si="160"/>
        <v>0</v>
      </c>
      <c r="AC243" s="2"/>
      <c r="AD243" s="109" t="b">
        <f t="shared" si="134"/>
        <v>1</v>
      </c>
      <c r="AE243" s="109" t="b">
        <f t="shared" si="135"/>
        <v>1</v>
      </c>
    </row>
    <row r="244" spans="1:31" s="176" customFormat="1" ht="31.5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4"/>
        <v>1</v>
      </c>
      <c r="AE244" s="109" t="b">
        <f t="shared" si="135"/>
        <v>1</v>
      </c>
    </row>
    <row r="245" spans="1:31" ht="63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2"/>
        <v>#DIV/0!</v>
      </c>
      <c r="H245" s="108" t="e">
        <f t="shared" si="133"/>
        <v>#DIV/0!</v>
      </c>
      <c r="I245" s="2">
        <f t="shared" si="158"/>
        <v>0</v>
      </c>
      <c r="J245" s="3">
        <f t="shared" si="158"/>
        <v>0</v>
      </c>
      <c r="K245" s="2"/>
      <c r="L245" s="3"/>
      <c r="M245" s="2"/>
      <c r="N245" s="3"/>
      <c r="O245" s="2"/>
      <c r="P245" s="2"/>
      <c r="Q245" s="3">
        <f t="shared" si="161"/>
        <v>0</v>
      </c>
      <c r="R245" s="2">
        <f t="shared" ref="R245:R257" si="162">K245+M245+P245</f>
        <v>0</v>
      </c>
      <c r="S245" s="3">
        <f t="shared" ref="S245:S257" si="163">L245+N245+Q245</f>
        <v>0</v>
      </c>
      <c r="T245" s="2"/>
      <c r="U245" s="3"/>
      <c r="V245" s="2"/>
      <c r="W245" s="3"/>
      <c r="X245" s="2"/>
      <c r="Y245" s="2"/>
      <c r="Z245" s="3">
        <f>Y245*X245*12</f>
        <v>0</v>
      </c>
      <c r="AA245" s="2">
        <f t="shared" ref="AA245:AA252" si="164">T245+V245+Y245</f>
        <v>0</v>
      </c>
      <c r="AB245" s="3">
        <f t="shared" ref="AB245:AB252" si="165">U245+W245+Z245</f>
        <v>0</v>
      </c>
      <c r="AC245" s="2"/>
      <c r="AD245" s="109" t="b">
        <f t="shared" si="134"/>
        <v>1</v>
      </c>
      <c r="AE245" s="109" t="b">
        <f t="shared" si="135"/>
        <v>1</v>
      </c>
    </row>
    <row r="246" spans="1:31" ht="31.5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2"/>
        <v>#DIV/0!</v>
      </c>
      <c r="H246" s="108" t="e">
        <f t="shared" si="133"/>
        <v>#DIV/0!</v>
      </c>
      <c r="I246" s="2">
        <f t="shared" si="158"/>
        <v>0</v>
      </c>
      <c r="J246" s="3">
        <f t="shared" si="158"/>
        <v>0</v>
      </c>
      <c r="K246" s="2"/>
      <c r="L246" s="3"/>
      <c r="M246" s="2"/>
      <c r="N246" s="3"/>
      <c r="O246" s="2"/>
      <c r="P246" s="2"/>
      <c r="Q246" s="3">
        <f t="shared" si="161"/>
        <v>0</v>
      </c>
      <c r="R246" s="2">
        <f t="shared" si="162"/>
        <v>0</v>
      </c>
      <c r="S246" s="3">
        <f t="shared" si="163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si="164"/>
        <v>0</v>
      </c>
      <c r="AB246" s="3">
        <f t="shared" si="165"/>
        <v>0</v>
      </c>
      <c r="AC246" s="2"/>
      <c r="AD246" s="109" t="b">
        <f t="shared" si="134"/>
        <v>1</v>
      </c>
      <c r="AE246" s="109" t="b">
        <f t="shared" si="135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2"/>
        <v>#DIV/0!</v>
      </c>
      <c r="H247" s="108" t="e">
        <f t="shared" si="133"/>
        <v>#DIV/0!</v>
      </c>
      <c r="I247" s="2">
        <f t="shared" si="158"/>
        <v>0</v>
      </c>
      <c r="J247" s="3">
        <f t="shared" si="158"/>
        <v>0</v>
      </c>
      <c r="K247" s="2"/>
      <c r="L247" s="3"/>
      <c r="M247" s="2"/>
      <c r="N247" s="3"/>
      <c r="O247" s="2"/>
      <c r="P247" s="2"/>
      <c r="Q247" s="3">
        <f t="shared" si="161"/>
        <v>0</v>
      </c>
      <c r="R247" s="2">
        <f t="shared" si="162"/>
        <v>0</v>
      </c>
      <c r="S247" s="3">
        <f t="shared" si="163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4"/>
        <v>0</v>
      </c>
      <c r="AB247" s="3">
        <f t="shared" si="165"/>
        <v>0</v>
      </c>
      <c r="AC247" s="2"/>
      <c r="AD247" s="109" t="b">
        <f t="shared" si="134"/>
        <v>1</v>
      </c>
      <c r="AE247" s="109" t="b">
        <f t="shared" si="135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2"/>
        <v>#DIV/0!</v>
      </c>
      <c r="H248" s="108" t="e">
        <f t="shared" si="133"/>
        <v>#DIV/0!</v>
      </c>
      <c r="I248" s="2">
        <f t="shared" si="158"/>
        <v>0</v>
      </c>
      <c r="J248" s="3">
        <f t="shared" si="158"/>
        <v>0</v>
      </c>
      <c r="K248" s="2"/>
      <c r="L248" s="3"/>
      <c r="M248" s="2"/>
      <c r="N248" s="3"/>
      <c r="O248" s="2"/>
      <c r="P248" s="2"/>
      <c r="Q248" s="3">
        <f t="shared" si="161"/>
        <v>0</v>
      </c>
      <c r="R248" s="2">
        <f t="shared" si="162"/>
        <v>0</v>
      </c>
      <c r="S248" s="3">
        <f t="shared" si="163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4"/>
        <v>0</v>
      </c>
      <c r="AB248" s="3">
        <f t="shared" si="165"/>
        <v>0</v>
      </c>
      <c r="AC248" s="2"/>
      <c r="AD248" s="109" t="b">
        <f t="shared" si="134"/>
        <v>1</v>
      </c>
      <c r="AE248" s="109" t="b">
        <f t="shared" si="135"/>
        <v>1</v>
      </c>
    </row>
    <row r="249" spans="1:31" ht="63">
      <c r="A249" s="2">
        <f>+A245+0.01</f>
        <v>10.119999999999999</v>
      </c>
      <c r="B249" s="2" t="s">
        <v>165</v>
      </c>
      <c r="C249" s="2">
        <v>144</v>
      </c>
      <c r="D249" s="3">
        <v>432</v>
      </c>
      <c r="E249" s="2">
        <f t="shared" ref="E249:F252" si="166">C249</f>
        <v>144</v>
      </c>
      <c r="F249" s="3">
        <f t="shared" si="166"/>
        <v>432</v>
      </c>
      <c r="G249" s="108">
        <f t="shared" si="132"/>
        <v>1</v>
      </c>
      <c r="H249" s="108">
        <f t="shared" si="133"/>
        <v>1</v>
      </c>
      <c r="I249" s="2">
        <f t="shared" si="158"/>
        <v>0</v>
      </c>
      <c r="J249" s="3">
        <f t="shared" si="158"/>
        <v>0</v>
      </c>
      <c r="K249" s="2"/>
      <c r="L249" s="3"/>
      <c r="M249" s="2"/>
      <c r="N249" s="3"/>
      <c r="O249" s="2">
        <v>0.25</v>
      </c>
      <c r="P249" s="2">
        <f>C249</f>
        <v>144</v>
      </c>
      <c r="Q249" s="3">
        <f t="shared" si="161"/>
        <v>432</v>
      </c>
      <c r="R249" s="2">
        <f t="shared" si="162"/>
        <v>144</v>
      </c>
      <c r="S249" s="3">
        <f t="shared" si="163"/>
        <v>432</v>
      </c>
      <c r="T249" s="2"/>
      <c r="U249" s="3"/>
      <c r="V249" s="2"/>
      <c r="W249" s="3"/>
      <c r="X249" s="2">
        <v>0.25</v>
      </c>
      <c r="Y249" s="2">
        <v>144</v>
      </c>
      <c r="Z249" s="3">
        <f>Y249*X249*12</f>
        <v>432</v>
      </c>
      <c r="AA249" s="2">
        <f t="shared" si="164"/>
        <v>144</v>
      </c>
      <c r="AB249" s="3">
        <f t="shared" si="165"/>
        <v>432</v>
      </c>
      <c r="AC249" s="2"/>
      <c r="AD249" s="109" t="b">
        <f t="shared" si="134"/>
        <v>0</v>
      </c>
      <c r="AE249" s="109" t="b">
        <f t="shared" si="135"/>
        <v>1</v>
      </c>
    </row>
    <row r="250" spans="1:31" ht="31.5">
      <c r="A250" s="2"/>
      <c r="B250" s="2" t="s">
        <v>151</v>
      </c>
      <c r="C250" s="2">
        <v>9</v>
      </c>
      <c r="D250" s="3">
        <v>27</v>
      </c>
      <c r="E250" s="2">
        <f t="shared" si="166"/>
        <v>9</v>
      </c>
      <c r="F250" s="3">
        <f t="shared" si="166"/>
        <v>27</v>
      </c>
      <c r="G250" s="108">
        <f t="shared" si="132"/>
        <v>1</v>
      </c>
      <c r="H250" s="108">
        <f t="shared" si="133"/>
        <v>1</v>
      </c>
      <c r="I250" s="2">
        <f t="shared" si="158"/>
        <v>0</v>
      </c>
      <c r="J250" s="3">
        <f t="shared" si="158"/>
        <v>0</v>
      </c>
      <c r="K250" s="2"/>
      <c r="L250" s="3"/>
      <c r="M250" s="2"/>
      <c r="N250" s="3"/>
      <c r="O250" s="2">
        <v>0.25</v>
      </c>
      <c r="P250" s="2">
        <f>C250</f>
        <v>9</v>
      </c>
      <c r="Q250" s="3">
        <f t="shared" si="161"/>
        <v>27</v>
      </c>
      <c r="R250" s="2">
        <f t="shared" si="162"/>
        <v>9</v>
      </c>
      <c r="S250" s="3">
        <f t="shared" si="163"/>
        <v>27</v>
      </c>
      <c r="T250" s="2"/>
      <c r="U250" s="3"/>
      <c r="V250" s="2"/>
      <c r="W250" s="3"/>
      <c r="X250" s="2">
        <v>0.25</v>
      </c>
      <c r="Y250" s="2">
        <v>9</v>
      </c>
      <c r="Z250" s="3">
        <f>Y250*X250*12</f>
        <v>27</v>
      </c>
      <c r="AA250" s="2">
        <f t="shared" si="164"/>
        <v>9</v>
      </c>
      <c r="AB250" s="3">
        <f t="shared" si="165"/>
        <v>27</v>
      </c>
      <c r="AC250" s="2"/>
      <c r="AD250" s="109" t="b">
        <f t="shared" si="134"/>
        <v>0</v>
      </c>
      <c r="AE250" s="109" t="b">
        <f t="shared" si="135"/>
        <v>1</v>
      </c>
    </row>
    <row r="251" spans="1:31">
      <c r="A251" s="2"/>
      <c r="B251" s="2" t="s">
        <v>152</v>
      </c>
      <c r="C251" s="2">
        <v>9</v>
      </c>
      <c r="D251" s="3">
        <v>27</v>
      </c>
      <c r="E251" s="2">
        <f t="shared" si="166"/>
        <v>9</v>
      </c>
      <c r="F251" s="3">
        <f t="shared" si="166"/>
        <v>27</v>
      </c>
      <c r="G251" s="108">
        <f t="shared" si="132"/>
        <v>1</v>
      </c>
      <c r="H251" s="108">
        <f t="shared" si="133"/>
        <v>1</v>
      </c>
      <c r="I251" s="2">
        <f t="shared" si="158"/>
        <v>0</v>
      </c>
      <c r="J251" s="3">
        <f t="shared" si="158"/>
        <v>0</v>
      </c>
      <c r="K251" s="2"/>
      <c r="L251" s="3"/>
      <c r="M251" s="2"/>
      <c r="N251" s="3"/>
      <c r="O251" s="2">
        <v>0.25</v>
      </c>
      <c r="P251" s="2">
        <f>C251</f>
        <v>9</v>
      </c>
      <c r="Q251" s="3">
        <f t="shared" si="161"/>
        <v>27</v>
      </c>
      <c r="R251" s="2">
        <f t="shared" si="162"/>
        <v>9</v>
      </c>
      <c r="S251" s="3">
        <f t="shared" si="163"/>
        <v>27</v>
      </c>
      <c r="T251" s="2"/>
      <c r="U251" s="3"/>
      <c r="V251" s="2"/>
      <c r="W251" s="3"/>
      <c r="X251" s="2">
        <v>0.25</v>
      </c>
      <c r="Y251" s="2">
        <v>9</v>
      </c>
      <c r="Z251" s="3">
        <f>Y251*X251*12</f>
        <v>27</v>
      </c>
      <c r="AA251" s="2">
        <f t="shared" si="164"/>
        <v>9</v>
      </c>
      <c r="AB251" s="3">
        <f t="shared" si="165"/>
        <v>27</v>
      </c>
      <c r="AC251" s="2"/>
      <c r="AD251" s="109" t="b">
        <f t="shared" si="134"/>
        <v>0</v>
      </c>
      <c r="AE251" s="109" t="b">
        <f t="shared" si="135"/>
        <v>1</v>
      </c>
    </row>
    <row r="252" spans="1:31">
      <c r="A252" s="2"/>
      <c r="B252" s="2" t="s">
        <v>153</v>
      </c>
      <c r="C252" s="2">
        <v>9</v>
      </c>
      <c r="D252" s="3">
        <v>27</v>
      </c>
      <c r="E252" s="2">
        <f t="shared" si="166"/>
        <v>9</v>
      </c>
      <c r="F252" s="3">
        <f t="shared" si="166"/>
        <v>27</v>
      </c>
      <c r="G252" s="108">
        <f t="shared" si="132"/>
        <v>1</v>
      </c>
      <c r="H252" s="108">
        <f t="shared" si="133"/>
        <v>1</v>
      </c>
      <c r="I252" s="2">
        <f t="shared" si="158"/>
        <v>0</v>
      </c>
      <c r="J252" s="3">
        <f t="shared" si="158"/>
        <v>0</v>
      </c>
      <c r="K252" s="2"/>
      <c r="L252" s="3"/>
      <c r="M252" s="2"/>
      <c r="N252" s="3"/>
      <c r="O252" s="2">
        <v>0.25</v>
      </c>
      <c r="P252" s="2">
        <f>C252</f>
        <v>9</v>
      </c>
      <c r="Q252" s="3">
        <f t="shared" si="161"/>
        <v>27</v>
      </c>
      <c r="R252" s="2">
        <f t="shared" si="162"/>
        <v>9</v>
      </c>
      <c r="S252" s="3">
        <f t="shared" si="163"/>
        <v>27</v>
      </c>
      <c r="T252" s="2"/>
      <c r="U252" s="3"/>
      <c r="V252" s="2"/>
      <c r="W252" s="3"/>
      <c r="X252" s="2">
        <v>0.25</v>
      </c>
      <c r="Y252" s="2">
        <v>9</v>
      </c>
      <c r="Z252" s="3">
        <f>Y252*X252*12</f>
        <v>27</v>
      </c>
      <c r="AA252" s="2">
        <f t="shared" si="164"/>
        <v>9</v>
      </c>
      <c r="AB252" s="3">
        <f t="shared" si="165"/>
        <v>27</v>
      </c>
      <c r="AC252" s="2"/>
      <c r="AD252" s="109" t="b">
        <f t="shared" si="134"/>
        <v>0</v>
      </c>
      <c r="AE252" s="109" t="b">
        <f t="shared" si="135"/>
        <v>1</v>
      </c>
    </row>
    <row r="253" spans="1:31" ht="94.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2"/>
        <v>#DIV/0!</v>
      </c>
      <c r="H253" s="108" t="e">
        <f t="shared" si="133"/>
        <v>#DIV/0!</v>
      </c>
      <c r="I253" s="2">
        <f t="shared" si="158"/>
        <v>0</v>
      </c>
      <c r="J253" s="3">
        <f t="shared" si="158"/>
        <v>0</v>
      </c>
      <c r="K253" s="2"/>
      <c r="L253" s="3"/>
      <c r="M253" s="2"/>
      <c r="N253" s="3"/>
      <c r="O253" s="2"/>
      <c r="P253" s="2"/>
      <c r="Q253" s="3"/>
      <c r="R253" s="2">
        <f t="shared" si="162"/>
        <v>0</v>
      </c>
      <c r="S253" s="3">
        <f t="shared" si="163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 t="shared" ref="AA253:AB257" si="167">T253+V253+Y253</f>
        <v>0</v>
      </c>
      <c r="AB253" s="3">
        <f t="shared" si="167"/>
        <v>0</v>
      </c>
      <c r="AC253" s="2"/>
      <c r="AD253" s="109" t="b">
        <f t="shared" si="134"/>
        <v>1</v>
      </c>
      <c r="AE253" s="109" t="b">
        <f t="shared" si="135"/>
        <v>1</v>
      </c>
    </row>
    <row r="254" spans="1:31" ht="31.5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2"/>
        <v>#DIV/0!</v>
      </c>
      <c r="H254" s="108" t="e">
        <f t="shared" si="133"/>
        <v>#DIV/0!</v>
      </c>
      <c r="I254" s="2">
        <f t="shared" si="158"/>
        <v>0</v>
      </c>
      <c r="J254" s="3">
        <f t="shared" si="158"/>
        <v>0</v>
      </c>
      <c r="K254" s="2"/>
      <c r="L254" s="3"/>
      <c r="M254" s="2"/>
      <c r="N254" s="3"/>
      <c r="O254" s="2"/>
      <c r="P254" s="2"/>
      <c r="Q254" s="3"/>
      <c r="R254" s="2">
        <f t="shared" si="162"/>
        <v>0</v>
      </c>
      <c r="S254" s="3">
        <f t="shared" si="163"/>
        <v>0</v>
      </c>
      <c r="T254" s="2"/>
      <c r="U254" s="3"/>
      <c r="V254" s="2"/>
      <c r="W254" s="3"/>
      <c r="X254" s="2"/>
      <c r="Y254" s="2"/>
      <c r="Z254" s="3">
        <f>X254*Y254</f>
        <v>0</v>
      </c>
      <c r="AA254" s="2">
        <f t="shared" si="167"/>
        <v>0</v>
      </c>
      <c r="AB254" s="3">
        <f t="shared" si="167"/>
        <v>0</v>
      </c>
      <c r="AC254" s="2"/>
      <c r="AD254" s="109" t="b">
        <f t="shared" si="134"/>
        <v>1</v>
      </c>
      <c r="AE254" s="109" t="b">
        <f t="shared" si="135"/>
        <v>1</v>
      </c>
    </row>
    <row r="255" spans="1:31">
      <c r="A255" s="2"/>
      <c r="B255" s="2" t="s">
        <v>157</v>
      </c>
      <c r="C255" s="2">
        <v>58</v>
      </c>
      <c r="D255" s="3">
        <v>139.20000000000002</v>
      </c>
      <c r="E255" s="2">
        <f>C255</f>
        <v>58</v>
      </c>
      <c r="F255" s="3">
        <f>D255</f>
        <v>139.20000000000002</v>
      </c>
      <c r="G255" s="108">
        <f t="shared" si="132"/>
        <v>1</v>
      </c>
      <c r="H255" s="108">
        <f t="shared" si="133"/>
        <v>1</v>
      </c>
      <c r="I255" s="2">
        <f t="shared" si="158"/>
        <v>0</v>
      </c>
      <c r="J255" s="3">
        <f t="shared" si="158"/>
        <v>0</v>
      </c>
      <c r="K255" s="2"/>
      <c r="L255" s="3"/>
      <c r="M255" s="2"/>
      <c r="N255" s="3"/>
      <c r="O255" s="2">
        <v>0.2</v>
      </c>
      <c r="P255" s="2">
        <f>C255</f>
        <v>58</v>
      </c>
      <c r="Q255" s="3">
        <f t="shared" si="161"/>
        <v>139.20000000000002</v>
      </c>
      <c r="R255" s="2">
        <f t="shared" si="162"/>
        <v>58</v>
      </c>
      <c r="S255" s="3">
        <f t="shared" si="163"/>
        <v>139.20000000000002</v>
      </c>
      <c r="T255" s="2"/>
      <c r="U255" s="3"/>
      <c r="V255" s="2"/>
      <c r="W255" s="3"/>
      <c r="X255" s="2">
        <v>0.2</v>
      </c>
      <c r="Y255" s="2">
        <v>58</v>
      </c>
      <c r="Z255" s="3">
        <f>Y255*X255*12</f>
        <v>139.20000000000002</v>
      </c>
      <c r="AA255" s="2">
        <f t="shared" si="167"/>
        <v>58</v>
      </c>
      <c r="AB255" s="3">
        <f t="shared" si="167"/>
        <v>139.20000000000002</v>
      </c>
      <c r="AC255" s="2"/>
      <c r="AD255" s="109" t="b">
        <f t="shared" si="134"/>
        <v>0</v>
      </c>
      <c r="AE255" s="109" t="b">
        <f t="shared" si="135"/>
        <v>1</v>
      </c>
    </row>
    <row r="256" spans="1:31" ht="31.5">
      <c r="A256" s="2"/>
      <c r="B256" s="2" t="s">
        <v>158</v>
      </c>
      <c r="C256" s="2">
        <v>58</v>
      </c>
      <c r="D256" s="3">
        <v>139.20000000000002</v>
      </c>
      <c r="E256" s="2">
        <f>C256</f>
        <v>58</v>
      </c>
      <c r="F256" s="3">
        <f>D256</f>
        <v>139.20000000000002</v>
      </c>
      <c r="G256" s="108">
        <f t="shared" si="132"/>
        <v>1</v>
      </c>
      <c r="H256" s="108">
        <f t="shared" si="133"/>
        <v>1</v>
      </c>
      <c r="I256" s="2">
        <f t="shared" si="158"/>
        <v>0</v>
      </c>
      <c r="J256" s="3">
        <f t="shared" si="158"/>
        <v>0</v>
      </c>
      <c r="K256" s="2"/>
      <c r="L256" s="3"/>
      <c r="M256" s="2"/>
      <c r="N256" s="3"/>
      <c r="O256" s="2">
        <v>0.2</v>
      </c>
      <c r="P256" s="2">
        <f>C256</f>
        <v>58</v>
      </c>
      <c r="Q256" s="3">
        <f t="shared" si="161"/>
        <v>139.20000000000002</v>
      </c>
      <c r="R256" s="2">
        <f t="shared" si="162"/>
        <v>58</v>
      </c>
      <c r="S256" s="3">
        <f t="shared" si="163"/>
        <v>139.20000000000002</v>
      </c>
      <c r="T256" s="2"/>
      <c r="U256" s="3"/>
      <c r="V256" s="2"/>
      <c r="W256" s="3"/>
      <c r="X256" s="2">
        <v>0.2</v>
      </c>
      <c r="Y256" s="2">
        <v>58</v>
      </c>
      <c r="Z256" s="3">
        <f>Y256*X256*12</f>
        <v>139.20000000000002</v>
      </c>
      <c r="AA256" s="2">
        <f t="shared" si="167"/>
        <v>58</v>
      </c>
      <c r="AB256" s="3">
        <f t="shared" si="167"/>
        <v>139.20000000000002</v>
      </c>
      <c r="AC256" s="2"/>
      <c r="AD256" s="109" t="b">
        <f t="shared" si="134"/>
        <v>0</v>
      </c>
      <c r="AE256" s="109" t="b">
        <f t="shared" si="135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2"/>
        <v>#DIV/0!</v>
      </c>
      <c r="H257" s="108" t="e">
        <f t="shared" si="133"/>
        <v>#DIV/0!</v>
      </c>
      <c r="I257" s="2">
        <f t="shared" si="158"/>
        <v>0</v>
      </c>
      <c r="J257" s="3">
        <f t="shared" si="158"/>
        <v>0</v>
      </c>
      <c r="K257" s="2"/>
      <c r="L257" s="3"/>
      <c r="M257" s="2"/>
      <c r="N257" s="3"/>
      <c r="O257" s="2"/>
      <c r="P257" s="2"/>
      <c r="Q257" s="3">
        <f t="shared" si="161"/>
        <v>0</v>
      </c>
      <c r="R257" s="2">
        <f t="shared" si="162"/>
        <v>0</v>
      </c>
      <c r="S257" s="3">
        <f t="shared" si="163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7"/>
        <v>0</v>
      </c>
      <c r="AB257" s="3">
        <f t="shared" si="167"/>
        <v>0</v>
      </c>
      <c r="AC257" s="2"/>
      <c r="AD257" s="109" t="b">
        <f t="shared" si="134"/>
        <v>1</v>
      </c>
      <c r="AE257" s="109" t="b">
        <f t="shared" si="135"/>
        <v>1</v>
      </c>
    </row>
    <row r="258" spans="1:31" s="176" customFormat="1">
      <c r="A258" s="4"/>
      <c r="B258" s="4" t="s">
        <v>108</v>
      </c>
      <c r="C258" s="4">
        <f>SUM(C241:C257)</f>
        <v>333</v>
      </c>
      <c r="D258" s="5">
        <f>SUM(D241:D257)</f>
        <v>901.80000000000007</v>
      </c>
      <c r="E258" s="4">
        <f>SUM(E241:E257)</f>
        <v>333</v>
      </c>
      <c r="F258" s="5">
        <f>SUM(F241:F257)</f>
        <v>901.80000000000007</v>
      </c>
      <c r="G258" s="175">
        <f t="shared" si="132"/>
        <v>1</v>
      </c>
      <c r="H258" s="175">
        <f t="shared" si="133"/>
        <v>1</v>
      </c>
      <c r="I258" s="4">
        <f t="shared" ref="I258:N258" si="168">SUM(I241:I257)</f>
        <v>0</v>
      </c>
      <c r="J258" s="5">
        <f t="shared" si="168"/>
        <v>0</v>
      </c>
      <c r="K258" s="4">
        <f t="shared" si="168"/>
        <v>0</v>
      </c>
      <c r="L258" s="5">
        <f t="shared" si="168"/>
        <v>0</v>
      </c>
      <c r="M258" s="4">
        <f t="shared" si="168"/>
        <v>0</v>
      </c>
      <c r="N258" s="5">
        <f t="shared" si="168"/>
        <v>0</v>
      </c>
      <c r="O258" s="4">
        <f t="shared" ref="O258:W258" si="169">SUM(O241:O257)</f>
        <v>1.5999999999999999</v>
      </c>
      <c r="P258" s="4">
        <f t="shared" si="169"/>
        <v>333</v>
      </c>
      <c r="Q258" s="5">
        <f t="shared" si="169"/>
        <v>901.80000000000007</v>
      </c>
      <c r="R258" s="4">
        <f t="shared" si="169"/>
        <v>333</v>
      </c>
      <c r="S258" s="5">
        <f t="shared" si="169"/>
        <v>901.80000000000007</v>
      </c>
      <c r="T258" s="4">
        <f t="shared" si="169"/>
        <v>0</v>
      </c>
      <c r="U258" s="5">
        <f t="shared" si="169"/>
        <v>0</v>
      </c>
      <c r="V258" s="4">
        <f t="shared" si="169"/>
        <v>0</v>
      </c>
      <c r="W258" s="5">
        <f t="shared" si="169"/>
        <v>0</v>
      </c>
      <c r="X258" s="4">
        <v>1.5999999999999999</v>
      </c>
      <c r="Y258" s="4">
        <f>SUM(Y241:Y257)</f>
        <v>333</v>
      </c>
      <c r="Z258" s="5">
        <f>SUM(Z241:Z257)</f>
        <v>901.80000000000007</v>
      </c>
      <c r="AA258" s="4">
        <f>SUM(AA241:AA257)</f>
        <v>333</v>
      </c>
      <c r="AB258" s="5">
        <f>SUM(AB241:AB257)</f>
        <v>901.80000000000007</v>
      </c>
      <c r="AC258" s="4"/>
      <c r="AD258" s="109" t="b">
        <f t="shared" si="134"/>
        <v>0</v>
      </c>
      <c r="AE258" s="109" t="b">
        <f t="shared" si="135"/>
        <v>1</v>
      </c>
    </row>
    <row r="259" spans="1:31" s="176" customFormat="1">
      <c r="A259" s="4"/>
      <c r="B259" s="4" t="s">
        <v>12</v>
      </c>
      <c r="C259" s="4">
        <f>C258</f>
        <v>333</v>
      </c>
      <c r="D259" s="5">
        <f>D258</f>
        <v>901.80000000000007</v>
      </c>
      <c r="E259" s="4">
        <f>E258</f>
        <v>333</v>
      </c>
      <c r="F259" s="5">
        <f>F258</f>
        <v>901.80000000000007</v>
      </c>
      <c r="G259" s="175">
        <f t="shared" si="132"/>
        <v>1</v>
      </c>
      <c r="H259" s="175">
        <f t="shared" si="133"/>
        <v>1</v>
      </c>
      <c r="I259" s="4">
        <f t="shared" ref="I259:W259" si="170">I258</f>
        <v>0</v>
      </c>
      <c r="J259" s="5">
        <f t="shared" si="170"/>
        <v>0</v>
      </c>
      <c r="K259" s="4">
        <f t="shared" si="170"/>
        <v>0</v>
      </c>
      <c r="L259" s="5">
        <f t="shared" si="170"/>
        <v>0</v>
      </c>
      <c r="M259" s="4">
        <f t="shared" si="170"/>
        <v>0</v>
      </c>
      <c r="N259" s="5">
        <f t="shared" si="170"/>
        <v>0</v>
      </c>
      <c r="O259" s="4">
        <f t="shared" si="170"/>
        <v>1.5999999999999999</v>
      </c>
      <c r="P259" s="4">
        <f t="shared" si="170"/>
        <v>333</v>
      </c>
      <c r="Q259" s="5">
        <f t="shared" si="170"/>
        <v>901.80000000000007</v>
      </c>
      <c r="R259" s="4">
        <f t="shared" si="170"/>
        <v>333</v>
      </c>
      <c r="S259" s="5">
        <f t="shared" si="170"/>
        <v>901.80000000000007</v>
      </c>
      <c r="T259" s="4">
        <f t="shared" si="170"/>
        <v>0</v>
      </c>
      <c r="U259" s="5">
        <f t="shared" si="170"/>
        <v>0</v>
      </c>
      <c r="V259" s="4">
        <f t="shared" si="170"/>
        <v>0</v>
      </c>
      <c r="W259" s="5">
        <f t="shared" si="170"/>
        <v>0</v>
      </c>
      <c r="X259" s="4">
        <v>1.5999999999999999</v>
      </c>
      <c r="Y259" s="4">
        <f>Y258</f>
        <v>333</v>
      </c>
      <c r="Z259" s="5">
        <f>Z258</f>
        <v>901.80000000000007</v>
      </c>
      <c r="AA259" s="4">
        <f>AA258</f>
        <v>333</v>
      </c>
      <c r="AB259" s="5">
        <f>AB258</f>
        <v>901.80000000000007</v>
      </c>
      <c r="AC259" s="4"/>
      <c r="AD259" s="109" t="b">
        <f t="shared" si="134"/>
        <v>0</v>
      </c>
      <c r="AE259" s="109" t="b">
        <f t="shared" si="135"/>
        <v>1</v>
      </c>
    </row>
    <row r="260" spans="1:31" s="176" customFormat="1" ht="31.5">
      <c r="A260" s="4"/>
      <c r="B260" s="4" t="s">
        <v>169</v>
      </c>
      <c r="C260" s="4">
        <f>C259+C238</f>
        <v>333</v>
      </c>
      <c r="D260" s="5">
        <f>D259+D238</f>
        <v>901.80000000000007</v>
      </c>
      <c r="E260" s="4">
        <f>E259+E238</f>
        <v>333</v>
      </c>
      <c r="F260" s="5">
        <f>F259+F238</f>
        <v>901.80000000000007</v>
      </c>
      <c r="G260" s="175">
        <f t="shared" si="132"/>
        <v>1</v>
      </c>
      <c r="H260" s="175">
        <f t="shared" si="133"/>
        <v>1</v>
      </c>
      <c r="I260" s="4">
        <f t="shared" ref="I260:W260" si="171">I259+I238</f>
        <v>0</v>
      </c>
      <c r="J260" s="5">
        <f t="shared" si="171"/>
        <v>0</v>
      </c>
      <c r="K260" s="4">
        <f t="shared" si="171"/>
        <v>0</v>
      </c>
      <c r="L260" s="5">
        <f t="shared" si="171"/>
        <v>0</v>
      </c>
      <c r="M260" s="4">
        <f t="shared" si="171"/>
        <v>0</v>
      </c>
      <c r="N260" s="5">
        <f t="shared" si="171"/>
        <v>0</v>
      </c>
      <c r="O260" s="4">
        <f t="shared" si="171"/>
        <v>1.5999999999999999</v>
      </c>
      <c r="P260" s="4">
        <f t="shared" si="171"/>
        <v>333</v>
      </c>
      <c r="Q260" s="5">
        <f t="shared" si="171"/>
        <v>901.80000000000007</v>
      </c>
      <c r="R260" s="4">
        <f t="shared" si="171"/>
        <v>333</v>
      </c>
      <c r="S260" s="5">
        <f t="shared" si="171"/>
        <v>901.80000000000007</v>
      </c>
      <c r="T260" s="4">
        <f t="shared" si="171"/>
        <v>0</v>
      </c>
      <c r="U260" s="5">
        <f t="shared" si="171"/>
        <v>0</v>
      </c>
      <c r="V260" s="4">
        <f t="shared" si="171"/>
        <v>0</v>
      </c>
      <c r="W260" s="5">
        <f t="shared" si="171"/>
        <v>0</v>
      </c>
      <c r="X260" s="4">
        <v>1.5999999999999999</v>
      </c>
      <c r="Y260" s="4">
        <f>Y259+Y238</f>
        <v>333</v>
      </c>
      <c r="Z260" s="5">
        <f>Z259+Z238</f>
        <v>901.80000000000007</v>
      </c>
      <c r="AA260" s="4">
        <f>AA259+AA238</f>
        <v>333</v>
      </c>
      <c r="AB260" s="5">
        <f>AB259+AB238</f>
        <v>901.80000000000007</v>
      </c>
      <c r="AC260" s="4"/>
      <c r="AD260" s="109" t="b">
        <f t="shared" si="134"/>
        <v>0</v>
      </c>
      <c r="AE260" s="109" t="b">
        <f t="shared" si="135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4"/>
        <v>1</v>
      </c>
      <c r="AE261" s="109" t="b">
        <f t="shared" si="135"/>
        <v>1</v>
      </c>
    </row>
    <row r="262" spans="1:31" s="176" customFormat="1" ht="31.5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4"/>
        <v>1</v>
      </c>
      <c r="AE262" s="109" t="b">
        <f t="shared" si="135"/>
        <v>1</v>
      </c>
    </row>
    <row r="263" spans="1:31" ht="47.2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4"/>
        <v>1</v>
      </c>
      <c r="AE263" s="109" t="b">
        <f t="shared" si="135"/>
        <v>1</v>
      </c>
    </row>
    <row r="264" spans="1:31">
      <c r="A264" s="2"/>
      <c r="B264" s="2" t="s">
        <v>125</v>
      </c>
      <c r="C264" s="2">
        <v>135</v>
      </c>
      <c r="D264" s="3">
        <v>0.94508100000000006</v>
      </c>
      <c r="E264" s="2"/>
      <c r="F264" s="3"/>
      <c r="G264" s="108">
        <f t="shared" ref="G264:G326" si="172">E264/C264</f>
        <v>0</v>
      </c>
      <c r="H264" s="108">
        <f t="shared" ref="H264:H326" si="173">F264/D264</f>
        <v>0</v>
      </c>
      <c r="I264" s="2">
        <f t="shared" ref="I264:J324" si="174">C264-E264</f>
        <v>135</v>
      </c>
      <c r="J264" s="3">
        <f t="shared" si="174"/>
        <v>0.94508100000000006</v>
      </c>
      <c r="K264" s="2"/>
      <c r="L264" s="3"/>
      <c r="M264" s="2"/>
      <c r="N264" s="3"/>
      <c r="O264" s="2">
        <f>0.002*5</f>
        <v>0.01</v>
      </c>
      <c r="P264" s="2">
        <v>180</v>
      </c>
      <c r="Q264" s="3">
        <f t="shared" ref="Q264:Q270" si="175">P264*O264</f>
        <v>1.8</v>
      </c>
      <c r="R264" s="2">
        <f t="shared" ref="R264:S266" si="176">K264+M264+P264</f>
        <v>180</v>
      </c>
      <c r="S264" s="3">
        <f t="shared" si="176"/>
        <v>1.8</v>
      </c>
      <c r="T264" s="2"/>
      <c r="U264" s="3"/>
      <c r="V264" s="2"/>
      <c r="W264" s="3"/>
      <c r="X264" s="2">
        <v>0.01</v>
      </c>
      <c r="Y264" s="2">
        <v>180</v>
      </c>
      <c r="Z264" s="3">
        <f>X264*Y264</f>
        <v>1.8</v>
      </c>
      <c r="AA264" s="2">
        <f t="shared" ref="AA264:AB266" si="177">T264+V264+Y264</f>
        <v>180</v>
      </c>
      <c r="AB264" s="3">
        <f t="shared" si="177"/>
        <v>1.8</v>
      </c>
      <c r="AC264" s="2"/>
      <c r="AD264" s="109" t="b">
        <f t="shared" ref="AD264:AD327" si="178">X264*Y264=Z264</f>
        <v>1</v>
      </c>
      <c r="AE264" s="109" t="b">
        <f t="shared" ref="AE264:AE327" si="179">U264+W264+Z264=AB264</f>
        <v>1</v>
      </c>
    </row>
    <row r="265" spans="1:31">
      <c r="A265" s="2"/>
      <c r="B265" s="2" t="s">
        <v>173</v>
      </c>
      <c r="C265" s="2">
        <v>135</v>
      </c>
      <c r="D265" s="3">
        <v>0.94508100000000006</v>
      </c>
      <c r="E265" s="2"/>
      <c r="F265" s="3"/>
      <c r="G265" s="108">
        <f t="shared" si="172"/>
        <v>0</v>
      </c>
      <c r="H265" s="108">
        <f t="shared" si="173"/>
        <v>0</v>
      </c>
      <c r="I265" s="2">
        <f t="shared" si="174"/>
        <v>135</v>
      </c>
      <c r="J265" s="3">
        <f t="shared" si="174"/>
        <v>0.94508100000000006</v>
      </c>
      <c r="K265" s="2"/>
      <c r="L265" s="3"/>
      <c r="M265" s="2"/>
      <c r="N265" s="3"/>
      <c r="O265" s="2">
        <f>0.002*5</f>
        <v>0.01</v>
      </c>
      <c r="P265" s="2">
        <v>163</v>
      </c>
      <c r="Q265" s="3">
        <f t="shared" si="175"/>
        <v>1.6300000000000001</v>
      </c>
      <c r="R265" s="2">
        <f t="shared" si="176"/>
        <v>163</v>
      </c>
      <c r="S265" s="3">
        <f t="shared" si="176"/>
        <v>1.6300000000000001</v>
      </c>
      <c r="T265" s="2"/>
      <c r="U265" s="3"/>
      <c r="V265" s="2"/>
      <c r="W265" s="3"/>
      <c r="X265" s="2">
        <v>0.01</v>
      </c>
      <c r="Y265" s="2">
        <v>163</v>
      </c>
      <c r="Z265" s="3">
        <f>X265*Y265</f>
        <v>1.6300000000000001</v>
      </c>
      <c r="AA265" s="2">
        <f t="shared" si="177"/>
        <v>163</v>
      </c>
      <c r="AB265" s="3">
        <f t="shared" si="177"/>
        <v>1.6300000000000001</v>
      </c>
      <c r="AC265" s="2"/>
      <c r="AD265" s="109" t="b">
        <f t="shared" si="178"/>
        <v>1</v>
      </c>
      <c r="AE265" s="109" t="b">
        <f t="shared" si="179"/>
        <v>1</v>
      </c>
    </row>
    <row r="266" spans="1:31">
      <c r="A266" s="2"/>
      <c r="B266" s="2" t="s">
        <v>174</v>
      </c>
      <c r="C266" s="2">
        <v>516</v>
      </c>
      <c r="D266" s="3">
        <v>3.6123096000000001</v>
      </c>
      <c r="E266" s="2"/>
      <c r="F266" s="3"/>
      <c r="G266" s="108">
        <f t="shared" si="172"/>
        <v>0</v>
      </c>
      <c r="H266" s="108">
        <f t="shared" si="173"/>
        <v>0</v>
      </c>
      <c r="I266" s="2">
        <f t="shared" si="174"/>
        <v>516</v>
      </c>
      <c r="J266" s="3">
        <f t="shared" si="174"/>
        <v>3.6123096000000001</v>
      </c>
      <c r="K266" s="2"/>
      <c r="L266" s="3"/>
      <c r="M266" s="2"/>
      <c r="N266" s="3"/>
      <c r="O266" s="2">
        <f>0.002*5</f>
        <v>0.01</v>
      </c>
      <c r="P266" s="2">
        <v>442</v>
      </c>
      <c r="Q266" s="3">
        <f t="shared" si="175"/>
        <v>4.42</v>
      </c>
      <c r="R266" s="2">
        <f t="shared" si="176"/>
        <v>442</v>
      </c>
      <c r="S266" s="3">
        <f t="shared" si="176"/>
        <v>4.42</v>
      </c>
      <c r="T266" s="2"/>
      <c r="U266" s="3"/>
      <c r="V266" s="2"/>
      <c r="W266" s="3"/>
      <c r="X266" s="2">
        <v>0.01</v>
      </c>
      <c r="Y266" s="2">
        <v>442</v>
      </c>
      <c r="Z266" s="3">
        <f>X266*Y266</f>
        <v>4.42</v>
      </c>
      <c r="AA266" s="2">
        <f t="shared" si="177"/>
        <v>442</v>
      </c>
      <c r="AB266" s="3">
        <f t="shared" si="177"/>
        <v>4.42</v>
      </c>
      <c r="AC266" s="2"/>
      <c r="AD266" s="109" t="b">
        <f t="shared" si="178"/>
        <v>1</v>
      </c>
      <c r="AE266" s="109" t="b">
        <f t="shared" si="179"/>
        <v>1</v>
      </c>
    </row>
    <row r="267" spans="1:31" ht="31.5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8"/>
        <v>1</v>
      </c>
      <c r="AE267" s="109" t="b">
        <f t="shared" si="179"/>
        <v>1</v>
      </c>
    </row>
    <row r="268" spans="1:31">
      <c r="A268" s="2"/>
      <c r="B268" s="2" t="s">
        <v>125</v>
      </c>
      <c r="C268" s="2">
        <v>135</v>
      </c>
      <c r="D268" s="3">
        <v>0.81002699999999994</v>
      </c>
      <c r="E268" s="2"/>
      <c r="F268" s="3"/>
      <c r="G268" s="108">
        <f t="shared" si="172"/>
        <v>0</v>
      </c>
      <c r="H268" s="108">
        <f t="shared" si="173"/>
        <v>0</v>
      </c>
      <c r="I268" s="2">
        <f t="shared" si="174"/>
        <v>135</v>
      </c>
      <c r="J268" s="3">
        <f t="shared" si="174"/>
        <v>0.81002699999999994</v>
      </c>
      <c r="K268" s="2"/>
      <c r="L268" s="3"/>
      <c r="M268" s="2"/>
      <c r="N268" s="3"/>
      <c r="O268" s="2">
        <f>0.001*10</f>
        <v>0.01</v>
      </c>
      <c r="P268" s="2">
        <f>P264</f>
        <v>180</v>
      </c>
      <c r="Q268" s="3">
        <f t="shared" si="175"/>
        <v>1.8</v>
      </c>
      <c r="R268" s="2">
        <f t="shared" ref="R268:R274" si="180">K268+M268+P268</f>
        <v>180</v>
      </c>
      <c r="S268" s="3">
        <f t="shared" ref="S268:S274" si="181">L268+N268+Q268</f>
        <v>1.8</v>
      </c>
      <c r="T268" s="2"/>
      <c r="U268" s="3"/>
      <c r="V268" s="2"/>
      <c r="W268" s="3"/>
      <c r="X268" s="2">
        <v>0.01</v>
      </c>
      <c r="Y268" s="2">
        <v>180</v>
      </c>
      <c r="Z268" s="3">
        <f t="shared" ref="Z268:Z274" si="182">X268*Y268</f>
        <v>1.8</v>
      </c>
      <c r="AA268" s="2">
        <f t="shared" ref="AA268:AB274" si="183">T268+V268+Y268</f>
        <v>180</v>
      </c>
      <c r="AB268" s="3">
        <f t="shared" si="183"/>
        <v>1.8</v>
      </c>
      <c r="AC268" s="2"/>
      <c r="AD268" s="109" t="b">
        <f t="shared" si="178"/>
        <v>1</v>
      </c>
      <c r="AE268" s="109" t="b">
        <f t="shared" si="179"/>
        <v>1</v>
      </c>
    </row>
    <row r="269" spans="1:31">
      <c r="A269" s="2"/>
      <c r="B269" s="2" t="s">
        <v>173</v>
      </c>
      <c r="C269" s="2">
        <v>135</v>
      </c>
      <c r="D269" s="3">
        <v>0.81002699999999994</v>
      </c>
      <c r="E269" s="2"/>
      <c r="F269" s="3"/>
      <c r="G269" s="108">
        <f t="shared" si="172"/>
        <v>0</v>
      </c>
      <c r="H269" s="108">
        <f t="shared" si="173"/>
        <v>0</v>
      </c>
      <c r="I269" s="2">
        <f t="shared" si="174"/>
        <v>135</v>
      </c>
      <c r="J269" s="3">
        <f t="shared" si="174"/>
        <v>0.81002699999999994</v>
      </c>
      <c r="K269" s="2"/>
      <c r="L269" s="3"/>
      <c r="M269" s="2"/>
      <c r="N269" s="3"/>
      <c r="O269" s="2">
        <f>0.001*10</f>
        <v>0.01</v>
      </c>
      <c r="P269" s="2">
        <f>P265</f>
        <v>163</v>
      </c>
      <c r="Q269" s="3">
        <f t="shared" si="175"/>
        <v>1.6300000000000001</v>
      </c>
      <c r="R269" s="2">
        <f t="shared" si="180"/>
        <v>163</v>
      </c>
      <c r="S269" s="3">
        <f t="shared" si="181"/>
        <v>1.6300000000000001</v>
      </c>
      <c r="T269" s="2"/>
      <c r="U269" s="3"/>
      <c r="V269" s="2"/>
      <c r="W269" s="3"/>
      <c r="X269" s="2">
        <v>0.01</v>
      </c>
      <c r="Y269" s="2">
        <v>163</v>
      </c>
      <c r="Z269" s="3">
        <f t="shared" si="182"/>
        <v>1.6300000000000001</v>
      </c>
      <c r="AA269" s="2">
        <f t="shared" si="183"/>
        <v>163</v>
      </c>
      <c r="AB269" s="3">
        <f t="shared" si="183"/>
        <v>1.6300000000000001</v>
      </c>
      <c r="AC269" s="2"/>
      <c r="AD269" s="109" t="b">
        <f t="shared" si="178"/>
        <v>1</v>
      </c>
      <c r="AE269" s="109" t="b">
        <f t="shared" si="179"/>
        <v>1</v>
      </c>
    </row>
    <row r="270" spans="1:31">
      <c r="A270" s="2"/>
      <c r="B270" s="2" t="s">
        <v>174</v>
      </c>
      <c r="C270" s="2">
        <v>516</v>
      </c>
      <c r="D270" s="3">
        <v>3.0961031999999999</v>
      </c>
      <c r="E270" s="2"/>
      <c r="F270" s="3"/>
      <c r="G270" s="108">
        <f t="shared" si="172"/>
        <v>0</v>
      </c>
      <c r="H270" s="108">
        <f t="shared" si="173"/>
        <v>0</v>
      </c>
      <c r="I270" s="2">
        <f t="shared" si="174"/>
        <v>516</v>
      </c>
      <c r="J270" s="3">
        <f t="shared" si="174"/>
        <v>3.0961031999999999</v>
      </c>
      <c r="K270" s="2"/>
      <c r="L270" s="3"/>
      <c r="M270" s="2"/>
      <c r="N270" s="3"/>
      <c r="O270" s="2">
        <f>0.001*10</f>
        <v>0.01</v>
      </c>
      <c r="P270" s="2">
        <f>P266</f>
        <v>442</v>
      </c>
      <c r="Q270" s="3">
        <f t="shared" si="175"/>
        <v>4.42</v>
      </c>
      <c r="R270" s="2">
        <f t="shared" si="180"/>
        <v>442</v>
      </c>
      <c r="S270" s="3">
        <f t="shared" si="181"/>
        <v>4.42</v>
      </c>
      <c r="T270" s="2"/>
      <c r="U270" s="3"/>
      <c r="V270" s="2"/>
      <c r="W270" s="3"/>
      <c r="X270" s="2">
        <v>0.01</v>
      </c>
      <c r="Y270" s="2">
        <v>442</v>
      </c>
      <c r="Z270" s="3">
        <f t="shared" si="182"/>
        <v>4.42</v>
      </c>
      <c r="AA270" s="2">
        <f t="shared" si="183"/>
        <v>442</v>
      </c>
      <c r="AB270" s="3">
        <f t="shared" si="183"/>
        <v>4.42</v>
      </c>
      <c r="AC270" s="2"/>
      <c r="AD270" s="109" t="b">
        <f t="shared" si="178"/>
        <v>1</v>
      </c>
      <c r="AE270" s="109" t="b">
        <f t="shared" si="179"/>
        <v>1</v>
      </c>
    </row>
    <row r="271" spans="1:31" ht="47.2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2"/>
        <v>#DIV/0!</v>
      </c>
      <c r="H271" s="108" t="e">
        <f t="shared" si="173"/>
        <v>#DIV/0!</v>
      </c>
      <c r="I271" s="2">
        <f t="shared" si="174"/>
        <v>0</v>
      </c>
      <c r="J271" s="3">
        <f t="shared" si="174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0"/>
        <v>0</v>
      </c>
      <c r="S271" s="3">
        <f t="shared" si="181"/>
        <v>0</v>
      </c>
      <c r="T271" s="2"/>
      <c r="U271" s="3"/>
      <c r="V271" s="2"/>
      <c r="W271" s="3"/>
      <c r="X271" s="2">
        <v>0.06</v>
      </c>
      <c r="Y271" s="2"/>
      <c r="Z271" s="3">
        <f t="shared" si="182"/>
        <v>0</v>
      </c>
      <c r="AA271" s="2">
        <f t="shared" si="183"/>
        <v>0</v>
      </c>
      <c r="AB271" s="3">
        <f t="shared" si="183"/>
        <v>0</v>
      </c>
      <c r="AC271" s="2"/>
      <c r="AD271" s="109" t="b">
        <f t="shared" si="178"/>
        <v>1</v>
      </c>
      <c r="AE271" s="109" t="b">
        <f t="shared" si="179"/>
        <v>1</v>
      </c>
    </row>
    <row r="272" spans="1:31" ht="31.5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2"/>
        <v>#DIV/0!</v>
      </c>
      <c r="H272" s="108" t="e">
        <f t="shared" si="173"/>
        <v>#DIV/0!</v>
      </c>
      <c r="I272" s="2">
        <f t="shared" si="174"/>
        <v>0</v>
      </c>
      <c r="J272" s="3">
        <f t="shared" si="174"/>
        <v>0</v>
      </c>
      <c r="K272" s="2"/>
      <c r="L272" s="3"/>
      <c r="M272" s="2"/>
      <c r="N272" s="3"/>
      <c r="O272" s="2"/>
      <c r="P272" s="2"/>
      <c r="Q272" s="3"/>
      <c r="R272" s="2">
        <f t="shared" si="180"/>
        <v>0</v>
      </c>
      <c r="S272" s="3">
        <f t="shared" si="181"/>
        <v>0</v>
      </c>
      <c r="T272" s="2"/>
      <c r="U272" s="3"/>
      <c r="V272" s="2"/>
      <c r="W272" s="3"/>
      <c r="X272" s="2"/>
      <c r="Y272" s="2"/>
      <c r="Z272" s="3">
        <f t="shared" si="182"/>
        <v>0</v>
      </c>
      <c r="AA272" s="2">
        <f t="shared" si="183"/>
        <v>0</v>
      </c>
      <c r="AB272" s="3">
        <f t="shared" si="183"/>
        <v>0</v>
      </c>
      <c r="AC272" s="2"/>
      <c r="AD272" s="109" t="b">
        <f t="shared" si="178"/>
        <v>1</v>
      </c>
      <c r="AE272" s="109" t="b">
        <f t="shared" si="179"/>
        <v>1</v>
      </c>
    </row>
    <row r="273" spans="1:31" ht="110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2"/>
        <v>#DIV/0!</v>
      </c>
      <c r="H273" s="108" t="e">
        <f t="shared" si="173"/>
        <v>#DIV/0!</v>
      </c>
      <c r="I273" s="2">
        <f t="shared" si="174"/>
        <v>0</v>
      </c>
      <c r="J273" s="3">
        <f t="shared" si="174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0"/>
        <v>0</v>
      </c>
      <c r="S273" s="3">
        <f t="shared" si="181"/>
        <v>0</v>
      </c>
      <c r="T273" s="2"/>
      <c r="U273" s="3"/>
      <c r="V273" s="2"/>
      <c r="W273" s="3"/>
      <c r="X273" s="2">
        <v>0.06</v>
      </c>
      <c r="Y273" s="2"/>
      <c r="Z273" s="3">
        <f t="shared" si="182"/>
        <v>0</v>
      </c>
      <c r="AA273" s="2">
        <f t="shared" si="183"/>
        <v>0</v>
      </c>
      <c r="AB273" s="3">
        <f t="shared" si="183"/>
        <v>0</v>
      </c>
      <c r="AC273" s="2"/>
      <c r="AD273" s="109" t="b">
        <f t="shared" si="178"/>
        <v>1</v>
      </c>
      <c r="AE273" s="109" t="b">
        <f t="shared" si="179"/>
        <v>1</v>
      </c>
    </row>
    <row r="274" spans="1:31" ht="110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2"/>
        <v>#DIV/0!</v>
      </c>
      <c r="H274" s="108" t="e">
        <f t="shared" si="173"/>
        <v>#DIV/0!</v>
      </c>
      <c r="I274" s="2">
        <f t="shared" si="174"/>
        <v>0</v>
      </c>
      <c r="J274" s="3">
        <f t="shared" si="174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0"/>
        <v>0</v>
      </c>
      <c r="S274" s="3">
        <f t="shared" si="181"/>
        <v>0</v>
      </c>
      <c r="T274" s="2"/>
      <c r="U274" s="3"/>
      <c r="V274" s="2"/>
      <c r="W274" s="3"/>
      <c r="X274" s="2">
        <v>0.06</v>
      </c>
      <c r="Y274" s="2"/>
      <c r="Z274" s="3">
        <f t="shared" si="182"/>
        <v>0</v>
      </c>
      <c r="AA274" s="2">
        <f t="shared" si="183"/>
        <v>0</v>
      </c>
      <c r="AB274" s="3">
        <f t="shared" si="183"/>
        <v>0</v>
      </c>
      <c r="AC274" s="2"/>
      <c r="AD274" s="109" t="b">
        <f t="shared" si="178"/>
        <v>1</v>
      </c>
      <c r="AE274" s="109" t="b">
        <f t="shared" si="179"/>
        <v>1</v>
      </c>
    </row>
    <row r="275" spans="1:31" s="176" customFormat="1" ht="31.5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8"/>
        <v>1</v>
      </c>
      <c r="AE275" s="109" t="b">
        <f t="shared" si="179"/>
        <v>1</v>
      </c>
    </row>
    <row r="276" spans="1:31" ht="141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2"/>
        <v>#DIV/0!</v>
      </c>
      <c r="H276" s="108" t="e">
        <f t="shared" si="173"/>
        <v>#DIV/0!</v>
      </c>
      <c r="I276" s="2">
        <f t="shared" si="174"/>
        <v>0</v>
      </c>
      <c r="J276" s="3">
        <f t="shared" si="174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4">K276+M276+P276</f>
        <v>0</v>
      </c>
      <c r="S276" s="3">
        <f t="shared" si="184"/>
        <v>0</v>
      </c>
      <c r="T276" s="2"/>
      <c r="U276" s="3"/>
      <c r="V276" s="2"/>
      <c r="W276" s="3"/>
      <c r="X276" s="2"/>
      <c r="Y276" s="2"/>
      <c r="Z276" s="3">
        <f>X276*Y276</f>
        <v>0</v>
      </c>
      <c r="AA276" s="2">
        <f t="shared" ref="AA276:AB279" si="185">T276+V276+Y276</f>
        <v>0</v>
      </c>
      <c r="AB276" s="3">
        <f t="shared" si="185"/>
        <v>0</v>
      </c>
      <c r="AC276" s="2"/>
      <c r="AD276" s="109" t="b">
        <f t="shared" si="178"/>
        <v>1</v>
      </c>
      <c r="AE276" s="109" t="b">
        <f t="shared" si="179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2"/>
        <v>0</v>
      </c>
      <c r="H277" s="108">
        <f t="shared" si="173"/>
        <v>0</v>
      </c>
      <c r="I277" s="2">
        <f t="shared" si="174"/>
        <v>10</v>
      </c>
      <c r="J277" s="3">
        <f t="shared" si="174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4"/>
        <v>10</v>
      </c>
      <c r="S277" s="3">
        <f t="shared" si="184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si="185"/>
        <v>10</v>
      </c>
      <c r="AB277" s="3">
        <f t="shared" si="185"/>
        <v>0.2</v>
      </c>
      <c r="AC277" s="2"/>
      <c r="AD277" s="109" t="b">
        <f t="shared" si="178"/>
        <v>1</v>
      </c>
      <c r="AE277" s="109" t="b">
        <f t="shared" si="179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2"/>
        <v>0</v>
      </c>
      <c r="H278" s="108">
        <f t="shared" si="173"/>
        <v>0</v>
      </c>
      <c r="I278" s="2">
        <f t="shared" si="174"/>
        <v>10</v>
      </c>
      <c r="J278" s="3">
        <f t="shared" si="174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4"/>
        <v>10</v>
      </c>
      <c r="S278" s="3">
        <f t="shared" si="184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5"/>
        <v>10</v>
      </c>
      <c r="AB278" s="3">
        <f t="shared" si="185"/>
        <v>0.2</v>
      </c>
      <c r="AC278" s="2"/>
      <c r="AD278" s="109" t="b">
        <f t="shared" si="178"/>
        <v>1</v>
      </c>
      <c r="AE278" s="109" t="b">
        <f t="shared" si="179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2"/>
        <v>0</v>
      </c>
      <c r="H279" s="108">
        <f t="shared" si="173"/>
        <v>0</v>
      </c>
      <c r="I279" s="2">
        <f t="shared" si="174"/>
        <v>12</v>
      </c>
      <c r="J279" s="3">
        <f t="shared" si="174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4"/>
        <v>12</v>
      </c>
      <c r="S279" s="3">
        <f t="shared" si="184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5"/>
        <v>12</v>
      </c>
      <c r="AB279" s="3">
        <f t="shared" si="185"/>
        <v>0.24</v>
      </c>
      <c r="AC279" s="2"/>
      <c r="AD279" s="109" t="b">
        <f t="shared" si="178"/>
        <v>1</v>
      </c>
      <c r="AE279" s="109" t="b">
        <f t="shared" si="179"/>
        <v>1</v>
      </c>
    </row>
    <row r="280" spans="1:31" s="176" customFormat="1" ht="47.2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8"/>
        <v>1</v>
      </c>
      <c r="AE280" s="109" t="b">
        <f t="shared" si="179"/>
        <v>1</v>
      </c>
    </row>
    <row r="281" spans="1:31">
      <c r="A281" s="2">
        <v>11.06</v>
      </c>
      <c r="B281" s="2" t="s">
        <v>183</v>
      </c>
      <c r="C281" s="2">
        <v>3</v>
      </c>
      <c r="D281" s="3">
        <v>0.06</v>
      </c>
      <c r="E281" s="2"/>
      <c r="F281" s="3"/>
      <c r="G281" s="108">
        <f t="shared" si="172"/>
        <v>0</v>
      </c>
      <c r="H281" s="108">
        <f t="shared" si="173"/>
        <v>0</v>
      </c>
      <c r="I281" s="2">
        <f t="shared" si="174"/>
        <v>3</v>
      </c>
      <c r="J281" s="3">
        <f t="shared" si="174"/>
        <v>0.06</v>
      </c>
      <c r="K281" s="2"/>
      <c r="L281" s="3"/>
      <c r="M281" s="2"/>
      <c r="N281" s="3"/>
      <c r="O281" s="2">
        <v>0.02</v>
      </c>
      <c r="P281" s="2">
        <v>5</v>
      </c>
      <c r="Q281" s="3">
        <f>P281*O281</f>
        <v>0.1</v>
      </c>
      <c r="R281" s="2">
        <f>K281+M281+P281</f>
        <v>5</v>
      </c>
      <c r="S281" s="3">
        <f>L281+N281+Q281</f>
        <v>0.1</v>
      </c>
      <c r="T281" s="2"/>
      <c r="U281" s="3"/>
      <c r="V281" s="2"/>
      <c r="W281" s="3"/>
      <c r="X281" s="2">
        <v>0.02</v>
      </c>
      <c r="Y281" s="2">
        <v>5</v>
      </c>
      <c r="Z281" s="3">
        <f>X281*Y281</f>
        <v>0.1</v>
      </c>
      <c r="AA281" s="2">
        <f>T281+V281+Y281</f>
        <v>5</v>
      </c>
      <c r="AB281" s="3">
        <f>U281+W281+Z281</f>
        <v>0.1</v>
      </c>
      <c r="AC281" s="2"/>
      <c r="AD281" s="109" t="b">
        <f t="shared" si="178"/>
        <v>1</v>
      </c>
      <c r="AE281" s="109" t="b">
        <f t="shared" si="179"/>
        <v>1</v>
      </c>
    </row>
    <row r="282" spans="1:31" ht="31.5">
      <c r="A282" s="2">
        <v>11.07</v>
      </c>
      <c r="B282" s="2" t="s">
        <v>184</v>
      </c>
      <c r="C282" s="2">
        <v>60</v>
      </c>
      <c r="D282" s="3">
        <v>0.96</v>
      </c>
      <c r="E282" s="2"/>
      <c r="F282" s="3"/>
      <c r="G282" s="108">
        <f t="shared" si="172"/>
        <v>0</v>
      </c>
      <c r="H282" s="108">
        <f t="shared" si="173"/>
        <v>0</v>
      </c>
      <c r="I282" s="2">
        <f t="shared" si="174"/>
        <v>60</v>
      </c>
      <c r="J282" s="3">
        <f t="shared" si="174"/>
        <v>0.96</v>
      </c>
      <c r="K282" s="2"/>
      <c r="L282" s="3"/>
      <c r="M282" s="2"/>
      <c r="N282" s="3"/>
      <c r="O282" s="2">
        <v>1.6E-2</v>
      </c>
      <c r="P282" s="2">
        <v>91</v>
      </c>
      <c r="Q282" s="3">
        <f>P282*O282</f>
        <v>1.456</v>
      </c>
      <c r="R282" s="2">
        <f>K282+M282+P282</f>
        <v>91</v>
      </c>
      <c r="S282" s="3">
        <f>L282+N282+Q282</f>
        <v>1.456</v>
      </c>
      <c r="T282" s="2"/>
      <c r="U282" s="3"/>
      <c r="V282" s="2"/>
      <c r="W282" s="3"/>
      <c r="X282" s="2">
        <v>1.6E-2</v>
      </c>
      <c r="Y282" s="2">
        <v>91</v>
      </c>
      <c r="Z282" s="3">
        <f>X282*Y282</f>
        <v>1.456</v>
      </c>
      <c r="AA282" s="2">
        <f>T282+V282+Y282</f>
        <v>91</v>
      </c>
      <c r="AB282" s="3">
        <f>U282+W282+Z282</f>
        <v>1.456</v>
      </c>
      <c r="AC282" s="2"/>
      <c r="AD282" s="109" t="b">
        <f t="shared" si="178"/>
        <v>1</v>
      </c>
      <c r="AE282" s="109" t="b">
        <f t="shared" si="179"/>
        <v>1</v>
      </c>
    </row>
    <row r="283" spans="1:31" s="176" customFormat="1">
      <c r="A283" s="4"/>
      <c r="B283" s="4" t="s">
        <v>108</v>
      </c>
      <c r="C283" s="4">
        <f>SUM(C263:C282)</f>
        <v>1667</v>
      </c>
      <c r="D283" s="5">
        <f>SUM(D263:D282)</f>
        <v>11.462628800000001</v>
      </c>
      <c r="E283" s="4">
        <f>SUM(E263:E282)</f>
        <v>0</v>
      </c>
      <c r="F283" s="5">
        <f>SUM(F263:F282)</f>
        <v>0</v>
      </c>
      <c r="G283" s="175">
        <f t="shared" si="172"/>
        <v>0</v>
      </c>
      <c r="H283" s="175">
        <f t="shared" si="173"/>
        <v>0</v>
      </c>
      <c r="I283" s="4">
        <f t="shared" ref="I283:AB283" si="186">SUM(I263:I282)</f>
        <v>1667</v>
      </c>
      <c r="J283" s="5">
        <f t="shared" si="186"/>
        <v>11.462628800000001</v>
      </c>
      <c r="K283" s="4">
        <f t="shared" si="186"/>
        <v>0</v>
      </c>
      <c r="L283" s="5">
        <f t="shared" si="186"/>
        <v>0</v>
      </c>
      <c r="M283" s="4">
        <f t="shared" si="186"/>
        <v>0</v>
      </c>
      <c r="N283" s="5">
        <f t="shared" si="186"/>
        <v>0</v>
      </c>
      <c r="O283" s="4">
        <f t="shared" si="186"/>
        <v>0.33600000000000008</v>
      </c>
      <c r="P283" s="4">
        <f t="shared" si="186"/>
        <v>1698</v>
      </c>
      <c r="Q283" s="5">
        <f t="shared" si="186"/>
        <v>17.896000000000001</v>
      </c>
      <c r="R283" s="4">
        <f t="shared" si="186"/>
        <v>1698</v>
      </c>
      <c r="S283" s="5">
        <f t="shared" si="186"/>
        <v>17.896000000000001</v>
      </c>
      <c r="T283" s="4">
        <f t="shared" si="186"/>
        <v>0</v>
      </c>
      <c r="U283" s="5">
        <f t="shared" si="186"/>
        <v>0</v>
      </c>
      <c r="V283" s="4">
        <f t="shared" si="186"/>
        <v>0</v>
      </c>
      <c r="W283" s="5">
        <f t="shared" si="186"/>
        <v>0</v>
      </c>
      <c r="X283" s="4">
        <v>0.29700000000000004</v>
      </c>
      <c r="Y283" s="4">
        <f t="shared" si="186"/>
        <v>1698</v>
      </c>
      <c r="Z283" s="5">
        <f t="shared" si="186"/>
        <v>17.896000000000001</v>
      </c>
      <c r="AA283" s="4">
        <f t="shared" si="186"/>
        <v>1698</v>
      </c>
      <c r="AB283" s="5">
        <f t="shared" si="186"/>
        <v>17.896000000000001</v>
      </c>
      <c r="AC283" s="4"/>
      <c r="AD283" s="109" t="b">
        <f t="shared" si="178"/>
        <v>0</v>
      </c>
      <c r="AE283" s="109" t="b">
        <f t="shared" si="179"/>
        <v>1</v>
      </c>
    </row>
    <row r="284" spans="1:31" s="176" customFormat="1" ht="63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8"/>
        <v>1</v>
      </c>
      <c r="AE284" s="109" t="b">
        <f t="shared" si="179"/>
        <v>1</v>
      </c>
    </row>
    <row r="285" spans="1:31" ht="31.5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8"/>
        <v>1</v>
      </c>
      <c r="AE285" s="109" t="b">
        <f t="shared" si="179"/>
        <v>1</v>
      </c>
    </row>
    <row r="286" spans="1:31" ht="47.25">
      <c r="A286" s="2"/>
      <c r="B286" s="2" t="s">
        <v>187</v>
      </c>
      <c r="C286" s="2">
        <v>12</v>
      </c>
      <c r="D286" s="3">
        <v>36</v>
      </c>
      <c r="E286" s="2">
        <f t="shared" ref="E286:F290" si="187">C286</f>
        <v>12</v>
      </c>
      <c r="F286" s="3">
        <f t="shared" si="187"/>
        <v>36</v>
      </c>
      <c r="G286" s="108">
        <f t="shared" si="172"/>
        <v>1</v>
      </c>
      <c r="H286" s="108">
        <f t="shared" si="173"/>
        <v>1</v>
      </c>
      <c r="I286" s="2">
        <f t="shared" si="174"/>
        <v>0</v>
      </c>
      <c r="J286" s="3">
        <f t="shared" si="174"/>
        <v>0</v>
      </c>
      <c r="K286" s="2"/>
      <c r="L286" s="3"/>
      <c r="M286" s="2"/>
      <c r="N286" s="3"/>
      <c r="O286" s="2">
        <v>0.25</v>
      </c>
      <c r="P286" s="2">
        <f>C286</f>
        <v>12</v>
      </c>
      <c r="Q286" s="3">
        <f>P286*O286*12</f>
        <v>36</v>
      </c>
      <c r="R286" s="2">
        <f t="shared" ref="R286:R296" si="188">K286+M286+P286</f>
        <v>12</v>
      </c>
      <c r="S286" s="3">
        <f t="shared" ref="S286:S296" si="189">L286+N286+Q286</f>
        <v>36</v>
      </c>
      <c r="T286" s="2"/>
      <c r="U286" s="3"/>
      <c r="V286" s="2"/>
      <c r="W286" s="3"/>
      <c r="X286" s="2">
        <v>0.25</v>
      </c>
      <c r="Y286" s="2">
        <v>12</v>
      </c>
      <c r="Z286" s="3">
        <f>Y286*X286*12</f>
        <v>36</v>
      </c>
      <c r="AA286" s="2">
        <f t="shared" ref="AA286:AA296" si="190">T286+V286+Y286</f>
        <v>12</v>
      </c>
      <c r="AB286" s="3">
        <f t="shared" ref="AB286:AB296" si="191">U286+W286+Z286</f>
        <v>36</v>
      </c>
      <c r="AC286" s="2"/>
      <c r="AD286" s="109" t="b">
        <f t="shared" si="178"/>
        <v>0</v>
      </c>
      <c r="AE286" s="109" t="b">
        <f t="shared" si="179"/>
        <v>1</v>
      </c>
    </row>
    <row r="287" spans="1:31" ht="31.5">
      <c r="A287" s="2"/>
      <c r="B287" s="2" t="s">
        <v>188</v>
      </c>
      <c r="C287" s="2">
        <v>4</v>
      </c>
      <c r="D287" s="3">
        <v>12</v>
      </c>
      <c r="E287" s="2">
        <f t="shared" si="187"/>
        <v>4</v>
      </c>
      <c r="F287" s="3">
        <f t="shared" si="187"/>
        <v>12</v>
      </c>
      <c r="G287" s="108">
        <f t="shared" si="172"/>
        <v>1</v>
      </c>
      <c r="H287" s="108">
        <f t="shared" si="173"/>
        <v>1</v>
      </c>
      <c r="I287" s="2">
        <f t="shared" si="174"/>
        <v>0</v>
      </c>
      <c r="J287" s="3">
        <f t="shared" si="174"/>
        <v>0</v>
      </c>
      <c r="K287" s="2"/>
      <c r="L287" s="3"/>
      <c r="M287" s="2"/>
      <c r="N287" s="3"/>
      <c r="O287" s="2">
        <v>0.25</v>
      </c>
      <c r="P287" s="2">
        <f>C287</f>
        <v>4</v>
      </c>
      <c r="Q287" s="3">
        <f>P287*O287*12</f>
        <v>12</v>
      </c>
      <c r="R287" s="2">
        <f t="shared" si="188"/>
        <v>4</v>
      </c>
      <c r="S287" s="3">
        <f t="shared" si="189"/>
        <v>12</v>
      </c>
      <c r="T287" s="2"/>
      <c r="U287" s="3"/>
      <c r="V287" s="2"/>
      <c r="W287" s="3"/>
      <c r="X287" s="2">
        <v>0.25</v>
      </c>
      <c r="Y287" s="2">
        <v>4</v>
      </c>
      <c r="Z287" s="3">
        <f>Y287*X287*12</f>
        <v>12</v>
      </c>
      <c r="AA287" s="2">
        <f t="shared" si="190"/>
        <v>4</v>
      </c>
      <c r="AB287" s="3">
        <f t="shared" si="191"/>
        <v>12</v>
      </c>
      <c r="AC287" s="2"/>
      <c r="AD287" s="109" t="b">
        <f t="shared" si="178"/>
        <v>0</v>
      </c>
      <c r="AE287" s="109" t="b">
        <f t="shared" si="179"/>
        <v>1</v>
      </c>
    </row>
    <row r="288" spans="1:31" ht="47.25">
      <c r="A288" s="2"/>
      <c r="B288" s="2" t="s">
        <v>189</v>
      </c>
      <c r="C288" s="2">
        <v>2</v>
      </c>
      <c r="D288" s="3">
        <v>6</v>
      </c>
      <c r="E288" s="2">
        <f t="shared" si="187"/>
        <v>2</v>
      </c>
      <c r="F288" s="3">
        <f t="shared" si="187"/>
        <v>6</v>
      </c>
      <c r="G288" s="108">
        <f t="shared" si="172"/>
        <v>1</v>
      </c>
      <c r="H288" s="108">
        <f t="shared" si="173"/>
        <v>1</v>
      </c>
      <c r="I288" s="2">
        <f t="shared" si="174"/>
        <v>0</v>
      </c>
      <c r="J288" s="3">
        <f t="shared" si="174"/>
        <v>0</v>
      </c>
      <c r="K288" s="2"/>
      <c r="L288" s="3"/>
      <c r="M288" s="2"/>
      <c r="N288" s="3"/>
      <c r="O288" s="2">
        <v>0.25</v>
      </c>
      <c r="P288" s="2">
        <f>C288</f>
        <v>2</v>
      </c>
      <c r="Q288" s="3">
        <f>P288*O288*12</f>
        <v>6</v>
      </c>
      <c r="R288" s="2">
        <f t="shared" si="188"/>
        <v>2</v>
      </c>
      <c r="S288" s="3">
        <f t="shared" si="189"/>
        <v>6</v>
      </c>
      <c r="T288" s="2"/>
      <c r="U288" s="3"/>
      <c r="V288" s="2"/>
      <c r="W288" s="3"/>
      <c r="X288" s="2">
        <v>0.25</v>
      </c>
      <c r="Y288" s="2">
        <v>2</v>
      </c>
      <c r="Z288" s="3">
        <f>Y288*X288*12</f>
        <v>6</v>
      </c>
      <c r="AA288" s="2">
        <f t="shared" si="190"/>
        <v>2</v>
      </c>
      <c r="AB288" s="3">
        <f t="shared" si="191"/>
        <v>6</v>
      </c>
      <c r="AC288" s="2"/>
      <c r="AD288" s="109" t="b">
        <f t="shared" si="178"/>
        <v>0</v>
      </c>
      <c r="AE288" s="109" t="b">
        <f t="shared" si="179"/>
        <v>1</v>
      </c>
    </row>
    <row r="289" spans="1:31" ht="31.5">
      <c r="A289" s="2"/>
      <c r="B289" s="2" t="s">
        <v>190</v>
      </c>
      <c r="C289" s="2">
        <v>2</v>
      </c>
      <c r="D289" s="3">
        <v>4.8000000000000007</v>
      </c>
      <c r="E289" s="2">
        <f t="shared" si="187"/>
        <v>2</v>
      </c>
      <c r="F289" s="3">
        <f t="shared" si="187"/>
        <v>4.8000000000000007</v>
      </c>
      <c r="G289" s="108">
        <f t="shared" si="172"/>
        <v>1</v>
      </c>
      <c r="H289" s="108">
        <f t="shared" si="173"/>
        <v>1</v>
      </c>
      <c r="I289" s="2">
        <f t="shared" si="174"/>
        <v>0</v>
      </c>
      <c r="J289" s="3">
        <f t="shared" si="174"/>
        <v>0</v>
      </c>
      <c r="K289" s="2"/>
      <c r="L289" s="3"/>
      <c r="M289" s="2"/>
      <c r="N289" s="3"/>
      <c r="O289" s="2">
        <v>0.2</v>
      </c>
      <c r="P289" s="2">
        <f>C289</f>
        <v>2</v>
      </c>
      <c r="Q289" s="3">
        <f>P289*O289*12</f>
        <v>4.8000000000000007</v>
      </c>
      <c r="R289" s="2">
        <f t="shared" si="188"/>
        <v>2</v>
      </c>
      <c r="S289" s="3">
        <f t="shared" si="189"/>
        <v>4.8000000000000007</v>
      </c>
      <c r="T289" s="2"/>
      <c r="U289" s="3"/>
      <c r="V289" s="2"/>
      <c r="W289" s="3"/>
      <c r="X289" s="2">
        <v>0.2</v>
      </c>
      <c r="Y289" s="2">
        <v>2</v>
      </c>
      <c r="Z289" s="3">
        <f>Y289*X289*12</f>
        <v>4.8000000000000007</v>
      </c>
      <c r="AA289" s="2">
        <f t="shared" si="190"/>
        <v>2</v>
      </c>
      <c r="AB289" s="3">
        <f t="shared" si="191"/>
        <v>4.8000000000000007</v>
      </c>
      <c r="AC289" s="2"/>
      <c r="AD289" s="109" t="b">
        <f t="shared" si="178"/>
        <v>0</v>
      </c>
      <c r="AE289" s="109" t="b">
        <f t="shared" si="179"/>
        <v>1</v>
      </c>
    </row>
    <row r="290" spans="1:31" ht="63">
      <c r="A290" s="2"/>
      <c r="B290" s="2" t="s">
        <v>191</v>
      </c>
      <c r="C290" s="2">
        <v>5</v>
      </c>
      <c r="D290" s="3">
        <v>15</v>
      </c>
      <c r="E290" s="2">
        <f t="shared" si="187"/>
        <v>5</v>
      </c>
      <c r="F290" s="3">
        <f t="shared" si="187"/>
        <v>15</v>
      </c>
      <c r="G290" s="108">
        <f t="shared" si="172"/>
        <v>1</v>
      </c>
      <c r="H290" s="108">
        <f t="shared" si="173"/>
        <v>1</v>
      </c>
      <c r="I290" s="2">
        <f t="shared" si="174"/>
        <v>0</v>
      </c>
      <c r="J290" s="3">
        <f t="shared" si="174"/>
        <v>0</v>
      </c>
      <c r="K290" s="2"/>
      <c r="L290" s="3"/>
      <c r="M290" s="2"/>
      <c r="N290" s="3"/>
      <c r="O290" s="2">
        <v>0.25</v>
      </c>
      <c r="P290" s="2">
        <f>C290</f>
        <v>5</v>
      </c>
      <c r="Q290" s="3">
        <f>P290*O290*12</f>
        <v>15</v>
      </c>
      <c r="R290" s="2">
        <f t="shared" si="188"/>
        <v>5</v>
      </c>
      <c r="S290" s="3">
        <f t="shared" si="189"/>
        <v>15</v>
      </c>
      <c r="T290" s="2"/>
      <c r="U290" s="3"/>
      <c r="V290" s="2"/>
      <c r="W290" s="3"/>
      <c r="X290" s="2">
        <v>0.25</v>
      </c>
      <c r="Y290" s="2">
        <v>5</v>
      </c>
      <c r="Z290" s="3">
        <f>Y290*X290*12</f>
        <v>15</v>
      </c>
      <c r="AA290" s="2">
        <f t="shared" si="190"/>
        <v>5</v>
      </c>
      <c r="AB290" s="3">
        <f t="shared" si="191"/>
        <v>15</v>
      </c>
      <c r="AC290" s="2"/>
      <c r="AD290" s="109" t="b">
        <f t="shared" si="178"/>
        <v>0</v>
      </c>
      <c r="AE290" s="109" t="b">
        <f t="shared" si="179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2"/>
        <v>#DIV/0!</v>
      </c>
      <c r="H291" s="108" t="e">
        <f t="shared" si="173"/>
        <v>#DIV/0!</v>
      </c>
      <c r="I291" s="2">
        <f t="shared" si="174"/>
        <v>0</v>
      </c>
      <c r="J291" s="3">
        <f t="shared" si="174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2">P291*O291</f>
        <v>0</v>
      </c>
      <c r="R291" s="2">
        <f t="shared" si="188"/>
        <v>0</v>
      </c>
      <c r="S291" s="3">
        <f t="shared" si="189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3">X291*Y291</f>
        <v>0</v>
      </c>
      <c r="AA291" s="2">
        <f t="shared" si="190"/>
        <v>0</v>
      </c>
      <c r="AB291" s="3">
        <f t="shared" si="191"/>
        <v>0</v>
      </c>
      <c r="AC291" s="2"/>
      <c r="AD291" s="109" t="b">
        <f t="shared" si="178"/>
        <v>1</v>
      </c>
      <c r="AE291" s="109" t="b">
        <f t="shared" si="179"/>
        <v>1</v>
      </c>
    </row>
    <row r="292" spans="1:31" ht="47.2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2"/>
        <v>#DIV/0!</v>
      </c>
      <c r="H292" s="108" t="e">
        <f t="shared" si="173"/>
        <v>#DIV/0!</v>
      </c>
      <c r="I292" s="2">
        <f t="shared" si="174"/>
        <v>0</v>
      </c>
      <c r="J292" s="3">
        <f t="shared" si="174"/>
        <v>0</v>
      </c>
      <c r="K292" s="2"/>
      <c r="L292" s="3"/>
      <c r="M292" s="2"/>
      <c r="N292" s="3"/>
      <c r="O292" s="2">
        <v>1</v>
      </c>
      <c r="P292" s="2"/>
      <c r="Q292" s="3">
        <f t="shared" si="192"/>
        <v>0</v>
      </c>
      <c r="R292" s="2">
        <f t="shared" si="188"/>
        <v>0</v>
      </c>
      <c r="S292" s="3">
        <f t="shared" si="189"/>
        <v>0</v>
      </c>
      <c r="T292" s="2"/>
      <c r="U292" s="3"/>
      <c r="V292" s="2"/>
      <c r="W292" s="3"/>
      <c r="X292" s="2">
        <v>1</v>
      </c>
      <c r="Y292" s="2"/>
      <c r="Z292" s="3">
        <f t="shared" si="193"/>
        <v>0</v>
      </c>
      <c r="AA292" s="2">
        <f t="shared" si="190"/>
        <v>0</v>
      </c>
      <c r="AB292" s="3">
        <f t="shared" si="191"/>
        <v>0</v>
      </c>
      <c r="AC292" s="2"/>
      <c r="AD292" s="109" t="b">
        <f t="shared" si="178"/>
        <v>1</v>
      </c>
      <c r="AE292" s="109" t="b">
        <f t="shared" si="179"/>
        <v>1</v>
      </c>
    </row>
    <row r="293" spans="1:31">
      <c r="A293" s="2">
        <f>+A292+0.01</f>
        <v>12.04</v>
      </c>
      <c r="B293" s="2" t="s">
        <v>193</v>
      </c>
      <c r="C293" s="2">
        <v>2</v>
      </c>
      <c r="D293" s="3">
        <v>1</v>
      </c>
      <c r="E293" s="2">
        <f>C293</f>
        <v>2</v>
      </c>
      <c r="F293" s="3">
        <f>D293</f>
        <v>1</v>
      </c>
      <c r="G293" s="108">
        <f t="shared" si="172"/>
        <v>1</v>
      </c>
      <c r="H293" s="108">
        <f t="shared" si="173"/>
        <v>1</v>
      </c>
      <c r="I293" s="2">
        <f t="shared" si="174"/>
        <v>0</v>
      </c>
      <c r="J293" s="3">
        <f t="shared" si="174"/>
        <v>0</v>
      </c>
      <c r="K293" s="2"/>
      <c r="L293" s="3"/>
      <c r="M293" s="2"/>
      <c r="N293" s="3"/>
      <c r="O293" s="2">
        <v>0.5</v>
      </c>
      <c r="P293" s="2">
        <f>C293</f>
        <v>2</v>
      </c>
      <c r="Q293" s="3">
        <f t="shared" si="192"/>
        <v>1</v>
      </c>
      <c r="R293" s="2">
        <f t="shared" si="188"/>
        <v>2</v>
      </c>
      <c r="S293" s="3">
        <f t="shared" si="189"/>
        <v>1</v>
      </c>
      <c r="T293" s="2"/>
      <c r="U293" s="3"/>
      <c r="V293" s="2"/>
      <c r="W293" s="3"/>
      <c r="X293" s="2">
        <v>0.5</v>
      </c>
      <c r="Y293" s="2">
        <v>2</v>
      </c>
      <c r="Z293" s="3">
        <f t="shared" si="193"/>
        <v>1</v>
      </c>
      <c r="AA293" s="2">
        <f t="shared" si="190"/>
        <v>2</v>
      </c>
      <c r="AB293" s="3">
        <f t="shared" si="191"/>
        <v>1</v>
      </c>
      <c r="AC293" s="2"/>
      <c r="AD293" s="109" t="b">
        <f t="shared" si="178"/>
        <v>1</v>
      </c>
      <c r="AE293" s="109" t="b">
        <f t="shared" si="179"/>
        <v>1</v>
      </c>
    </row>
    <row r="294" spans="1:31" ht="31.5">
      <c r="A294" s="2">
        <f>+A293+0.01</f>
        <v>12.049999999999999</v>
      </c>
      <c r="B294" s="2" t="s">
        <v>194</v>
      </c>
      <c r="C294" s="2">
        <v>2</v>
      </c>
      <c r="D294" s="3">
        <v>0.6</v>
      </c>
      <c r="E294" s="2">
        <f>C294</f>
        <v>2</v>
      </c>
      <c r="F294" s="3">
        <f>D294</f>
        <v>0.6</v>
      </c>
      <c r="G294" s="108">
        <f t="shared" si="172"/>
        <v>1</v>
      </c>
      <c r="H294" s="108">
        <f t="shared" si="173"/>
        <v>1</v>
      </c>
      <c r="I294" s="2">
        <f t="shared" si="174"/>
        <v>0</v>
      </c>
      <c r="J294" s="3">
        <f t="shared" si="174"/>
        <v>0</v>
      </c>
      <c r="K294" s="2"/>
      <c r="L294" s="3"/>
      <c r="M294" s="2"/>
      <c r="N294" s="3"/>
      <c r="O294" s="2">
        <v>0.3</v>
      </c>
      <c r="P294" s="2">
        <f>C294</f>
        <v>2</v>
      </c>
      <c r="Q294" s="3">
        <f t="shared" si="192"/>
        <v>0.6</v>
      </c>
      <c r="R294" s="2">
        <f t="shared" si="188"/>
        <v>2</v>
      </c>
      <c r="S294" s="3">
        <f t="shared" si="189"/>
        <v>0.6</v>
      </c>
      <c r="T294" s="2"/>
      <c r="U294" s="3"/>
      <c r="V294" s="2"/>
      <c r="W294" s="3"/>
      <c r="X294" s="2">
        <v>0.3</v>
      </c>
      <c r="Y294" s="2">
        <v>2</v>
      </c>
      <c r="Z294" s="3">
        <f t="shared" si="193"/>
        <v>0.6</v>
      </c>
      <c r="AA294" s="2">
        <f t="shared" si="190"/>
        <v>2</v>
      </c>
      <c r="AB294" s="3">
        <f t="shared" si="191"/>
        <v>0.6</v>
      </c>
      <c r="AC294" s="2"/>
      <c r="AD294" s="109" t="b">
        <f t="shared" si="178"/>
        <v>1</v>
      </c>
      <c r="AE294" s="109" t="b">
        <f t="shared" si="179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2"/>
        <v>#DIV/0!</v>
      </c>
      <c r="H295" s="108" t="e">
        <f t="shared" si="173"/>
        <v>#DIV/0!</v>
      </c>
      <c r="I295" s="2">
        <f t="shared" si="174"/>
        <v>0</v>
      </c>
      <c r="J295" s="3">
        <f t="shared" si="174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2"/>
        <v>0</v>
      </c>
      <c r="R295" s="2">
        <f t="shared" si="188"/>
        <v>0</v>
      </c>
      <c r="S295" s="3">
        <f t="shared" si="189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3"/>
        <v>0</v>
      </c>
      <c r="AA295" s="2">
        <f t="shared" si="190"/>
        <v>0</v>
      </c>
      <c r="AB295" s="3">
        <f t="shared" si="191"/>
        <v>0</v>
      </c>
      <c r="AC295" s="2"/>
      <c r="AD295" s="109" t="b">
        <f t="shared" si="178"/>
        <v>1</v>
      </c>
      <c r="AE295" s="109" t="b">
        <f t="shared" si="179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2"/>
        <v>#DIV/0!</v>
      </c>
      <c r="H296" s="108" t="e">
        <f t="shared" si="173"/>
        <v>#DIV/0!</v>
      </c>
      <c r="I296" s="2">
        <f t="shared" si="174"/>
        <v>0</v>
      </c>
      <c r="J296" s="3">
        <f t="shared" si="174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2"/>
        <v>0</v>
      </c>
      <c r="R296" s="2">
        <f t="shared" si="188"/>
        <v>0</v>
      </c>
      <c r="S296" s="3">
        <f t="shared" si="189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3"/>
        <v>0</v>
      </c>
      <c r="AA296" s="2">
        <f t="shared" si="190"/>
        <v>0</v>
      </c>
      <c r="AB296" s="3">
        <f t="shared" si="191"/>
        <v>0</v>
      </c>
      <c r="AC296" s="2"/>
      <c r="AD296" s="109" t="b">
        <f t="shared" si="178"/>
        <v>1</v>
      </c>
      <c r="AE296" s="109" t="b">
        <f t="shared" si="179"/>
        <v>1</v>
      </c>
    </row>
    <row r="297" spans="1:31" s="176" customFormat="1">
      <c r="A297" s="4"/>
      <c r="B297" s="4" t="s">
        <v>108</v>
      </c>
      <c r="C297" s="4">
        <f>SUM(C286:C296)</f>
        <v>29</v>
      </c>
      <c r="D297" s="5">
        <f>SUM(D286:D296)</f>
        <v>75.399999999999991</v>
      </c>
      <c r="E297" s="4">
        <f>SUM(E286:E296)</f>
        <v>29</v>
      </c>
      <c r="F297" s="5">
        <f>SUM(F286:F296)</f>
        <v>75.399999999999991</v>
      </c>
      <c r="G297" s="175">
        <f t="shared" si="172"/>
        <v>1</v>
      </c>
      <c r="H297" s="175">
        <f t="shared" si="173"/>
        <v>1</v>
      </c>
      <c r="I297" s="4">
        <f t="shared" ref="I297:N297" si="194">SUM(I286:I296)</f>
        <v>0</v>
      </c>
      <c r="J297" s="5">
        <f t="shared" si="194"/>
        <v>0</v>
      </c>
      <c r="K297" s="4">
        <f t="shared" si="194"/>
        <v>0</v>
      </c>
      <c r="L297" s="5">
        <f t="shared" si="194"/>
        <v>0</v>
      </c>
      <c r="M297" s="4">
        <f t="shared" si="194"/>
        <v>0</v>
      </c>
      <c r="N297" s="5">
        <f t="shared" si="194"/>
        <v>0</v>
      </c>
      <c r="O297" s="4">
        <f t="shared" ref="O297:AB297" si="195">SUM(O286:O296)</f>
        <v>4.1999999999999993</v>
      </c>
      <c r="P297" s="4">
        <f t="shared" si="195"/>
        <v>29</v>
      </c>
      <c r="Q297" s="5">
        <f t="shared" si="195"/>
        <v>75.399999999999991</v>
      </c>
      <c r="R297" s="4">
        <f t="shared" si="195"/>
        <v>29</v>
      </c>
      <c r="S297" s="5">
        <f t="shared" si="195"/>
        <v>75.399999999999991</v>
      </c>
      <c r="T297" s="4">
        <f t="shared" si="195"/>
        <v>0</v>
      </c>
      <c r="U297" s="5">
        <f t="shared" si="195"/>
        <v>0</v>
      </c>
      <c r="V297" s="4">
        <f t="shared" si="195"/>
        <v>0</v>
      </c>
      <c r="W297" s="5">
        <f t="shared" si="195"/>
        <v>0</v>
      </c>
      <c r="X297" s="4">
        <v>4.1999999999999993</v>
      </c>
      <c r="Y297" s="4">
        <f t="shared" si="195"/>
        <v>29</v>
      </c>
      <c r="Z297" s="5">
        <f t="shared" si="195"/>
        <v>75.399999999999991</v>
      </c>
      <c r="AA297" s="4">
        <f t="shared" si="195"/>
        <v>29</v>
      </c>
      <c r="AB297" s="5">
        <f t="shared" si="195"/>
        <v>75.399999999999991</v>
      </c>
      <c r="AC297" s="4"/>
      <c r="AD297" s="109" t="b">
        <f t="shared" si="178"/>
        <v>0</v>
      </c>
      <c r="AE297" s="109" t="b">
        <f t="shared" si="179"/>
        <v>1</v>
      </c>
    </row>
    <row r="298" spans="1:31" s="176" customFormat="1" ht="47.2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8"/>
        <v>1</v>
      </c>
      <c r="AE298" s="109" t="b">
        <f t="shared" si="179"/>
        <v>1</v>
      </c>
    </row>
    <row r="299" spans="1:31" ht="47.25">
      <c r="A299" s="2">
        <v>13.01</v>
      </c>
      <c r="B299" s="2" t="s">
        <v>198</v>
      </c>
      <c r="C299" s="2">
        <v>10</v>
      </c>
      <c r="D299" s="3">
        <v>30</v>
      </c>
      <c r="E299" s="2">
        <f>C299</f>
        <v>10</v>
      </c>
      <c r="F299" s="3">
        <f>D299</f>
        <v>30</v>
      </c>
      <c r="G299" s="108">
        <f t="shared" si="172"/>
        <v>1</v>
      </c>
      <c r="H299" s="108">
        <f t="shared" si="173"/>
        <v>1</v>
      </c>
      <c r="I299" s="2">
        <f t="shared" ref="I299:J305" si="196">C299-E299</f>
        <v>0</v>
      </c>
      <c r="J299" s="3">
        <f t="shared" si="196"/>
        <v>0</v>
      </c>
      <c r="K299" s="2"/>
      <c r="L299" s="3"/>
      <c r="M299" s="2"/>
      <c r="N299" s="3"/>
      <c r="O299" s="2">
        <v>0.25</v>
      </c>
      <c r="P299" s="2">
        <f>C299</f>
        <v>10</v>
      </c>
      <c r="Q299" s="3">
        <f>P299*O299*12</f>
        <v>30</v>
      </c>
      <c r="R299" s="2">
        <f t="shared" ref="R299:R305" si="197">K299+M299+P299</f>
        <v>10</v>
      </c>
      <c r="S299" s="3">
        <f t="shared" ref="S299:S305" si="198">L299+N299+Q299</f>
        <v>30</v>
      </c>
      <c r="T299" s="2"/>
      <c r="U299" s="3"/>
      <c r="V299" s="2"/>
      <c r="W299" s="3"/>
      <c r="X299" s="2">
        <v>0.25</v>
      </c>
      <c r="Y299" s="2">
        <v>10</v>
      </c>
      <c r="Z299" s="3">
        <f>Y299*X299*12</f>
        <v>30</v>
      </c>
      <c r="AA299" s="2">
        <f t="shared" ref="AA299:AA305" si="199">T299+V299+Y299</f>
        <v>10</v>
      </c>
      <c r="AB299" s="3">
        <f t="shared" ref="AB299:AB305" si="200">U299+W299+Z299</f>
        <v>30</v>
      </c>
      <c r="AC299" s="2"/>
      <c r="AD299" s="109" t="b">
        <f t="shared" si="178"/>
        <v>0</v>
      </c>
      <c r="AE299" s="109" t="b">
        <f t="shared" si="179"/>
        <v>1</v>
      </c>
    </row>
    <row r="300" spans="1:31">
      <c r="A300" s="2">
        <f t="shared" ref="A300:A305" si="201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2"/>
        <v>#DIV/0!</v>
      </c>
      <c r="H300" s="108" t="e">
        <f t="shared" si="173"/>
        <v>#DIV/0!</v>
      </c>
      <c r="I300" s="2">
        <f t="shared" si="196"/>
        <v>0</v>
      </c>
      <c r="J300" s="3">
        <f t="shared" si="196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2">P300*O300</f>
        <v>0</v>
      </c>
      <c r="R300" s="2">
        <f t="shared" si="197"/>
        <v>0</v>
      </c>
      <c r="S300" s="3">
        <f t="shared" si="198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3">X300*Y300</f>
        <v>0</v>
      </c>
      <c r="AA300" s="2">
        <f t="shared" si="199"/>
        <v>0</v>
      </c>
      <c r="AB300" s="3">
        <f t="shared" si="200"/>
        <v>0</v>
      </c>
      <c r="AC300" s="2"/>
      <c r="AD300" s="109" t="b">
        <f t="shared" si="178"/>
        <v>1</v>
      </c>
      <c r="AE300" s="109" t="b">
        <f t="shared" si="179"/>
        <v>1</v>
      </c>
    </row>
    <row r="301" spans="1:31" ht="47.25">
      <c r="A301" s="2">
        <f t="shared" si="201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2"/>
        <v>#DIV/0!</v>
      </c>
      <c r="H301" s="108" t="e">
        <f t="shared" si="173"/>
        <v>#DIV/0!</v>
      </c>
      <c r="I301" s="2">
        <f t="shared" si="196"/>
        <v>0</v>
      </c>
      <c r="J301" s="3">
        <f t="shared" si="196"/>
        <v>0</v>
      </c>
      <c r="K301" s="2"/>
      <c r="L301" s="3"/>
      <c r="M301" s="2"/>
      <c r="N301" s="3"/>
      <c r="O301" s="2">
        <v>0.1</v>
      </c>
      <c r="P301" s="2"/>
      <c r="Q301" s="3">
        <f t="shared" si="202"/>
        <v>0</v>
      </c>
      <c r="R301" s="2">
        <f t="shared" si="197"/>
        <v>0</v>
      </c>
      <c r="S301" s="3">
        <f t="shared" si="198"/>
        <v>0</v>
      </c>
      <c r="T301" s="2"/>
      <c r="U301" s="3"/>
      <c r="V301" s="2"/>
      <c r="W301" s="3"/>
      <c r="X301" s="2">
        <v>0.1</v>
      </c>
      <c r="Y301" s="2"/>
      <c r="Z301" s="3">
        <f t="shared" si="203"/>
        <v>0</v>
      </c>
      <c r="AA301" s="2">
        <f t="shared" si="199"/>
        <v>0</v>
      </c>
      <c r="AB301" s="3">
        <f t="shared" si="200"/>
        <v>0</v>
      </c>
      <c r="AC301" s="2"/>
      <c r="AD301" s="109" t="b">
        <f t="shared" si="178"/>
        <v>1</v>
      </c>
      <c r="AE301" s="109" t="b">
        <f t="shared" si="179"/>
        <v>1</v>
      </c>
    </row>
    <row r="302" spans="1:31">
      <c r="A302" s="2">
        <f t="shared" si="201"/>
        <v>13.04</v>
      </c>
      <c r="B302" s="2" t="s">
        <v>193</v>
      </c>
      <c r="C302" s="2">
        <v>10</v>
      </c>
      <c r="D302" s="3">
        <v>1</v>
      </c>
      <c r="E302" s="2">
        <f>C302</f>
        <v>10</v>
      </c>
      <c r="F302" s="3">
        <f>D302</f>
        <v>1</v>
      </c>
      <c r="G302" s="108">
        <f t="shared" si="172"/>
        <v>1</v>
      </c>
      <c r="H302" s="108">
        <f t="shared" si="173"/>
        <v>1</v>
      </c>
      <c r="I302" s="2">
        <f t="shared" si="196"/>
        <v>0</v>
      </c>
      <c r="J302" s="3">
        <f t="shared" si="196"/>
        <v>0</v>
      </c>
      <c r="K302" s="2"/>
      <c r="L302" s="3"/>
      <c r="M302" s="2"/>
      <c r="N302" s="3"/>
      <c r="O302" s="2">
        <v>0.1</v>
      </c>
      <c r="P302" s="2">
        <f>C302</f>
        <v>10</v>
      </c>
      <c r="Q302" s="3">
        <f t="shared" si="202"/>
        <v>1</v>
      </c>
      <c r="R302" s="2">
        <f t="shared" si="197"/>
        <v>10</v>
      </c>
      <c r="S302" s="3">
        <f t="shared" si="198"/>
        <v>1</v>
      </c>
      <c r="T302" s="2"/>
      <c r="U302" s="3"/>
      <c r="V302" s="2"/>
      <c r="W302" s="3"/>
      <c r="X302" s="2">
        <v>0.1</v>
      </c>
      <c r="Y302" s="2">
        <v>10</v>
      </c>
      <c r="Z302" s="3">
        <f t="shared" si="203"/>
        <v>1</v>
      </c>
      <c r="AA302" s="2">
        <f t="shared" si="199"/>
        <v>10</v>
      </c>
      <c r="AB302" s="3">
        <f t="shared" si="200"/>
        <v>1</v>
      </c>
      <c r="AC302" s="2"/>
      <c r="AD302" s="109" t="b">
        <f t="shared" si="178"/>
        <v>1</v>
      </c>
      <c r="AE302" s="109" t="b">
        <f t="shared" si="179"/>
        <v>1</v>
      </c>
    </row>
    <row r="303" spans="1:31" ht="31.5">
      <c r="A303" s="2">
        <f t="shared" si="201"/>
        <v>13.049999999999999</v>
      </c>
      <c r="B303" s="2" t="s">
        <v>199</v>
      </c>
      <c r="C303" s="2">
        <v>10</v>
      </c>
      <c r="D303" s="3">
        <v>1.2</v>
      </c>
      <c r="E303" s="2">
        <f>C303</f>
        <v>10</v>
      </c>
      <c r="F303" s="3">
        <f>D303</f>
        <v>1.2</v>
      </c>
      <c r="G303" s="108">
        <f t="shared" si="172"/>
        <v>1</v>
      </c>
      <c r="H303" s="108">
        <f t="shared" si="173"/>
        <v>1</v>
      </c>
      <c r="I303" s="2">
        <f t="shared" si="196"/>
        <v>0</v>
      </c>
      <c r="J303" s="3">
        <f t="shared" si="196"/>
        <v>0</v>
      </c>
      <c r="K303" s="2"/>
      <c r="L303" s="3"/>
      <c r="M303" s="2"/>
      <c r="N303" s="3"/>
      <c r="O303" s="2">
        <f>0.01*12</f>
        <v>0.12</v>
      </c>
      <c r="P303" s="2">
        <f>C303</f>
        <v>10</v>
      </c>
      <c r="Q303" s="3">
        <f t="shared" si="202"/>
        <v>1.2</v>
      </c>
      <c r="R303" s="2">
        <f t="shared" si="197"/>
        <v>10</v>
      </c>
      <c r="S303" s="3">
        <f t="shared" si="198"/>
        <v>1.2</v>
      </c>
      <c r="T303" s="2"/>
      <c r="U303" s="3"/>
      <c r="V303" s="2"/>
      <c r="W303" s="3"/>
      <c r="X303" s="2">
        <v>0.12</v>
      </c>
      <c r="Y303" s="2">
        <v>10</v>
      </c>
      <c r="Z303" s="3">
        <f t="shared" si="203"/>
        <v>1.2</v>
      </c>
      <c r="AA303" s="2">
        <f t="shared" si="199"/>
        <v>10</v>
      </c>
      <c r="AB303" s="3">
        <f t="shared" si="200"/>
        <v>1.2</v>
      </c>
      <c r="AC303" s="2"/>
      <c r="AD303" s="109" t="b">
        <f t="shared" si="178"/>
        <v>1</v>
      </c>
      <c r="AE303" s="109" t="b">
        <f t="shared" si="179"/>
        <v>1</v>
      </c>
    </row>
    <row r="304" spans="1:31">
      <c r="A304" s="2">
        <f t="shared" si="201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2"/>
        <v>#DIV/0!</v>
      </c>
      <c r="H304" s="108" t="e">
        <f t="shared" si="173"/>
        <v>#DIV/0!</v>
      </c>
      <c r="I304" s="2">
        <f t="shared" si="196"/>
        <v>0</v>
      </c>
      <c r="J304" s="3">
        <f t="shared" si="196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2"/>
        <v>0</v>
      </c>
      <c r="R304" s="2">
        <f t="shared" si="197"/>
        <v>0</v>
      </c>
      <c r="S304" s="3">
        <f t="shared" si="198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3"/>
        <v>0</v>
      </c>
      <c r="AA304" s="2">
        <f t="shared" si="199"/>
        <v>0</v>
      </c>
      <c r="AB304" s="3">
        <f t="shared" si="200"/>
        <v>0</v>
      </c>
      <c r="AC304" s="2"/>
      <c r="AD304" s="109" t="b">
        <f t="shared" si="178"/>
        <v>1</v>
      </c>
      <c r="AE304" s="109" t="b">
        <f t="shared" si="179"/>
        <v>1</v>
      </c>
    </row>
    <row r="305" spans="1:31">
      <c r="A305" s="2">
        <f t="shared" si="201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2"/>
        <v>#DIV/0!</v>
      </c>
      <c r="H305" s="108" t="e">
        <f t="shared" si="173"/>
        <v>#DIV/0!</v>
      </c>
      <c r="I305" s="2">
        <f t="shared" si="196"/>
        <v>0</v>
      </c>
      <c r="J305" s="3">
        <f t="shared" si="196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2"/>
        <v>0</v>
      </c>
      <c r="R305" s="2">
        <f t="shared" si="197"/>
        <v>0</v>
      </c>
      <c r="S305" s="3">
        <f t="shared" si="198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3"/>
        <v>0</v>
      </c>
      <c r="AA305" s="2">
        <f t="shared" si="199"/>
        <v>0</v>
      </c>
      <c r="AB305" s="3">
        <f t="shared" si="200"/>
        <v>0</v>
      </c>
      <c r="AC305" s="2"/>
      <c r="AD305" s="109" t="b">
        <f t="shared" si="178"/>
        <v>1</v>
      </c>
      <c r="AE305" s="109" t="b">
        <f t="shared" si="179"/>
        <v>1</v>
      </c>
    </row>
    <row r="306" spans="1:31" s="176" customFormat="1">
      <c r="A306" s="4"/>
      <c r="B306" s="4" t="s">
        <v>108</v>
      </c>
      <c r="C306" s="4">
        <f>SUM(C299:C305)</f>
        <v>30</v>
      </c>
      <c r="D306" s="5">
        <f>SUM(D299:D305)</f>
        <v>32.200000000000003</v>
      </c>
      <c r="E306" s="4">
        <f>SUM(E299:E305)</f>
        <v>30</v>
      </c>
      <c r="F306" s="5">
        <f>SUM(F299:F305)</f>
        <v>32.200000000000003</v>
      </c>
      <c r="G306" s="175">
        <f t="shared" si="172"/>
        <v>1</v>
      </c>
      <c r="H306" s="175">
        <f t="shared" si="173"/>
        <v>1</v>
      </c>
      <c r="I306" s="4">
        <f t="shared" ref="I306:N306" si="204">SUM(I299:I305)</f>
        <v>0</v>
      </c>
      <c r="J306" s="5">
        <f t="shared" si="204"/>
        <v>0</v>
      </c>
      <c r="K306" s="4">
        <f t="shared" si="204"/>
        <v>0</v>
      </c>
      <c r="L306" s="5">
        <f t="shared" si="204"/>
        <v>0</v>
      </c>
      <c r="M306" s="4">
        <f t="shared" si="204"/>
        <v>0</v>
      </c>
      <c r="N306" s="5">
        <f t="shared" si="204"/>
        <v>0</v>
      </c>
      <c r="O306" s="4">
        <f t="shared" ref="O306:AB306" si="205">SUM(O299:O305)</f>
        <v>0.72</v>
      </c>
      <c r="P306" s="4">
        <f t="shared" si="205"/>
        <v>30</v>
      </c>
      <c r="Q306" s="5">
        <f t="shared" si="205"/>
        <v>32.200000000000003</v>
      </c>
      <c r="R306" s="4">
        <f t="shared" si="205"/>
        <v>30</v>
      </c>
      <c r="S306" s="5">
        <f t="shared" si="205"/>
        <v>32.200000000000003</v>
      </c>
      <c r="T306" s="4">
        <f t="shared" si="205"/>
        <v>0</v>
      </c>
      <c r="U306" s="5">
        <f t="shared" si="205"/>
        <v>0</v>
      </c>
      <c r="V306" s="4">
        <f t="shared" si="205"/>
        <v>0</v>
      </c>
      <c r="W306" s="5">
        <f t="shared" si="205"/>
        <v>0</v>
      </c>
      <c r="X306" s="4">
        <v>0.72</v>
      </c>
      <c r="Y306" s="4">
        <f t="shared" si="205"/>
        <v>30</v>
      </c>
      <c r="Z306" s="5">
        <f t="shared" si="205"/>
        <v>32.200000000000003</v>
      </c>
      <c r="AA306" s="4">
        <f t="shared" si="205"/>
        <v>30</v>
      </c>
      <c r="AB306" s="5">
        <f t="shared" si="205"/>
        <v>32.200000000000003</v>
      </c>
      <c r="AC306" s="4"/>
      <c r="AD306" s="109" t="b">
        <f t="shared" si="178"/>
        <v>0</v>
      </c>
      <c r="AE306" s="109" t="b">
        <f t="shared" si="179"/>
        <v>1</v>
      </c>
    </row>
    <row r="307" spans="1:31" s="176" customFormat="1" ht="47.2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8"/>
        <v>1</v>
      </c>
      <c r="AE307" s="109" t="b">
        <f t="shared" si="179"/>
        <v>1</v>
      </c>
    </row>
    <row r="308" spans="1:31" ht="94.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2"/>
        <v>#DIV/0!</v>
      </c>
      <c r="H308" s="108" t="e">
        <f t="shared" si="173"/>
        <v>#DIV/0!</v>
      </c>
      <c r="I308" s="2">
        <f t="shared" si="174"/>
        <v>0</v>
      </c>
      <c r="J308" s="3">
        <f t="shared" si="174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6">K308+M308+P308</f>
        <v>0</v>
      </c>
      <c r="S308" s="3">
        <f t="shared" si="206"/>
        <v>0</v>
      </c>
      <c r="T308" s="2"/>
      <c r="U308" s="3"/>
      <c r="V308" s="2"/>
      <c r="W308" s="3"/>
      <c r="X308" s="2">
        <v>40.200000000000003</v>
      </c>
      <c r="Y308" s="2"/>
      <c r="Z308" s="3">
        <f>X308*Y308</f>
        <v>0</v>
      </c>
      <c r="AA308" s="2">
        <f t="shared" ref="AA308:AB310" si="207">T308+V308+Y308</f>
        <v>0</v>
      </c>
      <c r="AB308" s="3">
        <f t="shared" si="207"/>
        <v>0</v>
      </c>
      <c r="AC308" s="2"/>
      <c r="AD308" s="109" t="b">
        <f t="shared" si="178"/>
        <v>1</v>
      </c>
      <c r="AE308" s="109" t="b">
        <f t="shared" si="179"/>
        <v>1</v>
      </c>
    </row>
    <row r="309" spans="1:31" ht="31.5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2"/>
        <v>0</v>
      </c>
      <c r="H309" s="108">
        <f t="shared" si="173"/>
        <v>0</v>
      </c>
      <c r="I309" s="2">
        <f t="shared" si="174"/>
        <v>1</v>
      </c>
      <c r="J309" s="3">
        <f t="shared" si="174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6"/>
        <v>1</v>
      </c>
      <c r="S309" s="3">
        <f t="shared" si="206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 t="shared" si="207"/>
        <v>1</v>
      </c>
      <c r="AB309" s="3">
        <f t="shared" si="207"/>
        <v>50</v>
      </c>
      <c r="AC309" s="2"/>
      <c r="AD309" s="109" t="b">
        <f t="shared" si="178"/>
        <v>1</v>
      </c>
      <c r="AE309" s="109" t="b">
        <f t="shared" si="179"/>
        <v>1</v>
      </c>
    </row>
    <row r="310" spans="1:31" ht="31.5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2"/>
        <v>#DIV/0!</v>
      </c>
      <c r="H310" s="108" t="e">
        <f t="shared" si="173"/>
        <v>#DIV/0!</v>
      </c>
      <c r="I310" s="2">
        <f t="shared" si="174"/>
        <v>0</v>
      </c>
      <c r="J310" s="3">
        <f t="shared" si="174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6"/>
        <v>0</v>
      </c>
      <c r="S310" s="3">
        <f t="shared" si="206"/>
        <v>0</v>
      </c>
      <c r="T310" s="2"/>
      <c r="U310" s="3"/>
      <c r="V310" s="2"/>
      <c r="W310" s="3"/>
      <c r="X310" s="2"/>
      <c r="Y310" s="2"/>
      <c r="Z310" s="3">
        <f>X310*Y310</f>
        <v>0</v>
      </c>
      <c r="AA310" s="2">
        <f t="shared" si="207"/>
        <v>0</v>
      </c>
      <c r="AB310" s="3">
        <f t="shared" si="207"/>
        <v>0</v>
      </c>
      <c r="AC310" s="2"/>
      <c r="AD310" s="109" t="b">
        <f t="shared" si="178"/>
        <v>1</v>
      </c>
      <c r="AE310" s="109" t="b">
        <f t="shared" si="179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2"/>
        <v>0</v>
      </c>
      <c r="H311" s="175">
        <f t="shared" si="173"/>
        <v>0</v>
      </c>
      <c r="I311" s="4">
        <f t="shared" ref="I311:N311" si="208">SUM(I308:I310)</f>
        <v>1</v>
      </c>
      <c r="J311" s="5">
        <f t="shared" si="208"/>
        <v>40.200000000000003</v>
      </c>
      <c r="K311" s="4">
        <f t="shared" si="208"/>
        <v>0</v>
      </c>
      <c r="L311" s="5">
        <f t="shared" si="208"/>
        <v>0</v>
      </c>
      <c r="M311" s="4">
        <f t="shared" si="208"/>
        <v>0</v>
      </c>
      <c r="N311" s="5">
        <f t="shared" si="208"/>
        <v>0</v>
      </c>
      <c r="O311" s="4"/>
      <c r="P311" s="4">
        <f t="shared" ref="P311:AB311" si="209">SUM(P308:P310)</f>
        <v>1</v>
      </c>
      <c r="Q311" s="5">
        <f t="shared" si="209"/>
        <v>50</v>
      </c>
      <c r="R311" s="4">
        <f t="shared" si="209"/>
        <v>1</v>
      </c>
      <c r="S311" s="5">
        <f t="shared" si="209"/>
        <v>50</v>
      </c>
      <c r="T311" s="4">
        <f t="shared" si="209"/>
        <v>0</v>
      </c>
      <c r="U311" s="5">
        <f t="shared" si="209"/>
        <v>0</v>
      </c>
      <c r="V311" s="4">
        <f t="shared" si="209"/>
        <v>0</v>
      </c>
      <c r="W311" s="5">
        <f t="shared" si="209"/>
        <v>0</v>
      </c>
      <c r="X311" s="4"/>
      <c r="Y311" s="4">
        <f t="shared" si="209"/>
        <v>1</v>
      </c>
      <c r="Z311" s="5">
        <f t="shared" si="209"/>
        <v>50</v>
      </c>
      <c r="AA311" s="4">
        <f t="shared" si="209"/>
        <v>1</v>
      </c>
      <c r="AB311" s="5">
        <f t="shared" si="209"/>
        <v>50</v>
      </c>
      <c r="AC311" s="4"/>
      <c r="AD311" s="109" t="b">
        <f t="shared" si="178"/>
        <v>0</v>
      </c>
      <c r="AE311" s="109" t="b">
        <f t="shared" si="179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8"/>
        <v>1</v>
      </c>
      <c r="AE312" s="109" t="b">
        <f t="shared" si="179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2"/>
        <v>#DIV/0!</v>
      </c>
      <c r="H313" s="108" t="e">
        <f t="shared" si="173"/>
        <v>#DIV/0!</v>
      </c>
      <c r="I313" s="2">
        <f t="shared" si="174"/>
        <v>0</v>
      </c>
      <c r="J313" s="3">
        <f t="shared" si="174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8"/>
        <v>1</v>
      </c>
      <c r="AE313" s="109" t="b">
        <f t="shared" si="179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2"/>
        <v>#DIV/0!</v>
      </c>
      <c r="H314" s="108" t="e">
        <f t="shared" si="173"/>
        <v>#DIV/0!</v>
      </c>
      <c r="I314" s="2">
        <f t="shared" si="174"/>
        <v>0</v>
      </c>
      <c r="J314" s="3">
        <f t="shared" si="174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8"/>
        <v>1</v>
      </c>
      <c r="AE314" s="109" t="b">
        <f t="shared" si="179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2"/>
        <v>#DIV/0!</v>
      </c>
      <c r="H315" s="175" t="e">
        <f t="shared" si="173"/>
        <v>#DIV/0!</v>
      </c>
      <c r="I315" s="4">
        <f t="shared" ref="I315:AB315" si="210">SUM(I313:I314)</f>
        <v>0</v>
      </c>
      <c r="J315" s="5">
        <f t="shared" si="210"/>
        <v>0</v>
      </c>
      <c r="K315" s="4">
        <f t="shared" si="210"/>
        <v>0</v>
      </c>
      <c r="L315" s="5">
        <f t="shared" si="210"/>
        <v>0</v>
      </c>
      <c r="M315" s="4">
        <f t="shared" si="210"/>
        <v>0</v>
      </c>
      <c r="N315" s="5">
        <f t="shared" si="210"/>
        <v>0</v>
      </c>
      <c r="O315" s="4">
        <f t="shared" si="210"/>
        <v>0.13</v>
      </c>
      <c r="P315" s="4">
        <f t="shared" si="210"/>
        <v>0</v>
      </c>
      <c r="Q315" s="5">
        <f t="shared" si="210"/>
        <v>0</v>
      </c>
      <c r="R315" s="4">
        <f t="shared" si="210"/>
        <v>0</v>
      </c>
      <c r="S315" s="5">
        <f t="shared" si="210"/>
        <v>0</v>
      </c>
      <c r="T315" s="4">
        <f t="shared" si="210"/>
        <v>0</v>
      </c>
      <c r="U315" s="5">
        <f t="shared" si="210"/>
        <v>0</v>
      </c>
      <c r="V315" s="4">
        <f t="shared" si="210"/>
        <v>0</v>
      </c>
      <c r="W315" s="5">
        <f t="shared" si="210"/>
        <v>0</v>
      </c>
      <c r="X315" s="4">
        <v>0.13</v>
      </c>
      <c r="Y315" s="4">
        <f t="shared" si="210"/>
        <v>0</v>
      </c>
      <c r="Z315" s="5">
        <f t="shared" si="210"/>
        <v>0</v>
      </c>
      <c r="AA315" s="4">
        <f t="shared" si="210"/>
        <v>0</v>
      </c>
      <c r="AB315" s="5">
        <f t="shared" si="210"/>
        <v>0</v>
      </c>
      <c r="AC315" s="4"/>
      <c r="AD315" s="109" t="b">
        <f t="shared" si="178"/>
        <v>1</v>
      </c>
      <c r="AE315" s="109" t="b">
        <f t="shared" si="179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8"/>
        <v>1</v>
      </c>
      <c r="AE316" s="109" t="b">
        <f t="shared" si="179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8"/>
        <v>1</v>
      </c>
      <c r="AE317" s="109" t="b">
        <f t="shared" si="179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8"/>
        <v>1</v>
      </c>
      <c r="AE318" s="109" t="b">
        <f t="shared" si="179"/>
        <v>1</v>
      </c>
    </row>
    <row r="319" spans="1:31">
      <c r="A319" s="2"/>
      <c r="B319" s="2" t="s">
        <v>125</v>
      </c>
      <c r="C319" s="2">
        <v>135</v>
      </c>
      <c r="D319" s="3">
        <v>0.67500000000000004</v>
      </c>
      <c r="E319" s="2">
        <f t="shared" ref="E319:F321" si="211">C319</f>
        <v>135</v>
      </c>
      <c r="F319" s="3">
        <f t="shared" si="211"/>
        <v>0.67500000000000004</v>
      </c>
      <c r="G319" s="108">
        <f t="shared" si="172"/>
        <v>1</v>
      </c>
      <c r="H319" s="108">
        <f t="shared" si="173"/>
        <v>1</v>
      </c>
      <c r="I319" s="2">
        <f t="shared" si="174"/>
        <v>0</v>
      </c>
      <c r="J319" s="3">
        <f t="shared" si="174"/>
        <v>0</v>
      </c>
      <c r="K319" s="2"/>
      <c r="L319" s="3"/>
      <c r="M319" s="2"/>
      <c r="N319" s="3"/>
      <c r="O319" s="2">
        <v>5.0000000000000001E-3</v>
      </c>
      <c r="P319" s="2">
        <f>P264</f>
        <v>180</v>
      </c>
      <c r="Q319" s="3">
        <f>P319*O319</f>
        <v>0.9</v>
      </c>
      <c r="R319" s="2">
        <f t="shared" ref="R319:S321" si="212">K319+M319+P319</f>
        <v>180</v>
      </c>
      <c r="S319" s="3">
        <f t="shared" si="212"/>
        <v>0.9</v>
      </c>
      <c r="T319" s="2"/>
      <c r="U319" s="3"/>
      <c r="V319" s="2"/>
      <c r="W319" s="3"/>
      <c r="X319" s="2">
        <v>5.0000000000000001E-3</v>
      </c>
      <c r="Y319" s="2">
        <v>180</v>
      </c>
      <c r="Z319" s="3">
        <f>X319*Y319</f>
        <v>0.9</v>
      </c>
      <c r="AA319" s="2">
        <f t="shared" ref="AA319:AB321" si="213">T319+V319+Y319</f>
        <v>180</v>
      </c>
      <c r="AB319" s="3">
        <f t="shared" si="213"/>
        <v>0.9</v>
      </c>
      <c r="AC319" s="2"/>
      <c r="AD319" s="109" t="b">
        <f t="shared" si="178"/>
        <v>1</v>
      </c>
      <c r="AE319" s="109" t="b">
        <f t="shared" si="179"/>
        <v>1</v>
      </c>
    </row>
    <row r="320" spans="1:31">
      <c r="A320" s="2"/>
      <c r="B320" s="2" t="s">
        <v>173</v>
      </c>
      <c r="C320" s="2">
        <v>135</v>
      </c>
      <c r="D320" s="3">
        <v>0.67500000000000004</v>
      </c>
      <c r="E320" s="2">
        <f t="shared" si="211"/>
        <v>135</v>
      </c>
      <c r="F320" s="3">
        <f t="shared" si="211"/>
        <v>0.67500000000000004</v>
      </c>
      <c r="G320" s="108">
        <f t="shared" si="172"/>
        <v>1</v>
      </c>
      <c r="H320" s="108">
        <f t="shared" si="173"/>
        <v>1</v>
      </c>
      <c r="I320" s="2">
        <f t="shared" si="174"/>
        <v>0</v>
      </c>
      <c r="J320" s="3">
        <f t="shared" si="174"/>
        <v>0</v>
      </c>
      <c r="K320" s="2"/>
      <c r="L320" s="3"/>
      <c r="M320" s="2"/>
      <c r="N320" s="3"/>
      <c r="O320" s="2">
        <v>5.0000000000000001E-3</v>
      </c>
      <c r="P320" s="2">
        <f>P265</f>
        <v>163</v>
      </c>
      <c r="Q320" s="3">
        <f>P320*O320</f>
        <v>0.81500000000000006</v>
      </c>
      <c r="R320" s="2">
        <f t="shared" si="212"/>
        <v>163</v>
      </c>
      <c r="S320" s="3">
        <f t="shared" si="212"/>
        <v>0.81500000000000006</v>
      </c>
      <c r="T320" s="2"/>
      <c r="U320" s="3"/>
      <c r="V320" s="2"/>
      <c r="W320" s="3"/>
      <c r="X320" s="2">
        <v>5.0000000000000001E-3</v>
      </c>
      <c r="Y320" s="2">
        <v>163</v>
      </c>
      <c r="Z320" s="3">
        <f>X320*Y320</f>
        <v>0.81500000000000006</v>
      </c>
      <c r="AA320" s="2">
        <f t="shared" si="213"/>
        <v>163</v>
      </c>
      <c r="AB320" s="3">
        <f t="shared" si="213"/>
        <v>0.81500000000000006</v>
      </c>
      <c r="AC320" s="2"/>
      <c r="AD320" s="109" t="b">
        <f t="shared" si="178"/>
        <v>1</v>
      </c>
      <c r="AE320" s="109" t="b">
        <f t="shared" si="179"/>
        <v>1</v>
      </c>
    </row>
    <row r="321" spans="1:31" ht="31.5">
      <c r="A321" s="2">
        <v>16.02</v>
      </c>
      <c r="B321" s="2" t="s">
        <v>211</v>
      </c>
      <c r="C321" s="2">
        <v>516</v>
      </c>
      <c r="D321" s="3">
        <v>2.58</v>
      </c>
      <c r="E321" s="2">
        <f t="shared" si="211"/>
        <v>516</v>
      </c>
      <c r="F321" s="3">
        <f t="shared" si="211"/>
        <v>2.58</v>
      </c>
      <c r="G321" s="108">
        <f t="shared" si="172"/>
        <v>1</v>
      </c>
      <c r="H321" s="108">
        <f t="shared" si="173"/>
        <v>1</v>
      </c>
      <c r="I321" s="2">
        <f t="shared" si="174"/>
        <v>0</v>
      </c>
      <c r="J321" s="3">
        <f t="shared" si="174"/>
        <v>0</v>
      </c>
      <c r="K321" s="2"/>
      <c r="L321" s="3"/>
      <c r="M321" s="2"/>
      <c r="N321" s="3"/>
      <c r="O321" s="2">
        <v>5.0000000000000001E-3</v>
      </c>
      <c r="P321" s="2">
        <f>P266</f>
        <v>442</v>
      </c>
      <c r="Q321" s="3">
        <f>P321*O321</f>
        <v>2.21</v>
      </c>
      <c r="R321" s="2">
        <f t="shared" si="212"/>
        <v>442</v>
      </c>
      <c r="S321" s="3">
        <f t="shared" si="212"/>
        <v>2.21</v>
      </c>
      <c r="T321" s="2"/>
      <c r="U321" s="3"/>
      <c r="V321" s="2"/>
      <c r="W321" s="3"/>
      <c r="X321" s="2">
        <v>5.0000000000000001E-3</v>
      </c>
      <c r="Y321" s="2">
        <v>442</v>
      </c>
      <c r="Z321" s="3">
        <f>X321*Y321</f>
        <v>2.21</v>
      </c>
      <c r="AA321" s="2">
        <f t="shared" si="213"/>
        <v>442</v>
      </c>
      <c r="AB321" s="3">
        <f t="shared" si="213"/>
        <v>2.21</v>
      </c>
      <c r="AC321" s="2"/>
      <c r="AD321" s="109" t="b">
        <f t="shared" si="178"/>
        <v>1</v>
      </c>
      <c r="AE321" s="109" t="b">
        <f t="shared" si="179"/>
        <v>1</v>
      </c>
    </row>
    <row r="322" spans="1:31" s="176" customFormat="1">
      <c r="A322" s="4"/>
      <c r="B322" s="4" t="s">
        <v>108</v>
      </c>
      <c r="C322" s="4">
        <f>SUM(C318:C321)</f>
        <v>786</v>
      </c>
      <c r="D322" s="5">
        <f>SUM(D318:D321)</f>
        <v>3.93</v>
      </c>
      <c r="E322" s="4">
        <f>SUM(E318:E321)</f>
        <v>786</v>
      </c>
      <c r="F322" s="5">
        <f>SUM(F318:F321)</f>
        <v>3.93</v>
      </c>
      <c r="G322" s="175">
        <f t="shared" si="172"/>
        <v>1</v>
      </c>
      <c r="H322" s="175">
        <f t="shared" si="173"/>
        <v>1</v>
      </c>
      <c r="I322" s="4">
        <f t="shared" ref="I322:AB322" si="214">SUM(I318:I321)</f>
        <v>0</v>
      </c>
      <c r="J322" s="5">
        <f t="shared" si="214"/>
        <v>0</v>
      </c>
      <c r="K322" s="4">
        <f t="shared" si="214"/>
        <v>0</v>
      </c>
      <c r="L322" s="5">
        <f t="shared" si="214"/>
        <v>0</v>
      </c>
      <c r="M322" s="4">
        <f t="shared" si="214"/>
        <v>0</v>
      </c>
      <c r="N322" s="5">
        <f t="shared" si="214"/>
        <v>0</v>
      </c>
      <c r="O322" s="4">
        <f t="shared" si="214"/>
        <v>1.4999999999999999E-2</v>
      </c>
      <c r="P322" s="4">
        <f t="shared" si="214"/>
        <v>785</v>
      </c>
      <c r="Q322" s="5">
        <f t="shared" si="214"/>
        <v>3.9249999999999998</v>
      </c>
      <c r="R322" s="4">
        <f t="shared" si="214"/>
        <v>785</v>
      </c>
      <c r="S322" s="5">
        <f t="shared" si="214"/>
        <v>3.9249999999999998</v>
      </c>
      <c r="T322" s="4">
        <f t="shared" si="214"/>
        <v>0</v>
      </c>
      <c r="U322" s="5">
        <f t="shared" si="214"/>
        <v>0</v>
      </c>
      <c r="V322" s="4">
        <f t="shared" si="214"/>
        <v>0</v>
      </c>
      <c r="W322" s="5">
        <f t="shared" si="214"/>
        <v>0</v>
      </c>
      <c r="X322" s="4">
        <v>1.4999999999999999E-2</v>
      </c>
      <c r="Y322" s="4">
        <f t="shared" si="214"/>
        <v>785</v>
      </c>
      <c r="Z322" s="5">
        <f t="shared" si="214"/>
        <v>3.9249999999999998</v>
      </c>
      <c r="AA322" s="4">
        <f t="shared" si="214"/>
        <v>785</v>
      </c>
      <c r="AB322" s="5">
        <f t="shared" si="214"/>
        <v>3.9249999999999998</v>
      </c>
      <c r="AC322" s="4"/>
      <c r="AD322" s="109" t="b">
        <f t="shared" si="178"/>
        <v>0</v>
      </c>
      <c r="AE322" s="109" t="b">
        <f t="shared" si="179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8"/>
        <v>1</v>
      </c>
      <c r="AE323" s="109" t="b">
        <f t="shared" si="179"/>
        <v>1</v>
      </c>
    </row>
    <row r="324" spans="1:31">
      <c r="A324" s="2">
        <v>17.010000000000002</v>
      </c>
      <c r="B324" s="2" t="s">
        <v>210</v>
      </c>
      <c r="C324" s="2">
        <v>90</v>
      </c>
      <c r="D324" s="3">
        <v>4.5</v>
      </c>
      <c r="E324" s="2">
        <f>C324</f>
        <v>90</v>
      </c>
      <c r="F324" s="3">
        <f>D324</f>
        <v>4.5</v>
      </c>
      <c r="G324" s="108">
        <f t="shared" si="172"/>
        <v>1</v>
      </c>
      <c r="H324" s="108">
        <f t="shared" si="173"/>
        <v>1</v>
      </c>
      <c r="I324" s="2">
        <f t="shared" si="174"/>
        <v>0</v>
      </c>
      <c r="J324" s="3">
        <f t="shared" si="174"/>
        <v>0</v>
      </c>
      <c r="K324" s="2"/>
      <c r="L324" s="3"/>
      <c r="M324" s="2"/>
      <c r="N324" s="3"/>
      <c r="O324" s="2">
        <v>0.05</v>
      </c>
      <c r="P324" s="2">
        <v>90</v>
      </c>
      <c r="Q324" s="3">
        <f>P324*O324</f>
        <v>4.5</v>
      </c>
      <c r="R324" s="2">
        <f>K324+M324+P324</f>
        <v>90</v>
      </c>
      <c r="S324" s="3">
        <f>L324+N324+Q324</f>
        <v>4.5</v>
      </c>
      <c r="T324" s="2"/>
      <c r="U324" s="3"/>
      <c r="V324" s="2"/>
      <c r="W324" s="3"/>
      <c r="X324" s="2">
        <v>0.05</v>
      </c>
      <c r="Y324" s="2">
        <v>90</v>
      </c>
      <c r="Z324" s="3">
        <f>X324*Y324</f>
        <v>4.5</v>
      </c>
      <c r="AA324" s="2">
        <f>T324+V324+Y324</f>
        <v>90</v>
      </c>
      <c r="AB324" s="3">
        <f>U324+W324+Z324</f>
        <v>4.5</v>
      </c>
      <c r="AC324" s="2"/>
      <c r="AD324" s="109" t="b">
        <f t="shared" si="178"/>
        <v>1</v>
      </c>
      <c r="AE324" s="109" t="b">
        <f t="shared" si="179"/>
        <v>1</v>
      </c>
    </row>
    <row r="325" spans="1:31">
      <c r="A325" s="2">
        <v>17.02</v>
      </c>
      <c r="B325" s="2" t="s">
        <v>206</v>
      </c>
      <c r="C325" s="2">
        <v>79</v>
      </c>
      <c r="D325" s="3">
        <v>5.53</v>
      </c>
      <c r="E325" s="2">
        <f>C325</f>
        <v>79</v>
      </c>
      <c r="F325" s="3">
        <f>D325</f>
        <v>5.53</v>
      </c>
      <c r="G325" s="108">
        <f t="shared" si="172"/>
        <v>1</v>
      </c>
      <c r="H325" s="108">
        <f t="shared" si="173"/>
        <v>1</v>
      </c>
      <c r="I325" s="2">
        <f>C325-E325</f>
        <v>0</v>
      </c>
      <c r="J325" s="3">
        <f>D325-F325</f>
        <v>0</v>
      </c>
      <c r="K325" s="2"/>
      <c r="L325" s="3"/>
      <c r="M325" s="2"/>
      <c r="N325" s="3"/>
      <c r="O325" s="2">
        <v>7.0000000000000007E-2</v>
      </c>
      <c r="P325" s="2">
        <v>78</v>
      </c>
      <c r="Q325" s="3">
        <f>P325*O325</f>
        <v>5.4600000000000009</v>
      </c>
      <c r="R325" s="2">
        <f>K325+M325+P325</f>
        <v>78</v>
      </c>
      <c r="S325" s="3">
        <f>L325+N325+Q325</f>
        <v>5.4600000000000009</v>
      </c>
      <c r="T325" s="2"/>
      <c r="U325" s="3"/>
      <c r="V325" s="2"/>
      <c r="W325" s="3"/>
      <c r="X325" s="2">
        <v>7.0000000000000007E-2</v>
      </c>
      <c r="Y325" s="2">
        <v>78</v>
      </c>
      <c r="Z325" s="3">
        <f>X325*Y325</f>
        <v>5.4600000000000009</v>
      </c>
      <c r="AA325" s="2">
        <f>T325+V325+Y325</f>
        <v>78</v>
      </c>
      <c r="AB325" s="3">
        <f>U325+W325+Z325</f>
        <v>5.4600000000000009</v>
      </c>
      <c r="AC325" s="2"/>
      <c r="AD325" s="109" t="b">
        <f t="shared" si="178"/>
        <v>1</v>
      </c>
      <c r="AE325" s="109" t="b">
        <f t="shared" si="179"/>
        <v>1</v>
      </c>
    </row>
    <row r="326" spans="1:31" s="176" customFormat="1">
      <c r="A326" s="4"/>
      <c r="B326" s="4" t="s">
        <v>108</v>
      </c>
      <c r="C326" s="4">
        <f>SUM(C324:C325)</f>
        <v>169</v>
      </c>
      <c r="D326" s="5">
        <f>SUM(D324:D325)</f>
        <v>10.030000000000001</v>
      </c>
      <c r="E326" s="4">
        <f>SUM(E324:E325)</f>
        <v>169</v>
      </c>
      <c r="F326" s="5">
        <f>SUM(F324:F325)</f>
        <v>10.030000000000001</v>
      </c>
      <c r="G326" s="175">
        <f t="shared" si="172"/>
        <v>1</v>
      </c>
      <c r="H326" s="175">
        <f t="shared" si="173"/>
        <v>1</v>
      </c>
      <c r="I326" s="4">
        <f t="shared" ref="I326:AB326" si="215">SUM(I324:I325)</f>
        <v>0</v>
      </c>
      <c r="J326" s="5">
        <f t="shared" si="215"/>
        <v>0</v>
      </c>
      <c r="K326" s="4">
        <f t="shared" si="215"/>
        <v>0</v>
      </c>
      <c r="L326" s="5">
        <f t="shared" si="215"/>
        <v>0</v>
      </c>
      <c r="M326" s="4">
        <f t="shared" si="215"/>
        <v>0</v>
      </c>
      <c r="N326" s="5">
        <f t="shared" si="215"/>
        <v>0</v>
      </c>
      <c r="O326" s="4">
        <f t="shared" si="215"/>
        <v>0.12000000000000001</v>
      </c>
      <c r="P326" s="4">
        <f t="shared" si="215"/>
        <v>168</v>
      </c>
      <c r="Q326" s="5">
        <f t="shared" si="215"/>
        <v>9.9600000000000009</v>
      </c>
      <c r="R326" s="4">
        <f t="shared" si="215"/>
        <v>168</v>
      </c>
      <c r="S326" s="5">
        <f t="shared" si="215"/>
        <v>9.9600000000000009</v>
      </c>
      <c r="T326" s="4">
        <f t="shared" si="215"/>
        <v>0</v>
      </c>
      <c r="U326" s="5">
        <f t="shared" si="215"/>
        <v>0</v>
      </c>
      <c r="V326" s="4">
        <f t="shared" si="215"/>
        <v>0</v>
      </c>
      <c r="W326" s="5">
        <f t="shared" si="215"/>
        <v>0</v>
      </c>
      <c r="X326" s="4">
        <v>0.12000000000000001</v>
      </c>
      <c r="Y326" s="4">
        <f t="shared" si="215"/>
        <v>168</v>
      </c>
      <c r="Z326" s="5">
        <f t="shared" si="215"/>
        <v>9.9600000000000009</v>
      </c>
      <c r="AA326" s="4">
        <f t="shared" si="215"/>
        <v>168</v>
      </c>
      <c r="AB326" s="5">
        <f t="shared" si="215"/>
        <v>9.9600000000000009</v>
      </c>
      <c r="AC326" s="4"/>
      <c r="AD326" s="109" t="b">
        <f t="shared" si="178"/>
        <v>0</v>
      </c>
      <c r="AE326" s="109" t="b">
        <f t="shared" si="179"/>
        <v>1</v>
      </c>
    </row>
    <row r="327" spans="1:31" s="176" customFormat="1" ht="63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8"/>
        <v>1</v>
      </c>
      <c r="AE327" s="109" t="b">
        <f t="shared" si="179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6">E328/C328</f>
        <v>#DIV/0!</v>
      </c>
      <c r="H328" s="108" t="e">
        <f t="shared" ref="H328:H391" si="217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8">X328*Y328=Z328</f>
        <v>1</v>
      </c>
      <c r="AE328" s="109" t="b">
        <f t="shared" ref="AE328:AE391" si="219">U328+W328+Z328=AB328</f>
        <v>1</v>
      </c>
    </row>
    <row r="329" spans="1:31" ht="31.5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6"/>
        <v>#DIV/0!</v>
      </c>
      <c r="H329" s="108" t="e">
        <f t="shared" si="217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8"/>
        <v>1</v>
      </c>
      <c r="AE329" s="109" t="b">
        <f t="shared" si="219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6"/>
        <v>#DIV/0!</v>
      </c>
      <c r="H330" s="175" t="e">
        <f t="shared" si="217"/>
        <v>#DIV/0!</v>
      </c>
      <c r="I330" s="4">
        <f t="shared" ref="I330:N330" si="220">SUM(I328:I329)</f>
        <v>0</v>
      </c>
      <c r="J330" s="5">
        <f t="shared" si="220"/>
        <v>0</v>
      </c>
      <c r="K330" s="4">
        <f t="shared" si="220"/>
        <v>0</v>
      </c>
      <c r="L330" s="5">
        <f t="shared" si="220"/>
        <v>0</v>
      </c>
      <c r="M330" s="4">
        <f t="shared" si="220"/>
        <v>0</v>
      </c>
      <c r="N330" s="5">
        <f t="shared" si="220"/>
        <v>0</v>
      </c>
      <c r="O330" s="4">
        <f t="shared" ref="O330:AB330" si="221">SUM(O328:O329)</f>
        <v>8.0000000000000002E-3</v>
      </c>
      <c r="P330" s="4">
        <f t="shared" si="221"/>
        <v>0</v>
      </c>
      <c r="Q330" s="5">
        <f t="shared" si="221"/>
        <v>0</v>
      </c>
      <c r="R330" s="4">
        <f t="shared" si="221"/>
        <v>0</v>
      </c>
      <c r="S330" s="5">
        <f t="shared" si="221"/>
        <v>0</v>
      </c>
      <c r="T330" s="4">
        <f t="shared" si="221"/>
        <v>0</v>
      </c>
      <c r="U330" s="5">
        <f t="shared" si="221"/>
        <v>0</v>
      </c>
      <c r="V330" s="4">
        <f t="shared" si="221"/>
        <v>0</v>
      </c>
      <c r="W330" s="5">
        <f t="shared" si="221"/>
        <v>0</v>
      </c>
      <c r="X330" s="4">
        <v>8.0000000000000002E-3</v>
      </c>
      <c r="Y330" s="4">
        <f t="shared" si="221"/>
        <v>0</v>
      </c>
      <c r="Z330" s="5">
        <f t="shared" si="221"/>
        <v>0</v>
      </c>
      <c r="AA330" s="4">
        <f t="shared" si="221"/>
        <v>0</v>
      </c>
      <c r="AB330" s="5">
        <f t="shared" si="221"/>
        <v>0</v>
      </c>
      <c r="AC330" s="4"/>
      <c r="AD330" s="109" t="b">
        <f t="shared" si="218"/>
        <v>1</v>
      </c>
      <c r="AE330" s="109" t="b">
        <f t="shared" si="219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8"/>
        <v>1</v>
      </c>
      <c r="AE331" s="109" t="b">
        <f t="shared" si="219"/>
        <v>1</v>
      </c>
    </row>
    <row r="332" spans="1:31" ht="31.5">
      <c r="A332" s="2">
        <v>19.010000000000002</v>
      </c>
      <c r="B332" s="2" t="s">
        <v>217</v>
      </c>
      <c r="C332" s="2">
        <v>164</v>
      </c>
      <c r="D332" s="3">
        <v>12.299999999999999</v>
      </c>
      <c r="E332" s="2">
        <f>C332</f>
        <v>164</v>
      </c>
      <c r="F332" s="3">
        <f>D332</f>
        <v>12.299999999999999</v>
      </c>
      <c r="G332" s="108">
        <f t="shared" si="216"/>
        <v>1</v>
      </c>
      <c r="H332" s="108">
        <f t="shared" si="217"/>
        <v>1</v>
      </c>
      <c r="I332" s="2">
        <f>C332-E332</f>
        <v>0</v>
      </c>
      <c r="J332" s="3">
        <f>D332-F332</f>
        <v>0</v>
      </c>
      <c r="K332" s="2"/>
      <c r="L332" s="3"/>
      <c r="M332" s="2"/>
      <c r="N332" s="3"/>
      <c r="O332" s="2">
        <v>7.4999999999999997E-2</v>
      </c>
      <c r="P332" s="2">
        <v>163</v>
      </c>
      <c r="Q332" s="3">
        <f>P332*O332</f>
        <v>12.225</v>
      </c>
      <c r="R332" s="2">
        <f>K332+M332+P332</f>
        <v>163</v>
      </c>
      <c r="S332" s="3">
        <f>L332+N332+Q332</f>
        <v>12.225</v>
      </c>
      <c r="T332" s="2"/>
      <c r="U332" s="3"/>
      <c r="V332" s="2"/>
      <c r="W332" s="3"/>
      <c r="X332" s="2">
        <v>7.4999999999999997E-2</v>
      </c>
      <c r="Y332" s="2">
        <v>163</v>
      </c>
      <c r="Z332" s="3">
        <f>X332*Y332</f>
        <v>12.225</v>
      </c>
      <c r="AA332" s="2">
        <f>T332+V332+Y332</f>
        <v>163</v>
      </c>
      <c r="AB332" s="3">
        <f>U332+W332+Z332</f>
        <v>12.225</v>
      </c>
      <c r="AC332" s="2"/>
      <c r="AD332" s="109" t="b">
        <f t="shared" si="218"/>
        <v>1</v>
      </c>
      <c r="AE332" s="109" t="b">
        <f t="shared" si="219"/>
        <v>1</v>
      </c>
    </row>
    <row r="333" spans="1:31" s="176" customFormat="1">
      <c r="A333" s="4"/>
      <c r="B333" s="4" t="s">
        <v>108</v>
      </c>
      <c r="C333" s="4">
        <f>SUM(C332)</f>
        <v>164</v>
      </c>
      <c r="D333" s="5">
        <f>SUM(D332)</f>
        <v>12.299999999999999</v>
      </c>
      <c r="E333" s="4">
        <f>SUM(E332)</f>
        <v>164</v>
      </c>
      <c r="F333" s="5">
        <f>SUM(F332)</f>
        <v>12.299999999999999</v>
      </c>
      <c r="G333" s="175">
        <f t="shared" si="216"/>
        <v>1</v>
      </c>
      <c r="H333" s="175">
        <f t="shared" si="217"/>
        <v>1</v>
      </c>
      <c r="I333" s="4">
        <f t="shared" ref="I333:AB333" si="222">SUM(I332)</f>
        <v>0</v>
      </c>
      <c r="J333" s="5">
        <f t="shared" si="222"/>
        <v>0</v>
      </c>
      <c r="K333" s="4">
        <f t="shared" si="222"/>
        <v>0</v>
      </c>
      <c r="L333" s="5">
        <f t="shared" si="222"/>
        <v>0</v>
      </c>
      <c r="M333" s="4">
        <f t="shared" si="222"/>
        <v>0</v>
      </c>
      <c r="N333" s="5">
        <f t="shared" si="222"/>
        <v>0</v>
      </c>
      <c r="O333" s="4">
        <f t="shared" si="222"/>
        <v>7.4999999999999997E-2</v>
      </c>
      <c r="P333" s="4">
        <f t="shared" si="222"/>
        <v>163</v>
      </c>
      <c r="Q333" s="5">
        <f t="shared" si="222"/>
        <v>12.225</v>
      </c>
      <c r="R333" s="4">
        <f t="shared" si="222"/>
        <v>163</v>
      </c>
      <c r="S333" s="5">
        <f t="shared" si="222"/>
        <v>12.225</v>
      </c>
      <c r="T333" s="4">
        <f t="shared" si="222"/>
        <v>0</v>
      </c>
      <c r="U333" s="5">
        <f t="shared" si="222"/>
        <v>0</v>
      </c>
      <c r="V333" s="4">
        <f t="shared" si="222"/>
        <v>0</v>
      </c>
      <c r="W333" s="5">
        <f t="shared" si="222"/>
        <v>0</v>
      </c>
      <c r="X333" s="4">
        <v>7.4999999999999997E-2</v>
      </c>
      <c r="Y333" s="4">
        <f t="shared" si="222"/>
        <v>163</v>
      </c>
      <c r="Z333" s="5">
        <f t="shared" si="222"/>
        <v>12.225</v>
      </c>
      <c r="AA333" s="4">
        <f t="shared" si="222"/>
        <v>163</v>
      </c>
      <c r="AB333" s="5">
        <f t="shared" si="222"/>
        <v>12.225</v>
      </c>
      <c r="AC333" s="4"/>
      <c r="AD333" s="109" t="b">
        <f t="shared" si="218"/>
        <v>1</v>
      </c>
      <c r="AE333" s="109" t="b">
        <f t="shared" si="219"/>
        <v>1</v>
      </c>
    </row>
    <row r="334" spans="1:31" s="176" customFormat="1" ht="47.2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8"/>
        <v>1</v>
      </c>
      <c r="AE334" s="109" t="b">
        <f t="shared" si="219"/>
        <v>1</v>
      </c>
    </row>
    <row r="335" spans="1:31" s="176" customFormat="1" ht="31.5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8"/>
        <v>1</v>
      </c>
      <c r="AE335" s="109" t="b">
        <f t="shared" si="219"/>
        <v>1</v>
      </c>
    </row>
    <row r="336" spans="1:31" ht="31.5">
      <c r="A336" s="2">
        <v>20.010000000000002</v>
      </c>
      <c r="B336" s="2" t="s">
        <v>221</v>
      </c>
      <c r="C336" s="2">
        <v>502</v>
      </c>
      <c r="D336" s="3">
        <v>15.059999999999999</v>
      </c>
      <c r="E336" s="2">
        <v>171</v>
      </c>
      <c r="F336" s="3">
        <f>D336*34%</f>
        <v>5.1204000000000001</v>
      </c>
      <c r="G336" s="108">
        <f t="shared" si="216"/>
        <v>0.34063745019920316</v>
      </c>
      <c r="H336" s="108">
        <f t="shared" si="217"/>
        <v>0.34</v>
      </c>
      <c r="I336" s="2">
        <f>C336-E336</f>
        <v>331</v>
      </c>
      <c r="J336" s="3">
        <f>D336-F336</f>
        <v>9.9395999999999987</v>
      </c>
      <c r="K336" s="2"/>
      <c r="L336" s="3"/>
      <c r="M336" s="2"/>
      <c r="N336" s="3"/>
      <c r="O336" s="2">
        <v>0.03</v>
      </c>
      <c r="P336" s="2">
        <v>234</v>
      </c>
      <c r="Q336" s="3">
        <f>P336*O336</f>
        <v>7.02</v>
      </c>
      <c r="R336" s="2">
        <f>K336+M336+P336</f>
        <v>234</v>
      </c>
      <c r="S336" s="3">
        <f>L336+N336+Q336</f>
        <v>7.02</v>
      </c>
      <c r="T336" s="2"/>
      <c r="U336" s="3"/>
      <c r="V336" s="2"/>
      <c r="W336" s="3"/>
      <c r="X336" s="2">
        <v>0.03</v>
      </c>
      <c r="Y336" s="2">
        <v>234</v>
      </c>
      <c r="Z336" s="3">
        <f>X336*Y336</f>
        <v>7.02</v>
      </c>
      <c r="AA336" s="2">
        <f>T336+V336+Y336</f>
        <v>234</v>
      </c>
      <c r="AB336" s="3">
        <f>U336+W336+Z336</f>
        <v>7.02</v>
      </c>
      <c r="AC336" s="2"/>
      <c r="AD336" s="109" t="b">
        <f t="shared" si="218"/>
        <v>1</v>
      </c>
      <c r="AE336" s="109" t="b">
        <f t="shared" si="219"/>
        <v>1</v>
      </c>
    </row>
    <row r="337" spans="1:31" s="176" customFormat="1">
      <c r="A337" s="4"/>
      <c r="B337" s="4" t="s">
        <v>108</v>
      </c>
      <c r="C337" s="4">
        <f>SUM(C336)</f>
        <v>502</v>
      </c>
      <c r="D337" s="5">
        <f>SUM(D336)</f>
        <v>15.059999999999999</v>
      </c>
      <c r="E337" s="4">
        <f>SUM(E336)</f>
        <v>171</v>
      </c>
      <c r="F337" s="5">
        <f>SUM(F336)</f>
        <v>5.1204000000000001</v>
      </c>
      <c r="G337" s="175">
        <f t="shared" si="216"/>
        <v>0.34063745019920316</v>
      </c>
      <c r="H337" s="175">
        <f t="shared" si="217"/>
        <v>0.34</v>
      </c>
      <c r="I337" s="4">
        <f t="shared" ref="I337:AB337" si="223">SUM(I336)</f>
        <v>331</v>
      </c>
      <c r="J337" s="5">
        <f t="shared" si="223"/>
        <v>9.9395999999999987</v>
      </c>
      <c r="K337" s="4">
        <f t="shared" si="223"/>
        <v>0</v>
      </c>
      <c r="L337" s="5">
        <f t="shared" si="223"/>
        <v>0</v>
      </c>
      <c r="M337" s="4">
        <f t="shared" si="223"/>
        <v>0</v>
      </c>
      <c r="N337" s="5">
        <f t="shared" si="223"/>
        <v>0</v>
      </c>
      <c r="O337" s="4">
        <f t="shared" si="223"/>
        <v>0.03</v>
      </c>
      <c r="P337" s="4">
        <f t="shared" si="223"/>
        <v>234</v>
      </c>
      <c r="Q337" s="5">
        <f t="shared" si="223"/>
        <v>7.02</v>
      </c>
      <c r="R337" s="4">
        <f t="shared" si="223"/>
        <v>234</v>
      </c>
      <c r="S337" s="5">
        <f t="shared" si="223"/>
        <v>7.02</v>
      </c>
      <c r="T337" s="4">
        <f t="shared" si="223"/>
        <v>0</v>
      </c>
      <c r="U337" s="5">
        <f t="shared" si="223"/>
        <v>0</v>
      </c>
      <c r="V337" s="4">
        <f t="shared" si="223"/>
        <v>0</v>
      </c>
      <c r="W337" s="5">
        <f t="shared" si="223"/>
        <v>0</v>
      </c>
      <c r="X337" s="4">
        <v>0.03</v>
      </c>
      <c r="Y337" s="4">
        <f t="shared" si="223"/>
        <v>234</v>
      </c>
      <c r="Z337" s="5">
        <f t="shared" si="223"/>
        <v>7.02</v>
      </c>
      <c r="AA337" s="4">
        <f t="shared" si="223"/>
        <v>234</v>
      </c>
      <c r="AB337" s="5">
        <f t="shared" si="223"/>
        <v>7.02</v>
      </c>
      <c r="AC337" s="4"/>
      <c r="AD337" s="109" t="b">
        <f t="shared" si="218"/>
        <v>1</v>
      </c>
      <c r="AE337" s="109" t="b">
        <f t="shared" si="219"/>
        <v>1</v>
      </c>
    </row>
    <row r="338" spans="1:31" s="176" customFormat="1" ht="47.2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8"/>
        <v>1</v>
      </c>
      <c r="AE338" s="109" t="b">
        <f t="shared" si="219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6"/>
        <v>0</v>
      </c>
      <c r="H339" s="108">
        <f t="shared" si="217"/>
        <v>0</v>
      </c>
      <c r="I339" s="2">
        <f t="shared" ref="I339:J342" si="224">C339-E339</f>
        <v>1</v>
      </c>
      <c r="J339" s="3">
        <f t="shared" si="224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5">K339+M339+P339</f>
        <v>1</v>
      </c>
      <c r="S339" s="3">
        <f t="shared" si="225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6">T339+V339+Y339</f>
        <v>1</v>
      </c>
      <c r="AB339" s="3">
        <f t="shared" si="226"/>
        <v>12.5</v>
      </c>
      <c r="AC339" s="2"/>
      <c r="AD339" s="109" t="b">
        <f t="shared" si="218"/>
        <v>1</v>
      </c>
      <c r="AE339" s="109" t="b">
        <f t="shared" si="219"/>
        <v>1</v>
      </c>
    </row>
    <row r="340" spans="1:31" ht="31.5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6"/>
        <v>0</v>
      </c>
      <c r="H340" s="108">
        <f t="shared" si="217"/>
        <v>0</v>
      </c>
      <c r="I340" s="2">
        <f t="shared" si="224"/>
        <v>1</v>
      </c>
      <c r="J340" s="3">
        <f t="shared" si="224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5"/>
        <v>1</v>
      </c>
      <c r="S340" s="3">
        <f t="shared" si="225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6"/>
        <v>1</v>
      </c>
      <c r="AB340" s="3">
        <f t="shared" si="226"/>
        <v>12.5</v>
      </c>
      <c r="AC340" s="2"/>
      <c r="AD340" s="109" t="b">
        <f t="shared" si="218"/>
        <v>1</v>
      </c>
      <c r="AE340" s="109" t="b">
        <f t="shared" si="219"/>
        <v>1</v>
      </c>
    </row>
    <row r="341" spans="1:31" ht="47.2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6"/>
        <v>0</v>
      </c>
      <c r="H341" s="108">
        <f t="shared" si="217"/>
        <v>0</v>
      </c>
      <c r="I341" s="2">
        <f t="shared" si="224"/>
        <v>1</v>
      </c>
      <c r="J341" s="3">
        <f t="shared" si="224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5"/>
        <v>1</v>
      </c>
      <c r="S341" s="3">
        <f t="shared" si="225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6"/>
        <v>1</v>
      </c>
      <c r="AB341" s="3">
        <f t="shared" si="226"/>
        <v>12.5</v>
      </c>
      <c r="AC341" s="2"/>
      <c r="AD341" s="109" t="b">
        <f t="shared" si="218"/>
        <v>1</v>
      </c>
      <c r="AE341" s="109" t="b">
        <f t="shared" si="219"/>
        <v>1</v>
      </c>
    </row>
    <row r="342" spans="1:31" ht="47.2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6"/>
        <v>0</v>
      </c>
      <c r="H342" s="108">
        <f t="shared" si="217"/>
        <v>0</v>
      </c>
      <c r="I342" s="2">
        <f t="shared" si="224"/>
        <v>1</v>
      </c>
      <c r="J342" s="3">
        <f t="shared" si="224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5"/>
        <v>1</v>
      </c>
      <c r="S342" s="3">
        <f t="shared" si="225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6"/>
        <v>1</v>
      </c>
      <c r="AB342" s="3">
        <f t="shared" si="226"/>
        <v>12.5</v>
      </c>
      <c r="AC342" s="2"/>
      <c r="AD342" s="109" t="b">
        <f t="shared" si="218"/>
        <v>1</v>
      </c>
      <c r="AE342" s="109" t="b">
        <f t="shared" si="219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6"/>
        <v>0</v>
      </c>
      <c r="H343" s="175">
        <f t="shared" si="217"/>
        <v>0</v>
      </c>
      <c r="I343" s="4">
        <f t="shared" ref="I343:N343" si="227">SUM(I339:I342)</f>
        <v>4</v>
      </c>
      <c r="J343" s="5">
        <f t="shared" si="227"/>
        <v>50</v>
      </c>
      <c r="K343" s="4">
        <f t="shared" si="227"/>
        <v>0</v>
      </c>
      <c r="L343" s="5">
        <f t="shared" si="227"/>
        <v>0</v>
      </c>
      <c r="M343" s="4">
        <f t="shared" si="227"/>
        <v>0</v>
      </c>
      <c r="N343" s="5">
        <f t="shared" si="227"/>
        <v>0</v>
      </c>
      <c r="O343" s="4">
        <f t="shared" ref="O343:AB343" si="228">SUM(O339:O342)</f>
        <v>50</v>
      </c>
      <c r="P343" s="4">
        <f t="shared" si="228"/>
        <v>4</v>
      </c>
      <c r="Q343" s="5">
        <f t="shared" si="228"/>
        <v>50</v>
      </c>
      <c r="R343" s="4">
        <f>R342</f>
        <v>1</v>
      </c>
      <c r="S343" s="5">
        <f t="shared" si="228"/>
        <v>50</v>
      </c>
      <c r="T343" s="4">
        <f t="shared" si="228"/>
        <v>0</v>
      </c>
      <c r="U343" s="5">
        <f t="shared" si="228"/>
        <v>0</v>
      </c>
      <c r="V343" s="4">
        <f t="shared" si="228"/>
        <v>0</v>
      </c>
      <c r="W343" s="5">
        <f t="shared" si="228"/>
        <v>0</v>
      </c>
      <c r="X343" s="4">
        <v>50</v>
      </c>
      <c r="Y343" s="4">
        <f t="shared" si="228"/>
        <v>4</v>
      </c>
      <c r="Z343" s="5">
        <f t="shared" si="228"/>
        <v>50</v>
      </c>
      <c r="AA343" s="4">
        <f>AA342</f>
        <v>1</v>
      </c>
      <c r="AB343" s="5">
        <f t="shared" si="228"/>
        <v>50</v>
      </c>
      <c r="AC343" s="4"/>
      <c r="AD343" s="109" t="b">
        <f t="shared" si="218"/>
        <v>0</v>
      </c>
      <c r="AE343" s="109" t="b">
        <f t="shared" si="219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8"/>
        <v>1</v>
      </c>
      <c r="AE344" s="109" t="b">
        <f t="shared" si="219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6"/>
        <v>#DIV/0!</v>
      </c>
      <c r="H345" s="108" t="e">
        <f t="shared" si="217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>
        <v>6.0000000000000001E-3</v>
      </c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>
        <v>6.0000000000000001E-3</v>
      </c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8"/>
        <v>1</v>
      </c>
      <c r="AE345" s="109" t="b">
        <f t="shared" si="219"/>
        <v>1</v>
      </c>
    </row>
    <row r="346" spans="1:31" ht="31.5">
      <c r="A346" s="2">
        <v>22.02</v>
      </c>
      <c r="B346" s="2" t="s">
        <v>229</v>
      </c>
      <c r="C346" s="2">
        <v>996</v>
      </c>
      <c r="D346" s="3">
        <v>2.988</v>
      </c>
      <c r="E346" s="2"/>
      <c r="F346" s="3"/>
      <c r="G346" s="108">
        <f t="shared" si="216"/>
        <v>0</v>
      </c>
      <c r="H346" s="108">
        <f t="shared" si="217"/>
        <v>0</v>
      </c>
      <c r="I346" s="2">
        <f>C346-E346</f>
        <v>996</v>
      </c>
      <c r="J346" s="3">
        <f>D346-F346</f>
        <v>2.988</v>
      </c>
      <c r="K346" s="2"/>
      <c r="L346" s="3"/>
      <c r="M346" s="2"/>
      <c r="N346" s="3"/>
      <c r="O346" s="2">
        <v>3.0000000000000001E-3</v>
      </c>
      <c r="P346" s="2">
        <f>P332*6</f>
        <v>978</v>
      </c>
      <c r="Q346" s="3">
        <f>P346*O346</f>
        <v>2.9340000000000002</v>
      </c>
      <c r="R346" s="2">
        <f>K346+M346+P346</f>
        <v>978</v>
      </c>
      <c r="S346" s="3">
        <f>L346+N346+Q346</f>
        <v>2.9340000000000002</v>
      </c>
      <c r="T346" s="2"/>
      <c r="U346" s="3"/>
      <c r="V346" s="2"/>
      <c r="W346" s="3"/>
      <c r="X346" s="2">
        <v>3.0000000000000001E-3</v>
      </c>
      <c r="Y346" s="2">
        <f>Y332*6</f>
        <v>978</v>
      </c>
      <c r="Z346" s="3">
        <f>Y346*X346</f>
        <v>2.9340000000000002</v>
      </c>
      <c r="AA346" s="2">
        <f>T346+V346+Y346</f>
        <v>978</v>
      </c>
      <c r="AB346" s="3">
        <f>U346+W346+Z346</f>
        <v>2.9340000000000002</v>
      </c>
      <c r="AC346" s="2"/>
      <c r="AD346" s="109" t="b">
        <f t="shared" si="218"/>
        <v>1</v>
      </c>
      <c r="AE346" s="109" t="b">
        <f t="shared" si="219"/>
        <v>1</v>
      </c>
    </row>
    <row r="347" spans="1:31" s="176" customFormat="1">
      <c r="A347" s="4"/>
      <c r="B347" s="4" t="s">
        <v>106</v>
      </c>
      <c r="C347" s="4">
        <f>SUM(C345:C346)</f>
        <v>996</v>
      </c>
      <c r="D347" s="5">
        <f>SUM(D345:D346)</f>
        <v>2.988</v>
      </c>
      <c r="E347" s="4">
        <f>SUM(E345:E346)</f>
        <v>0</v>
      </c>
      <c r="F347" s="5">
        <f>SUM(F345:F346)</f>
        <v>0</v>
      </c>
      <c r="G347" s="175">
        <f t="shared" si="216"/>
        <v>0</v>
      </c>
      <c r="H347" s="175">
        <f t="shared" si="217"/>
        <v>0</v>
      </c>
      <c r="I347" s="4">
        <f t="shared" ref="I347:AB347" si="229">SUM(I345:I346)</f>
        <v>996</v>
      </c>
      <c r="J347" s="5">
        <f t="shared" si="229"/>
        <v>2.988</v>
      </c>
      <c r="K347" s="4">
        <f t="shared" si="229"/>
        <v>0</v>
      </c>
      <c r="L347" s="5">
        <f t="shared" si="229"/>
        <v>0</v>
      </c>
      <c r="M347" s="4">
        <f t="shared" si="229"/>
        <v>0</v>
      </c>
      <c r="N347" s="5">
        <f t="shared" si="229"/>
        <v>0</v>
      </c>
      <c r="O347" s="4">
        <f t="shared" si="229"/>
        <v>9.0000000000000011E-3</v>
      </c>
      <c r="P347" s="4">
        <f t="shared" si="229"/>
        <v>978</v>
      </c>
      <c r="Q347" s="5">
        <f t="shared" si="229"/>
        <v>2.9340000000000002</v>
      </c>
      <c r="R347" s="4">
        <f t="shared" si="229"/>
        <v>978</v>
      </c>
      <c r="S347" s="5">
        <f t="shared" si="229"/>
        <v>2.9340000000000002</v>
      </c>
      <c r="T347" s="4">
        <f t="shared" si="229"/>
        <v>0</v>
      </c>
      <c r="U347" s="5">
        <f t="shared" si="229"/>
        <v>0</v>
      </c>
      <c r="V347" s="4">
        <f t="shared" si="229"/>
        <v>0</v>
      </c>
      <c r="W347" s="5">
        <f t="shared" si="229"/>
        <v>0</v>
      </c>
      <c r="X347" s="4">
        <v>9.0000000000000011E-3</v>
      </c>
      <c r="Y347" s="4">
        <f t="shared" si="229"/>
        <v>978</v>
      </c>
      <c r="Z347" s="5">
        <f t="shared" si="229"/>
        <v>2.9340000000000002</v>
      </c>
      <c r="AA347" s="4">
        <f t="shared" si="229"/>
        <v>978</v>
      </c>
      <c r="AB347" s="5">
        <f t="shared" si="229"/>
        <v>2.9340000000000002</v>
      </c>
      <c r="AC347" s="4"/>
      <c r="AD347" s="109" t="b">
        <f t="shared" si="218"/>
        <v>0</v>
      </c>
      <c r="AE347" s="109" t="b">
        <f t="shared" si="219"/>
        <v>1</v>
      </c>
    </row>
    <row r="348" spans="1:31" s="176" customFormat="1" ht="31.5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8"/>
        <v>1</v>
      </c>
      <c r="AE348" s="109" t="b">
        <f t="shared" si="219"/>
        <v>1</v>
      </c>
    </row>
    <row r="349" spans="1:31" s="176" customFormat="1" ht="31.5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8"/>
        <v>1</v>
      </c>
      <c r="AE349" s="109" t="b">
        <f t="shared" si="219"/>
        <v>1</v>
      </c>
    </row>
    <row r="350" spans="1:31" ht="31.5">
      <c r="A350" s="2">
        <v>23.01</v>
      </c>
      <c r="B350" s="2" t="s">
        <v>232</v>
      </c>
      <c r="C350" s="2">
        <v>5</v>
      </c>
      <c r="D350" s="3">
        <v>138.6</v>
      </c>
      <c r="E350" s="2">
        <f>C350</f>
        <v>5</v>
      </c>
      <c r="F350" s="3">
        <f>D350*20%</f>
        <v>27.72</v>
      </c>
      <c r="G350" s="108">
        <f t="shared" si="216"/>
        <v>1</v>
      </c>
      <c r="H350" s="108">
        <f t="shared" si="217"/>
        <v>0.2</v>
      </c>
      <c r="I350" s="2"/>
      <c r="J350" s="3"/>
      <c r="K350" s="2">
        <f t="shared" ref="K350:L385" si="230">C350-E350</f>
        <v>0</v>
      </c>
      <c r="L350" s="3">
        <f t="shared" si="230"/>
        <v>110.88</v>
      </c>
      <c r="M350" s="2"/>
      <c r="N350" s="3"/>
      <c r="O350" s="2"/>
      <c r="P350" s="2"/>
      <c r="Q350" s="3">
        <f t="shared" ref="Q350:Q385" si="231">P350*O350</f>
        <v>0</v>
      </c>
      <c r="R350" s="2">
        <f t="shared" ref="R350:R385" si="232">K350+M350+P350</f>
        <v>0</v>
      </c>
      <c r="S350" s="3">
        <f t="shared" ref="S350:S385" si="233">L350+N350+Q350</f>
        <v>110.88</v>
      </c>
      <c r="T350" s="2">
        <v>0</v>
      </c>
      <c r="U350" s="3">
        <v>110.88</v>
      </c>
      <c r="V350" s="2"/>
      <c r="W350" s="3"/>
      <c r="X350" s="2"/>
      <c r="Y350" s="2"/>
      <c r="Z350" s="3">
        <f t="shared" ref="Z350:Z385" si="234">X350*Y350</f>
        <v>0</v>
      </c>
      <c r="AA350" s="2">
        <f t="shared" ref="AA350:AA385" si="235">T350+V350+Y350</f>
        <v>0</v>
      </c>
      <c r="AB350" s="3">
        <f t="shared" ref="AB350:AB385" si="236">U350+W350+Z350</f>
        <v>110.88</v>
      </c>
      <c r="AC350" s="2"/>
      <c r="AD350" s="109" t="b">
        <f t="shared" si="218"/>
        <v>1</v>
      </c>
      <c r="AE350" s="109" t="b">
        <f t="shared" si="219"/>
        <v>1</v>
      </c>
    </row>
    <row r="351" spans="1:31" ht="31.5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7">C351</f>
        <v>0</v>
      </c>
      <c r="F351" s="3">
        <f t="shared" ref="F351:F385" si="238">D351*20%</f>
        <v>0</v>
      </c>
      <c r="G351" s="108" t="e">
        <f t="shared" si="216"/>
        <v>#DIV/0!</v>
      </c>
      <c r="H351" s="108" t="e">
        <f t="shared" si="217"/>
        <v>#DIV/0!</v>
      </c>
      <c r="I351" s="2"/>
      <c r="J351" s="3"/>
      <c r="K351" s="2">
        <f t="shared" si="230"/>
        <v>0</v>
      </c>
      <c r="L351" s="3">
        <f t="shared" si="230"/>
        <v>0</v>
      </c>
      <c r="M351" s="2"/>
      <c r="N351" s="3"/>
      <c r="O351" s="2"/>
      <c r="P351" s="2"/>
      <c r="Q351" s="3">
        <f t="shared" si="231"/>
        <v>0</v>
      </c>
      <c r="R351" s="2">
        <f t="shared" si="232"/>
        <v>0</v>
      </c>
      <c r="S351" s="3">
        <f t="shared" si="233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4"/>
        <v>0</v>
      </c>
      <c r="AA351" s="2">
        <f t="shared" si="235"/>
        <v>0</v>
      </c>
      <c r="AB351" s="3">
        <f t="shared" si="236"/>
        <v>0</v>
      </c>
      <c r="AC351" s="2"/>
      <c r="AD351" s="109" t="b">
        <f t="shared" si="218"/>
        <v>1</v>
      </c>
      <c r="AE351" s="109" t="b">
        <f t="shared" si="219"/>
        <v>1</v>
      </c>
    </row>
    <row r="352" spans="1:31" ht="31.5">
      <c r="A352" s="2">
        <f t="shared" ref="A352:A379" si="239">+A351+0.01</f>
        <v>23.030000000000005</v>
      </c>
      <c r="B352" s="2" t="s">
        <v>234</v>
      </c>
      <c r="C352" s="2">
        <v>0</v>
      </c>
      <c r="D352" s="3">
        <v>0</v>
      </c>
      <c r="E352" s="2">
        <f t="shared" si="237"/>
        <v>0</v>
      </c>
      <c r="F352" s="3">
        <f t="shared" si="238"/>
        <v>0</v>
      </c>
      <c r="G352" s="108" t="e">
        <f t="shared" si="216"/>
        <v>#DIV/0!</v>
      </c>
      <c r="H352" s="108" t="e">
        <f t="shared" si="217"/>
        <v>#DIV/0!</v>
      </c>
      <c r="I352" s="2"/>
      <c r="J352" s="3"/>
      <c r="K352" s="2">
        <f t="shared" si="230"/>
        <v>0</v>
      </c>
      <c r="L352" s="3">
        <f t="shared" si="230"/>
        <v>0</v>
      </c>
      <c r="M352" s="2"/>
      <c r="N352" s="3"/>
      <c r="O352" s="2"/>
      <c r="P352" s="2"/>
      <c r="Q352" s="3">
        <f t="shared" si="231"/>
        <v>0</v>
      </c>
      <c r="R352" s="2">
        <f t="shared" si="232"/>
        <v>0</v>
      </c>
      <c r="S352" s="3">
        <f t="shared" si="233"/>
        <v>0</v>
      </c>
      <c r="T352" s="2">
        <v>0</v>
      </c>
      <c r="U352" s="3">
        <v>0</v>
      </c>
      <c r="V352" s="2"/>
      <c r="W352" s="3"/>
      <c r="X352" s="2"/>
      <c r="Y352" s="2"/>
      <c r="Z352" s="3">
        <f t="shared" si="234"/>
        <v>0</v>
      </c>
      <c r="AA352" s="2">
        <f t="shared" si="235"/>
        <v>0</v>
      </c>
      <c r="AB352" s="3">
        <f t="shared" si="236"/>
        <v>0</v>
      </c>
      <c r="AC352" s="2"/>
      <c r="AD352" s="109" t="b">
        <f t="shared" si="218"/>
        <v>1</v>
      </c>
      <c r="AE352" s="109" t="b">
        <f t="shared" si="219"/>
        <v>1</v>
      </c>
    </row>
    <row r="353" spans="1:31" ht="31.5">
      <c r="A353" s="2">
        <f t="shared" si="239"/>
        <v>23.040000000000006</v>
      </c>
      <c r="B353" s="2" t="s">
        <v>235</v>
      </c>
      <c r="C353" s="2">
        <v>0</v>
      </c>
      <c r="D353" s="3">
        <v>0</v>
      </c>
      <c r="E353" s="2">
        <f t="shared" si="237"/>
        <v>0</v>
      </c>
      <c r="F353" s="3">
        <f t="shared" si="238"/>
        <v>0</v>
      </c>
      <c r="G353" s="108" t="e">
        <f t="shared" si="216"/>
        <v>#DIV/0!</v>
      </c>
      <c r="H353" s="108" t="e">
        <f t="shared" si="217"/>
        <v>#DIV/0!</v>
      </c>
      <c r="I353" s="2"/>
      <c r="J353" s="3"/>
      <c r="K353" s="2">
        <f t="shared" si="230"/>
        <v>0</v>
      </c>
      <c r="L353" s="3">
        <f t="shared" si="230"/>
        <v>0</v>
      </c>
      <c r="M353" s="2"/>
      <c r="N353" s="3"/>
      <c r="O353" s="2"/>
      <c r="P353" s="2"/>
      <c r="Q353" s="3">
        <f t="shared" si="231"/>
        <v>0</v>
      </c>
      <c r="R353" s="2">
        <f t="shared" si="232"/>
        <v>0</v>
      </c>
      <c r="S353" s="3">
        <f t="shared" si="233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4"/>
        <v>0</v>
      </c>
      <c r="AA353" s="2">
        <f t="shared" si="235"/>
        <v>0</v>
      </c>
      <c r="AB353" s="3">
        <f t="shared" si="236"/>
        <v>0</v>
      </c>
      <c r="AC353" s="2"/>
      <c r="AD353" s="109" t="b">
        <f t="shared" si="218"/>
        <v>1</v>
      </c>
      <c r="AE353" s="109" t="b">
        <f t="shared" si="219"/>
        <v>1</v>
      </c>
    </row>
    <row r="354" spans="1:31" ht="47.25">
      <c r="A354" s="2">
        <f t="shared" si="239"/>
        <v>23.050000000000008</v>
      </c>
      <c r="B354" s="2" t="s">
        <v>236</v>
      </c>
      <c r="C354" s="2">
        <v>0</v>
      </c>
      <c r="D354" s="3">
        <v>0</v>
      </c>
      <c r="E354" s="2">
        <f t="shared" si="237"/>
        <v>0</v>
      </c>
      <c r="F354" s="3">
        <f t="shared" si="238"/>
        <v>0</v>
      </c>
      <c r="G354" s="108" t="e">
        <f t="shared" si="216"/>
        <v>#DIV/0!</v>
      </c>
      <c r="H354" s="108" t="e">
        <f t="shared" si="217"/>
        <v>#DIV/0!</v>
      </c>
      <c r="I354" s="2"/>
      <c r="J354" s="3"/>
      <c r="K354" s="2">
        <f t="shared" si="230"/>
        <v>0</v>
      </c>
      <c r="L354" s="3">
        <f t="shared" si="230"/>
        <v>0</v>
      </c>
      <c r="M354" s="2"/>
      <c r="N354" s="3"/>
      <c r="O354" s="2"/>
      <c r="P354" s="2"/>
      <c r="Q354" s="3">
        <f t="shared" si="231"/>
        <v>0</v>
      </c>
      <c r="R354" s="2">
        <f t="shared" si="232"/>
        <v>0</v>
      </c>
      <c r="S354" s="3">
        <f t="shared" si="233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4"/>
        <v>0</v>
      </c>
      <c r="AA354" s="2">
        <f t="shared" si="235"/>
        <v>0</v>
      </c>
      <c r="AB354" s="3">
        <f t="shared" si="236"/>
        <v>0</v>
      </c>
      <c r="AC354" s="2"/>
      <c r="AD354" s="109" t="b">
        <f t="shared" si="218"/>
        <v>1</v>
      </c>
      <c r="AE354" s="109" t="b">
        <f t="shared" si="219"/>
        <v>1</v>
      </c>
    </row>
    <row r="355" spans="1:31" ht="31.5">
      <c r="A355" s="2"/>
      <c r="B355" s="2" t="s">
        <v>237</v>
      </c>
      <c r="C355" s="2">
        <v>3</v>
      </c>
      <c r="D355" s="3">
        <v>83.16</v>
      </c>
      <c r="E355" s="2">
        <f t="shared" si="237"/>
        <v>3</v>
      </c>
      <c r="F355" s="3">
        <f t="shared" si="238"/>
        <v>16.632000000000001</v>
      </c>
      <c r="G355" s="108">
        <f t="shared" si="216"/>
        <v>1</v>
      </c>
      <c r="H355" s="108">
        <f t="shared" si="217"/>
        <v>0.20000000000000004</v>
      </c>
      <c r="I355" s="2"/>
      <c r="J355" s="3"/>
      <c r="K355" s="2">
        <f t="shared" si="230"/>
        <v>0</v>
      </c>
      <c r="L355" s="3">
        <f t="shared" si="230"/>
        <v>66.527999999999992</v>
      </c>
      <c r="M355" s="2"/>
      <c r="N355" s="3"/>
      <c r="O355" s="2"/>
      <c r="P355" s="2"/>
      <c r="Q355" s="3">
        <f t="shared" si="231"/>
        <v>0</v>
      </c>
      <c r="R355" s="2">
        <f t="shared" si="232"/>
        <v>0</v>
      </c>
      <c r="S355" s="3">
        <f t="shared" si="233"/>
        <v>66.527999999999992</v>
      </c>
      <c r="T355" s="2">
        <v>0</v>
      </c>
      <c r="U355" s="3">
        <v>66.527999999999992</v>
      </c>
      <c r="V355" s="2"/>
      <c r="W355" s="3"/>
      <c r="X355" s="2"/>
      <c r="Y355" s="2"/>
      <c r="Z355" s="3">
        <f t="shared" si="234"/>
        <v>0</v>
      </c>
      <c r="AA355" s="2">
        <f t="shared" si="235"/>
        <v>0</v>
      </c>
      <c r="AB355" s="3">
        <f t="shared" si="236"/>
        <v>66.527999999999992</v>
      </c>
      <c r="AC355" s="2"/>
      <c r="AD355" s="109" t="b">
        <f t="shared" si="218"/>
        <v>1</v>
      </c>
      <c r="AE355" s="109" t="b">
        <f t="shared" si="219"/>
        <v>1</v>
      </c>
    </row>
    <row r="356" spans="1:31" ht="31.5">
      <c r="A356" s="2"/>
      <c r="B356" s="2" t="s">
        <v>238</v>
      </c>
      <c r="C356" s="2">
        <v>3</v>
      </c>
      <c r="D356" s="3">
        <v>93</v>
      </c>
      <c r="E356" s="2">
        <f t="shared" si="237"/>
        <v>3</v>
      </c>
      <c r="F356" s="3">
        <f t="shared" si="238"/>
        <v>18.600000000000001</v>
      </c>
      <c r="G356" s="108">
        <f t="shared" si="216"/>
        <v>1</v>
      </c>
      <c r="H356" s="108">
        <f t="shared" si="217"/>
        <v>0.2</v>
      </c>
      <c r="I356" s="2"/>
      <c r="J356" s="3"/>
      <c r="K356" s="2">
        <f t="shared" si="230"/>
        <v>0</v>
      </c>
      <c r="L356" s="3">
        <f t="shared" si="230"/>
        <v>74.400000000000006</v>
      </c>
      <c r="M356" s="2"/>
      <c r="N356" s="3"/>
      <c r="O356" s="2"/>
      <c r="P356" s="2"/>
      <c r="Q356" s="3">
        <f t="shared" si="231"/>
        <v>0</v>
      </c>
      <c r="R356" s="2">
        <f t="shared" si="232"/>
        <v>0</v>
      </c>
      <c r="S356" s="3">
        <f t="shared" si="233"/>
        <v>74.400000000000006</v>
      </c>
      <c r="T356" s="2">
        <v>0</v>
      </c>
      <c r="U356" s="3">
        <v>74.400000000000006</v>
      </c>
      <c r="V356" s="2"/>
      <c r="W356" s="3"/>
      <c r="X356" s="2"/>
      <c r="Y356" s="2"/>
      <c r="Z356" s="3">
        <f t="shared" si="234"/>
        <v>0</v>
      </c>
      <c r="AA356" s="2">
        <f t="shared" si="235"/>
        <v>0</v>
      </c>
      <c r="AB356" s="3">
        <f t="shared" si="236"/>
        <v>74.400000000000006</v>
      </c>
      <c r="AC356" s="2"/>
      <c r="AD356" s="109" t="b">
        <f t="shared" si="218"/>
        <v>1</v>
      </c>
      <c r="AE356" s="109" t="b">
        <f t="shared" si="219"/>
        <v>1</v>
      </c>
    </row>
    <row r="357" spans="1:31" ht="31.5">
      <c r="A357" s="2"/>
      <c r="B357" s="2" t="s">
        <v>239</v>
      </c>
      <c r="C357" s="2">
        <v>7</v>
      </c>
      <c r="D357" s="3">
        <v>35</v>
      </c>
      <c r="E357" s="2">
        <f t="shared" si="237"/>
        <v>7</v>
      </c>
      <c r="F357" s="3">
        <f t="shared" si="238"/>
        <v>7</v>
      </c>
      <c r="G357" s="108">
        <f t="shared" si="216"/>
        <v>1</v>
      </c>
      <c r="H357" s="108">
        <f t="shared" si="217"/>
        <v>0.2</v>
      </c>
      <c r="I357" s="2"/>
      <c r="J357" s="3"/>
      <c r="K357" s="2">
        <f t="shared" si="230"/>
        <v>0</v>
      </c>
      <c r="L357" s="3">
        <f t="shared" si="230"/>
        <v>28</v>
      </c>
      <c r="M357" s="2"/>
      <c r="N357" s="3"/>
      <c r="O357" s="2"/>
      <c r="P357" s="2"/>
      <c r="Q357" s="3">
        <f t="shared" si="231"/>
        <v>0</v>
      </c>
      <c r="R357" s="2">
        <f t="shared" si="232"/>
        <v>0</v>
      </c>
      <c r="S357" s="3">
        <f t="shared" si="233"/>
        <v>28</v>
      </c>
      <c r="T357" s="2">
        <v>0</v>
      </c>
      <c r="U357" s="3">
        <v>28</v>
      </c>
      <c r="V357" s="2"/>
      <c r="W357" s="3"/>
      <c r="X357" s="2"/>
      <c r="Y357" s="2"/>
      <c r="Z357" s="3">
        <f t="shared" si="234"/>
        <v>0</v>
      </c>
      <c r="AA357" s="2">
        <f t="shared" si="235"/>
        <v>0</v>
      </c>
      <c r="AB357" s="3">
        <f t="shared" si="236"/>
        <v>28</v>
      </c>
      <c r="AC357" s="2"/>
      <c r="AD357" s="109" t="b">
        <f t="shared" si="218"/>
        <v>1</v>
      </c>
      <c r="AE357" s="109" t="b">
        <f t="shared" si="219"/>
        <v>1</v>
      </c>
    </row>
    <row r="358" spans="1:31" ht="31.5">
      <c r="A358" s="2"/>
      <c r="B358" s="2" t="s">
        <v>240</v>
      </c>
      <c r="C358" s="2">
        <v>1</v>
      </c>
      <c r="D358" s="3">
        <v>5</v>
      </c>
      <c r="E358" s="2">
        <f t="shared" si="237"/>
        <v>1</v>
      </c>
      <c r="F358" s="3">
        <f t="shared" si="238"/>
        <v>1</v>
      </c>
      <c r="G358" s="108">
        <f t="shared" si="216"/>
        <v>1</v>
      </c>
      <c r="H358" s="108">
        <f t="shared" si="217"/>
        <v>0.2</v>
      </c>
      <c r="I358" s="2"/>
      <c r="J358" s="3"/>
      <c r="K358" s="2">
        <f t="shared" si="230"/>
        <v>0</v>
      </c>
      <c r="L358" s="3">
        <f t="shared" si="230"/>
        <v>4</v>
      </c>
      <c r="M358" s="2"/>
      <c r="N358" s="3"/>
      <c r="O358" s="2"/>
      <c r="P358" s="2"/>
      <c r="Q358" s="3">
        <f t="shared" si="231"/>
        <v>0</v>
      </c>
      <c r="R358" s="2">
        <f t="shared" si="232"/>
        <v>0</v>
      </c>
      <c r="S358" s="3">
        <f t="shared" si="233"/>
        <v>4</v>
      </c>
      <c r="T358" s="2">
        <v>0</v>
      </c>
      <c r="U358" s="3">
        <v>4</v>
      </c>
      <c r="V358" s="2"/>
      <c r="W358" s="3"/>
      <c r="X358" s="2"/>
      <c r="Y358" s="2"/>
      <c r="Z358" s="3">
        <f t="shared" si="234"/>
        <v>0</v>
      </c>
      <c r="AA358" s="2">
        <f t="shared" si="235"/>
        <v>0</v>
      </c>
      <c r="AB358" s="3">
        <f t="shared" si="236"/>
        <v>4</v>
      </c>
      <c r="AC358" s="2"/>
      <c r="AD358" s="109" t="b">
        <f t="shared" si="218"/>
        <v>1</v>
      </c>
      <c r="AE358" s="109" t="b">
        <f t="shared" si="219"/>
        <v>1</v>
      </c>
    </row>
    <row r="359" spans="1:31" ht="31.5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7"/>
        <v>0</v>
      </c>
      <c r="F359" s="3">
        <f t="shared" si="238"/>
        <v>0</v>
      </c>
      <c r="G359" s="108" t="e">
        <f t="shared" si="216"/>
        <v>#DIV/0!</v>
      </c>
      <c r="H359" s="108" t="e">
        <f t="shared" si="217"/>
        <v>#DIV/0!</v>
      </c>
      <c r="I359" s="2"/>
      <c r="J359" s="3"/>
      <c r="K359" s="2">
        <f t="shared" si="230"/>
        <v>0</v>
      </c>
      <c r="L359" s="3">
        <f t="shared" si="230"/>
        <v>0</v>
      </c>
      <c r="M359" s="2"/>
      <c r="N359" s="3"/>
      <c r="O359" s="2"/>
      <c r="P359" s="2"/>
      <c r="Q359" s="3">
        <f t="shared" si="231"/>
        <v>0</v>
      </c>
      <c r="R359" s="2">
        <f t="shared" si="232"/>
        <v>0</v>
      </c>
      <c r="S359" s="3">
        <f t="shared" si="233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4"/>
        <v>0</v>
      </c>
      <c r="AA359" s="2">
        <f t="shared" si="235"/>
        <v>0</v>
      </c>
      <c r="AB359" s="3">
        <f t="shared" si="236"/>
        <v>0</v>
      </c>
      <c r="AC359" s="2"/>
      <c r="AD359" s="109" t="b">
        <f t="shared" si="218"/>
        <v>1</v>
      </c>
      <c r="AE359" s="109" t="b">
        <f t="shared" si="219"/>
        <v>1</v>
      </c>
    </row>
    <row r="360" spans="1:31" ht="31.5">
      <c r="A360" s="2">
        <f t="shared" si="239"/>
        <v>23.070000000000011</v>
      </c>
      <c r="B360" s="2" t="s">
        <v>242</v>
      </c>
      <c r="C360" s="2">
        <v>8</v>
      </c>
      <c r="D360" s="3">
        <v>41.5</v>
      </c>
      <c r="E360" s="2">
        <f t="shared" si="237"/>
        <v>8</v>
      </c>
      <c r="F360" s="3">
        <f t="shared" si="238"/>
        <v>8.3000000000000007</v>
      </c>
      <c r="G360" s="108">
        <f t="shared" si="216"/>
        <v>1</v>
      </c>
      <c r="H360" s="108">
        <f t="shared" si="217"/>
        <v>0.2</v>
      </c>
      <c r="I360" s="2"/>
      <c r="J360" s="3"/>
      <c r="K360" s="2">
        <f t="shared" si="230"/>
        <v>0</v>
      </c>
      <c r="L360" s="3">
        <f t="shared" si="230"/>
        <v>33.200000000000003</v>
      </c>
      <c r="M360" s="2"/>
      <c r="N360" s="3"/>
      <c r="O360" s="2"/>
      <c r="P360" s="2"/>
      <c r="Q360" s="3">
        <f t="shared" si="231"/>
        <v>0</v>
      </c>
      <c r="R360" s="2">
        <f t="shared" si="232"/>
        <v>0</v>
      </c>
      <c r="S360" s="3">
        <f t="shared" si="233"/>
        <v>33.200000000000003</v>
      </c>
      <c r="T360" s="2">
        <v>0</v>
      </c>
      <c r="U360" s="3">
        <v>33.200000000000003</v>
      </c>
      <c r="V360" s="2"/>
      <c r="W360" s="3"/>
      <c r="X360" s="2"/>
      <c r="Y360" s="2"/>
      <c r="Z360" s="3">
        <f t="shared" si="234"/>
        <v>0</v>
      </c>
      <c r="AA360" s="2">
        <f t="shared" si="235"/>
        <v>0</v>
      </c>
      <c r="AB360" s="3">
        <f t="shared" si="236"/>
        <v>33.200000000000003</v>
      </c>
      <c r="AC360" s="2"/>
      <c r="AD360" s="109" t="b">
        <f t="shared" si="218"/>
        <v>1</v>
      </c>
      <c r="AE360" s="109" t="b">
        <f t="shared" si="219"/>
        <v>1</v>
      </c>
    </row>
    <row r="361" spans="1:31" ht="31.5">
      <c r="A361" s="2">
        <f t="shared" si="239"/>
        <v>23.080000000000013</v>
      </c>
      <c r="B361" s="2" t="s">
        <v>243</v>
      </c>
      <c r="C361" s="2">
        <v>0</v>
      </c>
      <c r="D361" s="3">
        <v>0</v>
      </c>
      <c r="E361" s="2">
        <f t="shared" si="237"/>
        <v>0</v>
      </c>
      <c r="F361" s="3">
        <f t="shared" si="238"/>
        <v>0</v>
      </c>
      <c r="G361" s="108" t="e">
        <f t="shared" si="216"/>
        <v>#DIV/0!</v>
      </c>
      <c r="H361" s="108" t="e">
        <f t="shared" si="217"/>
        <v>#DIV/0!</v>
      </c>
      <c r="I361" s="2"/>
      <c r="J361" s="3"/>
      <c r="K361" s="2">
        <f t="shared" si="230"/>
        <v>0</v>
      </c>
      <c r="L361" s="3">
        <f t="shared" si="230"/>
        <v>0</v>
      </c>
      <c r="M361" s="2"/>
      <c r="N361" s="3"/>
      <c r="O361" s="2"/>
      <c r="P361" s="2"/>
      <c r="Q361" s="3">
        <f t="shared" si="231"/>
        <v>0</v>
      </c>
      <c r="R361" s="2">
        <f t="shared" si="232"/>
        <v>0</v>
      </c>
      <c r="S361" s="3">
        <f t="shared" si="233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4"/>
        <v>0</v>
      </c>
      <c r="AA361" s="2">
        <f t="shared" si="235"/>
        <v>0</v>
      </c>
      <c r="AB361" s="3">
        <f t="shared" si="236"/>
        <v>0</v>
      </c>
      <c r="AC361" s="2"/>
      <c r="AD361" s="109" t="b">
        <f t="shared" si="218"/>
        <v>1</v>
      </c>
      <c r="AE361" s="109" t="b">
        <f t="shared" si="219"/>
        <v>1</v>
      </c>
    </row>
    <row r="362" spans="1:31" ht="31.5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7"/>
        <v>0</v>
      </c>
      <c r="F362" s="3">
        <f t="shared" si="238"/>
        <v>0</v>
      </c>
      <c r="G362" s="108" t="e">
        <f t="shared" si="216"/>
        <v>#DIV/0!</v>
      </c>
      <c r="H362" s="108" t="e">
        <f t="shared" si="217"/>
        <v>#DIV/0!</v>
      </c>
      <c r="I362" s="2"/>
      <c r="J362" s="3"/>
      <c r="K362" s="2">
        <f t="shared" si="230"/>
        <v>0</v>
      </c>
      <c r="L362" s="3">
        <f t="shared" si="230"/>
        <v>0</v>
      </c>
      <c r="M362" s="2"/>
      <c r="N362" s="3"/>
      <c r="O362" s="2"/>
      <c r="P362" s="2"/>
      <c r="Q362" s="3">
        <f t="shared" si="231"/>
        <v>0</v>
      </c>
      <c r="R362" s="2">
        <f t="shared" si="232"/>
        <v>0</v>
      </c>
      <c r="S362" s="3">
        <f t="shared" si="233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4"/>
        <v>0</v>
      </c>
      <c r="AA362" s="2">
        <f t="shared" si="235"/>
        <v>0</v>
      </c>
      <c r="AB362" s="3">
        <f t="shared" si="236"/>
        <v>0</v>
      </c>
      <c r="AC362" s="2"/>
      <c r="AD362" s="109" t="b">
        <f t="shared" si="218"/>
        <v>1</v>
      </c>
      <c r="AE362" s="109" t="b">
        <f t="shared" si="219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7"/>
        <v>0</v>
      </c>
      <c r="F363" s="3">
        <f t="shared" si="238"/>
        <v>0</v>
      </c>
      <c r="G363" s="108" t="e">
        <f t="shared" si="216"/>
        <v>#DIV/0!</v>
      </c>
      <c r="H363" s="108" t="e">
        <f t="shared" si="217"/>
        <v>#DIV/0!</v>
      </c>
      <c r="I363" s="2"/>
      <c r="J363" s="3"/>
      <c r="K363" s="2">
        <f t="shared" si="230"/>
        <v>0</v>
      </c>
      <c r="L363" s="3">
        <f t="shared" si="230"/>
        <v>0</v>
      </c>
      <c r="M363" s="2"/>
      <c r="N363" s="3"/>
      <c r="O363" s="2"/>
      <c r="P363" s="2"/>
      <c r="Q363" s="3">
        <f t="shared" si="231"/>
        <v>0</v>
      </c>
      <c r="R363" s="2">
        <f t="shared" si="232"/>
        <v>0</v>
      </c>
      <c r="S363" s="3">
        <f t="shared" si="233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4"/>
        <v>0</v>
      </c>
      <c r="AA363" s="2">
        <f t="shared" si="235"/>
        <v>0</v>
      </c>
      <c r="AB363" s="3">
        <f t="shared" si="236"/>
        <v>0</v>
      </c>
      <c r="AC363" s="2"/>
      <c r="AD363" s="109" t="b">
        <f t="shared" si="218"/>
        <v>1</v>
      </c>
      <c r="AE363" s="109" t="b">
        <f t="shared" si="219"/>
        <v>1</v>
      </c>
    </row>
    <row r="364" spans="1:31">
      <c r="A364" s="2">
        <f t="shared" si="239"/>
        <v>23.110000000000003</v>
      </c>
      <c r="B364" s="2" t="s">
        <v>246</v>
      </c>
      <c r="C364" s="2">
        <v>0</v>
      </c>
      <c r="D364" s="3">
        <v>0</v>
      </c>
      <c r="E364" s="2">
        <f t="shared" si="237"/>
        <v>0</v>
      </c>
      <c r="F364" s="3">
        <f t="shared" si="238"/>
        <v>0</v>
      </c>
      <c r="G364" s="108" t="e">
        <f t="shared" si="216"/>
        <v>#DIV/0!</v>
      </c>
      <c r="H364" s="108" t="e">
        <f t="shared" si="217"/>
        <v>#DIV/0!</v>
      </c>
      <c r="I364" s="2"/>
      <c r="J364" s="3"/>
      <c r="K364" s="2">
        <f t="shared" si="230"/>
        <v>0</v>
      </c>
      <c r="L364" s="3">
        <f t="shared" si="230"/>
        <v>0</v>
      </c>
      <c r="M364" s="2"/>
      <c r="N364" s="3"/>
      <c r="O364" s="2"/>
      <c r="P364" s="2"/>
      <c r="Q364" s="3">
        <f t="shared" si="231"/>
        <v>0</v>
      </c>
      <c r="R364" s="2">
        <f t="shared" si="232"/>
        <v>0</v>
      </c>
      <c r="S364" s="3">
        <f t="shared" si="233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4"/>
        <v>0</v>
      </c>
      <c r="AA364" s="2">
        <f t="shared" si="235"/>
        <v>0</v>
      </c>
      <c r="AB364" s="3">
        <f t="shared" si="236"/>
        <v>0</v>
      </c>
      <c r="AC364" s="2"/>
      <c r="AD364" s="109" t="b">
        <f t="shared" si="218"/>
        <v>1</v>
      </c>
      <c r="AE364" s="109" t="b">
        <f t="shared" si="219"/>
        <v>1</v>
      </c>
    </row>
    <row r="365" spans="1:31" ht="78.7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7"/>
        <v>0</v>
      </c>
      <c r="F365" s="3">
        <f t="shared" si="238"/>
        <v>0</v>
      </c>
      <c r="G365" s="108" t="e">
        <f t="shared" si="216"/>
        <v>#DIV/0!</v>
      </c>
      <c r="H365" s="108" t="e">
        <f t="shared" si="217"/>
        <v>#DIV/0!</v>
      </c>
      <c r="I365" s="2"/>
      <c r="J365" s="3"/>
      <c r="K365" s="2">
        <f t="shared" si="230"/>
        <v>0</v>
      </c>
      <c r="L365" s="3">
        <f t="shared" si="230"/>
        <v>0</v>
      </c>
      <c r="M365" s="2"/>
      <c r="N365" s="3"/>
      <c r="O365" s="2"/>
      <c r="P365" s="2"/>
      <c r="Q365" s="3">
        <f t="shared" si="231"/>
        <v>0</v>
      </c>
      <c r="R365" s="2">
        <f t="shared" si="232"/>
        <v>0</v>
      </c>
      <c r="S365" s="3">
        <f t="shared" si="233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4"/>
        <v>0</v>
      </c>
      <c r="AA365" s="2">
        <f t="shared" si="235"/>
        <v>0</v>
      </c>
      <c r="AB365" s="3">
        <f t="shared" si="236"/>
        <v>0</v>
      </c>
      <c r="AC365" s="2"/>
      <c r="AD365" s="109" t="b">
        <f t="shared" si="218"/>
        <v>1</v>
      </c>
      <c r="AE365" s="109" t="b">
        <f t="shared" si="219"/>
        <v>1</v>
      </c>
    </row>
    <row r="366" spans="1:31" ht="78.7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7"/>
        <v>0</v>
      </c>
      <c r="F366" s="3">
        <f t="shared" si="238"/>
        <v>0</v>
      </c>
      <c r="G366" s="108" t="e">
        <f t="shared" si="216"/>
        <v>#DIV/0!</v>
      </c>
      <c r="H366" s="108" t="e">
        <f t="shared" si="217"/>
        <v>#DIV/0!</v>
      </c>
      <c r="I366" s="2"/>
      <c r="J366" s="3"/>
      <c r="K366" s="2">
        <f t="shared" si="230"/>
        <v>0</v>
      </c>
      <c r="L366" s="3">
        <f t="shared" si="230"/>
        <v>0</v>
      </c>
      <c r="M366" s="2"/>
      <c r="N366" s="3"/>
      <c r="O366" s="2"/>
      <c r="P366" s="2"/>
      <c r="Q366" s="3">
        <f t="shared" si="231"/>
        <v>0</v>
      </c>
      <c r="R366" s="2">
        <f t="shared" si="232"/>
        <v>0</v>
      </c>
      <c r="S366" s="3">
        <f t="shared" si="233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4"/>
        <v>0</v>
      </c>
      <c r="AA366" s="2">
        <f t="shared" si="235"/>
        <v>0</v>
      </c>
      <c r="AB366" s="3">
        <f t="shared" si="236"/>
        <v>0</v>
      </c>
      <c r="AC366" s="2"/>
      <c r="AD366" s="109" t="b">
        <f t="shared" si="218"/>
        <v>1</v>
      </c>
      <c r="AE366" s="109" t="b">
        <f t="shared" si="219"/>
        <v>1</v>
      </c>
    </row>
    <row r="367" spans="1:31" ht="78.7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7"/>
        <v>0</v>
      </c>
      <c r="F367" s="3">
        <f t="shared" si="238"/>
        <v>0</v>
      </c>
      <c r="G367" s="108" t="e">
        <f t="shared" si="216"/>
        <v>#DIV/0!</v>
      </c>
      <c r="H367" s="108" t="e">
        <f t="shared" si="217"/>
        <v>#DIV/0!</v>
      </c>
      <c r="I367" s="2"/>
      <c r="J367" s="3"/>
      <c r="K367" s="2">
        <f t="shared" si="230"/>
        <v>0</v>
      </c>
      <c r="L367" s="3">
        <f t="shared" si="230"/>
        <v>0</v>
      </c>
      <c r="M367" s="2"/>
      <c r="N367" s="3"/>
      <c r="O367" s="2"/>
      <c r="P367" s="2"/>
      <c r="Q367" s="3">
        <f t="shared" si="231"/>
        <v>0</v>
      </c>
      <c r="R367" s="2">
        <f t="shared" si="232"/>
        <v>0</v>
      </c>
      <c r="S367" s="3">
        <f t="shared" si="233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4"/>
        <v>0</v>
      </c>
      <c r="AA367" s="2">
        <f t="shared" si="235"/>
        <v>0</v>
      </c>
      <c r="AB367" s="3">
        <f t="shared" si="236"/>
        <v>0</v>
      </c>
      <c r="AC367" s="2"/>
      <c r="AD367" s="109" t="b">
        <f t="shared" si="218"/>
        <v>1</v>
      </c>
      <c r="AE367" s="109" t="b">
        <f t="shared" si="219"/>
        <v>1</v>
      </c>
    </row>
    <row r="368" spans="1:31" ht="31.5">
      <c r="A368" s="2">
        <f>+A364+0.01</f>
        <v>23.120000000000005</v>
      </c>
      <c r="B368" s="2" t="s">
        <v>253</v>
      </c>
      <c r="C368" s="2">
        <v>102</v>
      </c>
      <c r="D368" s="3">
        <v>26.16</v>
      </c>
      <c r="E368" s="2">
        <f t="shared" si="237"/>
        <v>102</v>
      </c>
      <c r="F368" s="3">
        <f t="shared" si="238"/>
        <v>5.2320000000000002</v>
      </c>
      <c r="G368" s="108">
        <f t="shared" si="216"/>
        <v>1</v>
      </c>
      <c r="H368" s="108">
        <f t="shared" si="217"/>
        <v>0.2</v>
      </c>
      <c r="I368" s="2"/>
      <c r="J368" s="3"/>
      <c r="K368" s="2">
        <f t="shared" si="230"/>
        <v>0</v>
      </c>
      <c r="L368" s="3">
        <f t="shared" si="230"/>
        <v>20.928000000000001</v>
      </c>
      <c r="M368" s="2"/>
      <c r="N368" s="3"/>
      <c r="O368" s="2"/>
      <c r="P368" s="2"/>
      <c r="Q368" s="3">
        <f t="shared" si="231"/>
        <v>0</v>
      </c>
      <c r="R368" s="2">
        <f t="shared" si="232"/>
        <v>0</v>
      </c>
      <c r="S368" s="3">
        <f t="shared" si="233"/>
        <v>20.928000000000001</v>
      </c>
      <c r="T368" s="2">
        <v>0</v>
      </c>
      <c r="U368" s="3">
        <v>20.928000000000001</v>
      </c>
      <c r="V368" s="2"/>
      <c r="W368" s="3"/>
      <c r="X368" s="2"/>
      <c r="Y368" s="2"/>
      <c r="Z368" s="3">
        <f t="shared" si="234"/>
        <v>0</v>
      </c>
      <c r="AA368" s="2">
        <f t="shared" si="235"/>
        <v>0</v>
      </c>
      <c r="AB368" s="3">
        <f t="shared" si="236"/>
        <v>20.928000000000001</v>
      </c>
      <c r="AC368" s="2"/>
      <c r="AD368" s="109" t="b">
        <f t="shared" si="218"/>
        <v>1</v>
      </c>
      <c r="AE368" s="109" t="b">
        <f t="shared" si="219"/>
        <v>1</v>
      </c>
    </row>
    <row r="369" spans="1:31" ht="31.5">
      <c r="A369" s="2">
        <f t="shared" si="239"/>
        <v>23.130000000000006</v>
      </c>
      <c r="B369" s="2" t="s">
        <v>254</v>
      </c>
      <c r="C369" s="2">
        <v>0</v>
      </c>
      <c r="D369" s="3">
        <v>0</v>
      </c>
      <c r="E369" s="2">
        <f t="shared" si="237"/>
        <v>0</v>
      </c>
      <c r="F369" s="3">
        <f t="shared" si="238"/>
        <v>0</v>
      </c>
      <c r="G369" s="108" t="e">
        <f t="shared" si="216"/>
        <v>#DIV/0!</v>
      </c>
      <c r="H369" s="108" t="e">
        <f t="shared" si="217"/>
        <v>#DIV/0!</v>
      </c>
      <c r="I369" s="2"/>
      <c r="J369" s="3"/>
      <c r="K369" s="2">
        <f t="shared" si="230"/>
        <v>0</v>
      </c>
      <c r="L369" s="3">
        <f t="shared" si="230"/>
        <v>0</v>
      </c>
      <c r="M369" s="2"/>
      <c r="N369" s="3"/>
      <c r="O369" s="2"/>
      <c r="P369" s="2"/>
      <c r="Q369" s="3">
        <f t="shared" si="231"/>
        <v>0</v>
      </c>
      <c r="R369" s="2">
        <f t="shared" si="232"/>
        <v>0</v>
      </c>
      <c r="S369" s="3">
        <f t="shared" si="233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4"/>
        <v>0</v>
      </c>
      <c r="AA369" s="2">
        <f t="shared" si="235"/>
        <v>0</v>
      </c>
      <c r="AB369" s="3">
        <f t="shared" si="236"/>
        <v>0</v>
      </c>
      <c r="AC369" s="2"/>
      <c r="AD369" s="109" t="b">
        <f t="shared" si="218"/>
        <v>1</v>
      </c>
      <c r="AE369" s="109" t="b">
        <f t="shared" si="219"/>
        <v>1</v>
      </c>
    </row>
    <row r="370" spans="1:31">
      <c r="A370" s="2">
        <f t="shared" si="239"/>
        <v>23.140000000000008</v>
      </c>
      <c r="B370" s="2" t="s">
        <v>255</v>
      </c>
      <c r="C370" s="2">
        <v>0</v>
      </c>
      <c r="D370" s="3">
        <v>0</v>
      </c>
      <c r="E370" s="2">
        <f t="shared" si="237"/>
        <v>0</v>
      </c>
      <c r="F370" s="3">
        <f t="shared" si="238"/>
        <v>0</v>
      </c>
      <c r="G370" s="108" t="e">
        <f t="shared" si="216"/>
        <v>#DIV/0!</v>
      </c>
      <c r="H370" s="108" t="e">
        <f t="shared" si="217"/>
        <v>#DIV/0!</v>
      </c>
      <c r="I370" s="2"/>
      <c r="J370" s="3"/>
      <c r="K370" s="2">
        <f t="shared" si="230"/>
        <v>0</v>
      </c>
      <c r="L370" s="3">
        <f t="shared" si="230"/>
        <v>0</v>
      </c>
      <c r="M370" s="2"/>
      <c r="N370" s="3"/>
      <c r="O370" s="2"/>
      <c r="P370" s="2"/>
      <c r="Q370" s="3">
        <f t="shared" si="231"/>
        <v>0</v>
      </c>
      <c r="R370" s="2">
        <f t="shared" si="232"/>
        <v>0</v>
      </c>
      <c r="S370" s="3">
        <f t="shared" si="233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4"/>
        <v>0</v>
      </c>
      <c r="AA370" s="2">
        <f t="shared" si="235"/>
        <v>0</v>
      </c>
      <c r="AB370" s="3">
        <f t="shared" si="236"/>
        <v>0</v>
      </c>
      <c r="AC370" s="2"/>
      <c r="AD370" s="109" t="b">
        <f t="shared" si="218"/>
        <v>1</v>
      </c>
      <c r="AE370" s="109" t="b">
        <f t="shared" si="219"/>
        <v>1</v>
      </c>
    </row>
    <row r="371" spans="1:31">
      <c r="A371" s="2">
        <f t="shared" si="239"/>
        <v>23.150000000000009</v>
      </c>
      <c r="B371" s="2" t="s">
        <v>256</v>
      </c>
      <c r="C371" s="2">
        <v>0</v>
      </c>
      <c r="D371" s="3">
        <v>0</v>
      </c>
      <c r="E371" s="2">
        <f t="shared" si="237"/>
        <v>0</v>
      </c>
      <c r="F371" s="3">
        <f t="shared" si="238"/>
        <v>0</v>
      </c>
      <c r="G371" s="108" t="e">
        <f t="shared" si="216"/>
        <v>#DIV/0!</v>
      </c>
      <c r="H371" s="108" t="e">
        <f t="shared" si="217"/>
        <v>#DIV/0!</v>
      </c>
      <c r="I371" s="2"/>
      <c r="J371" s="3"/>
      <c r="K371" s="2">
        <f t="shared" si="230"/>
        <v>0</v>
      </c>
      <c r="L371" s="3">
        <f t="shared" si="230"/>
        <v>0</v>
      </c>
      <c r="M371" s="2"/>
      <c r="N371" s="3"/>
      <c r="O371" s="2"/>
      <c r="P371" s="2"/>
      <c r="Q371" s="3">
        <f t="shared" si="231"/>
        <v>0</v>
      </c>
      <c r="R371" s="2">
        <f t="shared" si="232"/>
        <v>0</v>
      </c>
      <c r="S371" s="3">
        <f t="shared" si="233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4"/>
        <v>0</v>
      </c>
      <c r="AA371" s="2">
        <f t="shared" si="235"/>
        <v>0</v>
      </c>
      <c r="AB371" s="3">
        <f t="shared" si="236"/>
        <v>0</v>
      </c>
      <c r="AC371" s="2"/>
      <c r="AD371" s="109" t="b">
        <f t="shared" si="218"/>
        <v>1</v>
      </c>
      <c r="AE371" s="109" t="b">
        <f t="shared" si="219"/>
        <v>1</v>
      </c>
    </row>
    <row r="372" spans="1:31" ht="47.25">
      <c r="A372" s="2">
        <f t="shared" si="239"/>
        <v>23.160000000000011</v>
      </c>
      <c r="B372" s="2" t="s">
        <v>257</v>
      </c>
      <c r="C372" s="2">
        <v>0</v>
      </c>
      <c r="D372" s="3">
        <v>0</v>
      </c>
      <c r="E372" s="2">
        <f t="shared" si="237"/>
        <v>0</v>
      </c>
      <c r="F372" s="3">
        <f t="shared" si="238"/>
        <v>0</v>
      </c>
      <c r="G372" s="108" t="e">
        <f t="shared" si="216"/>
        <v>#DIV/0!</v>
      </c>
      <c r="H372" s="108" t="e">
        <f t="shared" si="217"/>
        <v>#DIV/0!</v>
      </c>
      <c r="I372" s="2"/>
      <c r="J372" s="3"/>
      <c r="K372" s="2">
        <f t="shared" si="230"/>
        <v>0</v>
      </c>
      <c r="L372" s="3">
        <f t="shared" si="230"/>
        <v>0</v>
      </c>
      <c r="M372" s="2"/>
      <c r="N372" s="3"/>
      <c r="O372" s="2"/>
      <c r="P372" s="2"/>
      <c r="Q372" s="3">
        <f t="shared" si="231"/>
        <v>0</v>
      </c>
      <c r="R372" s="2">
        <f t="shared" si="232"/>
        <v>0</v>
      </c>
      <c r="S372" s="3">
        <f t="shared" si="233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4"/>
        <v>0</v>
      </c>
      <c r="AA372" s="2">
        <f t="shared" si="235"/>
        <v>0</v>
      </c>
      <c r="AB372" s="3">
        <f t="shared" si="236"/>
        <v>0</v>
      </c>
      <c r="AC372" s="2"/>
      <c r="AD372" s="109" t="b">
        <f t="shared" si="218"/>
        <v>1</v>
      </c>
      <c r="AE372" s="109" t="b">
        <f t="shared" si="219"/>
        <v>1</v>
      </c>
    </row>
    <row r="373" spans="1:31" ht="63">
      <c r="A373" s="2">
        <f t="shared" si="239"/>
        <v>23.170000000000012</v>
      </c>
      <c r="B373" s="2" t="s">
        <v>258</v>
      </c>
      <c r="C373" s="2">
        <v>0</v>
      </c>
      <c r="D373" s="3">
        <v>0</v>
      </c>
      <c r="E373" s="2">
        <f t="shared" si="237"/>
        <v>0</v>
      </c>
      <c r="F373" s="3">
        <f t="shared" si="238"/>
        <v>0</v>
      </c>
      <c r="G373" s="108" t="e">
        <f t="shared" si="216"/>
        <v>#DIV/0!</v>
      </c>
      <c r="H373" s="108" t="e">
        <f t="shared" si="217"/>
        <v>#DIV/0!</v>
      </c>
      <c r="I373" s="2"/>
      <c r="J373" s="3"/>
      <c r="K373" s="2">
        <f t="shared" si="230"/>
        <v>0</v>
      </c>
      <c r="L373" s="3">
        <f t="shared" si="230"/>
        <v>0</v>
      </c>
      <c r="M373" s="2"/>
      <c r="N373" s="3"/>
      <c r="O373" s="2"/>
      <c r="P373" s="2"/>
      <c r="Q373" s="3">
        <f t="shared" si="231"/>
        <v>0</v>
      </c>
      <c r="R373" s="2">
        <f t="shared" si="232"/>
        <v>0</v>
      </c>
      <c r="S373" s="3">
        <f t="shared" si="233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4"/>
        <v>0</v>
      </c>
      <c r="AA373" s="2">
        <f t="shared" si="235"/>
        <v>0</v>
      </c>
      <c r="AB373" s="3">
        <f t="shared" si="236"/>
        <v>0</v>
      </c>
      <c r="AC373" s="2"/>
      <c r="AD373" s="109" t="b">
        <f t="shared" si="218"/>
        <v>1</v>
      </c>
      <c r="AE373" s="109" t="b">
        <f t="shared" si="219"/>
        <v>1</v>
      </c>
    </row>
    <row r="374" spans="1:31" ht="47.25">
      <c r="A374" s="2">
        <f t="shared" si="239"/>
        <v>23.180000000000014</v>
      </c>
      <c r="B374" s="2" t="s">
        <v>259</v>
      </c>
      <c r="C374" s="2">
        <v>0</v>
      </c>
      <c r="D374" s="3">
        <v>0</v>
      </c>
      <c r="E374" s="2">
        <f t="shared" si="237"/>
        <v>0</v>
      </c>
      <c r="F374" s="3">
        <f t="shared" si="238"/>
        <v>0</v>
      </c>
      <c r="G374" s="108" t="e">
        <f t="shared" si="216"/>
        <v>#DIV/0!</v>
      </c>
      <c r="H374" s="108" t="e">
        <f t="shared" si="217"/>
        <v>#DIV/0!</v>
      </c>
      <c r="I374" s="2"/>
      <c r="J374" s="3"/>
      <c r="K374" s="2">
        <f t="shared" si="230"/>
        <v>0</v>
      </c>
      <c r="L374" s="3">
        <f t="shared" si="230"/>
        <v>0</v>
      </c>
      <c r="M374" s="2"/>
      <c r="N374" s="3"/>
      <c r="O374" s="2"/>
      <c r="P374" s="2"/>
      <c r="Q374" s="3">
        <f t="shared" si="231"/>
        <v>0</v>
      </c>
      <c r="R374" s="2">
        <f t="shared" si="232"/>
        <v>0</v>
      </c>
      <c r="S374" s="3">
        <f t="shared" si="233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4"/>
        <v>0</v>
      </c>
      <c r="AA374" s="2">
        <f t="shared" si="235"/>
        <v>0</v>
      </c>
      <c r="AB374" s="3">
        <f t="shared" si="236"/>
        <v>0</v>
      </c>
      <c r="AC374" s="2"/>
      <c r="AD374" s="109" t="b">
        <f t="shared" si="218"/>
        <v>1</v>
      </c>
      <c r="AE374" s="109" t="b">
        <f t="shared" si="219"/>
        <v>1</v>
      </c>
    </row>
    <row r="375" spans="1:31" ht="31.5">
      <c r="A375" s="2">
        <f t="shared" si="239"/>
        <v>23.190000000000015</v>
      </c>
      <c r="B375" s="2" t="s">
        <v>260</v>
      </c>
      <c r="C375" s="2">
        <v>75</v>
      </c>
      <c r="D375" s="3">
        <v>26.25</v>
      </c>
      <c r="E375" s="2">
        <f t="shared" si="237"/>
        <v>75</v>
      </c>
      <c r="F375" s="3">
        <f t="shared" si="238"/>
        <v>5.25</v>
      </c>
      <c r="G375" s="108">
        <f t="shared" si="216"/>
        <v>1</v>
      </c>
      <c r="H375" s="108">
        <f t="shared" si="217"/>
        <v>0.2</v>
      </c>
      <c r="I375" s="2"/>
      <c r="J375" s="3"/>
      <c r="K375" s="2">
        <f t="shared" si="230"/>
        <v>0</v>
      </c>
      <c r="L375" s="3">
        <f t="shared" si="230"/>
        <v>21</v>
      </c>
      <c r="M375" s="2"/>
      <c r="N375" s="3"/>
      <c r="O375" s="2"/>
      <c r="P375" s="2"/>
      <c r="Q375" s="3">
        <f t="shared" si="231"/>
        <v>0</v>
      </c>
      <c r="R375" s="2">
        <f t="shared" si="232"/>
        <v>0</v>
      </c>
      <c r="S375" s="3">
        <f t="shared" si="233"/>
        <v>21</v>
      </c>
      <c r="T375" s="2">
        <v>0</v>
      </c>
      <c r="U375" s="3">
        <v>21</v>
      </c>
      <c r="V375" s="2"/>
      <c r="W375" s="3"/>
      <c r="X375" s="2"/>
      <c r="Y375" s="2"/>
      <c r="Z375" s="3">
        <f t="shared" si="234"/>
        <v>0</v>
      </c>
      <c r="AA375" s="2">
        <f t="shared" si="235"/>
        <v>0</v>
      </c>
      <c r="AB375" s="3">
        <f t="shared" si="236"/>
        <v>21</v>
      </c>
      <c r="AC375" s="2"/>
      <c r="AD375" s="109" t="b">
        <f t="shared" si="218"/>
        <v>1</v>
      </c>
      <c r="AE375" s="109" t="b">
        <f t="shared" si="219"/>
        <v>1</v>
      </c>
    </row>
    <row r="376" spans="1:31" ht="31.5">
      <c r="A376" s="2">
        <f t="shared" si="239"/>
        <v>23.200000000000017</v>
      </c>
      <c r="B376" s="2" t="s">
        <v>261</v>
      </c>
      <c r="C376" s="2">
        <v>0</v>
      </c>
      <c r="D376" s="3">
        <v>0</v>
      </c>
      <c r="E376" s="2">
        <f t="shared" si="237"/>
        <v>0</v>
      </c>
      <c r="F376" s="3">
        <f t="shared" si="238"/>
        <v>0</v>
      </c>
      <c r="G376" s="108" t="e">
        <f t="shared" si="216"/>
        <v>#DIV/0!</v>
      </c>
      <c r="H376" s="108" t="e">
        <f t="shared" si="217"/>
        <v>#DIV/0!</v>
      </c>
      <c r="I376" s="2"/>
      <c r="J376" s="3"/>
      <c r="K376" s="2">
        <f t="shared" si="230"/>
        <v>0</v>
      </c>
      <c r="L376" s="3">
        <f t="shared" si="230"/>
        <v>0</v>
      </c>
      <c r="M376" s="2"/>
      <c r="N376" s="3"/>
      <c r="O376" s="2"/>
      <c r="P376" s="2"/>
      <c r="Q376" s="3">
        <f t="shared" si="231"/>
        <v>0</v>
      </c>
      <c r="R376" s="2">
        <f t="shared" si="232"/>
        <v>0</v>
      </c>
      <c r="S376" s="3">
        <f t="shared" si="233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4"/>
        <v>0</v>
      </c>
      <c r="AA376" s="2">
        <f t="shared" si="235"/>
        <v>0</v>
      </c>
      <c r="AB376" s="3">
        <f t="shared" si="236"/>
        <v>0</v>
      </c>
      <c r="AC376" s="2"/>
      <c r="AD376" s="109" t="b">
        <f t="shared" si="218"/>
        <v>1</v>
      </c>
      <c r="AE376" s="109" t="b">
        <f t="shared" si="219"/>
        <v>1</v>
      </c>
    </row>
    <row r="377" spans="1:31" ht="31.5">
      <c r="A377" s="2">
        <f t="shared" si="239"/>
        <v>23.210000000000019</v>
      </c>
      <c r="B377" s="2" t="s">
        <v>262</v>
      </c>
      <c r="C377" s="2">
        <v>0</v>
      </c>
      <c r="D377" s="3">
        <v>0</v>
      </c>
      <c r="E377" s="2">
        <f t="shared" si="237"/>
        <v>0</v>
      </c>
      <c r="F377" s="3">
        <f t="shared" si="238"/>
        <v>0</v>
      </c>
      <c r="G377" s="108" t="e">
        <f t="shared" si="216"/>
        <v>#DIV/0!</v>
      </c>
      <c r="H377" s="108" t="e">
        <f t="shared" si="217"/>
        <v>#DIV/0!</v>
      </c>
      <c r="I377" s="2"/>
      <c r="J377" s="3"/>
      <c r="K377" s="2">
        <f t="shared" si="230"/>
        <v>0</v>
      </c>
      <c r="L377" s="3">
        <f t="shared" si="230"/>
        <v>0</v>
      </c>
      <c r="M377" s="2"/>
      <c r="N377" s="3"/>
      <c r="O377" s="2"/>
      <c r="P377" s="2"/>
      <c r="Q377" s="3">
        <f t="shared" si="231"/>
        <v>0</v>
      </c>
      <c r="R377" s="2">
        <f t="shared" si="232"/>
        <v>0</v>
      </c>
      <c r="S377" s="3">
        <f t="shared" si="233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4"/>
        <v>0</v>
      </c>
      <c r="AA377" s="2">
        <f t="shared" si="235"/>
        <v>0</v>
      </c>
      <c r="AB377" s="3">
        <f t="shared" si="236"/>
        <v>0</v>
      </c>
      <c r="AC377" s="2"/>
      <c r="AD377" s="109" t="b">
        <f t="shared" si="218"/>
        <v>1</v>
      </c>
      <c r="AE377" s="109" t="b">
        <f t="shared" si="219"/>
        <v>1</v>
      </c>
    </row>
    <row r="378" spans="1:31" ht="31.5">
      <c r="A378" s="2">
        <f t="shared" si="239"/>
        <v>23.22000000000002</v>
      </c>
      <c r="B378" s="2" t="s">
        <v>263</v>
      </c>
      <c r="C378" s="2">
        <v>0</v>
      </c>
      <c r="D378" s="3">
        <v>0</v>
      </c>
      <c r="E378" s="2">
        <f t="shared" si="237"/>
        <v>0</v>
      </c>
      <c r="F378" s="3">
        <f t="shared" si="238"/>
        <v>0</v>
      </c>
      <c r="G378" s="108" t="e">
        <f t="shared" si="216"/>
        <v>#DIV/0!</v>
      </c>
      <c r="H378" s="108" t="e">
        <f t="shared" si="217"/>
        <v>#DIV/0!</v>
      </c>
      <c r="I378" s="2"/>
      <c r="J378" s="3"/>
      <c r="K378" s="2">
        <f t="shared" si="230"/>
        <v>0</v>
      </c>
      <c r="L378" s="3">
        <f t="shared" si="230"/>
        <v>0</v>
      </c>
      <c r="M378" s="2"/>
      <c r="N378" s="3"/>
      <c r="O378" s="2"/>
      <c r="P378" s="2">
        <v>1</v>
      </c>
      <c r="Q378" s="3">
        <v>2</v>
      </c>
      <c r="R378" s="2">
        <f t="shared" si="232"/>
        <v>1</v>
      </c>
      <c r="S378" s="3">
        <f t="shared" si="233"/>
        <v>2</v>
      </c>
      <c r="T378" s="2">
        <v>0</v>
      </c>
      <c r="U378" s="3">
        <v>0</v>
      </c>
      <c r="V378" s="2"/>
      <c r="W378" s="3"/>
      <c r="X378" s="2"/>
      <c r="Y378" s="2">
        <v>1</v>
      </c>
      <c r="Z378" s="3">
        <v>2</v>
      </c>
      <c r="AA378" s="2">
        <f t="shared" si="235"/>
        <v>1</v>
      </c>
      <c r="AB378" s="3">
        <f t="shared" si="236"/>
        <v>2</v>
      </c>
      <c r="AC378" s="2"/>
      <c r="AD378" s="109" t="b">
        <f t="shared" si="218"/>
        <v>0</v>
      </c>
      <c r="AE378" s="109" t="b">
        <f t="shared" si="219"/>
        <v>1</v>
      </c>
    </row>
    <row r="379" spans="1:31" ht="47.25">
      <c r="A379" s="2">
        <f t="shared" si="239"/>
        <v>23.230000000000022</v>
      </c>
      <c r="B379" s="2" t="s">
        <v>264</v>
      </c>
      <c r="C379" s="2">
        <v>0</v>
      </c>
      <c r="D379" s="3">
        <v>0</v>
      </c>
      <c r="E379" s="2">
        <f t="shared" si="237"/>
        <v>0</v>
      </c>
      <c r="F379" s="3">
        <f t="shared" si="238"/>
        <v>0</v>
      </c>
      <c r="G379" s="108" t="e">
        <f t="shared" si="216"/>
        <v>#DIV/0!</v>
      </c>
      <c r="H379" s="108" t="e">
        <f t="shared" si="217"/>
        <v>#DIV/0!</v>
      </c>
      <c r="I379" s="2"/>
      <c r="J379" s="3"/>
      <c r="K379" s="2">
        <f t="shared" si="230"/>
        <v>0</v>
      </c>
      <c r="L379" s="3">
        <f t="shared" si="230"/>
        <v>0</v>
      </c>
      <c r="M379" s="2"/>
      <c r="N379" s="3"/>
      <c r="O379" s="2"/>
      <c r="P379" s="2">
        <v>1</v>
      </c>
      <c r="Q379" s="3">
        <v>2</v>
      </c>
      <c r="R379" s="2">
        <f t="shared" si="232"/>
        <v>1</v>
      </c>
      <c r="S379" s="3">
        <f t="shared" si="233"/>
        <v>2</v>
      </c>
      <c r="T379" s="2">
        <v>0</v>
      </c>
      <c r="U379" s="3">
        <v>0</v>
      </c>
      <c r="V379" s="2"/>
      <c r="W379" s="3"/>
      <c r="X379" s="2"/>
      <c r="Y379" s="2">
        <v>1</v>
      </c>
      <c r="Z379" s="3">
        <v>2</v>
      </c>
      <c r="AA379" s="2">
        <f t="shared" si="235"/>
        <v>1</v>
      </c>
      <c r="AB379" s="3">
        <f t="shared" si="236"/>
        <v>2</v>
      </c>
      <c r="AC379" s="2"/>
      <c r="AD379" s="109" t="b">
        <f t="shared" si="218"/>
        <v>0</v>
      </c>
      <c r="AE379" s="109" t="b">
        <f t="shared" si="219"/>
        <v>1</v>
      </c>
    </row>
    <row r="380" spans="1:31" ht="63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7"/>
        <v>0</v>
      </c>
      <c r="F380" s="3">
        <f t="shared" si="238"/>
        <v>0</v>
      </c>
      <c r="G380" s="108" t="e">
        <f t="shared" si="216"/>
        <v>#DIV/0!</v>
      </c>
      <c r="H380" s="108" t="e">
        <f t="shared" si="217"/>
        <v>#DIV/0!</v>
      </c>
      <c r="I380" s="2"/>
      <c r="J380" s="3"/>
      <c r="K380" s="2">
        <f t="shared" si="230"/>
        <v>0</v>
      </c>
      <c r="L380" s="3">
        <f t="shared" si="230"/>
        <v>0</v>
      </c>
      <c r="M380" s="2"/>
      <c r="N380" s="3"/>
      <c r="O380" s="2"/>
      <c r="P380" s="2"/>
      <c r="Q380" s="3"/>
      <c r="R380" s="2">
        <f t="shared" si="232"/>
        <v>0</v>
      </c>
      <c r="S380" s="3">
        <f t="shared" si="233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4"/>
        <v>0</v>
      </c>
      <c r="AA380" s="2">
        <f t="shared" si="235"/>
        <v>0</v>
      </c>
      <c r="AB380" s="3">
        <f t="shared" si="236"/>
        <v>0</v>
      </c>
      <c r="AC380" s="2"/>
      <c r="AD380" s="109" t="b">
        <f t="shared" si="218"/>
        <v>1</v>
      </c>
      <c r="AE380" s="109" t="b">
        <f t="shared" si="219"/>
        <v>1</v>
      </c>
    </row>
    <row r="381" spans="1:31" ht="94.5">
      <c r="A381" s="2"/>
      <c r="B381" s="2" t="s">
        <v>266</v>
      </c>
      <c r="C381" s="2">
        <v>0</v>
      </c>
      <c r="D381" s="3">
        <v>0</v>
      </c>
      <c r="E381" s="2">
        <f t="shared" si="237"/>
        <v>0</v>
      </c>
      <c r="F381" s="3">
        <f t="shared" si="238"/>
        <v>0</v>
      </c>
      <c r="G381" s="108" t="e">
        <f t="shared" si="216"/>
        <v>#DIV/0!</v>
      </c>
      <c r="H381" s="108" t="e">
        <f t="shared" si="217"/>
        <v>#DIV/0!</v>
      </c>
      <c r="I381" s="2"/>
      <c r="J381" s="3"/>
      <c r="K381" s="2">
        <f t="shared" si="230"/>
        <v>0</v>
      </c>
      <c r="L381" s="3">
        <f t="shared" si="230"/>
        <v>0</v>
      </c>
      <c r="M381" s="2"/>
      <c r="N381" s="3"/>
      <c r="O381" s="2"/>
      <c r="P381" s="2"/>
      <c r="Q381" s="3">
        <f t="shared" si="231"/>
        <v>0</v>
      </c>
      <c r="R381" s="2">
        <f t="shared" si="232"/>
        <v>0</v>
      </c>
      <c r="S381" s="3">
        <f t="shared" si="233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4"/>
        <v>0</v>
      </c>
      <c r="AA381" s="2">
        <f t="shared" si="235"/>
        <v>0</v>
      </c>
      <c r="AB381" s="3">
        <f t="shared" si="236"/>
        <v>0</v>
      </c>
      <c r="AC381" s="2"/>
      <c r="AD381" s="109" t="b">
        <f t="shared" si="218"/>
        <v>1</v>
      </c>
      <c r="AE381" s="109" t="b">
        <f t="shared" si="219"/>
        <v>1</v>
      </c>
    </row>
    <row r="382" spans="1:31" ht="31.5">
      <c r="A382" s="2"/>
      <c r="B382" s="2" t="s">
        <v>267</v>
      </c>
      <c r="C382" s="2">
        <v>0</v>
      </c>
      <c r="D382" s="3">
        <v>0</v>
      </c>
      <c r="E382" s="2">
        <f t="shared" si="237"/>
        <v>0</v>
      </c>
      <c r="F382" s="3">
        <f t="shared" si="238"/>
        <v>0</v>
      </c>
      <c r="G382" s="108" t="e">
        <f t="shared" si="216"/>
        <v>#DIV/0!</v>
      </c>
      <c r="H382" s="108" t="e">
        <f t="shared" si="217"/>
        <v>#DIV/0!</v>
      </c>
      <c r="I382" s="2"/>
      <c r="J382" s="3"/>
      <c r="K382" s="2">
        <f t="shared" si="230"/>
        <v>0</v>
      </c>
      <c r="L382" s="3">
        <f t="shared" si="230"/>
        <v>0</v>
      </c>
      <c r="M382" s="2"/>
      <c r="N382" s="3"/>
      <c r="O382" s="2"/>
      <c r="P382" s="2"/>
      <c r="Q382" s="3">
        <f t="shared" si="231"/>
        <v>0</v>
      </c>
      <c r="R382" s="2">
        <f t="shared" si="232"/>
        <v>0</v>
      </c>
      <c r="S382" s="3">
        <f t="shared" si="233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4"/>
        <v>0</v>
      </c>
      <c r="AA382" s="2">
        <f t="shared" si="235"/>
        <v>0</v>
      </c>
      <c r="AB382" s="3">
        <f t="shared" si="236"/>
        <v>0</v>
      </c>
      <c r="AC382" s="2"/>
      <c r="AD382" s="109" t="b">
        <f t="shared" si="218"/>
        <v>1</v>
      </c>
      <c r="AE382" s="109" t="b">
        <f t="shared" si="219"/>
        <v>1</v>
      </c>
    </row>
    <row r="383" spans="1:31" ht="31.5">
      <c r="A383" s="2"/>
      <c r="B383" s="2" t="s">
        <v>268</v>
      </c>
      <c r="C383" s="2">
        <v>0</v>
      </c>
      <c r="D383" s="3">
        <v>0</v>
      </c>
      <c r="E383" s="2">
        <f t="shared" si="237"/>
        <v>0</v>
      </c>
      <c r="F383" s="3">
        <f t="shared" si="238"/>
        <v>0</v>
      </c>
      <c r="G383" s="108" t="e">
        <f t="shared" si="216"/>
        <v>#DIV/0!</v>
      </c>
      <c r="H383" s="108" t="e">
        <f t="shared" si="217"/>
        <v>#DIV/0!</v>
      </c>
      <c r="I383" s="2"/>
      <c r="J383" s="3"/>
      <c r="K383" s="2">
        <f t="shared" si="230"/>
        <v>0</v>
      </c>
      <c r="L383" s="3">
        <f t="shared" si="230"/>
        <v>0</v>
      </c>
      <c r="M383" s="2"/>
      <c r="N383" s="3"/>
      <c r="O383" s="2"/>
      <c r="P383" s="2"/>
      <c r="Q383" s="3">
        <f t="shared" si="231"/>
        <v>0</v>
      </c>
      <c r="R383" s="2">
        <f t="shared" si="232"/>
        <v>0</v>
      </c>
      <c r="S383" s="3">
        <f t="shared" si="233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4"/>
        <v>0</v>
      </c>
      <c r="AA383" s="2">
        <f t="shared" si="235"/>
        <v>0</v>
      </c>
      <c r="AB383" s="3">
        <f t="shared" si="236"/>
        <v>0</v>
      </c>
      <c r="AC383" s="2"/>
      <c r="AD383" s="109" t="b">
        <f t="shared" si="218"/>
        <v>1</v>
      </c>
      <c r="AE383" s="109" t="b">
        <f t="shared" si="219"/>
        <v>1</v>
      </c>
    </row>
    <row r="384" spans="1:31" ht="47.25">
      <c r="A384" s="2"/>
      <c r="B384" s="2" t="s">
        <v>269</v>
      </c>
      <c r="C384" s="2">
        <v>0</v>
      </c>
      <c r="D384" s="3">
        <v>0</v>
      </c>
      <c r="E384" s="2">
        <f t="shared" si="237"/>
        <v>0</v>
      </c>
      <c r="F384" s="3">
        <f t="shared" si="238"/>
        <v>0</v>
      </c>
      <c r="G384" s="108" t="e">
        <f t="shared" si="216"/>
        <v>#DIV/0!</v>
      </c>
      <c r="H384" s="108" t="e">
        <f t="shared" si="217"/>
        <v>#DIV/0!</v>
      </c>
      <c r="I384" s="2"/>
      <c r="J384" s="3"/>
      <c r="K384" s="2">
        <f t="shared" si="230"/>
        <v>0</v>
      </c>
      <c r="L384" s="3">
        <f t="shared" si="230"/>
        <v>0</v>
      </c>
      <c r="M384" s="2"/>
      <c r="N384" s="3"/>
      <c r="O384" s="2"/>
      <c r="P384" s="2"/>
      <c r="Q384" s="3">
        <f t="shared" si="231"/>
        <v>0</v>
      </c>
      <c r="R384" s="2">
        <f t="shared" si="232"/>
        <v>0</v>
      </c>
      <c r="S384" s="3">
        <f t="shared" si="233"/>
        <v>0</v>
      </c>
      <c r="T384" s="2">
        <v>0</v>
      </c>
      <c r="U384" s="3">
        <v>0</v>
      </c>
      <c r="V384" s="2"/>
      <c r="W384" s="3"/>
      <c r="X384" s="2"/>
      <c r="Y384" s="2"/>
      <c r="Z384" s="3">
        <f t="shared" si="234"/>
        <v>0</v>
      </c>
      <c r="AA384" s="2">
        <f t="shared" si="235"/>
        <v>0</v>
      </c>
      <c r="AB384" s="3">
        <f t="shared" si="236"/>
        <v>0</v>
      </c>
      <c r="AC384" s="2"/>
      <c r="AD384" s="109" t="b">
        <f t="shared" si="218"/>
        <v>1</v>
      </c>
      <c r="AE384" s="109" t="b">
        <f t="shared" si="219"/>
        <v>1</v>
      </c>
    </row>
    <row r="385" spans="1:31" ht="94.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7"/>
        <v>0</v>
      </c>
      <c r="F385" s="3">
        <f t="shared" si="238"/>
        <v>0</v>
      </c>
      <c r="G385" s="108" t="e">
        <f t="shared" si="216"/>
        <v>#DIV/0!</v>
      </c>
      <c r="H385" s="108" t="e">
        <f t="shared" si="217"/>
        <v>#DIV/0!</v>
      </c>
      <c r="I385" s="2"/>
      <c r="J385" s="3"/>
      <c r="K385" s="2">
        <f t="shared" si="230"/>
        <v>0</v>
      </c>
      <c r="L385" s="3">
        <f t="shared" si="230"/>
        <v>0</v>
      </c>
      <c r="M385" s="2"/>
      <c r="N385" s="3"/>
      <c r="O385" s="2"/>
      <c r="P385" s="2"/>
      <c r="Q385" s="3">
        <f t="shared" si="231"/>
        <v>0</v>
      </c>
      <c r="R385" s="2">
        <f t="shared" si="232"/>
        <v>0</v>
      </c>
      <c r="S385" s="3">
        <f t="shared" si="233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4"/>
        <v>0</v>
      </c>
      <c r="AA385" s="2">
        <f t="shared" si="235"/>
        <v>0</v>
      </c>
      <c r="AB385" s="3">
        <f t="shared" si="236"/>
        <v>0</v>
      </c>
      <c r="AC385" s="2"/>
      <c r="AD385" s="109" t="b">
        <f t="shared" si="218"/>
        <v>1</v>
      </c>
      <c r="AE385" s="109" t="b">
        <f t="shared" si="219"/>
        <v>1</v>
      </c>
    </row>
    <row r="386" spans="1:31" s="176" customFormat="1">
      <c r="A386" s="4"/>
      <c r="B386" s="4" t="s">
        <v>106</v>
      </c>
      <c r="C386" s="4">
        <f>SUM(C350:C385)</f>
        <v>204</v>
      </c>
      <c r="D386" s="5">
        <f>SUM(D350:D385)</f>
        <v>448.67</v>
      </c>
      <c r="E386" s="4">
        <f>SUM(E350:E385)</f>
        <v>204</v>
      </c>
      <c r="F386" s="5">
        <f>SUM(F350:F385)</f>
        <v>89.733999999999995</v>
      </c>
      <c r="G386" s="175">
        <f t="shared" si="216"/>
        <v>1</v>
      </c>
      <c r="H386" s="175">
        <f t="shared" si="217"/>
        <v>0.19999999999999998</v>
      </c>
      <c r="I386" s="4">
        <f t="shared" ref="I386:N386" si="240">SUM(I350:I385)</f>
        <v>0</v>
      </c>
      <c r="J386" s="5">
        <f t="shared" si="240"/>
        <v>0</v>
      </c>
      <c r="K386" s="4">
        <f t="shared" si="240"/>
        <v>0</v>
      </c>
      <c r="L386" s="5">
        <f t="shared" si="240"/>
        <v>358.93599999999998</v>
      </c>
      <c r="M386" s="4">
        <f t="shared" si="240"/>
        <v>0</v>
      </c>
      <c r="N386" s="5">
        <f t="shared" si="240"/>
        <v>0</v>
      </c>
      <c r="O386" s="4"/>
      <c r="P386" s="4">
        <f t="shared" ref="P386:W386" si="241">SUM(P350:P385)</f>
        <v>2</v>
      </c>
      <c r="Q386" s="5">
        <f t="shared" si="241"/>
        <v>4</v>
      </c>
      <c r="R386" s="4">
        <f t="shared" si="241"/>
        <v>2</v>
      </c>
      <c r="S386" s="5">
        <f t="shared" si="241"/>
        <v>362.93599999999998</v>
      </c>
      <c r="T386" s="4">
        <f t="shared" si="241"/>
        <v>0</v>
      </c>
      <c r="U386" s="5">
        <f t="shared" si="241"/>
        <v>358.93599999999998</v>
      </c>
      <c r="V386" s="4">
        <f t="shared" si="241"/>
        <v>0</v>
      </c>
      <c r="W386" s="5">
        <f t="shared" si="241"/>
        <v>0</v>
      </c>
      <c r="X386" s="4"/>
      <c r="Y386" s="4">
        <f>SUM(Y350:Y385)</f>
        <v>2</v>
      </c>
      <c r="Z386" s="5">
        <f>SUM(Z350:Z385)</f>
        <v>4</v>
      </c>
      <c r="AA386" s="4">
        <f>SUM(AA350:AA385)</f>
        <v>2</v>
      </c>
      <c r="AB386" s="5">
        <f>SUM(AB350:AB385)</f>
        <v>362.93599999999998</v>
      </c>
      <c r="AC386" s="4"/>
      <c r="AD386" s="109" t="b">
        <f t="shared" si="218"/>
        <v>0</v>
      </c>
      <c r="AE386" s="109" t="b">
        <f t="shared" si="219"/>
        <v>1</v>
      </c>
    </row>
    <row r="387" spans="1:31" s="176" customFormat="1" ht="47.25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8"/>
        <v>1</v>
      </c>
      <c r="AE387" s="109" t="b">
        <f t="shared" si="219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8"/>
        <v>1</v>
      </c>
      <c r="AE388" s="109" t="b">
        <f t="shared" si="219"/>
        <v>1</v>
      </c>
    </row>
    <row r="389" spans="1:31" ht="31.5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6"/>
        <v>#DIV/0!</v>
      </c>
      <c r="H389" s="108" t="e">
        <f t="shared" si="217"/>
        <v>#DIV/0!</v>
      </c>
      <c r="I389" s="2">
        <f t="shared" ref="I389:J392" si="242">C389-E389</f>
        <v>0</v>
      </c>
      <c r="J389" s="3">
        <f t="shared" si="242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3">K389+M389+P389</f>
        <v>0</v>
      </c>
      <c r="S389" s="3">
        <f t="shared" si="243"/>
        <v>0</v>
      </c>
      <c r="T389" s="2"/>
      <c r="U389" s="3"/>
      <c r="V389" s="2"/>
      <c r="W389" s="3"/>
      <c r="X389" s="2"/>
      <c r="Y389" s="2"/>
      <c r="Z389" s="3">
        <f>X389*Y389</f>
        <v>0</v>
      </c>
      <c r="AA389" s="2">
        <f t="shared" ref="AA389:AB392" si="244">T389+V389+Y389</f>
        <v>0</v>
      </c>
      <c r="AB389" s="3">
        <f t="shared" si="244"/>
        <v>0</v>
      </c>
      <c r="AC389" s="2"/>
      <c r="AD389" s="109" t="b">
        <f t="shared" si="218"/>
        <v>1</v>
      </c>
      <c r="AE389" s="109" t="b">
        <f t="shared" si="219"/>
        <v>1</v>
      </c>
    </row>
    <row r="390" spans="1:31" ht="47.25">
      <c r="A390" s="2"/>
      <c r="B390" s="2" t="s">
        <v>275</v>
      </c>
      <c r="C390" s="2">
        <v>1</v>
      </c>
      <c r="D390" s="3">
        <v>56.97</v>
      </c>
      <c r="E390" s="2">
        <f>C390</f>
        <v>1</v>
      </c>
      <c r="F390" s="3">
        <f>D390</f>
        <v>56.97</v>
      </c>
      <c r="G390" s="108">
        <f t="shared" si="216"/>
        <v>1</v>
      </c>
      <c r="H390" s="108">
        <f t="shared" si="217"/>
        <v>1</v>
      </c>
      <c r="I390" s="2">
        <f t="shared" si="242"/>
        <v>0</v>
      </c>
      <c r="J390" s="3">
        <f t="shared" si="242"/>
        <v>0</v>
      </c>
      <c r="K390" s="2"/>
      <c r="L390" s="3"/>
      <c r="M390" s="2"/>
      <c r="N390" s="3"/>
      <c r="O390" s="3">
        <v>60</v>
      </c>
      <c r="P390" s="2">
        <v>1</v>
      </c>
      <c r="Q390" s="3">
        <f>P390*O390</f>
        <v>60</v>
      </c>
      <c r="R390" s="2">
        <f t="shared" si="243"/>
        <v>1</v>
      </c>
      <c r="S390" s="3">
        <f t="shared" si="243"/>
        <v>60</v>
      </c>
      <c r="T390" s="2"/>
      <c r="U390" s="3"/>
      <c r="V390" s="2"/>
      <c r="W390" s="3"/>
      <c r="X390" s="2">
        <v>60</v>
      </c>
      <c r="Y390" s="2">
        <v>1</v>
      </c>
      <c r="Z390" s="3">
        <f>X390*Y390</f>
        <v>60</v>
      </c>
      <c r="AA390" s="2">
        <f t="shared" si="244"/>
        <v>1</v>
      </c>
      <c r="AB390" s="3">
        <f t="shared" si="244"/>
        <v>60</v>
      </c>
      <c r="AC390" s="2"/>
      <c r="AD390" s="109" t="b">
        <f t="shared" si="218"/>
        <v>1</v>
      </c>
      <c r="AE390" s="109" t="b">
        <f t="shared" si="219"/>
        <v>1</v>
      </c>
    </row>
    <row r="391" spans="1:31" ht="47.2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6"/>
        <v>#DIV/0!</v>
      </c>
      <c r="H391" s="108" t="e">
        <f t="shared" si="217"/>
        <v>#DIV/0!</v>
      </c>
      <c r="I391" s="2">
        <f t="shared" si="242"/>
        <v>0</v>
      </c>
      <c r="J391" s="3">
        <f t="shared" si="242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3"/>
        <v>0</v>
      </c>
      <c r="S391" s="3">
        <f t="shared" si="243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4"/>
        <v>0</v>
      </c>
      <c r="AB391" s="3">
        <f t="shared" si="244"/>
        <v>0</v>
      </c>
      <c r="AC391" s="2"/>
      <c r="AD391" s="109" t="b">
        <f t="shared" si="218"/>
        <v>1</v>
      </c>
      <c r="AE391" s="109" t="b">
        <f t="shared" si="219"/>
        <v>1</v>
      </c>
    </row>
    <row r="392" spans="1:31" ht="31.5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5">E392/C392</f>
        <v>#DIV/0!</v>
      </c>
      <c r="H392" s="108" t="e">
        <f t="shared" ref="H392:H455" si="246">F392/D392</f>
        <v>#DIV/0!</v>
      </c>
      <c r="I392" s="2">
        <f t="shared" si="242"/>
        <v>0</v>
      </c>
      <c r="J392" s="3">
        <f t="shared" si="242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3"/>
        <v>0</v>
      </c>
      <c r="S392" s="3">
        <f t="shared" si="243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4"/>
        <v>0</v>
      </c>
      <c r="AB392" s="3">
        <f t="shared" si="244"/>
        <v>0</v>
      </c>
      <c r="AC392" s="2"/>
      <c r="AD392" s="109" t="b">
        <f t="shared" ref="AD392:AD455" si="247">X392*Y392=Z392</f>
        <v>1</v>
      </c>
      <c r="AE392" s="109" t="b">
        <f t="shared" ref="AE392:AE455" si="248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56.97</v>
      </c>
      <c r="E393" s="4">
        <f>SUM(E389:E392)</f>
        <v>1</v>
      </c>
      <c r="F393" s="5">
        <f>SUM(F389:F392)</f>
        <v>56.97</v>
      </c>
      <c r="G393" s="175">
        <f t="shared" si="245"/>
        <v>1</v>
      </c>
      <c r="H393" s="175">
        <f t="shared" si="246"/>
        <v>1</v>
      </c>
      <c r="I393" s="4">
        <f t="shared" ref="I393:N393" si="249">SUM(I389:I392)</f>
        <v>0</v>
      </c>
      <c r="J393" s="5">
        <f t="shared" si="249"/>
        <v>0</v>
      </c>
      <c r="K393" s="4">
        <f t="shared" si="249"/>
        <v>0</v>
      </c>
      <c r="L393" s="5">
        <f t="shared" si="249"/>
        <v>0</v>
      </c>
      <c r="M393" s="4">
        <f t="shared" si="249"/>
        <v>0</v>
      </c>
      <c r="N393" s="5">
        <f t="shared" si="249"/>
        <v>0</v>
      </c>
      <c r="O393" s="4"/>
      <c r="P393" s="4">
        <f t="shared" ref="P393:W393" si="250">SUM(P389:P392)</f>
        <v>1</v>
      </c>
      <c r="Q393" s="5">
        <f t="shared" si="250"/>
        <v>60</v>
      </c>
      <c r="R393" s="4">
        <f t="shared" si="250"/>
        <v>1</v>
      </c>
      <c r="S393" s="5">
        <f t="shared" si="250"/>
        <v>60</v>
      </c>
      <c r="T393" s="4">
        <f t="shared" si="250"/>
        <v>0</v>
      </c>
      <c r="U393" s="5">
        <f t="shared" si="250"/>
        <v>0</v>
      </c>
      <c r="V393" s="4">
        <f t="shared" si="250"/>
        <v>0</v>
      </c>
      <c r="W393" s="5">
        <f t="shared" si="250"/>
        <v>0</v>
      </c>
      <c r="X393" s="4"/>
      <c r="Y393" s="4">
        <f>SUM(Y389:Y392)</f>
        <v>1</v>
      </c>
      <c r="Z393" s="5">
        <f>SUM(Z389:Z392)</f>
        <v>60</v>
      </c>
      <c r="AA393" s="4">
        <f>SUM(AA389:AA392)</f>
        <v>1</v>
      </c>
      <c r="AB393" s="5">
        <f>SUM(AB389:AB392)</f>
        <v>60</v>
      </c>
      <c r="AC393" s="4"/>
      <c r="AD393" s="109" t="b">
        <f t="shared" si="247"/>
        <v>0</v>
      </c>
      <c r="AE393" s="109" t="b">
        <f t="shared" si="248"/>
        <v>1</v>
      </c>
    </row>
    <row r="394" spans="1:31" ht="126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7"/>
        <v>1</v>
      </c>
      <c r="AE394" s="109" t="b">
        <f t="shared" si="248"/>
        <v>1</v>
      </c>
    </row>
    <row r="395" spans="1:31">
      <c r="A395" s="2"/>
      <c r="B395" s="2" t="s">
        <v>125</v>
      </c>
      <c r="C395" s="2">
        <v>164</v>
      </c>
      <c r="D395" s="3">
        <v>10.496</v>
      </c>
      <c r="E395" s="2">
        <f>E324</f>
        <v>90</v>
      </c>
      <c r="F395" s="222">
        <f>E395*0.0022</f>
        <v>0.19800000000000001</v>
      </c>
      <c r="G395" s="108">
        <f t="shared" si="245"/>
        <v>0.54878048780487809</v>
      </c>
      <c r="H395" s="108">
        <f t="shared" si="246"/>
        <v>1.8864329268292682E-2</v>
      </c>
      <c r="I395" s="2">
        <f t="shared" ref="I395:J398" si="251">C395-E395</f>
        <v>74</v>
      </c>
      <c r="J395" s="3">
        <f t="shared" si="251"/>
        <v>10.298</v>
      </c>
      <c r="K395" s="2"/>
      <c r="L395" s="3"/>
      <c r="M395" s="2"/>
      <c r="N395" s="3"/>
      <c r="O395" s="3">
        <v>7.0199999999999999E-2</v>
      </c>
      <c r="P395" s="2">
        <f>P324</f>
        <v>90</v>
      </c>
      <c r="Q395" s="3">
        <f>P395*O395</f>
        <v>6.3179999999999996</v>
      </c>
      <c r="R395" s="2">
        <f t="shared" ref="R395:S398" si="252">K395+M395+P395</f>
        <v>90</v>
      </c>
      <c r="S395" s="3">
        <f t="shared" si="252"/>
        <v>6.3179999999999996</v>
      </c>
      <c r="T395" s="2"/>
      <c r="U395" s="3"/>
      <c r="V395" s="2"/>
      <c r="W395" s="3"/>
      <c r="X395" s="3">
        <v>7.0199999999999999E-2</v>
      </c>
      <c r="Y395" s="2">
        <f>Y324</f>
        <v>90</v>
      </c>
      <c r="Z395" s="3">
        <f>Y395*X395</f>
        <v>6.3179999999999996</v>
      </c>
      <c r="AA395" s="2">
        <f t="shared" ref="AA395:AB398" si="253">T395+V395+Y395</f>
        <v>90</v>
      </c>
      <c r="AB395" s="3">
        <f t="shared" si="253"/>
        <v>6.3179999999999996</v>
      </c>
      <c r="AC395" s="2"/>
      <c r="AD395" s="109" t="b">
        <f t="shared" si="247"/>
        <v>1</v>
      </c>
      <c r="AE395" s="109" t="b">
        <f t="shared" si="248"/>
        <v>1</v>
      </c>
    </row>
    <row r="396" spans="1:31">
      <c r="A396" s="2"/>
      <c r="B396" s="2" t="s">
        <v>173</v>
      </c>
      <c r="C396" s="2">
        <v>3991</v>
      </c>
      <c r="D396" s="3">
        <v>6.5851499999999996</v>
      </c>
      <c r="E396" s="2"/>
      <c r="F396" s="222"/>
      <c r="G396" s="108">
        <f t="shared" si="245"/>
        <v>0</v>
      </c>
      <c r="H396" s="108">
        <f t="shared" si="246"/>
        <v>0</v>
      </c>
      <c r="I396" s="2">
        <f t="shared" si="251"/>
        <v>3991</v>
      </c>
      <c r="J396" s="3">
        <f t="shared" si="251"/>
        <v>6.5851499999999996</v>
      </c>
      <c r="K396" s="2"/>
      <c r="L396" s="3"/>
      <c r="M396" s="2"/>
      <c r="N396" s="3"/>
      <c r="O396" s="3">
        <v>6.0199999999999997E-2</v>
      </c>
      <c r="P396" s="2">
        <f>P395</f>
        <v>90</v>
      </c>
      <c r="Q396" s="3">
        <f>P396*O396</f>
        <v>5.4179999999999993</v>
      </c>
      <c r="R396" s="2">
        <f t="shared" si="252"/>
        <v>90</v>
      </c>
      <c r="S396" s="3">
        <f t="shared" si="252"/>
        <v>5.4179999999999993</v>
      </c>
      <c r="T396" s="2"/>
      <c r="U396" s="3"/>
      <c r="V396" s="2"/>
      <c r="W396" s="3"/>
      <c r="X396" s="3">
        <v>6.0199999999999997E-2</v>
      </c>
      <c r="Y396" s="2">
        <f>Y395</f>
        <v>90</v>
      </c>
      <c r="Z396" s="3">
        <f>Y396*X396</f>
        <v>5.4179999999999993</v>
      </c>
      <c r="AA396" s="2">
        <f t="shared" si="253"/>
        <v>90</v>
      </c>
      <c r="AB396" s="3">
        <f t="shared" si="253"/>
        <v>5.4179999999999993</v>
      </c>
      <c r="AC396" s="2"/>
      <c r="AD396" s="109" t="b">
        <f t="shared" si="247"/>
        <v>1</v>
      </c>
      <c r="AE396" s="109" t="b">
        <f t="shared" si="248"/>
        <v>1</v>
      </c>
    </row>
    <row r="397" spans="1:31">
      <c r="A397" s="2"/>
      <c r="B397" s="2" t="s">
        <v>174</v>
      </c>
      <c r="C397" s="2">
        <v>3732</v>
      </c>
      <c r="D397" s="3">
        <v>18.473400000000002</v>
      </c>
      <c r="E397" s="2">
        <f>E325</f>
        <v>79</v>
      </c>
      <c r="F397" s="222">
        <f>(E397*0.001)+0.045</f>
        <v>0.124</v>
      </c>
      <c r="G397" s="108">
        <f t="shared" si="245"/>
        <v>2.1168274383708469E-2</v>
      </c>
      <c r="H397" s="108">
        <f t="shared" si="246"/>
        <v>6.7123539792350072E-3</v>
      </c>
      <c r="I397" s="2">
        <f t="shared" si="251"/>
        <v>3653</v>
      </c>
      <c r="J397" s="3">
        <f t="shared" si="251"/>
        <v>18.349400000000003</v>
      </c>
      <c r="K397" s="2"/>
      <c r="L397" s="3"/>
      <c r="M397" s="2"/>
      <c r="N397" s="3"/>
      <c r="O397" s="3">
        <v>0.18959999999999999</v>
      </c>
      <c r="P397" s="2">
        <f>P325</f>
        <v>78</v>
      </c>
      <c r="Q397" s="3">
        <f>P397*O397</f>
        <v>14.788799999999998</v>
      </c>
      <c r="R397" s="2">
        <f t="shared" si="252"/>
        <v>78</v>
      </c>
      <c r="S397" s="3">
        <f t="shared" si="252"/>
        <v>14.788799999999998</v>
      </c>
      <c r="T397" s="2"/>
      <c r="U397" s="3"/>
      <c r="V397" s="2"/>
      <c r="W397" s="3"/>
      <c r="X397" s="3">
        <v>0.18959999999999999</v>
      </c>
      <c r="Y397" s="2">
        <f>Y325</f>
        <v>78</v>
      </c>
      <c r="Z397" s="3">
        <f>Y397*X397</f>
        <v>14.788799999999998</v>
      </c>
      <c r="AA397" s="2">
        <f t="shared" si="253"/>
        <v>78</v>
      </c>
      <c r="AB397" s="3">
        <f t="shared" si="253"/>
        <v>14.788799999999998</v>
      </c>
      <c r="AC397" s="2"/>
      <c r="AD397" s="109" t="b">
        <f t="shared" si="247"/>
        <v>1</v>
      </c>
      <c r="AE397" s="109" t="b">
        <f t="shared" si="248"/>
        <v>1</v>
      </c>
    </row>
    <row r="398" spans="1:31" ht="63">
      <c r="A398" s="2">
        <v>24.03</v>
      </c>
      <c r="B398" s="308" t="s">
        <v>279</v>
      </c>
      <c r="C398" s="2">
        <v>1</v>
      </c>
      <c r="D398" s="3">
        <v>4.5</v>
      </c>
      <c r="E398" s="2">
        <v>1</v>
      </c>
      <c r="F398" s="222">
        <v>0.105</v>
      </c>
      <c r="G398" s="108">
        <f t="shared" si="245"/>
        <v>1</v>
      </c>
      <c r="H398" s="108">
        <f t="shared" si="246"/>
        <v>2.3333333333333331E-2</v>
      </c>
      <c r="I398" s="2">
        <f t="shared" si="251"/>
        <v>0</v>
      </c>
      <c r="J398" s="3">
        <f t="shared" si="251"/>
        <v>4.3949999999999996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2"/>
        <v>1</v>
      </c>
      <c r="S398" s="3">
        <f t="shared" si="252"/>
        <v>11.25</v>
      </c>
      <c r="T398" s="2"/>
      <c r="U398" s="3"/>
      <c r="V398" s="2"/>
      <c r="W398" s="3"/>
      <c r="X398" s="2">
        <v>11.25</v>
      </c>
      <c r="Y398" s="2">
        <v>1</v>
      </c>
      <c r="Z398" s="3">
        <f>X398*Y398</f>
        <v>11.25</v>
      </c>
      <c r="AA398" s="2">
        <f t="shared" si="253"/>
        <v>1</v>
      </c>
      <c r="AB398" s="3">
        <f t="shared" si="253"/>
        <v>11.25</v>
      </c>
      <c r="AC398" s="2"/>
      <c r="AD398" s="109" t="b">
        <f t="shared" si="247"/>
        <v>1</v>
      </c>
      <c r="AE398" s="109" t="b">
        <f t="shared" si="248"/>
        <v>1</v>
      </c>
    </row>
    <row r="399" spans="1:31" s="176" customFormat="1">
      <c r="A399" s="4"/>
      <c r="B399" s="4" t="s">
        <v>108</v>
      </c>
      <c r="C399" s="4">
        <f>SUM(C394:C398)</f>
        <v>7888</v>
      </c>
      <c r="D399" s="5">
        <f>SUM(D394:D398)</f>
        <v>40.054550000000006</v>
      </c>
      <c r="E399" s="4">
        <f>SUM(E394:E398)</f>
        <v>170</v>
      </c>
      <c r="F399" s="5">
        <f>SUM(F394:F398)</f>
        <v>0.42699999999999999</v>
      </c>
      <c r="G399" s="175">
        <f t="shared" si="245"/>
        <v>2.1551724137931036E-2</v>
      </c>
      <c r="H399" s="175">
        <f t="shared" si="246"/>
        <v>1.0660461795226757E-2</v>
      </c>
      <c r="I399" s="4">
        <f t="shared" ref="I399:N399" si="254">SUM(I394:I398)</f>
        <v>7718</v>
      </c>
      <c r="J399" s="5">
        <f t="shared" si="254"/>
        <v>39.627549999999999</v>
      </c>
      <c r="K399" s="4">
        <f t="shared" si="254"/>
        <v>0</v>
      </c>
      <c r="L399" s="5">
        <f t="shared" si="254"/>
        <v>0</v>
      </c>
      <c r="M399" s="4">
        <f t="shared" si="254"/>
        <v>0</v>
      </c>
      <c r="N399" s="5">
        <f t="shared" si="254"/>
        <v>0</v>
      </c>
      <c r="O399" s="4"/>
      <c r="P399" s="4">
        <f t="shared" ref="P399:W399" si="255">SUM(P394:P398)</f>
        <v>259</v>
      </c>
      <c r="Q399" s="5">
        <f t="shared" si="255"/>
        <v>37.774799999999999</v>
      </c>
      <c r="R399" s="4">
        <f t="shared" si="255"/>
        <v>259</v>
      </c>
      <c r="S399" s="5">
        <f t="shared" si="255"/>
        <v>37.774799999999999</v>
      </c>
      <c r="T399" s="4">
        <f t="shared" si="255"/>
        <v>0</v>
      </c>
      <c r="U399" s="5">
        <f t="shared" si="255"/>
        <v>0</v>
      </c>
      <c r="V399" s="4">
        <f t="shared" si="255"/>
        <v>0</v>
      </c>
      <c r="W399" s="5">
        <f t="shared" si="255"/>
        <v>0</v>
      </c>
      <c r="X399" s="4"/>
      <c r="Y399" s="4">
        <f>SUM(Y394:Y398)</f>
        <v>259</v>
      </c>
      <c r="Z399" s="5">
        <f>SUM(Z394:Z398)</f>
        <v>37.774799999999999</v>
      </c>
      <c r="AA399" s="4">
        <f>SUM(AA394:AA398)</f>
        <v>259</v>
      </c>
      <c r="AB399" s="5">
        <f>SUM(AB394:AB398)</f>
        <v>37.774799999999999</v>
      </c>
      <c r="AC399" s="4"/>
      <c r="AD399" s="109" t="b">
        <f t="shared" si="247"/>
        <v>0</v>
      </c>
      <c r="AE399" s="109" t="b">
        <f t="shared" si="248"/>
        <v>1</v>
      </c>
    </row>
    <row r="400" spans="1:31" s="176" customFormat="1" ht="31.5">
      <c r="A400" s="4"/>
      <c r="B400" s="4" t="s">
        <v>280</v>
      </c>
      <c r="C400" s="4">
        <f>C399+C393+C386+C347+C343+C337+C333+C330+C326+C322+C315+C311+C306+C297+C283+C260+C216+C212+C206+C193+C149+C147+C143+C78</f>
        <v>35214</v>
      </c>
      <c r="D400" s="5">
        <f>D399+D393+D386+D347+D343+D337+D333+D330+D326+D322+D315+D311+D306+D297+D283+D260+D216+D212+D206+D193+D149+D147+D143+D78</f>
        <v>1828.5501788000001</v>
      </c>
      <c r="E400" s="4">
        <f>E399+E393+E386+E347+E343+E337+E333+E330+E326+E322+E315+E311+E306+E297+E283+E260+E216+E212+E206+E193+E149+E147+E143+E78</f>
        <v>24166</v>
      </c>
      <c r="F400" s="5">
        <f>F399+F393+F386+F347+F343+F337+F333+F330+F326+F322+F315+F311+F306+F297+F283+F260+F216+F212+F206+F193+F149+F147+F143+F78</f>
        <v>1283.1667499999999</v>
      </c>
      <c r="G400" s="175">
        <f t="shared" si="245"/>
        <v>0.68626114613505995</v>
      </c>
      <c r="H400" s="175">
        <f t="shared" si="246"/>
        <v>0.70173997130452703</v>
      </c>
      <c r="I400" s="4">
        <f t="shared" ref="I400:N400" si="256">I399+I393+I386+I347+I343+I337+I333+I330+I326+I322+I315+I311+I306+I297+I283+I260+I216+I212+I206+I193+I149+I147+I143+I78</f>
        <v>11048</v>
      </c>
      <c r="J400" s="5">
        <f t="shared" si="256"/>
        <v>186.44742880000004</v>
      </c>
      <c r="K400" s="4">
        <f t="shared" si="256"/>
        <v>0</v>
      </c>
      <c r="L400" s="5">
        <f t="shared" si="256"/>
        <v>358.93599999999998</v>
      </c>
      <c r="M400" s="4">
        <f t="shared" si="256"/>
        <v>0</v>
      </c>
      <c r="N400" s="5">
        <f t="shared" si="256"/>
        <v>0</v>
      </c>
      <c r="O400" s="4"/>
      <c r="P400" s="4">
        <f t="shared" ref="P400:V400" si="257">P399+P393+P386+P347+P343+P337+P333+P330+P326+P322+P315+P311+P306+P297+P283+P260+P216+P212+P206+P193+P149+P147+P143+P78</f>
        <v>23073</v>
      </c>
      <c r="Q400" s="5">
        <f t="shared" si="257"/>
        <v>1402.1518000000001</v>
      </c>
      <c r="R400" s="4">
        <f t="shared" si="257"/>
        <v>23070</v>
      </c>
      <c r="S400" s="5">
        <f t="shared" si="257"/>
        <v>1761.0878</v>
      </c>
      <c r="T400" s="4">
        <f t="shared" si="257"/>
        <v>0</v>
      </c>
      <c r="U400" s="5">
        <f>U399+U393+U386+U347+U343+U337+U333+U330+U326+U322+U315+U311+U306+U297+U283+U260+U216+U212+U206+U193+U149+U147+U143+U78</f>
        <v>358.93599999999998</v>
      </c>
      <c r="V400" s="4">
        <f t="shared" si="257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23073</v>
      </c>
      <c r="Z400" s="5">
        <f>Z399+Z393+Z386+Z347+Z343+Z337+Z333+Z330+Z326+Z322+Z315+Z311+Z306+Z297+Z283+Z260+Z216+Z212+Z206+Z193+Z149+Z147+Z143+Z78</f>
        <v>1402.1518000000001</v>
      </c>
      <c r="AA400" s="4">
        <f>AA399+AA393+AA386+AA347+AA343+AA337+AA333+AA330+AA326+AA322+AA315+AA311+AA306+AA297+AA283+AA260+AA216+AA212+AA206+AA193+AA149+AA147+AA143+AA78</f>
        <v>23070</v>
      </c>
      <c r="AB400" s="5">
        <f>AB399+AB393+AB386+AB347+AB343+AB337+AB333+AB330+AB326+AB322+AB315+AB311+AB306+AB297+AB283+AB260+AB216+AB212+AB206+AB193+AB149+AB147+AB143+AB78</f>
        <v>1761.0878</v>
      </c>
      <c r="AC400" s="4"/>
      <c r="AD400" s="109" t="b">
        <f t="shared" si="247"/>
        <v>0</v>
      </c>
      <c r="AE400" s="109" t="b">
        <f t="shared" si="248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7"/>
        <v>1</v>
      </c>
      <c r="AE401" s="109" t="b">
        <f t="shared" si="248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5"/>
        <v>#DIV/0!</v>
      </c>
      <c r="H402" s="108" t="e">
        <f t="shared" si="246"/>
        <v>#DIV/0!</v>
      </c>
      <c r="I402" s="2">
        <f t="shared" ref="I402:J443" si="258">C402-E402</f>
        <v>0</v>
      </c>
      <c r="J402" s="3">
        <f t="shared" si="258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7"/>
        <v>1</v>
      </c>
      <c r="AE402" s="109" t="b">
        <f t="shared" si="248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5"/>
        <v>#DIV/0!</v>
      </c>
      <c r="H403" s="108" t="e">
        <f t="shared" si="246"/>
        <v>#DIV/0!</v>
      </c>
      <c r="I403" s="2">
        <f t="shared" si="258"/>
        <v>0</v>
      </c>
      <c r="J403" s="3">
        <f t="shared" si="258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7"/>
        <v>1</v>
      </c>
      <c r="AE403" s="109" t="b">
        <f t="shared" si="248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5"/>
        <v>#DIV/0!</v>
      </c>
      <c r="H404" s="175" t="e">
        <f t="shared" si="246"/>
        <v>#DIV/0!</v>
      </c>
      <c r="I404" s="4">
        <f t="shared" ref="I404:N404" si="259">SUM(I402:I403)</f>
        <v>0</v>
      </c>
      <c r="J404" s="5">
        <f t="shared" si="259"/>
        <v>0</v>
      </c>
      <c r="K404" s="4">
        <f t="shared" si="259"/>
        <v>0</v>
      </c>
      <c r="L404" s="5">
        <f t="shared" si="259"/>
        <v>0</v>
      </c>
      <c r="M404" s="4">
        <f t="shared" si="259"/>
        <v>0</v>
      </c>
      <c r="N404" s="5">
        <f t="shared" si="259"/>
        <v>0</v>
      </c>
      <c r="O404" s="4"/>
      <c r="P404" s="4">
        <f t="shared" ref="P404:W404" si="260">SUM(P402:P403)</f>
        <v>0</v>
      </c>
      <c r="Q404" s="5">
        <f t="shared" si="260"/>
        <v>0</v>
      </c>
      <c r="R404" s="4">
        <f t="shared" si="260"/>
        <v>0</v>
      </c>
      <c r="S404" s="5">
        <f t="shared" si="260"/>
        <v>0</v>
      </c>
      <c r="T404" s="4">
        <f t="shared" si="260"/>
        <v>0</v>
      </c>
      <c r="U404" s="5">
        <f t="shared" si="260"/>
        <v>0</v>
      </c>
      <c r="V404" s="4">
        <f t="shared" si="260"/>
        <v>0</v>
      </c>
      <c r="W404" s="5">
        <f t="shared" si="260"/>
        <v>0</v>
      </c>
      <c r="X404" s="4"/>
      <c r="Y404" s="4">
        <f>SUM(Y402:Y403)</f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7"/>
        <v>1</v>
      </c>
      <c r="AE404" s="109" t="b">
        <f t="shared" si="248"/>
        <v>1</v>
      </c>
    </row>
    <row r="405" spans="1:31" s="176" customFormat="1">
      <c r="A405" s="4"/>
      <c r="B405" s="4" t="s">
        <v>284</v>
      </c>
      <c r="C405" s="4">
        <f>C404+C400</f>
        <v>35214</v>
      </c>
      <c r="D405" s="5">
        <f>D404+D400</f>
        <v>1828.5501788000001</v>
      </c>
      <c r="E405" s="4">
        <f>E404+E400</f>
        <v>24166</v>
      </c>
      <c r="F405" s="5">
        <f>F404+F400</f>
        <v>1283.1667499999999</v>
      </c>
      <c r="G405" s="175">
        <f t="shared" si="245"/>
        <v>0.68626114613505995</v>
      </c>
      <c r="H405" s="175">
        <f t="shared" si="246"/>
        <v>0.70173997130452703</v>
      </c>
      <c r="I405" s="4">
        <f t="shared" ref="I405:N405" si="261">I404+I400</f>
        <v>11048</v>
      </c>
      <c r="J405" s="5">
        <f t="shared" si="261"/>
        <v>186.44742880000004</v>
      </c>
      <c r="K405" s="4">
        <f t="shared" si="261"/>
        <v>0</v>
      </c>
      <c r="L405" s="5">
        <f t="shared" si="261"/>
        <v>358.93599999999998</v>
      </c>
      <c r="M405" s="4">
        <f t="shared" si="261"/>
        <v>0</v>
      </c>
      <c r="N405" s="5">
        <f t="shared" si="261"/>
        <v>0</v>
      </c>
      <c r="O405" s="4"/>
      <c r="P405" s="4">
        <f t="shared" ref="P405:W405" si="262">P404+P400</f>
        <v>23073</v>
      </c>
      <c r="Q405" s="5">
        <f t="shared" si="262"/>
        <v>1402.1518000000001</v>
      </c>
      <c r="R405" s="4">
        <f t="shared" si="262"/>
        <v>23070</v>
      </c>
      <c r="S405" s="5">
        <f>S404+S400</f>
        <v>1761.0878</v>
      </c>
      <c r="T405" s="4">
        <f t="shared" si="262"/>
        <v>0</v>
      </c>
      <c r="U405" s="5">
        <f t="shared" si="262"/>
        <v>358.93599999999998</v>
      </c>
      <c r="V405" s="4">
        <f t="shared" si="262"/>
        <v>0</v>
      </c>
      <c r="W405" s="5">
        <f t="shared" si="262"/>
        <v>0</v>
      </c>
      <c r="X405" s="4"/>
      <c r="Y405" s="4">
        <f>Y404+Y400</f>
        <v>23073</v>
      </c>
      <c r="Z405" s="5">
        <f>Z404+Z400</f>
        <v>1402.1518000000001</v>
      </c>
      <c r="AA405" s="4">
        <f>AA404+AA400</f>
        <v>23070</v>
      </c>
      <c r="AB405" s="5">
        <f>AB404+AB400</f>
        <v>1761.0878</v>
      </c>
      <c r="AC405" s="4"/>
      <c r="AD405" s="109" t="b">
        <f t="shared" si="247"/>
        <v>0</v>
      </c>
      <c r="AE405" s="109" t="b">
        <f t="shared" si="248"/>
        <v>1</v>
      </c>
    </row>
    <row r="406" spans="1:31" s="176" customFormat="1" ht="78.7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7"/>
        <v>1</v>
      </c>
      <c r="AE406" s="109" t="b">
        <f t="shared" si="248"/>
        <v>1</v>
      </c>
    </row>
    <row r="407" spans="1:31" s="176" customFormat="1" ht="31.5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7"/>
        <v>1</v>
      </c>
      <c r="AE407" s="109" t="b">
        <f t="shared" si="248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7"/>
        <v>1</v>
      </c>
      <c r="AE408" s="109" t="b">
        <f t="shared" si="248"/>
        <v>1</v>
      </c>
    </row>
    <row r="409" spans="1:31" ht="31.5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5"/>
        <v>#DIV/0!</v>
      </c>
      <c r="H409" s="108" t="e">
        <f t="shared" si="246"/>
        <v>#DIV/0!</v>
      </c>
      <c r="I409" s="2"/>
      <c r="J409" s="3"/>
      <c r="K409" s="2">
        <f t="shared" ref="K409:L417" si="263">C409-E409</f>
        <v>0</v>
      </c>
      <c r="L409" s="3">
        <f t="shared" si="263"/>
        <v>0</v>
      </c>
      <c r="M409" s="2"/>
      <c r="N409" s="3"/>
      <c r="O409" s="2"/>
      <c r="P409" s="2"/>
      <c r="Q409" s="3"/>
      <c r="R409" s="2">
        <f t="shared" ref="R409:R417" si="264">K409+M409+P409</f>
        <v>0</v>
      </c>
      <c r="S409" s="3">
        <f t="shared" ref="S409:S417" si="265">L409+N409+Q409</f>
        <v>0</v>
      </c>
      <c r="T409" s="2"/>
      <c r="U409" s="3"/>
      <c r="V409" s="2"/>
      <c r="W409" s="3"/>
      <c r="X409" s="2"/>
      <c r="Y409" s="2"/>
      <c r="Z409" s="3">
        <f t="shared" ref="Z409:Z417" si="266">X409*Y409</f>
        <v>0</v>
      </c>
      <c r="AA409" s="2">
        <f t="shared" ref="AA409:AA417" si="267">T409+V409+Y409</f>
        <v>0</v>
      </c>
      <c r="AB409" s="3">
        <f t="shared" ref="AB409:AB417" si="268">U409+W409+Z409</f>
        <v>0</v>
      </c>
      <c r="AC409" s="2"/>
      <c r="AD409" s="109" t="b">
        <f t="shared" si="247"/>
        <v>1</v>
      </c>
      <c r="AE409" s="109" t="b">
        <f t="shared" si="248"/>
        <v>1</v>
      </c>
    </row>
    <row r="410" spans="1:31" ht="47.2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5"/>
        <v>#DIV/0!</v>
      </c>
      <c r="H410" s="108" t="e">
        <f t="shared" si="246"/>
        <v>#DIV/0!</v>
      </c>
      <c r="I410" s="2"/>
      <c r="J410" s="3"/>
      <c r="K410" s="2">
        <f t="shared" si="263"/>
        <v>0</v>
      </c>
      <c r="L410" s="3">
        <f t="shared" si="263"/>
        <v>0</v>
      </c>
      <c r="M410" s="2"/>
      <c r="N410" s="3"/>
      <c r="O410" s="2"/>
      <c r="P410" s="2"/>
      <c r="Q410" s="3"/>
      <c r="R410" s="2">
        <f t="shared" si="264"/>
        <v>0</v>
      </c>
      <c r="S410" s="3">
        <f t="shared" si="265"/>
        <v>0</v>
      </c>
      <c r="T410" s="2"/>
      <c r="U410" s="3"/>
      <c r="V410" s="2"/>
      <c r="W410" s="3"/>
      <c r="X410" s="2"/>
      <c r="Y410" s="2"/>
      <c r="Z410" s="3">
        <f t="shared" si="266"/>
        <v>0</v>
      </c>
      <c r="AA410" s="2">
        <f t="shared" si="267"/>
        <v>0</v>
      </c>
      <c r="AB410" s="3">
        <f t="shared" si="268"/>
        <v>0</v>
      </c>
      <c r="AC410" s="2"/>
      <c r="AD410" s="109" t="b">
        <f t="shared" si="247"/>
        <v>1</v>
      </c>
      <c r="AE410" s="109" t="b">
        <f t="shared" si="248"/>
        <v>1</v>
      </c>
    </row>
    <row r="411" spans="1:31">
      <c r="A411" s="2">
        <f t="shared" ref="A411:A417" si="269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5"/>
        <v>#DIV/0!</v>
      </c>
      <c r="H411" s="108" t="e">
        <f t="shared" si="246"/>
        <v>#DIV/0!</v>
      </c>
      <c r="I411" s="2"/>
      <c r="J411" s="3"/>
      <c r="K411" s="2">
        <f t="shared" si="263"/>
        <v>0</v>
      </c>
      <c r="L411" s="3">
        <f t="shared" si="263"/>
        <v>0</v>
      </c>
      <c r="M411" s="2"/>
      <c r="N411" s="3"/>
      <c r="O411" s="2"/>
      <c r="P411" s="2"/>
      <c r="Q411" s="3"/>
      <c r="R411" s="2">
        <f t="shared" si="264"/>
        <v>0</v>
      </c>
      <c r="S411" s="3">
        <f t="shared" si="265"/>
        <v>0</v>
      </c>
      <c r="T411" s="2"/>
      <c r="U411" s="3"/>
      <c r="V411" s="2"/>
      <c r="W411" s="3"/>
      <c r="X411" s="2"/>
      <c r="Y411" s="2"/>
      <c r="Z411" s="3">
        <f t="shared" si="266"/>
        <v>0</v>
      </c>
      <c r="AA411" s="2">
        <f t="shared" si="267"/>
        <v>0</v>
      </c>
      <c r="AB411" s="3">
        <f t="shared" si="268"/>
        <v>0</v>
      </c>
      <c r="AC411" s="2"/>
      <c r="AD411" s="109" t="b">
        <f t="shared" si="247"/>
        <v>1</v>
      </c>
      <c r="AE411" s="109" t="b">
        <f t="shared" si="248"/>
        <v>1</v>
      </c>
    </row>
    <row r="412" spans="1:31">
      <c r="A412" s="2">
        <f t="shared" si="269"/>
        <v>26.040000000000006</v>
      </c>
      <c r="B412" s="2" t="s">
        <v>291</v>
      </c>
      <c r="C412" s="2"/>
      <c r="D412" s="3"/>
      <c r="E412" s="2"/>
      <c r="F412" s="3"/>
      <c r="G412" s="108" t="e">
        <f t="shared" si="245"/>
        <v>#DIV/0!</v>
      </c>
      <c r="H412" s="108" t="e">
        <f t="shared" si="246"/>
        <v>#DIV/0!</v>
      </c>
      <c r="I412" s="2"/>
      <c r="J412" s="3"/>
      <c r="K412" s="2">
        <f t="shared" si="263"/>
        <v>0</v>
      </c>
      <c r="L412" s="3">
        <f t="shared" si="263"/>
        <v>0</v>
      </c>
      <c r="M412" s="2"/>
      <c r="N412" s="3"/>
      <c r="O412" s="2"/>
      <c r="P412" s="2"/>
      <c r="Q412" s="3"/>
      <c r="R412" s="2">
        <f t="shared" si="264"/>
        <v>0</v>
      </c>
      <c r="S412" s="3">
        <f t="shared" si="265"/>
        <v>0</v>
      </c>
      <c r="T412" s="2"/>
      <c r="U412" s="3"/>
      <c r="V412" s="2"/>
      <c r="W412" s="3"/>
      <c r="X412" s="2"/>
      <c r="Y412" s="2"/>
      <c r="Z412" s="3">
        <f t="shared" si="266"/>
        <v>0</v>
      </c>
      <c r="AA412" s="2">
        <f t="shared" si="267"/>
        <v>0</v>
      </c>
      <c r="AB412" s="3">
        <f t="shared" si="268"/>
        <v>0</v>
      </c>
      <c r="AC412" s="2"/>
      <c r="AD412" s="109" t="b">
        <f t="shared" si="247"/>
        <v>1</v>
      </c>
      <c r="AE412" s="109" t="b">
        <f t="shared" si="248"/>
        <v>1</v>
      </c>
    </row>
    <row r="413" spans="1:31" ht="31.5">
      <c r="A413" s="2">
        <f t="shared" si="269"/>
        <v>26.050000000000008</v>
      </c>
      <c r="B413" s="2" t="s">
        <v>292</v>
      </c>
      <c r="C413" s="2"/>
      <c r="D413" s="3"/>
      <c r="E413" s="2"/>
      <c r="F413" s="3"/>
      <c r="G413" s="108" t="e">
        <f t="shared" si="245"/>
        <v>#DIV/0!</v>
      </c>
      <c r="H413" s="108" t="e">
        <f t="shared" si="246"/>
        <v>#DIV/0!</v>
      </c>
      <c r="I413" s="2"/>
      <c r="J413" s="3"/>
      <c r="K413" s="2">
        <f t="shared" si="263"/>
        <v>0</v>
      </c>
      <c r="L413" s="3">
        <f t="shared" si="263"/>
        <v>0</v>
      </c>
      <c r="M413" s="2"/>
      <c r="N413" s="3"/>
      <c r="O413" s="2"/>
      <c r="P413" s="2"/>
      <c r="Q413" s="3"/>
      <c r="R413" s="2">
        <f t="shared" si="264"/>
        <v>0</v>
      </c>
      <c r="S413" s="3">
        <f t="shared" si="265"/>
        <v>0</v>
      </c>
      <c r="T413" s="2"/>
      <c r="U413" s="3"/>
      <c r="V413" s="2"/>
      <c r="W413" s="3"/>
      <c r="X413" s="2"/>
      <c r="Y413" s="2"/>
      <c r="Z413" s="3">
        <f t="shared" si="266"/>
        <v>0</v>
      </c>
      <c r="AA413" s="2">
        <f t="shared" si="267"/>
        <v>0</v>
      </c>
      <c r="AB413" s="3">
        <f t="shared" si="268"/>
        <v>0</v>
      </c>
      <c r="AC413" s="2"/>
      <c r="AD413" s="109" t="b">
        <f t="shared" si="247"/>
        <v>1</v>
      </c>
      <c r="AE413" s="109" t="b">
        <f t="shared" si="248"/>
        <v>1</v>
      </c>
    </row>
    <row r="414" spans="1:31" ht="47.25">
      <c r="A414" s="2">
        <f t="shared" si="269"/>
        <v>26.060000000000009</v>
      </c>
      <c r="B414" s="2" t="s">
        <v>33</v>
      </c>
      <c r="C414" s="2"/>
      <c r="D414" s="3"/>
      <c r="E414" s="2"/>
      <c r="F414" s="3"/>
      <c r="G414" s="108" t="e">
        <f t="shared" si="245"/>
        <v>#DIV/0!</v>
      </c>
      <c r="H414" s="108" t="e">
        <f t="shared" si="246"/>
        <v>#DIV/0!</v>
      </c>
      <c r="I414" s="2"/>
      <c r="J414" s="3"/>
      <c r="K414" s="2">
        <f t="shared" si="263"/>
        <v>0</v>
      </c>
      <c r="L414" s="3">
        <f t="shared" si="263"/>
        <v>0</v>
      </c>
      <c r="M414" s="2"/>
      <c r="N414" s="3"/>
      <c r="O414" s="2"/>
      <c r="P414" s="2"/>
      <c r="Q414" s="3"/>
      <c r="R414" s="2">
        <f t="shared" si="264"/>
        <v>0</v>
      </c>
      <c r="S414" s="3">
        <f t="shared" si="265"/>
        <v>0</v>
      </c>
      <c r="T414" s="2"/>
      <c r="U414" s="3"/>
      <c r="V414" s="2"/>
      <c r="W414" s="3"/>
      <c r="X414" s="2"/>
      <c r="Y414" s="2"/>
      <c r="Z414" s="3">
        <f t="shared" si="266"/>
        <v>0</v>
      </c>
      <c r="AA414" s="2">
        <f t="shared" si="267"/>
        <v>0</v>
      </c>
      <c r="AB414" s="3">
        <f t="shared" si="268"/>
        <v>0</v>
      </c>
      <c r="AC414" s="2"/>
      <c r="AD414" s="109" t="b">
        <f t="shared" si="247"/>
        <v>1</v>
      </c>
      <c r="AE414" s="109" t="b">
        <f t="shared" si="248"/>
        <v>1</v>
      </c>
    </row>
    <row r="415" spans="1:31" ht="47.25">
      <c r="A415" s="2">
        <f t="shared" si="269"/>
        <v>26.070000000000011</v>
      </c>
      <c r="B415" s="2" t="s">
        <v>34</v>
      </c>
      <c r="C415" s="2"/>
      <c r="D415" s="3"/>
      <c r="E415" s="2"/>
      <c r="F415" s="3"/>
      <c r="G415" s="108" t="e">
        <f t="shared" si="245"/>
        <v>#DIV/0!</v>
      </c>
      <c r="H415" s="108" t="e">
        <f t="shared" si="246"/>
        <v>#DIV/0!</v>
      </c>
      <c r="I415" s="2"/>
      <c r="J415" s="3"/>
      <c r="K415" s="2">
        <f t="shared" si="263"/>
        <v>0</v>
      </c>
      <c r="L415" s="3">
        <f t="shared" si="263"/>
        <v>0</v>
      </c>
      <c r="M415" s="2"/>
      <c r="N415" s="3"/>
      <c r="O415" s="2"/>
      <c r="P415" s="2"/>
      <c r="Q415" s="3"/>
      <c r="R415" s="2">
        <f t="shared" si="264"/>
        <v>0</v>
      </c>
      <c r="S415" s="3">
        <f t="shared" si="265"/>
        <v>0</v>
      </c>
      <c r="T415" s="2"/>
      <c r="U415" s="3"/>
      <c r="V415" s="2"/>
      <c r="W415" s="3"/>
      <c r="X415" s="2"/>
      <c r="Y415" s="2"/>
      <c r="Z415" s="3">
        <f t="shared" si="266"/>
        <v>0</v>
      </c>
      <c r="AA415" s="2">
        <f t="shared" si="267"/>
        <v>0</v>
      </c>
      <c r="AB415" s="3">
        <f t="shared" si="268"/>
        <v>0</v>
      </c>
      <c r="AC415" s="2"/>
      <c r="AD415" s="109" t="b">
        <f t="shared" si="247"/>
        <v>1</v>
      </c>
      <c r="AE415" s="109" t="b">
        <f t="shared" si="248"/>
        <v>1</v>
      </c>
    </row>
    <row r="416" spans="1:31">
      <c r="A416" s="2">
        <f t="shared" si="269"/>
        <v>26.080000000000013</v>
      </c>
      <c r="B416" s="2" t="s">
        <v>293</v>
      </c>
      <c r="C416" s="2"/>
      <c r="D416" s="3"/>
      <c r="E416" s="2"/>
      <c r="F416" s="3"/>
      <c r="G416" s="108" t="e">
        <f t="shared" si="245"/>
        <v>#DIV/0!</v>
      </c>
      <c r="H416" s="108" t="e">
        <f t="shared" si="246"/>
        <v>#DIV/0!</v>
      </c>
      <c r="I416" s="2"/>
      <c r="J416" s="3"/>
      <c r="K416" s="2">
        <f t="shared" si="263"/>
        <v>0</v>
      </c>
      <c r="L416" s="3">
        <f t="shared" si="263"/>
        <v>0</v>
      </c>
      <c r="M416" s="2"/>
      <c r="N416" s="3"/>
      <c r="O416" s="2"/>
      <c r="P416" s="2"/>
      <c r="Q416" s="3"/>
      <c r="R416" s="2">
        <f t="shared" si="264"/>
        <v>0</v>
      </c>
      <c r="S416" s="3">
        <f t="shared" si="265"/>
        <v>0</v>
      </c>
      <c r="T416" s="2"/>
      <c r="U416" s="3"/>
      <c r="V416" s="2"/>
      <c r="W416" s="3"/>
      <c r="X416" s="2"/>
      <c r="Y416" s="2"/>
      <c r="Z416" s="3">
        <f t="shared" si="266"/>
        <v>0</v>
      </c>
      <c r="AA416" s="2">
        <f t="shared" si="267"/>
        <v>0</v>
      </c>
      <c r="AB416" s="3">
        <f t="shared" si="268"/>
        <v>0</v>
      </c>
      <c r="AC416" s="2"/>
      <c r="AD416" s="109" t="b">
        <f t="shared" si="247"/>
        <v>1</v>
      </c>
      <c r="AE416" s="109" t="b">
        <f t="shared" si="248"/>
        <v>1</v>
      </c>
    </row>
    <row r="417" spans="1:31" ht="47.25">
      <c r="A417" s="2">
        <f t="shared" si="269"/>
        <v>26.090000000000014</v>
      </c>
      <c r="B417" s="2" t="s">
        <v>36</v>
      </c>
      <c r="C417" s="2"/>
      <c r="D417" s="3"/>
      <c r="E417" s="2"/>
      <c r="F417" s="3"/>
      <c r="G417" s="108" t="e">
        <f t="shared" si="245"/>
        <v>#DIV/0!</v>
      </c>
      <c r="H417" s="108" t="e">
        <f t="shared" si="246"/>
        <v>#DIV/0!</v>
      </c>
      <c r="I417" s="2"/>
      <c r="J417" s="3"/>
      <c r="K417" s="2">
        <f t="shared" si="263"/>
        <v>0</v>
      </c>
      <c r="L417" s="3">
        <f t="shared" si="263"/>
        <v>0</v>
      </c>
      <c r="M417" s="2"/>
      <c r="N417" s="3"/>
      <c r="O417" s="2"/>
      <c r="P417" s="2"/>
      <c r="Q417" s="3"/>
      <c r="R417" s="2">
        <f t="shared" si="264"/>
        <v>0</v>
      </c>
      <c r="S417" s="3">
        <f t="shared" si="265"/>
        <v>0</v>
      </c>
      <c r="T417" s="2"/>
      <c r="U417" s="3"/>
      <c r="V417" s="2"/>
      <c r="W417" s="3"/>
      <c r="X417" s="2"/>
      <c r="Y417" s="2"/>
      <c r="Z417" s="3">
        <f t="shared" si="266"/>
        <v>0</v>
      </c>
      <c r="AA417" s="2">
        <f t="shared" si="267"/>
        <v>0</v>
      </c>
      <c r="AB417" s="3">
        <f t="shared" si="268"/>
        <v>0</v>
      </c>
      <c r="AC417" s="2"/>
      <c r="AD417" s="109" t="b">
        <f t="shared" si="247"/>
        <v>1</v>
      </c>
      <c r="AE417" s="109" t="b">
        <f t="shared" si="248"/>
        <v>1</v>
      </c>
    </row>
    <row r="418" spans="1:31" s="176" customFormat="1" ht="31.5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5"/>
        <v>#DIV/0!</v>
      </c>
      <c r="H418" s="175" t="e">
        <f t="shared" si="246"/>
        <v>#DIV/0!</v>
      </c>
      <c r="I418" s="4">
        <f t="shared" si="258"/>
        <v>0</v>
      </c>
      <c r="J418" s="5">
        <f t="shared" si="258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70">SUM(P409:P417)</f>
        <v>0</v>
      </c>
      <c r="Q418" s="5">
        <f t="shared" si="270"/>
        <v>0</v>
      </c>
      <c r="R418" s="4">
        <f t="shared" si="270"/>
        <v>0</v>
      </c>
      <c r="S418" s="5">
        <f t="shared" si="270"/>
        <v>0</v>
      </c>
      <c r="T418" s="4">
        <f t="shared" si="270"/>
        <v>0</v>
      </c>
      <c r="U418" s="5">
        <f t="shared" si="270"/>
        <v>0</v>
      </c>
      <c r="V418" s="4">
        <f t="shared" si="270"/>
        <v>0</v>
      </c>
      <c r="W418" s="5">
        <f t="shared" si="270"/>
        <v>0</v>
      </c>
      <c r="X418" s="4"/>
      <c r="Y418" s="4">
        <f t="shared" si="270"/>
        <v>0</v>
      </c>
      <c r="Z418" s="5">
        <f t="shared" si="270"/>
        <v>0</v>
      </c>
      <c r="AA418" s="4">
        <f t="shared" si="270"/>
        <v>0</v>
      </c>
      <c r="AB418" s="5">
        <f t="shared" si="270"/>
        <v>0</v>
      </c>
      <c r="AC418" s="4"/>
      <c r="AD418" s="109" t="b">
        <f t="shared" si="247"/>
        <v>1</v>
      </c>
      <c r="AE418" s="109" t="b">
        <f t="shared" si="248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7"/>
        <v>1</v>
      </c>
      <c r="AE419" s="109" t="b">
        <f t="shared" si="248"/>
        <v>1</v>
      </c>
    </row>
    <row r="420" spans="1:31" ht="47.2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5"/>
        <v>#DIV/0!</v>
      </c>
      <c r="H420" s="108" t="e">
        <f t="shared" si="246"/>
        <v>#DIV/0!</v>
      </c>
      <c r="I420" s="2">
        <f t="shared" si="258"/>
        <v>0</v>
      </c>
      <c r="J420" s="3">
        <f t="shared" si="258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71">K420+M420+P420</f>
        <v>0</v>
      </c>
      <c r="S420" s="3">
        <f t="shared" si="271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2">T420+V420+Y420</f>
        <v>0</v>
      </c>
      <c r="AB420" s="3">
        <f t="shared" si="272"/>
        <v>0</v>
      </c>
      <c r="AC420" s="2"/>
      <c r="AD420" s="109" t="b">
        <f t="shared" si="247"/>
        <v>1</v>
      </c>
      <c r="AE420" s="109" t="b">
        <f t="shared" si="248"/>
        <v>1</v>
      </c>
    </row>
    <row r="421" spans="1:31" ht="31.5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5"/>
        <v>#DIV/0!</v>
      </c>
      <c r="H421" s="108" t="e">
        <f t="shared" si="246"/>
        <v>#DIV/0!</v>
      </c>
      <c r="I421" s="2">
        <f t="shared" si="258"/>
        <v>0</v>
      </c>
      <c r="J421" s="3">
        <f t="shared" si="258"/>
        <v>0</v>
      </c>
      <c r="K421" s="2"/>
      <c r="L421" s="3"/>
      <c r="M421" s="2"/>
      <c r="N421" s="3"/>
      <c r="O421" s="2"/>
      <c r="P421" s="2"/>
      <c r="Q421" s="3"/>
      <c r="R421" s="2">
        <f t="shared" si="271"/>
        <v>0</v>
      </c>
      <c r="S421" s="3">
        <f t="shared" si="271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2"/>
        <v>0</v>
      </c>
      <c r="AB421" s="3">
        <f t="shared" si="272"/>
        <v>0</v>
      </c>
      <c r="AC421" s="2"/>
      <c r="AD421" s="109" t="b">
        <f t="shared" si="247"/>
        <v>1</v>
      </c>
      <c r="AE421" s="109" t="b">
        <f t="shared" si="248"/>
        <v>1</v>
      </c>
    </row>
    <row r="422" spans="1:31" ht="78.7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5"/>
        <v>#DIV/0!</v>
      </c>
      <c r="H422" s="108" t="e">
        <f t="shared" si="246"/>
        <v>#DIV/0!</v>
      </c>
      <c r="I422" s="2">
        <f t="shared" si="258"/>
        <v>0</v>
      </c>
      <c r="J422" s="3">
        <f t="shared" si="258"/>
        <v>0</v>
      </c>
      <c r="K422" s="2"/>
      <c r="L422" s="3"/>
      <c r="M422" s="2"/>
      <c r="N422" s="3"/>
      <c r="O422" s="2"/>
      <c r="P422" s="2"/>
      <c r="Q422" s="3"/>
      <c r="R422" s="2">
        <f t="shared" si="271"/>
        <v>0</v>
      </c>
      <c r="S422" s="3">
        <f t="shared" si="271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2"/>
        <v>0</v>
      </c>
      <c r="AB422" s="3">
        <f t="shared" si="272"/>
        <v>0</v>
      </c>
      <c r="AC422" s="2"/>
      <c r="AD422" s="109" t="b">
        <f t="shared" si="247"/>
        <v>1</v>
      </c>
      <c r="AE422" s="109" t="b">
        <f t="shared" si="248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>
        <f t="shared" ref="Z423:Z441" si="273">X423*Y423</f>
        <v>0</v>
      </c>
      <c r="AA423" s="2">
        <f t="shared" ref="AA423:AA441" si="274">T423+V423+Y423</f>
        <v>0</v>
      </c>
      <c r="AB423" s="3">
        <f t="shared" ref="AB423:AB441" si="275">U423+W423+Z423</f>
        <v>0</v>
      </c>
      <c r="AC423" s="2"/>
      <c r="AD423" s="109" t="b">
        <f t="shared" si="247"/>
        <v>1</v>
      </c>
      <c r="AE423" s="109" t="b">
        <f t="shared" si="248"/>
        <v>1</v>
      </c>
    </row>
    <row r="424" spans="1:31" ht="31.5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5"/>
        <v>#DIV/0!</v>
      </c>
      <c r="H424" s="108" t="e">
        <f t="shared" si="246"/>
        <v>#DIV/0!</v>
      </c>
      <c r="I424" s="2">
        <f t="shared" si="258"/>
        <v>0</v>
      </c>
      <c r="J424" s="3">
        <f t="shared" si="258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6">K424+M424+P424</f>
        <v>0</v>
      </c>
      <c r="S424" s="3">
        <f t="shared" ref="S424:S441" si="277">L424+N424+Q424</f>
        <v>0</v>
      </c>
      <c r="T424" s="2"/>
      <c r="U424" s="3"/>
      <c r="V424" s="2"/>
      <c r="W424" s="3"/>
      <c r="X424" s="2"/>
      <c r="Y424" s="2"/>
      <c r="Z424" s="3">
        <f t="shared" si="273"/>
        <v>0</v>
      </c>
      <c r="AA424" s="2">
        <f t="shared" si="274"/>
        <v>0</v>
      </c>
      <c r="AB424" s="3">
        <f t="shared" si="275"/>
        <v>0</v>
      </c>
      <c r="AC424" s="2"/>
      <c r="AD424" s="109" t="b">
        <f t="shared" si="247"/>
        <v>1</v>
      </c>
      <c r="AE424" s="109" t="b">
        <f t="shared" si="248"/>
        <v>1</v>
      </c>
    </row>
    <row r="425" spans="1:31" ht="78.7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5"/>
        <v>#DIV/0!</v>
      </c>
      <c r="H425" s="108" t="e">
        <f t="shared" si="246"/>
        <v>#DIV/0!</v>
      </c>
      <c r="I425" s="2">
        <f t="shared" si="258"/>
        <v>0</v>
      </c>
      <c r="J425" s="3">
        <f t="shared" si="258"/>
        <v>0</v>
      </c>
      <c r="K425" s="2"/>
      <c r="L425" s="3"/>
      <c r="M425" s="2"/>
      <c r="N425" s="3"/>
      <c r="O425" s="2"/>
      <c r="P425" s="2"/>
      <c r="Q425" s="3"/>
      <c r="R425" s="2">
        <f t="shared" si="276"/>
        <v>0</v>
      </c>
      <c r="S425" s="3">
        <f t="shared" si="277"/>
        <v>0</v>
      </c>
      <c r="T425" s="2"/>
      <c r="U425" s="3"/>
      <c r="V425" s="2"/>
      <c r="W425" s="3"/>
      <c r="X425" s="2"/>
      <c r="Y425" s="2"/>
      <c r="Z425" s="3">
        <f t="shared" si="273"/>
        <v>0</v>
      </c>
      <c r="AA425" s="2">
        <f t="shared" si="274"/>
        <v>0</v>
      </c>
      <c r="AB425" s="3">
        <f t="shared" si="275"/>
        <v>0</v>
      </c>
      <c r="AC425" s="2"/>
      <c r="AD425" s="109" t="b">
        <f t="shared" si="247"/>
        <v>1</v>
      </c>
      <c r="AE425" s="109" t="b">
        <f t="shared" si="248"/>
        <v>1</v>
      </c>
    </row>
    <row r="426" spans="1:31" ht="78.7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5"/>
        <v>#DIV/0!</v>
      </c>
      <c r="H426" s="108" t="e">
        <f t="shared" si="246"/>
        <v>#DIV/0!</v>
      </c>
      <c r="I426" s="2">
        <f t="shared" si="258"/>
        <v>0</v>
      </c>
      <c r="J426" s="3">
        <f t="shared" si="258"/>
        <v>0</v>
      </c>
      <c r="K426" s="2"/>
      <c r="L426" s="3"/>
      <c r="M426" s="2"/>
      <c r="N426" s="3"/>
      <c r="O426" s="2"/>
      <c r="P426" s="2"/>
      <c r="Q426" s="3"/>
      <c r="R426" s="2">
        <f t="shared" si="276"/>
        <v>0</v>
      </c>
      <c r="S426" s="3">
        <f t="shared" si="277"/>
        <v>0</v>
      </c>
      <c r="T426" s="2"/>
      <c r="U426" s="3"/>
      <c r="V426" s="2"/>
      <c r="W426" s="3"/>
      <c r="X426" s="2"/>
      <c r="Y426" s="2"/>
      <c r="Z426" s="3">
        <f t="shared" si="273"/>
        <v>0</v>
      </c>
      <c r="AA426" s="2">
        <f t="shared" si="274"/>
        <v>0</v>
      </c>
      <c r="AB426" s="3">
        <f t="shared" si="275"/>
        <v>0</v>
      </c>
      <c r="AC426" s="2"/>
      <c r="AD426" s="109" t="b">
        <f t="shared" si="247"/>
        <v>1</v>
      </c>
      <c r="AE426" s="109" t="b">
        <f t="shared" si="248"/>
        <v>1</v>
      </c>
    </row>
    <row r="427" spans="1:31" ht="126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5"/>
        <v>#DIV/0!</v>
      </c>
      <c r="H427" s="108" t="e">
        <f t="shared" si="246"/>
        <v>#DIV/0!</v>
      </c>
      <c r="I427" s="2">
        <f t="shared" si="258"/>
        <v>0</v>
      </c>
      <c r="J427" s="3">
        <f t="shared" si="258"/>
        <v>0</v>
      </c>
      <c r="K427" s="2"/>
      <c r="L427" s="3"/>
      <c r="M427" s="2"/>
      <c r="N427" s="3"/>
      <c r="O427" s="2"/>
      <c r="P427" s="2"/>
      <c r="Q427" s="3"/>
      <c r="R427" s="2">
        <f t="shared" si="276"/>
        <v>0</v>
      </c>
      <c r="S427" s="3">
        <f t="shared" si="277"/>
        <v>0</v>
      </c>
      <c r="T427" s="2"/>
      <c r="U427" s="3"/>
      <c r="V427" s="2"/>
      <c r="W427" s="3"/>
      <c r="X427" s="2"/>
      <c r="Y427" s="2"/>
      <c r="Z427" s="3">
        <f t="shared" si="273"/>
        <v>0</v>
      </c>
      <c r="AA427" s="2">
        <f t="shared" si="274"/>
        <v>0</v>
      </c>
      <c r="AB427" s="3">
        <f t="shared" si="275"/>
        <v>0</v>
      </c>
      <c r="AC427" s="2"/>
      <c r="AD427" s="109" t="b">
        <f t="shared" si="247"/>
        <v>1</v>
      </c>
      <c r="AE427" s="109" t="b">
        <f t="shared" si="248"/>
        <v>1</v>
      </c>
    </row>
    <row r="428" spans="1:31" ht="47.2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5"/>
        <v>#DIV/0!</v>
      </c>
      <c r="H428" s="108" t="e">
        <f t="shared" si="246"/>
        <v>#DIV/0!</v>
      </c>
      <c r="I428" s="2">
        <f t="shared" si="258"/>
        <v>0</v>
      </c>
      <c r="J428" s="3">
        <f t="shared" si="258"/>
        <v>0</v>
      </c>
      <c r="K428" s="2"/>
      <c r="L428" s="3"/>
      <c r="M428" s="2"/>
      <c r="N428" s="3"/>
      <c r="O428" s="2"/>
      <c r="P428" s="2"/>
      <c r="Q428" s="3"/>
      <c r="R428" s="2">
        <f t="shared" si="276"/>
        <v>0</v>
      </c>
      <c r="S428" s="3">
        <f t="shared" si="277"/>
        <v>0</v>
      </c>
      <c r="T428" s="2"/>
      <c r="U428" s="3"/>
      <c r="V428" s="2"/>
      <c r="W428" s="3"/>
      <c r="X428" s="2"/>
      <c r="Y428" s="2"/>
      <c r="Z428" s="3">
        <f t="shared" si="273"/>
        <v>0</v>
      </c>
      <c r="AA428" s="2">
        <f t="shared" si="274"/>
        <v>0</v>
      </c>
      <c r="AB428" s="3">
        <f t="shared" si="275"/>
        <v>0</v>
      </c>
      <c r="AC428" s="2"/>
      <c r="AD428" s="109" t="b">
        <f t="shared" si="247"/>
        <v>1</v>
      </c>
      <c r="AE428" s="109" t="b">
        <f t="shared" si="248"/>
        <v>1</v>
      </c>
    </row>
    <row r="429" spans="1:31" ht="47.2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5"/>
        <v>#DIV/0!</v>
      </c>
      <c r="H429" s="108" t="e">
        <f t="shared" si="246"/>
        <v>#DIV/0!</v>
      </c>
      <c r="I429" s="2">
        <f t="shared" si="258"/>
        <v>0</v>
      </c>
      <c r="J429" s="3">
        <f t="shared" si="258"/>
        <v>0</v>
      </c>
      <c r="K429" s="2"/>
      <c r="L429" s="3"/>
      <c r="M429" s="2"/>
      <c r="N429" s="3"/>
      <c r="O429" s="2"/>
      <c r="P429" s="2"/>
      <c r="Q429" s="3"/>
      <c r="R429" s="2">
        <f t="shared" si="276"/>
        <v>0</v>
      </c>
      <c r="S429" s="3">
        <f t="shared" si="277"/>
        <v>0</v>
      </c>
      <c r="T429" s="2"/>
      <c r="U429" s="3"/>
      <c r="V429" s="2"/>
      <c r="W429" s="3"/>
      <c r="X429" s="2"/>
      <c r="Y429" s="2"/>
      <c r="Z429" s="3">
        <f t="shared" si="273"/>
        <v>0</v>
      </c>
      <c r="AA429" s="2">
        <f t="shared" si="274"/>
        <v>0</v>
      </c>
      <c r="AB429" s="3">
        <f t="shared" si="275"/>
        <v>0</v>
      </c>
      <c r="AC429" s="2"/>
      <c r="AD429" s="109" t="b">
        <f t="shared" si="247"/>
        <v>1</v>
      </c>
      <c r="AE429" s="109" t="b">
        <f t="shared" si="248"/>
        <v>1</v>
      </c>
    </row>
    <row r="430" spans="1:31" ht="94.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5"/>
        <v>#DIV/0!</v>
      </c>
      <c r="H430" s="108" t="e">
        <f t="shared" si="246"/>
        <v>#DIV/0!</v>
      </c>
      <c r="I430" s="2">
        <f t="shared" si="258"/>
        <v>0</v>
      </c>
      <c r="J430" s="3">
        <f t="shared" si="258"/>
        <v>0</v>
      </c>
      <c r="K430" s="2"/>
      <c r="L430" s="3"/>
      <c r="M430" s="2"/>
      <c r="N430" s="3"/>
      <c r="O430" s="2"/>
      <c r="P430" s="2"/>
      <c r="Q430" s="3"/>
      <c r="R430" s="2">
        <f t="shared" si="276"/>
        <v>0</v>
      </c>
      <c r="S430" s="3">
        <f t="shared" si="277"/>
        <v>0</v>
      </c>
      <c r="T430" s="2"/>
      <c r="U430" s="3"/>
      <c r="V430" s="2"/>
      <c r="W430" s="3"/>
      <c r="X430" s="2"/>
      <c r="Y430" s="2"/>
      <c r="Z430" s="3">
        <f t="shared" si="273"/>
        <v>0</v>
      </c>
      <c r="AA430" s="2">
        <f t="shared" si="274"/>
        <v>0</v>
      </c>
      <c r="AB430" s="3">
        <f t="shared" si="275"/>
        <v>0</v>
      </c>
      <c r="AC430" s="2"/>
      <c r="AD430" s="109" t="b">
        <f t="shared" si="247"/>
        <v>1</v>
      </c>
      <c r="AE430" s="109" t="b">
        <f t="shared" si="248"/>
        <v>1</v>
      </c>
    </row>
    <row r="431" spans="1:31" ht="78.7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5"/>
        <v>#DIV/0!</v>
      </c>
      <c r="H431" s="108" t="e">
        <f t="shared" si="246"/>
        <v>#DIV/0!</v>
      </c>
      <c r="I431" s="2">
        <f t="shared" si="258"/>
        <v>0</v>
      </c>
      <c r="J431" s="3">
        <f t="shared" si="258"/>
        <v>0</v>
      </c>
      <c r="K431" s="2"/>
      <c r="L431" s="3"/>
      <c r="M431" s="2"/>
      <c r="N431" s="3"/>
      <c r="O431" s="2"/>
      <c r="P431" s="2"/>
      <c r="Q431" s="3"/>
      <c r="R431" s="2">
        <f t="shared" si="276"/>
        <v>0</v>
      </c>
      <c r="S431" s="3">
        <f t="shared" si="277"/>
        <v>0</v>
      </c>
      <c r="T431" s="2"/>
      <c r="U431" s="3"/>
      <c r="V431" s="2"/>
      <c r="W431" s="3"/>
      <c r="X431" s="2"/>
      <c r="Y431" s="2"/>
      <c r="Z431" s="3">
        <f t="shared" si="273"/>
        <v>0</v>
      </c>
      <c r="AA431" s="2">
        <f t="shared" si="274"/>
        <v>0</v>
      </c>
      <c r="AB431" s="3">
        <f t="shared" si="275"/>
        <v>0</v>
      </c>
      <c r="AC431" s="2"/>
      <c r="AD431" s="109" t="b">
        <f t="shared" si="247"/>
        <v>1</v>
      </c>
      <c r="AE431" s="109" t="b">
        <f t="shared" si="248"/>
        <v>1</v>
      </c>
    </row>
    <row r="432" spans="1:31" ht="47.2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5"/>
        <v>#DIV/0!</v>
      </c>
      <c r="H432" s="108" t="e">
        <f t="shared" si="246"/>
        <v>#DIV/0!</v>
      </c>
      <c r="I432" s="2">
        <f t="shared" si="258"/>
        <v>0</v>
      </c>
      <c r="J432" s="3">
        <f t="shared" si="258"/>
        <v>0</v>
      </c>
      <c r="K432" s="2"/>
      <c r="L432" s="3"/>
      <c r="M432" s="2"/>
      <c r="N432" s="3"/>
      <c r="O432" s="2"/>
      <c r="P432" s="2"/>
      <c r="Q432" s="3"/>
      <c r="R432" s="2">
        <f t="shared" si="276"/>
        <v>0</v>
      </c>
      <c r="S432" s="3">
        <f t="shared" si="277"/>
        <v>0</v>
      </c>
      <c r="T432" s="2"/>
      <c r="U432" s="3"/>
      <c r="V432" s="2"/>
      <c r="W432" s="3"/>
      <c r="X432" s="2"/>
      <c r="Y432" s="2"/>
      <c r="Z432" s="3">
        <f t="shared" si="273"/>
        <v>0</v>
      </c>
      <c r="AA432" s="2">
        <f t="shared" si="274"/>
        <v>0</v>
      </c>
      <c r="AB432" s="3">
        <f t="shared" si="275"/>
        <v>0</v>
      </c>
      <c r="AC432" s="2"/>
      <c r="AD432" s="109" t="b">
        <f t="shared" si="247"/>
        <v>1</v>
      </c>
      <c r="AE432" s="109" t="b">
        <f t="shared" si="248"/>
        <v>1</v>
      </c>
    </row>
    <row r="433" spans="1:31" ht="63">
      <c r="A433" s="2">
        <f t="shared" ref="A433:A441" si="278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5"/>
        <v>#DIV/0!</v>
      </c>
      <c r="H433" s="108" t="e">
        <f t="shared" si="246"/>
        <v>#DIV/0!</v>
      </c>
      <c r="I433" s="2">
        <f t="shared" si="258"/>
        <v>0</v>
      </c>
      <c r="J433" s="3">
        <f t="shared" si="258"/>
        <v>0</v>
      </c>
      <c r="K433" s="2"/>
      <c r="L433" s="3"/>
      <c r="M433" s="2"/>
      <c r="N433" s="3"/>
      <c r="O433" s="2"/>
      <c r="P433" s="2"/>
      <c r="Q433" s="3"/>
      <c r="R433" s="2">
        <f t="shared" si="276"/>
        <v>0</v>
      </c>
      <c r="S433" s="3">
        <f t="shared" si="277"/>
        <v>0</v>
      </c>
      <c r="T433" s="2"/>
      <c r="U433" s="3"/>
      <c r="V433" s="2"/>
      <c r="W433" s="3"/>
      <c r="X433" s="2"/>
      <c r="Y433" s="2"/>
      <c r="Z433" s="3">
        <f t="shared" si="273"/>
        <v>0</v>
      </c>
      <c r="AA433" s="2">
        <f t="shared" si="274"/>
        <v>0</v>
      </c>
      <c r="AB433" s="3">
        <f t="shared" si="275"/>
        <v>0</v>
      </c>
      <c r="AC433" s="2"/>
      <c r="AD433" s="109" t="b">
        <f t="shared" si="247"/>
        <v>1</v>
      </c>
      <c r="AE433" s="109" t="b">
        <f t="shared" si="248"/>
        <v>1</v>
      </c>
    </row>
    <row r="434" spans="1:31" ht="63">
      <c r="A434" s="2">
        <f t="shared" si="278"/>
        <v>26.160000000000004</v>
      </c>
      <c r="B434" s="2" t="s">
        <v>301</v>
      </c>
      <c r="C434" s="2"/>
      <c r="D434" s="3"/>
      <c r="E434" s="2"/>
      <c r="F434" s="3"/>
      <c r="G434" s="108" t="e">
        <f t="shared" si="245"/>
        <v>#DIV/0!</v>
      </c>
      <c r="H434" s="108" t="e">
        <f t="shared" si="246"/>
        <v>#DIV/0!</v>
      </c>
      <c r="I434" s="2">
        <f t="shared" si="258"/>
        <v>0</v>
      </c>
      <c r="J434" s="3">
        <f t="shared" si="258"/>
        <v>0</v>
      </c>
      <c r="K434" s="2"/>
      <c r="L434" s="3"/>
      <c r="M434" s="2"/>
      <c r="N434" s="3"/>
      <c r="O434" s="2"/>
      <c r="P434" s="2"/>
      <c r="Q434" s="3"/>
      <c r="R434" s="2">
        <f t="shared" si="276"/>
        <v>0</v>
      </c>
      <c r="S434" s="3">
        <f t="shared" si="277"/>
        <v>0</v>
      </c>
      <c r="T434" s="2"/>
      <c r="U434" s="3"/>
      <c r="V434" s="2"/>
      <c r="W434" s="3"/>
      <c r="X434" s="2"/>
      <c r="Y434" s="2"/>
      <c r="Z434" s="3">
        <f t="shared" si="273"/>
        <v>0</v>
      </c>
      <c r="AA434" s="2">
        <f t="shared" si="274"/>
        <v>0</v>
      </c>
      <c r="AB434" s="3">
        <f t="shared" si="275"/>
        <v>0</v>
      </c>
      <c r="AC434" s="2"/>
      <c r="AD434" s="109" t="b">
        <f t="shared" si="247"/>
        <v>1</v>
      </c>
      <c r="AE434" s="109" t="b">
        <f t="shared" si="248"/>
        <v>1</v>
      </c>
    </row>
    <row r="435" spans="1:31" ht="47.25">
      <c r="A435" s="2">
        <f t="shared" si="278"/>
        <v>26.170000000000005</v>
      </c>
      <c r="B435" s="2" t="s">
        <v>302</v>
      </c>
      <c r="C435" s="2"/>
      <c r="D435" s="3"/>
      <c r="E435" s="2"/>
      <c r="F435" s="3"/>
      <c r="G435" s="108" t="e">
        <f t="shared" si="245"/>
        <v>#DIV/0!</v>
      </c>
      <c r="H435" s="108" t="e">
        <f t="shared" si="246"/>
        <v>#DIV/0!</v>
      </c>
      <c r="I435" s="2">
        <f t="shared" si="258"/>
        <v>0</v>
      </c>
      <c r="J435" s="3">
        <f t="shared" si="258"/>
        <v>0</v>
      </c>
      <c r="K435" s="2"/>
      <c r="L435" s="3"/>
      <c r="M435" s="2"/>
      <c r="N435" s="3"/>
      <c r="O435" s="2"/>
      <c r="P435" s="2"/>
      <c r="Q435" s="3"/>
      <c r="R435" s="2">
        <f t="shared" si="276"/>
        <v>0</v>
      </c>
      <c r="S435" s="3">
        <f t="shared" si="277"/>
        <v>0</v>
      </c>
      <c r="T435" s="2"/>
      <c r="U435" s="3"/>
      <c r="V435" s="2"/>
      <c r="W435" s="3"/>
      <c r="X435" s="2"/>
      <c r="Y435" s="2"/>
      <c r="Z435" s="3">
        <f t="shared" si="273"/>
        <v>0</v>
      </c>
      <c r="AA435" s="2">
        <f t="shared" si="274"/>
        <v>0</v>
      </c>
      <c r="AB435" s="3">
        <f t="shared" si="275"/>
        <v>0</v>
      </c>
      <c r="AC435" s="2"/>
      <c r="AD435" s="109" t="b">
        <f t="shared" si="247"/>
        <v>1</v>
      </c>
      <c r="AE435" s="109" t="b">
        <f t="shared" si="248"/>
        <v>1</v>
      </c>
    </row>
    <row r="436" spans="1:31" ht="47.25">
      <c r="A436" s="2">
        <f t="shared" si="278"/>
        <v>26.180000000000007</v>
      </c>
      <c r="B436" s="2" t="s">
        <v>303</v>
      </c>
      <c r="C436" s="2"/>
      <c r="D436" s="3"/>
      <c r="E436" s="2"/>
      <c r="F436" s="3"/>
      <c r="G436" s="108" t="e">
        <f t="shared" si="245"/>
        <v>#DIV/0!</v>
      </c>
      <c r="H436" s="108" t="e">
        <f t="shared" si="246"/>
        <v>#DIV/0!</v>
      </c>
      <c r="I436" s="2">
        <f t="shared" si="258"/>
        <v>0</v>
      </c>
      <c r="J436" s="3">
        <f t="shared" si="258"/>
        <v>0</v>
      </c>
      <c r="K436" s="2"/>
      <c r="L436" s="3"/>
      <c r="M436" s="2"/>
      <c r="N436" s="3"/>
      <c r="O436" s="2"/>
      <c r="P436" s="2"/>
      <c r="Q436" s="3"/>
      <c r="R436" s="2">
        <f t="shared" si="276"/>
        <v>0</v>
      </c>
      <c r="S436" s="3">
        <f t="shared" si="277"/>
        <v>0</v>
      </c>
      <c r="T436" s="2"/>
      <c r="U436" s="3"/>
      <c r="V436" s="2"/>
      <c r="W436" s="3"/>
      <c r="X436" s="2"/>
      <c r="Y436" s="2"/>
      <c r="Z436" s="3">
        <f t="shared" si="273"/>
        <v>0</v>
      </c>
      <c r="AA436" s="2">
        <f t="shared" si="274"/>
        <v>0</v>
      </c>
      <c r="AB436" s="3">
        <f t="shared" si="275"/>
        <v>0</v>
      </c>
      <c r="AC436" s="2"/>
      <c r="AD436" s="109" t="b">
        <f t="shared" si="247"/>
        <v>1</v>
      </c>
      <c r="AE436" s="109" t="b">
        <f t="shared" si="248"/>
        <v>1</v>
      </c>
    </row>
    <row r="437" spans="1:31" ht="47.25">
      <c r="A437" s="2">
        <f t="shared" si="278"/>
        <v>26.190000000000008</v>
      </c>
      <c r="B437" s="2" t="s">
        <v>304</v>
      </c>
      <c r="C437" s="2"/>
      <c r="D437" s="3"/>
      <c r="E437" s="2"/>
      <c r="F437" s="3"/>
      <c r="G437" s="108" t="e">
        <f t="shared" si="245"/>
        <v>#DIV/0!</v>
      </c>
      <c r="H437" s="108" t="e">
        <f t="shared" si="246"/>
        <v>#DIV/0!</v>
      </c>
      <c r="I437" s="2">
        <f t="shared" si="258"/>
        <v>0</v>
      </c>
      <c r="J437" s="3">
        <f t="shared" si="258"/>
        <v>0</v>
      </c>
      <c r="K437" s="2"/>
      <c r="L437" s="3"/>
      <c r="M437" s="2"/>
      <c r="N437" s="3"/>
      <c r="O437" s="2"/>
      <c r="P437" s="2"/>
      <c r="Q437" s="3"/>
      <c r="R437" s="2">
        <f t="shared" si="276"/>
        <v>0</v>
      </c>
      <c r="S437" s="3">
        <f t="shared" si="277"/>
        <v>0</v>
      </c>
      <c r="T437" s="2"/>
      <c r="U437" s="3"/>
      <c r="V437" s="2"/>
      <c r="W437" s="3"/>
      <c r="X437" s="2"/>
      <c r="Y437" s="2"/>
      <c r="Z437" s="3">
        <f t="shared" si="273"/>
        <v>0</v>
      </c>
      <c r="AA437" s="2">
        <f t="shared" si="274"/>
        <v>0</v>
      </c>
      <c r="AB437" s="3">
        <f t="shared" si="275"/>
        <v>0</v>
      </c>
      <c r="AC437" s="2"/>
      <c r="AD437" s="109" t="b">
        <f t="shared" si="247"/>
        <v>1</v>
      </c>
      <c r="AE437" s="109" t="b">
        <f t="shared" si="248"/>
        <v>1</v>
      </c>
    </row>
    <row r="438" spans="1:31" ht="47.25">
      <c r="A438" s="2">
        <f t="shared" si="278"/>
        <v>26.20000000000001</v>
      </c>
      <c r="B438" s="2" t="s">
        <v>305</v>
      </c>
      <c r="C438" s="2"/>
      <c r="D438" s="3"/>
      <c r="E438" s="2"/>
      <c r="F438" s="3"/>
      <c r="G438" s="108" t="e">
        <f t="shared" si="245"/>
        <v>#DIV/0!</v>
      </c>
      <c r="H438" s="108" t="e">
        <f t="shared" si="246"/>
        <v>#DIV/0!</v>
      </c>
      <c r="I438" s="2">
        <f t="shared" si="258"/>
        <v>0</v>
      </c>
      <c r="J438" s="3">
        <f t="shared" si="258"/>
        <v>0</v>
      </c>
      <c r="K438" s="2"/>
      <c r="L438" s="3"/>
      <c r="M438" s="2"/>
      <c r="N438" s="3"/>
      <c r="O438" s="2"/>
      <c r="P438" s="2"/>
      <c r="Q438" s="3"/>
      <c r="R438" s="2">
        <f t="shared" si="276"/>
        <v>0</v>
      </c>
      <c r="S438" s="3">
        <f t="shared" si="277"/>
        <v>0</v>
      </c>
      <c r="T438" s="2"/>
      <c r="U438" s="3"/>
      <c r="V438" s="2"/>
      <c r="W438" s="3"/>
      <c r="X438" s="2"/>
      <c r="Y438" s="2"/>
      <c r="Z438" s="3">
        <f t="shared" si="273"/>
        <v>0</v>
      </c>
      <c r="AA438" s="2">
        <f t="shared" si="274"/>
        <v>0</v>
      </c>
      <c r="AB438" s="3">
        <f t="shared" si="275"/>
        <v>0</v>
      </c>
      <c r="AC438" s="2"/>
      <c r="AD438" s="109" t="b">
        <f t="shared" si="247"/>
        <v>1</v>
      </c>
      <c r="AE438" s="109" t="b">
        <f t="shared" si="248"/>
        <v>1</v>
      </c>
    </row>
    <row r="439" spans="1:31" ht="47.25">
      <c r="A439" s="2">
        <f t="shared" si="278"/>
        <v>26.210000000000012</v>
      </c>
      <c r="B439" s="2" t="s">
        <v>93</v>
      </c>
      <c r="C439" s="2"/>
      <c r="D439" s="3"/>
      <c r="E439" s="2"/>
      <c r="F439" s="3"/>
      <c r="G439" s="108" t="e">
        <f t="shared" si="245"/>
        <v>#DIV/0!</v>
      </c>
      <c r="H439" s="108" t="e">
        <f t="shared" si="246"/>
        <v>#DIV/0!</v>
      </c>
      <c r="I439" s="2">
        <f t="shared" si="258"/>
        <v>0</v>
      </c>
      <c r="J439" s="3">
        <f t="shared" si="258"/>
        <v>0</v>
      </c>
      <c r="K439" s="2"/>
      <c r="L439" s="3"/>
      <c r="M439" s="2"/>
      <c r="N439" s="3"/>
      <c r="O439" s="2"/>
      <c r="P439" s="2"/>
      <c r="Q439" s="3"/>
      <c r="R439" s="2">
        <f t="shared" si="276"/>
        <v>0</v>
      </c>
      <c r="S439" s="3">
        <f t="shared" si="277"/>
        <v>0</v>
      </c>
      <c r="T439" s="2"/>
      <c r="U439" s="3"/>
      <c r="V439" s="2"/>
      <c r="W439" s="3"/>
      <c r="X439" s="2"/>
      <c r="Y439" s="2"/>
      <c r="Z439" s="3">
        <f t="shared" si="273"/>
        <v>0</v>
      </c>
      <c r="AA439" s="2">
        <f t="shared" si="274"/>
        <v>0</v>
      </c>
      <c r="AB439" s="3">
        <f t="shared" si="275"/>
        <v>0</v>
      </c>
      <c r="AC439" s="2"/>
      <c r="AD439" s="109" t="b">
        <f t="shared" si="247"/>
        <v>1</v>
      </c>
      <c r="AE439" s="109" t="b">
        <f t="shared" si="248"/>
        <v>1</v>
      </c>
    </row>
    <row r="440" spans="1:31" ht="47.25">
      <c r="A440" s="2">
        <f t="shared" si="278"/>
        <v>26.220000000000013</v>
      </c>
      <c r="B440" s="2" t="s">
        <v>306</v>
      </c>
      <c r="C440" s="2"/>
      <c r="D440" s="3"/>
      <c r="E440" s="2"/>
      <c r="F440" s="3"/>
      <c r="G440" s="108" t="e">
        <f t="shared" si="245"/>
        <v>#DIV/0!</v>
      </c>
      <c r="H440" s="108" t="e">
        <f t="shared" si="246"/>
        <v>#DIV/0!</v>
      </c>
      <c r="I440" s="2">
        <f t="shared" si="258"/>
        <v>0</v>
      </c>
      <c r="J440" s="3">
        <f t="shared" si="258"/>
        <v>0</v>
      </c>
      <c r="K440" s="2"/>
      <c r="L440" s="3"/>
      <c r="M440" s="2"/>
      <c r="N440" s="3"/>
      <c r="O440" s="2"/>
      <c r="P440" s="2"/>
      <c r="Q440" s="3"/>
      <c r="R440" s="2">
        <f t="shared" si="276"/>
        <v>0</v>
      </c>
      <c r="S440" s="3">
        <f t="shared" si="277"/>
        <v>0</v>
      </c>
      <c r="T440" s="2"/>
      <c r="U440" s="3"/>
      <c r="V440" s="2"/>
      <c r="W440" s="3"/>
      <c r="X440" s="2"/>
      <c r="Y440" s="2"/>
      <c r="Z440" s="3">
        <f t="shared" si="273"/>
        <v>0</v>
      </c>
      <c r="AA440" s="2">
        <f t="shared" si="274"/>
        <v>0</v>
      </c>
      <c r="AB440" s="3">
        <f t="shared" si="275"/>
        <v>0</v>
      </c>
      <c r="AC440" s="2"/>
      <c r="AD440" s="109" t="b">
        <f t="shared" si="247"/>
        <v>1</v>
      </c>
      <c r="AE440" s="109" t="b">
        <f t="shared" si="248"/>
        <v>1</v>
      </c>
    </row>
    <row r="441" spans="1:31" ht="63">
      <c r="A441" s="2">
        <f t="shared" si="278"/>
        <v>26.230000000000015</v>
      </c>
      <c r="B441" s="2" t="s">
        <v>95</v>
      </c>
      <c r="C441" s="2"/>
      <c r="D441" s="3"/>
      <c r="E441" s="2"/>
      <c r="F441" s="3"/>
      <c r="G441" s="108" t="e">
        <f t="shared" si="245"/>
        <v>#DIV/0!</v>
      </c>
      <c r="H441" s="108" t="e">
        <f t="shared" si="246"/>
        <v>#DIV/0!</v>
      </c>
      <c r="I441" s="2">
        <f t="shared" si="258"/>
        <v>0</v>
      </c>
      <c r="J441" s="3">
        <f t="shared" si="258"/>
        <v>0</v>
      </c>
      <c r="K441" s="2"/>
      <c r="L441" s="3"/>
      <c r="M441" s="2"/>
      <c r="N441" s="3"/>
      <c r="O441" s="2"/>
      <c r="P441" s="2"/>
      <c r="Q441" s="3"/>
      <c r="R441" s="2">
        <f t="shared" si="276"/>
        <v>0</v>
      </c>
      <c r="S441" s="3">
        <f t="shared" si="277"/>
        <v>0</v>
      </c>
      <c r="T441" s="2"/>
      <c r="U441" s="3"/>
      <c r="V441" s="2"/>
      <c r="W441" s="3"/>
      <c r="X441" s="2"/>
      <c r="Y441" s="2"/>
      <c r="Z441" s="3">
        <f t="shared" si="273"/>
        <v>0</v>
      </c>
      <c r="AA441" s="2">
        <f t="shared" si="274"/>
        <v>0</v>
      </c>
      <c r="AB441" s="3">
        <f t="shared" si="275"/>
        <v>0</v>
      </c>
      <c r="AC441" s="2"/>
      <c r="AD441" s="109" t="b">
        <f t="shared" si="247"/>
        <v>1</v>
      </c>
      <c r="AE441" s="109" t="b">
        <f t="shared" si="248"/>
        <v>1</v>
      </c>
    </row>
    <row r="442" spans="1:31" s="176" customFormat="1" ht="31.5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5"/>
        <v>#DIV/0!</v>
      </c>
      <c r="H442" s="175" t="e">
        <f t="shared" si="246"/>
        <v>#DIV/0!</v>
      </c>
      <c r="I442" s="4">
        <f t="shared" si="258"/>
        <v>0</v>
      </c>
      <c r="J442" s="5">
        <f t="shared" si="258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79">SUM(P420:P441)</f>
        <v>0</v>
      </c>
      <c r="Q442" s="5">
        <f t="shared" si="279"/>
        <v>0</v>
      </c>
      <c r="R442" s="4">
        <f t="shared" si="279"/>
        <v>0</v>
      </c>
      <c r="S442" s="5">
        <f t="shared" si="279"/>
        <v>0</v>
      </c>
      <c r="T442" s="4">
        <f t="shared" si="279"/>
        <v>0</v>
      </c>
      <c r="U442" s="5">
        <f t="shared" si="279"/>
        <v>0</v>
      </c>
      <c r="V442" s="4">
        <f t="shared" si="279"/>
        <v>0</v>
      </c>
      <c r="W442" s="5">
        <f t="shared" si="279"/>
        <v>0</v>
      </c>
      <c r="X442" s="4"/>
      <c r="Y442" s="4">
        <f>SUM(Y420:Y441)</f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>
        <f>SUM(AC420:AC441)</f>
        <v>0</v>
      </c>
      <c r="AD442" s="109" t="b">
        <f t="shared" si="247"/>
        <v>1</v>
      </c>
      <c r="AE442" s="109" t="b">
        <f t="shared" si="248"/>
        <v>1</v>
      </c>
    </row>
    <row r="443" spans="1:31" s="176" customFormat="1" ht="47.2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5"/>
        <v>#DIV/0!</v>
      </c>
      <c r="H443" s="175" t="e">
        <f t="shared" si="246"/>
        <v>#DIV/0!</v>
      </c>
      <c r="I443" s="4">
        <f t="shared" si="258"/>
        <v>0</v>
      </c>
      <c r="J443" s="5">
        <f t="shared" si="258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80">P442+P418</f>
        <v>0</v>
      </c>
      <c r="Q443" s="5">
        <f t="shared" si="280"/>
        <v>0</v>
      </c>
      <c r="R443" s="4">
        <f t="shared" si="280"/>
        <v>0</v>
      </c>
      <c r="S443" s="5">
        <f t="shared" si="280"/>
        <v>0</v>
      </c>
      <c r="T443" s="4">
        <f t="shared" si="280"/>
        <v>0</v>
      </c>
      <c r="U443" s="5">
        <f t="shared" si="280"/>
        <v>0</v>
      </c>
      <c r="V443" s="4">
        <f t="shared" si="280"/>
        <v>0</v>
      </c>
      <c r="W443" s="5">
        <f t="shared" si="280"/>
        <v>0</v>
      </c>
      <c r="X443" s="4"/>
      <c r="Y443" s="4">
        <f t="shared" si="280"/>
        <v>0</v>
      </c>
      <c r="Z443" s="5">
        <f t="shared" si="280"/>
        <v>0</v>
      </c>
      <c r="AA443" s="4">
        <f t="shared" si="280"/>
        <v>0</v>
      </c>
      <c r="AB443" s="5">
        <f t="shared" si="280"/>
        <v>0</v>
      </c>
      <c r="AC443" s="4">
        <f>AC442+AC418</f>
        <v>0</v>
      </c>
      <c r="AD443" s="109" t="b">
        <f t="shared" si="247"/>
        <v>1</v>
      </c>
      <c r="AE443" s="109" t="b">
        <f t="shared" si="248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7"/>
        <v>1</v>
      </c>
      <c r="AE444" s="109" t="b">
        <f t="shared" si="248"/>
        <v>1</v>
      </c>
    </row>
    <row r="445" spans="1:31" s="176" customFormat="1" ht="31.5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7"/>
        <v>1</v>
      </c>
      <c r="AE445" s="109" t="b">
        <f t="shared" si="248"/>
        <v>1</v>
      </c>
    </row>
    <row r="446" spans="1:31" ht="31.5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5"/>
        <v>#DIV/0!</v>
      </c>
      <c r="H446" s="108" t="e">
        <f t="shared" si="246"/>
        <v>#DIV/0!</v>
      </c>
      <c r="I446" s="2"/>
      <c r="J446" s="3"/>
      <c r="K446" s="2">
        <f t="shared" ref="K446:L454" si="281">C446-E446</f>
        <v>0</v>
      </c>
      <c r="L446" s="3">
        <f t="shared" si="281"/>
        <v>0</v>
      </c>
      <c r="M446" s="2"/>
      <c r="N446" s="3"/>
      <c r="O446" s="2"/>
      <c r="P446" s="2"/>
      <c r="Q446" s="3"/>
      <c r="R446" s="2">
        <f t="shared" ref="R446:R454" si="282">K446+M446+P446</f>
        <v>0</v>
      </c>
      <c r="S446" s="3">
        <f t="shared" ref="S446:S454" si="283">L446+N446+Q446</f>
        <v>0</v>
      </c>
      <c r="T446" s="2"/>
      <c r="U446" s="3"/>
      <c r="V446" s="2"/>
      <c r="W446" s="3"/>
      <c r="X446" s="2"/>
      <c r="Y446" s="2"/>
      <c r="Z446" s="3">
        <f t="shared" ref="Z446:Z454" si="284">X446*Y446</f>
        <v>0</v>
      </c>
      <c r="AA446" s="2">
        <f t="shared" ref="AA446:AA454" si="285">T446+V446+Y446</f>
        <v>0</v>
      </c>
      <c r="AB446" s="3">
        <f t="shared" ref="AB446:AB454" si="286">U446+W446+Z446</f>
        <v>0</v>
      </c>
      <c r="AC446" s="2"/>
      <c r="AD446" s="109" t="b">
        <f t="shared" si="247"/>
        <v>1</v>
      </c>
      <c r="AE446" s="109" t="b">
        <f t="shared" si="248"/>
        <v>1</v>
      </c>
    </row>
    <row r="447" spans="1:31" ht="47.25">
      <c r="A447" s="2">
        <f t="shared" ref="A447:A454" si="287">+A446+0.01</f>
        <v>26.25</v>
      </c>
      <c r="B447" s="2" t="s">
        <v>312</v>
      </c>
      <c r="C447" s="2"/>
      <c r="D447" s="3"/>
      <c r="E447" s="2"/>
      <c r="F447" s="3"/>
      <c r="G447" s="108" t="e">
        <f t="shared" si="245"/>
        <v>#DIV/0!</v>
      </c>
      <c r="H447" s="108" t="e">
        <f t="shared" si="246"/>
        <v>#DIV/0!</v>
      </c>
      <c r="I447" s="2"/>
      <c r="J447" s="3"/>
      <c r="K447" s="2">
        <f t="shared" si="281"/>
        <v>0</v>
      </c>
      <c r="L447" s="3">
        <f t="shared" si="281"/>
        <v>0</v>
      </c>
      <c r="M447" s="2"/>
      <c r="N447" s="3"/>
      <c r="O447" s="2"/>
      <c r="P447" s="2"/>
      <c r="Q447" s="3"/>
      <c r="R447" s="2">
        <f t="shared" si="282"/>
        <v>0</v>
      </c>
      <c r="S447" s="3">
        <f t="shared" si="283"/>
        <v>0</v>
      </c>
      <c r="T447" s="2"/>
      <c r="U447" s="3"/>
      <c r="V447" s="2"/>
      <c r="W447" s="3"/>
      <c r="X447" s="2"/>
      <c r="Y447" s="2"/>
      <c r="Z447" s="3">
        <f t="shared" si="284"/>
        <v>0</v>
      </c>
      <c r="AA447" s="2">
        <f t="shared" si="285"/>
        <v>0</v>
      </c>
      <c r="AB447" s="3">
        <f t="shared" si="286"/>
        <v>0</v>
      </c>
      <c r="AC447" s="2"/>
      <c r="AD447" s="109" t="b">
        <f t="shared" si="247"/>
        <v>1</v>
      </c>
      <c r="AE447" s="109" t="b">
        <f t="shared" si="248"/>
        <v>1</v>
      </c>
    </row>
    <row r="448" spans="1:31">
      <c r="A448" s="2">
        <f t="shared" si="287"/>
        <v>26.26</v>
      </c>
      <c r="B448" s="2" t="s">
        <v>290</v>
      </c>
      <c r="C448" s="2"/>
      <c r="D448" s="3"/>
      <c r="E448" s="2"/>
      <c r="F448" s="3"/>
      <c r="G448" s="108" t="e">
        <f t="shared" si="245"/>
        <v>#DIV/0!</v>
      </c>
      <c r="H448" s="108" t="e">
        <f t="shared" si="246"/>
        <v>#DIV/0!</v>
      </c>
      <c r="I448" s="2"/>
      <c r="J448" s="3"/>
      <c r="K448" s="2">
        <f t="shared" si="281"/>
        <v>0</v>
      </c>
      <c r="L448" s="3">
        <f t="shared" si="281"/>
        <v>0</v>
      </c>
      <c r="M448" s="2"/>
      <c r="N448" s="3"/>
      <c r="O448" s="2"/>
      <c r="P448" s="2"/>
      <c r="Q448" s="3"/>
      <c r="R448" s="2">
        <f t="shared" si="282"/>
        <v>0</v>
      </c>
      <c r="S448" s="3">
        <f t="shared" si="283"/>
        <v>0</v>
      </c>
      <c r="T448" s="2"/>
      <c r="U448" s="3"/>
      <c r="V448" s="2"/>
      <c r="W448" s="3"/>
      <c r="X448" s="2"/>
      <c r="Y448" s="2"/>
      <c r="Z448" s="3">
        <f t="shared" si="284"/>
        <v>0</v>
      </c>
      <c r="AA448" s="2">
        <f t="shared" si="285"/>
        <v>0</v>
      </c>
      <c r="AB448" s="3">
        <f t="shared" si="286"/>
        <v>0</v>
      </c>
      <c r="AC448" s="2"/>
      <c r="AD448" s="109" t="b">
        <f t="shared" si="247"/>
        <v>1</v>
      </c>
      <c r="AE448" s="109" t="b">
        <f t="shared" si="248"/>
        <v>1</v>
      </c>
    </row>
    <row r="449" spans="1:31">
      <c r="A449" s="2">
        <f t="shared" si="287"/>
        <v>26.270000000000003</v>
      </c>
      <c r="B449" s="2" t="s">
        <v>313</v>
      </c>
      <c r="C449" s="2"/>
      <c r="D449" s="3"/>
      <c r="E449" s="2"/>
      <c r="F449" s="3"/>
      <c r="G449" s="108" t="e">
        <f t="shared" si="245"/>
        <v>#DIV/0!</v>
      </c>
      <c r="H449" s="108" t="e">
        <f t="shared" si="246"/>
        <v>#DIV/0!</v>
      </c>
      <c r="I449" s="2"/>
      <c r="J449" s="3"/>
      <c r="K449" s="2">
        <f t="shared" si="281"/>
        <v>0</v>
      </c>
      <c r="L449" s="3">
        <f t="shared" si="281"/>
        <v>0</v>
      </c>
      <c r="M449" s="2"/>
      <c r="N449" s="3"/>
      <c r="O449" s="2"/>
      <c r="P449" s="2"/>
      <c r="Q449" s="3"/>
      <c r="R449" s="2">
        <f t="shared" si="282"/>
        <v>0</v>
      </c>
      <c r="S449" s="3">
        <f t="shared" si="283"/>
        <v>0</v>
      </c>
      <c r="T449" s="2"/>
      <c r="U449" s="3"/>
      <c r="V449" s="2"/>
      <c r="W449" s="3"/>
      <c r="X449" s="2"/>
      <c r="Y449" s="2"/>
      <c r="Z449" s="3">
        <f t="shared" si="284"/>
        <v>0</v>
      </c>
      <c r="AA449" s="2">
        <f t="shared" si="285"/>
        <v>0</v>
      </c>
      <c r="AB449" s="3">
        <f t="shared" si="286"/>
        <v>0</v>
      </c>
      <c r="AC449" s="2"/>
      <c r="AD449" s="109" t="b">
        <f t="shared" si="247"/>
        <v>1</v>
      </c>
      <c r="AE449" s="109" t="b">
        <f t="shared" si="248"/>
        <v>1</v>
      </c>
    </row>
    <row r="450" spans="1:31" ht="31.5">
      <c r="A450" s="2">
        <f t="shared" si="287"/>
        <v>26.280000000000005</v>
      </c>
      <c r="B450" s="2" t="s">
        <v>314</v>
      </c>
      <c r="C450" s="2"/>
      <c r="D450" s="3"/>
      <c r="E450" s="2"/>
      <c r="F450" s="3"/>
      <c r="G450" s="108" t="e">
        <f t="shared" si="245"/>
        <v>#DIV/0!</v>
      </c>
      <c r="H450" s="108" t="e">
        <f t="shared" si="246"/>
        <v>#DIV/0!</v>
      </c>
      <c r="I450" s="2"/>
      <c r="J450" s="3"/>
      <c r="K450" s="2">
        <f t="shared" si="281"/>
        <v>0</v>
      </c>
      <c r="L450" s="3">
        <f t="shared" si="281"/>
        <v>0</v>
      </c>
      <c r="M450" s="2"/>
      <c r="N450" s="3"/>
      <c r="O450" s="2"/>
      <c r="P450" s="2"/>
      <c r="Q450" s="3"/>
      <c r="R450" s="2">
        <f t="shared" si="282"/>
        <v>0</v>
      </c>
      <c r="S450" s="3">
        <f t="shared" si="283"/>
        <v>0</v>
      </c>
      <c r="T450" s="2"/>
      <c r="U450" s="3"/>
      <c r="V450" s="2"/>
      <c r="W450" s="3"/>
      <c r="X450" s="2"/>
      <c r="Y450" s="2"/>
      <c r="Z450" s="3">
        <f t="shared" si="284"/>
        <v>0</v>
      </c>
      <c r="AA450" s="2">
        <f t="shared" si="285"/>
        <v>0</v>
      </c>
      <c r="AB450" s="3">
        <f t="shared" si="286"/>
        <v>0</v>
      </c>
      <c r="AC450" s="2"/>
      <c r="AD450" s="109" t="b">
        <f t="shared" si="247"/>
        <v>1</v>
      </c>
      <c r="AE450" s="109" t="b">
        <f t="shared" si="248"/>
        <v>1</v>
      </c>
    </row>
    <row r="451" spans="1:31" ht="47.25">
      <c r="A451" s="2">
        <f t="shared" si="287"/>
        <v>26.290000000000006</v>
      </c>
      <c r="B451" s="2" t="s">
        <v>70</v>
      </c>
      <c r="C451" s="2"/>
      <c r="D451" s="3"/>
      <c r="E451" s="2"/>
      <c r="F451" s="3"/>
      <c r="G451" s="108" t="e">
        <f t="shared" si="245"/>
        <v>#DIV/0!</v>
      </c>
      <c r="H451" s="108" t="e">
        <f t="shared" si="246"/>
        <v>#DIV/0!</v>
      </c>
      <c r="I451" s="2"/>
      <c r="J451" s="3"/>
      <c r="K451" s="2">
        <f t="shared" si="281"/>
        <v>0</v>
      </c>
      <c r="L451" s="3">
        <f t="shared" si="281"/>
        <v>0</v>
      </c>
      <c r="M451" s="2"/>
      <c r="N451" s="3"/>
      <c r="O451" s="2"/>
      <c r="P451" s="2"/>
      <c r="Q451" s="3"/>
      <c r="R451" s="2">
        <f t="shared" si="282"/>
        <v>0</v>
      </c>
      <c r="S451" s="3">
        <f t="shared" si="283"/>
        <v>0</v>
      </c>
      <c r="T451" s="2"/>
      <c r="U451" s="3"/>
      <c r="V451" s="2"/>
      <c r="W451" s="3"/>
      <c r="X451" s="2"/>
      <c r="Y451" s="2"/>
      <c r="Z451" s="3">
        <f t="shared" si="284"/>
        <v>0</v>
      </c>
      <c r="AA451" s="2">
        <f t="shared" si="285"/>
        <v>0</v>
      </c>
      <c r="AB451" s="3">
        <f t="shared" si="286"/>
        <v>0</v>
      </c>
      <c r="AC451" s="2"/>
      <c r="AD451" s="109" t="b">
        <f t="shared" si="247"/>
        <v>1</v>
      </c>
      <c r="AE451" s="109" t="b">
        <f t="shared" si="248"/>
        <v>1</v>
      </c>
    </row>
    <row r="452" spans="1:31" ht="47.25">
      <c r="A452" s="2">
        <f t="shared" si="287"/>
        <v>26.300000000000008</v>
      </c>
      <c r="B452" s="2" t="s">
        <v>71</v>
      </c>
      <c r="C452" s="2"/>
      <c r="D452" s="3"/>
      <c r="E452" s="2"/>
      <c r="F452" s="3"/>
      <c r="G452" s="108" t="e">
        <f t="shared" si="245"/>
        <v>#DIV/0!</v>
      </c>
      <c r="H452" s="108" t="e">
        <f t="shared" si="246"/>
        <v>#DIV/0!</v>
      </c>
      <c r="I452" s="2"/>
      <c r="J452" s="3"/>
      <c r="K452" s="2">
        <f t="shared" si="281"/>
        <v>0</v>
      </c>
      <c r="L452" s="3">
        <f t="shared" si="281"/>
        <v>0</v>
      </c>
      <c r="M452" s="2"/>
      <c r="N452" s="3"/>
      <c r="O452" s="2"/>
      <c r="P452" s="2"/>
      <c r="Q452" s="3"/>
      <c r="R452" s="2">
        <f t="shared" si="282"/>
        <v>0</v>
      </c>
      <c r="S452" s="3">
        <f t="shared" si="283"/>
        <v>0</v>
      </c>
      <c r="T452" s="2"/>
      <c r="U452" s="3"/>
      <c r="V452" s="2"/>
      <c r="W452" s="3"/>
      <c r="X452" s="2"/>
      <c r="Y452" s="2"/>
      <c r="Z452" s="3">
        <f t="shared" si="284"/>
        <v>0</v>
      </c>
      <c r="AA452" s="2">
        <f t="shared" si="285"/>
        <v>0</v>
      </c>
      <c r="AB452" s="3">
        <f t="shared" si="286"/>
        <v>0</v>
      </c>
      <c r="AC452" s="2"/>
      <c r="AD452" s="109" t="b">
        <f t="shared" si="247"/>
        <v>1</v>
      </c>
      <c r="AE452" s="109" t="b">
        <f t="shared" si="248"/>
        <v>1</v>
      </c>
    </row>
    <row r="453" spans="1:31">
      <c r="A453" s="2">
        <f t="shared" si="287"/>
        <v>26.310000000000009</v>
      </c>
      <c r="B453" s="2" t="s">
        <v>293</v>
      </c>
      <c r="C453" s="2"/>
      <c r="D453" s="3"/>
      <c r="E453" s="2"/>
      <c r="F453" s="3"/>
      <c r="G453" s="108" t="e">
        <f t="shared" si="245"/>
        <v>#DIV/0!</v>
      </c>
      <c r="H453" s="108" t="e">
        <f t="shared" si="246"/>
        <v>#DIV/0!</v>
      </c>
      <c r="I453" s="2"/>
      <c r="J453" s="3"/>
      <c r="K453" s="2">
        <f t="shared" si="281"/>
        <v>0</v>
      </c>
      <c r="L453" s="3">
        <f t="shared" si="281"/>
        <v>0</v>
      </c>
      <c r="M453" s="2"/>
      <c r="N453" s="3"/>
      <c r="O453" s="2"/>
      <c r="P453" s="2"/>
      <c r="Q453" s="3"/>
      <c r="R453" s="2">
        <f t="shared" si="282"/>
        <v>0</v>
      </c>
      <c r="S453" s="3">
        <f t="shared" si="283"/>
        <v>0</v>
      </c>
      <c r="T453" s="2"/>
      <c r="U453" s="3"/>
      <c r="V453" s="2"/>
      <c r="W453" s="3"/>
      <c r="X453" s="2"/>
      <c r="Y453" s="2"/>
      <c r="Z453" s="3">
        <f t="shared" si="284"/>
        <v>0</v>
      </c>
      <c r="AA453" s="2">
        <f t="shared" si="285"/>
        <v>0</v>
      </c>
      <c r="AB453" s="3">
        <f t="shared" si="286"/>
        <v>0</v>
      </c>
      <c r="AC453" s="2"/>
      <c r="AD453" s="109" t="b">
        <f t="shared" si="247"/>
        <v>1</v>
      </c>
      <c r="AE453" s="109" t="b">
        <f t="shared" si="248"/>
        <v>1</v>
      </c>
    </row>
    <row r="454" spans="1:31" ht="47.25">
      <c r="A454" s="2">
        <f t="shared" si="287"/>
        <v>26.320000000000011</v>
      </c>
      <c r="B454" s="2" t="s">
        <v>36</v>
      </c>
      <c r="C454" s="2"/>
      <c r="D454" s="3"/>
      <c r="E454" s="2"/>
      <c r="F454" s="3"/>
      <c r="G454" s="108" t="e">
        <f t="shared" si="245"/>
        <v>#DIV/0!</v>
      </c>
      <c r="H454" s="108" t="e">
        <f t="shared" si="246"/>
        <v>#DIV/0!</v>
      </c>
      <c r="I454" s="2"/>
      <c r="J454" s="3"/>
      <c r="K454" s="2">
        <f t="shared" si="281"/>
        <v>0</v>
      </c>
      <c r="L454" s="3">
        <f t="shared" si="281"/>
        <v>0</v>
      </c>
      <c r="M454" s="2"/>
      <c r="N454" s="3"/>
      <c r="O454" s="2"/>
      <c r="P454" s="2"/>
      <c r="Q454" s="3"/>
      <c r="R454" s="2">
        <f t="shared" si="282"/>
        <v>0</v>
      </c>
      <c r="S454" s="3">
        <f t="shared" si="283"/>
        <v>0</v>
      </c>
      <c r="T454" s="2"/>
      <c r="U454" s="3"/>
      <c r="V454" s="2"/>
      <c r="W454" s="3"/>
      <c r="X454" s="2"/>
      <c r="Y454" s="2"/>
      <c r="Z454" s="3">
        <f t="shared" si="284"/>
        <v>0</v>
      </c>
      <c r="AA454" s="2">
        <f t="shared" si="285"/>
        <v>0</v>
      </c>
      <c r="AB454" s="3">
        <f t="shared" si="286"/>
        <v>0</v>
      </c>
      <c r="AC454" s="2"/>
      <c r="AD454" s="109" t="b">
        <f t="shared" si="247"/>
        <v>1</v>
      </c>
      <c r="AE454" s="109" t="b">
        <f t="shared" si="248"/>
        <v>1</v>
      </c>
    </row>
    <row r="455" spans="1:31" s="176" customFormat="1" ht="47.25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5"/>
        <v>#DIV/0!</v>
      </c>
      <c r="H455" s="175" t="e">
        <f t="shared" si="246"/>
        <v>#DIV/0!</v>
      </c>
      <c r="I455" s="4">
        <f t="shared" ref="I455:J512" si="288">C455-E455</f>
        <v>0</v>
      </c>
      <c r="J455" s="5">
        <f t="shared" si="288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AC455" si="289">SUM(P446:P454)</f>
        <v>0</v>
      </c>
      <c r="Q455" s="5">
        <f t="shared" si="289"/>
        <v>0</v>
      </c>
      <c r="R455" s="4">
        <f t="shared" si="289"/>
        <v>0</v>
      </c>
      <c r="S455" s="5">
        <f t="shared" si="289"/>
        <v>0</v>
      </c>
      <c r="T455" s="4">
        <f t="shared" si="289"/>
        <v>0</v>
      </c>
      <c r="U455" s="5">
        <f t="shared" si="289"/>
        <v>0</v>
      </c>
      <c r="V455" s="4">
        <f t="shared" si="289"/>
        <v>0</v>
      </c>
      <c r="W455" s="5">
        <f t="shared" si="289"/>
        <v>0</v>
      </c>
      <c r="X455" s="4"/>
      <c r="Y455" s="4">
        <f>SUM(Y446:Y454)</f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>
        <f t="shared" si="289"/>
        <v>0</v>
      </c>
      <c r="AD455" s="109" t="b">
        <f t="shared" si="247"/>
        <v>1</v>
      </c>
      <c r="AE455" s="109" t="b">
        <f t="shared" si="248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90">X456*Y456=Z456</f>
        <v>1</v>
      </c>
      <c r="AE456" s="109" t="b">
        <f t="shared" ref="AE456:AE519" si="291">U456+W456+Z456=AB456</f>
        <v>1</v>
      </c>
    </row>
    <row r="457" spans="1:31" ht="47.2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2">E457/C457</f>
        <v>#DIV/0!</v>
      </c>
      <c r="H457" s="108" t="e">
        <f t="shared" ref="H457:H518" si="293">F457/D457</f>
        <v>#DIV/0!</v>
      </c>
      <c r="I457" s="2">
        <f t="shared" si="288"/>
        <v>0</v>
      </c>
      <c r="J457" s="3">
        <f t="shared" si="288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4">K457+M457+P457</f>
        <v>0</v>
      </c>
      <c r="S457" s="3">
        <f t="shared" si="294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5">T457+V457+Y457</f>
        <v>0</v>
      </c>
      <c r="AB457" s="3">
        <f t="shared" si="295"/>
        <v>0</v>
      </c>
      <c r="AC457" s="2"/>
      <c r="AD457" s="109" t="b">
        <f t="shared" si="290"/>
        <v>1</v>
      </c>
      <c r="AE457" s="109" t="b">
        <f t="shared" si="291"/>
        <v>1</v>
      </c>
    </row>
    <row r="458" spans="1:31" ht="31.5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2"/>
        <v>#DIV/0!</v>
      </c>
      <c r="H458" s="108" t="e">
        <f t="shared" si="293"/>
        <v>#DIV/0!</v>
      </c>
      <c r="I458" s="2">
        <f t="shared" si="288"/>
        <v>0</v>
      </c>
      <c r="J458" s="3">
        <f t="shared" si="288"/>
        <v>0</v>
      </c>
      <c r="K458" s="2"/>
      <c r="L458" s="3"/>
      <c r="M458" s="2"/>
      <c r="N458" s="3"/>
      <c r="O458" s="2"/>
      <c r="P458" s="2"/>
      <c r="Q458" s="3"/>
      <c r="R458" s="2">
        <f t="shared" si="294"/>
        <v>0</v>
      </c>
      <c r="S458" s="3">
        <f t="shared" si="294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5"/>
        <v>0</v>
      </c>
      <c r="AB458" s="3">
        <f t="shared" si="295"/>
        <v>0</v>
      </c>
      <c r="AC458" s="2"/>
      <c r="AD458" s="109" t="b">
        <f t="shared" si="290"/>
        <v>1</v>
      </c>
      <c r="AE458" s="109" t="b">
        <f t="shared" si="291"/>
        <v>1</v>
      </c>
    </row>
    <row r="459" spans="1:31" ht="78.7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2"/>
        <v>#DIV/0!</v>
      </c>
      <c r="H459" s="108" t="e">
        <f t="shared" si="293"/>
        <v>#DIV/0!</v>
      </c>
      <c r="I459" s="2">
        <f t="shared" si="288"/>
        <v>0</v>
      </c>
      <c r="J459" s="3">
        <f t="shared" si="288"/>
        <v>0</v>
      </c>
      <c r="K459" s="2"/>
      <c r="L459" s="3"/>
      <c r="M459" s="2"/>
      <c r="N459" s="3"/>
      <c r="O459" s="2"/>
      <c r="P459" s="2"/>
      <c r="Q459" s="3"/>
      <c r="R459" s="2">
        <f t="shared" si="294"/>
        <v>0</v>
      </c>
      <c r="S459" s="3">
        <f t="shared" si="294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5"/>
        <v>0</v>
      </c>
      <c r="AB459" s="3">
        <f t="shared" si="295"/>
        <v>0</v>
      </c>
      <c r="AC459" s="2"/>
      <c r="AD459" s="109" t="b">
        <f t="shared" si="290"/>
        <v>1</v>
      </c>
      <c r="AE459" s="109" t="b">
        <f t="shared" si="291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>
        <f t="shared" ref="Z460:Z477" si="296">X460*Y460</f>
        <v>0</v>
      </c>
      <c r="AA460" s="2">
        <f t="shared" ref="AA460:AA477" si="297">T460+V460+Y460</f>
        <v>0</v>
      </c>
      <c r="AB460" s="3">
        <f t="shared" ref="AB460:AB477" si="298">U460+W460+Z460</f>
        <v>0</v>
      </c>
      <c r="AC460" s="2"/>
      <c r="AD460" s="109" t="b">
        <f t="shared" si="290"/>
        <v>1</v>
      </c>
      <c r="AE460" s="109" t="b">
        <f t="shared" si="291"/>
        <v>1</v>
      </c>
    </row>
    <row r="461" spans="1:31" ht="47.25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2"/>
        <v>#DIV/0!</v>
      </c>
      <c r="H461" s="108" t="e">
        <f t="shared" si="293"/>
        <v>#DIV/0!</v>
      </c>
      <c r="I461" s="2">
        <f t="shared" si="288"/>
        <v>0</v>
      </c>
      <c r="J461" s="3">
        <f t="shared" si="288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299">K461+M461+P461</f>
        <v>0</v>
      </c>
      <c r="S461" s="3">
        <f t="shared" ref="S461:S477" si="300">L461+N461+Q461</f>
        <v>0</v>
      </c>
      <c r="T461" s="2"/>
      <c r="U461" s="3"/>
      <c r="V461" s="2"/>
      <c r="W461" s="3"/>
      <c r="X461" s="2"/>
      <c r="Y461" s="2"/>
      <c r="Z461" s="3">
        <f t="shared" si="296"/>
        <v>0</v>
      </c>
      <c r="AA461" s="2">
        <f t="shared" si="297"/>
        <v>0</v>
      </c>
      <c r="AB461" s="3">
        <f t="shared" si="298"/>
        <v>0</v>
      </c>
      <c r="AC461" s="2"/>
      <c r="AD461" s="109" t="b">
        <f t="shared" si="290"/>
        <v>1</v>
      </c>
      <c r="AE461" s="109" t="b">
        <f t="shared" si="291"/>
        <v>1</v>
      </c>
    </row>
    <row r="462" spans="1:31" ht="63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2"/>
        <v>#DIV/0!</v>
      </c>
      <c r="H462" s="108" t="e">
        <f t="shared" si="293"/>
        <v>#DIV/0!</v>
      </c>
      <c r="I462" s="2">
        <f t="shared" si="288"/>
        <v>0</v>
      </c>
      <c r="J462" s="3">
        <f t="shared" si="288"/>
        <v>0</v>
      </c>
      <c r="K462" s="2"/>
      <c r="L462" s="3"/>
      <c r="M462" s="2"/>
      <c r="N462" s="3"/>
      <c r="O462" s="2"/>
      <c r="P462" s="2"/>
      <c r="Q462" s="3"/>
      <c r="R462" s="2">
        <f t="shared" si="299"/>
        <v>0</v>
      </c>
      <c r="S462" s="3">
        <f t="shared" si="300"/>
        <v>0</v>
      </c>
      <c r="T462" s="2"/>
      <c r="U462" s="3"/>
      <c r="V462" s="2"/>
      <c r="W462" s="3"/>
      <c r="X462" s="2"/>
      <c r="Y462" s="2"/>
      <c r="Z462" s="3">
        <f t="shared" si="296"/>
        <v>0</v>
      </c>
      <c r="AA462" s="2">
        <f t="shared" si="297"/>
        <v>0</v>
      </c>
      <c r="AB462" s="3">
        <f t="shared" si="298"/>
        <v>0</v>
      </c>
      <c r="AC462" s="2"/>
      <c r="AD462" s="109" t="b">
        <f t="shared" si="290"/>
        <v>1</v>
      </c>
      <c r="AE462" s="109" t="b">
        <f t="shared" si="291"/>
        <v>1</v>
      </c>
    </row>
    <row r="463" spans="1:31" ht="110.25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2"/>
        <v>#DIV/0!</v>
      </c>
      <c r="H463" s="108" t="e">
        <f t="shared" si="293"/>
        <v>#DIV/0!</v>
      </c>
      <c r="I463" s="2">
        <f t="shared" si="288"/>
        <v>0</v>
      </c>
      <c r="J463" s="3">
        <f t="shared" si="288"/>
        <v>0</v>
      </c>
      <c r="K463" s="2"/>
      <c r="L463" s="3"/>
      <c r="M463" s="2"/>
      <c r="N463" s="3"/>
      <c r="O463" s="2"/>
      <c r="P463" s="2"/>
      <c r="Q463" s="3"/>
      <c r="R463" s="2">
        <f t="shared" si="299"/>
        <v>0</v>
      </c>
      <c r="S463" s="3">
        <f t="shared" si="300"/>
        <v>0</v>
      </c>
      <c r="T463" s="2"/>
      <c r="U463" s="3"/>
      <c r="V463" s="2"/>
      <c r="W463" s="3"/>
      <c r="X463" s="2"/>
      <c r="Y463" s="2"/>
      <c r="Z463" s="3">
        <f t="shared" si="296"/>
        <v>0</v>
      </c>
      <c r="AA463" s="2">
        <f t="shared" si="297"/>
        <v>0</v>
      </c>
      <c r="AB463" s="3">
        <f t="shared" si="298"/>
        <v>0</v>
      </c>
      <c r="AC463" s="2"/>
      <c r="AD463" s="109" t="b">
        <f t="shared" si="290"/>
        <v>1</v>
      </c>
      <c r="AE463" s="109" t="b">
        <f t="shared" si="291"/>
        <v>1</v>
      </c>
    </row>
    <row r="464" spans="1:31" ht="47.2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2"/>
        <v>#DIV/0!</v>
      </c>
      <c r="H464" s="108" t="e">
        <f t="shared" si="293"/>
        <v>#DIV/0!</v>
      </c>
      <c r="I464" s="2">
        <f t="shared" si="288"/>
        <v>0</v>
      </c>
      <c r="J464" s="3">
        <f t="shared" si="288"/>
        <v>0</v>
      </c>
      <c r="K464" s="2"/>
      <c r="L464" s="3"/>
      <c r="M464" s="2"/>
      <c r="N464" s="3"/>
      <c r="O464" s="2"/>
      <c r="P464" s="2"/>
      <c r="Q464" s="3"/>
      <c r="R464" s="2">
        <f t="shared" si="299"/>
        <v>0</v>
      </c>
      <c r="S464" s="3">
        <f t="shared" si="300"/>
        <v>0</v>
      </c>
      <c r="T464" s="2"/>
      <c r="U464" s="3"/>
      <c r="V464" s="2"/>
      <c r="W464" s="3"/>
      <c r="X464" s="2"/>
      <c r="Y464" s="2"/>
      <c r="Z464" s="3">
        <f t="shared" si="296"/>
        <v>0</v>
      </c>
      <c r="AA464" s="2">
        <f t="shared" si="297"/>
        <v>0</v>
      </c>
      <c r="AB464" s="3">
        <f t="shared" si="298"/>
        <v>0</v>
      </c>
      <c r="AC464" s="2"/>
      <c r="AD464" s="109" t="b">
        <f t="shared" si="290"/>
        <v>1</v>
      </c>
      <c r="AE464" s="109" t="b">
        <f t="shared" si="291"/>
        <v>1</v>
      </c>
    </row>
    <row r="465" spans="1:31" ht="47.2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2"/>
        <v>#DIV/0!</v>
      </c>
      <c r="H465" s="108" t="e">
        <f t="shared" si="293"/>
        <v>#DIV/0!</v>
      </c>
      <c r="I465" s="2">
        <f t="shared" si="288"/>
        <v>0</v>
      </c>
      <c r="J465" s="3">
        <f t="shared" si="288"/>
        <v>0</v>
      </c>
      <c r="K465" s="2"/>
      <c r="L465" s="3"/>
      <c r="M465" s="2"/>
      <c r="N465" s="3"/>
      <c r="O465" s="2"/>
      <c r="P465" s="2"/>
      <c r="Q465" s="3"/>
      <c r="R465" s="2">
        <f t="shared" si="299"/>
        <v>0</v>
      </c>
      <c r="S465" s="3">
        <f t="shared" si="300"/>
        <v>0</v>
      </c>
      <c r="T465" s="2"/>
      <c r="U465" s="3"/>
      <c r="V465" s="2"/>
      <c r="W465" s="3"/>
      <c r="X465" s="2"/>
      <c r="Y465" s="2"/>
      <c r="Z465" s="3">
        <f t="shared" si="296"/>
        <v>0</v>
      </c>
      <c r="AA465" s="2">
        <f t="shared" si="297"/>
        <v>0</v>
      </c>
      <c r="AB465" s="3">
        <f t="shared" si="298"/>
        <v>0</v>
      </c>
      <c r="AC465" s="2"/>
      <c r="AD465" s="109" t="b">
        <f t="shared" si="290"/>
        <v>1</v>
      </c>
      <c r="AE465" s="109" t="b">
        <f t="shared" si="291"/>
        <v>1</v>
      </c>
    </row>
    <row r="466" spans="1:31" ht="78.75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2"/>
        <v>#DIV/0!</v>
      </c>
      <c r="H466" s="108" t="e">
        <f t="shared" si="293"/>
        <v>#DIV/0!</v>
      </c>
      <c r="I466" s="2">
        <f t="shared" si="288"/>
        <v>0</v>
      </c>
      <c r="J466" s="3">
        <f t="shared" si="288"/>
        <v>0</v>
      </c>
      <c r="K466" s="2"/>
      <c r="L466" s="3"/>
      <c r="M466" s="2"/>
      <c r="N466" s="3"/>
      <c r="O466" s="2"/>
      <c r="P466" s="2"/>
      <c r="Q466" s="3"/>
      <c r="R466" s="2">
        <f t="shared" si="299"/>
        <v>0</v>
      </c>
      <c r="S466" s="3">
        <f t="shared" si="300"/>
        <v>0</v>
      </c>
      <c r="T466" s="2"/>
      <c r="U466" s="3"/>
      <c r="V466" s="2"/>
      <c r="W466" s="3"/>
      <c r="X466" s="2"/>
      <c r="Y466" s="2"/>
      <c r="Z466" s="3">
        <f t="shared" si="296"/>
        <v>0</v>
      </c>
      <c r="AA466" s="2">
        <f t="shared" si="297"/>
        <v>0</v>
      </c>
      <c r="AB466" s="3">
        <f t="shared" si="298"/>
        <v>0</v>
      </c>
      <c r="AC466" s="2"/>
      <c r="AD466" s="109" t="b">
        <f t="shared" si="290"/>
        <v>1</v>
      </c>
      <c r="AE466" s="109" t="b">
        <f t="shared" si="291"/>
        <v>1</v>
      </c>
    </row>
    <row r="467" spans="1:31" ht="78.7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2"/>
        <v>#DIV/0!</v>
      </c>
      <c r="H467" s="108" t="e">
        <f t="shared" si="293"/>
        <v>#DIV/0!</v>
      </c>
      <c r="I467" s="2">
        <f t="shared" si="288"/>
        <v>0</v>
      </c>
      <c r="J467" s="3">
        <f t="shared" si="288"/>
        <v>0</v>
      </c>
      <c r="K467" s="2"/>
      <c r="L467" s="3"/>
      <c r="M467" s="2"/>
      <c r="N467" s="3"/>
      <c r="O467" s="2"/>
      <c r="P467" s="2"/>
      <c r="Q467" s="3"/>
      <c r="R467" s="2">
        <f t="shared" si="299"/>
        <v>0</v>
      </c>
      <c r="S467" s="3">
        <f t="shared" si="300"/>
        <v>0</v>
      </c>
      <c r="T467" s="2"/>
      <c r="U467" s="3"/>
      <c r="V467" s="2"/>
      <c r="W467" s="3"/>
      <c r="X467" s="2"/>
      <c r="Y467" s="2"/>
      <c r="Z467" s="3">
        <f t="shared" si="296"/>
        <v>0</v>
      </c>
      <c r="AA467" s="2">
        <f t="shared" si="297"/>
        <v>0</v>
      </c>
      <c r="AB467" s="3">
        <f t="shared" si="298"/>
        <v>0</v>
      </c>
      <c r="AC467" s="2"/>
      <c r="AD467" s="109" t="b">
        <f t="shared" si="290"/>
        <v>1</v>
      </c>
      <c r="AE467" s="109" t="b">
        <f t="shared" si="291"/>
        <v>1</v>
      </c>
    </row>
    <row r="468" spans="1:31" ht="47.2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2"/>
        <v>#DIV/0!</v>
      </c>
      <c r="H468" s="108" t="e">
        <f t="shared" si="293"/>
        <v>#DIV/0!</v>
      </c>
      <c r="I468" s="2">
        <f t="shared" si="288"/>
        <v>0</v>
      </c>
      <c r="J468" s="3">
        <f t="shared" si="288"/>
        <v>0</v>
      </c>
      <c r="K468" s="2"/>
      <c r="L468" s="3"/>
      <c r="M468" s="2"/>
      <c r="N468" s="3"/>
      <c r="O468" s="2"/>
      <c r="P468" s="2"/>
      <c r="Q468" s="3"/>
      <c r="R468" s="2">
        <f t="shared" si="299"/>
        <v>0</v>
      </c>
      <c r="S468" s="3">
        <f t="shared" si="300"/>
        <v>0</v>
      </c>
      <c r="T468" s="2"/>
      <c r="U468" s="3"/>
      <c r="V468" s="2"/>
      <c r="W468" s="3"/>
      <c r="X468" s="2"/>
      <c r="Y468" s="2"/>
      <c r="Z468" s="3">
        <f t="shared" si="296"/>
        <v>0</v>
      </c>
      <c r="AA468" s="2">
        <f t="shared" si="297"/>
        <v>0</v>
      </c>
      <c r="AB468" s="3">
        <f t="shared" si="298"/>
        <v>0</v>
      </c>
      <c r="AC468" s="2"/>
      <c r="AD468" s="109" t="b">
        <f t="shared" si="290"/>
        <v>1</v>
      </c>
      <c r="AE468" s="109" t="b">
        <f t="shared" si="291"/>
        <v>1</v>
      </c>
    </row>
    <row r="469" spans="1:31" ht="47.25">
      <c r="A469" s="2">
        <f t="shared" ref="A469:A477" si="301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2"/>
        <v>#DIV/0!</v>
      </c>
      <c r="H469" s="108" t="e">
        <f t="shared" si="293"/>
        <v>#DIV/0!</v>
      </c>
      <c r="I469" s="2">
        <f t="shared" si="288"/>
        <v>0</v>
      </c>
      <c r="J469" s="3">
        <f t="shared" si="288"/>
        <v>0</v>
      </c>
      <c r="K469" s="2"/>
      <c r="L469" s="3"/>
      <c r="M469" s="2"/>
      <c r="N469" s="3"/>
      <c r="O469" s="2"/>
      <c r="P469" s="2"/>
      <c r="Q469" s="3"/>
      <c r="R469" s="2">
        <f t="shared" si="299"/>
        <v>0</v>
      </c>
      <c r="S469" s="3">
        <f t="shared" si="300"/>
        <v>0</v>
      </c>
      <c r="T469" s="2"/>
      <c r="U469" s="3"/>
      <c r="V469" s="2"/>
      <c r="W469" s="3"/>
      <c r="X469" s="2"/>
      <c r="Y469" s="2"/>
      <c r="Z469" s="3">
        <f t="shared" si="296"/>
        <v>0</v>
      </c>
      <c r="AA469" s="2">
        <f t="shared" si="297"/>
        <v>0</v>
      </c>
      <c r="AB469" s="3">
        <f t="shared" si="298"/>
        <v>0</v>
      </c>
      <c r="AC469" s="2"/>
      <c r="AD469" s="109" t="b">
        <f t="shared" si="290"/>
        <v>1</v>
      </c>
      <c r="AE469" s="109" t="b">
        <f t="shared" si="291"/>
        <v>1</v>
      </c>
    </row>
    <row r="470" spans="1:31" ht="63">
      <c r="A470" s="2">
        <f t="shared" si="301"/>
        <v>26.390000000000004</v>
      </c>
      <c r="B470" s="2" t="s">
        <v>88</v>
      </c>
      <c r="C470" s="2"/>
      <c r="D470" s="3"/>
      <c r="E470" s="2"/>
      <c r="F470" s="3"/>
      <c r="G470" s="108" t="e">
        <f t="shared" si="292"/>
        <v>#DIV/0!</v>
      </c>
      <c r="H470" s="108" t="e">
        <f t="shared" si="293"/>
        <v>#DIV/0!</v>
      </c>
      <c r="I470" s="2">
        <f t="shared" si="288"/>
        <v>0</v>
      </c>
      <c r="J470" s="3">
        <f t="shared" si="288"/>
        <v>0</v>
      </c>
      <c r="K470" s="2"/>
      <c r="L470" s="3"/>
      <c r="M470" s="2"/>
      <c r="N470" s="3"/>
      <c r="O470" s="2"/>
      <c r="P470" s="2"/>
      <c r="Q470" s="3"/>
      <c r="R470" s="2">
        <f t="shared" si="299"/>
        <v>0</v>
      </c>
      <c r="S470" s="3">
        <f t="shared" si="300"/>
        <v>0</v>
      </c>
      <c r="T470" s="2"/>
      <c r="U470" s="3"/>
      <c r="V470" s="2"/>
      <c r="W470" s="3"/>
      <c r="X470" s="2"/>
      <c r="Y470" s="2"/>
      <c r="Z470" s="3">
        <f t="shared" si="296"/>
        <v>0</v>
      </c>
      <c r="AA470" s="2">
        <f t="shared" si="297"/>
        <v>0</v>
      </c>
      <c r="AB470" s="3">
        <f t="shared" si="298"/>
        <v>0</v>
      </c>
      <c r="AC470" s="2"/>
      <c r="AD470" s="109" t="b">
        <f t="shared" si="290"/>
        <v>1</v>
      </c>
      <c r="AE470" s="109" t="b">
        <f t="shared" si="291"/>
        <v>1</v>
      </c>
    </row>
    <row r="471" spans="1:31" ht="47.25">
      <c r="A471" s="2">
        <f t="shared" si="301"/>
        <v>26.400000000000006</v>
      </c>
      <c r="B471" s="2" t="s">
        <v>60</v>
      </c>
      <c r="C471" s="2"/>
      <c r="D471" s="3"/>
      <c r="E471" s="2"/>
      <c r="F471" s="3"/>
      <c r="G471" s="108" t="e">
        <f t="shared" si="292"/>
        <v>#DIV/0!</v>
      </c>
      <c r="H471" s="108" t="e">
        <f t="shared" si="293"/>
        <v>#DIV/0!</v>
      </c>
      <c r="I471" s="2">
        <f t="shared" si="288"/>
        <v>0</v>
      </c>
      <c r="J471" s="3">
        <f t="shared" si="288"/>
        <v>0</v>
      </c>
      <c r="K471" s="2"/>
      <c r="L471" s="3"/>
      <c r="M471" s="2"/>
      <c r="N471" s="3"/>
      <c r="O471" s="2"/>
      <c r="P471" s="2"/>
      <c r="Q471" s="3"/>
      <c r="R471" s="2">
        <f t="shared" si="299"/>
        <v>0</v>
      </c>
      <c r="S471" s="3">
        <f t="shared" si="300"/>
        <v>0</v>
      </c>
      <c r="T471" s="2"/>
      <c r="U471" s="3"/>
      <c r="V471" s="2"/>
      <c r="W471" s="3"/>
      <c r="X471" s="2"/>
      <c r="Y471" s="2"/>
      <c r="Z471" s="3">
        <f t="shared" si="296"/>
        <v>0</v>
      </c>
      <c r="AA471" s="2">
        <f t="shared" si="297"/>
        <v>0</v>
      </c>
      <c r="AB471" s="3">
        <f t="shared" si="298"/>
        <v>0</v>
      </c>
      <c r="AC471" s="2"/>
      <c r="AD471" s="109" t="b">
        <f t="shared" si="290"/>
        <v>1</v>
      </c>
      <c r="AE471" s="109" t="b">
        <f t="shared" si="291"/>
        <v>1</v>
      </c>
    </row>
    <row r="472" spans="1:31" ht="47.25">
      <c r="A472" s="2">
        <f t="shared" si="301"/>
        <v>26.410000000000007</v>
      </c>
      <c r="B472" s="2" t="s">
        <v>61</v>
      </c>
      <c r="C472" s="2"/>
      <c r="D472" s="3"/>
      <c r="E472" s="2"/>
      <c r="F472" s="3"/>
      <c r="G472" s="108" t="e">
        <f t="shared" si="292"/>
        <v>#DIV/0!</v>
      </c>
      <c r="H472" s="108" t="e">
        <f t="shared" si="293"/>
        <v>#DIV/0!</v>
      </c>
      <c r="I472" s="2">
        <f t="shared" si="288"/>
        <v>0</v>
      </c>
      <c r="J472" s="3">
        <f t="shared" si="288"/>
        <v>0</v>
      </c>
      <c r="K472" s="2"/>
      <c r="L472" s="3"/>
      <c r="M472" s="2"/>
      <c r="N472" s="3"/>
      <c r="O472" s="2"/>
      <c r="P472" s="2"/>
      <c r="Q472" s="3"/>
      <c r="R472" s="2">
        <f t="shared" si="299"/>
        <v>0</v>
      </c>
      <c r="S472" s="3">
        <f t="shared" si="300"/>
        <v>0</v>
      </c>
      <c r="T472" s="2"/>
      <c r="U472" s="3"/>
      <c r="V472" s="2"/>
      <c r="W472" s="3"/>
      <c r="X472" s="2"/>
      <c r="Y472" s="2"/>
      <c r="Z472" s="3">
        <f t="shared" si="296"/>
        <v>0</v>
      </c>
      <c r="AA472" s="2">
        <f t="shared" si="297"/>
        <v>0</v>
      </c>
      <c r="AB472" s="3">
        <f t="shared" si="298"/>
        <v>0</v>
      </c>
      <c r="AC472" s="2"/>
      <c r="AD472" s="109" t="b">
        <f t="shared" si="290"/>
        <v>1</v>
      </c>
      <c r="AE472" s="109" t="b">
        <f t="shared" si="291"/>
        <v>1</v>
      </c>
    </row>
    <row r="473" spans="1:31" ht="47.25">
      <c r="A473" s="2">
        <f t="shared" si="301"/>
        <v>26.420000000000009</v>
      </c>
      <c r="B473" s="2" t="s">
        <v>62</v>
      </c>
      <c r="C473" s="2"/>
      <c r="D473" s="3"/>
      <c r="E473" s="2"/>
      <c r="F473" s="3"/>
      <c r="G473" s="108" t="e">
        <f t="shared" si="292"/>
        <v>#DIV/0!</v>
      </c>
      <c r="H473" s="108" t="e">
        <f t="shared" si="293"/>
        <v>#DIV/0!</v>
      </c>
      <c r="I473" s="2">
        <f t="shared" si="288"/>
        <v>0</v>
      </c>
      <c r="J473" s="3">
        <f t="shared" si="288"/>
        <v>0</v>
      </c>
      <c r="K473" s="2"/>
      <c r="L473" s="3"/>
      <c r="M473" s="2"/>
      <c r="N473" s="3"/>
      <c r="O473" s="2"/>
      <c r="P473" s="2"/>
      <c r="Q473" s="3"/>
      <c r="R473" s="2">
        <f t="shared" si="299"/>
        <v>0</v>
      </c>
      <c r="S473" s="3">
        <f t="shared" si="300"/>
        <v>0</v>
      </c>
      <c r="T473" s="2"/>
      <c r="U473" s="3"/>
      <c r="V473" s="2"/>
      <c r="W473" s="3"/>
      <c r="X473" s="2"/>
      <c r="Y473" s="2"/>
      <c r="Z473" s="3">
        <f t="shared" si="296"/>
        <v>0</v>
      </c>
      <c r="AA473" s="2">
        <f t="shared" si="297"/>
        <v>0</v>
      </c>
      <c r="AB473" s="3">
        <f t="shared" si="298"/>
        <v>0</v>
      </c>
      <c r="AC473" s="2"/>
      <c r="AD473" s="109" t="b">
        <f t="shared" si="290"/>
        <v>1</v>
      </c>
      <c r="AE473" s="109" t="b">
        <f t="shared" si="291"/>
        <v>1</v>
      </c>
    </row>
    <row r="474" spans="1:31" ht="47.25">
      <c r="A474" s="2">
        <f t="shared" si="301"/>
        <v>26.43000000000001</v>
      </c>
      <c r="B474" s="2" t="s">
        <v>63</v>
      </c>
      <c r="C474" s="2"/>
      <c r="D474" s="3"/>
      <c r="E474" s="2"/>
      <c r="F474" s="3"/>
      <c r="G474" s="108" t="e">
        <f t="shared" si="292"/>
        <v>#DIV/0!</v>
      </c>
      <c r="H474" s="108" t="e">
        <f t="shared" si="293"/>
        <v>#DIV/0!</v>
      </c>
      <c r="I474" s="2">
        <f t="shared" si="288"/>
        <v>0</v>
      </c>
      <c r="J474" s="3">
        <f t="shared" si="288"/>
        <v>0</v>
      </c>
      <c r="K474" s="2"/>
      <c r="L474" s="3"/>
      <c r="M474" s="2"/>
      <c r="N474" s="3"/>
      <c r="O474" s="2"/>
      <c r="P474" s="2"/>
      <c r="Q474" s="3"/>
      <c r="R474" s="2">
        <f t="shared" si="299"/>
        <v>0</v>
      </c>
      <c r="S474" s="3">
        <f t="shared" si="300"/>
        <v>0</v>
      </c>
      <c r="T474" s="2"/>
      <c r="U474" s="3"/>
      <c r="V474" s="2"/>
      <c r="W474" s="3"/>
      <c r="X474" s="2"/>
      <c r="Y474" s="2"/>
      <c r="Z474" s="3">
        <f t="shared" si="296"/>
        <v>0</v>
      </c>
      <c r="AA474" s="2">
        <f t="shared" si="297"/>
        <v>0</v>
      </c>
      <c r="AB474" s="3">
        <f t="shared" si="298"/>
        <v>0</v>
      </c>
      <c r="AC474" s="2"/>
      <c r="AD474" s="109" t="b">
        <f t="shared" si="290"/>
        <v>1</v>
      </c>
      <c r="AE474" s="109" t="b">
        <f t="shared" si="291"/>
        <v>1</v>
      </c>
    </row>
    <row r="475" spans="1:31" ht="47.25">
      <c r="A475" s="2">
        <f t="shared" si="301"/>
        <v>26.440000000000012</v>
      </c>
      <c r="B475" s="2" t="s">
        <v>64</v>
      </c>
      <c r="C475" s="2"/>
      <c r="D475" s="3"/>
      <c r="E475" s="2"/>
      <c r="F475" s="3"/>
      <c r="G475" s="108" t="e">
        <f t="shared" si="292"/>
        <v>#DIV/0!</v>
      </c>
      <c r="H475" s="108" t="e">
        <f t="shared" si="293"/>
        <v>#DIV/0!</v>
      </c>
      <c r="I475" s="2">
        <f t="shared" si="288"/>
        <v>0</v>
      </c>
      <c r="J475" s="3">
        <f t="shared" si="288"/>
        <v>0</v>
      </c>
      <c r="K475" s="2"/>
      <c r="L475" s="3"/>
      <c r="M475" s="2"/>
      <c r="N475" s="3"/>
      <c r="O475" s="2"/>
      <c r="P475" s="2"/>
      <c r="Q475" s="3"/>
      <c r="R475" s="2">
        <f t="shared" si="299"/>
        <v>0</v>
      </c>
      <c r="S475" s="3">
        <f t="shared" si="300"/>
        <v>0</v>
      </c>
      <c r="T475" s="2"/>
      <c r="U475" s="3"/>
      <c r="V475" s="2"/>
      <c r="W475" s="3"/>
      <c r="X475" s="2"/>
      <c r="Y475" s="2"/>
      <c r="Z475" s="3">
        <f t="shared" si="296"/>
        <v>0</v>
      </c>
      <c r="AA475" s="2">
        <f t="shared" si="297"/>
        <v>0</v>
      </c>
      <c r="AB475" s="3">
        <f t="shared" si="298"/>
        <v>0</v>
      </c>
      <c r="AC475" s="2"/>
      <c r="AD475" s="109" t="b">
        <f t="shared" si="290"/>
        <v>1</v>
      </c>
      <c r="AE475" s="109" t="b">
        <f t="shared" si="291"/>
        <v>1</v>
      </c>
    </row>
    <row r="476" spans="1:31" ht="47.25">
      <c r="A476" s="2">
        <f t="shared" si="301"/>
        <v>26.450000000000014</v>
      </c>
      <c r="B476" s="2" t="s">
        <v>65</v>
      </c>
      <c r="C476" s="2"/>
      <c r="D476" s="3"/>
      <c r="E476" s="2"/>
      <c r="F476" s="3"/>
      <c r="G476" s="108" t="e">
        <f t="shared" si="292"/>
        <v>#DIV/0!</v>
      </c>
      <c r="H476" s="108" t="e">
        <f t="shared" si="293"/>
        <v>#DIV/0!</v>
      </c>
      <c r="I476" s="2">
        <f t="shared" si="288"/>
        <v>0</v>
      </c>
      <c r="J476" s="3">
        <f t="shared" si="288"/>
        <v>0</v>
      </c>
      <c r="K476" s="2"/>
      <c r="L476" s="3"/>
      <c r="M476" s="2"/>
      <c r="N476" s="3"/>
      <c r="O476" s="2"/>
      <c r="P476" s="2"/>
      <c r="Q476" s="3"/>
      <c r="R476" s="2">
        <f t="shared" si="299"/>
        <v>0</v>
      </c>
      <c r="S476" s="3">
        <f t="shared" si="300"/>
        <v>0</v>
      </c>
      <c r="T476" s="2"/>
      <c r="U476" s="3"/>
      <c r="V476" s="2"/>
      <c r="W476" s="3"/>
      <c r="X476" s="2"/>
      <c r="Y476" s="2"/>
      <c r="Z476" s="3">
        <f t="shared" si="296"/>
        <v>0</v>
      </c>
      <c r="AA476" s="2">
        <f t="shared" si="297"/>
        <v>0</v>
      </c>
      <c r="AB476" s="3">
        <f t="shared" si="298"/>
        <v>0</v>
      </c>
      <c r="AC476" s="2"/>
      <c r="AD476" s="109" t="b">
        <f t="shared" si="290"/>
        <v>1</v>
      </c>
      <c r="AE476" s="109" t="b">
        <f t="shared" si="291"/>
        <v>1</v>
      </c>
    </row>
    <row r="477" spans="1:31" ht="63">
      <c r="A477" s="2">
        <f t="shared" si="301"/>
        <v>26.460000000000015</v>
      </c>
      <c r="B477" s="2" t="s">
        <v>66</v>
      </c>
      <c r="C477" s="2"/>
      <c r="D477" s="3"/>
      <c r="E477" s="2"/>
      <c r="F477" s="3"/>
      <c r="G477" s="108" t="e">
        <f t="shared" si="292"/>
        <v>#DIV/0!</v>
      </c>
      <c r="H477" s="108" t="e">
        <f t="shared" si="293"/>
        <v>#DIV/0!</v>
      </c>
      <c r="I477" s="2">
        <f t="shared" si="288"/>
        <v>0</v>
      </c>
      <c r="J477" s="3">
        <f t="shared" si="288"/>
        <v>0</v>
      </c>
      <c r="K477" s="2"/>
      <c r="L477" s="3"/>
      <c r="M477" s="2"/>
      <c r="N477" s="3"/>
      <c r="O477" s="2"/>
      <c r="P477" s="2"/>
      <c r="Q477" s="3"/>
      <c r="R477" s="2">
        <f t="shared" si="299"/>
        <v>0</v>
      </c>
      <c r="S477" s="3">
        <f t="shared" si="300"/>
        <v>0</v>
      </c>
      <c r="T477" s="2"/>
      <c r="U477" s="3"/>
      <c r="V477" s="2"/>
      <c r="W477" s="3"/>
      <c r="X477" s="2"/>
      <c r="Y477" s="2"/>
      <c r="Z477" s="3">
        <f t="shared" si="296"/>
        <v>0</v>
      </c>
      <c r="AA477" s="2">
        <f t="shared" si="297"/>
        <v>0</v>
      </c>
      <c r="AB477" s="3">
        <f t="shared" si="298"/>
        <v>0</v>
      </c>
      <c r="AC477" s="2"/>
      <c r="AD477" s="109" t="b">
        <f t="shared" si="290"/>
        <v>1</v>
      </c>
      <c r="AE477" s="109" t="b">
        <f t="shared" si="291"/>
        <v>1</v>
      </c>
    </row>
    <row r="478" spans="1:31" s="176" customFormat="1" ht="47.25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2"/>
        <v>#DIV/0!</v>
      </c>
      <c r="H478" s="175" t="e">
        <f t="shared" si="293"/>
        <v>#DIV/0!</v>
      </c>
      <c r="I478" s="4">
        <f t="shared" si="288"/>
        <v>0</v>
      </c>
      <c r="J478" s="5">
        <f t="shared" si="288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2">SUM(P457:P477)</f>
        <v>0</v>
      </c>
      <c r="Q478" s="5">
        <f t="shared" si="302"/>
        <v>0</v>
      </c>
      <c r="R478" s="4">
        <f t="shared" si="302"/>
        <v>0</v>
      </c>
      <c r="S478" s="5">
        <f t="shared" si="302"/>
        <v>0</v>
      </c>
      <c r="T478" s="4">
        <f t="shared" si="302"/>
        <v>0</v>
      </c>
      <c r="U478" s="5">
        <f t="shared" si="302"/>
        <v>0</v>
      </c>
      <c r="V478" s="4">
        <f t="shared" si="302"/>
        <v>0</v>
      </c>
      <c r="W478" s="5">
        <f t="shared" si="302"/>
        <v>0</v>
      </c>
      <c r="X478" s="4"/>
      <c r="Y478" s="4">
        <f>SUM(Y457:Y477)</f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>
        <f>SUM(AC457:AC477)</f>
        <v>0</v>
      </c>
      <c r="AD478" s="109" t="b">
        <f t="shared" si="290"/>
        <v>1</v>
      </c>
      <c r="AE478" s="109" t="b">
        <f t="shared" si="291"/>
        <v>1</v>
      </c>
    </row>
    <row r="479" spans="1:31" s="176" customFormat="1" ht="47.2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2"/>
        <v>#DIV/0!</v>
      </c>
      <c r="H479" s="175" t="e">
        <f t="shared" si="293"/>
        <v>#DIV/0!</v>
      </c>
      <c r="I479" s="4">
        <f t="shared" si="288"/>
        <v>0</v>
      </c>
      <c r="J479" s="5">
        <f t="shared" si="288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3">P478+P455</f>
        <v>0</v>
      </c>
      <c r="Q479" s="5">
        <f t="shared" si="303"/>
        <v>0</v>
      </c>
      <c r="R479" s="4">
        <f t="shared" si="303"/>
        <v>0</v>
      </c>
      <c r="S479" s="5">
        <f t="shared" si="303"/>
        <v>0</v>
      </c>
      <c r="T479" s="4">
        <f t="shared" si="303"/>
        <v>0</v>
      </c>
      <c r="U479" s="5">
        <f t="shared" si="303"/>
        <v>0</v>
      </c>
      <c r="V479" s="4">
        <f t="shared" si="303"/>
        <v>0</v>
      </c>
      <c r="W479" s="5">
        <f t="shared" si="303"/>
        <v>0</v>
      </c>
      <c r="X479" s="4"/>
      <c r="Y479" s="4">
        <f>Y478+Y455</f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>
        <f>AC478+AC455</f>
        <v>0</v>
      </c>
      <c r="AD479" s="109" t="b">
        <f t="shared" si="290"/>
        <v>1</v>
      </c>
      <c r="AE479" s="109" t="b">
        <f t="shared" si="291"/>
        <v>1</v>
      </c>
    </row>
    <row r="480" spans="1:31" s="176" customFormat="1" ht="31.5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90"/>
        <v>1</v>
      </c>
      <c r="AE480" s="109" t="b">
        <f t="shared" si="291"/>
        <v>1</v>
      </c>
    </row>
    <row r="481" spans="1:31" s="176" customFormat="1" ht="31.5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90"/>
        <v>1</v>
      </c>
      <c r="AE481" s="109" t="b">
        <f t="shared" si="291"/>
        <v>1</v>
      </c>
    </row>
    <row r="482" spans="1:31" ht="31.5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2"/>
        <v>#DIV/0!</v>
      </c>
      <c r="H482" s="108" t="e">
        <f t="shared" si="293"/>
        <v>#DIV/0!</v>
      </c>
      <c r="I482" s="2"/>
      <c r="J482" s="3"/>
      <c r="K482" s="2">
        <f t="shared" ref="K482:L490" si="304">C482-E482</f>
        <v>0</v>
      </c>
      <c r="L482" s="3">
        <f t="shared" si="304"/>
        <v>0</v>
      </c>
      <c r="M482" s="2"/>
      <c r="N482" s="3"/>
      <c r="O482" s="2"/>
      <c r="P482" s="2"/>
      <c r="Q482" s="3"/>
      <c r="R482" s="2">
        <f t="shared" ref="R482:R490" si="305">K482+M482+P482</f>
        <v>0</v>
      </c>
      <c r="S482" s="3">
        <f t="shared" ref="S482:S490" si="306">L482+N482+Q482</f>
        <v>0</v>
      </c>
      <c r="T482" s="2"/>
      <c r="U482" s="3"/>
      <c r="V482" s="2"/>
      <c r="W482" s="3"/>
      <c r="X482" s="2"/>
      <c r="Y482" s="2"/>
      <c r="Z482" s="3">
        <f t="shared" ref="Z482:Z490" si="307">X482*Y482</f>
        <v>0</v>
      </c>
      <c r="AA482" s="2">
        <f t="shared" ref="AA482:AA490" si="308">T482+V482+Y482</f>
        <v>0</v>
      </c>
      <c r="AB482" s="3">
        <f t="shared" ref="AB482:AB490" si="309">U482+W482+Z482</f>
        <v>0</v>
      </c>
      <c r="AC482" s="2"/>
      <c r="AD482" s="109" t="b">
        <f t="shared" si="290"/>
        <v>1</v>
      </c>
      <c r="AE482" s="109" t="b">
        <f t="shared" si="291"/>
        <v>1</v>
      </c>
    </row>
    <row r="483" spans="1:31" ht="47.25">
      <c r="A483" s="2">
        <f t="shared" ref="A483:A490" si="310">+A482+0.01</f>
        <v>26.48</v>
      </c>
      <c r="B483" s="2" t="s">
        <v>324</v>
      </c>
      <c r="C483" s="2"/>
      <c r="D483" s="3"/>
      <c r="E483" s="2"/>
      <c r="F483" s="3"/>
      <c r="G483" s="108" t="e">
        <f t="shared" si="292"/>
        <v>#DIV/0!</v>
      </c>
      <c r="H483" s="108" t="e">
        <f t="shared" si="293"/>
        <v>#DIV/0!</v>
      </c>
      <c r="I483" s="2"/>
      <c r="J483" s="3"/>
      <c r="K483" s="2">
        <f t="shared" si="304"/>
        <v>0</v>
      </c>
      <c r="L483" s="3">
        <f t="shared" si="304"/>
        <v>0</v>
      </c>
      <c r="M483" s="2"/>
      <c r="N483" s="3"/>
      <c r="O483" s="2"/>
      <c r="P483" s="2"/>
      <c r="Q483" s="3"/>
      <c r="R483" s="2">
        <f t="shared" si="305"/>
        <v>0</v>
      </c>
      <c r="S483" s="3">
        <f t="shared" si="306"/>
        <v>0</v>
      </c>
      <c r="T483" s="2"/>
      <c r="U483" s="3"/>
      <c r="V483" s="2"/>
      <c r="W483" s="3"/>
      <c r="X483" s="2"/>
      <c r="Y483" s="2"/>
      <c r="Z483" s="3">
        <f t="shared" si="307"/>
        <v>0</v>
      </c>
      <c r="AA483" s="2">
        <f t="shared" si="308"/>
        <v>0</v>
      </c>
      <c r="AB483" s="3">
        <f t="shared" si="309"/>
        <v>0</v>
      </c>
      <c r="AC483" s="2"/>
      <c r="AD483" s="109" t="b">
        <f t="shared" si="290"/>
        <v>1</v>
      </c>
      <c r="AE483" s="109" t="b">
        <f t="shared" si="291"/>
        <v>1</v>
      </c>
    </row>
    <row r="484" spans="1:31">
      <c r="A484" s="2">
        <f t="shared" si="310"/>
        <v>26.490000000000002</v>
      </c>
      <c r="B484" s="2" t="s">
        <v>255</v>
      </c>
      <c r="C484" s="2"/>
      <c r="D484" s="3"/>
      <c r="E484" s="2"/>
      <c r="F484" s="3"/>
      <c r="G484" s="108" t="e">
        <f t="shared" si="292"/>
        <v>#DIV/0!</v>
      </c>
      <c r="H484" s="108" t="e">
        <f t="shared" si="293"/>
        <v>#DIV/0!</v>
      </c>
      <c r="I484" s="2"/>
      <c r="J484" s="3"/>
      <c r="K484" s="2">
        <f t="shared" si="304"/>
        <v>0</v>
      </c>
      <c r="L484" s="3">
        <f t="shared" si="304"/>
        <v>0</v>
      </c>
      <c r="M484" s="2"/>
      <c r="N484" s="3"/>
      <c r="O484" s="2"/>
      <c r="P484" s="2"/>
      <c r="Q484" s="3"/>
      <c r="R484" s="2">
        <f t="shared" si="305"/>
        <v>0</v>
      </c>
      <c r="S484" s="3">
        <f t="shared" si="306"/>
        <v>0</v>
      </c>
      <c r="T484" s="2"/>
      <c r="U484" s="3"/>
      <c r="V484" s="2"/>
      <c r="W484" s="3"/>
      <c r="X484" s="2"/>
      <c r="Y484" s="2"/>
      <c r="Z484" s="3">
        <f t="shared" si="307"/>
        <v>0</v>
      </c>
      <c r="AA484" s="2">
        <f t="shared" si="308"/>
        <v>0</v>
      </c>
      <c r="AB484" s="3">
        <f t="shared" si="309"/>
        <v>0</v>
      </c>
      <c r="AC484" s="2"/>
      <c r="AD484" s="109" t="b">
        <f t="shared" si="290"/>
        <v>1</v>
      </c>
      <c r="AE484" s="109" t="b">
        <f t="shared" si="291"/>
        <v>1</v>
      </c>
    </row>
    <row r="485" spans="1:31">
      <c r="A485" s="2">
        <f t="shared" si="310"/>
        <v>26.500000000000004</v>
      </c>
      <c r="B485" s="2" t="s">
        <v>325</v>
      </c>
      <c r="C485" s="2"/>
      <c r="D485" s="3"/>
      <c r="E485" s="2"/>
      <c r="F485" s="3"/>
      <c r="G485" s="108" t="e">
        <f t="shared" si="292"/>
        <v>#DIV/0!</v>
      </c>
      <c r="H485" s="108" t="e">
        <f t="shared" si="293"/>
        <v>#DIV/0!</v>
      </c>
      <c r="I485" s="2"/>
      <c r="J485" s="3"/>
      <c r="K485" s="2">
        <f t="shared" si="304"/>
        <v>0</v>
      </c>
      <c r="L485" s="3">
        <f t="shared" si="304"/>
        <v>0</v>
      </c>
      <c r="M485" s="2"/>
      <c r="N485" s="3"/>
      <c r="O485" s="2"/>
      <c r="P485" s="2"/>
      <c r="Q485" s="3"/>
      <c r="R485" s="2">
        <f t="shared" si="305"/>
        <v>0</v>
      </c>
      <c r="S485" s="3">
        <f t="shared" si="306"/>
        <v>0</v>
      </c>
      <c r="T485" s="2"/>
      <c r="U485" s="3"/>
      <c r="V485" s="2"/>
      <c r="W485" s="3"/>
      <c r="X485" s="2"/>
      <c r="Y485" s="2"/>
      <c r="Z485" s="3">
        <f t="shared" si="307"/>
        <v>0</v>
      </c>
      <c r="AA485" s="2">
        <f t="shared" si="308"/>
        <v>0</v>
      </c>
      <c r="AB485" s="3">
        <f t="shared" si="309"/>
        <v>0</v>
      </c>
      <c r="AC485" s="2"/>
      <c r="AD485" s="109" t="b">
        <f t="shared" si="290"/>
        <v>1</v>
      </c>
      <c r="AE485" s="109" t="b">
        <f t="shared" si="291"/>
        <v>1</v>
      </c>
    </row>
    <row r="486" spans="1:31" ht="31.5">
      <c r="A486" s="2">
        <f t="shared" si="310"/>
        <v>26.510000000000005</v>
      </c>
      <c r="B486" s="2" t="s">
        <v>314</v>
      </c>
      <c r="C486" s="2"/>
      <c r="D486" s="3"/>
      <c r="E486" s="2"/>
      <c r="F486" s="3"/>
      <c r="G486" s="108" t="e">
        <f t="shared" si="292"/>
        <v>#DIV/0!</v>
      </c>
      <c r="H486" s="108" t="e">
        <f t="shared" si="293"/>
        <v>#DIV/0!</v>
      </c>
      <c r="I486" s="2"/>
      <c r="J486" s="3"/>
      <c r="K486" s="2">
        <f t="shared" si="304"/>
        <v>0</v>
      </c>
      <c r="L486" s="3">
        <f t="shared" si="304"/>
        <v>0</v>
      </c>
      <c r="M486" s="2"/>
      <c r="N486" s="3"/>
      <c r="O486" s="2"/>
      <c r="P486" s="2"/>
      <c r="Q486" s="3"/>
      <c r="R486" s="2">
        <f t="shared" si="305"/>
        <v>0</v>
      </c>
      <c r="S486" s="3">
        <f t="shared" si="306"/>
        <v>0</v>
      </c>
      <c r="T486" s="2"/>
      <c r="U486" s="3"/>
      <c r="V486" s="2"/>
      <c r="W486" s="3"/>
      <c r="X486" s="2"/>
      <c r="Y486" s="2"/>
      <c r="Z486" s="3">
        <f t="shared" si="307"/>
        <v>0</v>
      </c>
      <c r="AA486" s="2">
        <f t="shared" si="308"/>
        <v>0</v>
      </c>
      <c r="AB486" s="3">
        <f t="shared" si="309"/>
        <v>0</v>
      </c>
      <c r="AC486" s="2"/>
      <c r="AD486" s="109" t="b">
        <f t="shared" si="290"/>
        <v>1</v>
      </c>
      <c r="AE486" s="109" t="b">
        <f t="shared" si="291"/>
        <v>1</v>
      </c>
    </row>
    <row r="487" spans="1:31" ht="47.25">
      <c r="A487" s="2">
        <f t="shared" si="310"/>
        <v>26.520000000000007</v>
      </c>
      <c r="B487" s="2" t="s">
        <v>70</v>
      </c>
      <c r="C487" s="2"/>
      <c r="D487" s="3"/>
      <c r="E487" s="2"/>
      <c r="F487" s="3"/>
      <c r="G487" s="108" t="e">
        <f t="shared" si="292"/>
        <v>#DIV/0!</v>
      </c>
      <c r="H487" s="108" t="e">
        <f t="shared" si="293"/>
        <v>#DIV/0!</v>
      </c>
      <c r="I487" s="2"/>
      <c r="J487" s="3"/>
      <c r="K487" s="2">
        <f t="shared" si="304"/>
        <v>0</v>
      </c>
      <c r="L487" s="3">
        <f t="shared" si="304"/>
        <v>0</v>
      </c>
      <c r="M487" s="2"/>
      <c r="N487" s="3"/>
      <c r="O487" s="2"/>
      <c r="P487" s="2"/>
      <c r="Q487" s="3"/>
      <c r="R487" s="2">
        <f t="shared" si="305"/>
        <v>0</v>
      </c>
      <c r="S487" s="3">
        <f t="shared" si="306"/>
        <v>0</v>
      </c>
      <c r="T487" s="2"/>
      <c r="U487" s="3"/>
      <c r="V487" s="2"/>
      <c r="W487" s="3"/>
      <c r="X487" s="2"/>
      <c r="Y487" s="2"/>
      <c r="Z487" s="3">
        <f t="shared" si="307"/>
        <v>0</v>
      </c>
      <c r="AA487" s="2">
        <f t="shared" si="308"/>
        <v>0</v>
      </c>
      <c r="AB487" s="3">
        <f t="shared" si="309"/>
        <v>0</v>
      </c>
      <c r="AC487" s="2"/>
      <c r="AD487" s="109" t="b">
        <f t="shared" si="290"/>
        <v>1</v>
      </c>
      <c r="AE487" s="109" t="b">
        <f t="shared" si="291"/>
        <v>1</v>
      </c>
    </row>
    <row r="488" spans="1:31" ht="47.25">
      <c r="A488" s="2">
        <f t="shared" si="310"/>
        <v>26.530000000000008</v>
      </c>
      <c r="B488" s="2" t="s">
        <v>34</v>
      </c>
      <c r="C488" s="2"/>
      <c r="D488" s="3"/>
      <c r="E488" s="2"/>
      <c r="F488" s="3"/>
      <c r="G488" s="108" t="e">
        <f t="shared" si="292"/>
        <v>#DIV/0!</v>
      </c>
      <c r="H488" s="108" t="e">
        <f t="shared" si="293"/>
        <v>#DIV/0!</v>
      </c>
      <c r="I488" s="2"/>
      <c r="J488" s="3"/>
      <c r="K488" s="2">
        <f t="shared" si="304"/>
        <v>0</v>
      </c>
      <c r="L488" s="3">
        <f t="shared" si="304"/>
        <v>0</v>
      </c>
      <c r="M488" s="2"/>
      <c r="N488" s="3"/>
      <c r="O488" s="2"/>
      <c r="P488" s="2"/>
      <c r="Q488" s="3"/>
      <c r="R488" s="2">
        <f t="shared" si="305"/>
        <v>0</v>
      </c>
      <c r="S488" s="3">
        <f t="shared" si="306"/>
        <v>0</v>
      </c>
      <c r="T488" s="2"/>
      <c r="U488" s="3"/>
      <c r="V488" s="2"/>
      <c r="W488" s="3"/>
      <c r="X488" s="2"/>
      <c r="Y488" s="2"/>
      <c r="Z488" s="3">
        <f t="shared" si="307"/>
        <v>0</v>
      </c>
      <c r="AA488" s="2">
        <f t="shared" si="308"/>
        <v>0</v>
      </c>
      <c r="AB488" s="3">
        <f t="shared" si="309"/>
        <v>0</v>
      </c>
      <c r="AC488" s="2"/>
      <c r="AD488" s="109" t="b">
        <f t="shared" si="290"/>
        <v>1</v>
      </c>
      <c r="AE488" s="109" t="b">
        <f t="shared" si="291"/>
        <v>1</v>
      </c>
    </row>
    <row r="489" spans="1:31">
      <c r="A489" s="2">
        <f t="shared" si="310"/>
        <v>26.54000000000001</v>
      </c>
      <c r="B489" s="2" t="s">
        <v>293</v>
      </c>
      <c r="C489" s="2"/>
      <c r="D489" s="3"/>
      <c r="E489" s="2"/>
      <c r="F489" s="3"/>
      <c r="G489" s="108" t="e">
        <f t="shared" si="292"/>
        <v>#DIV/0!</v>
      </c>
      <c r="H489" s="108" t="e">
        <f t="shared" si="293"/>
        <v>#DIV/0!</v>
      </c>
      <c r="I489" s="2"/>
      <c r="J489" s="3"/>
      <c r="K489" s="2">
        <f t="shared" si="304"/>
        <v>0</v>
      </c>
      <c r="L489" s="3">
        <f t="shared" si="304"/>
        <v>0</v>
      </c>
      <c r="M489" s="2"/>
      <c r="N489" s="3"/>
      <c r="O489" s="2"/>
      <c r="P489" s="2"/>
      <c r="Q489" s="3"/>
      <c r="R489" s="2">
        <f t="shared" si="305"/>
        <v>0</v>
      </c>
      <c r="S489" s="3">
        <f t="shared" si="306"/>
        <v>0</v>
      </c>
      <c r="T489" s="2"/>
      <c r="U489" s="3"/>
      <c r="V489" s="2"/>
      <c r="W489" s="3"/>
      <c r="X489" s="2"/>
      <c r="Y489" s="2"/>
      <c r="Z489" s="3">
        <f t="shared" si="307"/>
        <v>0</v>
      </c>
      <c r="AA489" s="2">
        <f t="shared" si="308"/>
        <v>0</v>
      </c>
      <c r="AB489" s="3">
        <f t="shared" si="309"/>
        <v>0</v>
      </c>
      <c r="AC489" s="2"/>
      <c r="AD489" s="109" t="b">
        <f t="shared" si="290"/>
        <v>1</v>
      </c>
      <c r="AE489" s="109" t="b">
        <f t="shared" si="291"/>
        <v>1</v>
      </c>
    </row>
    <row r="490" spans="1:31" ht="47.25">
      <c r="A490" s="2">
        <f t="shared" si="310"/>
        <v>26.550000000000011</v>
      </c>
      <c r="B490" s="2" t="s">
        <v>36</v>
      </c>
      <c r="C490" s="2"/>
      <c r="D490" s="3"/>
      <c r="E490" s="2"/>
      <c r="F490" s="3"/>
      <c r="G490" s="108" t="e">
        <f t="shared" si="292"/>
        <v>#DIV/0!</v>
      </c>
      <c r="H490" s="108" t="e">
        <f t="shared" si="293"/>
        <v>#DIV/0!</v>
      </c>
      <c r="I490" s="2"/>
      <c r="J490" s="3"/>
      <c r="K490" s="2">
        <f t="shared" si="304"/>
        <v>0</v>
      </c>
      <c r="L490" s="3">
        <f t="shared" si="304"/>
        <v>0</v>
      </c>
      <c r="M490" s="2"/>
      <c r="N490" s="3"/>
      <c r="O490" s="2"/>
      <c r="P490" s="2"/>
      <c r="Q490" s="3">
        <f>P490*O490</f>
        <v>0</v>
      </c>
      <c r="R490" s="2">
        <f t="shared" si="305"/>
        <v>0</v>
      </c>
      <c r="S490" s="3">
        <f t="shared" si="306"/>
        <v>0</v>
      </c>
      <c r="T490" s="2"/>
      <c r="U490" s="3"/>
      <c r="V490" s="2"/>
      <c r="W490" s="3"/>
      <c r="X490" s="2"/>
      <c r="Y490" s="2"/>
      <c r="Z490" s="3">
        <f t="shared" si="307"/>
        <v>0</v>
      </c>
      <c r="AA490" s="2">
        <f t="shared" si="308"/>
        <v>0</v>
      </c>
      <c r="AB490" s="3">
        <f t="shared" si="309"/>
        <v>0</v>
      </c>
      <c r="AC490" s="2"/>
      <c r="AD490" s="109" t="b">
        <f t="shared" si="290"/>
        <v>1</v>
      </c>
      <c r="AE490" s="109" t="b">
        <f t="shared" si="291"/>
        <v>1</v>
      </c>
    </row>
    <row r="491" spans="1:31" s="176" customFormat="1" ht="47.25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2"/>
        <v>#DIV/0!</v>
      </c>
      <c r="H491" s="175" t="e">
        <f t="shared" si="293"/>
        <v>#DIV/0!</v>
      </c>
      <c r="I491" s="4">
        <f t="shared" si="288"/>
        <v>0</v>
      </c>
      <c r="J491" s="5">
        <f t="shared" si="288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AC491" si="311">SUM(P482:P490)</f>
        <v>0</v>
      </c>
      <c r="Q491" s="5">
        <f t="shared" si="311"/>
        <v>0</v>
      </c>
      <c r="R491" s="4">
        <f t="shared" si="311"/>
        <v>0</v>
      </c>
      <c r="S491" s="5">
        <f t="shared" si="311"/>
        <v>0</v>
      </c>
      <c r="T491" s="4">
        <f t="shared" si="311"/>
        <v>0</v>
      </c>
      <c r="U491" s="5">
        <f t="shared" si="311"/>
        <v>0</v>
      </c>
      <c r="V491" s="4">
        <f t="shared" si="311"/>
        <v>0</v>
      </c>
      <c r="W491" s="5">
        <f t="shared" si="311"/>
        <v>0</v>
      </c>
      <c r="X491" s="4"/>
      <c r="Y491" s="4">
        <f>SUM(Y482:Y490)</f>
        <v>0</v>
      </c>
      <c r="Z491" s="5">
        <f>SUM(Z482:Z490)</f>
        <v>0</v>
      </c>
      <c r="AA491" s="4">
        <f>SUM(AA482:AA490)</f>
        <v>0</v>
      </c>
      <c r="AB491" s="5">
        <f>SUM(AB482:AB490)</f>
        <v>0</v>
      </c>
      <c r="AC491" s="4">
        <f t="shared" si="311"/>
        <v>0</v>
      </c>
      <c r="AD491" s="109" t="b">
        <f t="shared" si="290"/>
        <v>1</v>
      </c>
      <c r="AE491" s="109" t="b">
        <f t="shared" si="291"/>
        <v>1</v>
      </c>
    </row>
    <row r="492" spans="1:31" s="176" customFormat="1" ht="31.5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90"/>
        <v>1</v>
      </c>
      <c r="AE492" s="109" t="b">
        <f t="shared" si="291"/>
        <v>1</v>
      </c>
    </row>
    <row r="493" spans="1:31" ht="47.25">
      <c r="A493" s="2">
        <f>+A490+0.01</f>
        <v>26.560000000000013</v>
      </c>
      <c r="B493" s="2" t="s">
        <v>296</v>
      </c>
      <c r="C493" s="2">
        <v>0</v>
      </c>
      <c r="D493" s="3">
        <v>0</v>
      </c>
      <c r="E493" s="2"/>
      <c r="F493" s="3"/>
      <c r="G493" s="108" t="e">
        <f t="shared" si="292"/>
        <v>#DIV/0!</v>
      </c>
      <c r="H493" s="108" t="e">
        <f t="shared" si="293"/>
        <v>#DIV/0!</v>
      </c>
      <c r="I493" s="2">
        <f t="shared" si="288"/>
        <v>0</v>
      </c>
      <c r="J493" s="3">
        <f t="shared" si="288"/>
        <v>0</v>
      </c>
      <c r="K493" s="2"/>
      <c r="L493" s="3"/>
      <c r="M493" s="2"/>
      <c r="N493" s="3"/>
      <c r="O493" s="2"/>
      <c r="P493" s="2"/>
      <c r="Q493" s="3">
        <f t="shared" ref="Q493:Q512" si="312">P493*O493</f>
        <v>0</v>
      </c>
      <c r="R493" s="2">
        <f t="shared" ref="R493:S495" si="313">K493+M493+P493</f>
        <v>0</v>
      </c>
      <c r="S493" s="3">
        <f t="shared" si="313"/>
        <v>0</v>
      </c>
      <c r="T493" s="2"/>
      <c r="U493" s="3"/>
      <c r="V493" s="2"/>
      <c r="W493" s="3"/>
      <c r="X493" s="2"/>
      <c r="Y493" s="2"/>
      <c r="Z493" s="3">
        <f>X493*Y493</f>
        <v>0</v>
      </c>
      <c r="AA493" s="2">
        <f t="shared" ref="AA493:AB495" si="314">T493+V493+Y493</f>
        <v>0</v>
      </c>
      <c r="AB493" s="3">
        <f t="shared" si="314"/>
        <v>0</v>
      </c>
      <c r="AC493" s="2"/>
      <c r="AD493" s="109" t="b">
        <f t="shared" si="290"/>
        <v>1</v>
      </c>
      <c r="AE493" s="109" t="b">
        <f t="shared" si="291"/>
        <v>1</v>
      </c>
    </row>
    <row r="494" spans="1:31" ht="31.5">
      <c r="A494" s="2">
        <f>+A493+0.01</f>
        <v>26.570000000000014</v>
      </c>
      <c r="B494" s="2" t="s">
        <v>297</v>
      </c>
      <c r="C494" s="2">
        <v>0</v>
      </c>
      <c r="D494" s="3">
        <v>0</v>
      </c>
      <c r="E494" s="2"/>
      <c r="F494" s="3"/>
      <c r="G494" s="108" t="e">
        <f t="shared" si="292"/>
        <v>#DIV/0!</v>
      </c>
      <c r="H494" s="108" t="e">
        <f t="shared" si="293"/>
        <v>#DIV/0!</v>
      </c>
      <c r="I494" s="2">
        <f t="shared" si="288"/>
        <v>0</v>
      </c>
      <c r="J494" s="3">
        <f t="shared" si="288"/>
        <v>0</v>
      </c>
      <c r="K494" s="2"/>
      <c r="L494" s="3"/>
      <c r="M494" s="2"/>
      <c r="N494" s="3"/>
      <c r="O494" s="2"/>
      <c r="P494" s="2"/>
      <c r="Q494" s="3">
        <f t="shared" si="312"/>
        <v>0</v>
      </c>
      <c r="R494" s="2">
        <f t="shared" si="313"/>
        <v>0</v>
      </c>
      <c r="S494" s="3">
        <f t="shared" si="313"/>
        <v>0</v>
      </c>
      <c r="T494" s="2"/>
      <c r="U494" s="3"/>
      <c r="V494" s="2"/>
      <c r="W494" s="3"/>
      <c r="X494" s="2"/>
      <c r="Y494" s="2"/>
      <c r="Z494" s="3">
        <f>X494*Y494</f>
        <v>0</v>
      </c>
      <c r="AA494" s="2">
        <f t="shared" si="314"/>
        <v>0</v>
      </c>
      <c r="AB494" s="3">
        <f t="shared" si="314"/>
        <v>0</v>
      </c>
      <c r="AC494" s="2"/>
      <c r="AD494" s="109" t="b">
        <f t="shared" si="290"/>
        <v>1</v>
      </c>
      <c r="AE494" s="109" t="b">
        <f t="shared" si="291"/>
        <v>1</v>
      </c>
    </row>
    <row r="495" spans="1:31" ht="78.75">
      <c r="A495" s="2">
        <f>+A494+0.01</f>
        <v>26.580000000000016</v>
      </c>
      <c r="B495" s="2" t="s">
        <v>298</v>
      </c>
      <c r="C495" s="2">
        <v>0</v>
      </c>
      <c r="D495" s="3">
        <v>0</v>
      </c>
      <c r="E495" s="2"/>
      <c r="F495" s="3"/>
      <c r="G495" s="108" t="e">
        <f t="shared" si="292"/>
        <v>#DIV/0!</v>
      </c>
      <c r="H495" s="108" t="e">
        <f t="shared" si="293"/>
        <v>#DIV/0!</v>
      </c>
      <c r="I495" s="2">
        <f t="shared" si="288"/>
        <v>0</v>
      </c>
      <c r="J495" s="3">
        <f t="shared" si="288"/>
        <v>0</v>
      </c>
      <c r="K495" s="2"/>
      <c r="L495" s="3"/>
      <c r="M495" s="2"/>
      <c r="N495" s="3"/>
      <c r="O495" s="2"/>
      <c r="P495" s="2"/>
      <c r="Q495" s="3">
        <f t="shared" si="312"/>
        <v>0</v>
      </c>
      <c r="R495" s="2">
        <f t="shared" si="313"/>
        <v>0</v>
      </c>
      <c r="S495" s="3">
        <f t="shared" si="313"/>
        <v>0</v>
      </c>
      <c r="T495" s="2"/>
      <c r="U495" s="3"/>
      <c r="V495" s="2"/>
      <c r="W495" s="3"/>
      <c r="X495" s="2"/>
      <c r="Y495" s="2"/>
      <c r="Z495" s="3">
        <f>X495*Y495</f>
        <v>0</v>
      </c>
      <c r="AA495" s="2">
        <f t="shared" si="314"/>
        <v>0</v>
      </c>
      <c r="AB495" s="3">
        <f t="shared" si="314"/>
        <v>0</v>
      </c>
      <c r="AC495" s="2"/>
      <c r="AD495" s="109" t="b">
        <f t="shared" si="290"/>
        <v>1</v>
      </c>
      <c r="AE495" s="109" t="b">
        <f t="shared" si="291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/>
      <c r="Q496" s="3"/>
      <c r="R496" s="2"/>
      <c r="S496" s="3"/>
      <c r="T496" s="2"/>
      <c r="U496" s="3"/>
      <c r="V496" s="2"/>
      <c r="W496" s="3"/>
      <c r="X496" s="2"/>
      <c r="Y496" s="2"/>
      <c r="Z496" s="3">
        <f t="shared" ref="Z496:Z512" si="315">X496*Y496</f>
        <v>0</v>
      </c>
      <c r="AA496" s="2">
        <f t="shared" ref="AA496:AA512" si="316">T496+V496+Y496</f>
        <v>0</v>
      </c>
      <c r="AB496" s="3">
        <f t="shared" ref="AB496:AB512" si="317">U496+W496+Z496</f>
        <v>0</v>
      </c>
      <c r="AC496" s="2"/>
      <c r="AD496" s="109" t="b">
        <f t="shared" si="290"/>
        <v>1</v>
      </c>
      <c r="AE496" s="109" t="b">
        <f t="shared" si="291"/>
        <v>1</v>
      </c>
    </row>
    <row r="497" spans="1:31" ht="31.5">
      <c r="A497" s="2" t="s">
        <v>43</v>
      </c>
      <c r="B497" s="2" t="s">
        <v>78</v>
      </c>
      <c r="C497" s="2">
        <v>0</v>
      </c>
      <c r="D497" s="3">
        <v>0</v>
      </c>
      <c r="E497" s="2"/>
      <c r="F497" s="3"/>
      <c r="G497" s="108" t="e">
        <f t="shared" si="292"/>
        <v>#DIV/0!</v>
      </c>
      <c r="H497" s="108" t="e">
        <f t="shared" si="293"/>
        <v>#DIV/0!</v>
      </c>
      <c r="I497" s="2">
        <f t="shared" si="288"/>
        <v>0</v>
      </c>
      <c r="J497" s="3">
        <f t="shared" si="288"/>
        <v>0</v>
      </c>
      <c r="K497" s="2"/>
      <c r="L497" s="3"/>
      <c r="M497" s="2"/>
      <c r="N497" s="3"/>
      <c r="O497" s="2"/>
      <c r="P497" s="2"/>
      <c r="Q497" s="3">
        <f t="shared" si="312"/>
        <v>0</v>
      </c>
      <c r="R497" s="2">
        <f t="shared" ref="R497:S512" si="318">K497+M497+P497</f>
        <v>0</v>
      </c>
      <c r="S497" s="3">
        <f t="shared" si="318"/>
        <v>0</v>
      </c>
      <c r="T497" s="2"/>
      <c r="U497" s="3"/>
      <c r="V497" s="2"/>
      <c r="W497" s="3"/>
      <c r="X497" s="2"/>
      <c r="Y497" s="2"/>
      <c r="Z497" s="3">
        <f t="shared" si="315"/>
        <v>0</v>
      </c>
      <c r="AA497" s="2">
        <f t="shared" si="316"/>
        <v>0</v>
      </c>
      <c r="AB497" s="3">
        <f t="shared" si="317"/>
        <v>0</v>
      </c>
      <c r="AC497" s="2"/>
      <c r="AD497" s="109" t="b">
        <f t="shared" si="290"/>
        <v>1</v>
      </c>
      <c r="AE497" s="109" t="b">
        <f t="shared" si="291"/>
        <v>1</v>
      </c>
    </row>
    <row r="498" spans="1:31" ht="126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2"/>
        <v>#DIV/0!</v>
      </c>
      <c r="H498" s="108" t="e">
        <f t="shared" si="293"/>
        <v>#DIV/0!</v>
      </c>
      <c r="I498" s="2">
        <f t="shared" si="288"/>
        <v>0</v>
      </c>
      <c r="J498" s="3">
        <f t="shared" si="288"/>
        <v>0</v>
      </c>
      <c r="K498" s="2"/>
      <c r="L498" s="3"/>
      <c r="M498" s="2"/>
      <c r="N498" s="3"/>
      <c r="O498" s="2"/>
      <c r="P498" s="2"/>
      <c r="Q498" s="3">
        <f t="shared" si="312"/>
        <v>0</v>
      </c>
      <c r="R498" s="2">
        <f t="shared" si="318"/>
        <v>0</v>
      </c>
      <c r="S498" s="3">
        <f t="shared" si="318"/>
        <v>0</v>
      </c>
      <c r="T498" s="2"/>
      <c r="U498" s="3"/>
      <c r="V498" s="2"/>
      <c r="W498" s="3"/>
      <c r="X498" s="2"/>
      <c r="Y498" s="2"/>
      <c r="Z498" s="3">
        <f t="shared" si="315"/>
        <v>0</v>
      </c>
      <c r="AA498" s="2">
        <f t="shared" si="316"/>
        <v>0</v>
      </c>
      <c r="AB498" s="3">
        <f t="shared" si="317"/>
        <v>0</v>
      </c>
      <c r="AC498" s="2"/>
      <c r="AD498" s="109" t="b">
        <f t="shared" si="290"/>
        <v>1</v>
      </c>
      <c r="AE498" s="109" t="b">
        <f t="shared" si="291"/>
        <v>1</v>
      </c>
    </row>
    <row r="499" spans="1:31" ht="47.25">
      <c r="A499" s="2" t="s">
        <v>47</v>
      </c>
      <c r="B499" s="2" t="s">
        <v>329</v>
      </c>
      <c r="C499" s="2">
        <v>0</v>
      </c>
      <c r="D499" s="3">
        <v>0</v>
      </c>
      <c r="E499" s="2"/>
      <c r="F499" s="3"/>
      <c r="G499" s="108" t="e">
        <f t="shared" si="292"/>
        <v>#DIV/0!</v>
      </c>
      <c r="H499" s="108" t="e">
        <f t="shared" si="293"/>
        <v>#DIV/0!</v>
      </c>
      <c r="I499" s="2">
        <f t="shared" si="288"/>
        <v>0</v>
      </c>
      <c r="J499" s="3">
        <f t="shared" si="288"/>
        <v>0</v>
      </c>
      <c r="K499" s="2"/>
      <c r="L499" s="3"/>
      <c r="M499" s="2"/>
      <c r="N499" s="3"/>
      <c r="O499" s="2"/>
      <c r="P499" s="2"/>
      <c r="Q499" s="3">
        <f t="shared" si="312"/>
        <v>0</v>
      </c>
      <c r="R499" s="2">
        <f t="shared" si="318"/>
        <v>0</v>
      </c>
      <c r="S499" s="3">
        <f t="shared" si="318"/>
        <v>0</v>
      </c>
      <c r="T499" s="2"/>
      <c r="U499" s="3"/>
      <c r="V499" s="2"/>
      <c r="W499" s="3"/>
      <c r="X499" s="2"/>
      <c r="Y499" s="2"/>
      <c r="Z499" s="3">
        <f t="shared" si="315"/>
        <v>0</v>
      </c>
      <c r="AA499" s="2">
        <f t="shared" si="316"/>
        <v>0</v>
      </c>
      <c r="AB499" s="3">
        <f t="shared" si="317"/>
        <v>0</v>
      </c>
      <c r="AC499" s="2"/>
      <c r="AD499" s="109" t="b">
        <f t="shared" si="290"/>
        <v>1</v>
      </c>
      <c r="AE499" s="109" t="b">
        <f t="shared" si="291"/>
        <v>1</v>
      </c>
    </row>
    <row r="500" spans="1:31" ht="47.25">
      <c r="A500" s="2" t="s">
        <v>49</v>
      </c>
      <c r="B500" s="2" t="s">
        <v>330</v>
      </c>
      <c r="C500" s="2">
        <v>0</v>
      </c>
      <c r="D500" s="3">
        <v>0</v>
      </c>
      <c r="E500" s="2"/>
      <c r="F500" s="3"/>
      <c r="G500" s="108" t="e">
        <f t="shared" si="292"/>
        <v>#DIV/0!</v>
      </c>
      <c r="H500" s="108" t="e">
        <f t="shared" si="293"/>
        <v>#DIV/0!</v>
      </c>
      <c r="I500" s="2">
        <f t="shared" si="288"/>
        <v>0</v>
      </c>
      <c r="J500" s="3">
        <f t="shared" si="288"/>
        <v>0</v>
      </c>
      <c r="K500" s="2"/>
      <c r="L500" s="3"/>
      <c r="M500" s="2"/>
      <c r="N500" s="3"/>
      <c r="O500" s="2"/>
      <c r="P500" s="2"/>
      <c r="Q500" s="3">
        <f t="shared" si="312"/>
        <v>0</v>
      </c>
      <c r="R500" s="2">
        <f t="shared" si="318"/>
        <v>0</v>
      </c>
      <c r="S500" s="3">
        <f t="shared" si="318"/>
        <v>0</v>
      </c>
      <c r="T500" s="2"/>
      <c r="U500" s="3"/>
      <c r="V500" s="2"/>
      <c r="W500" s="3"/>
      <c r="X500" s="2"/>
      <c r="Y500" s="2"/>
      <c r="Z500" s="3">
        <f t="shared" si="315"/>
        <v>0</v>
      </c>
      <c r="AA500" s="2">
        <f t="shared" si="316"/>
        <v>0</v>
      </c>
      <c r="AB500" s="3">
        <f t="shared" si="317"/>
        <v>0</v>
      </c>
      <c r="AC500" s="2"/>
      <c r="AD500" s="109" t="b">
        <f t="shared" si="290"/>
        <v>1</v>
      </c>
      <c r="AE500" s="109" t="b">
        <f t="shared" si="291"/>
        <v>1</v>
      </c>
    </row>
    <row r="501" spans="1:31" ht="94.5">
      <c r="A501" s="2" t="s">
        <v>51</v>
      </c>
      <c r="B501" s="2" t="s">
        <v>331</v>
      </c>
      <c r="C501" s="2">
        <v>0</v>
      </c>
      <c r="D501" s="3">
        <v>0</v>
      </c>
      <c r="E501" s="2"/>
      <c r="F501" s="3"/>
      <c r="G501" s="108" t="e">
        <f t="shared" si="292"/>
        <v>#DIV/0!</v>
      </c>
      <c r="H501" s="108" t="e">
        <f t="shared" si="293"/>
        <v>#DIV/0!</v>
      </c>
      <c r="I501" s="2">
        <f t="shared" si="288"/>
        <v>0</v>
      </c>
      <c r="J501" s="3">
        <f t="shared" si="288"/>
        <v>0</v>
      </c>
      <c r="K501" s="2"/>
      <c r="L501" s="3"/>
      <c r="M501" s="2"/>
      <c r="N501" s="3"/>
      <c r="O501" s="2"/>
      <c r="P501" s="2"/>
      <c r="Q501" s="3">
        <f t="shared" si="312"/>
        <v>0</v>
      </c>
      <c r="R501" s="2">
        <f t="shared" si="318"/>
        <v>0</v>
      </c>
      <c r="S501" s="3">
        <f t="shared" si="318"/>
        <v>0</v>
      </c>
      <c r="T501" s="2"/>
      <c r="U501" s="3"/>
      <c r="V501" s="2"/>
      <c r="W501" s="3"/>
      <c r="X501" s="2"/>
      <c r="Y501" s="2"/>
      <c r="Z501" s="3">
        <f t="shared" si="315"/>
        <v>0</v>
      </c>
      <c r="AA501" s="2">
        <f t="shared" si="316"/>
        <v>0</v>
      </c>
      <c r="AB501" s="3">
        <f t="shared" si="317"/>
        <v>0</v>
      </c>
      <c r="AC501" s="2"/>
      <c r="AD501" s="109" t="b">
        <f t="shared" si="290"/>
        <v>1</v>
      </c>
      <c r="AE501" s="109" t="b">
        <f t="shared" si="291"/>
        <v>1</v>
      </c>
    </row>
    <row r="502" spans="1:31" ht="78.75">
      <c r="A502" s="2" t="s">
        <v>53</v>
      </c>
      <c r="B502" s="2" t="s">
        <v>332</v>
      </c>
      <c r="C502" s="2">
        <v>0</v>
      </c>
      <c r="D502" s="3">
        <v>0</v>
      </c>
      <c r="E502" s="2"/>
      <c r="F502" s="3"/>
      <c r="G502" s="108" t="e">
        <f t="shared" si="292"/>
        <v>#DIV/0!</v>
      </c>
      <c r="H502" s="108" t="e">
        <f t="shared" si="293"/>
        <v>#DIV/0!</v>
      </c>
      <c r="I502" s="2">
        <f t="shared" si="288"/>
        <v>0</v>
      </c>
      <c r="J502" s="3">
        <f t="shared" si="288"/>
        <v>0</v>
      </c>
      <c r="K502" s="2"/>
      <c r="L502" s="3"/>
      <c r="M502" s="2"/>
      <c r="N502" s="3"/>
      <c r="O502" s="2"/>
      <c r="P502" s="2"/>
      <c r="Q502" s="3">
        <f t="shared" si="312"/>
        <v>0</v>
      </c>
      <c r="R502" s="2">
        <f t="shared" si="318"/>
        <v>0</v>
      </c>
      <c r="S502" s="3">
        <f t="shared" si="318"/>
        <v>0</v>
      </c>
      <c r="T502" s="2"/>
      <c r="U502" s="3"/>
      <c r="V502" s="2"/>
      <c r="W502" s="3"/>
      <c r="X502" s="2"/>
      <c r="Y502" s="2"/>
      <c r="Z502" s="3">
        <f t="shared" si="315"/>
        <v>0</v>
      </c>
      <c r="AA502" s="2">
        <f t="shared" si="316"/>
        <v>0</v>
      </c>
      <c r="AB502" s="3">
        <f t="shared" si="317"/>
        <v>0</v>
      </c>
      <c r="AC502" s="2"/>
      <c r="AD502" s="109" t="b">
        <f t="shared" si="290"/>
        <v>1</v>
      </c>
      <c r="AE502" s="109" t="b">
        <f t="shared" si="291"/>
        <v>1</v>
      </c>
    </row>
    <row r="503" spans="1:31" ht="47.25">
      <c r="A503" s="2">
        <f>+A496+0.01</f>
        <v>26.600000000000019</v>
      </c>
      <c r="B503" s="2" t="s">
        <v>333</v>
      </c>
      <c r="C503" s="2">
        <v>0</v>
      </c>
      <c r="D503" s="3">
        <v>0</v>
      </c>
      <c r="E503" s="2"/>
      <c r="F503" s="3"/>
      <c r="G503" s="108" t="e">
        <f t="shared" si="292"/>
        <v>#DIV/0!</v>
      </c>
      <c r="H503" s="108" t="e">
        <f t="shared" si="293"/>
        <v>#DIV/0!</v>
      </c>
      <c r="I503" s="2">
        <f t="shared" si="288"/>
        <v>0</v>
      </c>
      <c r="J503" s="3">
        <f t="shared" si="288"/>
        <v>0</v>
      </c>
      <c r="K503" s="2"/>
      <c r="L503" s="3"/>
      <c r="M503" s="2"/>
      <c r="N503" s="3"/>
      <c r="O503" s="2"/>
      <c r="P503" s="2"/>
      <c r="Q503" s="3">
        <f t="shared" si="312"/>
        <v>0</v>
      </c>
      <c r="R503" s="2">
        <f t="shared" si="318"/>
        <v>0</v>
      </c>
      <c r="S503" s="3">
        <f t="shared" si="318"/>
        <v>0</v>
      </c>
      <c r="T503" s="2"/>
      <c r="U503" s="3"/>
      <c r="V503" s="2"/>
      <c r="W503" s="3"/>
      <c r="X503" s="2"/>
      <c r="Y503" s="2"/>
      <c r="Z503" s="3">
        <f t="shared" si="315"/>
        <v>0</v>
      </c>
      <c r="AA503" s="2">
        <f t="shared" si="316"/>
        <v>0</v>
      </c>
      <c r="AB503" s="3">
        <f t="shared" si="317"/>
        <v>0</v>
      </c>
      <c r="AC503" s="2"/>
      <c r="AD503" s="109" t="b">
        <f t="shared" si="290"/>
        <v>1</v>
      </c>
      <c r="AE503" s="109" t="b">
        <f t="shared" si="291"/>
        <v>1</v>
      </c>
    </row>
    <row r="504" spans="1:31" ht="47.25">
      <c r="A504" s="2">
        <f t="shared" ref="A504:A512" si="319">+A503+0.01</f>
        <v>26.610000000000021</v>
      </c>
      <c r="B504" s="2" t="s">
        <v>334</v>
      </c>
      <c r="C504" s="2">
        <v>0</v>
      </c>
      <c r="D504" s="3">
        <v>0</v>
      </c>
      <c r="E504" s="2"/>
      <c r="F504" s="3"/>
      <c r="G504" s="108" t="e">
        <f t="shared" si="292"/>
        <v>#DIV/0!</v>
      </c>
      <c r="H504" s="108" t="e">
        <f t="shared" si="293"/>
        <v>#DIV/0!</v>
      </c>
      <c r="I504" s="2">
        <f t="shared" si="288"/>
        <v>0</v>
      </c>
      <c r="J504" s="3">
        <f t="shared" si="288"/>
        <v>0</v>
      </c>
      <c r="K504" s="2"/>
      <c r="L504" s="3"/>
      <c r="M504" s="2"/>
      <c r="N504" s="3"/>
      <c r="O504" s="2"/>
      <c r="P504" s="2"/>
      <c r="Q504" s="3">
        <f t="shared" si="312"/>
        <v>0</v>
      </c>
      <c r="R504" s="2">
        <f t="shared" si="318"/>
        <v>0</v>
      </c>
      <c r="S504" s="3">
        <f t="shared" si="318"/>
        <v>0</v>
      </c>
      <c r="T504" s="2"/>
      <c r="U504" s="3"/>
      <c r="V504" s="2"/>
      <c r="W504" s="3"/>
      <c r="X504" s="2"/>
      <c r="Y504" s="2"/>
      <c r="Z504" s="3">
        <f t="shared" si="315"/>
        <v>0</v>
      </c>
      <c r="AA504" s="2">
        <f t="shared" si="316"/>
        <v>0</v>
      </c>
      <c r="AB504" s="3">
        <f t="shared" si="317"/>
        <v>0</v>
      </c>
      <c r="AC504" s="2"/>
      <c r="AD504" s="109" t="b">
        <f t="shared" si="290"/>
        <v>1</v>
      </c>
      <c r="AE504" s="109" t="b">
        <f t="shared" si="291"/>
        <v>1</v>
      </c>
    </row>
    <row r="505" spans="1:31" ht="63">
      <c r="A505" s="2">
        <f t="shared" si="319"/>
        <v>26.620000000000022</v>
      </c>
      <c r="B505" s="2" t="s">
        <v>88</v>
      </c>
      <c r="C505" s="2">
        <v>0</v>
      </c>
      <c r="D505" s="3">
        <v>0</v>
      </c>
      <c r="E505" s="2"/>
      <c r="F505" s="3"/>
      <c r="G505" s="108" t="e">
        <f t="shared" si="292"/>
        <v>#DIV/0!</v>
      </c>
      <c r="H505" s="108" t="e">
        <f t="shared" si="293"/>
        <v>#DIV/0!</v>
      </c>
      <c r="I505" s="2">
        <f t="shared" si="288"/>
        <v>0</v>
      </c>
      <c r="J505" s="3">
        <f t="shared" si="288"/>
        <v>0</v>
      </c>
      <c r="K505" s="2"/>
      <c r="L505" s="3"/>
      <c r="M505" s="2"/>
      <c r="N505" s="3"/>
      <c r="O505" s="2"/>
      <c r="P505" s="2"/>
      <c r="Q505" s="3">
        <f t="shared" si="312"/>
        <v>0</v>
      </c>
      <c r="R505" s="2">
        <f t="shared" si="318"/>
        <v>0</v>
      </c>
      <c r="S505" s="3">
        <f t="shared" si="318"/>
        <v>0</v>
      </c>
      <c r="T505" s="2"/>
      <c r="U505" s="3"/>
      <c r="V505" s="2"/>
      <c r="W505" s="3"/>
      <c r="X505" s="2"/>
      <c r="Y505" s="2"/>
      <c r="Z505" s="3">
        <f t="shared" si="315"/>
        <v>0</v>
      </c>
      <c r="AA505" s="2">
        <f t="shared" si="316"/>
        <v>0</v>
      </c>
      <c r="AB505" s="3">
        <f t="shared" si="317"/>
        <v>0</v>
      </c>
      <c r="AC505" s="2"/>
      <c r="AD505" s="109" t="b">
        <f t="shared" si="290"/>
        <v>1</v>
      </c>
      <c r="AE505" s="109" t="b">
        <f t="shared" si="291"/>
        <v>1</v>
      </c>
    </row>
    <row r="506" spans="1:31" ht="47.25">
      <c r="A506" s="2">
        <f t="shared" si="319"/>
        <v>26.630000000000024</v>
      </c>
      <c r="B506" s="2" t="s">
        <v>335</v>
      </c>
      <c r="C506" s="2">
        <v>0</v>
      </c>
      <c r="D506" s="3">
        <v>0</v>
      </c>
      <c r="E506" s="2"/>
      <c r="F506" s="3"/>
      <c r="G506" s="108" t="e">
        <f t="shared" si="292"/>
        <v>#DIV/0!</v>
      </c>
      <c r="H506" s="108" t="e">
        <f t="shared" si="293"/>
        <v>#DIV/0!</v>
      </c>
      <c r="I506" s="2">
        <f t="shared" si="288"/>
        <v>0</v>
      </c>
      <c r="J506" s="3">
        <f t="shared" si="288"/>
        <v>0</v>
      </c>
      <c r="K506" s="2"/>
      <c r="L506" s="3"/>
      <c r="M506" s="2"/>
      <c r="N506" s="3"/>
      <c r="O506" s="2"/>
      <c r="P506" s="2"/>
      <c r="Q506" s="3">
        <f t="shared" si="312"/>
        <v>0</v>
      </c>
      <c r="R506" s="2">
        <f t="shared" si="318"/>
        <v>0</v>
      </c>
      <c r="S506" s="3">
        <f t="shared" si="318"/>
        <v>0</v>
      </c>
      <c r="T506" s="2"/>
      <c r="U506" s="3"/>
      <c r="V506" s="2"/>
      <c r="W506" s="3"/>
      <c r="X506" s="2"/>
      <c r="Y506" s="2"/>
      <c r="Z506" s="3">
        <f t="shared" si="315"/>
        <v>0</v>
      </c>
      <c r="AA506" s="2">
        <f t="shared" si="316"/>
        <v>0</v>
      </c>
      <c r="AB506" s="3">
        <f t="shared" si="317"/>
        <v>0</v>
      </c>
      <c r="AC506" s="2"/>
      <c r="AD506" s="109" t="b">
        <f t="shared" si="290"/>
        <v>1</v>
      </c>
      <c r="AE506" s="109" t="b">
        <f t="shared" si="291"/>
        <v>1</v>
      </c>
    </row>
    <row r="507" spans="1:31" ht="47.25">
      <c r="A507" s="2">
        <f t="shared" si="319"/>
        <v>26.640000000000025</v>
      </c>
      <c r="B507" s="2" t="s">
        <v>336</v>
      </c>
      <c r="C507" s="2">
        <v>0</v>
      </c>
      <c r="D507" s="3">
        <v>0</v>
      </c>
      <c r="E507" s="2"/>
      <c r="F507" s="3"/>
      <c r="G507" s="108" t="e">
        <f t="shared" si="292"/>
        <v>#DIV/0!</v>
      </c>
      <c r="H507" s="108" t="e">
        <f t="shared" si="293"/>
        <v>#DIV/0!</v>
      </c>
      <c r="I507" s="2">
        <f t="shared" si="288"/>
        <v>0</v>
      </c>
      <c r="J507" s="3">
        <f t="shared" si="288"/>
        <v>0</v>
      </c>
      <c r="K507" s="2"/>
      <c r="L507" s="3"/>
      <c r="M507" s="2"/>
      <c r="N507" s="3"/>
      <c r="O507" s="2"/>
      <c r="P507" s="2"/>
      <c r="Q507" s="3">
        <f t="shared" si="312"/>
        <v>0</v>
      </c>
      <c r="R507" s="2">
        <f t="shared" si="318"/>
        <v>0</v>
      </c>
      <c r="S507" s="3">
        <f t="shared" si="318"/>
        <v>0</v>
      </c>
      <c r="T507" s="2"/>
      <c r="U507" s="3"/>
      <c r="V507" s="2"/>
      <c r="W507" s="3"/>
      <c r="X507" s="2"/>
      <c r="Y507" s="2"/>
      <c r="Z507" s="3">
        <f t="shared" si="315"/>
        <v>0</v>
      </c>
      <c r="AA507" s="2">
        <f t="shared" si="316"/>
        <v>0</v>
      </c>
      <c r="AB507" s="3">
        <f t="shared" si="317"/>
        <v>0</v>
      </c>
      <c r="AC507" s="2"/>
      <c r="AD507" s="109" t="b">
        <f t="shared" si="290"/>
        <v>1</v>
      </c>
      <c r="AE507" s="109" t="b">
        <f t="shared" si="291"/>
        <v>1</v>
      </c>
    </row>
    <row r="508" spans="1:31" ht="47.25">
      <c r="A508" s="2">
        <f t="shared" si="319"/>
        <v>26.650000000000027</v>
      </c>
      <c r="B508" s="2" t="s">
        <v>337</v>
      </c>
      <c r="C508" s="2">
        <v>0</v>
      </c>
      <c r="D508" s="3">
        <v>0</v>
      </c>
      <c r="E508" s="2"/>
      <c r="F508" s="3"/>
      <c r="G508" s="108" t="e">
        <f t="shared" si="292"/>
        <v>#DIV/0!</v>
      </c>
      <c r="H508" s="108" t="e">
        <f t="shared" si="293"/>
        <v>#DIV/0!</v>
      </c>
      <c r="I508" s="2">
        <f t="shared" si="288"/>
        <v>0</v>
      </c>
      <c r="J508" s="3">
        <f t="shared" si="288"/>
        <v>0</v>
      </c>
      <c r="K508" s="2"/>
      <c r="L508" s="3"/>
      <c r="M508" s="2"/>
      <c r="N508" s="3"/>
      <c r="O508" s="2"/>
      <c r="P508" s="2"/>
      <c r="Q508" s="3">
        <f t="shared" si="312"/>
        <v>0</v>
      </c>
      <c r="R508" s="2">
        <f t="shared" si="318"/>
        <v>0</v>
      </c>
      <c r="S508" s="3">
        <f t="shared" si="318"/>
        <v>0</v>
      </c>
      <c r="T508" s="2"/>
      <c r="U508" s="3"/>
      <c r="V508" s="2"/>
      <c r="W508" s="3"/>
      <c r="X508" s="2"/>
      <c r="Y508" s="2"/>
      <c r="Z508" s="3">
        <f t="shared" si="315"/>
        <v>0</v>
      </c>
      <c r="AA508" s="2">
        <f t="shared" si="316"/>
        <v>0</v>
      </c>
      <c r="AB508" s="3">
        <f t="shared" si="317"/>
        <v>0</v>
      </c>
      <c r="AC508" s="2"/>
      <c r="AD508" s="109" t="b">
        <f t="shared" si="290"/>
        <v>1</v>
      </c>
      <c r="AE508" s="109" t="b">
        <f t="shared" si="291"/>
        <v>1</v>
      </c>
    </row>
    <row r="509" spans="1:31" ht="47.25">
      <c r="A509" s="2">
        <f t="shared" si="319"/>
        <v>26.660000000000029</v>
      </c>
      <c r="B509" s="2" t="s">
        <v>338</v>
      </c>
      <c r="C509" s="2">
        <v>0</v>
      </c>
      <c r="D509" s="3">
        <v>0</v>
      </c>
      <c r="E509" s="2"/>
      <c r="F509" s="3"/>
      <c r="G509" s="108" t="e">
        <f t="shared" si="292"/>
        <v>#DIV/0!</v>
      </c>
      <c r="H509" s="108" t="e">
        <f t="shared" si="293"/>
        <v>#DIV/0!</v>
      </c>
      <c r="I509" s="2">
        <f t="shared" si="288"/>
        <v>0</v>
      </c>
      <c r="J509" s="3">
        <f t="shared" si="288"/>
        <v>0</v>
      </c>
      <c r="K509" s="2"/>
      <c r="L509" s="3"/>
      <c r="M509" s="2"/>
      <c r="N509" s="3"/>
      <c r="O509" s="2"/>
      <c r="P509" s="2"/>
      <c r="Q509" s="3">
        <f t="shared" si="312"/>
        <v>0</v>
      </c>
      <c r="R509" s="2">
        <f t="shared" si="318"/>
        <v>0</v>
      </c>
      <c r="S509" s="3">
        <f t="shared" si="318"/>
        <v>0</v>
      </c>
      <c r="T509" s="2"/>
      <c r="U509" s="3"/>
      <c r="V509" s="2"/>
      <c r="W509" s="3"/>
      <c r="X509" s="2"/>
      <c r="Y509" s="2"/>
      <c r="Z509" s="3">
        <f t="shared" si="315"/>
        <v>0</v>
      </c>
      <c r="AA509" s="2">
        <f t="shared" si="316"/>
        <v>0</v>
      </c>
      <c r="AB509" s="3">
        <f t="shared" si="317"/>
        <v>0</v>
      </c>
      <c r="AC509" s="2"/>
      <c r="AD509" s="109" t="b">
        <f t="shared" si="290"/>
        <v>1</v>
      </c>
      <c r="AE509" s="109" t="b">
        <f t="shared" si="291"/>
        <v>1</v>
      </c>
    </row>
    <row r="510" spans="1:31" ht="47.25">
      <c r="A510" s="2">
        <f t="shared" si="319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2"/>
        <v>#DIV/0!</v>
      </c>
      <c r="H510" s="108" t="e">
        <f t="shared" si="293"/>
        <v>#DIV/0!</v>
      </c>
      <c r="I510" s="2">
        <f t="shared" si="288"/>
        <v>0</v>
      </c>
      <c r="J510" s="3">
        <f t="shared" si="288"/>
        <v>0</v>
      </c>
      <c r="K510" s="2"/>
      <c r="L510" s="3"/>
      <c r="M510" s="2"/>
      <c r="N510" s="3"/>
      <c r="O510" s="2"/>
      <c r="P510" s="2"/>
      <c r="Q510" s="3">
        <f t="shared" si="312"/>
        <v>0</v>
      </c>
      <c r="R510" s="2">
        <f t="shared" si="318"/>
        <v>0</v>
      </c>
      <c r="S510" s="3">
        <f t="shared" si="318"/>
        <v>0</v>
      </c>
      <c r="T510" s="2"/>
      <c r="U510" s="3"/>
      <c r="V510" s="2"/>
      <c r="W510" s="3"/>
      <c r="X510" s="2"/>
      <c r="Y510" s="2"/>
      <c r="Z510" s="3">
        <f t="shared" si="315"/>
        <v>0</v>
      </c>
      <c r="AA510" s="2">
        <f t="shared" si="316"/>
        <v>0</v>
      </c>
      <c r="AB510" s="3">
        <f t="shared" si="317"/>
        <v>0</v>
      </c>
      <c r="AC510" s="2"/>
      <c r="AD510" s="109" t="b">
        <f t="shared" si="290"/>
        <v>1</v>
      </c>
      <c r="AE510" s="109" t="b">
        <f t="shared" si="291"/>
        <v>1</v>
      </c>
    </row>
    <row r="511" spans="1:31" ht="47.25">
      <c r="A511" s="2">
        <f t="shared" si="319"/>
        <v>26.680000000000032</v>
      </c>
      <c r="B511" s="2" t="s">
        <v>340</v>
      </c>
      <c r="C511" s="2">
        <v>0</v>
      </c>
      <c r="D511" s="3">
        <v>0</v>
      </c>
      <c r="E511" s="2"/>
      <c r="F511" s="3"/>
      <c r="G511" s="108" t="e">
        <f t="shared" si="292"/>
        <v>#DIV/0!</v>
      </c>
      <c r="H511" s="108" t="e">
        <f t="shared" si="293"/>
        <v>#DIV/0!</v>
      </c>
      <c r="I511" s="2">
        <f t="shared" si="288"/>
        <v>0</v>
      </c>
      <c r="J511" s="3">
        <f t="shared" si="288"/>
        <v>0</v>
      </c>
      <c r="K511" s="2"/>
      <c r="L511" s="3"/>
      <c r="M511" s="2"/>
      <c r="N511" s="3"/>
      <c r="O511" s="2"/>
      <c r="P511" s="2"/>
      <c r="Q511" s="3">
        <f t="shared" si="312"/>
        <v>0</v>
      </c>
      <c r="R511" s="2">
        <f t="shared" si="318"/>
        <v>0</v>
      </c>
      <c r="S511" s="3">
        <f t="shared" si="318"/>
        <v>0</v>
      </c>
      <c r="T511" s="2"/>
      <c r="U511" s="3"/>
      <c r="V511" s="2"/>
      <c r="W511" s="3"/>
      <c r="X511" s="2"/>
      <c r="Y511" s="2"/>
      <c r="Z511" s="3">
        <f t="shared" si="315"/>
        <v>0</v>
      </c>
      <c r="AA511" s="2">
        <f t="shared" si="316"/>
        <v>0</v>
      </c>
      <c r="AB511" s="3">
        <f t="shared" si="317"/>
        <v>0</v>
      </c>
      <c r="AC511" s="2"/>
      <c r="AD511" s="109" t="b">
        <f t="shared" si="290"/>
        <v>1</v>
      </c>
      <c r="AE511" s="109" t="b">
        <f t="shared" si="291"/>
        <v>1</v>
      </c>
    </row>
    <row r="512" spans="1:31" ht="63">
      <c r="A512" s="2">
        <f t="shared" si="319"/>
        <v>26.690000000000033</v>
      </c>
      <c r="B512" s="2" t="s">
        <v>341</v>
      </c>
      <c r="C512" s="2">
        <v>0</v>
      </c>
      <c r="D512" s="3">
        <v>0</v>
      </c>
      <c r="E512" s="2"/>
      <c r="F512" s="3"/>
      <c r="G512" s="108" t="e">
        <f t="shared" si="292"/>
        <v>#DIV/0!</v>
      </c>
      <c r="H512" s="108" t="e">
        <f t="shared" si="293"/>
        <v>#DIV/0!</v>
      </c>
      <c r="I512" s="2">
        <f t="shared" si="288"/>
        <v>0</v>
      </c>
      <c r="J512" s="3">
        <f t="shared" si="288"/>
        <v>0</v>
      </c>
      <c r="K512" s="2"/>
      <c r="L512" s="3"/>
      <c r="M512" s="2"/>
      <c r="N512" s="3"/>
      <c r="O512" s="2"/>
      <c r="P512" s="2"/>
      <c r="Q512" s="3">
        <f t="shared" si="312"/>
        <v>0</v>
      </c>
      <c r="R512" s="2">
        <f t="shared" si="318"/>
        <v>0</v>
      </c>
      <c r="S512" s="3">
        <f t="shared" si="318"/>
        <v>0</v>
      </c>
      <c r="T512" s="2"/>
      <c r="U512" s="3"/>
      <c r="V512" s="2"/>
      <c r="W512" s="3"/>
      <c r="X512" s="2"/>
      <c r="Y512" s="2"/>
      <c r="Z512" s="3">
        <f t="shared" si="315"/>
        <v>0</v>
      </c>
      <c r="AA512" s="2">
        <f t="shared" si="316"/>
        <v>0</v>
      </c>
      <c r="AB512" s="3">
        <f t="shared" si="317"/>
        <v>0</v>
      </c>
      <c r="AC512" s="2"/>
      <c r="AD512" s="109" t="b">
        <f t="shared" si="290"/>
        <v>1</v>
      </c>
      <c r="AE512" s="109" t="b">
        <f t="shared" si="291"/>
        <v>1</v>
      </c>
    </row>
    <row r="513" spans="1:31" s="176" customFormat="1" ht="31.5">
      <c r="A513" s="4"/>
      <c r="B513" s="4" t="s">
        <v>342</v>
      </c>
      <c r="C513" s="4">
        <f>SUM(C493:C512)</f>
        <v>0</v>
      </c>
      <c r="D513" s="5">
        <f>SUM(D493:D512)</f>
        <v>0</v>
      </c>
      <c r="E513" s="4">
        <f>SUM(E493:E512)</f>
        <v>0</v>
      </c>
      <c r="F513" s="5">
        <f>SUM(F493:F512)</f>
        <v>0</v>
      </c>
      <c r="G513" s="175" t="e">
        <f t="shared" si="292"/>
        <v>#DIV/0!</v>
      </c>
      <c r="H513" s="175" t="e">
        <f t="shared" si="293"/>
        <v>#DIV/0!</v>
      </c>
      <c r="I513" s="4">
        <f t="shared" ref="I513:N513" si="320">SUM(I493:I512)</f>
        <v>0</v>
      </c>
      <c r="J513" s="5">
        <f t="shared" si="320"/>
        <v>0</v>
      </c>
      <c r="K513" s="4">
        <f t="shared" si="320"/>
        <v>0</v>
      </c>
      <c r="L513" s="5">
        <f t="shared" si="320"/>
        <v>0</v>
      </c>
      <c r="M513" s="4">
        <f t="shared" si="320"/>
        <v>0</v>
      </c>
      <c r="N513" s="5">
        <f t="shared" si="320"/>
        <v>0</v>
      </c>
      <c r="O513" s="4"/>
      <c r="P513" s="4">
        <f t="shared" ref="P513:W513" si="321">SUM(P493:P512)</f>
        <v>0</v>
      </c>
      <c r="Q513" s="5">
        <f t="shared" si="321"/>
        <v>0</v>
      </c>
      <c r="R513" s="4">
        <f t="shared" si="321"/>
        <v>0</v>
      </c>
      <c r="S513" s="5">
        <f t="shared" si="321"/>
        <v>0</v>
      </c>
      <c r="T513" s="4">
        <f t="shared" si="321"/>
        <v>0</v>
      </c>
      <c r="U513" s="5">
        <f t="shared" si="321"/>
        <v>0</v>
      </c>
      <c r="V513" s="4">
        <f t="shared" si="321"/>
        <v>0</v>
      </c>
      <c r="W513" s="5">
        <f t="shared" si="321"/>
        <v>0</v>
      </c>
      <c r="X513" s="4"/>
      <c r="Y513" s="4">
        <f>SUM(Y493:Y512)</f>
        <v>0</v>
      </c>
      <c r="Z513" s="5">
        <f>SUM(Z493:Z512)</f>
        <v>0</v>
      </c>
      <c r="AA513" s="4">
        <f>SUM(AA493:AA512)</f>
        <v>0</v>
      </c>
      <c r="AB513" s="5">
        <f>SUM(AB493:AB512)</f>
        <v>0</v>
      </c>
      <c r="AC513" s="4"/>
      <c r="AD513" s="109" t="b">
        <f t="shared" si="290"/>
        <v>1</v>
      </c>
      <c r="AE513" s="109" t="b">
        <f t="shared" si="291"/>
        <v>1</v>
      </c>
    </row>
    <row r="514" spans="1:31" s="176" customFormat="1" ht="47.25">
      <c r="A514" s="4"/>
      <c r="B514" s="4" t="s">
        <v>343</v>
      </c>
      <c r="C514" s="4">
        <f>C513+C491</f>
        <v>0</v>
      </c>
      <c r="D514" s="5">
        <f>D513+D491</f>
        <v>0</v>
      </c>
      <c r="E514" s="4">
        <f>E513+E491</f>
        <v>0</v>
      </c>
      <c r="F514" s="5">
        <f>F513+F491</f>
        <v>0</v>
      </c>
      <c r="G514" s="175" t="e">
        <f t="shared" si="292"/>
        <v>#DIV/0!</v>
      </c>
      <c r="H514" s="175" t="e">
        <f t="shared" si="293"/>
        <v>#DIV/0!</v>
      </c>
      <c r="I514" s="4">
        <f t="shared" ref="I514:N514" si="322">I513+I491</f>
        <v>0</v>
      </c>
      <c r="J514" s="5">
        <f t="shared" si="322"/>
        <v>0</v>
      </c>
      <c r="K514" s="4">
        <f t="shared" si="322"/>
        <v>0</v>
      </c>
      <c r="L514" s="5">
        <f t="shared" si="322"/>
        <v>0</v>
      </c>
      <c r="M514" s="4">
        <f t="shared" si="322"/>
        <v>0</v>
      </c>
      <c r="N514" s="5">
        <f t="shared" si="322"/>
        <v>0</v>
      </c>
      <c r="O514" s="4"/>
      <c r="P514" s="4">
        <f t="shared" ref="P514:W514" si="323">P513+P491</f>
        <v>0</v>
      </c>
      <c r="Q514" s="5">
        <f t="shared" si="323"/>
        <v>0</v>
      </c>
      <c r="R514" s="4">
        <f t="shared" si="323"/>
        <v>0</v>
      </c>
      <c r="S514" s="5">
        <f t="shared" si="323"/>
        <v>0</v>
      </c>
      <c r="T514" s="4">
        <f t="shared" si="323"/>
        <v>0</v>
      </c>
      <c r="U514" s="5">
        <f t="shared" si="323"/>
        <v>0</v>
      </c>
      <c r="V514" s="4">
        <f t="shared" si="323"/>
        <v>0</v>
      </c>
      <c r="W514" s="5">
        <f t="shared" si="323"/>
        <v>0</v>
      </c>
      <c r="X514" s="4"/>
      <c r="Y514" s="4">
        <f>Y513+Y491</f>
        <v>0</v>
      </c>
      <c r="Z514" s="5">
        <f>Z513+Z491</f>
        <v>0</v>
      </c>
      <c r="AA514" s="4">
        <f>AA513+AA491</f>
        <v>0</v>
      </c>
      <c r="AB514" s="5">
        <f>AB513+AB491</f>
        <v>0</v>
      </c>
      <c r="AC514" s="4"/>
      <c r="AD514" s="109" t="b">
        <f t="shared" si="290"/>
        <v>1</v>
      </c>
      <c r="AE514" s="109" t="b">
        <f t="shared" si="291"/>
        <v>1</v>
      </c>
    </row>
    <row r="515" spans="1:31" s="176" customFormat="1" ht="47.2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2"/>
        <v>#DIV/0!</v>
      </c>
      <c r="H515" s="175" t="e">
        <f t="shared" si="293"/>
        <v>#DIV/0!</v>
      </c>
      <c r="I515" s="4">
        <f t="shared" ref="I515:N515" si="324">I418+I455+I491</f>
        <v>0</v>
      </c>
      <c r="J515" s="5">
        <f t="shared" si="324"/>
        <v>0</v>
      </c>
      <c r="K515" s="4">
        <f t="shared" si="324"/>
        <v>0</v>
      </c>
      <c r="L515" s="5">
        <f t="shared" si="324"/>
        <v>0</v>
      </c>
      <c r="M515" s="4">
        <f t="shared" si="324"/>
        <v>0</v>
      </c>
      <c r="N515" s="5">
        <f t="shared" si="324"/>
        <v>0</v>
      </c>
      <c r="O515" s="4"/>
      <c r="P515" s="4">
        <f t="shared" ref="P515:W515" si="325">P418+P455+P491</f>
        <v>0</v>
      </c>
      <c r="Q515" s="5">
        <f t="shared" si="325"/>
        <v>0</v>
      </c>
      <c r="R515" s="4">
        <f t="shared" si="325"/>
        <v>0</v>
      </c>
      <c r="S515" s="5">
        <f t="shared" si="325"/>
        <v>0</v>
      </c>
      <c r="T515" s="4">
        <f t="shared" si="325"/>
        <v>0</v>
      </c>
      <c r="U515" s="5">
        <f t="shared" si="325"/>
        <v>0</v>
      </c>
      <c r="V515" s="4">
        <f t="shared" si="325"/>
        <v>0</v>
      </c>
      <c r="W515" s="5">
        <f t="shared" si="325"/>
        <v>0</v>
      </c>
      <c r="X515" s="4"/>
      <c r="Y515" s="4">
        <f>Y418+Y455+Y491</f>
        <v>0</v>
      </c>
      <c r="Z515" s="5">
        <f>Z418+Z455+Z491</f>
        <v>0</v>
      </c>
      <c r="AA515" s="4">
        <f>AA418+AA455+AA491</f>
        <v>0</v>
      </c>
      <c r="AB515" s="5">
        <f>AB418+AB455+AB491</f>
        <v>0</v>
      </c>
      <c r="AC515" s="4"/>
      <c r="AD515" s="109" t="b">
        <f t="shared" si="290"/>
        <v>1</v>
      </c>
      <c r="AE515" s="109" t="b">
        <f t="shared" si="291"/>
        <v>1</v>
      </c>
    </row>
    <row r="516" spans="1:31" s="176" customFormat="1" ht="31.5">
      <c r="A516" s="4"/>
      <c r="B516" s="4" t="s">
        <v>345</v>
      </c>
      <c r="C516" s="4">
        <f>C442+C478+C513</f>
        <v>0</v>
      </c>
      <c r="D516" s="5">
        <f>D442+D478+D513</f>
        <v>0</v>
      </c>
      <c r="E516" s="4">
        <f>E442+E478+E513</f>
        <v>0</v>
      </c>
      <c r="F516" s="5">
        <f>F442+F478+F513</f>
        <v>0</v>
      </c>
      <c r="G516" s="175" t="e">
        <f t="shared" si="292"/>
        <v>#DIV/0!</v>
      </c>
      <c r="H516" s="175" t="e">
        <f t="shared" si="293"/>
        <v>#DIV/0!</v>
      </c>
      <c r="I516" s="4">
        <f t="shared" ref="I516:N516" si="326">I442+I478+I513</f>
        <v>0</v>
      </c>
      <c r="J516" s="5">
        <f>J442+J478+J513</f>
        <v>0</v>
      </c>
      <c r="K516" s="4">
        <f t="shared" si="326"/>
        <v>0</v>
      </c>
      <c r="L516" s="5">
        <f t="shared" si="326"/>
        <v>0</v>
      </c>
      <c r="M516" s="4">
        <f t="shared" si="326"/>
        <v>0</v>
      </c>
      <c r="N516" s="5">
        <f t="shared" si="326"/>
        <v>0</v>
      </c>
      <c r="O516" s="4"/>
      <c r="P516" s="4">
        <f t="shared" ref="P516:W516" si="327">P442+P478+P513</f>
        <v>0</v>
      </c>
      <c r="Q516" s="5">
        <f t="shared" si="327"/>
        <v>0</v>
      </c>
      <c r="R516" s="4">
        <f t="shared" si="327"/>
        <v>0</v>
      </c>
      <c r="S516" s="5">
        <f t="shared" si="327"/>
        <v>0</v>
      </c>
      <c r="T516" s="4">
        <f t="shared" si="327"/>
        <v>0</v>
      </c>
      <c r="U516" s="5">
        <f t="shared" si="327"/>
        <v>0</v>
      </c>
      <c r="V516" s="4">
        <f t="shared" si="327"/>
        <v>0</v>
      </c>
      <c r="W516" s="5">
        <f t="shared" si="327"/>
        <v>0</v>
      </c>
      <c r="X516" s="4"/>
      <c r="Y516" s="4">
        <f>Y442+Y478+Y513</f>
        <v>0</v>
      </c>
      <c r="Z516" s="5">
        <f>Z442+Z478+Z513</f>
        <v>0</v>
      </c>
      <c r="AA516" s="4">
        <f>AA442+AA478+AA513</f>
        <v>0</v>
      </c>
      <c r="AB516" s="5">
        <f>AB442+AB478+AB513</f>
        <v>0</v>
      </c>
      <c r="AC516" s="4"/>
      <c r="AD516" s="109" t="b">
        <f t="shared" si="290"/>
        <v>1</v>
      </c>
      <c r="AE516" s="109" t="b">
        <f t="shared" si="291"/>
        <v>1</v>
      </c>
    </row>
    <row r="517" spans="1:31" s="176" customFormat="1" ht="63">
      <c r="A517" s="4"/>
      <c r="B517" s="4" t="s">
        <v>346</v>
      </c>
      <c r="C517" s="4">
        <f>C516+C515</f>
        <v>0</v>
      </c>
      <c r="D517" s="5">
        <f>D516+D515</f>
        <v>0</v>
      </c>
      <c r="E517" s="4">
        <f>E516+E515</f>
        <v>0</v>
      </c>
      <c r="F517" s="5">
        <f>F516+F515</f>
        <v>0</v>
      </c>
      <c r="G517" s="175" t="e">
        <f t="shared" si="292"/>
        <v>#DIV/0!</v>
      </c>
      <c r="H517" s="175" t="e">
        <f t="shared" si="293"/>
        <v>#DIV/0!</v>
      </c>
      <c r="I517" s="4">
        <f t="shared" ref="I517:N517" si="328">I516+I515</f>
        <v>0</v>
      </c>
      <c r="J517" s="5">
        <f t="shared" si="328"/>
        <v>0</v>
      </c>
      <c r="K517" s="4">
        <f t="shared" si="328"/>
        <v>0</v>
      </c>
      <c r="L517" s="5">
        <f t="shared" si="328"/>
        <v>0</v>
      </c>
      <c r="M517" s="4">
        <f t="shared" si="328"/>
        <v>0</v>
      </c>
      <c r="N517" s="5">
        <f t="shared" si="328"/>
        <v>0</v>
      </c>
      <c r="O517" s="4"/>
      <c r="P517" s="4">
        <f t="shared" ref="P517:W517" si="329">P516+P515</f>
        <v>0</v>
      </c>
      <c r="Q517" s="5">
        <f t="shared" si="329"/>
        <v>0</v>
      </c>
      <c r="R517" s="4">
        <f t="shared" si="329"/>
        <v>0</v>
      </c>
      <c r="S517" s="5">
        <f t="shared" si="329"/>
        <v>0</v>
      </c>
      <c r="T517" s="4">
        <f t="shared" si="329"/>
        <v>0</v>
      </c>
      <c r="U517" s="5">
        <f t="shared" si="329"/>
        <v>0</v>
      </c>
      <c r="V517" s="4">
        <f t="shared" si="329"/>
        <v>0</v>
      </c>
      <c r="W517" s="5">
        <f t="shared" si="329"/>
        <v>0</v>
      </c>
      <c r="X517" s="4"/>
      <c r="Y517" s="4">
        <f>Y516+Y515</f>
        <v>0</v>
      </c>
      <c r="Z517" s="5">
        <f>Z516+Z515</f>
        <v>0</v>
      </c>
      <c r="AA517" s="4">
        <f>AA516+AA515</f>
        <v>0</v>
      </c>
      <c r="AB517" s="5">
        <f>AB516+AB515</f>
        <v>0</v>
      </c>
      <c r="AC517" s="4"/>
      <c r="AD517" s="109" t="b">
        <f t="shared" si="290"/>
        <v>1</v>
      </c>
      <c r="AE517" s="109" t="b">
        <f t="shared" si="291"/>
        <v>1</v>
      </c>
    </row>
    <row r="518" spans="1:31" s="176" customFormat="1" ht="31.5">
      <c r="A518" s="4"/>
      <c r="B518" s="4" t="s">
        <v>347</v>
      </c>
      <c r="C518" s="4"/>
      <c r="D518" s="5">
        <f>D405+D517</f>
        <v>1828.5501788000001</v>
      </c>
      <c r="E518" s="4"/>
      <c r="F518" s="5">
        <f>F405+F517</f>
        <v>1283.1667499999999</v>
      </c>
      <c r="G518" s="175" t="e">
        <f t="shared" si="292"/>
        <v>#DIV/0!</v>
      </c>
      <c r="H518" s="175">
        <f t="shared" si="293"/>
        <v>0.70173997130452703</v>
      </c>
      <c r="I518" s="4"/>
      <c r="J518" s="5">
        <f>J405+J517</f>
        <v>186.44742880000004</v>
      </c>
      <c r="K518" s="4"/>
      <c r="L518" s="5">
        <f>L405+L517</f>
        <v>358.93599999999998</v>
      </c>
      <c r="M518" s="4"/>
      <c r="N518" s="5">
        <f>N405+N517</f>
        <v>0</v>
      </c>
      <c r="O518" s="4"/>
      <c r="P518" s="4"/>
      <c r="Q518" s="5">
        <f>Q405+Q517</f>
        <v>1402.1518000000001</v>
      </c>
      <c r="R518" s="4"/>
      <c r="S518" s="5">
        <f>S405+S517</f>
        <v>1761.0878</v>
      </c>
      <c r="T518" s="4"/>
      <c r="U518" s="5">
        <f>U405+U517</f>
        <v>358.93599999999998</v>
      </c>
      <c r="V518" s="4"/>
      <c r="W518" s="5">
        <f>W405+W517</f>
        <v>0</v>
      </c>
      <c r="X518" s="4"/>
      <c r="Y518" s="4"/>
      <c r="Z518" s="5">
        <f>Z405+Z517</f>
        <v>1402.1518000000001</v>
      </c>
      <c r="AA518" s="4"/>
      <c r="AB518" s="5">
        <f>AB405+AB517</f>
        <v>1761.0878</v>
      </c>
      <c r="AC518" s="4"/>
      <c r="AD518" s="109" t="b">
        <f t="shared" si="290"/>
        <v>0</v>
      </c>
      <c r="AE518" s="109" t="b">
        <f t="shared" si="291"/>
        <v>1</v>
      </c>
    </row>
    <row r="519" spans="1:31">
      <c r="AD519" s="109" t="b">
        <f t="shared" si="290"/>
        <v>1</v>
      </c>
      <c r="AE519" s="109" t="b">
        <f t="shared" si="291"/>
        <v>1</v>
      </c>
    </row>
    <row r="520" spans="1:31">
      <c r="B520" s="8" t="s">
        <v>273</v>
      </c>
      <c r="Q520" s="10"/>
      <c r="S520" s="10">
        <f>(S393+S402)/S405</f>
        <v>3.4069851599676064E-2</v>
      </c>
      <c r="AD520" s="109" t="b">
        <f>X520*Y520=Z520</f>
        <v>1</v>
      </c>
      <c r="AE520" s="10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1.5061599995184794E-2</v>
      </c>
      <c r="AB521" s="9">
        <f>AB143+AB193+AB206+AB212+AB260+AB283+AB297+AB306+AB311+AB322+AB326+AB333+AB337+AB343+AB347+AB386+AB393+AB399+AB404+AB517</f>
        <v>1761.0877999999998</v>
      </c>
      <c r="AD521" s="109" t="b">
        <f>X521*Y521=Z521</f>
        <v>1</v>
      </c>
      <c r="AE521" s="109" t="b">
        <f>U521+W521+Z521=AB521</f>
        <v>0</v>
      </c>
    </row>
    <row r="522" spans="1:31" ht="31.5">
      <c r="B522" s="8" t="s">
        <v>349</v>
      </c>
      <c r="Q522" s="10"/>
      <c r="S522" s="10">
        <f>S398/S405</f>
        <v>6.3880971749392616E-3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0.20608626100300051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12" priority="2" stopIfTrue="1" operator="equal">
      <formula>0</formula>
    </cfRule>
  </conditionalFormatting>
  <conditionalFormatting sqref="X493:X495">
    <cfRule type="cellIs" dxfId="11" priority="1" stopIfTrue="1" operator="equal">
      <formula>0</formula>
    </cfRule>
  </conditionalFormatting>
  <pageMargins left="0.7" right="0.7" top="0.3" bottom="0.31" header="0.3" footer="0.3"/>
  <pageSetup paperSize="9" scale="41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E523"/>
  <sheetViews>
    <sheetView view="pageBreakPreview" zoomScale="60" zoomScaleNormal="55" workbookViewId="0">
      <pane xSplit="2" ySplit="3" topLeftCell="H517" activePane="bottomRight" state="frozen"/>
      <selection sqref="A1:XFD1048576"/>
      <selection pane="topRight" sqref="A1:XFD1048576"/>
      <selection pane="bottomLeft" sqref="A1:XFD1048576"/>
      <selection pane="bottomRight" activeCell="K13" sqref="K13"/>
    </sheetView>
  </sheetViews>
  <sheetFormatPr defaultRowHeight="15.75"/>
  <cols>
    <col min="1" max="1" width="9.42578125" style="8" customWidth="1"/>
    <col min="2" max="2" width="41.5703125" style="8" customWidth="1"/>
    <col min="3" max="3" width="10.42578125" style="8" bestFit="1" customWidth="1"/>
    <col min="4" max="4" width="13" style="9" bestFit="1" customWidth="1"/>
    <col min="5" max="5" width="10.42578125" style="8" bestFit="1" customWidth="1"/>
    <col min="6" max="6" width="13" style="9" bestFit="1" customWidth="1"/>
    <col min="7" max="7" width="13" style="8" bestFit="1" customWidth="1"/>
    <col min="8" max="8" width="12.7109375" style="8" bestFit="1" customWidth="1"/>
    <col min="9" max="9" width="9.85546875" style="8" bestFit="1" customWidth="1"/>
    <col min="10" max="10" width="11.28515625" style="9" bestFit="1" customWidth="1"/>
    <col min="11" max="11" width="8" style="8" bestFit="1" customWidth="1"/>
    <col min="12" max="12" width="11.28515625" style="9" bestFit="1" customWidth="1"/>
    <col min="13" max="13" width="8" style="8" bestFit="1" customWidth="1"/>
    <col min="14" max="14" width="8" style="9" bestFit="1" customWidth="1"/>
    <col min="15" max="15" width="14" style="8" bestFit="1" customWidth="1"/>
    <col min="16" max="16" width="9.85546875" style="8" bestFit="1" customWidth="1"/>
    <col min="17" max="17" width="12.5703125" style="9" bestFit="1" customWidth="1"/>
    <col min="18" max="18" width="9.85546875" style="8" bestFit="1" customWidth="1"/>
    <col min="19" max="19" width="12.5703125" style="9" bestFit="1" customWidth="1"/>
    <col min="20" max="20" width="8" style="8" bestFit="1" customWidth="1"/>
    <col min="21" max="21" width="11.28515625" style="9" bestFit="1" customWidth="1"/>
    <col min="22" max="22" width="8" style="8" bestFit="1" customWidth="1"/>
    <col min="23" max="23" width="8" style="9" bestFit="1" customWidth="1"/>
    <col min="24" max="24" width="14" style="8" bestFit="1" customWidth="1"/>
    <col min="25" max="25" width="9.85546875" style="8" bestFit="1" customWidth="1"/>
    <col min="26" max="26" width="12.5703125" style="9" bestFit="1" customWidth="1"/>
    <col min="27" max="27" width="9.85546875" style="8" bestFit="1" customWidth="1"/>
    <col min="28" max="28" width="12.5703125" style="9" bestFit="1" customWidth="1"/>
    <col min="29" max="29" width="13.28515625" style="8" bestFit="1" customWidth="1"/>
    <col min="30" max="30" width="9.140625" style="8" bestFit="1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1.85546875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1.85546875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1.85546875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1.85546875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1.85546875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1.85546875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1.85546875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1.85546875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1.85546875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1.85546875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1.85546875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1.85546875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1.85546875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1.85546875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1.85546875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1.85546875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1.85546875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1.85546875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1.85546875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1.85546875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1.85546875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1.85546875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1.85546875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1.85546875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1.85546875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1.85546875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1.85546875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1.85546875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1.85546875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1.85546875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1.85546875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1.85546875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1.85546875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1.85546875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1.85546875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1.85546875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1.85546875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1.85546875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1.85546875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1.85546875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1.85546875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1.85546875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1.85546875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1.85546875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1.85546875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1.85546875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1.85546875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1.85546875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1.85546875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1.85546875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1.85546875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1.85546875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1.85546875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1.85546875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1.85546875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1.85546875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1.85546875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1.85546875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1.85546875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1.85546875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1.85546875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1.85546875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1.85546875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 ht="64.5" customHeigh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31.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31.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31.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31.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31.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31.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f t="shared" si="14"/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31.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6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47.2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>
        <f>X26*Y26</f>
        <v>0</v>
      </c>
      <c r="AA26" s="2">
        <f t="shared" si="17"/>
        <v>0</v>
      </c>
      <c r="AB26" s="3">
        <f t="shared" si="17"/>
        <v>0</v>
      </c>
      <c r="AC26" s="2"/>
      <c r="AD26" s="109" t="b">
        <f t="shared" si="7"/>
        <v>1</v>
      </c>
      <c r="AE26" s="109" t="b">
        <f t="shared" si="8"/>
        <v>1</v>
      </c>
    </row>
    <row r="27" spans="1:31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31.5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63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31.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31.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63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47.2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31.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31.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31.5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31.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31.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31.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31.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31.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31.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31.5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f t="shared" si="25"/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f>Y44+Y21</f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31.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31.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31.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Y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f t="shared" si="32"/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31.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47.2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>
        <f t="shared" ref="Z57:Z75" si="37">X57*Y57</f>
        <v>0</v>
      </c>
      <c r="AA57" s="2">
        <f t="shared" ref="AA57:AA75" si="38">T57+V57+Y57</f>
        <v>0</v>
      </c>
      <c r="AB57" s="3">
        <f t="shared" ref="AB57:AB75" si="39">U57+W57+Z57</f>
        <v>0</v>
      </c>
      <c r="AC57" s="2"/>
      <c r="AD57" s="109" t="b">
        <f t="shared" si="7"/>
        <v>1</v>
      </c>
      <c r="AE57" s="109" t="b">
        <f t="shared" si="8"/>
        <v>1</v>
      </c>
    </row>
    <row r="58" spans="1:31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40">K58+M58+P58</f>
        <v>0</v>
      </c>
      <c r="S58" s="3">
        <f t="shared" ref="S58:S75" si="41">L58+N58+Q58</f>
        <v>0</v>
      </c>
      <c r="T58" s="2"/>
      <c r="U58" s="3"/>
      <c r="V58" s="2"/>
      <c r="W58" s="3"/>
      <c r="X58" s="2"/>
      <c r="Y58" s="2"/>
      <c r="Z58" s="3">
        <f t="shared" si="37"/>
        <v>0</v>
      </c>
      <c r="AA58" s="2">
        <f t="shared" si="38"/>
        <v>0</v>
      </c>
      <c r="AB58" s="3">
        <f t="shared" si="39"/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47.2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40"/>
        <v>0</v>
      </c>
      <c r="S59" s="3">
        <f t="shared" si="41"/>
        <v>0</v>
      </c>
      <c r="T59" s="2"/>
      <c r="U59" s="3"/>
      <c r="V59" s="2"/>
      <c r="W59" s="3"/>
      <c r="X59" s="2"/>
      <c r="Y59" s="2"/>
      <c r="Z59" s="3">
        <f t="shared" si="37"/>
        <v>0</v>
      </c>
      <c r="AA59" s="2">
        <f t="shared" si="38"/>
        <v>0</v>
      </c>
      <c r="AB59" s="3">
        <f t="shared" si="39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47.2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40"/>
        <v>0</v>
      </c>
      <c r="S60" s="3">
        <f t="shared" si="41"/>
        <v>0</v>
      </c>
      <c r="T60" s="2"/>
      <c r="U60" s="3"/>
      <c r="V60" s="2"/>
      <c r="W60" s="3"/>
      <c r="X60" s="2"/>
      <c r="Y60" s="2"/>
      <c r="Z60" s="3">
        <f t="shared" si="37"/>
        <v>0</v>
      </c>
      <c r="AA60" s="2">
        <f t="shared" si="38"/>
        <v>0</v>
      </c>
      <c r="AB60" s="3">
        <f t="shared" si="39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63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40"/>
        <v>0</v>
      </c>
      <c r="S61" s="3">
        <f t="shared" si="41"/>
        <v>0</v>
      </c>
      <c r="T61" s="2"/>
      <c r="U61" s="3"/>
      <c r="V61" s="2"/>
      <c r="W61" s="3"/>
      <c r="X61" s="2"/>
      <c r="Y61" s="2"/>
      <c r="Z61" s="3">
        <f t="shared" si="37"/>
        <v>0</v>
      </c>
      <c r="AA61" s="2">
        <f t="shared" si="38"/>
        <v>0</v>
      </c>
      <c r="AB61" s="3">
        <f t="shared" si="39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31.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40"/>
        <v>0</v>
      </c>
      <c r="S62" s="3">
        <f t="shared" si="41"/>
        <v>0</v>
      </c>
      <c r="T62" s="2"/>
      <c r="U62" s="3"/>
      <c r="V62" s="2"/>
      <c r="W62" s="3"/>
      <c r="X62" s="2"/>
      <c r="Y62" s="2"/>
      <c r="Z62" s="3">
        <f t="shared" si="37"/>
        <v>0</v>
      </c>
      <c r="AA62" s="2">
        <f t="shared" si="38"/>
        <v>0</v>
      </c>
      <c r="AB62" s="3">
        <f t="shared" si="39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31.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40"/>
        <v>0</v>
      </c>
      <c r="S63" s="3">
        <f t="shared" si="41"/>
        <v>0</v>
      </c>
      <c r="T63" s="2"/>
      <c r="U63" s="3"/>
      <c r="V63" s="2"/>
      <c r="W63" s="3"/>
      <c r="X63" s="2"/>
      <c r="Y63" s="2"/>
      <c r="Z63" s="3">
        <f t="shared" si="37"/>
        <v>0</v>
      </c>
      <c r="AA63" s="2">
        <f t="shared" si="38"/>
        <v>0</v>
      </c>
      <c r="AB63" s="3">
        <f t="shared" si="39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47.2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40"/>
        <v>0</v>
      </c>
      <c r="S64" s="3">
        <f t="shared" si="41"/>
        <v>0</v>
      </c>
      <c r="T64" s="2"/>
      <c r="U64" s="3"/>
      <c r="V64" s="2"/>
      <c r="W64" s="3"/>
      <c r="X64" s="2"/>
      <c r="Y64" s="2"/>
      <c r="Z64" s="3">
        <f t="shared" si="37"/>
        <v>0</v>
      </c>
      <c r="AA64" s="2">
        <f t="shared" si="38"/>
        <v>0</v>
      </c>
      <c r="AB64" s="3">
        <f t="shared" si="39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47.2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40"/>
        <v>0</v>
      </c>
      <c r="S65" s="3">
        <f t="shared" si="41"/>
        <v>0</v>
      </c>
      <c r="T65" s="2"/>
      <c r="U65" s="3"/>
      <c r="V65" s="2"/>
      <c r="W65" s="3"/>
      <c r="X65" s="2"/>
      <c r="Y65" s="2"/>
      <c r="Z65" s="3">
        <f t="shared" si="37"/>
        <v>0</v>
      </c>
      <c r="AA65" s="2">
        <f t="shared" si="38"/>
        <v>0</v>
      </c>
      <c r="AB65" s="3">
        <f t="shared" si="39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31.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40"/>
        <v>0</v>
      </c>
      <c r="S66" s="3">
        <f t="shared" si="41"/>
        <v>0</v>
      </c>
      <c r="T66" s="2"/>
      <c r="U66" s="3"/>
      <c r="V66" s="2"/>
      <c r="W66" s="3"/>
      <c r="X66" s="2"/>
      <c r="Y66" s="2"/>
      <c r="Z66" s="3">
        <f t="shared" si="37"/>
        <v>0</v>
      </c>
      <c r="AA66" s="2">
        <f t="shared" si="38"/>
        <v>0</v>
      </c>
      <c r="AB66" s="3">
        <f t="shared" si="39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31.5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40"/>
        <v>0</v>
      </c>
      <c r="S67" s="3">
        <f t="shared" si="41"/>
        <v>0</v>
      </c>
      <c r="T67" s="2"/>
      <c r="U67" s="3"/>
      <c r="V67" s="2"/>
      <c r="W67" s="3"/>
      <c r="X67" s="2"/>
      <c r="Y67" s="2"/>
      <c r="Z67" s="3">
        <f t="shared" si="37"/>
        <v>0</v>
      </c>
      <c r="AA67" s="2">
        <f t="shared" si="38"/>
        <v>0</v>
      </c>
      <c r="AB67" s="3">
        <f t="shared" si="39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31.5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40"/>
        <v>0</v>
      </c>
      <c r="S68" s="3">
        <f t="shared" si="41"/>
        <v>0</v>
      </c>
      <c r="T68" s="2"/>
      <c r="U68" s="3"/>
      <c r="V68" s="2"/>
      <c r="W68" s="3"/>
      <c r="X68" s="2"/>
      <c r="Y68" s="2"/>
      <c r="Z68" s="3">
        <f t="shared" si="37"/>
        <v>0</v>
      </c>
      <c r="AA68" s="2">
        <f t="shared" si="38"/>
        <v>0</v>
      </c>
      <c r="AB68" s="3">
        <f t="shared" si="39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31.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40"/>
        <v>0</v>
      </c>
      <c r="S69" s="3">
        <f t="shared" si="41"/>
        <v>0</v>
      </c>
      <c r="T69" s="2"/>
      <c r="U69" s="3"/>
      <c r="V69" s="2"/>
      <c r="W69" s="3"/>
      <c r="X69" s="2"/>
      <c r="Y69" s="2"/>
      <c r="Z69" s="3">
        <f t="shared" si="37"/>
        <v>0</v>
      </c>
      <c r="AA69" s="2">
        <f t="shared" si="38"/>
        <v>0</v>
      </c>
      <c r="AB69" s="3">
        <f t="shared" si="39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31.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40"/>
        <v>0</v>
      </c>
      <c r="S70" s="3">
        <f t="shared" si="41"/>
        <v>0</v>
      </c>
      <c r="T70" s="2"/>
      <c r="U70" s="3"/>
      <c r="V70" s="2"/>
      <c r="W70" s="3"/>
      <c r="X70" s="2"/>
      <c r="Y70" s="2"/>
      <c r="Z70" s="3">
        <f t="shared" si="37"/>
        <v>0</v>
      </c>
      <c r="AA70" s="2">
        <f t="shared" si="38"/>
        <v>0</v>
      </c>
      <c r="AB70" s="3">
        <f t="shared" si="39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31.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40"/>
        <v>0</v>
      </c>
      <c r="S71" s="3">
        <f t="shared" si="41"/>
        <v>0</v>
      </c>
      <c r="T71" s="2"/>
      <c r="U71" s="3"/>
      <c r="V71" s="2"/>
      <c r="W71" s="3"/>
      <c r="X71" s="2"/>
      <c r="Y71" s="2"/>
      <c r="Z71" s="3">
        <f t="shared" si="37"/>
        <v>0</v>
      </c>
      <c r="AA71" s="2">
        <f t="shared" si="38"/>
        <v>0</v>
      </c>
      <c r="AB71" s="3">
        <f t="shared" si="39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31.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40"/>
        <v>0</v>
      </c>
      <c r="S72" s="3">
        <f t="shared" si="41"/>
        <v>0</v>
      </c>
      <c r="T72" s="2"/>
      <c r="U72" s="3"/>
      <c r="V72" s="2"/>
      <c r="W72" s="3"/>
      <c r="X72" s="2"/>
      <c r="Y72" s="2"/>
      <c r="Z72" s="3">
        <f t="shared" si="37"/>
        <v>0</v>
      </c>
      <c r="AA72" s="2">
        <f t="shared" si="38"/>
        <v>0</v>
      </c>
      <c r="AB72" s="3">
        <f t="shared" si="39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31.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40"/>
        <v>0</v>
      </c>
      <c r="S73" s="3">
        <f t="shared" si="41"/>
        <v>0</v>
      </c>
      <c r="T73" s="2"/>
      <c r="U73" s="3"/>
      <c r="V73" s="2"/>
      <c r="W73" s="3"/>
      <c r="X73" s="2"/>
      <c r="Y73" s="2"/>
      <c r="Z73" s="3">
        <f t="shared" si="37"/>
        <v>0</v>
      </c>
      <c r="AA73" s="2">
        <f t="shared" si="38"/>
        <v>0</v>
      </c>
      <c r="AB73" s="3">
        <f t="shared" si="39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31.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40"/>
        <v>0</v>
      </c>
      <c r="S74" s="3">
        <f t="shared" si="41"/>
        <v>0</v>
      </c>
      <c r="T74" s="2"/>
      <c r="U74" s="3"/>
      <c r="V74" s="2"/>
      <c r="W74" s="3"/>
      <c r="X74" s="2"/>
      <c r="Y74" s="2"/>
      <c r="Z74" s="3">
        <f t="shared" si="37"/>
        <v>0</v>
      </c>
      <c r="AA74" s="2">
        <f t="shared" si="38"/>
        <v>0</v>
      </c>
      <c r="AB74" s="3">
        <f t="shared" si="39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31.5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40"/>
        <v>0</v>
      </c>
      <c r="S75" s="3">
        <f t="shared" si="41"/>
        <v>0</v>
      </c>
      <c r="T75" s="2"/>
      <c r="U75" s="3"/>
      <c r="V75" s="2"/>
      <c r="W75" s="3"/>
      <c r="X75" s="2"/>
      <c r="Y75" s="2"/>
      <c r="Z75" s="3">
        <f t="shared" si="37"/>
        <v>0</v>
      </c>
      <c r="AA75" s="2">
        <f t="shared" si="38"/>
        <v>0</v>
      </c>
      <c r="AB75" s="3">
        <f t="shared" si="39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f t="shared" si="47"/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f>Y76+Y52</f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f>Y77+Y45</f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31.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31.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31.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31.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1</v>
      </c>
      <c r="Q85" s="3">
        <f>P85*O85</f>
        <v>0.375</v>
      </c>
      <c r="R85" s="2">
        <f t="shared" si="51"/>
        <v>1</v>
      </c>
      <c r="S85" s="3">
        <f t="shared" si="51"/>
        <v>0.375</v>
      </c>
      <c r="T85" s="2"/>
      <c r="U85" s="3"/>
      <c r="V85" s="2"/>
      <c r="W85" s="3"/>
      <c r="X85" s="2">
        <v>0.375</v>
      </c>
      <c r="Y85" s="2">
        <v>1</v>
      </c>
      <c r="Z85" s="222">
        <f>X85*Y85</f>
        <v>0.375</v>
      </c>
      <c r="AA85" s="2">
        <f t="shared" si="52"/>
        <v>1</v>
      </c>
      <c r="AB85" s="222">
        <f t="shared" si="52"/>
        <v>0.375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1</v>
      </c>
      <c r="Q86" s="5">
        <f t="shared" si="54"/>
        <v>0.375</v>
      </c>
      <c r="R86" s="4">
        <f t="shared" si="54"/>
        <v>1</v>
      </c>
      <c r="S86" s="5">
        <f t="shared" si="54"/>
        <v>0.375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f t="shared" si="54"/>
        <v>1</v>
      </c>
      <c r="Z86" s="5">
        <f t="shared" si="54"/>
        <v>0.375</v>
      </c>
      <c r="AA86" s="4">
        <f t="shared" si="54"/>
        <v>1</v>
      </c>
      <c r="AB86" s="5">
        <f t="shared" si="54"/>
        <v>0.375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31.5">
      <c r="A88" s="2">
        <v>3.05</v>
      </c>
      <c r="B88" s="2" t="s">
        <v>39</v>
      </c>
      <c r="C88" s="2">
        <v>1</v>
      </c>
      <c r="D88" s="3">
        <v>9</v>
      </c>
      <c r="E88" s="2">
        <f>C88</f>
        <v>1</v>
      </c>
      <c r="F88" s="3">
        <f>D88*92%</f>
        <v>8.2800000000000011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0.71999999999999886</v>
      </c>
      <c r="K88" s="2"/>
      <c r="L88" s="3"/>
      <c r="M88" s="2"/>
      <c r="N88" s="3"/>
      <c r="O88" s="2">
        <v>9</v>
      </c>
      <c r="P88" s="2">
        <f>$P$85</f>
        <v>1</v>
      </c>
      <c r="Q88" s="3">
        <f>P88*O88</f>
        <v>9</v>
      </c>
      <c r="R88" s="2">
        <f t="shared" ref="R88:S90" si="56">K88+M88+P88</f>
        <v>1</v>
      </c>
      <c r="S88" s="3">
        <f t="shared" si="56"/>
        <v>9</v>
      </c>
      <c r="T88" s="2"/>
      <c r="U88" s="3"/>
      <c r="V88" s="2"/>
      <c r="W88" s="3"/>
      <c r="X88" s="2">
        <v>9</v>
      </c>
      <c r="Y88" s="2">
        <v>1</v>
      </c>
      <c r="Z88" s="222">
        <f>X88*Y88</f>
        <v>9</v>
      </c>
      <c r="AA88" s="2">
        <f t="shared" ref="AA88:AB90" si="57">T88+V88+Y88</f>
        <v>1</v>
      </c>
      <c r="AB88" s="222">
        <f t="shared" si="57"/>
        <v>9</v>
      </c>
      <c r="AC88" s="2"/>
      <c r="AD88" s="109" t="b">
        <f t="shared" si="44"/>
        <v>1</v>
      </c>
      <c r="AE88" s="109" t="b">
        <f t="shared" si="45"/>
        <v>1</v>
      </c>
    </row>
    <row r="89" spans="1:31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47.2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>
        <f t="shared" ref="Z91:Z108" si="59">X91*Y91</f>
        <v>0</v>
      </c>
      <c r="AA91" s="2">
        <f t="shared" ref="AA91:AA108" si="60">T91+V91+Y91</f>
        <v>0</v>
      </c>
      <c r="AB91" s="3">
        <f t="shared" ref="AB91:AB108" si="61">U91+W91+Z91</f>
        <v>0</v>
      </c>
      <c r="AC91" s="2"/>
      <c r="AD91" s="109" t="b">
        <f t="shared" si="44"/>
        <v>1</v>
      </c>
      <c r="AE91" s="109" t="b">
        <f t="shared" si="45"/>
        <v>1</v>
      </c>
    </row>
    <row r="92" spans="1:31">
      <c r="A92" s="2" t="s">
        <v>43</v>
      </c>
      <c r="B92" s="2" t="s">
        <v>44</v>
      </c>
      <c r="C92" s="2">
        <v>1</v>
      </c>
      <c r="D92" s="3">
        <v>3</v>
      </c>
      <c r="E92" s="2">
        <f>C92</f>
        <v>1</v>
      </c>
      <c r="F92" s="3">
        <f>D92</f>
        <v>3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62">$P$85</f>
        <v>1</v>
      </c>
      <c r="Q92" s="3">
        <f t="shared" si="58"/>
        <v>3</v>
      </c>
      <c r="R92" s="2">
        <f t="shared" ref="R92:R108" si="63">K92+M92+P92</f>
        <v>1</v>
      </c>
      <c r="S92" s="3">
        <f t="shared" ref="S92:S108" si="64">L92+N92+Q92</f>
        <v>3</v>
      </c>
      <c r="T92" s="2"/>
      <c r="U92" s="3"/>
      <c r="V92" s="2"/>
      <c r="W92" s="3"/>
      <c r="X92" s="2">
        <v>3</v>
      </c>
      <c r="Y92" s="2">
        <v>1</v>
      </c>
      <c r="Z92" s="3">
        <f t="shared" si="59"/>
        <v>3</v>
      </c>
      <c r="AA92" s="2">
        <f t="shared" si="60"/>
        <v>1</v>
      </c>
      <c r="AB92" s="3">
        <f t="shared" si="61"/>
        <v>3</v>
      </c>
      <c r="AC92" s="2"/>
      <c r="AD92" s="109" t="b">
        <f t="shared" si="44"/>
        <v>1</v>
      </c>
      <c r="AE92" s="109" t="b">
        <f t="shared" si="45"/>
        <v>1</v>
      </c>
    </row>
    <row r="93" spans="1:31" ht="31.5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3"/>
        <v>0</v>
      </c>
      <c r="S93" s="3">
        <f t="shared" si="64"/>
        <v>0</v>
      </c>
      <c r="T93" s="2"/>
      <c r="U93" s="3"/>
      <c r="V93" s="2"/>
      <c r="W93" s="3"/>
      <c r="X93" s="2">
        <v>9.6</v>
      </c>
      <c r="Y93" s="2"/>
      <c r="Z93" s="3">
        <f t="shared" si="59"/>
        <v>0</v>
      </c>
      <c r="AA93" s="2">
        <f t="shared" si="60"/>
        <v>0</v>
      </c>
      <c r="AB93" s="3">
        <f t="shared" si="61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63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3"/>
        <v>0</v>
      </c>
      <c r="S94" s="3">
        <f t="shared" si="64"/>
        <v>0</v>
      </c>
      <c r="T94" s="2"/>
      <c r="U94" s="3"/>
      <c r="V94" s="2"/>
      <c r="W94" s="3"/>
      <c r="X94" s="2">
        <v>2.88</v>
      </c>
      <c r="Y94" s="2"/>
      <c r="Z94" s="3">
        <f t="shared" si="59"/>
        <v>0</v>
      </c>
      <c r="AA94" s="2">
        <f t="shared" si="60"/>
        <v>0</v>
      </c>
      <c r="AB94" s="3">
        <f t="shared" si="61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31.5">
      <c r="A95" s="2" t="s">
        <v>49</v>
      </c>
      <c r="B95" s="2" t="s">
        <v>50</v>
      </c>
      <c r="C95" s="2">
        <v>1</v>
      </c>
      <c r="D95" s="3">
        <v>1.5</v>
      </c>
      <c r="E95" s="2">
        <f t="shared" ref="E95:F98" si="65">C95</f>
        <v>1</v>
      </c>
      <c r="F95" s="3">
        <f t="shared" si="65"/>
        <v>1.5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62"/>
        <v>1</v>
      </c>
      <c r="Q95" s="3">
        <f t="shared" si="58"/>
        <v>1.5</v>
      </c>
      <c r="R95" s="2">
        <f t="shared" si="63"/>
        <v>1</v>
      </c>
      <c r="S95" s="3">
        <f t="shared" si="64"/>
        <v>1.5</v>
      </c>
      <c r="T95" s="2"/>
      <c r="U95" s="3"/>
      <c r="V95" s="2"/>
      <c r="W95" s="3"/>
      <c r="X95" s="2">
        <v>1.5</v>
      </c>
      <c r="Y95" s="2">
        <v>1</v>
      </c>
      <c r="Z95" s="3">
        <f t="shared" si="59"/>
        <v>1.5</v>
      </c>
      <c r="AA95" s="2">
        <f t="shared" si="60"/>
        <v>1</v>
      </c>
      <c r="AB95" s="3">
        <f t="shared" si="61"/>
        <v>1.5</v>
      </c>
      <c r="AC95" s="2"/>
      <c r="AD95" s="109" t="b">
        <f t="shared" si="44"/>
        <v>1</v>
      </c>
      <c r="AE95" s="109" t="b">
        <f t="shared" si="45"/>
        <v>1</v>
      </c>
    </row>
    <row r="96" spans="1:31" ht="31.5">
      <c r="A96" s="2" t="s">
        <v>51</v>
      </c>
      <c r="B96" s="2" t="s">
        <v>52</v>
      </c>
      <c r="C96" s="2">
        <v>1</v>
      </c>
      <c r="D96" s="3">
        <v>1.2</v>
      </c>
      <c r="E96" s="2">
        <f t="shared" si="65"/>
        <v>1</v>
      </c>
      <c r="F96" s="3">
        <f t="shared" si="65"/>
        <v>1.2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62"/>
        <v>1</v>
      </c>
      <c r="Q96" s="3">
        <f t="shared" si="58"/>
        <v>1.2</v>
      </c>
      <c r="R96" s="2">
        <f t="shared" si="63"/>
        <v>1</v>
      </c>
      <c r="S96" s="3">
        <f t="shared" si="64"/>
        <v>1.2</v>
      </c>
      <c r="T96" s="2"/>
      <c r="U96" s="3"/>
      <c r="V96" s="2"/>
      <c r="W96" s="3"/>
      <c r="X96" s="2">
        <v>1.2</v>
      </c>
      <c r="Y96" s="2">
        <v>1</v>
      </c>
      <c r="Z96" s="3">
        <f t="shared" si="59"/>
        <v>1.2</v>
      </c>
      <c r="AA96" s="2">
        <f t="shared" si="60"/>
        <v>1</v>
      </c>
      <c r="AB96" s="3">
        <f t="shared" si="61"/>
        <v>1.2</v>
      </c>
      <c r="AC96" s="2"/>
      <c r="AD96" s="109" t="b">
        <f t="shared" si="44"/>
        <v>1</v>
      </c>
      <c r="AE96" s="109" t="b">
        <f t="shared" si="45"/>
        <v>1</v>
      </c>
    </row>
    <row r="97" spans="1:31" ht="63">
      <c r="A97" s="2" t="s">
        <v>53</v>
      </c>
      <c r="B97" s="2" t="s">
        <v>54</v>
      </c>
      <c r="C97" s="2">
        <v>1</v>
      </c>
      <c r="D97" s="3">
        <v>1.2</v>
      </c>
      <c r="E97" s="2">
        <f t="shared" si="65"/>
        <v>1</v>
      </c>
      <c r="F97" s="3">
        <f t="shared" si="65"/>
        <v>1.2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62"/>
        <v>1</v>
      </c>
      <c r="Q97" s="3">
        <f t="shared" si="58"/>
        <v>1.2</v>
      </c>
      <c r="R97" s="2">
        <f t="shared" si="63"/>
        <v>1</v>
      </c>
      <c r="S97" s="3">
        <f t="shared" si="64"/>
        <v>1.2</v>
      </c>
      <c r="T97" s="2"/>
      <c r="U97" s="3"/>
      <c r="V97" s="2"/>
      <c r="W97" s="3"/>
      <c r="X97" s="2">
        <v>1.2</v>
      </c>
      <c r="Y97" s="2">
        <v>1</v>
      </c>
      <c r="Z97" s="3">
        <f t="shared" si="59"/>
        <v>1.2</v>
      </c>
      <c r="AA97" s="2">
        <f t="shared" si="60"/>
        <v>1</v>
      </c>
      <c r="AB97" s="3">
        <f t="shared" si="61"/>
        <v>1.2</v>
      </c>
      <c r="AC97" s="2"/>
      <c r="AD97" s="109" t="b">
        <f t="shared" si="44"/>
        <v>1</v>
      </c>
      <c r="AE97" s="109" t="b">
        <f t="shared" si="45"/>
        <v>1</v>
      </c>
    </row>
    <row r="98" spans="1:31" ht="47.25">
      <c r="A98" s="2" t="s">
        <v>55</v>
      </c>
      <c r="B98" s="2" t="s">
        <v>56</v>
      </c>
      <c r="C98" s="2">
        <v>1</v>
      </c>
      <c r="D98" s="3">
        <v>1.8</v>
      </c>
      <c r="E98" s="2">
        <f t="shared" si="65"/>
        <v>1</v>
      </c>
      <c r="F98" s="3">
        <f t="shared" si="65"/>
        <v>1.8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62"/>
        <v>1</v>
      </c>
      <c r="Q98" s="3">
        <f t="shared" si="58"/>
        <v>1.8</v>
      </c>
      <c r="R98" s="2">
        <f t="shared" si="63"/>
        <v>1</v>
      </c>
      <c r="S98" s="3">
        <f t="shared" si="64"/>
        <v>1.8</v>
      </c>
      <c r="T98" s="2"/>
      <c r="U98" s="3"/>
      <c r="V98" s="2"/>
      <c r="W98" s="3"/>
      <c r="X98" s="2">
        <v>1.8</v>
      </c>
      <c r="Y98" s="2">
        <v>1</v>
      </c>
      <c r="Z98" s="3">
        <f t="shared" si="59"/>
        <v>1.8</v>
      </c>
      <c r="AA98" s="2">
        <f t="shared" si="60"/>
        <v>1</v>
      </c>
      <c r="AB98" s="3">
        <f t="shared" si="61"/>
        <v>1.8</v>
      </c>
      <c r="AC98" s="2"/>
      <c r="AD98" s="109" t="b">
        <f t="shared" si="44"/>
        <v>1</v>
      </c>
      <c r="AE98" s="109" t="b">
        <f t="shared" si="45"/>
        <v>1</v>
      </c>
    </row>
    <row r="99" spans="1:31" ht="31.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3"/>
        <v>0</v>
      </c>
      <c r="S99" s="3">
        <f t="shared" si="64"/>
        <v>0</v>
      </c>
      <c r="T99" s="2"/>
      <c r="U99" s="3"/>
      <c r="V99" s="2"/>
      <c r="W99" s="3"/>
      <c r="X99" s="2">
        <v>0.5</v>
      </c>
      <c r="Y99" s="2"/>
      <c r="Z99" s="3">
        <f t="shared" si="59"/>
        <v>0</v>
      </c>
      <c r="AA99" s="2">
        <f t="shared" si="60"/>
        <v>0</v>
      </c>
      <c r="AB99" s="3">
        <f t="shared" si="61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31.5">
      <c r="A100" s="2">
        <f t="shared" ref="A100:A107" si="66">+A99+0.01</f>
        <v>3.09</v>
      </c>
      <c r="B100" s="2" t="s">
        <v>58</v>
      </c>
      <c r="C100" s="2">
        <v>1</v>
      </c>
      <c r="D100" s="3">
        <v>0.5</v>
      </c>
      <c r="E100" s="2">
        <f>C100</f>
        <v>1</v>
      </c>
      <c r="F100" s="3">
        <f>D100*93%</f>
        <v>0.46500000000000002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3.4999999999999976E-2</v>
      </c>
      <c r="K100" s="2"/>
      <c r="L100" s="3"/>
      <c r="M100" s="2"/>
      <c r="N100" s="3"/>
      <c r="O100" s="2">
        <v>0.5</v>
      </c>
      <c r="P100" s="2">
        <f t="shared" si="62"/>
        <v>1</v>
      </c>
      <c r="Q100" s="3">
        <f t="shared" si="58"/>
        <v>0.5</v>
      </c>
      <c r="R100" s="2">
        <f t="shared" si="63"/>
        <v>1</v>
      </c>
      <c r="S100" s="3">
        <f t="shared" si="64"/>
        <v>0.5</v>
      </c>
      <c r="T100" s="2"/>
      <c r="U100" s="3"/>
      <c r="V100" s="2"/>
      <c r="W100" s="3"/>
      <c r="X100" s="2">
        <v>0.5</v>
      </c>
      <c r="Y100" s="2">
        <v>1</v>
      </c>
      <c r="Z100" s="3">
        <f t="shared" si="59"/>
        <v>0.5</v>
      </c>
      <c r="AA100" s="2">
        <f t="shared" si="60"/>
        <v>1</v>
      </c>
      <c r="AB100" s="3">
        <f t="shared" si="61"/>
        <v>0.5</v>
      </c>
      <c r="AC100" s="2"/>
      <c r="AD100" s="109" t="b">
        <f t="shared" si="44"/>
        <v>1</v>
      </c>
      <c r="AE100" s="109" t="b">
        <f t="shared" si="45"/>
        <v>1</v>
      </c>
    </row>
    <row r="101" spans="1:31" ht="31.5">
      <c r="A101" s="2">
        <f t="shared" si="66"/>
        <v>3.0999999999999996</v>
      </c>
      <c r="B101" s="2" t="s">
        <v>59</v>
      </c>
      <c r="C101" s="2">
        <v>1</v>
      </c>
      <c r="D101" s="3">
        <v>0.625</v>
      </c>
      <c r="E101" s="2">
        <f>C101</f>
        <v>1</v>
      </c>
      <c r="F101" s="3">
        <f>D101*51%</f>
        <v>0.31874999999999998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0.30625000000000002</v>
      </c>
      <c r="K101" s="2"/>
      <c r="L101" s="3"/>
      <c r="M101" s="2"/>
      <c r="N101" s="3"/>
      <c r="O101" s="2">
        <v>0.625</v>
      </c>
      <c r="P101" s="2">
        <f t="shared" si="62"/>
        <v>1</v>
      </c>
      <c r="Q101" s="3">
        <f t="shared" si="58"/>
        <v>0.625</v>
      </c>
      <c r="R101" s="2">
        <f t="shared" si="63"/>
        <v>1</v>
      </c>
      <c r="S101" s="3">
        <f t="shared" si="64"/>
        <v>0.625</v>
      </c>
      <c r="T101" s="2"/>
      <c r="U101" s="3"/>
      <c r="V101" s="2"/>
      <c r="W101" s="3"/>
      <c r="X101" s="2">
        <v>0.625</v>
      </c>
      <c r="Y101" s="2">
        <v>1</v>
      </c>
      <c r="Z101" s="3">
        <f t="shared" si="59"/>
        <v>0.625</v>
      </c>
      <c r="AA101" s="2">
        <f t="shared" si="60"/>
        <v>1</v>
      </c>
      <c r="AB101" s="3">
        <f t="shared" si="61"/>
        <v>0.625</v>
      </c>
      <c r="AC101" s="2"/>
      <c r="AD101" s="109" t="b">
        <f t="shared" si="44"/>
        <v>1</v>
      </c>
      <c r="AE101" s="109" t="b">
        <f t="shared" si="45"/>
        <v>1</v>
      </c>
    </row>
    <row r="102" spans="1:31" ht="31.5">
      <c r="A102" s="2">
        <f t="shared" si="66"/>
        <v>3.1099999999999994</v>
      </c>
      <c r="B102" s="2" t="s">
        <v>60</v>
      </c>
      <c r="C102" s="2">
        <v>1</v>
      </c>
      <c r="D102" s="3">
        <v>0.375</v>
      </c>
      <c r="E102" s="2">
        <f>C102</f>
        <v>1</v>
      </c>
      <c r="F102" s="3">
        <f>D102*66%</f>
        <v>0.2475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0.1275</v>
      </c>
      <c r="K102" s="2"/>
      <c r="L102" s="3"/>
      <c r="M102" s="2"/>
      <c r="N102" s="3"/>
      <c r="O102" s="2">
        <v>0.375</v>
      </c>
      <c r="P102" s="2">
        <f t="shared" si="62"/>
        <v>1</v>
      </c>
      <c r="Q102" s="3">
        <f t="shared" si="58"/>
        <v>0.375</v>
      </c>
      <c r="R102" s="2">
        <f t="shared" si="63"/>
        <v>1</v>
      </c>
      <c r="S102" s="3">
        <f t="shared" si="64"/>
        <v>0.375</v>
      </c>
      <c r="T102" s="2"/>
      <c r="U102" s="3"/>
      <c r="V102" s="2"/>
      <c r="W102" s="3"/>
      <c r="X102" s="2">
        <v>0.375</v>
      </c>
      <c r="Y102" s="2">
        <v>1</v>
      </c>
      <c r="Z102" s="3">
        <f t="shared" si="59"/>
        <v>0.375</v>
      </c>
      <c r="AA102" s="2">
        <f t="shared" si="60"/>
        <v>1</v>
      </c>
      <c r="AB102" s="3">
        <f t="shared" si="61"/>
        <v>0.375</v>
      </c>
      <c r="AC102" s="2"/>
      <c r="AD102" s="109" t="b">
        <f t="shared" si="44"/>
        <v>1</v>
      </c>
      <c r="AE102" s="109" t="b">
        <f t="shared" si="45"/>
        <v>1</v>
      </c>
    </row>
    <row r="103" spans="1:31" ht="31.5">
      <c r="A103" s="2">
        <f t="shared" si="66"/>
        <v>3.1199999999999992</v>
      </c>
      <c r="B103" s="2" t="s">
        <v>61</v>
      </c>
      <c r="C103" s="2">
        <v>1</v>
      </c>
      <c r="D103" s="3">
        <v>0.375</v>
      </c>
      <c r="E103" s="2">
        <f>C103</f>
        <v>1</v>
      </c>
      <c r="F103" s="3">
        <f>D103*66%</f>
        <v>0.2475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0.1275</v>
      </c>
      <c r="K103" s="2"/>
      <c r="L103" s="3"/>
      <c r="M103" s="2"/>
      <c r="N103" s="3"/>
      <c r="O103" s="2">
        <v>0.375</v>
      </c>
      <c r="P103" s="2">
        <f t="shared" si="62"/>
        <v>1</v>
      </c>
      <c r="Q103" s="3">
        <f t="shared" si="58"/>
        <v>0.375</v>
      </c>
      <c r="R103" s="2">
        <f t="shared" si="63"/>
        <v>1</v>
      </c>
      <c r="S103" s="3">
        <f t="shared" si="64"/>
        <v>0.375</v>
      </c>
      <c r="T103" s="2"/>
      <c r="U103" s="3"/>
      <c r="V103" s="2"/>
      <c r="W103" s="3"/>
      <c r="X103" s="2">
        <v>0.375</v>
      </c>
      <c r="Y103" s="2">
        <v>1</v>
      </c>
      <c r="Z103" s="3">
        <f t="shared" si="59"/>
        <v>0.375</v>
      </c>
      <c r="AA103" s="2">
        <f t="shared" si="60"/>
        <v>1</v>
      </c>
      <c r="AB103" s="3">
        <f t="shared" si="61"/>
        <v>0.375</v>
      </c>
      <c r="AC103" s="2"/>
      <c r="AD103" s="109" t="b">
        <f t="shared" si="44"/>
        <v>1</v>
      </c>
      <c r="AE103" s="109" t="b">
        <f t="shared" si="45"/>
        <v>1</v>
      </c>
    </row>
    <row r="104" spans="1:31" ht="31.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3"/>
        <v>0</v>
      </c>
      <c r="S104" s="3">
        <f t="shared" si="64"/>
        <v>0</v>
      </c>
      <c r="T104" s="2"/>
      <c r="U104" s="3"/>
      <c r="V104" s="2"/>
      <c r="W104" s="3"/>
      <c r="X104" s="2">
        <v>0.15</v>
      </c>
      <c r="Y104" s="2"/>
      <c r="Z104" s="3">
        <f t="shared" si="59"/>
        <v>0</v>
      </c>
      <c r="AA104" s="2">
        <f t="shared" si="60"/>
        <v>0</v>
      </c>
      <c r="AB104" s="3">
        <f t="shared" si="61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31.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3"/>
        <v>0</v>
      </c>
      <c r="S105" s="3">
        <f t="shared" si="64"/>
        <v>0</v>
      </c>
      <c r="T105" s="2"/>
      <c r="U105" s="3"/>
      <c r="V105" s="2"/>
      <c r="W105" s="3"/>
      <c r="X105" s="2">
        <v>0.15</v>
      </c>
      <c r="Y105" s="2"/>
      <c r="Z105" s="3">
        <f t="shared" si="59"/>
        <v>0</v>
      </c>
      <c r="AA105" s="2">
        <f t="shared" si="60"/>
        <v>0</v>
      </c>
      <c r="AB105" s="3">
        <f t="shared" si="61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31.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3"/>
        <v>0</v>
      </c>
      <c r="S106" s="3">
        <f t="shared" si="64"/>
        <v>0</v>
      </c>
      <c r="T106" s="2"/>
      <c r="U106" s="3"/>
      <c r="V106" s="2"/>
      <c r="W106" s="3"/>
      <c r="X106" s="2"/>
      <c r="Y106" s="2"/>
      <c r="Z106" s="3">
        <f t="shared" si="59"/>
        <v>0</v>
      </c>
      <c r="AA106" s="2">
        <f t="shared" si="60"/>
        <v>0</v>
      </c>
      <c r="AB106" s="3">
        <f t="shared" si="61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31.5">
      <c r="A107" s="2">
        <f t="shared" si="66"/>
        <v>3.1599999999999984</v>
      </c>
      <c r="B107" s="2" t="s">
        <v>65</v>
      </c>
      <c r="C107" s="2">
        <v>1</v>
      </c>
      <c r="D107" s="3">
        <v>0.25</v>
      </c>
      <c r="E107" s="2">
        <f>C107</f>
        <v>1</v>
      </c>
      <c r="F107" s="3">
        <f>D107*80%</f>
        <v>0.2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4.9999999999999989E-2</v>
      </c>
      <c r="K107" s="2"/>
      <c r="L107" s="3"/>
      <c r="M107" s="2"/>
      <c r="N107" s="3"/>
      <c r="O107" s="2">
        <v>0.25</v>
      </c>
      <c r="P107" s="2">
        <f t="shared" si="62"/>
        <v>1</v>
      </c>
      <c r="Q107" s="3">
        <f t="shared" si="58"/>
        <v>0.25</v>
      </c>
      <c r="R107" s="2">
        <f t="shared" si="63"/>
        <v>1</v>
      </c>
      <c r="S107" s="3">
        <f t="shared" si="64"/>
        <v>0.25</v>
      </c>
      <c r="T107" s="2"/>
      <c r="U107" s="3"/>
      <c r="V107" s="2"/>
      <c r="W107" s="3"/>
      <c r="X107" s="2">
        <v>0.25</v>
      </c>
      <c r="Y107" s="2">
        <v>1</v>
      </c>
      <c r="Z107" s="3">
        <f t="shared" si="59"/>
        <v>0.25</v>
      </c>
      <c r="AA107" s="2">
        <f t="shared" si="60"/>
        <v>1</v>
      </c>
      <c r="AB107" s="3">
        <f t="shared" si="61"/>
        <v>0.25</v>
      </c>
      <c r="AC107" s="2"/>
      <c r="AD107" s="109" t="b">
        <f t="shared" si="44"/>
        <v>1</v>
      </c>
      <c r="AE107" s="109" t="b">
        <f t="shared" si="45"/>
        <v>1</v>
      </c>
    </row>
    <row r="108" spans="1:31" ht="31.5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3"/>
        <v>0</v>
      </c>
      <c r="S108" s="3">
        <f t="shared" si="64"/>
        <v>0</v>
      </c>
      <c r="T108" s="2"/>
      <c r="U108" s="3"/>
      <c r="V108" s="2"/>
      <c r="W108" s="3"/>
      <c r="X108" s="2">
        <v>0.1</v>
      </c>
      <c r="Y108" s="2"/>
      <c r="Z108" s="3">
        <f t="shared" si="59"/>
        <v>0</v>
      </c>
      <c r="AA108" s="2">
        <f t="shared" si="60"/>
        <v>0</v>
      </c>
      <c r="AB108" s="3">
        <f t="shared" si="61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>
      <c r="A109" s="4"/>
      <c r="B109" s="4" t="s">
        <v>67</v>
      </c>
      <c r="C109" s="4">
        <f>SUM(C88:C108)</f>
        <v>11</v>
      </c>
      <c r="D109" s="5">
        <f>SUM(D88:D108)</f>
        <v>19.824999999999999</v>
      </c>
      <c r="E109" s="4">
        <f>SUM(E88:E108)</f>
        <v>11</v>
      </c>
      <c r="F109" s="5">
        <f>SUM(F88:F108)</f>
        <v>18.458749999999998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1.3662499999999989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>SUM(P88:P108)</f>
        <v>11</v>
      </c>
      <c r="Q109" s="5">
        <f t="shared" si="67"/>
        <v>19.824999999999999</v>
      </c>
      <c r="R109" s="4">
        <f t="shared" si="67"/>
        <v>11</v>
      </c>
      <c r="S109" s="5">
        <f t="shared" si="67"/>
        <v>19.824999999999999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f>SUM(Y88:Y108)</f>
        <v>11</v>
      </c>
      <c r="Z109" s="5">
        <f t="shared" si="67"/>
        <v>19.824999999999999</v>
      </c>
      <c r="AA109" s="4">
        <f t="shared" si="67"/>
        <v>11</v>
      </c>
      <c r="AB109" s="5">
        <f t="shared" si="67"/>
        <v>19.824999999999999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>
      <c r="A110" s="4"/>
      <c r="B110" s="4" t="s">
        <v>68</v>
      </c>
      <c r="C110" s="4">
        <f>C109+C86</f>
        <v>11</v>
      </c>
      <c r="D110" s="5">
        <f>D109+D86</f>
        <v>19.824999999999999</v>
      </c>
      <c r="E110" s="4">
        <f>E109+E86</f>
        <v>11</v>
      </c>
      <c r="F110" s="5">
        <f>F109+F86</f>
        <v>18.458749999999998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1.3662499999999989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12</v>
      </c>
      <c r="Q110" s="5">
        <f t="shared" si="68"/>
        <v>20.2</v>
      </c>
      <c r="R110" s="4">
        <f t="shared" si="68"/>
        <v>12</v>
      </c>
      <c r="S110" s="5">
        <f t="shared" si="68"/>
        <v>20.2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f t="shared" si="68"/>
        <v>12</v>
      </c>
      <c r="Z110" s="5">
        <f t="shared" si="68"/>
        <v>20.2</v>
      </c>
      <c r="AA110" s="4">
        <f t="shared" si="68"/>
        <v>12</v>
      </c>
      <c r="AB110" s="5">
        <f t="shared" si="68"/>
        <v>20.2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31.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31.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31.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>
        <v>1</v>
      </c>
      <c r="Q116" s="3">
        <f>P116*O116</f>
        <v>0.75</v>
      </c>
      <c r="R116" s="2">
        <f t="shared" si="69"/>
        <v>1</v>
      </c>
      <c r="S116" s="3">
        <f t="shared" si="69"/>
        <v>0.75</v>
      </c>
      <c r="T116" s="2"/>
      <c r="U116" s="3"/>
      <c r="V116" s="2"/>
      <c r="W116" s="3"/>
      <c r="X116" s="2">
        <v>0.75</v>
      </c>
      <c r="Y116" s="2">
        <v>1</v>
      </c>
      <c r="Z116" s="3">
        <f>X116*Y116</f>
        <v>0.75</v>
      </c>
      <c r="AA116" s="2">
        <f t="shared" si="70"/>
        <v>1</v>
      </c>
      <c r="AB116" s="3">
        <f t="shared" si="70"/>
        <v>0.75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W117" si="73">SUM(P113:P116)</f>
        <v>1</v>
      </c>
      <c r="Q117" s="5">
        <f t="shared" si="73"/>
        <v>0.75</v>
      </c>
      <c r="R117" s="4">
        <f t="shared" si="73"/>
        <v>1</v>
      </c>
      <c r="S117" s="5">
        <f t="shared" si="73"/>
        <v>0.75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f>SUM(Y113:Y116)</f>
        <v>1</v>
      </c>
      <c r="Z117" s="5">
        <f>SUM(Z113:Z116)</f>
        <v>0.75</v>
      </c>
      <c r="AA117" s="4">
        <f>SUM(AA113:AA116)</f>
        <v>1</v>
      </c>
      <c r="AB117" s="5">
        <f>SUM(AB113:AB116)</f>
        <v>0.75</v>
      </c>
      <c r="AC117" s="4"/>
      <c r="AD117" s="109" t="b">
        <f t="shared" si="44"/>
        <v>0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31.5">
      <c r="A119" s="2">
        <v>3.22</v>
      </c>
      <c r="B119" s="2" t="s">
        <v>75</v>
      </c>
      <c r="C119" s="2">
        <v>1</v>
      </c>
      <c r="D119" s="3">
        <v>18</v>
      </c>
      <c r="E119" s="2">
        <f>C119</f>
        <v>1</v>
      </c>
      <c r="F119" s="3">
        <v>18</v>
      </c>
      <c r="G119" s="108">
        <f t="shared" si="42"/>
        <v>1</v>
      </c>
      <c r="H119" s="108">
        <f t="shared" si="43"/>
        <v>1</v>
      </c>
      <c r="I119" s="2">
        <f t="shared" si="55"/>
        <v>0</v>
      </c>
      <c r="J119" s="3">
        <f t="shared" si="55"/>
        <v>0</v>
      </c>
      <c r="K119" s="2"/>
      <c r="L119" s="3"/>
      <c r="M119" s="2"/>
      <c r="N119" s="3"/>
      <c r="O119" s="2">
        <v>18</v>
      </c>
      <c r="P119" s="2">
        <f>C119</f>
        <v>1</v>
      </c>
      <c r="Q119" s="3">
        <f>P119*O119</f>
        <v>18</v>
      </c>
      <c r="R119" s="2">
        <f t="shared" ref="R119:S121" si="74">K119+M119+P119</f>
        <v>1</v>
      </c>
      <c r="S119" s="3">
        <f t="shared" si="74"/>
        <v>18</v>
      </c>
      <c r="T119" s="2"/>
      <c r="U119" s="3"/>
      <c r="V119" s="2"/>
      <c r="W119" s="3"/>
      <c r="X119" s="2">
        <v>18</v>
      </c>
      <c r="Y119" s="2">
        <v>1</v>
      </c>
      <c r="Z119" s="3">
        <f>X119*Y119</f>
        <v>18</v>
      </c>
      <c r="AA119" s="2">
        <f t="shared" ref="AA119:AB121" si="75">T119+V119+Y119</f>
        <v>1</v>
      </c>
      <c r="AB119" s="3">
        <f t="shared" si="75"/>
        <v>18</v>
      </c>
      <c r="AC119" s="2"/>
      <c r="AD119" s="109" t="b">
        <f t="shared" si="44"/>
        <v>1</v>
      </c>
      <c r="AE119" s="109" t="b">
        <f t="shared" si="45"/>
        <v>1</v>
      </c>
    </row>
    <row r="120" spans="1:31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>
        <f t="shared" ref="P120:P140" si="76">C120</f>
        <v>0</v>
      </c>
      <c r="Q120" s="3">
        <f t="shared" ref="Q120:Q140" si="77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>
        <v>0</v>
      </c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47.2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>
        <f t="shared" si="76"/>
        <v>0</v>
      </c>
      <c r="Q121" s="3">
        <f t="shared" si="77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>
        <v>0</v>
      </c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>
        <f t="shared" si="76"/>
        <v>0</v>
      </c>
      <c r="Q122" s="3"/>
      <c r="R122" s="2"/>
      <c r="S122" s="3"/>
      <c r="T122" s="2"/>
      <c r="U122" s="3"/>
      <c r="V122" s="2"/>
      <c r="W122" s="3"/>
      <c r="X122" s="2"/>
      <c r="Y122" s="2">
        <v>0</v>
      </c>
      <c r="Z122" s="3">
        <f t="shared" ref="Z122:Z140" si="78">X122*Y122</f>
        <v>0</v>
      </c>
      <c r="AA122" s="2">
        <f t="shared" ref="AA122:AA140" si="79">T122+V122+Y122</f>
        <v>0</v>
      </c>
      <c r="AB122" s="3">
        <f t="shared" ref="AB122:AB140" si="80">U122+W122+Z122</f>
        <v>0</v>
      </c>
      <c r="AC122" s="2"/>
      <c r="AD122" s="109" t="b">
        <f t="shared" si="44"/>
        <v>1</v>
      </c>
      <c r="AE122" s="109" t="b">
        <f t="shared" si="45"/>
        <v>1</v>
      </c>
    </row>
    <row r="123" spans="1:31">
      <c r="A123" s="2" t="s">
        <v>43</v>
      </c>
      <c r="B123" s="2" t="s">
        <v>78</v>
      </c>
      <c r="C123" s="2">
        <v>1</v>
      </c>
      <c r="D123" s="3">
        <v>3</v>
      </c>
      <c r="E123" s="2">
        <f>C123</f>
        <v>1</v>
      </c>
      <c r="F123" s="3">
        <f>D123</f>
        <v>3</v>
      </c>
      <c r="G123" s="108">
        <f t="shared" si="42"/>
        <v>1</v>
      </c>
      <c r="H123" s="108">
        <f t="shared" si="43"/>
        <v>1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>
        <f t="shared" si="76"/>
        <v>1</v>
      </c>
      <c r="Q123" s="3">
        <f t="shared" si="77"/>
        <v>3</v>
      </c>
      <c r="R123" s="2">
        <f t="shared" ref="R123:R140" si="81">K123+M123+P123</f>
        <v>1</v>
      </c>
      <c r="S123" s="3">
        <f t="shared" ref="S123:S140" si="82">L123+N123+Q123</f>
        <v>3</v>
      </c>
      <c r="T123" s="2"/>
      <c r="U123" s="3"/>
      <c r="V123" s="2"/>
      <c r="W123" s="3"/>
      <c r="X123" s="2">
        <v>3</v>
      </c>
      <c r="Y123" s="2">
        <v>1</v>
      </c>
      <c r="Z123" s="3">
        <f t="shared" si="78"/>
        <v>3</v>
      </c>
      <c r="AA123" s="2">
        <f t="shared" si="79"/>
        <v>1</v>
      </c>
      <c r="AB123" s="3">
        <f t="shared" si="80"/>
        <v>3</v>
      </c>
      <c r="AC123" s="2"/>
      <c r="AD123" s="109" t="b">
        <f t="shared" si="44"/>
        <v>1</v>
      </c>
      <c r="AE123" s="109" t="b">
        <f t="shared" si="45"/>
        <v>1</v>
      </c>
    </row>
    <row r="124" spans="1:31" ht="47.2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>
        <f t="shared" si="76"/>
        <v>0</v>
      </c>
      <c r="Q124" s="3">
        <f t="shared" si="77"/>
        <v>0</v>
      </c>
      <c r="R124" s="2">
        <f t="shared" si="81"/>
        <v>0</v>
      </c>
      <c r="S124" s="3">
        <f t="shared" si="82"/>
        <v>0</v>
      </c>
      <c r="T124" s="2"/>
      <c r="U124" s="3"/>
      <c r="V124" s="2"/>
      <c r="W124" s="3"/>
      <c r="X124" s="2">
        <v>3</v>
      </c>
      <c r="Y124" s="2">
        <v>0</v>
      </c>
      <c r="Z124" s="3">
        <f t="shared" si="78"/>
        <v>0</v>
      </c>
      <c r="AA124" s="2">
        <f t="shared" si="79"/>
        <v>0</v>
      </c>
      <c r="AB124" s="3">
        <f t="shared" si="80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47.2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>
        <f t="shared" si="76"/>
        <v>0</v>
      </c>
      <c r="Q125" s="3">
        <f t="shared" si="77"/>
        <v>0</v>
      </c>
      <c r="R125" s="2">
        <f t="shared" si="81"/>
        <v>0</v>
      </c>
      <c r="S125" s="3">
        <f t="shared" si="82"/>
        <v>0</v>
      </c>
      <c r="T125" s="2"/>
      <c r="U125" s="3"/>
      <c r="V125" s="2"/>
      <c r="W125" s="3"/>
      <c r="X125" s="2">
        <v>9.6000000000000014</v>
      </c>
      <c r="Y125" s="2">
        <v>0</v>
      </c>
      <c r="Z125" s="3">
        <f t="shared" si="78"/>
        <v>0</v>
      </c>
      <c r="AA125" s="2">
        <f t="shared" si="79"/>
        <v>0</v>
      </c>
      <c r="AB125" s="3">
        <f t="shared" si="80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63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>
        <f t="shared" si="76"/>
        <v>0</v>
      </c>
      <c r="Q126" s="3">
        <f t="shared" si="77"/>
        <v>0</v>
      </c>
      <c r="R126" s="2">
        <f t="shared" si="81"/>
        <v>0</v>
      </c>
      <c r="S126" s="3">
        <f t="shared" si="82"/>
        <v>0</v>
      </c>
      <c r="T126" s="2"/>
      <c r="U126" s="3"/>
      <c r="V126" s="2"/>
      <c r="W126" s="3"/>
      <c r="X126" s="2">
        <v>2.88</v>
      </c>
      <c r="Y126" s="2">
        <v>0</v>
      </c>
      <c r="Z126" s="3">
        <f t="shared" si="78"/>
        <v>0</v>
      </c>
      <c r="AA126" s="2">
        <f t="shared" si="79"/>
        <v>0</v>
      </c>
      <c r="AB126" s="3">
        <f t="shared" si="80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31.5">
      <c r="A127" s="2" t="s">
        <v>51</v>
      </c>
      <c r="B127" s="2" t="s">
        <v>82</v>
      </c>
      <c r="C127" s="2">
        <v>1</v>
      </c>
      <c r="D127" s="3">
        <v>1.5</v>
      </c>
      <c r="E127" s="2">
        <f t="shared" ref="E127:F130" si="83">C127</f>
        <v>1</v>
      </c>
      <c r="F127" s="3">
        <f t="shared" si="83"/>
        <v>1.5</v>
      </c>
      <c r="G127" s="108">
        <f t="shared" si="42"/>
        <v>1</v>
      </c>
      <c r="H127" s="108">
        <f t="shared" si="43"/>
        <v>1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>
        <f t="shared" si="76"/>
        <v>1</v>
      </c>
      <c r="Q127" s="3">
        <f t="shared" si="77"/>
        <v>1.5</v>
      </c>
      <c r="R127" s="2">
        <f t="shared" si="81"/>
        <v>1</v>
      </c>
      <c r="S127" s="3">
        <f t="shared" si="82"/>
        <v>1.5</v>
      </c>
      <c r="T127" s="2"/>
      <c r="U127" s="3"/>
      <c r="V127" s="2"/>
      <c r="W127" s="3"/>
      <c r="X127" s="2">
        <v>1.5</v>
      </c>
      <c r="Y127" s="2">
        <v>1</v>
      </c>
      <c r="Z127" s="3">
        <f t="shared" si="78"/>
        <v>1.5</v>
      </c>
      <c r="AA127" s="2">
        <f t="shared" si="79"/>
        <v>1</v>
      </c>
      <c r="AB127" s="3">
        <f t="shared" si="80"/>
        <v>1.5</v>
      </c>
      <c r="AC127" s="2"/>
      <c r="AD127" s="109" t="b">
        <f t="shared" si="44"/>
        <v>1</v>
      </c>
      <c r="AE127" s="109" t="b">
        <f t="shared" si="45"/>
        <v>1</v>
      </c>
    </row>
    <row r="128" spans="1:31" ht="31.5">
      <c r="A128" s="2" t="s">
        <v>53</v>
      </c>
      <c r="B128" s="2" t="s">
        <v>52</v>
      </c>
      <c r="C128" s="2">
        <v>1</v>
      </c>
      <c r="D128" s="3">
        <v>1.2000000000000002</v>
      </c>
      <c r="E128" s="2">
        <f t="shared" si="83"/>
        <v>1</v>
      </c>
      <c r="F128" s="3">
        <f t="shared" si="83"/>
        <v>1.2000000000000002</v>
      </c>
      <c r="G128" s="108">
        <f t="shared" si="42"/>
        <v>1</v>
      </c>
      <c r="H128" s="108">
        <f t="shared" si="43"/>
        <v>1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>
        <f t="shared" si="76"/>
        <v>1</v>
      </c>
      <c r="Q128" s="3">
        <f t="shared" si="77"/>
        <v>1.2000000000000002</v>
      </c>
      <c r="R128" s="2">
        <f t="shared" si="81"/>
        <v>1</v>
      </c>
      <c r="S128" s="3">
        <f t="shared" si="82"/>
        <v>1.2000000000000002</v>
      </c>
      <c r="T128" s="2"/>
      <c r="U128" s="3"/>
      <c r="V128" s="2"/>
      <c r="W128" s="3"/>
      <c r="X128" s="2">
        <v>1.2000000000000002</v>
      </c>
      <c r="Y128" s="2">
        <v>1</v>
      </c>
      <c r="Z128" s="3">
        <f t="shared" si="78"/>
        <v>1.2000000000000002</v>
      </c>
      <c r="AA128" s="2">
        <f t="shared" si="79"/>
        <v>1</v>
      </c>
      <c r="AB128" s="3">
        <f t="shared" si="80"/>
        <v>1.2000000000000002</v>
      </c>
      <c r="AC128" s="2"/>
      <c r="AD128" s="109" t="b">
        <f t="shared" si="44"/>
        <v>1</v>
      </c>
      <c r="AE128" s="109" t="b">
        <f t="shared" si="45"/>
        <v>1</v>
      </c>
    </row>
    <row r="129" spans="1:31" ht="47.25">
      <c r="A129" s="2">
        <v>3.25</v>
      </c>
      <c r="B129" s="2" t="s">
        <v>83</v>
      </c>
      <c r="C129" s="2">
        <v>1</v>
      </c>
      <c r="D129" s="3">
        <v>1.2000000000000002</v>
      </c>
      <c r="E129" s="2">
        <f t="shared" si="83"/>
        <v>1</v>
      </c>
      <c r="F129" s="3">
        <f t="shared" si="83"/>
        <v>1.2000000000000002</v>
      </c>
      <c r="G129" s="108">
        <f t="shared" si="42"/>
        <v>1</v>
      </c>
      <c r="H129" s="108">
        <f t="shared" si="43"/>
        <v>1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>
        <f t="shared" si="76"/>
        <v>1</v>
      </c>
      <c r="Q129" s="3">
        <f t="shared" si="77"/>
        <v>1.2000000000000002</v>
      </c>
      <c r="R129" s="2">
        <f t="shared" si="81"/>
        <v>1</v>
      </c>
      <c r="S129" s="3">
        <f t="shared" si="82"/>
        <v>1.2000000000000002</v>
      </c>
      <c r="T129" s="2"/>
      <c r="U129" s="3"/>
      <c r="V129" s="2"/>
      <c r="W129" s="3"/>
      <c r="X129" s="2">
        <v>1.2000000000000002</v>
      </c>
      <c r="Y129" s="2">
        <v>1</v>
      </c>
      <c r="Z129" s="3">
        <f t="shared" si="78"/>
        <v>1.2000000000000002</v>
      </c>
      <c r="AA129" s="2">
        <f t="shared" si="79"/>
        <v>1</v>
      </c>
      <c r="AB129" s="3">
        <f t="shared" si="80"/>
        <v>1.2000000000000002</v>
      </c>
      <c r="AC129" s="2"/>
      <c r="AD129" s="109" t="b">
        <f t="shared" si="44"/>
        <v>1</v>
      </c>
      <c r="AE129" s="109" t="b">
        <f t="shared" si="45"/>
        <v>1</v>
      </c>
    </row>
    <row r="130" spans="1:31" ht="47.25">
      <c r="A130" s="2">
        <f t="shared" ref="A130:A138" si="84">+A129+0.01</f>
        <v>3.26</v>
      </c>
      <c r="B130" s="2" t="s">
        <v>85</v>
      </c>
      <c r="C130" s="2">
        <v>1</v>
      </c>
      <c r="D130" s="3">
        <v>1.7999999999999998</v>
      </c>
      <c r="E130" s="2">
        <f t="shared" si="83"/>
        <v>1</v>
      </c>
      <c r="F130" s="3">
        <f t="shared" si="83"/>
        <v>1.7999999999999998</v>
      </c>
      <c r="G130" s="108">
        <f t="shared" si="42"/>
        <v>1</v>
      </c>
      <c r="H130" s="108">
        <f t="shared" si="43"/>
        <v>1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>
        <f t="shared" si="76"/>
        <v>1</v>
      </c>
      <c r="Q130" s="3">
        <f t="shared" si="77"/>
        <v>1.7999999999999998</v>
      </c>
      <c r="R130" s="2">
        <f t="shared" si="81"/>
        <v>1</v>
      </c>
      <c r="S130" s="3">
        <f t="shared" si="82"/>
        <v>1.7999999999999998</v>
      </c>
      <c r="T130" s="2"/>
      <c r="U130" s="3"/>
      <c r="V130" s="2"/>
      <c r="W130" s="3"/>
      <c r="X130" s="2">
        <v>1.7999999999999998</v>
      </c>
      <c r="Y130" s="2">
        <v>1</v>
      </c>
      <c r="Z130" s="3">
        <f t="shared" si="78"/>
        <v>1.7999999999999998</v>
      </c>
      <c r="AA130" s="2">
        <f t="shared" si="79"/>
        <v>1</v>
      </c>
      <c r="AB130" s="3">
        <f t="shared" si="80"/>
        <v>1.7999999999999998</v>
      </c>
      <c r="AC130" s="2"/>
      <c r="AD130" s="109" t="b">
        <f t="shared" si="44"/>
        <v>1</v>
      </c>
      <c r="AE130" s="109" t="b">
        <f t="shared" si="45"/>
        <v>1</v>
      </c>
    </row>
    <row r="131" spans="1:31" ht="31.5">
      <c r="A131" s="2">
        <f t="shared" si="84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>
        <f t="shared" si="76"/>
        <v>0</v>
      </c>
      <c r="Q131" s="3">
        <f t="shared" si="77"/>
        <v>0</v>
      </c>
      <c r="R131" s="2">
        <f t="shared" si="81"/>
        <v>0</v>
      </c>
      <c r="S131" s="3">
        <f t="shared" si="82"/>
        <v>0</v>
      </c>
      <c r="T131" s="2"/>
      <c r="U131" s="3"/>
      <c r="V131" s="2"/>
      <c r="W131" s="3"/>
      <c r="X131" s="2">
        <v>1</v>
      </c>
      <c r="Y131" s="2">
        <v>0</v>
      </c>
      <c r="Z131" s="3">
        <f t="shared" si="78"/>
        <v>0</v>
      </c>
      <c r="AA131" s="2">
        <f t="shared" si="79"/>
        <v>0</v>
      </c>
      <c r="AB131" s="3">
        <f t="shared" si="80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31.5">
      <c r="A132" s="2">
        <f t="shared" si="84"/>
        <v>3.2799999999999994</v>
      </c>
      <c r="B132" s="2" t="s">
        <v>87</v>
      </c>
      <c r="C132" s="2">
        <v>1</v>
      </c>
      <c r="D132" s="3">
        <v>1</v>
      </c>
      <c r="E132" s="2">
        <f>C132</f>
        <v>1</v>
      </c>
      <c r="F132" s="3">
        <f>D132*60%</f>
        <v>0.6</v>
      </c>
      <c r="G132" s="108">
        <f t="shared" si="42"/>
        <v>1</v>
      </c>
      <c r="H132" s="108">
        <f t="shared" si="43"/>
        <v>0.6</v>
      </c>
      <c r="I132" s="2">
        <f t="shared" si="55"/>
        <v>0</v>
      </c>
      <c r="J132" s="3">
        <f t="shared" si="55"/>
        <v>0.4</v>
      </c>
      <c r="K132" s="2"/>
      <c r="L132" s="3"/>
      <c r="M132" s="2"/>
      <c r="N132" s="3"/>
      <c r="O132" s="2">
        <v>1</v>
      </c>
      <c r="P132" s="2">
        <f t="shared" si="76"/>
        <v>1</v>
      </c>
      <c r="Q132" s="3">
        <f t="shared" si="77"/>
        <v>1</v>
      </c>
      <c r="R132" s="2">
        <f t="shared" si="81"/>
        <v>1</v>
      </c>
      <c r="S132" s="3">
        <f t="shared" si="82"/>
        <v>1</v>
      </c>
      <c r="T132" s="2"/>
      <c r="U132" s="3"/>
      <c r="V132" s="2"/>
      <c r="W132" s="3"/>
      <c r="X132" s="2">
        <v>1</v>
      </c>
      <c r="Y132" s="2">
        <v>1</v>
      </c>
      <c r="Z132" s="3">
        <f t="shared" si="78"/>
        <v>1</v>
      </c>
      <c r="AA132" s="2">
        <f t="shared" si="79"/>
        <v>1</v>
      </c>
      <c r="AB132" s="3">
        <f t="shared" si="80"/>
        <v>1</v>
      </c>
      <c r="AC132" s="2"/>
      <c r="AD132" s="109" t="b">
        <f t="shared" si="44"/>
        <v>1</v>
      </c>
      <c r="AE132" s="109" t="b">
        <f t="shared" si="45"/>
        <v>1</v>
      </c>
    </row>
    <row r="133" spans="1:31" ht="31.5">
      <c r="A133" s="2">
        <f t="shared" si="84"/>
        <v>3.2899999999999991</v>
      </c>
      <c r="B133" s="2" t="s">
        <v>88</v>
      </c>
      <c r="C133" s="2">
        <v>1</v>
      </c>
      <c r="D133" s="3">
        <v>1.25</v>
      </c>
      <c r="E133" s="2">
        <f>C133</f>
        <v>1</v>
      </c>
      <c r="F133" s="3">
        <f>D133*80%</f>
        <v>1</v>
      </c>
      <c r="G133" s="108">
        <f t="shared" si="42"/>
        <v>1</v>
      </c>
      <c r="H133" s="108">
        <f t="shared" si="43"/>
        <v>0.8</v>
      </c>
      <c r="I133" s="2">
        <f t="shared" ref="I133:J191" si="85">C133-E133</f>
        <v>0</v>
      </c>
      <c r="J133" s="3">
        <f t="shared" si="85"/>
        <v>0.25</v>
      </c>
      <c r="K133" s="2"/>
      <c r="L133" s="3"/>
      <c r="M133" s="2"/>
      <c r="N133" s="3"/>
      <c r="O133" s="2">
        <v>1.25</v>
      </c>
      <c r="P133" s="2">
        <f t="shared" si="76"/>
        <v>1</v>
      </c>
      <c r="Q133" s="3">
        <f t="shared" si="77"/>
        <v>1.25</v>
      </c>
      <c r="R133" s="2">
        <f t="shared" si="81"/>
        <v>1</v>
      </c>
      <c r="S133" s="3">
        <f t="shared" si="82"/>
        <v>1.25</v>
      </c>
      <c r="T133" s="2"/>
      <c r="U133" s="3"/>
      <c r="V133" s="2"/>
      <c r="W133" s="3"/>
      <c r="X133" s="2">
        <v>1.25</v>
      </c>
      <c r="Y133" s="2">
        <v>1</v>
      </c>
      <c r="Z133" s="3">
        <f t="shared" si="78"/>
        <v>1.25</v>
      </c>
      <c r="AA133" s="2">
        <f t="shared" si="79"/>
        <v>1</v>
      </c>
      <c r="AB133" s="3">
        <f t="shared" si="80"/>
        <v>1.25</v>
      </c>
      <c r="AC133" s="2"/>
      <c r="AD133" s="109" t="b">
        <f t="shared" si="44"/>
        <v>1</v>
      </c>
      <c r="AE133" s="109" t="b">
        <f t="shared" si="45"/>
        <v>1</v>
      </c>
    </row>
    <row r="134" spans="1:31" ht="31.5">
      <c r="A134" s="2">
        <f t="shared" si="84"/>
        <v>3.2999999999999989</v>
      </c>
      <c r="B134" s="2" t="s">
        <v>89</v>
      </c>
      <c r="C134" s="2">
        <v>1</v>
      </c>
      <c r="D134" s="3">
        <v>0.75</v>
      </c>
      <c r="E134" s="2">
        <f>C134</f>
        <v>1</v>
      </c>
      <c r="F134" s="3">
        <f>D134*60%</f>
        <v>0.44999999999999996</v>
      </c>
      <c r="G134" s="108">
        <f t="shared" si="42"/>
        <v>1</v>
      </c>
      <c r="H134" s="108">
        <f t="shared" si="43"/>
        <v>0.6</v>
      </c>
      <c r="I134" s="2">
        <f t="shared" si="85"/>
        <v>0</v>
      </c>
      <c r="J134" s="3">
        <f t="shared" si="85"/>
        <v>0.30000000000000004</v>
      </c>
      <c r="K134" s="2"/>
      <c r="L134" s="3"/>
      <c r="M134" s="2"/>
      <c r="N134" s="3"/>
      <c r="O134" s="2">
        <v>0.75</v>
      </c>
      <c r="P134" s="2">
        <f t="shared" si="76"/>
        <v>1</v>
      </c>
      <c r="Q134" s="3">
        <f t="shared" si="77"/>
        <v>0.75</v>
      </c>
      <c r="R134" s="2">
        <f t="shared" si="81"/>
        <v>1</v>
      </c>
      <c r="S134" s="3">
        <f t="shared" si="82"/>
        <v>0.75</v>
      </c>
      <c r="T134" s="2"/>
      <c r="U134" s="3"/>
      <c r="V134" s="2"/>
      <c r="W134" s="3"/>
      <c r="X134" s="2">
        <v>0.75</v>
      </c>
      <c r="Y134" s="2">
        <v>1</v>
      </c>
      <c r="Z134" s="3">
        <f t="shared" si="78"/>
        <v>0.75</v>
      </c>
      <c r="AA134" s="2">
        <f t="shared" si="79"/>
        <v>1</v>
      </c>
      <c r="AB134" s="3">
        <f t="shared" si="80"/>
        <v>0.75</v>
      </c>
      <c r="AC134" s="2"/>
      <c r="AD134" s="109" t="b">
        <f t="shared" si="44"/>
        <v>1</v>
      </c>
      <c r="AE134" s="109" t="b">
        <f t="shared" si="45"/>
        <v>1</v>
      </c>
    </row>
    <row r="135" spans="1:31" ht="31.5">
      <c r="A135" s="2">
        <f t="shared" si="84"/>
        <v>3.3099999999999987</v>
      </c>
      <c r="B135" s="2" t="s">
        <v>90</v>
      </c>
      <c r="C135" s="2">
        <v>1</v>
      </c>
      <c r="D135" s="3">
        <v>0.75</v>
      </c>
      <c r="E135" s="2">
        <f>C135</f>
        <v>1</v>
      </c>
      <c r="F135" s="3">
        <f>D135*91%</f>
        <v>0.6825</v>
      </c>
      <c r="G135" s="108">
        <f t="shared" si="42"/>
        <v>1</v>
      </c>
      <c r="H135" s="108">
        <f t="shared" si="43"/>
        <v>0.91</v>
      </c>
      <c r="I135" s="2">
        <f t="shared" si="85"/>
        <v>0</v>
      </c>
      <c r="J135" s="3">
        <f t="shared" si="85"/>
        <v>6.7500000000000004E-2</v>
      </c>
      <c r="K135" s="2"/>
      <c r="L135" s="3"/>
      <c r="M135" s="2"/>
      <c r="N135" s="3"/>
      <c r="O135" s="2">
        <v>0.75</v>
      </c>
      <c r="P135" s="2">
        <f t="shared" si="76"/>
        <v>1</v>
      </c>
      <c r="Q135" s="3">
        <f t="shared" si="77"/>
        <v>0.75</v>
      </c>
      <c r="R135" s="2">
        <f t="shared" si="81"/>
        <v>1</v>
      </c>
      <c r="S135" s="3">
        <f t="shared" si="82"/>
        <v>0.75</v>
      </c>
      <c r="T135" s="2"/>
      <c r="U135" s="3"/>
      <c r="V135" s="2"/>
      <c r="W135" s="3"/>
      <c r="X135" s="2">
        <v>0.75</v>
      </c>
      <c r="Y135" s="2">
        <v>1</v>
      </c>
      <c r="Z135" s="3">
        <f t="shared" si="78"/>
        <v>0.75</v>
      </c>
      <c r="AA135" s="2">
        <f t="shared" si="79"/>
        <v>1</v>
      </c>
      <c r="AB135" s="3">
        <f t="shared" si="80"/>
        <v>0.75</v>
      </c>
      <c r="AC135" s="2"/>
      <c r="AD135" s="109" t="b">
        <f t="shared" si="44"/>
        <v>1</v>
      </c>
      <c r="AE135" s="109" t="b">
        <f t="shared" si="45"/>
        <v>1</v>
      </c>
    </row>
    <row r="136" spans="1:31" ht="31.5">
      <c r="A136" s="2">
        <f t="shared" si="84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6">E136/C136</f>
        <v>#DIV/0!</v>
      </c>
      <c r="H136" s="108" t="e">
        <f t="shared" ref="H136:H199" si="87">F136/D136</f>
        <v>#DIV/0!</v>
      </c>
      <c r="I136" s="2">
        <f t="shared" si="85"/>
        <v>0</v>
      </c>
      <c r="J136" s="3">
        <f t="shared" si="85"/>
        <v>0</v>
      </c>
      <c r="K136" s="2"/>
      <c r="L136" s="3"/>
      <c r="M136" s="2"/>
      <c r="N136" s="3"/>
      <c r="O136" s="2">
        <v>0.2</v>
      </c>
      <c r="P136" s="2">
        <f t="shared" si="76"/>
        <v>0</v>
      </c>
      <c r="Q136" s="3">
        <f t="shared" si="77"/>
        <v>0</v>
      </c>
      <c r="R136" s="2">
        <f t="shared" si="81"/>
        <v>0</v>
      </c>
      <c r="S136" s="3">
        <f t="shared" si="82"/>
        <v>0</v>
      </c>
      <c r="T136" s="2"/>
      <c r="U136" s="3"/>
      <c r="V136" s="2"/>
      <c r="W136" s="3"/>
      <c r="X136" s="2">
        <v>0.2</v>
      </c>
      <c r="Y136" s="2">
        <v>0</v>
      </c>
      <c r="Z136" s="3">
        <f t="shared" si="78"/>
        <v>0</v>
      </c>
      <c r="AA136" s="2">
        <f t="shared" si="79"/>
        <v>0</v>
      </c>
      <c r="AB136" s="3">
        <f t="shared" si="80"/>
        <v>0</v>
      </c>
      <c r="AC136" s="2"/>
      <c r="AD136" s="109" t="b">
        <f t="shared" ref="AD136:AD199" si="88">X136*Y136=Z136</f>
        <v>1</v>
      </c>
      <c r="AE136" s="109" t="b">
        <f t="shared" ref="AE136:AE199" si="89">U136+W136+Z136=AB136</f>
        <v>1</v>
      </c>
    </row>
    <row r="137" spans="1:31" ht="31.5">
      <c r="A137" s="2">
        <f t="shared" si="84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6"/>
        <v>#DIV/0!</v>
      </c>
      <c r="H137" s="108" t="e">
        <f t="shared" si="87"/>
        <v>#DIV/0!</v>
      </c>
      <c r="I137" s="2">
        <f t="shared" si="85"/>
        <v>0</v>
      </c>
      <c r="J137" s="3">
        <f t="shared" si="85"/>
        <v>0</v>
      </c>
      <c r="K137" s="2"/>
      <c r="L137" s="3"/>
      <c r="M137" s="2"/>
      <c r="N137" s="3"/>
      <c r="O137" s="2">
        <v>0.2</v>
      </c>
      <c r="P137" s="2">
        <f t="shared" si="76"/>
        <v>0</v>
      </c>
      <c r="Q137" s="3">
        <f t="shared" si="77"/>
        <v>0</v>
      </c>
      <c r="R137" s="2">
        <f t="shared" si="81"/>
        <v>0</v>
      </c>
      <c r="S137" s="3">
        <f t="shared" si="82"/>
        <v>0</v>
      </c>
      <c r="T137" s="2"/>
      <c r="U137" s="3"/>
      <c r="V137" s="2"/>
      <c r="W137" s="3"/>
      <c r="X137" s="2">
        <v>0.2</v>
      </c>
      <c r="Y137" s="2">
        <v>0</v>
      </c>
      <c r="Z137" s="3">
        <f t="shared" si="78"/>
        <v>0</v>
      </c>
      <c r="AA137" s="2">
        <f t="shared" si="79"/>
        <v>0</v>
      </c>
      <c r="AB137" s="3">
        <f t="shared" si="80"/>
        <v>0</v>
      </c>
      <c r="AC137" s="2"/>
      <c r="AD137" s="109" t="b">
        <f t="shared" si="88"/>
        <v>1</v>
      </c>
      <c r="AE137" s="109" t="b">
        <f t="shared" si="89"/>
        <v>1</v>
      </c>
    </row>
    <row r="138" spans="1:31" ht="31.5">
      <c r="A138" s="2">
        <f t="shared" si="84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6"/>
        <v>#DIV/0!</v>
      </c>
      <c r="H138" s="108" t="e">
        <f t="shared" si="87"/>
        <v>#DIV/0!</v>
      </c>
      <c r="I138" s="2">
        <f t="shared" si="85"/>
        <v>0</v>
      </c>
      <c r="J138" s="3">
        <f t="shared" si="85"/>
        <v>0</v>
      </c>
      <c r="K138" s="2"/>
      <c r="L138" s="3"/>
      <c r="M138" s="2"/>
      <c r="N138" s="3"/>
      <c r="O138" s="2"/>
      <c r="P138" s="2">
        <f t="shared" si="76"/>
        <v>0</v>
      </c>
      <c r="Q138" s="3">
        <f t="shared" si="77"/>
        <v>0</v>
      </c>
      <c r="R138" s="2">
        <f t="shared" si="81"/>
        <v>0</v>
      </c>
      <c r="S138" s="3">
        <f t="shared" si="82"/>
        <v>0</v>
      </c>
      <c r="T138" s="2"/>
      <c r="U138" s="3"/>
      <c r="V138" s="2"/>
      <c r="W138" s="3"/>
      <c r="X138" s="2"/>
      <c r="Y138" s="2">
        <v>0</v>
      </c>
      <c r="Z138" s="3">
        <f t="shared" si="78"/>
        <v>0</v>
      </c>
      <c r="AA138" s="2">
        <f t="shared" si="79"/>
        <v>0</v>
      </c>
      <c r="AB138" s="3">
        <f t="shared" si="80"/>
        <v>0</v>
      </c>
      <c r="AC138" s="2"/>
      <c r="AD138" s="109" t="b">
        <f t="shared" si="88"/>
        <v>1</v>
      </c>
      <c r="AE138" s="109" t="b">
        <f t="shared" si="89"/>
        <v>1</v>
      </c>
    </row>
    <row r="139" spans="1:31" ht="31.5">
      <c r="A139" s="2">
        <v>3.35</v>
      </c>
      <c r="B139" s="2" t="s">
        <v>94</v>
      </c>
      <c r="C139" s="2">
        <v>1</v>
      </c>
      <c r="D139" s="3">
        <v>0.5</v>
      </c>
      <c r="E139" s="2">
        <f>C139</f>
        <v>1</v>
      </c>
      <c r="F139" s="3">
        <f>D139*50%</f>
        <v>0.25</v>
      </c>
      <c r="G139" s="108">
        <f t="shared" si="86"/>
        <v>1</v>
      </c>
      <c r="H139" s="108">
        <f t="shared" si="87"/>
        <v>0.5</v>
      </c>
      <c r="I139" s="2">
        <f t="shared" si="85"/>
        <v>0</v>
      </c>
      <c r="J139" s="3">
        <f t="shared" si="85"/>
        <v>0.25</v>
      </c>
      <c r="K139" s="2"/>
      <c r="L139" s="3"/>
      <c r="M139" s="2"/>
      <c r="N139" s="3"/>
      <c r="O139" s="2">
        <v>0.5</v>
      </c>
      <c r="P139" s="2">
        <f t="shared" si="76"/>
        <v>1</v>
      </c>
      <c r="Q139" s="3">
        <f t="shared" si="77"/>
        <v>0.5</v>
      </c>
      <c r="R139" s="2">
        <f t="shared" si="81"/>
        <v>1</v>
      </c>
      <c r="S139" s="3">
        <f t="shared" si="82"/>
        <v>0.5</v>
      </c>
      <c r="T139" s="2"/>
      <c r="U139" s="3"/>
      <c r="V139" s="2"/>
      <c r="W139" s="3"/>
      <c r="X139" s="2">
        <v>0.5</v>
      </c>
      <c r="Y139" s="2">
        <v>1</v>
      </c>
      <c r="Z139" s="3">
        <f t="shared" si="78"/>
        <v>0.5</v>
      </c>
      <c r="AA139" s="2">
        <f t="shared" si="79"/>
        <v>1</v>
      </c>
      <c r="AB139" s="3">
        <f t="shared" si="80"/>
        <v>0.5</v>
      </c>
      <c r="AC139" s="2"/>
      <c r="AD139" s="109" t="b">
        <f t="shared" si="88"/>
        <v>1</v>
      </c>
      <c r="AE139" s="109" t="b">
        <f t="shared" si="89"/>
        <v>1</v>
      </c>
    </row>
    <row r="140" spans="1:31" ht="31.5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6"/>
        <v>#DIV/0!</v>
      </c>
      <c r="H140" s="108" t="e">
        <f t="shared" si="87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>
        <f t="shared" si="76"/>
        <v>0</v>
      </c>
      <c r="Q140" s="3">
        <f t="shared" si="77"/>
        <v>0</v>
      </c>
      <c r="R140" s="2">
        <f t="shared" si="81"/>
        <v>0</v>
      </c>
      <c r="S140" s="3">
        <f t="shared" si="82"/>
        <v>0</v>
      </c>
      <c r="T140" s="2"/>
      <c r="U140" s="3"/>
      <c r="V140" s="2"/>
      <c r="W140" s="3"/>
      <c r="X140" s="2">
        <v>0.2</v>
      </c>
      <c r="Y140" s="2">
        <v>0</v>
      </c>
      <c r="Z140" s="3">
        <f t="shared" si="78"/>
        <v>0</v>
      </c>
      <c r="AA140" s="2">
        <f t="shared" si="79"/>
        <v>0</v>
      </c>
      <c r="AB140" s="3">
        <f t="shared" si="80"/>
        <v>0</v>
      </c>
      <c r="AC140" s="2"/>
      <c r="AD140" s="109" t="b">
        <f t="shared" si="88"/>
        <v>1</v>
      </c>
      <c r="AE140" s="109" t="b">
        <f t="shared" si="89"/>
        <v>1</v>
      </c>
    </row>
    <row r="141" spans="1:31" s="176" customFormat="1">
      <c r="A141" s="4"/>
      <c r="B141" s="4" t="s">
        <v>67</v>
      </c>
      <c r="C141" s="4">
        <f>SUM(C119:C140)</f>
        <v>11</v>
      </c>
      <c r="D141" s="5">
        <f>SUM(D119:D140)</f>
        <v>30.95</v>
      </c>
      <c r="E141" s="4">
        <f>SUM(E119:E140)</f>
        <v>11</v>
      </c>
      <c r="F141" s="5">
        <f>SUM(F119:F140)</f>
        <v>29.682500000000001</v>
      </c>
      <c r="G141" s="175">
        <f t="shared" si="86"/>
        <v>1</v>
      </c>
      <c r="H141" s="175">
        <f t="shared" si="87"/>
        <v>0.95904684975767374</v>
      </c>
      <c r="I141" s="4">
        <f t="shared" ref="I141:N141" si="90">SUM(I119:I140)</f>
        <v>0</v>
      </c>
      <c r="J141" s="5">
        <f t="shared" si="90"/>
        <v>1.2675000000000001</v>
      </c>
      <c r="K141" s="4">
        <f t="shared" si="90"/>
        <v>0</v>
      </c>
      <c r="L141" s="5">
        <f t="shared" si="90"/>
        <v>0</v>
      </c>
      <c r="M141" s="4">
        <f t="shared" si="90"/>
        <v>0</v>
      </c>
      <c r="N141" s="5">
        <f t="shared" si="90"/>
        <v>0</v>
      </c>
      <c r="O141" s="4">
        <f t="shared" ref="O141:W141" si="91">SUM(O119:O140)</f>
        <v>50.230000000000011</v>
      </c>
      <c r="P141" s="4">
        <f t="shared" si="91"/>
        <v>11</v>
      </c>
      <c r="Q141" s="5">
        <f t="shared" si="91"/>
        <v>30.95</v>
      </c>
      <c r="R141" s="4">
        <f t="shared" si="91"/>
        <v>11</v>
      </c>
      <c r="S141" s="5">
        <f t="shared" si="91"/>
        <v>30.95</v>
      </c>
      <c r="T141" s="4">
        <f t="shared" si="91"/>
        <v>0</v>
      </c>
      <c r="U141" s="5">
        <f t="shared" si="91"/>
        <v>0</v>
      </c>
      <c r="V141" s="4">
        <f t="shared" si="91"/>
        <v>0</v>
      </c>
      <c r="W141" s="5">
        <f t="shared" si="91"/>
        <v>0</v>
      </c>
      <c r="X141" s="4">
        <v>50.230000000000011</v>
      </c>
      <c r="Y141" s="4">
        <f>SUM(Y119:Y140)</f>
        <v>11</v>
      </c>
      <c r="Z141" s="5">
        <f>SUM(Z119:Z140)</f>
        <v>30.95</v>
      </c>
      <c r="AA141" s="4">
        <f>SUM(AA119:AA140)</f>
        <v>11</v>
      </c>
      <c r="AB141" s="5">
        <f>SUM(AB119:AB140)</f>
        <v>30.95</v>
      </c>
      <c r="AC141" s="4"/>
      <c r="AD141" s="109" t="b">
        <f t="shared" si="88"/>
        <v>0</v>
      </c>
      <c r="AE141" s="109" t="b">
        <f t="shared" si="89"/>
        <v>1</v>
      </c>
    </row>
    <row r="142" spans="1:31" s="176" customFormat="1">
      <c r="A142" s="4"/>
      <c r="B142" s="4" t="s">
        <v>96</v>
      </c>
      <c r="C142" s="4">
        <f>C141+C117</f>
        <v>11</v>
      </c>
      <c r="D142" s="5">
        <f>D141+D117</f>
        <v>30.95</v>
      </c>
      <c r="E142" s="4">
        <f>E141+E117</f>
        <v>11</v>
      </c>
      <c r="F142" s="5">
        <f>F141+F117</f>
        <v>29.682500000000001</v>
      </c>
      <c r="G142" s="175">
        <f t="shared" si="86"/>
        <v>1</v>
      </c>
      <c r="H142" s="175">
        <f t="shared" si="87"/>
        <v>0.95904684975767374</v>
      </c>
      <c r="I142" s="4">
        <f t="shared" ref="I142:W142" si="92">I141+I117</f>
        <v>0</v>
      </c>
      <c r="J142" s="5">
        <f t="shared" si="92"/>
        <v>1.2675000000000001</v>
      </c>
      <c r="K142" s="4">
        <f t="shared" si="92"/>
        <v>0</v>
      </c>
      <c r="L142" s="5">
        <f t="shared" si="92"/>
        <v>0</v>
      </c>
      <c r="M142" s="4">
        <f t="shared" si="92"/>
        <v>0</v>
      </c>
      <c r="N142" s="5">
        <f t="shared" si="92"/>
        <v>0</v>
      </c>
      <c r="O142" s="4">
        <f t="shared" si="92"/>
        <v>50.230000000000011</v>
      </c>
      <c r="P142" s="4">
        <f t="shared" si="92"/>
        <v>12</v>
      </c>
      <c r="Q142" s="5">
        <f t="shared" si="92"/>
        <v>31.7</v>
      </c>
      <c r="R142" s="4">
        <f t="shared" si="92"/>
        <v>12</v>
      </c>
      <c r="S142" s="5">
        <f t="shared" si="92"/>
        <v>31.7</v>
      </c>
      <c r="T142" s="4">
        <f t="shared" si="92"/>
        <v>0</v>
      </c>
      <c r="U142" s="5">
        <f t="shared" si="92"/>
        <v>0</v>
      </c>
      <c r="V142" s="4">
        <f t="shared" si="92"/>
        <v>0</v>
      </c>
      <c r="W142" s="5">
        <f t="shared" si="92"/>
        <v>0</v>
      </c>
      <c r="X142" s="4">
        <v>50.230000000000011</v>
      </c>
      <c r="Y142" s="4">
        <f>Y141+Y117</f>
        <v>12</v>
      </c>
      <c r="Z142" s="5">
        <f>Z141+Z117</f>
        <v>31.7</v>
      </c>
      <c r="AA142" s="4">
        <f>AA141+AA117</f>
        <v>12</v>
      </c>
      <c r="AB142" s="5">
        <f>AB141+AB117</f>
        <v>31.7</v>
      </c>
      <c r="AC142" s="4"/>
      <c r="AD142" s="109" t="b">
        <f t="shared" si="88"/>
        <v>0</v>
      </c>
      <c r="AE142" s="109" t="b">
        <f t="shared" si="89"/>
        <v>1</v>
      </c>
    </row>
    <row r="143" spans="1:31" s="220" customFormat="1">
      <c r="A143" s="217"/>
      <c r="B143" s="217" t="s">
        <v>102</v>
      </c>
      <c r="C143" s="217">
        <f>C142+C110</f>
        <v>22</v>
      </c>
      <c r="D143" s="218">
        <f>D142+D110</f>
        <v>50.774999999999999</v>
      </c>
      <c r="E143" s="217">
        <f>E142+E110</f>
        <v>22</v>
      </c>
      <c r="F143" s="218">
        <f>F142+F110</f>
        <v>48.141249999999999</v>
      </c>
      <c r="G143" s="219">
        <f t="shared" si="86"/>
        <v>1</v>
      </c>
      <c r="H143" s="219">
        <f t="shared" si="87"/>
        <v>0.94812900049236826</v>
      </c>
      <c r="I143" s="217">
        <f t="shared" ref="I143:W143" si="93">I142+I110</f>
        <v>0</v>
      </c>
      <c r="J143" s="218">
        <f t="shared" si="93"/>
        <v>2.6337499999999991</v>
      </c>
      <c r="K143" s="217">
        <f t="shared" si="93"/>
        <v>0</v>
      </c>
      <c r="L143" s="218">
        <f t="shared" si="93"/>
        <v>0</v>
      </c>
      <c r="M143" s="217">
        <f t="shared" si="93"/>
        <v>0</v>
      </c>
      <c r="N143" s="218">
        <f t="shared" si="93"/>
        <v>0</v>
      </c>
      <c r="O143" s="217">
        <f t="shared" si="93"/>
        <v>84.910000000000011</v>
      </c>
      <c r="P143" s="217">
        <f t="shared" si="93"/>
        <v>24</v>
      </c>
      <c r="Q143" s="218">
        <f t="shared" si="93"/>
        <v>51.9</v>
      </c>
      <c r="R143" s="217">
        <f t="shared" si="93"/>
        <v>24</v>
      </c>
      <c r="S143" s="218">
        <f t="shared" si="93"/>
        <v>51.9</v>
      </c>
      <c r="T143" s="217">
        <f t="shared" si="93"/>
        <v>0</v>
      </c>
      <c r="U143" s="218">
        <f t="shared" si="93"/>
        <v>0</v>
      </c>
      <c r="V143" s="217">
        <f t="shared" si="93"/>
        <v>0</v>
      </c>
      <c r="W143" s="218">
        <f t="shared" si="93"/>
        <v>0</v>
      </c>
      <c r="X143" s="217">
        <v>84.910000000000011</v>
      </c>
      <c r="Y143" s="217">
        <f>Y142+Y110</f>
        <v>24</v>
      </c>
      <c r="Z143" s="218">
        <f>Z142+Z110</f>
        <v>51.9</v>
      </c>
      <c r="AA143" s="217">
        <f>AA142+AA110</f>
        <v>24</v>
      </c>
      <c r="AB143" s="218">
        <f>AB142+AB110</f>
        <v>51.9</v>
      </c>
      <c r="AC143" s="217"/>
      <c r="AD143" s="109" t="b">
        <f t="shared" si="88"/>
        <v>0</v>
      </c>
      <c r="AE143" s="109" t="b">
        <f t="shared" si="89"/>
        <v>1</v>
      </c>
    </row>
    <row r="144" spans="1:31" s="176" customFormat="1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8"/>
        <v>1</v>
      </c>
      <c r="AE144" s="109" t="b">
        <f t="shared" si="89"/>
        <v>1</v>
      </c>
    </row>
    <row r="145" spans="1:31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6"/>
        <v>#DIV/0!</v>
      </c>
      <c r="H145" s="108" t="e">
        <f t="shared" si="87"/>
        <v>#DIV/0!</v>
      </c>
      <c r="I145" s="2">
        <f t="shared" si="85"/>
        <v>0</v>
      </c>
      <c r="J145" s="3">
        <f t="shared" si="85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8"/>
        <v>1</v>
      </c>
      <c r="AE145" s="109" t="b">
        <f t="shared" si="89"/>
        <v>1</v>
      </c>
    </row>
    <row r="146" spans="1:31" ht="31.5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6"/>
        <v>#DIV/0!</v>
      </c>
      <c r="H146" s="108" t="e">
        <f t="shared" si="87"/>
        <v>#DIV/0!</v>
      </c>
      <c r="I146" s="2">
        <f t="shared" si="85"/>
        <v>0</v>
      </c>
      <c r="J146" s="3">
        <f t="shared" si="85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8"/>
        <v>1</v>
      </c>
      <c r="AE146" s="109" t="b">
        <f t="shared" si="89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6"/>
        <v>#DIV/0!</v>
      </c>
      <c r="H147" s="175" t="e">
        <f t="shared" si="87"/>
        <v>#DIV/0!</v>
      </c>
      <c r="I147" s="4">
        <f t="shared" ref="I147:N147" si="94">SUM(I145:I146)</f>
        <v>0</v>
      </c>
      <c r="J147" s="5">
        <f t="shared" si="94"/>
        <v>0</v>
      </c>
      <c r="K147" s="4">
        <f t="shared" si="94"/>
        <v>0</v>
      </c>
      <c r="L147" s="5">
        <f t="shared" si="94"/>
        <v>0</v>
      </c>
      <c r="M147" s="4">
        <f t="shared" si="94"/>
        <v>0</v>
      </c>
      <c r="N147" s="5">
        <f t="shared" si="94"/>
        <v>0</v>
      </c>
      <c r="O147" s="4"/>
      <c r="P147" s="4">
        <f t="shared" ref="P147:W147" si="95">SUM(P145:P146)</f>
        <v>0</v>
      </c>
      <c r="Q147" s="5">
        <f t="shared" si="95"/>
        <v>0</v>
      </c>
      <c r="R147" s="4">
        <f t="shared" si="95"/>
        <v>0</v>
      </c>
      <c r="S147" s="5">
        <f t="shared" si="95"/>
        <v>0</v>
      </c>
      <c r="T147" s="4">
        <f t="shared" si="95"/>
        <v>0</v>
      </c>
      <c r="U147" s="5">
        <f t="shared" si="95"/>
        <v>0</v>
      </c>
      <c r="V147" s="4">
        <f t="shared" si="95"/>
        <v>0</v>
      </c>
      <c r="W147" s="5">
        <f t="shared" si="95"/>
        <v>0</v>
      </c>
      <c r="X147" s="4"/>
      <c r="Y147" s="4">
        <f>SUM(Y145:Y146)</f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8"/>
        <v>1</v>
      </c>
      <c r="AE147" s="109" t="b">
        <f t="shared" si="89"/>
        <v>1</v>
      </c>
    </row>
    <row r="148" spans="1:31" s="176" customFormat="1" ht="94.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6"/>
        <v>#DIV/0!</v>
      </c>
      <c r="H148" s="108" t="e">
        <f t="shared" si="87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8"/>
        <v>1</v>
      </c>
      <c r="AE148" s="109" t="b">
        <f t="shared" si="89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6"/>
        <v>#DIV/0!</v>
      </c>
      <c r="H149" s="175" t="e">
        <f t="shared" si="87"/>
        <v>#DIV/0!</v>
      </c>
      <c r="I149" s="4">
        <f t="shared" ref="I149:N149" si="96">SUM(I148)</f>
        <v>0</v>
      </c>
      <c r="J149" s="5">
        <f t="shared" si="96"/>
        <v>0</v>
      </c>
      <c r="K149" s="4">
        <f t="shared" si="96"/>
        <v>0</v>
      </c>
      <c r="L149" s="5">
        <f t="shared" si="96"/>
        <v>0</v>
      </c>
      <c r="M149" s="4">
        <f t="shared" si="96"/>
        <v>0</v>
      </c>
      <c r="N149" s="5">
        <f t="shared" si="96"/>
        <v>0</v>
      </c>
      <c r="O149" s="4">
        <f t="shared" ref="O149:AB149" si="97">SUM(O148)</f>
        <v>0</v>
      </c>
      <c r="P149" s="4">
        <f t="shared" si="97"/>
        <v>0</v>
      </c>
      <c r="Q149" s="5">
        <f t="shared" si="97"/>
        <v>0</v>
      </c>
      <c r="R149" s="4">
        <f t="shared" si="97"/>
        <v>0</v>
      </c>
      <c r="S149" s="5">
        <f t="shared" si="97"/>
        <v>0</v>
      </c>
      <c r="T149" s="4">
        <f t="shared" si="97"/>
        <v>0</v>
      </c>
      <c r="U149" s="5">
        <f t="shared" si="97"/>
        <v>0</v>
      </c>
      <c r="V149" s="4">
        <f t="shared" si="97"/>
        <v>0</v>
      </c>
      <c r="W149" s="5">
        <f t="shared" si="97"/>
        <v>0</v>
      </c>
      <c r="X149" s="4">
        <v>0</v>
      </c>
      <c r="Y149" s="4">
        <f t="shared" si="97"/>
        <v>0</v>
      </c>
      <c r="Z149" s="5">
        <f t="shared" si="97"/>
        <v>0</v>
      </c>
      <c r="AA149" s="4">
        <f t="shared" si="97"/>
        <v>0</v>
      </c>
      <c r="AB149" s="5">
        <f t="shared" si="97"/>
        <v>0</v>
      </c>
      <c r="AC149" s="4"/>
      <c r="AD149" s="109" t="b">
        <f t="shared" si="88"/>
        <v>1</v>
      </c>
      <c r="AE149" s="109" t="b">
        <f t="shared" si="89"/>
        <v>1</v>
      </c>
    </row>
    <row r="150" spans="1:31" s="176" customFormat="1" ht="31.5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8"/>
        <v>1</v>
      </c>
      <c r="AE150" s="109" t="b">
        <f t="shared" si="89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8"/>
        <v>1</v>
      </c>
      <c r="AE151" s="109" t="b">
        <f t="shared" si="89"/>
        <v>1</v>
      </c>
    </row>
    <row r="152" spans="1:31">
      <c r="A152" s="2"/>
      <c r="B152" s="2" t="s">
        <v>111</v>
      </c>
      <c r="C152" s="2">
        <v>660</v>
      </c>
      <c r="D152" s="3">
        <v>132</v>
      </c>
      <c r="E152" s="2">
        <v>205</v>
      </c>
      <c r="F152" s="3">
        <f>D152*31%</f>
        <v>40.92</v>
      </c>
      <c r="G152" s="108">
        <f t="shared" si="86"/>
        <v>0.31060606060606061</v>
      </c>
      <c r="H152" s="108">
        <f t="shared" si="87"/>
        <v>0.31</v>
      </c>
      <c r="I152" s="2">
        <f t="shared" si="85"/>
        <v>455</v>
      </c>
      <c r="J152" s="3">
        <f t="shared" si="85"/>
        <v>91.08</v>
      </c>
      <c r="K152" s="2"/>
      <c r="L152" s="3"/>
      <c r="M152" s="2"/>
      <c r="N152" s="3"/>
      <c r="O152" s="2">
        <v>0.2</v>
      </c>
      <c r="P152" s="2">
        <v>442</v>
      </c>
      <c r="Q152" s="3">
        <f>P152*O152</f>
        <v>88.4</v>
      </c>
      <c r="R152" s="2">
        <f t="shared" ref="R152:S155" si="98">K152+M152+P152</f>
        <v>442</v>
      </c>
      <c r="S152" s="3">
        <f t="shared" si="98"/>
        <v>88.4</v>
      </c>
      <c r="T152" s="2"/>
      <c r="U152" s="3"/>
      <c r="V152" s="2"/>
      <c r="W152" s="3"/>
      <c r="X152" s="2">
        <v>0.2</v>
      </c>
      <c r="Y152" s="2">
        <v>442</v>
      </c>
      <c r="Z152" s="3">
        <f>X152*Y152</f>
        <v>88.4</v>
      </c>
      <c r="AA152" s="2">
        <f t="shared" ref="AA152:AB155" si="99">T152+V152+Y152</f>
        <v>442</v>
      </c>
      <c r="AB152" s="3">
        <f t="shared" si="99"/>
        <v>88.4</v>
      </c>
      <c r="AC152" s="2"/>
      <c r="AD152" s="109" t="b">
        <f t="shared" si="88"/>
        <v>1</v>
      </c>
      <c r="AE152" s="109" t="b">
        <f t="shared" si="89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6"/>
        <v>#DIV/0!</v>
      </c>
      <c r="H153" s="108" t="e">
        <f t="shared" si="87"/>
        <v>#DIV/0!</v>
      </c>
      <c r="I153" s="2">
        <f t="shared" si="85"/>
        <v>0</v>
      </c>
      <c r="J153" s="3">
        <f t="shared" si="85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8"/>
        <v>0</v>
      </c>
      <c r="S153" s="3">
        <f t="shared" si="98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9"/>
        <v>0</v>
      </c>
      <c r="AB153" s="3">
        <f t="shared" si="99"/>
        <v>0</v>
      </c>
      <c r="AC153" s="2"/>
      <c r="AD153" s="109" t="b">
        <f t="shared" si="88"/>
        <v>1</v>
      </c>
      <c r="AE153" s="109" t="b">
        <f t="shared" si="89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6"/>
        <v>#DIV/0!</v>
      </c>
      <c r="H154" s="108" t="e">
        <f t="shared" si="87"/>
        <v>#DIV/0!</v>
      </c>
      <c r="I154" s="2">
        <f t="shared" si="85"/>
        <v>0</v>
      </c>
      <c r="J154" s="3">
        <f t="shared" si="85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8"/>
        <v>0</v>
      </c>
      <c r="S154" s="3">
        <f t="shared" si="98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9"/>
        <v>0</v>
      </c>
      <c r="AB154" s="3">
        <f t="shared" si="99"/>
        <v>0</v>
      </c>
      <c r="AC154" s="2"/>
      <c r="AD154" s="109" t="b">
        <f t="shared" si="88"/>
        <v>1</v>
      </c>
      <c r="AE154" s="109" t="b">
        <f t="shared" si="89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6"/>
        <v>#DIV/0!</v>
      </c>
      <c r="H155" s="108" t="e">
        <f t="shared" si="87"/>
        <v>#DIV/0!</v>
      </c>
      <c r="I155" s="2">
        <f t="shared" si="85"/>
        <v>0</v>
      </c>
      <c r="J155" s="3">
        <f t="shared" si="85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8"/>
        <v>0</v>
      </c>
      <c r="S155" s="3">
        <f t="shared" si="98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9"/>
        <v>0</v>
      </c>
      <c r="AB155" s="3">
        <f t="shared" si="99"/>
        <v>0</v>
      </c>
      <c r="AC155" s="2"/>
      <c r="AD155" s="109" t="b">
        <f t="shared" si="88"/>
        <v>1</v>
      </c>
      <c r="AE155" s="109" t="b">
        <f t="shared" si="89"/>
        <v>1</v>
      </c>
    </row>
    <row r="156" spans="1:31" s="176" customFormat="1">
      <c r="A156" s="4"/>
      <c r="B156" s="4" t="s">
        <v>106</v>
      </c>
      <c r="C156" s="4">
        <f>SUM(C152:C155)</f>
        <v>660</v>
      </c>
      <c r="D156" s="5">
        <f>SUM(D152:D155)</f>
        <v>132</v>
      </c>
      <c r="E156" s="4">
        <f>SUM(E152:E155)</f>
        <v>205</v>
      </c>
      <c r="F156" s="5">
        <f>SUM(F152:F155)</f>
        <v>40.92</v>
      </c>
      <c r="G156" s="175">
        <f t="shared" si="86"/>
        <v>0.31060606060606061</v>
      </c>
      <c r="H156" s="175">
        <f t="shared" si="87"/>
        <v>0.31</v>
      </c>
      <c r="I156" s="4">
        <f t="shared" ref="I156:AB156" si="100">SUM(I152:I155)</f>
        <v>455</v>
      </c>
      <c r="J156" s="5">
        <f t="shared" si="100"/>
        <v>91.08</v>
      </c>
      <c r="K156" s="4">
        <f t="shared" si="100"/>
        <v>0</v>
      </c>
      <c r="L156" s="5">
        <f t="shared" si="100"/>
        <v>0</v>
      </c>
      <c r="M156" s="4">
        <f t="shared" si="100"/>
        <v>0</v>
      </c>
      <c r="N156" s="5">
        <f t="shared" si="100"/>
        <v>0</v>
      </c>
      <c r="O156" s="4">
        <f t="shared" si="100"/>
        <v>0.2</v>
      </c>
      <c r="P156" s="4">
        <f t="shared" si="100"/>
        <v>442</v>
      </c>
      <c r="Q156" s="5">
        <f t="shared" si="100"/>
        <v>88.4</v>
      </c>
      <c r="R156" s="4">
        <f t="shared" si="100"/>
        <v>442</v>
      </c>
      <c r="S156" s="5">
        <f t="shared" si="100"/>
        <v>88.4</v>
      </c>
      <c r="T156" s="4">
        <f t="shared" si="100"/>
        <v>0</v>
      </c>
      <c r="U156" s="5">
        <f t="shared" si="100"/>
        <v>0</v>
      </c>
      <c r="V156" s="4">
        <f t="shared" si="100"/>
        <v>0</v>
      </c>
      <c r="W156" s="5">
        <f t="shared" si="100"/>
        <v>0</v>
      </c>
      <c r="X156" s="4">
        <v>0.2</v>
      </c>
      <c r="Y156" s="4">
        <f t="shared" si="100"/>
        <v>442</v>
      </c>
      <c r="Z156" s="5">
        <f t="shared" si="100"/>
        <v>88.4</v>
      </c>
      <c r="AA156" s="4">
        <f t="shared" si="100"/>
        <v>442</v>
      </c>
      <c r="AB156" s="5">
        <f t="shared" si="100"/>
        <v>88.4</v>
      </c>
      <c r="AC156" s="4"/>
      <c r="AD156" s="109" t="b">
        <f t="shared" si="88"/>
        <v>1</v>
      </c>
      <c r="AE156" s="109" t="b">
        <f t="shared" si="89"/>
        <v>1</v>
      </c>
    </row>
    <row r="157" spans="1:31" s="176" customFormat="1" ht="31.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8"/>
        <v>1</v>
      </c>
      <c r="AE157" s="109" t="b">
        <f t="shared" si="89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6"/>
        <v>#DIV/0!</v>
      </c>
      <c r="H158" s="108" t="e">
        <f t="shared" si="87"/>
        <v>#DIV/0!</v>
      </c>
      <c r="I158" s="2">
        <f t="shared" si="85"/>
        <v>0</v>
      </c>
      <c r="J158" s="3">
        <f t="shared" si="85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1">K158+M158+P158</f>
        <v>0</v>
      </c>
      <c r="S158" s="3">
        <f t="shared" si="101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2">T158+V158+Y158</f>
        <v>0</v>
      </c>
      <c r="AB158" s="3">
        <f t="shared" si="102"/>
        <v>0</v>
      </c>
      <c r="AC158" s="2"/>
      <c r="AD158" s="109" t="b">
        <f t="shared" si="88"/>
        <v>1</v>
      </c>
      <c r="AE158" s="109" t="b">
        <f t="shared" si="89"/>
        <v>1</v>
      </c>
    </row>
    <row r="159" spans="1:31">
      <c r="A159" s="2"/>
      <c r="B159" s="2" t="s">
        <v>112</v>
      </c>
      <c r="C159" s="2">
        <v>468</v>
      </c>
      <c r="D159" s="3">
        <v>70.2</v>
      </c>
      <c r="E159" s="2">
        <v>150</v>
      </c>
      <c r="F159" s="3">
        <f>D159*32%</f>
        <v>22.464000000000002</v>
      </c>
      <c r="G159" s="108">
        <f t="shared" si="86"/>
        <v>0.32051282051282054</v>
      </c>
      <c r="H159" s="108">
        <f t="shared" si="87"/>
        <v>0.32</v>
      </c>
      <c r="I159" s="2">
        <f t="shared" si="85"/>
        <v>318</v>
      </c>
      <c r="J159" s="3">
        <f t="shared" si="85"/>
        <v>47.736000000000004</v>
      </c>
      <c r="K159" s="2"/>
      <c r="L159" s="3"/>
      <c r="M159" s="2"/>
      <c r="N159" s="3"/>
      <c r="O159" s="2">
        <f>0.2/12*9</f>
        <v>0.15</v>
      </c>
      <c r="P159" s="2">
        <v>773</v>
      </c>
      <c r="Q159" s="3">
        <f>P159*O159</f>
        <v>115.94999999999999</v>
      </c>
      <c r="R159" s="2">
        <f t="shared" si="101"/>
        <v>773</v>
      </c>
      <c r="S159" s="3">
        <f t="shared" si="101"/>
        <v>115.94999999999999</v>
      </c>
      <c r="T159" s="2"/>
      <c r="U159" s="3"/>
      <c r="V159" s="2"/>
      <c r="W159" s="3"/>
      <c r="X159" s="2">
        <v>0.15</v>
      </c>
      <c r="Y159" s="2">
        <v>773</v>
      </c>
      <c r="Z159" s="3">
        <f>X159*Y159</f>
        <v>115.94999999999999</v>
      </c>
      <c r="AA159" s="2">
        <f t="shared" si="102"/>
        <v>773</v>
      </c>
      <c r="AB159" s="3">
        <f t="shared" si="102"/>
        <v>115.94999999999999</v>
      </c>
      <c r="AC159" s="2"/>
      <c r="AD159" s="109" t="b">
        <f t="shared" si="88"/>
        <v>1</v>
      </c>
      <c r="AE159" s="109" t="b">
        <f t="shared" si="89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6"/>
        <v>#DIV/0!</v>
      </c>
      <c r="H160" s="108" t="e">
        <f t="shared" si="87"/>
        <v>#DIV/0!</v>
      </c>
      <c r="I160" s="2">
        <f t="shared" si="85"/>
        <v>0</v>
      </c>
      <c r="J160" s="3">
        <f t="shared" si="85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1"/>
        <v>0</v>
      </c>
      <c r="S160" s="3">
        <f t="shared" si="101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2"/>
        <v>0</v>
      </c>
      <c r="AB160" s="3">
        <f t="shared" si="102"/>
        <v>0</v>
      </c>
      <c r="AC160" s="2"/>
      <c r="AD160" s="109" t="b">
        <f t="shared" si="88"/>
        <v>1</v>
      </c>
      <c r="AE160" s="109" t="b">
        <f t="shared" si="89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6"/>
        <v>#DIV/0!</v>
      </c>
      <c r="H161" s="108" t="e">
        <f t="shared" si="87"/>
        <v>#DIV/0!</v>
      </c>
      <c r="I161" s="2">
        <f t="shared" si="85"/>
        <v>0</v>
      </c>
      <c r="J161" s="3">
        <f t="shared" si="85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1"/>
        <v>0</v>
      </c>
      <c r="S161" s="3">
        <f t="shared" si="101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2"/>
        <v>0</v>
      </c>
      <c r="AB161" s="3">
        <f t="shared" si="102"/>
        <v>0</v>
      </c>
      <c r="AC161" s="2"/>
      <c r="AD161" s="109" t="b">
        <f t="shared" si="88"/>
        <v>1</v>
      </c>
      <c r="AE161" s="109" t="b">
        <f t="shared" si="89"/>
        <v>1</v>
      </c>
    </row>
    <row r="162" spans="1:31" s="176" customFormat="1">
      <c r="A162" s="4"/>
      <c r="B162" s="4" t="s">
        <v>106</v>
      </c>
      <c r="C162" s="4">
        <f>SUM(C158:C161)</f>
        <v>468</v>
      </c>
      <c r="D162" s="5">
        <f>SUM(D158:D161)</f>
        <v>70.2</v>
      </c>
      <c r="E162" s="4">
        <f>SUM(E158:E161)</f>
        <v>150</v>
      </c>
      <c r="F162" s="5">
        <f>SUM(F158:F161)</f>
        <v>22.464000000000002</v>
      </c>
      <c r="G162" s="175">
        <f t="shared" si="86"/>
        <v>0.32051282051282054</v>
      </c>
      <c r="H162" s="175">
        <f t="shared" si="87"/>
        <v>0.32</v>
      </c>
      <c r="I162" s="4">
        <f t="shared" ref="I162:N162" si="103">SUM(I158:I161)</f>
        <v>318</v>
      </c>
      <c r="J162" s="5">
        <f t="shared" si="103"/>
        <v>47.736000000000004</v>
      </c>
      <c r="K162" s="4">
        <f t="shared" si="103"/>
        <v>0</v>
      </c>
      <c r="L162" s="5">
        <f t="shared" si="103"/>
        <v>0</v>
      </c>
      <c r="M162" s="4">
        <f t="shared" si="103"/>
        <v>0</v>
      </c>
      <c r="N162" s="5">
        <f t="shared" si="103"/>
        <v>0</v>
      </c>
      <c r="O162" s="4">
        <f t="shared" ref="O162:AB162" si="104">SUM(O158:O161)</f>
        <v>0.15</v>
      </c>
      <c r="P162" s="4">
        <f t="shared" si="104"/>
        <v>773</v>
      </c>
      <c r="Q162" s="5">
        <f t="shared" si="104"/>
        <v>115.94999999999999</v>
      </c>
      <c r="R162" s="4">
        <f t="shared" si="104"/>
        <v>773</v>
      </c>
      <c r="S162" s="5">
        <f t="shared" si="104"/>
        <v>115.94999999999999</v>
      </c>
      <c r="T162" s="4">
        <f t="shared" si="104"/>
        <v>0</v>
      </c>
      <c r="U162" s="5">
        <f t="shared" si="104"/>
        <v>0</v>
      </c>
      <c r="V162" s="4">
        <f t="shared" si="104"/>
        <v>0</v>
      </c>
      <c r="W162" s="5">
        <f t="shared" si="104"/>
        <v>0</v>
      </c>
      <c r="X162" s="4">
        <v>0.15</v>
      </c>
      <c r="Y162" s="4">
        <f t="shared" si="104"/>
        <v>773</v>
      </c>
      <c r="Z162" s="5">
        <f t="shared" si="104"/>
        <v>115.94999999999999</v>
      </c>
      <c r="AA162" s="4">
        <f t="shared" si="104"/>
        <v>773</v>
      </c>
      <c r="AB162" s="5">
        <f t="shared" si="104"/>
        <v>115.94999999999999</v>
      </c>
      <c r="AC162" s="4"/>
      <c r="AD162" s="109" t="b">
        <f t="shared" si="88"/>
        <v>1</v>
      </c>
      <c r="AE162" s="109" t="b">
        <f t="shared" si="89"/>
        <v>1</v>
      </c>
    </row>
    <row r="163" spans="1:31" s="176" customFormat="1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8"/>
        <v>1</v>
      </c>
      <c r="AE163" s="109" t="b">
        <f t="shared" si="89"/>
        <v>1</v>
      </c>
    </row>
    <row r="164" spans="1:31">
      <c r="A164" s="2"/>
      <c r="B164" s="2" t="s">
        <v>111</v>
      </c>
      <c r="C164" s="2">
        <v>442</v>
      </c>
      <c r="D164" s="3">
        <v>26.52</v>
      </c>
      <c r="E164" s="2">
        <v>137</v>
      </c>
      <c r="F164" s="3">
        <f>D164*31%</f>
        <v>8.2211999999999996</v>
      </c>
      <c r="G164" s="108">
        <f t="shared" si="86"/>
        <v>0.30995475113122173</v>
      </c>
      <c r="H164" s="108">
        <f t="shared" si="87"/>
        <v>0.31</v>
      </c>
      <c r="I164" s="2">
        <f t="shared" si="85"/>
        <v>305</v>
      </c>
      <c r="J164" s="3">
        <f t="shared" si="85"/>
        <v>18.2988</v>
      </c>
      <c r="K164" s="2"/>
      <c r="L164" s="3"/>
      <c r="M164" s="2"/>
      <c r="N164" s="3"/>
      <c r="O164" s="2">
        <v>0.06</v>
      </c>
      <c r="P164" s="2">
        <v>438</v>
      </c>
      <c r="Q164" s="3">
        <f>P164*O164</f>
        <v>26.279999999999998</v>
      </c>
      <c r="R164" s="2">
        <f t="shared" ref="R164:S167" si="105">K164+M164+P164</f>
        <v>438</v>
      </c>
      <c r="S164" s="3">
        <f t="shared" si="105"/>
        <v>26.279999999999998</v>
      </c>
      <c r="T164" s="2"/>
      <c r="U164" s="3"/>
      <c r="V164" s="2"/>
      <c r="W164" s="3"/>
      <c r="X164" s="2">
        <v>0.06</v>
      </c>
      <c r="Y164" s="2">
        <v>438</v>
      </c>
      <c r="Z164" s="3">
        <f>X164*Y164</f>
        <v>26.279999999999998</v>
      </c>
      <c r="AA164" s="2">
        <f t="shared" ref="AA164:AB167" si="106">T164+V164+Y164</f>
        <v>438</v>
      </c>
      <c r="AB164" s="3">
        <f t="shared" si="106"/>
        <v>26.279999999999998</v>
      </c>
      <c r="AC164" s="2"/>
      <c r="AD164" s="109" t="b">
        <f t="shared" si="88"/>
        <v>1</v>
      </c>
      <c r="AE164" s="109" t="b">
        <f t="shared" si="89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6"/>
        <v>#DIV/0!</v>
      </c>
      <c r="H165" s="108" t="e">
        <f t="shared" si="87"/>
        <v>#DIV/0!</v>
      </c>
      <c r="I165" s="2">
        <f t="shared" si="85"/>
        <v>0</v>
      </c>
      <c r="J165" s="3">
        <f t="shared" si="85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5"/>
        <v>0</v>
      </c>
      <c r="S165" s="3">
        <f t="shared" si="105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6"/>
        <v>0</v>
      </c>
      <c r="AB165" s="3">
        <f t="shared" si="106"/>
        <v>0</v>
      </c>
      <c r="AC165" s="2"/>
      <c r="AD165" s="109" t="b">
        <f t="shared" si="88"/>
        <v>1</v>
      </c>
      <c r="AE165" s="109" t="b">
        <f t="shared" si="89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6"/>
        <v>#DIV/0!</v>
      </c>
      <c r="H166" s="108" t="e">
        <f t="shared" si="87"/>
        <v>#DIV/0!</v>
      </c>
      <c r="I166" s="2">
        <f t="shared" si="85"/>
        <v>0</v>
      </c>
      <c r="J166" s="3">
        <f t="shared" si="85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5"/>
        <v>0</v>
      </c>
      <c r="S166" s="3">
        <f t="shared" si="105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6"/>
        <v>0</v>
      </c>
      <c r="AB166" s="3">
        <f t="shared" si="106"/>
        <v>0</v>
      </c>
      <c r="AC166" s="2"/>
      <c r="AD166" s="109" t="b">
        <f t="shared" si="88"/>
        <v>1</v>
      </c>
      <c r="AE166" s="109" t="b">
        <f t="shared" si="89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6"/>
        <v>#DIV/0!</v>
      </c>
      <c r="H167" s="108" t="e">
        <f t="shared" si="87"/>
        <v>#DIV/0!</v>
      </c>
      <c r="I167" s="2">
        <f t="shared" si="85"/>
        <v>0</v>
      </c>
      <c r="J167" s="3">
        <f t="shared" si="85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5"/>
        <v>0</v>
      </c>
      <c r="S167" s="3">
        <f t="shared" si="105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6"/>
        <v>0</v>
      </c>
      <c r="AB167" s="3">
        <f t="shared" si="106"/>
        <v>0</v>
      </c>
      <c r="AC167" s="2"/>
      <c r="AD167" s="109" t="b">
        <f t="shared" si="88"/>
        <v>1</v>
      </c>
      <c r="AE167" s="109" t="b">
        <f t="shared" si="89"/>
        <v>1</v>
      </c>
    </row>
    <row r="168" spans="1:31" s="176" customFormat="1">
      <c r="A168" s="4"/>
      <c r="B168" s="4" t="s">
        <v>106</v>
      </c>
      <c r="C168" s="4">
        <f>SUM(C164:C167)</f>
        <v>442</v>
      </c>
      <c r="D168" s="5">
        <f>SUM(D164:D167)</f>
        <v>26.52</v>
      </c>
      <c r="E168" s="4">
        <f>SUM(E164:E167)</f>
        <v>137</v>
      </c>
      <c r="F168" s="5">
        <f>SUM(F164:F167)</f>
        <v>8.2211999999999996</v>
      </c>
      <c r="G168" s="175">
        <f t="shared" si="86"/>
        <v>0.30995475113122173</v>
      </c>
      <c r="H168" s="175">
        <f t="shared" si="87"/>
        <v>0.31</v>
      </c>
      <c r="I168" s="4">
        <f t="shared" ref="I168:N168" si="107">SUM(I164:I167)</f>
        <v>305</v>
      </c>
      <c r="J168" s="5">
        <f t="shared" si="107"/>
        <v>18.2988</v>
      </c>
      <c r="K168" s="4">
        <f t="shared" si="107"/>
        <v>0</v>
      </c>
      <c r="L168" s="5">
        <f t="shared" si="107"/>
        <v>0</v>
      </c>
      <c r="M168" s="4">
        <f t="shared" si="107"/>
        <v>0</v>
      </c>
      <c r="N168" s="5">
        <f t="shared" si="107"/>
        <v>0</v>
      </c>
      <c r="O168" s="4">
        <f t="shared" ref="O168:AB168" si="108">SUM(O164:O167)</f>
        <v>0.06</v>
      </c>
      <c r="P168" s="4">
        <f t="shared" si="108"/>
        <v>438</v>
      </c>
      <c r="Q168" s="5">
        <f t="shared" si="108"/>
        <v>26.279999999999998</v>
      </c>
      <c r="R168" s="4">
        <f t="shared" si="108"/>
        <v>438</v>
      </c>
      <c r="S168" s="5">
        <f t="shared" si="108"/>
        <v>26.279999999999998</v>
      </c>
      <c r="T168" s="4">
        <f t="shared" si="108"/>
        <v>0</v>
      </c>
      <c r="U168" s="5">
        <f t="shared" si="108"/>
        <v>0</v>
      </c>
      <c r="V168" s="4">
        <f t="shared" si="108"/>
        <v>0</v>
      </c>
      <c r="W168" s="5">
        <f t="shared" si="108"/>
        <v>0</v>
      </c>
      <c r="X168" s="4">
        <v>0.06</v>
      </c>
      <c r="Y168" s="4">
        <f t="shared" si="108"/>
        <v>438</v>
      </c>
      <c r="Z168" s="5">
        <f t="shared" si="108"/>
        <v>26.279999999999998</v>
      </c>
      <c r="AA168" s="4">
        <f t="shared" si="108"/>
        <v>438</v>
      </c>
      <c r="AB168" s="5">
        <f t="shared" si="108"/>
        <v>26.279999999999998</v>
      </c>
      <c r="AC168" s="4"/>
      <c r="AD168" s="109" t="b">
        <f t="shared" si="88"/>
        <v>1</v>
      </c>
      <c r="AE168" s="109" t="b">
        <f t="shared" si="89"/>
        <v>1</v>
      </c>
    </row>
    <row r="169" spans="1:31" s="176" customFormat="1" ht="31.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8"/>
        <v>1</v>
      </c>
      <c r="AE169" s="109" t="b">
        <f t="shared" si="89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6"/>
        <v>#DIV/0!</v>
      </c>
      <c r="H170" s="108" t="e">
        <f t="shared" si="87"/>
        <v>#DIV/0!</v>
      </c>
      <c r="I170" s="2">
        <f t="shared" si="85"/>
        <v>0</v>
      </c>
      <c r="J170" s="3">
        <f t="shared" si="85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9">K170+M170+P170</f>
        <v>0</v>
      </c>
      <c r="S170" s="3">
        <f t="shared" si="109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10">T170+V170+Y170</f>
        <v>0</v>
      </c>
      <c r="AB170" s="3">
        <f t="shared" si="110"/>
        <v>0</v>
      </c>
      <c r="AC170" s="2"/>
      <c r="AD170" s="109" t="b">
        <f t="shared" si="88"/>
        <v>1</v>
      </c>
      <c r="AE170" s="109" t="b">
        <f t="shared" si="89"/>
        <v>1</v>
      </c>
    </row>
    <row r="171" spans="1:31">
      <c r="A171" s="2"/>
      <c r="B171" s="2" t="s">
        <v>112</v>
      </c>
      <c r="C171" s="2">
        <v>533</v>
      </c>
      <c r="D171" s="3">
        <v>23.984999999999999</v>
      </c>
      <c r="E171" s="2">
        <v>203</v>
      </c>
      <c r="F171" s="3">
        <f>D171*38%</f>
        <v>9.1143000000000001</v>
      </c>
      <c r="G171" s="108">
        <f t="shared" si="86"/>
        <v>0.38086303939962479</v>
      </c>
      <c r="H171" s="108">
        <f t="shared" si="87"/>
        <v>0.38</v>
      </c>
      <c r="I171" s="2">
        <f t="shared" si="85"/>
        <v>330</v>
      </c>
      <c r="J171" s="3">
        <f t="shared" si="85"/>
        <v>14.870699999999999</v>
      </c>
      <c r="K171" s="2"/>
      <c r="L171" s="3"/>
      <c r="M171" s="2"/>
      <c r="N171" s="3"/>
      <c r="O171" s="2">
        <f>0.06/12*9</f>
        <v>4.4999999999999998E-2</v>
      </c>
      <c r="P171" s="2">
        <v>635</v>
      </c>
      <c r="Q171" s="3">
        <f>P171*O171</f>
        <v>28.574999999999999</v>
      </c>
      <c r="R171" s="2">
        <f t="shared" si="109"/>
        <v>635</v>
      </c>
      <c r="S171" s="3">
        <f t="shared" si="109"/>
        <v>28.574999999999999</v>
      </c>
      <c r="T171" s="2"/>
      <c r="U171" s="3"/>
      <c r="V171" s="2"/>
      <c r="W171" s="3"/>
      <c r="X171" s="2">
        <v>4.4999999999999998E-2</v>
      </c>
      <c r="Y171" s="2">
        <v>635</v>
      </c>
      <c r="Z171" s="3">
        <f>X171*Y171</f>
        <v>28.574999999999999</v>
      </c>
      <c r="AA171" s="2">
        <f t="shared" si="110"/>
        <v>635</v>
      </c>
      <c r="AB171" s="3">
        <f t="shared" si="110"/>
        <v>28.574999999999999</v>
      </c>
      <c r="AC171" s="2"/>
      <c r="AD171" s="109" t="b">
        <f t="shared" si="88"/>
        <v>1</v>
      </c>
      <c r="AE171" s="109" t="b">
        <f t="shared" si="89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6"/>
        <v>#DIV/0!</v>
      </c>
      <c r="H172" s="108" t="e">
        <f t="shared" si="87"/>
        <v>#DIV/0!</v>
      </c>
      <c r="I172" s="2">
        <f t="shared" si="85"/>
        <v>0</v>
      </c>
      <c r="J172" s="3">
        <f t="shared" si="85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9"/>
        <v>0</v>
      </c>
      <c r="S172" s="3">
        <f t="shared" si="109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10"/>
        <v>0</v>
      </c>
      <c r="AB172" s="3">
        <f t="shared" si="110"/>
        <v>0</v>
      </c>
      <c r="AC172" s="2"/>
      <c r="AD172" s="109" t="b">
        <f t="shared" si="88"/>
        <v>1</v>
      </c>
      <c r="AE172" s="109" t="b">
        <f t="shared" si="89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6"/>
        <v>#DIV/0!</v>
      </c>
      <c r="H173" s="108" t="e">
        <f t="shared" si="87"/>
        <v>#DIV/0!</v>
      </c>
      <c r="I173" s="2">
        <f t="shared" si="85"/>
        <v>0</v>
      </c>
      <c r="J173" s="3">
        <f t="shared" si="85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9"/>
        <v>0</v>
      </c>
      <c r="S173" s="3">
        <f t="shared" si="109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10"/>
        <v>0</v>
      </c>
      <c r="AB173" s="3">
        <f t="shared" si="110"/>
        <v>0</v>
      </c>
      <c r="AC173" s="2"/>
      <c r="AD173" s="109" t="b">
        <f t="shared" si="88"/>
        <v>1</v>
      </c>
      <c r="AE173" s="109" t="b">
        <f t="shared" si="89"/>
        <v>1</v>
      </c>
    </row>
    <row r="174" spans="1:31" s="176" customFormat="1">
      <c r="A174" s="4"/>
      <c r="B174" s="4" t="s">
        <v>106</v>
      </c>
      <c r="C174" s="4">
        <f>SUM(C170:C173)</f>
        <v>533</v>
      </c>
      <c r="D174" s="5">
        <f>SUM(D170:D173)</f>
        <v>23.984999999999999</v>
      </c>
      <c r="E174" s="4">
        <f>SUM(E170:E173)</f>
        <v>203</v>
      </c>
      <c r="F174" s="5">
        <f>SUM(F170:F173)</f>
        <v>9.1143000000000001</v>
      </c>
      <c r="G174" s="175">
        <f t="shared" si="86"/>
        <v>0.38086303939962479</v>
      </c>
      <c r="H174" s="175">
        <f t="shared" si="87"/>
        <v>0.38</v>
      </c>
      <c r="I174" s="4">
        <f t="shared" ref="I174:N174" si="111">SUM(I170:I173)</f>
        <v>330</v>
      </c>
      <c r="J174" s="5">
        <f t="shared" si="111"/>
        <v>14.870699999999999</v>
      </c>
      <c r="K174" s="4">
        <f t="shared" si="111"/>
        <v>0</v>
      </c>
      <c r="L174" s="5">
        <f t="shared" si="111"/>
        <v>0</v>
      </c>
      <c r="M174" s="4">
        <f t="shared" si="111"/>
        <v>0</v>
      </c>
      <c r="N174" s="5">
        <f t="shared" si="111"/>
        <v>0</v>
      </c>
      <c r="O174" s="4">
        <f t="shared" ref="O174:AB174" si="112">SUM(O170:O173)</f>
        <v>4.4999999999999998E-2</v>
      </c>
      <c r="P174" s="4">
        <f t="shared" si="112"/>
        <v>635</v>
      </c>
      <c r="Q174" s="5">
        <f t="shared" si="112"/>
        <v>28.574999999999999</v>
      </c>
      <c r="R174" s="4">
        <f t="shared" si="112"/>
        <v>635</v>
      </c>
      <c r="S174" s="5">
        <f t="shared" si="112"/>
        <v>28.574999999999999</v>
      </c>
      <c r="T174" s="4">
        <f t="shared" si="112"/>
        <v>0</v>
      </c>
      <c r="U174" s="5">
        <f t="shared" si="112"/>
        <v>0</v>
      </c>
      <c r="V174" s="4">
        <f t="shared" si="112"/>
        <v>0</v>
      </c>
      <c r="W174" s="5">
        <f t="shared" si="112"/>
        <v>0</v>
      </c>
      <c r="X174" s="4">
        <v>4.4999999999999998E-2</v>
      </c>
      <c r="Y174" s="4">
        <f t="shared" si="112"/>
        <v>635</v>
      </c>
      <c r="Z174" s="5">
        <f t="shared" si="112"/>
        <v>28.574999999999999</v>
      </c>
      <c r="AA174" s="4">
        <f t="shared" si="112"/>
        <v>635</v>
      </c>
      <c r="AB174" s="5">
        <f t="shared" si="112"/>
        <v>28.574999999999999</v>
      </c>
      <c r="AC174" s="4"/>
      <c r="AD174" s="109" t="b">
        <f t="shared" si="88"/>
        <v>1</v>
      </c>
      <c r="AE174" s="109" t="b">
        <f t="shared" si="89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8"/>
        <v>1</v>
      </c>
      <c r="AE175" s="109" t="b">
        <f t="shared" si="89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6"/>
        <v>#DIV/0!</v>
      </c>
      <c r="H176" s="108" t="e">
        <f t="shared" si="87"/>
        <v>#DIV/0!</v>
      </c>
      <c r="I176" s="2">
        <f t="shared" ref="I176:J179" si="113">C176-E176</f>
        <v>0</v>
      </c>
      <c r="J176" s="3">
        <f t="shared" si="113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4">K176+M176+P176</f>
        <v>0</v>
      </c>
      <c r="S176" s="3">
        <f t="shared" si="114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5">T176+V176+Y176</f>
        <v>0</v>
      </c>
      <c r="AB176" s="3">
        <f t="shared" si="115"/>
        <v>0</v>
      </c>
      <c r="AC176" s="2"/>
      <c r="AD176" s="109" t="b">
        <f t="shared" si="88"/>
        <v>1</v>
      </c>
      <c r="AE176" s="109" t="b">
        <f t="shared" si="89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6"/>
        <v>#DIV/0!</v>
      </c>
      <c r="H177" s="108" t="e">
        <f t="shared" si="87"/>
        <v>#DIV/0!</v>
      </c>
      <c r="I177" s="2">
        <f t="shared" si="113"/>
        <v>0</v>
      </c>
      <c r="J177" s="3">
        <f t="shared" si="113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4"/>
        <v>0</v>
      </c>
      <c r="S177" s="3">
        <f t="shared" si="114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5"/>
        <v>0</v>
      </c>
      <c r="AB177" s="3">
        <f t="shared" si="115"/>
        <v>0</v>
      </c>
      <c r="AC177" s="2"/>
      <c r="AD177" s="109" t="b">
        <f t="shared" si="88"/>
        <v>1</v>
      </c>
      <c r="AE177" s="109" t="b">
        <f t="shared" si="89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6"/>
        <v>#DIV/0!</v>
      </c>
      <c r="H178" s="108" t="e">
        <f t="shared" si="87"/>
        <v>#DIV/0!</v>
      </c>
      <c r="I178" s="2">
        <f t="shared" si="113"/>
        <v>0</v>
      </c>
      <c r="J178" s="3">
        <f t="shared" si="113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4"/>
        <v>0</v>
      </c>
      <c r="S178" s="3">
        <f t="shared" si="114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5"/>
        <v>0</v>
      </c>
      <c r="AB178" s="3">
        <f t="shared" si="115"/>
        <v>0</v>
      </c>
      <c r="AC178" s="2"/>
      <c r="AD178" s="109" t="b">
        <f t="shared" si="88"/>
        <v>1</v>
      </c>
      <c r="AE178" s="109" t="b">
        <f t="shared" si="89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6"/>
        <v>#DIV/0!</v>
      </c>
      <c r="H179" s="108" t="e">
        <f t="shared" si="87"/>
        <v>#DIV/0!</v>
      </c>
      <c r="I179" s="2">
        <f t="shared" si="113"/>
        <v>0</v>
      </c>
      <c r="J179" s="3">
        <f t="shared" si="113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4"/>
        <v>0</v>
      </c>
      <c r="S179" s="3">
        <f t="shared" si="114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5"/>
        <v>0</v>
      </c>
      <c r="AB179" s="3">
        <f t="shared" si="115"/>
        <v>0</v>
      </c>
      <c r="AC179" s="2"/>
      <c r="AD179" s="109" t="b">
        <f t="shared" si="88"/>
        <v>1</v>
      </c>
      <c r="AE179" s="109" t="b">
        <f t="shared" si="89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6"/>
        <v>#DIV/0!</v>
      </c>
      <c r="H180" s="175" t="e">
        <f t="shared" si="87"/>
        <v>#DIV/0!</v>
      </c>
      <c r="I180" s="4">
        <f t="shared" ref="I180:AB180" si="116">SUM(I176:I179)</f>
        <v>0</v>
      </c>
      <c r="J180" s="5">
        <f t="shared" si="116"/>
        <v>0</v>
      </c>
      <c r="K180" s="4">
        <f t="shared" si="116"/>
        <v>0</v>
      </c>
      <c r="L180" s="5">
        <f t="shared" si="116"/>
        <v>0</v>
      </c>
      <c r="M180" s="4">
        <f t="shared" si="116"/>
        <v>0</v>
      </c>
      <c r="N180" s="5">
        <f t="shared" si="116"/>
        <v>0</v>
      </c>
      <c r="O180" s="4">
        <f t="shared" si="116"/>
        <v>0</v>
      </c>
      <c r="P180" s="4">
        <f t="shared" si="116"/>
        <v>0</v>
      </c>
      <c r="Q180" s="5">
        <f t="shared" si="116"/>
        <v>0</v>
      </c>
      <c r="R180" s="4">
        <f t="shared" si="116"/>
        <v>0</v>
      </c>
      <c r="S180" s="5">
        <f t="shared" si="116"/>
        <v>0</v>
      </c>
      <c r="T180" s="4">
        <f t="shared" si="116"/>
        <v>0</v>
      </c>
      <c r="U180" s="5">
        <f t="shared" si="116"/>
        <v>0</v>
      </c>
      <c r="V180" s="4">
        <f t="shared" si="116"/>
        <v>0</v>
      </c>
      <c r="W180" s="5">
        <f t="shared" si="116"/>
        <v>0</v>
      </c>
      <c r="X180" s="4">
        <v>0</v>
      </c>
      <c r="Y180" s="4">
        <f t="shared" si="116"/>
        <v>0</v>
      </c>
      <c r="Z180" s="5">
        <f t="shared" si="116"/>
        <v>0</v>
      </c>
      <c r="AA180" s="4">
        <f t="shared" si="116"/>
        <v>0</v>
      </c>
      <c r="AB180" s="5">
        <f t="shared" si="116"/>
        <v>0</v>
      </c>
      <c r="AC180" s="4"/>
      <c r="AD180" s="109" t="b">
        <f t="shared" si="88"/>
        <v>1</v>
      </c>
      <c r="AE180" s="109" t="b">
        <f t="shared" si="89"/>
        <v>1</v>
      </c>
    </row>
    <row r="181" spans="1:31" s="176" customFormat="1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8"/>
        <v>1</v>
      </c>
      <c r="AE181" s="109" t="b">
        <f t="shared" si="89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6"/>
        <v>#DIV/0!</v>
      </c>
      <c r="H182" s="108" t="e">
        <f t="shared" si="87"/>
        <v>#DIV/0!</v>
      </c>
      <c r="I182" s="2">
        <f t="shared" si="85"/>
        <v>0</v>
      </c>
      <c r="J182" s="3">
        <f t="shared" si="85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7">K182+M182+P182</f>
        <v>0</v>
      </c>
      <c r="S182" s="3">
        <f t="shared" si="117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8">T182+V182+Y182</f>
        <v>0</v>
      </c>
      <c r="AB182" s="3">
        <f t="shared" si="118"/>
        <v>0</v>
      </c>
      <c r="AC182" s="2"/>
      <c r="AD182" s="109" t="b">
        <f t="shared" si="88"/>
        <v>1</v>
      </c>
      <c r="AE182" s="109" t="b">
        <f t="shared" si="89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6"/>
        <v>#DIV/0!</v>
      </c>
      <c r="H183" s="108" t="e">
        <f t="shared" si="87"/>
        <v>#DIV/0!</v>
      </c>
      <c r="I183" s="2">
        <f t="shared" si="85"/>
        <v>0</v>
      </c>
      <c r="J183" s="3">
        <f t="shared" si="85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7"/>
        <v>0</v>
      </c>
      <c r="S183" s="3">
        <f t="shared" si="117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8"/>
        <v>0</v>
      </c>
      <c r="AB183" s="3">
        <f t="shared" si="118"/>
        <v>0</v>
      </c>
      <c r="AC183" s="2"/>
      <c r="AD183" s="109" t="b">
        <f t="shared" si="88"/>
        <v>1</v>
      </c>
      <c r="AE183" s="109" t="b">
        <f t="shared" si="89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6"/>
        <v>#DIV/0!</v>
      </c>
      <c r="H184" s="108" t="e">
        <f t="shared" si="87"/>
        <v>#DIV/0!</v>
      </c>
      <c r="I184" s="2">
        <f t="shared" si="85"/>
        <v>0</v>
      </c>
      <c r="J184" s="3">
        <f t="shared" si="85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7"/>
        <v>0</v>
      </c>
      <c r="S184" s="3">
        <f t="shared" si="117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8"/>
        <v>0</v>
      </c>
      <c r="AB184" s="3">
        <f t="shared" si="118"/>
        <v>0</v>
      </c>
      <c r="AC184" s="2"/>
      <c r="AD184" s="109" t="b">
        <f t="shared" si="88"/>
        <v>1</v>
      </c>
      <c r="AE184" s="109" t="b">
        <f t="shared" si="89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6"/>
        <v>#DIV/0!</v>
      </c>
      <c r="H185" s="108" t="e">
        <f t="shared" si="87"/>
        <v>#DIV/0!</v>
      </c>
      <c r="I185" s="2">
        <f t="shared" si="85"/>
        <v>0</v>
      </c>
      <c r="J185" s="3">
        <f t="shared" si="85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7"/>
        <v>0</v>
      </c>
      <c r="S185" s="3">
        <f t="shared" si="117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8"/>
        <v>0</v>
      </c>
      <c r="AB185" s="3">
        <f t="shared" si="118"/>
        <v>0</v>
      </c>
      <c r="AC185" s="2"/>
      <c r="AD185" s="109" t="b">
        <f t="shared" si="88"/>
        <v>1</v>
      </c>
      <c r="AE185" s="109" t="b">
        <f t="shared" si="89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6"/>
        <v>#DIV/0!</v>
      </c>
      <c r="H186" s="175" t="e">
        <f t="shared" si="87"/>
        <v>#DIV/0!</v>
      </c>
      <c r="I186" s="4">
        <f t="shared" ref="I186:AB186" si="119">SUM(I182:I185)</f>
        <v>0</v>
      </c>
      <c r="J186" s="5">
        <f t="shared" si="119"/>
        <v>0</v>
      </c>
      <c r="K186" s="4">
        <f t="shared" si="119"/>
        <v>0</v>
      </c>
      <c r="L186" s="5">
        <f t="shared" si="119"/>
        <v>0</v>
      </c>
      <c r="M186" s="4">
        <f t="shared" si="119"/>
        <v>0</v>
      </c>
      <c r="N186" s="5">
        <f t="shared" si="119"/>
        <v>0</v>
      </c>
      <c r="O186" s="4">
        <f t="shared" si="119"/>
        <v>0</v>
      </c>
      <c r="P186" s="4">
        <f t="shared" si="119"/>
        <v>0</v>
      </c>
      <c r="Q186" s="5">
        <f t="shared" si="119"/>
        <v>0</v>
      </c>
      <c r="R186" s="4">
        <f t="shared" si="119"/>
        <v>0</v>
      </c>
      <c r="S186" s="5">
        <f t="shared" si="119"/>
        <v>0</v>
      </c>
      <c r="T186" s="4">
        <f t="shared" si="119"/>
        <v>0</v>
      </c>
      <c r="U186" s="5">
        <f t="shared" si="119"/>
        <v>0</v>
      </c>
      <c r="V186" s="4">
        <f t="shared" si="119"/>
        <v>0</v>
      </c>
      <c r="W186" s="5">
        <f t="shared" si="119"/>
        <v>0</v>
      </c>
      <c r="X186" s="4">
        <v>0</v>
      </c>
      <c r="Y186" s="4">
        <f t="shared" si="119"/>
        <v>0</v>
      </c>
      <c r="Z186" s="5">
        <f t="shared" si="119"/>
        <v>0</v>
      </c>
      <c r="AA186" s="4">
        <f t="shared" si="119"/>
        <v>0</v>
      </c>
      <c r="AB186" s="5">
        <f t="shared" si="119"/>
        <v>0</v>
      </c>
      <c r="AC186" s="4"/>
      <c r="AD186" s="109" t="b">
        <f t="shared" si="88"/>
        <v>1</v>
      </c>
      <c r="AE186" s="109" t="b">
        <f t="shared" si="89"/>
        <v>1</v>
      </c>
    </row>
    <row r="187" spans="1:31" s="176" customFormat="1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8"/>
        <v>1</v>
      </c>
      <c r="AE187" s="109" t="b">
        <f t="shared" si="89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6"/>
        <v>#DIV/0!</v>
      </c>
      <c r="H188" s="108" t="e">
        <f t="shared" si="87"/>
        <v>#DIV/0!</v>
      </c>
      <c r="I188" s="2">
        <f t="shared" si="85"/>
        <v>0</v>
      </c>
      <c r="J188" s="3">
        <f t="shared" si="85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20">K188+M188+P188</f>
        <v>0</v>
      </c>
      <c r="S188" s="3">
        <f t="shared" si="120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1">T188+V188+Y188</f>
        <v>0</v>
      </c>
      <c r="AB188" s="3">
        <f t="shared" si="121"/>
        <v>0</v>
      </c>
      <c r="AC188" s="2"/>
      <c r="AD188" s="109" t="b">
        <f t="shared" si="88"/>
        <v>1</v>
      </c>
      <c r="AE188" s="109" t="b">
        <f t="shared" si="89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6"/>
        <v>#DIV/0!</v>
      </c>
      <c r="H189" s="108" t="e">
        <f t="shared" si="87"/>
        <v>#DIV/0!</v>
      </c>
      <c r="I189" s="2">
        <f t="shared" si="85"/>
        <v>0</v>
      </c>
      <c r="J189" s="3">
        <f t="shared" si="85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20"/>
        <v>0</v>
      </c>
      <c r="S189" s="3">
        <f t="shared" si="120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1"/>
        <v>0</v>
      </c>
      <c r="AB189" s="3">
        <f t="shared" si="121"/>
        <v>0</v>
      </c>
      <c r="AC189" s="2"/>
      <c r="AD189" s="109" t="b">
        <f t="shared" si="88"/>
        <v>1</v>
      </c>
      <c r="AE189" s="109" t="b">
        <f t="shared" si="89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6"/>
        <v>#DIV/0!</v>
      </c>
      <c r="H190" s="108" t="e">
        <f t="shared" si="87"/>
        <v>#DIV/0!</v>
      </c>
      <c r="I190" s="2">
        <f t="shared" si="85"/>
        <v>0</v>
      </c>
      <c r="J190" s="3">
        <f t="shared" si="85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20"/>
        <v>0</v>
      </c>
      <c r="S190" s="3">
        <f t="shared" si="120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1"/>
        <v>0</v>
      </c>
      <c r="AB190" s="3">
        <f t="shared" si="121"/>
        <v>0</v>
      </c>
      <c r="AC190" s="2"/>
      <c r="AD190" s="109" t="b">
        <f t="shared" si="88"/>
        <v>1</v>
      </c>
      <c r="AE190" s="109" t="b">
        <f t="shared" si="89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6"/>
        <v>#DIV/0!</v>
      </c>
      <c r="H191" s="108" t="e">
        <f t="shared" si="87"/>
        <v>#DIV/0!</v>
      </c>
      <c r="I191" s="2">
        <f t="shared" si="85"/>
        <v>0</v>
      </c>
      <c r="J191" s="3">
        <f t="shared" si="85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20"/>
        <v>0</v>
      </c>
      <c r="S191" s="3">
        <f t="shared" si="120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1"/>
        <v>0</v>
      </c>
      <c r="AB191" s="3">
        <f t="shared" si="121"/>
        <v>0</v>
      </c>
      <c r="AC191" s="2"/>
      <c r="AD191" s="109" t="b">
        <f t="shared" si="88"/>
        <v>1</v>
      </c>
      <c r="AE191" s="109" t="b">
        <f t="shared" si="89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6"/>
        <v>#DIV/0!</v>
      </c>
      <c r="H192" s="175" t="e">
        <f t="shared" si="87"/>
        <v>#DIV/0!</v>
      </c>
      <c r="I192" s="4">
        <f t="shared" ref="I192:W192" si="122">SUM(I188:I191)</f>
        <v>0</v>
      </c>
      <c r="J192" s="5">
        <f t="shared" si="122"/>
        <v>0</v>
      </c>
      <c r="K192" s="4">
        <f t="shared" si="122"/>
        <v>0</v>
      </c>
      <c r="L192" s="5">
        <f t="shared" si="122"/>
        <v>0</v>
      </c>
      <c r="M192" s="4">
        <f t="shared" si="122"/>
        <v>0</v>
      </c>
      <c r="N192" s="5">
        <f t="shared" si="122"/>
        <v>0</v>
      </c>
      <c r="O192" s="4">
        <f t="shared" si="122"/>
        <v>0</v>
      </c>
      <c r="P192" s="4">
        <f t="shared" si="122"/>
        <v>0</v>
      </c>
      <c r="Q192" s="5">
        <f t="shared" si="122"/>
        <v>0</v>
      </c>
      <c r="R192" s="4">
        <f t="shared" si="122"/>
        <v>0</v>
      </c>
      <c r="S192" s="5">
        <f t="shared" si="122"/>
        <v>0</v>
      </c>
      <c r="T192" s="4">
        <f t="shared" si="122"/>
        <v>0</v>
      </c>
      <c r="U192" s="5">
        <f t="shared" si="122"/>
        <v>0</v>
      </c>
      <c r="V192" s="4">
        <f t="shared" si="122"/>
        <v>0</v>
      </c>
      <c r="W192" s="5">
        <f t="shared" si="122"/>
        <v>0</v>
      </c>
      <c r="X192" s="4">
        <v>0</v>
      </c>
      <c r="Y192" s="4"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8"/>
        <v>1</v>
      </c>
      <c r="AE192" s="109" t="b">
        <f t="shared" si="89"/>
        <v>1</v>
      </c>
    </row>
    <row r="193" spans="1:31" s="176" customFormat="1">
      <c r="A193" s="4"/>
      <c r="B193" s="4" t="s">
        <v>12</v>
      </c>
      <c r="C193" s="4">
        <f>C192+C186+C180+C174+C168+C162+C156</f>
        <v>2103</v>
      </c>
      <c r="D193" s="5">
        <f>D192+D186+D180+D174+D168+D162+D156</f>
        <v>252.70499999999998</v>
      </c>
      <c r="E193" s="4">
        <f>E192+E186+E180+E174+E168+E162+E156</f>
        <v>695</v>
      </c>
      <c r="F193" s="5">
        <f>F192+F186+F180+F174+F168+F162+F156</f>
        <v>80.719500000000011</v>
      </c>
      <c r="G193" s="175">
        <f t="shared" si="86"/>
        <v>0.33048026628625771</v>
      </c>
      <c r="H193" s="175">
        <f t="shared" si="87"/>
        <v>0.3194218555232386</v>
      </c>
      <c r="I193" s="4">
        <f t="shared" ref="I193:W193" si="123">I192+I186+I180+I174+I168+I162+I156</f>
        <v>1408</v>
      </c>
      <c r="J193" s="5">
        <f t="shared" si="123"/>
        <v>171.9855</v>
      </c>
      <c r="K193" s="4">
        <f t="shared" si="123"/>
        <v>0</v>
      </c>
      <c r="L193" s="5">
        <f t="shared" si="123"/>
        <v>0</v>
      </c>
      <c r="M193" s="4">
        <f t="shared" si="123"/>
        <v>0</v>
      </c>
      <c r="N193" s="5">
        <f t="shared" si="123"/>
        <v>0</v>
      </c>
      <c r="O193" s="4">
        <f t="shared" si="123"/>
        <v>0.45500000000000002</v>
      </c>
      <c r="P193" s="4">
        <f t="shared" si="123"/>
        <v>2288</v>
      </c>
      <c r="Q193" s="5">
        <f t="shared" si="123"/>
        <v>259.20499999999998</v>
      </c>
      <c r="R193" s="4">
        <f t="shared" si="123"/>
        <v>2288</v>
      </c>
      <c r="S193" s="5">
        <f t="shared" si="123"/>
        <v>259.20499999999998</v>
      </c>
      <c r="T193" s="4">
        <f t="shared" si="123"/>
        <v>0</v>
      </c>
      <c r="U193" s="5">
        <f t="shared" si="123"/>
        <v>0</v>
      </c>
      <c r="V193" s="4">
        <f t="shared" si="123"/>
        <v>0</v>
      </c>
      <c r="W193" s="5">
        <f t="shared" si="123"/>
        <v>0</v>
      </c>
      <c r="X193" s="4">
        <v>0.45500000000000002</v>
      </c>
      <c r="Y193" s="4">
        <f>Y192+Y186+Y180+Y174+Y168+Y162+Y156</f>
        <v>2288</v>
      </c>
      <c r="Z193" s="5">
        <f>Z192+Z186+Z180+Z174+Z168+Z162+Z156</f>
        <v>259.20499999999998</v>
      </c>
      <c r="AA193" s="4">
        <f>AA192+AA186+AA180+AA174+AA168+AA162+AA156</f>
        <v>2288</v>
      </c>
      <c r="AB193" s="5">
        <f>AB192+AB186+AB180+AB174+AB168+AB162+AB156</f>
        <v>259.20499999999998</v>
      </c>
      <c r="AC193" s="4"/>
      <c r="AD193" s="109" t="b">
        <f t="shared" si="88"/>
        <v>0</v>
      </c>
      <c r="AE193" s="109" t="b">
        <f t="shared" si="89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8"/>
        <v>1</v>
      </c>
      <c r="AE194" s="109" t="b">
        <f t="shared" si="89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8"/>
        <v>1</v>
      </c>
      <c r="AE195" s="109" t="b">
        <f t="shared" si="89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8"/>
        <v>1</v>
      </c>
      <c r="AE196" s="109" t="b">
        <f t="shared" si="89"/>
        <v>1</v>
      </c>
    </row>
    <row r="197" spans="1:31">
      <c r="A197" s="2"/>
      <c r="B197" s="2" t="s">
        <v>125</v>
      </c>
      <c r="C197" s="2">
        <v>6774</v>
      </c>
      <c r="D197" s="3">
        <v>10.161</v>
      </c>
      <c r="E197" s="2">
        <f>C197</f>
        <v>6774</v>
      </c>
      <c r="F197" s="3">
        <f>D197</f>
        <v>10.161</v>
      </c>
      <c r="G197" s="108">
        <f t="shared" si="86"/>
        <v>1</v>
      </c>
      <c r="H197" s="108">
        <f t="shared" si="87"/>
        <v>1</v>
      </c>
      <c r="I197" s="2">
        <f t="shared" ref="I197:J205" si="124">C197-E197</f>
        <v>0</v>
      </c>
      <c r="J197" s="3">
        <f t="shared" si="124"/>
        <v>0</v>
      </c>
      <c r="K197" s="2"/>
      <c r="L197" s="3"/>
      <c r="M197" s="2"/>
      <c r="N197" s="3"/>
      <c r="O197" s="2">
        <v>1.5E-3</v>
      </c>
      <c r="P197" s="2">
        <v>5786</v>
      </c>
      <c r="Q197" s="3">
        <f t="shared" ref="Q197:Q205" si="125">P197*O197</f>
        <v>8.6790000000000003</v>
      </c>
      <c r="R197" s="2">
        <f t="shared" ref="R197:R205" si="126">K197+M197+P197</f>
        <v>5786</v>
      </c>
      <c r="S197" s="3">
        <f t="shared" ref="S197:S205" si="127">L197+N197+Q197</f>
        <v>8.6790000000000003</v>
      </c>
      <c r="T197" s="2"/>
      <c r="U197" s="3"/>
      <c r="V197" s="2"/>
      <c r="W197" s="3"/>
      <c r="X197" s="2">
        <v>1.5E-3</v>
      </c>
      <c r="Y197" s="2">
        <v>5786</v>
      </c>
      <c r="Z197" s="3">
        <f t="shared" ref="Z197:Z205" si="128">X197*Y197</f>
        <v>8.6790000000000003</v>
      </c>
      <c r="AA197" s="2">
        <f t="shared" ref="AA197:AA205" si="129">T197+V197+Y197</f>
        <v>5786</v>
      </c>
      <c r="AB197" s="3">
        <f t="shared" ref="AB197:AB205" si="130">U197+W197+Z197</f>
        <v>8.6790000000000003</v>
      </c>
      <c r="AC197" s="2"/>
      <c r="AD197" s="109" t="b">
        <f t="shared" si="88"/>
        <v>1</v>
      </c>
      <c r="AE197" s="109" t="b">
        <f t="shared" si="89"/>
        <v>1</v>
      </c>
    </row>
    <row r="198" spans="1:31">
      <c r="A198" s="2"/>
      <c r="B198" s="2" t="s">
        <v>126</v>
      </c>
      <c r="C198" s="2">
        <v>0</v>
      </c>
      <c r="D198" s="3">
        <v>0</v>
      </c>
      <c r="E198" s="2">
        <f t="shared" ref="E198:E205" si="131">C198</f>
        <v>0</v>
      </c>
      <c r="F198" s="3">
        <f t="shared" ref="F198:F205" si="132">D198</f>
        <v>0</v>
      </c>
      <c r="G198" s="108" t="e">
        <f t="shared" si="86"/>
        <v>#DIV/0!</v>
      </c>
      <c r="H198" s="108" t="e">
        <f t="shared" si="87"/>
        <v>#DIV/0!</v>
      </c>
      <c r="I198" s="2">
        <f t="shared" si="124"/>
        <v>0</v>
      </c>
      <c r="J198" s="3">
        <f t="shared" si="124"/>
        <v>0</v>
      </c>
      <c r="K198" s="2"/>
      <c r="L198" s="3"/>
      <c r="M198" s="2"/>
      <c r="N198" s="3"/>
      <c r="O198" s="2">
        <v>1.5E-3</v>
      </c>
      <c r="P198" s="2"/>
      <c r="Q198" s="3">
        <f t="shared" si="125"/>
        <v>0</v>
      </c>
      <c r="R198" s="2">
        <f t="shared" si="126"/>
        <v>0</v>
      </c>
      <c r="S198" s="3">
        <f t="shared" si="127"/>
        <v>0</v>
      </c>
      <c r="T198" s="2"/>
      <c r="U198" s="3"/>
      <c r="V198" s="2"/>
      <c r="W198" s="3"/>
      <c r="X198" s="2">
        <v>1.5E-3</v>
      </c>
      <c r="Y198" s="2"/>
      <c r="Z198" s="3">
        <f t="shared" si="128"/>
        <v>0</v>
      </c>
      <c r="AA198" s="2">
        <f t="shared" si="129"/>
        <v>0</v>
      </c>
      <c r="AB198" s="3">
        <f t="shared" si="130"/>
        <v>0</v>
      </c>
      <c r="AC198" s="2"/>
      <c r="AD198" s="109" t="b">
        <f t="shared" si="88"/>
        <v>1</v>
      </c>
      <c r="AE198" s="109" t="b">
        <f t="shared" si="89"/>
        <v>1</v>
      </c>
    </row>
    <row r="199" spans="1:31">
      <c r="A199" s="2"/>
      <c r="B199" s="2" t="s">
        <v>127</v>
      </c>
      <c r="C199" s="2">
        <v>0</v>
      </c>
      <c r="D199" s="3">
        <v>0</v>
      </c>
      <c r="E199" s="2">
        <f t="shared" si="131"/>
        <v>0</v>
      </c>
      <c r="F199" s="3">
        <f t="shared" si="132"/>
        <v>0</v>
      </c>
      <c r="G199" s="108" t="e">
        <f t="shared" si="86"/>
        <v>#DIV/0!</v>
      </c>
      <c r="H199" s="108" t="e">
        <f t="shared" si="87"/>
        <v>#DIV/0!</v>
      </c>
      <c r="I199" s="2">
        <f t="shared" si="124"/>
        <v>0</v>
      </c>
      <c r="J199" s="3">
        <f t="shared" si="124"/>
        <v>0</v>
      </c>
      <c r="K199" s="2"/>
      <c r="L199" s="3"/>
      <c r="M199" s="2"/>
      <c r="N199" s="3"/>
      <c r="O199" s="2">
        <v>1.5E-3</v>
      </c>
      <c r="P199" s="2"/>
      <c r="Q199" s="3">
        <f t="shared" si="125"/>
        <v>0</v>
      </c>
      <c r="R199" s="2">
        <f t="shared" si="126"/>
        <v>0</v>
      </c>
      <c r="S199" s="3">
        <f t="shared" si="127"/>
        <v>0</v>
      </c>
      <c r="T199" s="2"/>
      <c r="U199" s="3"/>
      <c r="V199" s="2"/>
      <c r="W199" s="3"/>
      <c r="X199" s="2">
        <v>1.5E-3</v>
      </c>
      <c r="Y199" s="2"/>
      <c r="Z199" s="3">
        <f t="shared" si="128"/>
        <v>0</v>
      </c>
      <c r="AA199" s="2">
        <f t="shared" si="129"/>
        <v>0</v>
      </c>
      <c r="AB199" s="3">
        <f t="shared" si="130"/>
        <v>0</v>
      </c>
      <c r="AC199" s="2"/>
      <c r="AD199" s="109" t="b">
        <f t="shared" si="88"/>
        <v>1</v>
      </c>
      <c r="AE199" s="109" t="b">
        <f t="shared" si="89"/>
        <v>1</v>
      </c>
    </row>
    <row r="200" spans="1:31">
      <c r="A200" s="2"/>
      <c r="B200" s="2" t="s">
        <v>128</v>
      </c>
      <c r="C200" s="2">
        <v>6547</v>
      </c>
      <c r="D200" s="3">
        <v>9.8205000000000009</v>
      </c>
      <c r="E200" s="2">
        <f t="shared" si="131"/>
        <v>6547</v>
      </c>
      <c r="F200" s="3">
        <f t="shared" si="132"/>
        <v>9.8205000000000009</v>
      </c>
      <c r="G200" s="108">
        <f t="shared" ref="G200:G260" si="133">E200/C200</f>
        <v>1</v>
      </c>
      <c r="H200" s="108">
        <f t="shared" ref="H200:H260" si="134">F200/D200</f>
        <v>1</v>
      </c>
      <c r="I200" s="2">
        <f t="shared" si="124"/>
        <v>0</v>
      </c>
      <c r="J200" s="3">
        <f t="shared" si="124"/>
        <v>0</v>
      </c>
      <c r="K200" s="2"/>
      <c r="L200" s="3"/>
      <c r="M200" s="2"/>
      <c r="N200" s="3"/>
      <c r="O200" s="2">
        <v>1.5E-3</v>
      </c>
      <c r="P200" s="2">
        <v>6148</v>
      </c>
      <c r="Q200" s="3">
        <f t="shared" si="125"/>
        <v>9.2219999999999995</v>
      </c>
      <c r="R200" s="2">
        <f t="shared" si="126"/>
        <v>6148</v>
      </c>
      <c r="S200" s="3">
        <f t="shared" si="127"/>
        <v>9.2219999999999995</v>
      </c>
      <c r="T200" s="2"/>
      <c r="U200" s="3"/>
      <c r="V200" s="2"/>
      <c r="W200" s="3"/>
      <c r="X200" s="2">
        <v>1.5E-3</v>
      </c>
      <c r="Y200" s="2">
        <v>6148</v>
      </c>
      <c r="Z200" s="3">
        <f t="shared" si="128"/>
        <v>9.2219999999999995</v>
      </c>
      <c r="AA200" s="2">
        <f t="shared" si="129"/>
        <v>6148</v>
      </c>
      <c r="AB200" s="3">
        <f t="shared" si="130"/>
        <v>9.2219999999999995</v>
      </c>
      <c r="AC200" s="2"/>
      <c r="AD200" s="109" t="b">
        <f t="shared" ref="AD200:AD263" si="135">X200*Y200=Z200</f>
        <v>1</v>
      </c>
      <c r="AE200" s="109" t="b">
        <f t="shared" ref="AE200:AE263" si="136">U200+W200+Z200=AB200</f>
        <v>1</v>
      </c>
    </row>
    <row r="201" spans="1:31">
      <c r="A201" s="2"/>
      <c r="B201" s="2" t="s">
        <v>129</v>
      </c>
      <c r="C201" s="2">
        <v>0</v>
      </c>
      <c r="D201" s="3">
        <v>0</v>
      </c>
      <c r="E201" s="2">
        <f t="shared" si="131"/>
        <v>0</v>
      </c>
      <c r="F201" s="3">
        <f t="shared" si="132"/>
        <v>0</v>
      </c>
      <c r="G201" s="108" t="e">
        <f t="shared" si="133"/>
        <v>#DIV/0!</v>
      </c>
      <c r="H201" s="108" t="e">
        <f t="shared" si="134"/>
        <v>#DIV/0!</v>
      </c>
      <c r="I201" s="2">
        <f t="shared" si="124"/>
        <v>0</v>
      </c>
      <c r="J201" s="3">
        <f t="shared" si="124"/>
        <v>0</v>
      </c>
      <c r="K201" s="2"/>
      <c r="L201" s="3"/>
      <c r="M201" s="2"/>
      <c r="N201" s="3"/>
      <c r="O201" s="2">
        <v>1.5E-3</v>
      </c>
      <c r="P201" s="2"/>
      <c r="Q201" s="3">
        <f t="shared" si="125"/>
        <v>0</v>
      </c>
      <c r="R201" s="2">
        <f t="shared" si="126"/>
        <v>0</v>
      </c>
      <c r="S201" s="3">
        <f t="shared" si="127"/>
        <v>0</v>
      </c>
      <c r="T201" s="2"/>
      <c r="U201" s="3"/>
      <c r="V201" s="2"/>
      <c r="W201" s="3"/>
      <c r="X201" s="2">
        <v>1.5E-3</v>
      </c>
      <c r="Y201" s="2"/>
      <c r="Z201" s="3">
        <f t="shared" si="128"/>
        <v>0</v>
      </c>
      <c r="AA201" s="2">
        <f t="shared" si="129"/>
        <v>0</v>
      </c>
      <c r="AB201" s="3">
        <f t="shared" si="130"/>
        <v>0</v>
      </c>
      <c r="AC201" s="2"/>
      <c r="AD201" s="109" t="b">
        <f t="shared" si="135"/>
        <v>1</v>
      </c>
      <c r="AE201" s="109" t="b">
        <f t="shared" si="136"/>
        <v>1</v>
      </c>
    </row>
    <row r="202" spans="1:31">
      <c r="A202" s="2"/>
      <c r="B202" s="2" t="s">
        <v>130</v>
      </c>
      <c r="C202" s="2">
        <v>0</v>
      </c>
      <c r="D202" s="3">
        <v>0</v>
      </c>
      <c r="E202" s="2">
        <f t="shared" si="131"/>
        <v>0</v>
      </c>
      <c r="F202" s="3">
        <f t="shared" si="132"/>
        <v>0</v>
      </c>
      <c r="G202" s="108" t="e">
        <f t="shared" si="133"/>
        <v>#DIV/0!</v>
      </c>
      <c r="H202" s="108" t="e">
        <f t="shared" si="134"/>
        <v>#DIV/0!</v>
      </c>
      <c r="I202" s="2">
        <f t="shared" si="124"/>
        <v>0</v>
      </c>
      <c r="J202" s="3">
        <f t="shared" si="124"/>
        <v>0</v>
      </c>
      <c r="K202" s="2"/>
      <c r="L202" s="3"/>
      <c r="M202" s="2"/>
      <c r="N202" s="3"/>
      <c r="O202" s="2">
        <v>1.5E-3</v>
      </c>
      <c r="P202" s="2"/>
      <c r="Q202" s="3">
        <f t="shared" si="125"/>
        <v>0</v>
      </c>
      <c r="R202" s="2">
        <f t="shared" si="126"/>
        <v>0</v>
      </c>
      <c r="S202" s="3">
        <f t="shared" si="127"/>
        <v>0</v>
      </c>
      <c r="T202" s="2"/>
      <c r="U202" s="3"/>
      <c r="V202" s="2"/>
      <c r="W202" s="3"/>
      <c r="X202" s="2">
        <v>1.5E-3</v>
      </c>
      <c r="Y202" s="2"/>
      <c r="Z202" s="3">
        <f t="shared" si="128"/>
        <v>0</v>
      </c>
      <c r="AA202" s="2">
        <f t="shared" si="129"/>
        <v>0</v>
      </c>
      <c r="AB202" s="3">
        <f t="shared" si="130"/>
        <v>0</v>
      </c>
      <c r="AC202" s="2"/>
      <c r="AD202" s="109" t="b">
        <f t="shared" si="135"/>
        <v>1</v>
      </c>
      <c r="AE202" s="109" t="b">
        <f t="shared" si="136"/>
        <v>1</v>
      </c>
    </row>
    <row r="203" spans="1:31">
      <c r="A203" s="2">
        <f>+A196+0.01</f>
        <v>7.02</v>
      </c>
      <c r="B203" s="2" t="s">
        <v>131</v>
      </c>
      <c r="C203" s="2">
        <v>4494</v>
      </c>
      <c r="D203" s="3">
        <v>11.234999999999999</v>
      </c>
      <c r="E203" s="2">
        <f t="shared" si="131"/>
        <v>4494</v>
      </c>
      <c r="F203" s="3">
        <f t="shared" si="132"/>
        <v>11.234999999999999</v>
      </c>
      <c r="G203" s="108">
        <f t="shared" si="133"/>
        <v>1</v>
      </c>
      <c r="H203" s="108">
        <f t="shared" si="134"/>
        <v>1</v>
      </c>
      <c r="I203" s="2">
        <f t="shared" si="124"/>
        <v>0</v>
      </c>
      <c r="J203" s="3">
        <f t="shared" si="124"/>
        <v>0</v>
      </c>
      <c r="K203" s="2"/>
      <c r="L203" s="3"/>
      <c r="M203" s="2"/>
      <c r="N203" s="3"/>
      <c r="O203" s="2">
        <v>2.5000000000000001E-3</v>
      </c>
      <c r="P203" s="2">
        <v>4594</v>
      </c>
      <c r="Q203" s="3">
        <f t="shared" si="125"/>
        <v>11.484999999999999</v>
      </c>
      <c r="R203" s="2">
        <f t="shared" si="126"/>
        <v>4594</v>
      </c>
      <c r="S203" s="3">
        <f t="shared" si="127"/>
        <v>11.484999999999999</v>
      </c>
      <c r="T203" s="2"/>
      <c r="U203" s="3"/>
      <c r="V203" s="2"/>
      <c r="W203" s="3"/>
      <c r="X203" s="2">
        <v>2.5000000000000001E-3</v>
      </c>
      <c r="Y203" s="2">
        <v>4594</v>
      </c>
      <c r="Z203" s="3">
        <f t="shared" si="128"/>
        <v>11.484999999999999</v>
      </c>
      <c r="AA203" s="2">
        <f t="shared" si="129"/>
        <v>4594</v>
      </c>
      <c r="AB203" s="3">
        <f t="shared" si="130"/>
        <v>11.484999999999999</v>
      </c>
      <c r="AC203" s="2"/>
      <c r="AD203" s="109" t="b">
        <f t="shared" si="135"/>
        <v>1</v>
      </c>
      <c r="AE203" s="109" t="b">
        <f t="shared" si="136"/>
        <v>1</v>
      </c>
    </row>
    <row r="204" spans="1:31">
      <c r="A204" s="2">
        <f>+A203+0.01</f>
        <v>7.0299999999999994</v>
      </c>
      <c r="B204" s="2" t="s">
        <v>132</v>
      </c>
      <c r="C204" s="2">
        <v>0</v>
      </c>
      <c r="D204" s="3">
        <v>0</v>
      </c>
      <c r="E204" s="2">
        <f t="shared" si="131"/>
        <v>0</v>
      </c>
      <c r="F204" s="3">
        <f t="shared" si="132"/>
        <v>0</v>
      </c>
      <c r="G204" s="108" t="e">
        <f t="shared" si="133"/>
        <v>#DIV/0!</v>
      </c>
      <c r="H204" s="108" t="e">
        <f t="shared" si="134"/>
        <v>#DIV/0!</v>
      </c>
      <c r="I204" s="2">
        <f t="shared" si="124"/>
        <v>0</v>
      </c>
      <c r="J204" s="3">
        <f t="shared" si="124"/>
        <v>0</v>
      </c>
      <c r="K204" s="2"/>
      <c r="L204" s="3"/>
      <c r="M204" s="2"/>
      <c r="N204" s="3"/>
      <c r="O204" s="2">
        <v>2.5000000000000001E-3</v>
      </c>
      <c r="P204" s="2"/>
      <c r="Q204" s="3">
        <f t="shared" si="125"/>
        <v>0</v>
      </c>
      <c r="R204" s="2">
        <f t="shared" si="126"/>
        <v>0</v>
      </c>
      <c r="S204" s="3">
        <f t="shared" si="127"/>
        <v>0</v>
      </c>
      <c r="T204" s="2"/>
      <c r="U204" s="3"/>
      <c r="V204" s="2"/>
      <c r="W204" s="3"/>
      <c r="X204" s="2">
        <v>2.5000000000000001E-3</v>
      </c>
      <c r="Y204" s="2"/>
      <c r="Z204" s="3">
        <f t="shared" si="128"/>
        <v>0</v>
      </c>
      <c r="AA204" s="2">
        <f t="shared" si="129"/>
        <v>0</v>
      </c>
      <c r="AB204" s="3">
        <f t="shared" si="130"/>
        <v>0</v>
      </c>
      <c r="AC204" s="2"/>
      <c r="AD204" s="109" t="b">
        <f t="shared" si="135"/>
        <v>1</v>
      </c>
      <c r="AE204" s="109" t="b">
        <f t="shared" si="136"/>
        <v>1</v>
      </c>
    </row>
    <row r="205" spans="1:31">
      <c r="A205" s="2">
        <f>+A204+0.01</f>
        <v>7.0399999999999991</v>
      </c>
      <c r="B205" s="2" t="s">
        <v>133</v>
      </c>
      <c r="C205" s="2">
        <v>10</v>
      </c>
      <c r="D205" s="3">
        <v>2.5000000000000001E-2</v>
      </c>
      <c r="E205" s="2">
        <f t="shared" si="131"/>
        <v>10</v>
      </c>
      <c r="F205" s="3">
        <f t="shared" si="132"/>
        <v>2.5000000000000001E-2</v>
      </c>
      <c r="G205" s="108">
        <f t="shared" si="133"/>
        <v>1</v>
      </c>
      <c r="H205" s="108">
        <f t="shared" si="134"/>
        <v>1</v>
      </c>
      <c r="I205" s="2">
        <f t="shared" si="124"/>
        <v>0</v>
      </c>
      <c r="J205" s="3">
        <f t="shared" si="124"/>
        <v>0</v>
      </c>
      <c r="K205" s="2"/>
      <c r="L205" s="3"/>
      <c r="M205" s="2"/>
      <c r="N205" s="3"/>
      <c r="O205" s="2">
        <v>2.5000000000000001E-3</v>
      </c>
      <c r="P205" s="2">
        <v>7</v>
      </c>
      <c r="Q205" s="3">
        <f t="shared" si="125"/>
        <v>1.7500000000000002E-2</v>
      </c>
      <c r="R205" s="2">
        <f t="shared" si="126"/>
        <v>7</v>
      </c>
      <c r="S205" s="3">
        <f t="shared" si="127"/>
        <v>1.7500000000000002E-2</v>
      </c>
      <c r="T205" s="2"/>
      <c r="U205" s="3"/>
      <c r="V205" s="2"/>
      <c r="W205" s="3"/>
      <c r="X205" s="2">
        <v>2.5000000000000001E-3</v>
      </c>
      <c r="Y205" s="2">
        <v>7</v>
      </c>
      <c r="Z205" s="3">
        <f t="shared" si="128"/>
        <v>1.7500000000000002E-2</v>
      </c>
      <c r="AA205" s="2">
        <f t="shared" si="129"/>
        <v>7</v>
      </c>
      <c r="AB205" s="3">
        <f t="shared" si="130"/>
        <v>1.7500000000000002E-2</v>
      </c>
      <c r="AC205" s="2"/>
      <c r="AD205" s="109" t="b">
        <f t="shared" si="135"/>
        <v>1</v>
      </c>
      <c r="AE205" s="109" t="b">
        <f t="shared" si="136"/>
        <v>1</v>
      </c>
    </row>
    <row r="206" spans="1:31" s="176" customFormat="1">
      <c r="A206" s="4"/>
      <c r="B206" s="4" t="s">
        <v>106</v>
      </c>
      <c r="C206" s="4">
        <f>SUM(C196:C205)</f>
        <v>17825</v>
      </c>
      <c r="D206" s="5">
        <f>SUM(D196:D205)</f>
        <v>31.241499999999998</v>
      </c>
      <c r="E206" s="4">
        <f>SUM(E196:E205)</f>
        <v>17825</v>
      </c>
      <c r="F206" s="5">
        <f>SUM(F196:F205)</f>
        <v>31.241499999999998</v>
      </c>
      <c r="G206" s="175">
        <f t="shared" si="133"/>
        <v>1</v>
      </c>
      <c r="H206" s="175">
        <f t="shared" si="134"/>
        <v>1</v>
      </c>
      <c r="I206" s="4">
        <f t="shared" ref="I206:N206" si="137">SUM(I196:I205)</f>
        <v>0</v>
      </c>
      <c r="J206" s="5">
        <f t="shared" si="137"/>
        <v>0</v>
      </c>
      <c r="K206" s="4">
        <f t="shared" si="137"/>
        <v>0</v>
      </c>
      <c r="L206" s="5">
        <f t="shared" si="137"/>
        <v>0</v>
      </c>
      <c r="M206" s="4">
        <f t="shared" si="137"/>
        <v>0</v>
      </c>
      <c r="N206" s="5">
        <f t="shared" si="137"/>
        <v>0</v>
      </c>
      <c r="O206" s="4">
        <f t="shared" ref="O206:AB206" si="138">SUM(O196:O205)</f>
        <v>1.6500000000000001E-2</v>
      </c>
      <c r="P206" s="4">
        <f t="shared" si="138"/>
        <v>16535</v>
      </c>
      <c r="Q206" s="5">
        <f t="shared" si="138"/>
        <v>29.403499999999998</v>
      </c>
      <c r="R206" s="4">
        <f t="shared" si="138"/>
        <v>16535</v>
      </c>
      <c r="S206" s="5">
        <f t="shared" si="138"/>
        <v>29.403499999999998</v>
      </c>
      <c r="T206" s="4">
        <f t="shared" si="138"/>
        <v>0</v>
      </c>
      <c r="U206" s="5">
        <f t="shared" si="138"/>
        <v>0</v>
      </c>
      <c r="V206" s="4">
        <f t="shared" si="138"/>
        <v>0</v>
      </c>
      <c r="W206" s="5">
        <f t="shared" si="138"/>
        <v>0</v>
      </c>
      <c r="X206" s="4">
        <v>1.6500000000000001E-2</v>
      </c>
      <c r="Y206" s="4">
        <f t="shared" si="138"/>
        <v>16535</v>
      </c>
      <c r="Z206" s="5">
        <f t="shared" si="138"/>
        <v>29.403499999999998</v>
      </c>
      <c r="AA206" s="4">
        <f t="shared" si="138"/>
        <v>16535</v>
      </c>
      <c r="AB206" s="5">
        <f t="shared" si="138"/>
        <v>29.403499999999998</v>
      </c>
      <c r="AC206" s="4"/>
      <c r="AD206" s="109" t="b">
        <f t="shared" si="135"/>
        <v>0</v>
      </c>
      <c r="AE206" s="109" t="b">
        <f t="shared" si="136"/>
        <v>1</v>
      </c>
    </row>
    <row r="207" spans="1:31" s="176" customFormat="1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5"/>
        <v>1</v>
      </c>
      <c r="AE207" s="109" t="b">
        <f t="shared" si="136"/>
        <v>1</v>
      </c>
    </row>
    <row r="208" spans="1:31">
      <c r="A208" s="2">
        <v>8.01</v>
      </c>
      <c r="B208" s="2" t="s">
        <v>135</v>
      </c>
      <c r="C208" s="2">
        <v>8123</v>
      </c>
      <c r="D208" s="3">
        <v>32.491999999999997</v>
      </c>
      <c r="E208" s="2">
        <f t="shared" ref="E208:F211" si="139">C208</f>
        <v>8123</v>
      </c>
      <c r="F208" s="3">
        <f t="shared" si="139"/>
        <v>32.491999999999997</v>
      </c>
      <c r="G208" s="108">
        <f t="shared" si="133"/>
        <v>1</v>
      </c>
      <c r="H208" s="108">
        <f t="shared" si="134"/>
        <v>1</v>
      </c>
      <c r="I208" s="2">
        <f t="shared" ref="I208:J211" si="140">C208-E208</f>
        <v>0</v>
      </c>
      <c r="J208" s="3">
        <f t="shared" si="140"/>
        <v>0</v>
      </c>
      <c r="K208" s="2"/>
      <c r="L208" s="3"/>
      <c r="M208" s="2"/>
      <c r="N208" s="3"/>
      <c r="O208" s="2">
        <v>4.0000000000000001E-3</v>
      </c>
      <c r="P208" s="2">
        <v>7388</v>
      </c>
      <c r="Q208" s="3">
        <f>P208*O208</f>
        <v>29.552</v>
      </c>
      <c r="R208" s="2">
        <f t="shared" ref="R208:S211" si="141">K208+M208+P208</f>
        <v>7388</v>
      </c>
      <c r="S208" s="3">
        <f t="shared" si="141"/>
        <v>29.552</v>
      </c>
      <c r="T208" s="2"/>
      <c r="U208" s="3"/>
      <c r="V208" s="2"/>
      <c r="W208" s="3"/>
      <c r="X208" s="2">
        <v>4.0000000000000001E-3</v>
      </c>
      <c r="Y208" s="2">
        <v>7388</v>
      </c>
      <c r="Z208" s="3">
        <f>X208*Y208</f>
        <v>29.552</v>
      </c>
      <c r="AA208" s="2">
        <f t="shared" ref="AA208:AB211" si="142">T208+V208+Y208</f>
        <v>7388</v>
      </c>
      <c r="AB208" s="3">
        <f t="shared" si="142"/>
        <v>29.552</v>
      </c>
      <c r="AC208" s="2"/>
      <c r="AD208" s="109" t="b">
        <f t="shared" si="135"/>
        <v>1</v>
      </c>
      <c r="AE208" s="109" t="b">
        <f t="shared" si="136"/>
        <v>1</v>
      </c>
    </row>
    <row r="209" spans="1:31">
      <c r="A209" s="2">
        <f>+A208+0.01</f>
        <v>8.02</v>
      </c>
      <c r="B209" s="2" t="s">
        <v>136</v>
      </c>
      <c r="C209" s="2">
        <v>38</v>
      </c>
      <c r="D209" s="3">
        <v>0.152</v>
      </c>
      <c r="E209" s="2">
        <f t="shared" si="139"/>
        <v>38</v>
      </c>
      <c r="F209" s="3">
        <f t="shared" si="139"/>
        <v>0.152</v>
      </c>
      <c r="G209" s="108">
        <f t="shared" si="133"/>
        <v>1</v>
      </c>
      <c r="H209" s="108">
        <f t="shared" si="134"/>
        <v>1</v>
      </c>
      <c r="I209" s="2">
        <f t="shared" si="140"/>
        <v>0</v>
      </c>
      <c r="J209" s="3">
        <f t="shared" si="140"/>
        <v>0</v>
      </c>
      <c r="K209" s="2"/>
      <c r="L209" s="3"/>
      <c r="M209" s="2"/>
      <c r="N209" s="3"/>
      <c r="O209" s="2">
        <v>4.0000000000000001E-3</v>
      </c>
      <c r="P209" s="2">
        <v>0</v>
      </c>
      <c r="Q209" s="3">
        <f>P209*O209</f>
        <v>0</v>
      </c>
      <c r="R209" s="2">
        <f t="shared" si="141"/>
        <v>0</v>
      </c>
      <c r="S209" s="3">
        <f t="shared" si="141"/>
        <v>0</v>
      </c>
      <c r="T209" s="2"/>
      <c r="U209" s="3"/>
      <c r="V209" s="2"/>
      <c r="W209" s="3"/>
      <c r="X209" s="2">
        <v>4.0000000000000001E-3</v>
      </c>
      <c r="Y209" s="2">
        <v>0</v>
      </c>
      <c r="Z209" s="3">
        <f>X209*Y209</f>
        <v>0</v>
      </c>
      <c r="AA209" s="2">
        <f t="shared" si="142"/>
        <v>0</v>
      </c>
      <c r="AB209" s="3">
        <f t="shared" si="142"/>
        <v>0</v>
      </c>
      <c r="AC209" s="2"/>
      <c r="AD209" s="109" t="b">
        <f t="shared" si="135"/>
        <v>1</v>
      </c>
      <c r="AE209" s="109" t="b">
        <f t="shared" si="136"/>
        <v>1</v>
      </c>
    </row>
    <row r="210" spans="1:31">
      <c r="A210" s="2">
        <f>+A209+0.01</f>
        <v>8.0299999999999994</v>
      </c>
      <c r="B210" s="2" t="s">
        <v>137</v>
      </c>
      <c r="C210" s="2">
        <v>9631</v>
      </c>
      <c r="D210" s="3">
        <v>38.524000000000001</v>
      </c>
      <c r="E210" s="2">
        <f t="shared" si="139"/>
        <v>9631</v>
      </c>
      <c r="F210" s="3">
        <f t="shared" si="139"/>
        <v>38.524000000000001</v>
      </c>
      <c r="G210" s="108">
        <f t="shared" si="133"/>
        <v>1</v>
      </c>
      <c r="H210" s="108">
        <f t="shared" si="134"/>
        <v>1</v>
      </c>
      <c r="I210" s="2">
        <f t="shared" si="140"/>
        <v>0</v>
      </c>
      <c r="J210" s="3">
        <f t="shared" si="140"/>
        <v>0</v>
      </c>
      <c r="K210" s="2"/>
      <c r="L210" s="3"/>
      <c r="M210" s="2"/>
      <c r="N210" s="3"/>
      <c r="O210" s="2">
        <v>4.0000000000000001E-3</v>
      </c>
      <c r="P210" s="2">
        <v>9139</v>
      </c>
      <c r="Q210" s="3">
        <f>P210*O210</f>
        <v>36.555999999999997</v>
      </c>
      <c r="R210" s="2">
        <f t="shared" si="141"/>
        <v>9139</v>
      </c>
      <c r="S210" s="3">
        <f t="shared" si="141"/>
        <v>36.555999999999997</v>
      </c>
      <c r="T210" s="2"/>
      <c r="U210" s="3"/>
      <c r="V210" s="2"/>
      <c r="W210" s="3"/>
      <c r="X210" s="2">
        <v>4.0000000000000001E-3</v>
      </c>
      <c r="Y210" s="2">
        <v>9139</v>
      </c>
      <c r="Z210" s="3">
        <f>X210*Y210</f>
        <v>36.555999999999997</v>
      </c>
      <c r="AA210" s="2">
        <f t="shared" si="142"/>
        <v>9139</v>
      </c>
      <c r="AB210" s="3">
        <f t="shared" si="142"/>
        <v>36.555999999999997</v>
      </c>
      <c r="AC210" s="2"/>
      <c r="AD210" s="109" t="b">
        <f t="shared" si="135"/>
        <v>1</v>
      </c>
      <c r="AE210" s="109" t="b">
        <f t="shared" si="136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9"/>
        <v>0</v>
      </c>
      <c r="F211" s="3">
        <f t="shared" si="139"/>
        <v>0</v>
      </c>
      <c r="G211" s="108" t="e">
        <f t="shared" si="133"/>
        <v>#DIV/0!</v>
      </c>
      <c r="H211" s="108" t="e">
        <f t="shared" si="134"/>
        <v>#DIV/0!</v>
      </c>
      <c r="I211" s="2">
        <f t="shared" si="140"/>
        <v>0</v>
      </c>
      <c r="J211" s="3">
        <f t="shared" si="140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1"/>
        <v>0</v>
      </c>
      <c r="S211" s="3">
        <f t="shared" si="141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2"/>
        <v>0</v>
      </c>
      <c r="AB211" s="3">
        <f t="shared" si="142"/>
        <v>0</v>
      </c>
      <c r="AC211" s="2"/>
      <c r="AD211" s="109" t="b">
        <f t="shared" si="135"/>
        <v>1</v>
      </c>
      <c r="AE211" s="109" t="b">
        <f t="shared" si="136"/>
        <v>1</v>
      </c>
    </row>
    <row r="212" spans="1:31" s="176" customFormat="1">
      <c r="A212" s="4"/>
      <c r="B212" s="4" t="s">
        <v>108</v>
      </c>
      <c r="C212" s="4">
        <f>SUM(C208:C211)</f>
        <v>17792</v>
      </c>
      <c r="D212" s="5">
        <f>SUM(D208:D211)</f>
        <v>71.168000000000006</v>
      </c>
      <c r="E212" s="4">
        <f>SUM(E208:E211)</f>
        <v>17792</v>
      </c>
      <c r="F212" s="5">
        <f>SUM(F208:F211)</f>
        <v>71.168000000000006</v>
      </c>
      <c r="G212" s="175">
        <f t="shared" si="133"/>
        <v>1</v>
      </c>
      <c r="H212" s="175">
        <f t="shared" si="134"/>
        <v>1</v>
      </c>
      <c r="I212" s="4">
        <f t="shared" ref="I212:N212" si="143">SUM(I208:I211)</f>
        <v>0</v>
      </c>
      <c r="J212" s="5">
        <f t="shared" si="143"/>
        <v>0</v>
      </c>
      <c r="K212" s="4">
        <f t="shared" si="143"/>
        <v>0</v>
      </c>
      <c r="L212" s="5">
        <f t="shared" si="143"/>
        <v>0</v>
      </c>
      <c r="M212" s="4">
        <f t="shared" si="143"/>
        <v>0</v>
      </c>
      <c r="N212" s="5">
        <f t="shared" si="143"/>
        <v>0</v>
      </c>
      <c r="O212" s="4">
        <f t="shared" ref="O212:AB212" si="144">SUM(O208:O211)</f>
        <v>1.2E-2</v>
      </c>
      <c r="P212" s="4">
        <f>SUM(P208:P211)</f>
        <v>16527</v>
      </c>
      <c r="Q212" s="5">
        <f t="shared" si="144"/>
        <v>66.108000000000004</v>
      </c>
      <c r="R212" s="4">
        <f t="shared" si="144"/>
        <v>16527</v>
      </c>
      <c r="S212" s="5">
        <f t="shared" si="144"/>
        <v>66.108000000000004</v>
      </c>
      <c r="T212" s="4">
        <f t="shared" si="144"/>
        <v>0</v>
      </c>
      <c r="U212" s="5">
        <f t="shared" si="144"/>
        <v>0</v>
      </c>
      <c r="V212" s="4">
        <f t="shared" si="144"/>
        <v>0</v>
      </c>
      <c r="W212" s="5">
        <f t="shared" si="144"/>
        <v>0</v>
      </c>
      <c r="X212" s="4">
        <v>1.2E-2</v>
      </c>
      <c r="Y212" s="4">
        <f t="shared" si="144"/>
        <v>16527</v>
      </c>
      <c r="Z212" s="5">
        <f t="shared" si="144"/>
        <v>66.108000000000004</v>
      </c>
      <c r="AA212" s="4">
        <f t="shared" si="144"/>
        <v>16527</v>
      </c>
      <c r="AB212" s="5">
        <f t="shared" si="144"/>
        <v>66.108000000000004</v>
      </c>
      <c r="AC212" s="4"/>
      <c r="AD212" s="109" t="b">
        <f t="shared" si="135"/>
        <v>0</v>
      </c>
      <c r="AE212" s="109" t="b">
        <f t="shared" si="136"/>
        <v>1</v>
      </c>
    </row>
    <row r="213" spans="1:31" s="176" customFormat="1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5"/>
        <v>1</v>
      </c>
      <c r="AE213" s="109" t="b">
        <f t="shared" si="136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3"/>
        <v>#DIV/0!</v>
      </c>
      <c r="H214" s="108" t="e">
        <f t="shared" si="134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5"/>
        <v>1</v>
      </c>
      <c r="AE214" s="109" t="b">
        <f t="shared" si="136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3"/>
        <v>#DIV/0!</v>
      </c>
      <c r="H215" s="108" t="e">
        <f t="shared" si="134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5"/>
        <v>1</v>
      </c>
      <c r="AE215" s="109" t="b">
        <f t="shared" si="136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3"/>
        <v>#DIV/0!</v>
      </c>
      <c r="H216" s="175" t="e">
        <f t="shared" si="134"/>
        <v>#DIV/0!</v>
      </c>
      <c r="I216" s="4">
        <f t="shared" ref="I216:AB216" si="145">SUM(I214:I215)</f>
        <v>0</v>
      </c>
      <c r="J216" s="5">
        <f t="shared" si="145"/>
        <v>0</v>
      </c>
      <c r="K216" s="4">
        <f t="shared" si="145"/>
        <v>0</v>
      </c>
      <c r="L216" s="5">
        <f t="shared" si="145"/>
        <v>0</v>
      </c>
      <c r="M216" s="4">
        <f t="shared" si="145"/>
        <v>0</v>
      </c>
      <c r="N216" s="5">
        <f t="shared" si="145"/>
        <v>0</v>
      </c>
      <c r="O216" s="4">
        <f t="shared" si="145"/>
        <v>0.7</v>
      </c>
      <c r="P216" s="4">
        <f t="shared" si="145"/>
        <v>0</v>
      </c>
      <c r="Q216" s="5">
        <f t="shared" si="145"/>
        <v>0</v>
      </c>
      <c r="R216" s="4">
        <f t="shared" si="145"/>
        <v>0</v>
      </c>
      <c r="S216" s="5">
        <f t="shared" si="145"/>
        <v>0</v>
      </c>
      <c r="T216" s="4">
        <f t="shared" si="145"/>
        <v>0</v>
      </c>
      <c r="U216" s="5">
        <f t="shared" si="145"/>
        <v>0</v>
      </c>
      <c r="V216" s="4">
        <f t="shared" si="145"/>
        <v>0</v>
      </c>
      <c r="W216" s="5">
        <f t="shared" si="145"/>
        <v>0</v>
      </c>
      <c r="X216" s="4">
        <v>0.7</v>
      </c>
      <c r="Y216" s="4">
        <f t="shared" si="145"/>
        <v>0</v>
      </c>
      <c r="Z216" s="5">
        <f t="shared" si="145"/>
        <v>0</v>
      </c>
      <c r="AA216" s="4">
        <f t="shared" si="145"/>
        <v>0</v>
      </c>
      <c r="AB216" s="5">
        <f t="shared" si="145"/>
        <v>0</v>
      </c>
      <c r="AC216" s="4"/>
      <c r="AD216" s="109" t="b">
        <f t="shared" si="135"/>
        <v>1</v>
      </c>
      <c r="AE216" s="109" t="b">
        <f t="shared" si="136"/>
        <v>1</v>
      </c>
    </row>
    <row r="217" spans="1:31" s="176" customFormat="1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5"/>
        <v>1</v>
      </c>
      <c r="AE217" s="109" t="b">
        <f t="shared" si="136"/>
        <v>1</v>
      </c>
    </row>
    <row r="218" spans="1:31" s="176" customFormat="1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5"/>
        <v>1</v>
      </c>
      <c r="AE218" s="109" t="b">
        <f t="shared" si="136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5"/>
        <v>1</v>
      </c>
      <c r="AE219" s="109" t="b">
        <f t="shared" si="136"/>
        <v>1</v>
      </c>
    </row>
    <row r="220" spans="1:31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3"/>
        <v>#DIV/0!</v>
      </c>
      <c r="H220" s="108" t="e">
        <f t="shared" si="134"/>
        <v>#DIV/0!</v>
      </c>
      <c r="I220" s="2">
        <f t="shared" ref="I220:J232" si="146">C220-E220</f>
        <v>0</v>
      </c>
      <c r="J220" s="3">
        <f t="shared" si="146"/>
        <v>0</v>
      </c>
      <c r="K220" s="2"/>
      <c r="L220" s="3"/>
      <c r="M220" s="2"/>
      <c r="N220" s="3"/>
      <c r="O220" s="2"/>
      <c r="P220" s="2"/>
      <c r="Q220" s="3">
        <f t="shared" ref="Q220:Q236" si="147">P220*O220</f>
        <v>0</v>
      </c>
      <c r="R220" s="2">
        <f t="shared" ref="R220:S222" si="148">K220+M220+P220</f>
        <v>0</v>
      </c>
      <c r="S220" s="3">
        <f t="shared" si="148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9">T220+V220+Y220</f>
        <v>0</v>
      </c>
      <c r="AB220" s="3">
        <f t="shared" si="149"/>
        <v>0</v>
      </c>
      <c r="AC220" s="2"/>
      <c r="AD220" s="109" t="b">
        <f t="shared" si="135"/>
        <v>1</v>
      </c>
      <c r="AE220" s="109" t="b">
        <f t="shared" si="136"/>
        <v>1</v>
      </c>
    </row>
    <row r="221" spans="1:31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3"/>
        <v>#DIV/0!</v>
      </c>
      <c r="H221" s="108" t="e">
        <f t="shared" si="134"/>
        <v>#DIV/0!</v>
      </c>
      <c r="I221" s="2">
        <f t="shared" si="146"/>
        <v>0</v>
      </c>
      <c r="J221" s="3">
        <f t="shared" si="146"/>
        <v>0</v>
      </c>
      <c r="K221" s="2"/>
      <c r="L221" s="3"/>
      <c r="M221" s="2"/>
      <c r="N221" s="3"/>
      <c r="O221" s="2"/>
      <c r="P221" s="2"/>
      <c r="Q221" s="3">
        <f t="shared" si="147"/>
        <v>0</v>
      </c>
      <c r="R221" s="2">
        <f t="shared" si="148"/>
        <v>0</v>
      </c>
      <c r="S221" s="3">
        <f t="shared" si="148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9"/>
        <v>0</v>
      </c>
      <c r="AB221" s="3">
        <f t="shared" si="149"/>
        <v>0</v>
      </c>
      <c r="AC221" s="2"/>
      <c r="AD221" s="109" t="b">
        <f t="shared" si="135"/>
        <v>1</v>
      </c>
      <c r="AE221" s="109" t="b">
        <f t="shared" si="136"/>
        <v>1</v>
      </c>
    </row>
    <row r="222" spans="1:31" ht="47.2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3"/>
        <v>#DIV/0!</v>
      </c>
      <c r="H222" s="108" t="e">
        <f t="shared" si="134"/>
        <v>#DIV/0!</v>
      </c>
      <c r="I222" s="2">
        <f t="shared" si="146"/>
        <v>0</v>
      </c>
      <c r="J222" s="3">
        <f t="shared" si="146"/>
        <v>0</v>
      </c>
      <c r="K222" s="2"/>
      <c r="L222" s="3"/>
      <c r="M222" s="2"/>
      <c r="N222" s="3"/>
      <c r="O222" s="2"/>
      <c r="P222" s="2"/>
      <c r="Q222" s="3">
        <f t="shared" si="147"/>
        <v>0</v>
      </c>
      <c r="R222" s="2">
        <f t="shared" si="148"/>
        <v>0</v>
      </c>
      <c r="S222" s="3">
        <f t="shared" si="148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9"/>
        <v>0</v>
      </c>
      <c r="AB222" s="3">
        <f t="shared" si="149"/>
        <v>0</v>
      </c>
      <c r="AC222" s="2"/>
      <c r="AD222" s="109" t="b">
        <f t="shared" si="135"/>
        <v>1</v>
      </c>
      <c r="AE222" s="109" t="b">
        <f t="shared" si="136"/>
        <v>1</v>
      </c>
    </row>
    <row r="223" spans="1:31" s="176" customFormat="1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5"/>
        <v>1</v>
      </c>
      <c r="AE223" s="109" t="b">
        <f t="shared" si="136"/>
        <v>1</v>
      </c>
    </row>
    <row r="224" spans="1:31" ht="31.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3"/>
        <v>#DIV/0!</v>
      </c>
      <c r="H224" s="108" t="e">
        <f t="shared" si="134"/>
        <v>#DIV/0!</v>
      </c>
      <c r="I224" s="2">
        <f t="shared" si="146"/>
        <v>0</v>
      </c>
      <c r="J224" s="3">
        <f t="shared" si="146"/>
        <v>0</v>
      </c>
      <c r="K224" s="2"/>
      <c r="L224" s="3"/>
      <c r="M224" s="2"/>
      <c r="N224" s="3"/>
      <c r="O224" s="2"/>
      <c r="P224" s="2"/>
      <c r="Q224" s="3">
        <f t="shared" si="147"/>
        <v>0</v>
      </c>
      <c r="R224" s="2">
        <f t="shared" ref="R224:R236" si="150">K224+M224+P224</f>
        <v>0</v>
      </c>
      <c r="S224" s="3">
        <f t="shared" ref="S224:S236" si="151">L224+N224+Q224</f>
        <v>0</v>
      </c>
      <c r="T224" s="2"/>
      <c r="U224" s="3"/>
      <c r="V224" s="2"/>
      <c r="W224" s="3"/>
      <c r="X224" s="2"/>
      <c r="Y224" s="2"/>
      <c r="Z224" s="3">
        <f t="shared" ref="Z224:Z236" si="152">X224*Y224</f>
        <v>0</v>
      </c>
      <c r="AA224" s="2">
        <f t="shared" ref="AA224:AA236" si="153">T224+V224+Y224</f>
        <v>0</v>
      </c>
      <c r="AB224" s="3">
        <f t="shared" ref="AB224:AB236" si="154">U224+W224+Z224</f>
        <v>0</v>
      </c>
      <c r="AC224" s="2"/>
      <c r="AD224" s="109" t="b">
        <f t="shared" si="135"/>
        <v>1</v>
      </c>
      <c r="AE224" s="109" t="b">
        <f t="shared" si="136"/>
        <v>1</v>
      </c>
    </row>
    <row r="225" spans="1:31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3"/>
        <v>#DIV/0!</v>
      </c>
      <c r="H225" s="108" t="e">
        <f t="shared" si="134"/>
        <v>#DIV/0!</v>
      </c>
      <c r="I225" s="2">
        <f t="shared" si="146"/>
        <v>0</v>
      </c>
      <c r="J225" s="3">
        <f t="shared" si="146"/>
        <v>0</v>
      </c>
      <c r="K225" s="2"/>
      <c r="L225" s="3"/>
      <c r="M225" s="2"/>
      <c r="N225" s="3"/>
      <c r="O225" s="2"/>
      <c r="P225" s="2"/>
      <c r="Q225" s="3">
        <f t="shared" si="147"/>
        <v>0</v>
      </c>
      <c r="R225" s="2">
        <f t="shared" si="150"/>
        <v>0</v>
      </c>
      <c r="S225" s="3">
        <f t="shared" si="151"/>
        <v>0</v>
      </c>
      <c r="T225" s="2"/>
      <c r="U225" s="3"/>
      <c r="V225" s="2"/>
      <c r="W225" s="3"/>
      <c r="X225" s="2"/>
      <c r="Y225" s="2"/>
      <c r="Z225" s="3">
        <f t="shared" si="152"/>
        <v>0</v>
      </c>
      <c r="AA225" s="2">
        <f t="shared" si="153"/>
        <v>0</v>
      </c>
      <c r="AB225" s="3">
        <f t="shared" si="154"/>
        <v>0</v>
      </c>
      <c r="AC225" s="2"/>
      <c r="AD225" s="109" t="b">
        <f t="shared" si="135"/>
        <v>1</v>
      </c>
      <c r="AE225" s="109" t="b">
        <f t="shared" si="136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3"/>
        <v>#DIV/0!</v>
      </c>
      <c r="H226" s="108" t="e">
        <f t="shared" si="134"/>
        <v>#DIV/0!</v>
      </c>
      <c r="I226" s="2">
        <f t="shared" si="146"/>
        <v>0</v>
      </c>
      <c r="J226" s="3">
        <f t="shared" si="146"/>
        <v>0</v>
      </c>
      <c r="K226" s="2"/>
      <c r="L226" s="3"/>
      <c r="M226" s="2"/>
      <c r="N226" s="3"/>
      <c r="O226" s="2"/>
      <c r="P226" s="2"/>
      <c r="Q226" s="3">
        <f t="shared" si="147"/>
        <v>0</v>
      </c>
      <c r="R226" s="2">
        <f t="shared" si="150"/>
        <v>0</v>
      </c>
      <c r="S226" s="3">
        <f t="shared" si="151"/>
        <v>0</v>
      </c>
      <c r="T226" s="2"/>
      <c r="U226" s="3"/>
      <c r="V226" s="2"/>
      <c r="W226" s="3"/>
      <c r="X226" s="2"/>
      <c r="Y226" s="2"/>
      <c r="Z226" s="3">
        <f t="shared" si="152"/>
        <v>0</v>
      </c>
      <c r="AA226" s="2">
        <f t="shared" si="153"/>
        <v>0</v>
      </c>
      <c r="AB226" s="3">
        <f t="shared" si="154"/>
        <v>0</v>
      </c>
      <c r="AC226" s="2"/>
      <c r="AD226" s="109" t="b">
        <f t="shared" si="135"/>
        <v>1</v>
      </c>
      <c r="AE226" s="109" t="b">
        <f t="shared" si="136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3"/>
        <v>#DIV/0!</v>
      </c>
      <c r="H227" s="108" t="e">
        <f t="shared" si="134"/>
        <v>#DIV/0!</v>
      </c>
      <c r="I227" s="2">
        <f t="shared" si="146"/>
        <v>0</v>
      </c>
      <c r="J227" s="3">
        <f t="shared" si="146"/>
        <v>0</v>
      </c>
      <c r="K227" s="2"/>
      <c r="L227" s="3"/>
      <c r="M227" s="2"/>
      <c r="N227" s="3"/>
      <c r="O227" s="2"/>
      <c r="P227" s="2"/>
      <c r="Q227" s="3">
        <f t="shared" si="147"/>
        <v>0</v>
      </c>
      <c r="R227" s="2">
        <f t="shared" si="150"/>
        <v>0</v>
      </c>
      <c r="S227" s="3">
        <f t="shared" si="151"/>
        <v>0</v>
      </c>
      <c r="T227" s="2"/>
      <c r="U227" s="3"/>
      <c r="V227" s="2"/>
      <c r="W227" s="3"/>
      <c r="X227" s="2"/>
      <c r="Y227" s="2"/>
      <c r="Z227" s="3">
        <f t="shared" si="152"/>
        <v>0</v>
      </c>
      <c r="AA227" s="2">
        <f t="shared" si="153"/>
        <v>0</v>
      </c>
      <c r="AB227" s="3">
        <f t="shared" si="154"/>
        <v>0</v>
      </c>
      <c r="AC227" s="2"/>
      <c r="AD227" s="109" t="b">
        <f t="shared" si="135"/>
        <v>1</v>
      </c>
      <c r="AE227" s="109" t="b">
        <f t="shared" si="136"/>
        <v>1</v>
      </c>
    </row>
    <row r="228" spans="1:31" ht="31.5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3"/>
        <v>#DIV/0!</v>
      </c>
      <c r="H228" s="108" t="e">
        <f t="shared" si="134"/>
        <v>#DIV/0!</v>
      </c>
      <c r="I228" s="2">
        <f t="shared" si="146"/>
        <v>0</v>
      </c>
      <c r="J228" s="3">
        <f t="shared" si="146"/>
        <v>0</v>
      </c>
      <c r="K228" s="2"/>
      <c r="L228" s="3"/>
      <c r="M228" s="2"/>
      <c r="N228" s="3"/>
      <c r="O228" s="2"/>
      <c r="P228" s="2"/>
      <c r="Q228" s="3">
        <f t="shared" si="147"/>
        <v>0</v>
      </c>
      <c r="R228" s="2">
        <f t="shared" si="150"/>
        <v>0</v>
      </c>
      <c r="S228" s="3">
        <f t="shared" si="151"/>
        <v>0</v>
      </c>
      <c r="T228" s="2"/>
      <c r="U228" s="3"/>
      <c r="V228" s="2"/>
      <c r="W228" s="3"/>
      <c r="X228" s="2"/>
      <c r="Y228" s="2"/>
      <c r="Z228" s="3">
        <f t="shared" si="152"/>
        <v>0</v>
      </c>
      <c r="AA228" s="2">
        <f t="shared" si="153"/>
        <v>0</v>
      </c>
      <c r="AB228" s="3">
        <f t="shared" si="154"/>
        <v>0</v>
      </c>
      <c r="AC228" s="2"/>
      <c r="AD228" s="109" t="b">
        <f t="shared" si="135"/>
        <v>1</v>
      </c>
      <c r="AE228" s="109" t="b">
        <f t="shared" si="136"/>
        <v>1</v>
      </c>
    </row>
    <row r="229" spans="1:31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3"/>
        <v>#DIV/0!</v>
      </c>
      <c r="H229" s="108" t="e">
        <f t="shared" si="134"/>
        <v>#DIV/0!</v>
      </c>
      <c r="I229" s="2">
        <f t="shared" si="146"/>
        <v>0</v>
      </c>
      <c r="J229" s="3">
        <f t="shared" si="146"/>
        <v>0</v>
      </c>
      <c r="K229" s="2"/>
      <c r="L229" s="3"/>
      <c r="M229" s="2"/>
      <c r="N229" s="3"/>
      <c r="O229" s="2"/>
      <c r="P229" s="2"/>
      <c r="Q229" s="3">
        <f t="shared" si="147"/>
        <v>0</v>
      </c>
      <c r="R229" s="2">
        <f t="shared" si="150"/>
        <v>0</v>
      </c>
      <c r="S229" s="3">
        <f t="shared" si="151"/>
        <v>0</v>
      </c>
      <c r="T229" s="2"/>
      <c r="U229" s="3"/>
      <c r="V229" s="2"/>
      <c r="W229" s="3"/>
      <c r="X229" s="2"/>
      <c r="Y229" s="2"/>
      <c r="Z229" s="3">
        <f t="shared" si="152"/>
        <v>0</v>
      </c>
      <c r="AA229" s="2">
        <f t="shared" si="153"/>
        <v>0</v>
      </c>
      <c r="AB229" s="3">
        <f t="shared" si="154"/>
        <v>0</v>
      </c>
      <c r="AC229" s="2"/>
      <c r="AD229" s="109" t="b">
        <f t="shared" si="135"/>
        <v>1</v>
      </c>
      <c r="AE229" s="109" t="b">
        <f t="shared" si="136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3"/>
        <v>#DIV/0!</v>
      </c>
      <c r="H230" s="108" t="e">
        <f t="shared" si="134"/>
        <v>#DIV/0!</v>
      </c>
      <c r="I230" s="2">
        <f t="shared" si="146"/>
        <v>0</v>
      </c>
      <c r="J230" s="3">
        <f t="shared" si="146"/>
        <v>0</v>
      </c>
      <c r="K230" s="2"/>
      <c r="L230" s="3"/>
      <c r="M230" s="2"/>
      <c r="N230" s="3"/>
      <c r="O230" s="2"/>
      <c r="P230" s="2"/>
      <c r="Q230" s="3">
        <f t="shared" si="147"/>
        <v>0</v>
      </c>
      <c r="R230" s="2">
        <f t="shared" si="150"/>
        <v>0</v>
      </c>
      <c r="S230" s="3">
        <f t="shared" si="151"/>
        <v>0</v>
      </c>
      <c r="T230" s="2"/>
      <c r="U230" s="3"/>
      <c r="V230" s="2"/>
      <c r="W230" s="3"/>
      <c r="X230" s="2"/>
      <c r="Y230" s="2"/>
      <c r="Z230" s="3">
        <f t="shared" si="152"/>
        <v>0</v>
      </c>
      <c r="AA230" s="2">
        <f t="shared" si="153"/>
        <v>0</v>
      </c>
      <c r="AB230" s="3">
        <f t="shared" si="154"/>
        <v>0</v>
      </c>
      <c r="AC230" s="2"/>
      <c r="AD230" s="109" t="b">
        <f t="shared" si="135"/>
        <v>1</v>
      </c>
      <c r="AE230" s="109" t="b">
        <f t="shared" si="136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3"/>
        <v>#DIV/0!</v>
      </c>
      <c r="H231" s="108" t="e">
        <f t="shared" si="134"/>
        <v>#DIV/0!</v>
      </c>
      <c r="I231" s="2">
        <f t="shared" si="146"/>
        <v>0</v>
      </c>
      <c r="J231" s="3">
        <f t="shared" si="146"/>
        <v>0</v>
      </c>
      <c r="K231" s="2"/>
      <c r="L231" s="3"/>
      <c r="M231" s="2"/>
      <c r="N231" s="3"/>
      <c r="O231" s="2"/>
      <c r="P231" s="2"/>
      <c r="Q231" s="3">
        <f t="shared" si="147"/>
        <v>0</v>
      </c>
      <c r="R231" s="2">
        <f t="shared" si="150"/>
        <v>0</v>
      </c>
      <c r="S231" s="3">
        <f t="shared" si="151"/>
        <v>0</v>
      </c>
      <c r="T231" s="2"/>
      <c r="U231" s="3"/>
      <c r="V231" s="2"/>
      <c r="W231" s="3"/>
      <c r="X231" s="2"/>
      <c r="Y231" s="2"/>
      <c r="Z231" s="3">
        <f t="shared" si="152"/>
        <v>0</v>
      </c>
      <c r="AA231" s="2">
        <f t="shared" si="153"/>
        <v>0</v>
      </c>
      <c r="AB231" s="3">
        <f t="shared" si="154"/>
        <v>0</v>
      </c>
      <c r="AC231" s="2"/>
      <c r="AD231" s="109" t="b">
        <f t="shared" si="135"/>
        <v>1</v>
      </c>
      <c r="AE231" s="109" t="b">
        <f t="shared" si="136"/>
        <v>1</v>
      </c>
    </row>
    <row r="232" spans="1:31" ht="47.2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3"/>
        <v>#DIV/0!</v>
      </c>
      <c r="H232" s="108" t="e">
        <f t="shared" si="134"/>
        <v>#DIV/0!</v>
      </c>
      <c r="I232" s="2">
        <f t="shared" si="146"/>
        <v>0</v>
      </c>
      <c r="J232" s="3">
        <f t="shared" si="146"/>
        <v>0</v>
      </c>
      <c r="K232" s="2"/>
      <c r="L232" s="3"/>
      <c r="M232" s="2"/>
      <c r="N232" s="3"/>
      <c r="O232" s="2"/>
      <c r="P232" s="2"/>
      <c r="Q232" s="3">
        <f t="shared" si="147"/>
        <v>0</v>
      </c>
      <c r="R232" s="2">
        <f t="shared" si="150"/>
        <v>0</v>
      </c>
      <c r="S232" s="3">
        <f t="shared" si="151"/>
        <v>0</v>
      </c>
      <c r="T232" s="2"/>
      <c r="U232" s="3"/>
      <c r="V232" s="2"/>
      <c r="W232" s="3"/>
      <c r="X232" s="2"/>
      <c r="Y232" s="2"/>
      <c r="Z232" s="3">
        <f t="shared" si="152"/>
        <v>0</v>
      </c>
      <c r="AA232" s="2">
        <f t="shared" si="153"/>
        <v>0</v>
      </c>
      <c r="AB232" s="3">
        <f t="shared" si="154"/>
        <v>0</v>
      </c>
      <c r="AC232" s="2"/>
      <c r="AD232" s="109" t="b">
        <f t="shared" si="135"/>
        <v>1</v>
      </c>
      <c r="AE232" s="109" t="b">
        <f t="shared" si="136"/>
        <v>1</v>
      </c>
    </row>
    <row r="233" spans="1:31" ht="31.5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3"/>
        <v>#DIV/0!</v>
      </c>
      <c r="H233" s="108" t="e">
        <f t="shared" si="134"/>
        <v>#DIV/0!</v>
      </c>
      <c r="I233" s="2">
        <f t="shared" ref="I233:J236" si="155">C233-E233</f>
        <v>0</v>
      </c>
      <c r="J233" s="3">
        <f t="shared" si="155"/>
        <v>0</v>
      </c>
      <c r="K233" s="2"/>
      <c r="L233" s="3"/>
      <c r="M233" s="2"/>
      <c r="N233" s="3"/>
      <c r="O233" s="2"/>
      <c r="P233" s="2"/>
      <c r="Q233" s="3">
        <f t="shared" si="147"/>
        <v>0</v>
      </c>
      <c r="R233" s="2">
        <f t="shared" si="150"/>
        <v>0</v>
      </c>
      <c r="S233" s="3">
        <f t="shared" si="151"/>
        <v>0</v>
      </c>
      <c r="T233" s="2"/>
      <c r="U233" s="3"/>
      <c r="V233" s="2"/>
      <c r="W233" s="3"/>
      <c r="X233" s="2"/>
      <c r="Y233" s="2"/>
      <c r="Z233" s="3">
        <f t="shared" si="152"/>
        <v>0</v>
      </c>
      <c r="AA233" s="2">
        <f t="shared" si="153"/>
        <v>0</v>
      </c>
      <c r="AB233" s="3">
        <f t="shared" si="154"/>
        <v>0</v>
      </c>
      <c r="AC233" s="2"/>
      <c r="AD233" s="109" t="b">
        <f t="shared" si="135"/>
        <v>1</v>
      </c>
      <c r="AE233" s="109" t="b">
        <f t="shared" si="136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3"/>
        <v>#DIV/0!</v>
      </c>
      <c r="H234" s="108" t="e">
        <f t="shared" si="134"/>
        <v>#DIV/0!</v>
      </c>
      <c r="I234" s="2">
        <f t="shared" si="155"/>
        <v>0</v>
      </c>
      <c r="J234" s="3">
        <f t="shared" si="155"/>
        <v>0</v>
      </c>
      <c r="K234" s="2"/>
      <c r="L234" s="3"/>
      <c r="M234" s="2"/>
      <c r="N234" s="3"/>
      <c r="O234" s="2"/>
      <c r="P234" s="2"/>
      <c r="Q234" s="3">
        <f t="shared" si="147"/>
        <v>0</v>
      </c>
      <c r="R234" s="2">
        <f t="shared" si="150"/>
        <v>0</v>
      </c>
      <c r="S234" s="3">
        <f t="shared" si="151"/>
        <v>0</v>
      </c>
      <c r="T234" s="2"/>
      <c r="U234" s="3"/>
      <c r="V234" s="2"/>
      <c r="W234" s="3"/>
      <c r="X234" s="2"/>
      <c r="Y234" s="2"/>
      <c r="Z234" s="3">
        <f t="shared" si="152"/>
        <v>0</v>
      </c>
      <c r="AA234" s="2">
        <f t="shared" si="153"/>
        <v>0</v>
      </c>
      <c r="AB234" s="3">
        <f t="shared" si="154"/>
        <v>0</v>
      </c>
      <c r="AC234" s="2"/>
      <c r="AD234" s="109" t="b">
        <f t="shared" si="135"/>
        <v>1</v>
      </c>
      <c r="AE234" s="109" t="b">
        <f t="shared" si="136"/>
        <v>1</v>
      </c>
    </row>
    <row r="235" spans="1:31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3"/>
        <v>#DIV/0!</v>
      </c>
      <c r="H235" s="108" t="e">
        <f t="shared" si="134"/>
        <v>#DIV/0!</v>
      </c>
      <c r="I235" s="2">
        <f t="shared" si="155"/>
        <v>0</v>
      </c>
      <c r="J235" s="3">
        <f t="shared" si="155"/>
        <v>0</v>
      </c>
      <c r="K235" s="2"/>
      <c r="L235" s="3"/>
      <c r="M235" s="2"/>
      <c r="N235" s="3"/>
      <c r="O235" s="2"/>
      <c r="P235" s="2"/>
      <c r="Q235" s="3">
        <f t="shared" si="147"/>
        <v>0</v>
      </c>
      <c r="R235" s="2">
        <f t="shared" si="150"/>
        <v>0</v>
      </c>
      <c r="S235" s="3">
        <f t="shared" si="151"/>
        <v>0</v>
      </c>
      <c r="T235" s="2"/>
      <c r="U235" s="3"/>
      <c r="V235" s="2"/>
      <c r="W235" s="3"/>
      <c r="X235" s="2"/>
      <c r="Y235" s="2"/>
      <c r="Z235" s="3">
        <f t="shared" si="152"/>
        <v>0</v>
      </c>
      <c r="AA235" s="2">
        <f t="shared" si="153"/>
        <v>0</v>
      </c>
      <c r="AB235" s="3">
        <f t="shared" si="154"/>
        <v>0</v>
      </c>
      <c r="AC235" s="2"/>
      <c r="AD235" s="109" t="b">
        <f t="shared" si="135"/>
        <v>1</v>
      </c>
      <c r="AE235" s="109" t="b">
        <f t="shared" si="136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3"/>
        <v>#DIV/0!</v>
      </c>
      <c r="H236" s="108" t="e">
        <f t="shared" si="134"/>
        <v>#DIV/0!</v>
      </c>
      <c r="I236" s="2">
        <f t="shared" si="155"/>
        <v>0</v>
      </c>
      <c r="J236" s="3">
        <f t="shared" si="155"/>
        <v>0</v>
      </c>
      <c r="K236" s="2"/>
      <c r="L236" s="3"/>
      <c r="M236" s="2"/>
      <c r="N236" s="3"/>
      <c r="O236" s="2"/>
      <c r="P236" s="2"/>
      <c r="Q236" s="3">
        <f t="shared" si="147"/>
        <v>0</v>
      </c>
      <c r="R236" s="2">
        <f t="shared" si="150"/>
        <v>0</v>
      </c>
      <c r="S236" s="3">
        <f t="shared" si="151"/>
        <v>0</v>
      </c>
      <c r="T236" s="2"/>
      <c r="U236" s="3"/>
      <c r="V236" s="2"/>
      <c r="W236" s="3"/>
      <c r="X236" s="2"/>
      <c r="Y236" s="2"/>
      <c r="Z236" s="3">
        <f t="shared" si="152"/>
        <v>0</v>
      </c>
      <c r="AA236" s="2">
        <f t="shared" si="153"/>
        <v>0</v>
      </c>
      <c r="AB236" s="3">
        <f t="shared" si="154"/>
        <v>0</v>
      </c>
      <c r="AC236" s="2"/>
      <c r="AD236" s="109" t="b">
        <f t="shared" si="135"/>
        <v>1</v>
      </c>
      <c r="AE236" s="109" t="b">
        <f t="shared" si="136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3"/>
        <v>#DIV/0!</v>
      </c>
      <c r="H237" s="175" t="e">
        <f t="shared" si="134"/>
        <v>#DIV/0!</v>
      </c>
      <c r="I237" s="4">
        <f t="shared" ref="I237:N237" si="156">SUM(I220:I236)</f>
        <v>0</v>
      </c>
      <c r="J237" s="5">
        <f t="shared" si="156"/>
        <v>0</v>
      </c>
      <c r="K237" s="4">
        <f t="shared" si="156"/>
        <v>0</v>
      </c>
      <c r="L237" s="5">
        <f t="shared" si="156"/>
        <v>0</v>
      </c>
      <c r="M237" s="4">
        <f t="shared" si="156"/>
        <v>0</v>
      </c>
      <c r="N237" s="5">
        <f t="shared" si="156"/>
        <v>0</v>
      </c>
      <c r="O237" s="4">
        <f t="shared" ref="O237:W237" si="157">SUM(O220:O236)</f>
        <v>0</v>
      </c>
      <c r="P237" s="4">
        <f t="shared" si="157"/>
        <v>0</v>
      </c>
      <c r="Q237" s="5">
        <f t="shared" si="157"/>
        <v>0</v>
      </c>
      <c r="R237" s="4">
        <f t="shared" si="157"/>
        <v>0</v>
      </c>
      <c r="S237" s="5">
        <f t="shared" si="157"/>
        <v>0</v>
      </c>
      <c r="T237" s="4">
        <f t="shared" si="157"/>
        <v>0</v>
      </c>
      <c r="U237" s="5">
        <f t="shared" si="157"/>
        <v>0</v>
      </c>
      <c r="V237" s="4">
        <f t="shared" si="157"/>
        <v>0</v>
      </c>
      <c r="W237" s="5">
        <f t="shared" si="157"/>
        <v>0</v>
      </c>
      <c r="X237" s="4">
        <v>0</v>
      </c>
      <c r="Y237" s="4">
        <f>SUM(Y220:Y236)</f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5"/>
        <v>1</v>
      </c>
      <c r="AE237" s="109" t="b">
        <f t="shared" si="136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3"/>
        <v>#DIV/0!</v>
      </c>
      <c r="H238" s="175" t="e">
        <f t="shared" si="134"/>
        <v>#DIV/0!</v>
      </c>
      <c r="I238" s="4">
        <f t="shared" ref="I238:W238" si="158">I237</f>
        <v>0</v>
      </c>
      <c r="J238" s="5">
        <f t="shared" si="158"/>
        <v>0</v>
      </c>
      <c r="K238" s="4">
        <f t="shared" si="158"/>
        <v>0</v>
      </c>
      <c r="L238" s="5">
        <f t="shared" si="158"/>
        <v>0</v>
      </c>
      <c r="M238" s="4">
        <f t="shared" si="158"/>
        <v>0</v>
      </c>
      <c r="N238" s="5">
        <f t="shared" si="158"/>
        <v>0</v>
      </c>
      <c r="O238" s="4">
        <f t="shared" si="158"/>
        <v>0</v>
      </c>
      <c r="P238" s="4">
        <f t="shared" si="158"/>
        <v>0</v>
      </c>
      <c r="Q238" s="5">
        <f t="shared" si="158"/>
        <v>0</v>
      </c>
      <c r="R238" s="4">
        <f t="shared" si="158"/>
        <v>0</v>
      </c>
      <c r="S238" s="5">
        <f t="shared" si="158"/>
        <v>0</v>
      </c>
      <c r="T238" s="4">
        <f t="shared" si="158"/>
        <v>0</v>
      </c>
      <c r="U238" s="5">
        <f t="shared" si="158"/>
        <v>0</v>
      </c>
      <c r="V238" s="4">
        <f t="shared" si="158"/>
        <v>0</v>
      </c>
      <c r="W238" s="5">
        <f t="shared" si="158"/>
        <v>0</v>
      </c>
      <c r="X238" s="4">
        <v>0</v>
      </c>
      <c r="Y238" s="4">
        <f>Y237</f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5"/>
        <v>1</v>
      </c>
      <c r="AE238" s="109" t="b">
        <f t="shared" si="136"/>
        <v>1</v>
      </c>
    </row>
    <row r="239" spans="1:31" s="176" customFormat="1" ht="31.5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5"/>
        <v>1</v>
      </c>
      <c r="AE239" s="109" t="b">
        <f t="shared" si="136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3"/>
        <v>#DIV/0!</v>
      </c>
      <c r="H240" s="108" t="e">
        <f t="shared" si="134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5"/>
        <v>1</v>
      </c>
      <c r="AE240" s="109" t="b">
        <f t="shared" si="136"/>
        <v>1</v>
      </c>
    </row>
    <row r="241" spans="1:31" ht="31.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3"/>
        <v>#DIV/0!</v>
      </c>
      <c r="H241" s="108" t="e">
        <f t="shared" si="134"/>
        <v>#DIV/0!</v>
      </c>
      <c r="I241" s="2">
        <f t="shared" ref="I241:J257" si="159">C241-E241</f>
        <v>0</v>
      </c>
      <c r="J241" s="3">
        <f t="shared" si="159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60">K241+M241+P241</f>
        <v>0</v>
      </c>
      <c r="S241" s="3">
        <f t="shared" si="160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1">T241+V241+Y241</f>
        <v>0</v>
      </c>
      <c r="AB241" s="3">
        <f t="shared" si="161"/>
        <v>0</v>
      </c>
      <c r="AC241" s="2"/>
      <c r="AD241" s="109" t="b">
        <f t="shared" si="135"/>
        <v>1</v>
      </c>
      <c r="AE241" s="109" t="b">
        <f t="shared" si="136"/>
        <v>1</v>
      </c>
    </row>
    <row r="242" spans="1:31" ht="31.5">
      <c r="A242" s="2">
        <v>10.09</v>
      </c>
      <c r="B242" s="2" t="s">
        <v>162</v>
      </c>
      <c r="C242" s="2">
        <v>68</v>
      </c>
      <c r="D242" s="3">
        <v>163.20000000000002</v>
      </c>
      <c r="E242" s="2">
        <f>C242</f>
        <v>68</v>
      </c>
      <c r="F242" s="3">
        <f>D242</f>
        <v>163.20000000000002</v>
      </c>
      <c r="G242" s="108">
        <f t="shared" si="133"/>
        <v>1</v>
      </c>
      <c r="H242" s="108">
        <f t="shared" si="134"/>
        <v>1</v>
      </c>
      <c r="I242" s="2">
        <f t="shared" si="159"/>
        <v>0</v>
      </c>
      <c r="J242" s="3">
        <f t="shared" si="159"/>
        <v>0</v>
      </c>
      <c r="K242" s="2"/>
      <c r="L242" s="3"/>
      <c r="M242" s="2"/>
      <c r="N242" s="3"/>
      <c r="O242" s="2">
        <v>0.2</v>
      </c>
      <c r="P242" s="2">
        <f>C242</f>
        <v>68</v>
      </c>
      <c r="Q242" s="3">
        <f t="shared" ref="Q242:Q257" si="162">P242*O242*12</f>
        <v>163.20000000000002</v>
      </c>
      <c r="R242" s="2">
        <f t="shared" si="160"/>
        <v>68</v>
      </c>
      <c r="S242" s="3">
        <f t="shared" si="160"/>
        <v>163.20000000000002</v>
      </c>
      <c r="T242" s="2"/>
      <c r="U242" s="3"/>
      <c r="V242" s="2"/>
      <c r="W242" s="3"/>
      <c r="X242" s="2">
        <v>0.2</v>
      </c>
      <c r="Y242" s="2">
        <v>68</v>
      </c>
      <c r="Z242" s="3">
        <f>Y242*X242*12</f>
        <v>163.20000000000002</v>
      </c>
      <c r="AA242" s="2">
        <f t="shared" si="161"/>
        <v>68</v>
      </c>
      <c r="AB242" s="3">
        <f t="shared" si="161"/>
        <v>163.20000000000002</v>
      </c>
      <c r="AC242" s="2"/>
      <c r="AD242" s="109" t="b">
        <f t="shared" si="135"/>
        <v>0</v>
      </c>
      <c r="AE242" s="109" t="b">
        <f t="shared" si="136"/>
        <v>1</v>
      </c>
    </row>
    <row r="243" spans="1:31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3"/>
        <v>#DIV/0!</v>
      </c>
      <c r="H243" s="108" t="e">
        <f t="shared" si="134"/>
        <v>#DIV/0!</v>
      </c>
      <c r="I243" s="2">
        <f t="shared" si="159"/>
        <v>0</v>
      </c>
      <c r="J243" s="3">
        <f t="shared" si="159"/>
        <v>0</v>
      </c>
      <c r="K243" s="2"/>
      <c r="L243" s="3"/>
      <c r="M243" s="2"/>
      <c r="N243" s="3"/>
      <c r="O243" s="2"/>
      <c r="P243" s="2"/>
      <c r="Q243" s="3">
        <f t="shared" si="162"/>
        <v>0</v>
      </c>
      <c r="R243" s="2">
        <f t="shared" si="160"/>
        <v>0</v>
      </c>
      <c r="S243" s="3">
        <f t="shared" si="160"/>
        <v>0</v>
      </c>
      <c r="T243" s="2"/>
      <c r="U243" s="3"/>
      <c r="V243" s="2"/>
      <c r="W243" s="3"/>
      <c r="X243" s="2"/>
      <c r="Y243" s="2"/>
      <c r="Z243" s="3">
        <f>X243*Y243</f>
        <v>0</v>
      </c>
      <c r="AA243" s="2">
        <f t="shared" si="161"/>
        <v>0</v>
      </c>
      <c r="AB243" s="3">
        <f t="shared" si="161"/>
        <v>0</v>
      </c>
      <c r="AC243" s="2"/>
      <c r="AD243" s="109" t="b">
        <f t="shared" si="135"/>
        <v>1</v>
      </c>
      <c r="AE243" s="109" t="b">
        <f t="shared" si="136"/>
        <v>1</v>
      </c>
    </row>
    <row r="244" spans="1:31" s="176" customFormat="1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5"/>
        <v>1</v>
      </c>
      <c r="AE244" s="109" t="b">
        <f t="shared" si="136"/>
        <v>1</v>
      </c>
    </row>
    <row r="245" spans="1:31" ht="31.5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3"/>
        <v>#DIV/0!</v>
      </c>
      <c r="H245" s="108" t="e">
        <f t="shared" si="134"/>
        <v>#DIV/0!</v>
      </c>
      <c r="I245" s="2">
        <f t="shared" si="159"/>
        <v>0</v>
      </c>
      <c r="J245" s="3">
        <f t="shared" si="159"/>
        <v>0</v>
      </c>
      <c r="K245" s="2"/>
      <c r="L245" s="3"/>
      <c r="M245" s="2"/>
      <c r="N245" s="3"/>
      <c r="O245" s="2"/>
      <c r="P245" s="2"/>
      <c r="Q245" s="3">
        <f t="shared" si="162"/>
        <v>0</v>
      </c>
      <c r="R245" s="2">
        <f t="shared" ref="R245:R257" si="163">K245+M245+P245</f>
        <v>0</v>
      </c>
      <c r="S245" s="3">
        <f t="shared" ref="S245:S257" si="164">L245+N245+Q245</f>
        <v>0</v>
      </c>
      <c r="T245" s="2"/>
      <c r="U245" s="3"/>
      <c r="V245" s="2"/>
      <c r="W245" s="3"/>
      <c r="X245" s="2"/>
      <c r="Y245" s="2"/>
      <c r="Z245" s="3">
        <f>Y245*X245*12</f>
        <v>0</v>
      </c>
      <c r="AA245" s="2">
        <f t="shared" ref="AA245:AA252" si="165">T245+V245+Y245</f>
        <v>0</v>
      </c>
      <c r="AB245" s="3">
        <f t="shared" ref="AB245:AB252" si="166">U245+W245+Z245</f>
        <v>0</v>
      </c>
      <c r="AC245" s="2"/>
      <c r="AD245" s="109" t="b">
        <f t="shared" si="135"/>
        <v>1</v>
      </c>
      <c r="AE245" s="109" t="b">
        <f t="shared" si="136"/>
        <v>1</v>
      </c>
    </row>
    <row r="246" spans="1:31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3"/>
        <v>#DIV/0!</v>
      </c>
      <c r="H246" s="108" t="e">
        <f t="shared" si="134"/>
        <v>#DIV/0!</v>
      </c>
      <c r="I246" s="2">
        <f t="shared" si="159"/>
        <v>0</v>
      </c>
      <c r="J246" s="3">
        <f t="shared" si="159"/>
        <v>0</v>
      </c>
      <c r="K246" s="2"/>
      <c r="L246" s="3"/>
      <c r="M246" s="2"/>
      <c r="N246" s="3"/>
      <c r="O246" s="2"/>
      <c r="P246" s="2"/>
      <c r="Q246" s="3">
        <f t="shared" si="162"/>
        <v>0</v>
      </c>
      <c r="R246" s="2">
        <f t="shared" si="163"/>
        <v>0</v>
      </c>
      <c r="S246" s="3">
        <f t="shared" si="164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si="165"/>
        <v>0</v>
      </c>
      <c r="AB246" s="3">
        <f t="shared" si="166"/>
        <v>0</v>
      </c>
      <c r="AC246" s="2"/>
      <c r="AD246" s="109" t="b">
        <f t="shared" si="135"/>
        <v>1</v>
      </c>
      <c r="AE246" s="109" t="b">
        <f t="shared" si="136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3"/>
        <v>#DIV/0!</v>
      </c>
      <c r="H247" s="108" t="e">
        <f t="shared" si="134"/>
        <v>#DIV/0!</v>
      </c>
      <c r="I247" s="2">
        <f t="shared" si="159"/>
        <v>0</v>
      </c>
      <c r="J247" s="3">
        <f t="shared" si="159"/>
        <v>0</v>
      </c>
      <c r="K247" s="2"/>
      <c r="L247" s="3"/>
      <c r="M247" s="2"/>
      <c r="N247" s="3"/>
      <c r="O247" s="2"/>
      <c r="P247" s="2"/>
      <c r="Q247" s="3">
        <f t="shared" si="162"/>
        <v>0</v>
      </c>
      <c r="R247" s="2">
        <f t="shared" si="163"/>
        <v>0</v>
      </c>
      <c r="S247" s="3">
        <f t="shared" si="164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5"/>
        <v>0</v>
      </c>
      <c r="AB247" s="3">
        <f t="shared" si="166"/>
        <v>0</v>
      </c>
      <c r="AC247" s="2"/>
      <c r="AD247" s="109" t="b">
        <f t="shared" si="135"/>
        <v>1</v>
      </c>
      <c r="AE247" s="109" t="b">
        <f t="shared" si="136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3"/>
        <v>#DIV/0!</v>
      </c>
      <c r="H248" s="108" t="e">
        <f t="shared" si="134"/>
        <v>#DIV/0!</v>
      </c>
      <c r="I248" s="2">
        <f t="shared" si="159"/>
        <v>0</v>
      </c>
      <c r="J248" s="3">
        <f t="shared" si="159"/>
        <v>0</v>
      </c>
      <c r="K248" s="2"/>
      <c r="L248" s="3"/>
      <c r="M248" s="2"/>
      <c r="N248" s="3"/>
      <c r="O248" s="2"/>
      <c r="P248" s="2"/>
      <c r="Q248" s="3">
        <f t="shared" si="162"/>
        <v>0</v>
      </c>
      <c r="R248" s="2">
        <f t="shared" si="163"/>
        <v>0</v>
      </c>
      <c r="S248" s="3">
        <f t="shared" si="164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5"/>
        <v>0</v>
      </c>
      <c r="AB248" s="3">
        <f t="shared" si="166"/>
        <v>0</v>
      </c>
      <c r="AC248" s="2"/>
      <c r="AD248" s="109" t="b">
        <f t="shared" si="135"/>
        <v>1</v>
      </c>
      <c r="AE248" s="109" t="b">
        <f t="shared" si="136"/>
        <v>1</v>
      </c>
    </row>
    <row r="249" spans="1:31" ht="31.5">
      <c r="A249" s="2">
        <f>+A245+0.01</f>
        <v>10.119999999999999</v>
      </c>
      <c r="B249" s="2" t="s">
        <v>165</v>
      </c>
      <c r="C249" s="2">
        <v>318</v>
      </c>
      <c r="D249" s="3">
        <v>954</v>
      </c>
      <c r="E249" s="2">
        <f t="shared" ref="E249:F252" si="167">C249</f>
        <v>318</v>
      </c>
      <c r="F249" s="3">
        <f t="shared" si="167"/>
        <v>954</v>
      </c>
      <c r="G249" s="108">
        <f t="shared" si="133"/>
        <v>1</v>
      </c>
      <c r="H249" s="108">
        <f t="shared" si="134"/>
        <v>1</v>
      </c>
      <c r="I249" s="2">
        <f t="shared" si="159"/>
        <v>0</v>
      </c>
      <c r="J249" s="3">
        <f t="shared" si="159"/>
        <v>0</v>
      </c>
      <c r="K249" s="2"/>
      <c r="L249" s="3"/>
      <c r="M249" s="2"/>
      <c r="N249" s="3"/>
      <c r="O249" s="2">
        <v>0.25</v>
      </c>
      <c r="P249" s="2">
        <f>C249</f>
        <v>318</v>
      </c>
      <c r="Q249" s="3">
        <f t="shared" si="162"/>
        <v>954</v>
      </c>
      <c r="R249" s="2">
        <f t="shared" si="163"/>
        <v>318</v>
      </c>
      <c r="S249" s="3">
        <f t="shared" si="164"/>
        <v>954</v>
      </c>
      <c r="T249" s="2"/>
      <c r="U249" s="3"/>
      <c r="V249" s="2"/>
      <c r="W249" s="3"/>
      <c r="X249" s="2">
        <v>0.25</v>
      </c>
      <c r="Y249" s="2">
        <v>318</v>
      </c>
      <c r="Z249" s="3">
        <f>Y249*X249*12</f>
        <v>954</v>
      </c>
      <c r="AA249" s="2">
        <f t="shared" si="165"/>
        <v>318</v>
      </c>
      <c r="AB249" s="3">
        <f t="shared" si="166"/>
        <v>954</v>
      </c>
      <c r="AC249" s="2"/>
      <c r="AD249" s="109" t="b">
        <f t="shared" si="135"/>
        <v>0</v>
      </c>
      <c r="AE249" s="109" t="b">
        <f t="shared" si="136"/>
        <v>1</v>
      </c>
    </row>
    <row r="250" spans="1:31">
      <c r="A250" s="2"/>
      <c r="B250" s="2" t="s">
        <v>151</v>
      </c>
      <c r="C250" s="2">
        <v>4</v>
      </c>
      <c r="D250" s="3">
        <v>12</v>
      </c>
      <c r="E250" s="2">
        <f t="shared" si="167"/>
        <v>4</v>
      </c>
      <c r="F250" s="3">
        <f t="shared" si="167"/>
        <v>12</v>
      </c>
      <c r="G250" s="108">
        <f t="shared" si="133"/>
        <v>1</v>
      </c>
      <c r="H250" s="108">
        <f t="shared" si="134"/>
        <v>1</v>
      </c>
      <c r="I250" s="2">
        <f t="shared" si="159"/>
        <v>0</v>
      </c>
      <c r="J250" s="3">
        <f t="shared" si="159"/>
        <v>0</v>
      </c>
      <c r="K250" s="2"/>
      <c r="L250" s="3"/>
      <c r="M250" s="2"/>
      <c r="N250" s="3"/>
      <c r="O250" s="2">
        <v>0.25</v>
      </c>
      <c r="P250" s="2">
        <f>C250</f>
        <v>4</v>
      </c>
      <c r="Q250" s="3">
        <f t="shared" si="162"/>
        <v>12</v>
      </c>
      <c r="R250" s="2">
        <f t="shared" si="163"/>
        <v>4</v>
      </c>
      <c r="S250" s="3">
        <f t="shared" si="164"/>
        <v>12</v>
      </c>
      <c r="T250" s="2"/>
      <c r="U250" s="3"/>
      <c r="V250" s="2"/>
      <c r="W250" s="3"/>
      <c r="X250" s="2">
        <v>0.25</v>
      </c>
      <c r="Y250" s="2">
        <v>4</v>
      </c>
      <c r="Z250" s="3">
        <f>Y250*X250*12</f>
        <v>12</v>
      </c>
      <c r="AA250" s="2">
        <f t="shared" si="165"/>
        <v>4</v>
      </c>
      <c r="AB250" s="3">
        <f t="shared" si="166"/>
        <v>12</v>
      </c>
      <c r="AC250" s="2"/>
      <c r="AD250" s="109" t="b">
        <f t="shared" si="135"/>
        <v>0</v>
      </c>
      <c r="AE250" s="109" t="b">
        <f t="shared" si="136"/>
        <v>1</v>
      </c>
    </row>
    <row r="251" spans="1:31">
      <c r="A251" s="2"/>
      <c r="B251" s="2" t="s">
        <v>152</v>
      </c>
      <c r="C251" s="2">
        <v>4</v>
      </c>
      <c r="D251" s="3">
        <v>12</v>
      </c>
      <c r="E251" s="2">
        <f t="shared" si="167"/>
        <v>4</v>
      </c>
      <c r="F251" s="3">
        <f t="shared" si="167"/>
        <v>12</v>
      </c>
      <c r="G251" s="108">
        <f t="shared" si="133"/>
        <v>1</v>
      </c>
      <c r="H251" s="108">
        <f t="shared" si="134"/>
        <v>1</v>
      </c>
      <c r="I251" s="2">
        <f t="shared" si="159"/>
        <v>0</v>
      </c>
      <c r="J251" s="3">
        <f t="shared" si="159"/>
        <v>0</v>
      </c>
      <c r="K251" s="2"/>
      <c r="L251" s="3"/>
      <c r="M251" s="2"/>
      <c r="N251" s="3"/>
      <c r="O251" s="2">
        <v>0.25</v>
      </c>
      <c r="P251" s="2">
        <f>C251</f>
        <v>4</v>
      </c>
      <c r="Q251" s="3">
        <f t="shared" si="162"/>
        <v>12</v>
      </c>
      <c r="R251" s="2">
        <f t="shared" si="163"/>
        <v>4</v>
      </c>
      <c r="S251" s="3">
        <f t="shared" si="164"/>
        <v>12</v>
      </c>
      <c r="T251" s="2"/>
      <c r="U251" s="3"/>
      <c r="V251" s="2"/>
      <c r="W251" s="3"/>
      <c r="X251" s="2">
        <v>0.25</v>
      </c>
      <c r="Y251" s="2">
        <v>4</v>
      </c>
      <c r="Z251" s="3">
        <f>Y251*X251*12</f>
        <v>12</v>
      </c>
      <c r="AA251" s="2">
        <f t="shared" si="165"/>
        <v>4</v>
      </c>
      <c r="AB251" s="3">
        <f t="shared" si="166"/>
        <v>12</v>
      </c>
      <c r="AC251" s="2"/>
      <c r="AD251" s="109" t="b">
        <f t="shared" si="135"/>
        <v>0</v>
      </c>
      <c r="AE251" s="109" t="b">
        <f t="shared" si="136"/>
        <v>1</v>
      </c>
    </row>
    <row r="252" spans="1:31">
      <c r="A252" s="2"/>
      <c r="B252" s="2" t="s">
        <v>153</v>
      </c>
      <c r="C252" s="2">
        <v>4</v>
      </c>
      <c r="D252" s="3">
        <v>12</v>
      </c>
      <c r="E252" s="2">
        <f t="shared" si="167"/>
        <v>4</v>
      </c>
      <c r="F252" s="3">
        <f t="shared" si="167"/>
        <v>12</v>
      </c>
      <c r="G252" s="108">
        <f t="shared" si="133"/>
        <v>1</v>
      </c>
      <c r="H252" s="108">
        <f t="shared" si="134"/>
        <v>1</v>
      </c>
      <c r="I252" s="2">
        <f t="shared" si="159"/>
        <v>0</v>
      </c>
      <c r="J252" s="3">
        <f t="shared" si="159"/>
        <v>0</v>
      </c>
      <c r="K252" s="2"/>
      <c r="L252" s="3"/>
      <c r="M252" s="2"/>
      <c r="N252" s="3"/>
      <c r="O252" s="2">
        <v>0.25</v>
      </c>
      <c r="P252" s="2">
        <f>C252</f>
        <v>4</v>
      </c>
      <c r="Q252" s="3">
        <f t="shared" si="162"/>
        <v>12</v>
      </c>
      <c r="R252" s="2">
        <f t="shared" si="163"/>
        <v>4</v>
      </c>
      <c r="S252" s="3">
        <f t="shared" si="164"/>
        <v>12</v>
      </c>
      <c r="T252" s="2"/>
      <c r="U252" s="3"/>
      <c r="V252" s="2"/>
      <c r="W252" s="3"/>
      <c r="X252" s="2">
        <v>0.25</v>
      </c>
      <c r="Y252" s="2">
        <v>4</v>
      </c>
      <c r="Z252" s="3">
        <f>Y252*X252*12</f>
        <v>12</v>
      </c>
      <c r="AA252" s="2">
        <f t="shared" si="165"/>
        <v>4</v>
      </c>
      <c r="AB252" s="3">
        <f t="shared" si="166"/>
        <v>12</v>
      </c>
      <c r="AC252" s="2"/>
      <c r="AD252" s="109" t="b">
        <f t="shared" si="135"/>
        <v>0</v>
      </c>
      <c r="AE252" s="109" t="b">
        <f t="shared" si="136"/>
        <v>1</v>
      </c>
    </row>
    <row r="253" spans="1:31" ht="47.2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3"/>
        <v>#DIV/0!</v>
      </c>
      <c r="H253" s="108" t="e">
        <f t="shared" si="134"/>
        <v>#DIV/0!</v>
      </c>
      <c r="I253" s="2">
        <f t="shared" si="159"/>
        <v>0</v>
      </c>
      <c r="J253" s="3">
        <f t="shared" si="159"/>
        <v>0</v>
      </c>
      <c r="K253" s="2"/>
      <c r="L253" s="3"/>
      <c r="M253" s="2"/>
      <c r="N253" s="3"/>
      <c r="O253" s="2"/>
      <c r="P253" s="2"/>
      <c r="Q253" s="3"/>
      <c r="R253" s="2">
        <f t="shared" si="163"/>
        <v>0</v>
      </c>
      <c r="S253" s="3">
        <f t="shared" si="164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 t="shared" ref="AA253:AB257" si="168">T253+V253+Y253</f>
        <v>0</v>
      </c>
      <c r="AB253" s="3">
        <f t="shared" si="168"/>
        <v>0</v>
      </c>
      <c r="AC253" s="2"/>
      <c r="AD253" s="109" t="b">
        <f t="shared" si="135"/>
        <v>1</v>
      </c>
      <c r="AE253" s="109" t="b">
        <f t="shared" si="136"/>
        <v>1</v>
      </c>
    </row>
    <row r="254" spans="1:31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3"/>
        <v>#DIV/0!</v>
      </c>
      <c r="H254" s="108" t="e">
        <f t="shared" si="134"/>
        <v>#DIV/0!</v>
      </c>
      <c r="I254" s="2">
        <f t="shared" si="159"/>
        <v>0</v>
      </c>
      <c r="J254" s="3">
        <f t="shared" si="159"/>
        <v>0</v>
      </c>
      <c r="K254" s="2"/>
      <c r="L254" s="3"/>
      <c r="M254" s="2"/>
      <c r="N254" s="3"/>
      <c r="O254" s="2"/>
      <c r="P254" s="2"/>
      <c r="Q254" s="3"/>
      <c r="R254" s="2">
        <f t="shared" si="163"/>
        <v>0</v>
      </c>
      <c r="S254" s="3">
        <f t="shared" si="164"/>
        <v>0</v>
      </c>
      <c r="T254" s="2"/>
      <c r="U254" s="3"/>
      <c r="V254" s="2"/>
      <c r="W254" s="3"/>
      <c r="X254" s="2"/>
      <c r="Y254" s="2"/>
      <c r="Z254" s="3">
        <f>X254*Y254</f>
        <v>0</v>
      </c>
      <c r="AA254" s="2">
        <f t="shared" si="168"/>
        <v>0</v>
      </c>
      <c r="AB254" s="3">
        <f t="shared" si="168"/>
        <v>0</v>
      </c>
      <c r="AC254" s="2"/>
      <c r="AD254" s="109" t="b">
        <f t="shared" si="135"/>
        <v>1</v>
      </c>
      <c r="AE254" s="109" t="b">
        <f t="shared" si="136"/>
        <v>1</v>
      </c>
    </row>
    <row r="255" spans="1:31">
      <c r="A255" s="2"/>
      <c r="B255" s="2" t="s">
        <v>157</v>
      </c>
      <c r="C255" s="2">
        <v>76</v>
      </c>
      <c r="D255" s="3">
        <v>182.4</v>
      </c>
      <c r="E255" s="2">
        <f>C255</f>
        <v>76</v>
      </c>
      <c r="F255" s="3">
        <f>D255</f>
        <v>182.4</v>
      </c>
      <c r="G255" s="108">
        <f t="shared" si="133"/>
        <v>1</v>
      </c>
      <c r="H255" s="108">
        <f t="shared" si="134"/>
        <v>1</v>
      </c>
      <c r="I255" s="2">
        <f t="shared" si="159"/>
        <v>0</v>
      </c>
      <c r="J255" s="3">
        <f t="shared" si="159"/>
        <v>0</v>
      </c>
      <c r="K255" s="2"/>
      <c r="L255" s="3"/>
      <c r="M255" s="2"/>
      <c r="N255" s="3"/>
      <c r="O255" s="2">
        <v>0.2</v>
      </c>
      <c r="P255" s="2">
        <f>C255</f>
        <v>76</v>
      </c>
      <c r="Q255" s="3">
        <f t="shared" si="162"/>
        <v>182.4</v>
      </c>
      <c r="R255" s="2">
        <f t="shared" si="163"/>
        <v>76</v>
      </c>
      <c r="S255" s="3">
        <f t="shared" si="164"/>
        <v>182.4</v>
      </c>
      <c r="T255" s="2"/>
      <c r="U255" s="3"/>
      <c r="V255" s="2"/>
      <c r="W255" s="3"/>
      <c r="X255" s="2">
        <v>0.2</v>
      </c>
      <c r="Y255" s="2">
        <v>76</v>
      </c>
      <c r="Z255" s="3">
        <f>Y255*X255*12</f>
        <v>182.4</v>
      </c>
      <c r="AA255" s="2">
        <f t="shared" si="168"/>
        <v>76</v>
      </c>
      <c r="AB255" s="3">
        <f t="shared" si="168"/>
        <v>182.4</v>
      </c>
      <c r="AC255" s="2"/>
      <c r="AD255" s="109" t="b">
        <f t="shared" si="135"/>
        <v>0</v>
      </c>
      <c r="AE255" s="109" t="b">
        <f t="shared" si="136"/>
        <v>1</v>
      </c>
    </row>
    <row r="256" spans="1:31">
      <c r="A256" s="2"/>
      <c r="B256" s="2" t="s">
        <v>158</v>
      </c>
      <c r="C256" s="2">
        <v>75</v>
      </c>
      <c r="D256" s="3">
        <v>180</v>
      </c>
      <c r="E256" s="2">
        <f>C256</f>
        <v>75</v>
      </c>
      <c r="F256" s="3">
        <f>D256</f>
        <v>180</v>
      </c>
      <c r="G256" s="108">
        <f t="shared" si="133"/>
        <v>1</v>
      </c>
      <c r="H256" s="108">
        <f t="shared" si="134"/>
        <v>1</v>
      </c>
      <c r="I256" s="2">
        <f t="shared" si="159"/>
        <v>0</v>
      </c>
      <c r="J256" s="3">
        <f t="shared" si="159"/>
        <v>0</v>
      </c>
      <c r="K256" s="2"/>
      <c r="L256" s="3"/>
      <c r="M256" s="2"/>
      <c r="N256" s="3"/>
      <c r="O256" s="2">
        <v>0.2</v>
      </c>
      <c r="P256" s="2">
        <f>C256</f>
        <v>75</v>
      </c>
      <c r="Q256" s="3">
        <f t="shared" si="162"/>
        <v>180</v>
      </c>
      <c r="R256" s="2">
        <f t="shared" si="163"/>
        <v>75</v>
      </c>
      <c r="S256" s="3">
        <f t="shared" si="164"/>
        <v>180</v>
      </c>
      <c r="T256" s="2"/>
      <c r="U256" s="3"/>
      <c r="V256" s="2"/>
      <c r="W256" s="3"/>
      <c r="X256" s="2">
        <v>0.2</v>
      </c>
      <c r="Y256" s="2">
        <v>75</v>
      </c>
      <c r="Z256" s="3">
        <f>Y256*X256*12</f>
        <v>180</v>
      </c>
      <c r="AA256" s="2">
        <f t="shared" si="168"/>
        <v>75</v>
      </c>
      <c r="AB256" s="3">
        <f t="shared" si="168"/>
        <v>180</v>
      </c>
      <c r="AC256" s="2"/>
      <c r="AD256" s="109" t="b">
        <f t="shared" si="135"/>
        <v>0</v>
      </c>
      <c r="AE256" s="109" t="b">
        <f t="shared" si="136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3"/>
        <v>#DIV/0!</v>
      </c>
      <c r="H257" s="108" t="e">
        <f t="shared" si="134"/>
        <v>#DIV/0!</v>
      </c>
      <c r="I257" s="2">
        <f t="shared" si="159"/>
        <v>0</v>
      </c>
      <c r="J257" s="3">
        <f t="shared" si="159"/>
        <v>0</v>
      </c>
      <c r="K257" s="2"/>
      <c r="L257" s="3"/>
      <c r="M257" s="2"/>
      <c r="N257" s="3"/>
      <c r="O257" s="2"/>
      <c r="P257" s="2"/>
      <c r="Q257" s="3">
        <f t="shared" si="162"/>
        <v>0</v>
      </c>
      <c r="R257" s="2">
        <f t="shared" si="163"/>
        <v>0</v>
      </c>
      <c r="S257" s="3">
        <f t="shared" si="164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8"/>
        <v>0</v>
      </c>
      <c r="AB257" s="3">
        <f t="shared" si="168"/>
        <v>0</v>
      </c>
      <c r="AC257" s="2"/>
      <c r="AD257" s="109" t="b">
        <f t="shared" si="135"/>
        <v>1</v>
      </c>
      <c r="AE257" s="109" t="b">
        <f t="shared" si="136"/>
        <v>1</v>
      </c>
    </row>
    <row r="258" spans="1:31" s="176" customFormat="1">
      <c r="A258" s="4"/>
      <c r="B258" s="4" t="s">
        <v>108</v>
      </c>
      <c r="C258" s="4">
        <f>SUM(C241:C257)</f>
        <v>549</v>
      </c>
      <c r="D258" s="5">
        <f>SUM(D241:D257)</f>
        <v>1515.6000000000001</v>
      </c>
      <c r="E258" s="4">
        <f>SUM(E241:E257)</f>
        <v>549</v>
      </c>
      <c r="F258" s="5">
        <f>SUM(F241:F257)</f>
        <v>1515.6000000000001</v>
      </c>
      <c r="G258" s="175">
        <f t="shared" si="133"/>
        <v>1</v>
      </c>
      <c r="H258" s="175">
        <f t="shared" si="134"/>
        <v>1</v>
      </c>
      <c r="I258" s="4">
        <f t="shared" ref="I258:N258" si="169">SUM(I241:I257)</f>
        <v>0</v>
      </c>
      <c r="J258" s="5">
        <f t="shared" si="169"/>
        <v>0</v>
      </c>
      <c r="K258" s="4">
        <f t="shared" si="169"/>
        <v>0</v>
      </c>
      <c r="L258" s="5">
        <f t="shared" si="169"/>
        <v>0</v>
      </c>
      <c r="M258" s="4">
        <f t="shared" si="169"/>
        <v>0</v>
      </c>
      <c r="N258" s="5">
        <f t="shared" si="169"/>
        <v>0</v>
      </c>
      <c r="O258" s="4">
        <f t="shared" ref="O258:W258" si="170">SUM(O241:O257)</f>
        <v>1.5999999999999999</v>
      </c>
      <c r="P258" s="4">
        <f t="shared" si="170"/>
        <v>549</v>
      </c>
      <c r="Q258" s="5">
        <f t="shared" si="170"/>
        <v>1515.6000000000001</v>
      </c>
      <c r="R258" s="4">
        <f t="shared" si="170"/>
        <v>549</v>
      </c>
      <c r="S258" s="5">
        <f t="shared" si="170"/>
        <v>1515.6000000000001</v>
      </c>
      <c r="T258" s="4">
        <f t="shared" si="170"/>
        <v>0</v>
      </c>
      <c r="U258" s="5">
        <f t="shared" si="170"/>
        <v>0</v>
      </c>
      <c r="V258" s="4">
        <f t="shared" si="170"/>
        <v>0</v>
      </c>
      <c r="W258" s="5">
        <f t="shared" si="170"/>
        <v>0</v>
      </c>
      <c r="X258" s="4">
        <v>1.5999999999999999</v>
      </c>
      <c r="Y258" s="4">
        <f>SUM(Y241:Y257)</f>
        <v>549</v>
      </c>
      <c r="Z258" s="5">
        <f>SUM(Z241:Z257)</f>
        <v>1515.6000000000001</v>
      </c>
      <c r="AA258" s="4">
        <f>SUM(AA241:AA257)</f>
        <v>549</v>
      </c>
      <c r="AB258" s="5">
        <f>SUM(AB241:AB257)</f>
        <v>1515.6000000000001</v>
      </c>
      <c r="AC258" s="4"/>
      <c r="AD258" s="109" t="b">
        <f t="shared" si="135"/>
        <v>0</v>
      </c>
      <c r="AE258" s="109" t="b">
        <f t="shared" si="136"/>
        <v>1</v>
      </c>
    </row>
    <row r="259" spans="1:31" s="176" customFormat="1">
      <c r="A259" s="4"/>
      <c r="B259" s="4" t="s">
        <v>12</v>
      </c>
      <c r="C259" s="4">
        <f>C258</f>
        <v>549</v>
      </c>
      <c r="D259" s="5">
        <f>D258</f>
        <v>1515.6000000000001</v>
      </c>
      <c r="E259" s="4">
        <f>E258</f>
        <v>549</v>
      </c>
      <c r="F259" s="5">
        <f>F258</f>
        <v>1515.6000000000001</v>
      </c>
      <c r="G259" s="175">
        <f t="shared" si="133"/>
        <v>1</v>
      </c>
      <c r="H259" s="175">
        <f t="shared" si="134"/>
        <v>1</v>
      </c>
      <c r="I259" s="4">
        <f t="shared" ref="I259:W259" si="171">I258</f>
        <v>0</v>
      </c>
      <c r="J259" s="5">
        <f t="shared" si="171"/>
        <v>0</v>
      </c>
      <c r="K259" s="4">
        <f t="shared" si="171"/>
        <v>0</v>
      </c>
      <c r="L259" s="5">
        <f t="shared" si="171"/>
        <v>0</v>
      </c>
      <c r="M259" s="4">
        <f t="shared" si="171"/>
        <v>0</v>
      </c>
      <c r="N259" s="5">
        <f t="shared" si="171"/>
        <v>0</v>
      </c>
      <c r="O259" s="4">
        <f t="shared" si="171"/>
        <v>1.5999999999999999</v>
      </c>
      <c r="P259" s="4">
        <f t="shared" si="171"/>
        <v>549</v>
      </c>
      <c r="Q259" s="5">
        <f t="shared" si="171"/>
        <v>1515.6000000000001</v>
      </c>
      <c r="R259" s="4">
        <f t="shared" si="171"/>
        <v>549</v>
      </c>
      <c r="S259" s="5">
        <f t="shared" si="171"/>
        <v>1515.6000000000001</v>
      </c>
      <c r="T259" s="4">
        <f t="shared" si="171"/>
        <v>0</v>
      </c>
      <c r="U259" s="5">
        <f t="shared" si="171"/>
        <v>0</v>
      </c>
      <c r="V259" s="4">
        <f t="shared" si="171"/>
        <v>0</v>
      </c>
      <c r="W259" s="5">
        <f t="shared" si="171"/>
        <v>0</v>
      </c>
      <c r="X259" s="4">
        <v>1.5999999999999999</v>
      </c>
      <c r="Y259" s="4">
        <f>Y258</f>
        <v>549</v>
      </c>
      <c r="Z259" s="5">
        <f>Z258</f>
        <v>1515.6000000000001</v>
      </c>
      <c r="AA259" s="4">
        <f>AA258</f>
        <v>549</v>
      </c>
      <c r="AB259" s="5">
        <f>AB258</f>
        <v>1515.6000000000001</v>
      </c>
      <c r="AC259" s="4"/>
      <c r="AD259" s="109" t="b">
        <f t="shared" si="135"/>
        <v>0</v>
      </c>
      <c r="AE259" s="109" t="b">
        <f t="shared" si="136"/>
        <v>1</v>
      </c>
    </row>
    <row r="260" spans="1:31" s="176" customFormat="1">
      <c r="A260" s="4"/>
      <c r="B260" s="4" t="s">
        <v>169</v>
      </c>
      <c r="C260" s="4">
        <f>C259+C238</f>
        <v>549</v>
      </c>
      <c r="D260" s="5">
        <f>D259+D238</f>
        <v>1515.6000000000001</v>
      </c>
      <c r="E260" s="4">
        <f>E259+E238</f>
        <v>549</v>
      </c>
      <c r="F260" s="5">
        <f>F259+F238</f>
        <v>1515.6000000000001</v>
      </c>
      <c r="G260" s="175">
        <f t="shared" si="133"/>
        <v>1</v>
      </c>
      <c r="H260" s="175">
        <f t="shared" si="134"/>
        <v>1</v>
      </c>
      <c r="I260" s="4">
        <f t="shared" ref="I260:W260" si="172">I259+I238</f>
        <v>0</v>
      </c>
      <c r="J260" s="5">
        <f t="shared" si="172"/>
        <v>0</v>
      </c>
      <c r="K260" s="4">
        <f t="shared" si="172"/>
        <v>0</v>
      </c>
      <c r="L260" s="5">
        <f t="shared" si="172"/>
        <v>0</v>
      </c>
      <c r="M260" s="4">
        <f t="shared" si="172"/>
        <v>0</v>
      </c>
      <c r="N260" s="5">
        <f t="shared" si="172"/>
        <v>0</v>
      </c>
      <c r="O260" s="4">
        <f t="shared" si="172"/>
        <v>1.5999999999999999</v>
      </c>
      <c r="P260" s="4">
        <f t="shared" si="172"/>
        <v>549</v>
      </c>
      <c r="Q260" s="5">
        <f t="shared" si="172"/>
        <v>1515.6000000000001</v>
      </c>
      <c r="R260" s="4">
        <f t="shared" si="172"/>
        <v>549</v>
      </c>
      <c r="S260" s="5">
        <f t="shared" si="172"/>
        <v>1515.6000000000001</v>
      </c>
      <c r="T260" s="4">
        <f t="shared" si="172"/>
        <v>0</v>
      </c>
      <c r="U260" s="5">
        <f t="shared" si="172"/>
        <v>0</v>
      </c>
      <c r="V260" s="4">
        <f t="shared" si="172"/>
        <v>0</v>
      </c>
      <c r="W260" s="5">
        <f t="shared" si="172"/>
        <v>0</v>
      </c>
      <c r="X260" s="4">
        <v>1.5999999999999999</v>
      </c>
      <c r="Y260" s="4">
        <f>Y259+Y238</f>
        <v>549</v>
      </c>
      <c r="Z260" s="5">
        <f>Z259+Z238</f>
        <v>1515.6000000000001</v>
      </c>
      <c r="AA260" s="4">
        <f>AA259+AA238</f>
        <v>549</v>
      </c>
      <c r="AB260" s="5">
        <f>AB259+AB238</f>
        <v>1515.6000000000001</v>
      </c>
      <c r="AC260" s="4"/>
      <c r="AD260" s="109" t="b">
        <f t="shared" si="135"/>
        <v>0</v>
      </c>
      <c r="AE260" s="109" t="b">
        <f t="shared" si="136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5"/>
        <v>1</v>
      </c>
      <c r="AE261" s="109" t="b">
        <f t="shared" si="136"/>
        <v>1</v>
      </c>
    </row>
    <row r="262" spans="1:31" s="176" customFormat="1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5"/>
        <v>1</v>
      </c>
      <c r="AE262" s="109" t="b">
        <f t="shared" si="136"/>
        <v>1</v>
      </c>
    </row>
    <row r="263" spans="1:31" ht="31.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5"/>
        <v>1</v>
      </c>
      <c r="AE263" s="109" t="b">
        <f t="shared" si="136"/>
        <v>1</v>
      </c>
    </row>
    <row r="264" spans="1:31">
      <c r="A264" s="2"/>
      <c r="B264" s="2" t="s">
        <v>125</v>
      </c>
      <c r="C264" s="2">
        <v>346</v>
      </c>
      <c r="D264" s="3">
        <v>2.4222076000000001</v>
      </c>
      <c r="E264" s="2"/>
      <c r="F264" s="3"/>
      <c r="G264" s="108">
        <f t="shared" ref="G264:G326" si="173">E264/C264</f>
        <v>0</v>
      </c>
      <c r="H264" s="108">
        <f t="shared" ref="H264:H326" si="174">F264/D264</f>
        <v>0</v>
      </c>
      <c r="I264" s="2">
        <f t="shared" ref="I264:J324" si="175">C264-E264</f>
        <v>346</v>
      </c>
      <c r="J264" s="3">
        <f t="shared" si="175"/>
        <v>2.4222076000000001</v>
      </c>
      <c r="K264" s="2"/>
      <c r="L264" s="3"/>
      <c r="M264" s="2"/>
      <c r="N264" s="3"/>
      <c r="O264" s="2">
        <f>0.002*5</f>
        <v>0.01</v>
      </c>
      <c r="P264" s="2">
        <v>448</v>
      </c>
      <c r="Q264" s="3">
        <f t="shared" ref="Q264:Q270" si="176">P264*O264</f>
        <v>4.4800000000000004</v>
      </c>
      <c r="R264" s="2">
        <f t="shared" ref="R264:S266" si="177">K264+M264+P264</f>
        <v>448</v>
      </c>
      <c r="S264" s="3">
        <f t="shared" si="177"/>
        <v>4.4800000000000004</v>
      </c>
      <c r="T264" s="2"/>
      <c r="U264" s="3"/>
      <c r="V264" s="2"/>
      <c r="W264" s="3"/>
      <c r="X264" s="2">
        <v>0.01</v>
      </c>
      <c r="Y264" s="2">
        <v>448</v>
      </c>
      <c r="Z264" s="3">
        <f>X264*Y264</f>
        <v>4.4800000000000004</v>
      </c>
      <c r="AA264" s="2">
        <f t="shared" ref="AA264:AB266" si="178">T264+V264+Y264</f>
        <v>448</v>
      </c>
      <c r="AB264" s="3">
        <f t="shared" si="178"/>
        <v>4.4800000000000004</v>
      </c>
      <c r="AC264" s="2"/>
      <c r="AD264" s="109" t="b">
        <f t="shared" ref="AD264:AD327" si="179">X264*Y264=Z264</f>
        <v>1</v>
      </c>
      <c r="AE264" s="109" t="b">
        <f t="shared" ref="AE264:AE327" si="180">U264+W264+Z264=AB264</f>
        <v>1</v>
      </c>
    </row>
    <row r="265" spans="1:31">
      <c r="A265" s="2"/>
      <c r="B265" s="2" t="s">
        <v>173</v>
      </c>
      <c r="C265" s="2">
        <v>519</v>
      </c>
      <c r="D265" s="3">
        <v>3.6333114000000002</v>
      </c>
      <c r="E265" s="2"/>
      <c r="F265" s="3"/>
      <c r="G265" s="108">
        <f t="shared" si="173"/>
        <v>0</v>
      </c>
      <c r="H265" s="108">
        <f t="shared" si="174"/>
        <v>0</v>
      </c>
      <c r="I265" s="2">
        <f t="shared" si="175"/>
        <v>519</v>
      </c>
      <c r="J265" s="3">
        <f t="shared" si="175"/>
        <v>3.6333114000000002</v>
      </c>
      <c r="K265" s="2"/>
      <c r="L265" s="3"/>
      <c r="M265" s="2"/>
      <c r="N265" s="3"/>
      <c r="O265" s="2">
        <f>0.002*5</f>
        <v>0.01</v>
      </c>
      <c r="P265" s="2">
        <v>574</v>
      </c>
      <c r="Q265" s="3">
        <f t="shared" si="176"/>
        <v>5.74</v>
      </c>
      <c r="R265" s="2">
        <f t="shared" si="177"/>
        <v>574</v>
      </c>
      <c r="S265" s="3">
        <f t="shared" si="177"/>
        <v>5.74</v>
      </c>
      <c r="T265" s="2"/>
      <c r="U265" s="3"/>
      <c r="V265" s="2"/>
      <c r="W265" s="3"/>
      <c r="X265" s="2">
        <v>0.01</v>
      </c>
      <c r="Y265" s="2">
        <v>574</v>
      </c>
      <c r="Z265" s="3">
        <f>X265*Y265</f>
        <v>5.74</v>
      </c>
      <c r="AA265" s="2">
        <f t="shared" si="178"/>
        <v>574</v>
      </c>
      <c r="AB265" s="3">
        <f t="shared" si="178"/>
        <v>5.74</v>
      </c>
      <c r="AC265" s="2"/>
      <c r="AD265" s="109" t="b">
        <f t="shared" si="179"/>
        <v>1</v>
      </c>
      <c r="AE265" s="109" t="b">
        <f t="shared" si="180"/>
        <v>1</v>
      </c>
    </row>
    <row r="266" spans="1:31">
      <c r="A266" s="2"/>
      <c r="B266" s="2" t="s">
        <v>174</v>
      </c>
      <c r="C266" s="2">
        <v>885</v>
      </c>
      <c r="D266" s="3">
        <v>6.1955309999999999</v>
      </c>
      <c r="E266" s="2"/>
      <c r="F266" s="3"/>
      <c r="G266" s="108">
        <f t="shared" si="173"/>
        <v>0</v>
      </c>
      <c r="H266" s="108">
        <f t="shared" si="174"/>
        <v>0</v>
      </c>
      <c r="I266" s="2">
        <f t="shared" si="175"/>
        <v>885</v>
      </c>
      <c r="J266" s="3">
        <f t="shared" si="175"/>
        <v>6.1955309999999999</v>
      </c>
      <c r="K266" s="2"/>
      <c r="L266" s="3"/>
      <c r="M266" s="2"/>
      <c r="N266" s="3"/>
      <c r="O266" s="2">
        <f>0.002*5</f>
        <v>0.01</v>
      </c>
      <c r="P266" s="2">
        <v>747</v>
      </c>
      <c r="Q266" s="3">
        <f t="shared" si="176"/>
        <v>7.47</v>
      </c>
      <c r="R266" s="2">
        <f t="shared" si="177"/>
        <v>747</v>
      </c>
      <c r="S266" s="3">
        <f t="shared" si="177"/>
        <v>7.47</v>
      </c>
      <c r="T266" s="2"/>
      <c r="U266" s="3"/>
      <c r="V266" s="2"/>
      <c r="W266" s="3"/>
      <c r="X266" s="2">
        <v>0.01</v>
      </c>
      <c r="Y266" s="2">
        <v>747</v>
      </c>
      <c r="Z266" s="3">
        <f>X266*Y266</f>
        <v>7.47</v>
      </c>
      <c r="AA266" s="2">
        <f t="shared" si="178"/>
        <v>747</v>
      </c>
      <c r="AB266" s="3">
        <f t="shared" si="178"/>
        <v>7.47</v>
      </c>
      <c r="AC266" s="2"/>
      <c r="AD266" s="109" t="b">
        <f t="shared" si="179"/>
        <v>1</v>
      </c>
      <c r="AE266" s="109" t="b">
        <f t="shared" si="180"/>
        <v>1</v>
      </c>
    </row>
    <row r="267" spans="1:31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9"/>
        <v>1</v>
      </c>
      <c r="AE267" s="109" t="b">
        <f t="shared" si="180"/>
        <v>1</v>
      </c>
    </row>
    <row r="268" spans="1:31">
      <c r="A268" s="2"/>
      <c r="B268" s="2" t="s">
        <v>125</v>
      </c>
      <c r="C268" s="2">
        <v>346</v>
      </c>
      <c r="D268" s="3">
        <v>2.0760692000000001</v>
      </c>
      <c r="E268" s="2"/>
      <c r="F268" s="3"/>
      <c r="G268" s="108">
        <f t="shared" si="173"/>
        <v>0</v>
      </c>
      <c r="H268" s="108">
        <f t="shared" si="174"/>
        <v>0</v>
      </c>
      <c r="I268" s="2">
        <f t="shared" si="175"/>
        <v>346</v>
      </c>
      <c r="J268" s="3">
        <f t="shared" si="175"/>
        <v>2.0760692000000001</v>
      </c>
      <c r="K268" s="2"/>
      <c r="L268" s="3"/>
      <c r="M268" s="2"/>
      <c r="N268" s="3"/>
      <c r="O268" s="2">
        <f>0.001*10</f>
        <v>0.01</v>
      </c>
      <c r="P268" s="2">
        <f>P264</f>
        <v>448</v>
      </c>
      <c r="Q268" s="3">
        <f t="shared" si="176"/>
        <v>4.4800000000000004</v>
      </c>
      <c r="R268" s="2">
        <f t="shared" ref="R268:R274" si="181">K268+M268+P268</f>
        <v>448</v>
      </c>
      <c r="S268" s="3">
        <f t="shared" ref="S268:S274" si="182">L268+N268+Q268</f>
        <v>4.4800000000000004</v>
      </c>
      <c r="T268" s="2"/>
      <c r="U268" s="3"/>
      <c r="V268" s="2"/>
      <c r="W268" s="3"/>
      <c r="X268" s="2">
        <v>0.01</v>
      </c>
      <c r="Y268" s="2">
        <v>448</v>
      </c>
      <c r="Z268" s="3">
        <f t="shared" ref="Z268:Z274" si="183">X268*Y268</f>
        <v>4.4800000000000004</v>
      </c>
      <c r="AA268" s="2">
        <f t="shared" ref="AA268:AB274" si="184">T268+V268+Y268</f>
        <v>448</v>
      </c>
      <c r="AB268" s="3">
        <f t="shared" si="184"/>
        <v>4.4800000000000004</v>
      </c>
      <c r="AC268" s="2"/>
      <c r="AD268" s="109" t="b">
        <f t="shared" si="179"/>
        <v>1</v>
      </c>
      <c r="AE268" s="109" t="b">
        <f t="shared" si="180"/>
        <v>1</v>
      </c>
    </row>
    <row r="269" spans="1:31">
      <c r="A269" s="2"/>
      <c r="B269" s="2" t="s">
        <v>173</v>
      </c>
      <c r="C269" s="2">
        <v>519</v>
      </c>
      <c r="D269" s="3">
        <v>3.1141038000000001</v>
      </c>
      <c r="E269" s="2"/>
      <c r="F269" s="3"/>
      <c r="G269" s="108">
        <f t="shared" si="173"/>
        <v>0</v>
      </c>
      <c r="H269" s="108">
        <f t="shared" si="174"/>
        <v>0</v>
      </c>
      <c r="I269" s="2">
        <f t="shared" si="175"/>
        <v>519</v>
      </c>
      <c r="J269" s="3">
        <f t="shared" si="175"/>
        <v>3.1141038000000001</v>
      </c>
      <c r="K269" s="2"/>
      <c r="L269" s="3"/>
      <c r="M269" s="2"/>
      <c r="N269" s="3"/>
      <c r="O269" s="2">
        <f>0.001*10</f>
        <v>0.01</v>
      </c>
      <c r="P269" s="2">
        <f>P265</f>
        <v>574</v>
      </c>
      <c r="Q269" s="3">
        <f t="shared" si="176"/>
        <v>5.74</v>
      </c>
      <c r="R269" s="2">
        <f t="shared" si="181"/>
        <v>574</v>
      </c>
      <c r="S269" s="3">
        <f t="shared" si="182"/>
        <v>5.74</v>
      </c>
      <c r="T269" s="2"/>
      <c r="U269" s="3"/>
      <c r="V269" s="2"/>
      <c r="W269" s="3"/>
      <c r="X269" s="2">
        <v>0.01</v>
      </c>
      <c r="Y269" s="2">
        <v>574</v>
      </c>
      <c r="Z269" s="3">
        <f t="shared" si="183"/>
        <v>5.74</v>
      </c>
      <c r="AA269" s="2">
        <f t="shared" si="184"/>
        <v>574</v>
      </c>
      <c r="AB269" s="3">
        <f t="shared" si="184"/>
        <v>5.74</v>
      </c>
      <c r="AC269" s="2"/>
      <c r="AD269" s="109" t="b">
        <f t="shared" si="179"/>
        <v>1</v>
      </c>
      <c r="AE269" s="109" t="b">
        <f t="shared" si="180"/>
        <v>1</v>
      </c>
    </row>
    <row r="270" spans="1:31">
      <c r="A270" s="2"/>
      <c r="B270" s="2" t="s">
        <v>174</v>
      </c>
      <c r="C270" s="2">
        <v>885</v>
      </c>
      <c r="D270" s="3">
        <v>5.3101769999999995</v>
      </c>
      <c r="E270" s="2"/>
      <c r="F270" s="3"/>
      <c r="G270" s="108">
        <f t="shared" si="173"/>
        <v>0</v>
      </c>
      <c r="H270" s="108">
        <f t="shared" si="174"/>
        <v>0</v>
      </c>
      <c r="I270" s="2">
        <f t="shared" si="175"/>
        <v>885</v>
      </c>
      <c r="J270" s="3">
        <f t="shared" si="175"/>
        <v>5.3101769999999995</v>
      </c>
      <c r="K270" s="2"/>
      <c r="L270" s="3"/>
      <c r="M270" s="2"/>
      <c r="N270" s="3"/>
      <c r="O270" s="2">
        <f>0.001*10</f>
        <v>0.01</v>
      </c>
      <c r="P270" s="2">
        <f>P266</f>
        <v>747</v>
      </c>
      <c r="Q270" s="3">
        <f t="shared" si="176"/>
        <v>7.47</v>
      </c>
      <c r="R270" s="2">
        <f t="shared" si="181"/>
        <v>747</v>
      </c>
      <c r="S270" s="3">
        <f t="shared" si="182"/>
        <v>7.47</v>
      </c>
      <c r="T270" s="2"/>
      <c r="U270" s="3"/>
      <c r="V270" s="2"/>
      <c r="W270" s="3"/>
      <c r="X270" s="2">
        <v>0.01</v>
      </c>
      <c r="Y270" s="2">
        <v>747</v>
      </c>
      <c r="Z270" s="3">
        <f t="shared" si="183"/>
        <v>7.47</v>
      </c>
      <c r="AA270" s="2">
        <f t="shared" si="184"/>
        <v>747</v>
      </c>
      <c r="AB270" s="3">
        <f t="shared" si="184"/>
        <v>7.47</v>
      </c>
      <c r="AC270" s="2"/>
      <c r="AD270" s="109" t="b">
        <f t="shared" si="179"/>
        <v>1</v>
      </c>
      <c r="AE270" s="109" t="b">
        <f t="shared" si="180"/>
        <v>1</v>
      </c>
    </row>
    <row r="271" spans="1:31" ht="31.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3"/>
        <v>#DIV/0!</v>
      </c>
      <c r="H271" s="108" t="e">
        <f t="shared" si="174"/>
        <v>#DIV/0!</v>
      </c>
      <c r="I271" s="2">
        <f t="shared" si="175"/>
        <v>0</v>
      </c>
      <c r="J271" s="3">
        <f t="shared" si="175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1"/>
        <v>0</v>
      </c>
      <c r="S271" s="3">
        <f t="shared" si="182"/>
        <v>0</v>
      </c>
      <c r="T271" s="2"/>
      <c r="U271" s="3"/>
      <c r="V271" s="2"/>
      <c r="W271" s="3"/>
      <c r="X271" s="2">
        <v>0.06</v>
      </c>
      <c r="Y271" s="2"/>
      <c r="Z271" s="3">
        <f t="shared" si="183"/>
        <v>0</v>
      </c>
      <c r="AA271" s="2">
        <f t="shared" si="184"/>
        <v>0</v>
      </c>
      <c r="AB271" s="3">
        <f t="shared" si="184"/>
        <v>0</v>
      </c>
      <c r="AC271" s="2"/>
      <c r="AD271" s="109" t="b">
        <f t="shared" si="179"/>
        <v>1</v>
      </c>
      <c r="AE271" s="109" t="b">
        <f t="shared" si="180"/>
        <v>1</v>
      </c>
    </row>
    <row r="272" spans="1:31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3"/>
        <v>#DIV/0!</v>
      </c>
      <c r="H272" s="108" t="e">
        <f t="shared" si="174"/>
        <v>#DIV/0!</v>
      </c>
      <c r="I272" s="2">
        <f t="shared" si="175"/>
        <v>0</v>
      </c>
      <c r="J272" s="3">
        <f t="shared" si="175"/>
        <v>0</v>
      </c>
      <c r="K272" s="2"/>
      <c r="L272" s="3"/>
      <c r="M272" s="2"/>
      <c r="N272" s="3"/>
      <c r="O272" s="2"/>
      <c r="P272" s="2"/>
      <c r="Q272" s="3"/>
      <c r="R272" s="2">
        <f t="shared" si="181"/>
        <v>0</v>
      </c>
      <c r="S272" s="3">
        <f t="shared" si="182"/>
        <v>0</v>
      </c>
      <c r="T272" s="2"/>
      <c r="U272" s="3"/>
      <c r="V272" s="2"/>
      <c r="W272" s="3"/>
      <c r="X272" s="2"/>
      <c r="Y272" s="2"/>
      <c r="Z272" s="3">
        <f t="shared" si="183"/>
        <v>0</v>
      </c>
      <c r="AA272" s="2">
        <f t="shared" si="184"/>
        <v>0</v>
      </c>
      <c r="AB272" s="3">
        <f t="shared" si="184"/>
        <v>0</v>
      </c>
      <c r="AC272" s="2"/>
      <c r="AD272" s="109" t="b">
        <f t="shared" si="179"/>
        <v>1</v>
      </c>
      <c r="AE272" s="109" t="b">
        <f t="shared" si="180"/>
        <v>1</v>
      </c>
    </row>
    <row r="273" spans="1:31" ht="47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3"/>
        <v>#DIV/0!</v>
      </c>
      <c r="H273" s="108" t="e">
        <f t="shared" si="174"/>
        <v>#DIV/0!</v>
      </c>
      <c r="I273" s="2">
        <f t="shared" si="175"/>
        <v>0</v>
      </c>
      <c r="J273" s="3">
        <f t="shared" si="175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1"/>
        <v>0</v>
      </c>
      <c r="S273" s="3">
        <f t="shared" si="182"/>
        <v>0</v>
      </c>
      <c r="T273" s="2"/>
      <c r="U273" s="3"/>
      <c r="V273" s="2"/>
      <c r="W273" s="3"/>
      <c r="X273" s="2">
        <v>0.06</v>
      </c>
      <c r="Y273" s="2"/>
      <c r="Z273" s="3">
        <f t="shared" si="183"/>
        <v>0</v>
      </c>
      <c r="AA273" s="2">
        <f t="shared" si="184"/>
        <v>0</v>
      </c>
      <c r="AB273" s="3">
        <f t="shared" si="184"/>
        <v>0</v>
      </c>
      <c r="AC273" s="2"/>
      <c r="AD273" s="109" t="b">
        <f t="shared" si="179"/>
        <v>1</v>
      </c>
      <c r="AE273" s="109" t="b">
        <f t="shared" si="180"/>
        <v>1</v>
      </c>
    </row>
    <row r="274" spans="1:31" ht="47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3"/>
        <v>#DIV/0!</v>
      </c>
      <c r="H274" s="108" t="e">
        <f t="shared" si="174"/>
        <v>#DIV/0!</v>
      </c>
      <c r="I274" s="2">
        <f t="shared" si="175"/>
        <v>0</v>
      </c>
      <c r="J274" s="3">
        <f t="shared" si="175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1"/>
        <v>0</v>
      </c>
      <c r="S274" s="3">
        <f t="shared" si="182"/>
        <v>0</v>
      </c>
      <c r="T274" s="2"/>
      <c r="U274" s="3"/>
      <c r="V274" s="2"/>
      <c r="W274" s="3"/>
      <c r="X274" s="2">
        <v>0.06</v>
      </c>
      <c r="Y274" s="2"/>
      <c r="Z274" s="3">
        <f t="shared" si="183"/>
        <v>0</v>
      </c>
      <c r="AA274" s="2">
        <f t="shared" si="184"/>
        <v>0</v>
      </c>
      <c r="AB274" s="3">
        <f t="shared" si="184"/>
        <v>0</v>
      </c>
      <c r="AC274" s="2"/>
      <c r="AD274" s="109" t="b">
        <f t="shared" si="179"/>
        <v>1</v>
      </c>
      <c r="AE274" s="109" t="b">
        <f t="shared" si="180"/>
        <v>1</v>
      </c>
    </row>
    <row r="275" spans="1:31" s="176" customFormat="1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9"/>
        <v>1</v>
      </c>
      <c r="AE275" s="109" t="b">
        <f t="shared" si="180"/>
        <v>1</v>
      </c>
    </row>
    <row r="276" spans="1:31" ht="78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3"/>
        <v>#DIV/0!</v>
      </c>
      <c r="H276" s="108" t="e">
        <f t="shared" si="174"/>
        <v>#DIV/0!</v>
      </c>
      <c r="I276" s="2">
        <f t="shared" si="175"/>
        <v>0</v>
      </c>
      <c r="J276" s="3">
        <f t="shared" si="175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5">K276+M276+P276</f>
        <v>0</v>
      </c>
      <c r="S276" s="3">
        <f t="shared" si="185"/>
        <v>0</v>
      </c>
      <c r="T276" s="2"/>
      <c r="U276" s="3"/>
      <c r="V276" s="2"/>
      <c r="W276" s="3"/>
      <c r="X276" s="2"/>
      <c r="Y276" s="2"/>
      <c r="Z276" s="3">
        <f>X276*Y276</f>
        <v>0</v>
      </c>
      <c r="AA276" s="2">
        <f t="shared" ref="AA276:AB279" si="186">T276+V276+Y276</f>
        <v>0</v>
      </c>
      <c r="AB276" s="3">
        <f t="shared" si="186"/>
        <v>0</v>
      </c>
      <c r="AC276" s="2"/>
      <c r="AD276" s="109" t="b">
        <f t="shared" si="179"/>
        <v>1</v>
      </c>
      <c r="AE276" s="109" t="b">
        <f t="shared" si="180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3"/>
        <v>0</v>
      </c>
      <c r="H277" s="108">
        <f t="shared" si="174"/>
        <v>0</v>
      </c>
      <c r="I277" s="2">
        <f t="shared" si="175"/>
        <v>10</v>
      </c>
      <c r="J277" s="3">
        <f t="shared" si="175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5"/>
        <v>10</v>
      </c>
      <c r="S277" s="3">
        <f t="shared" si="185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si="186"/>
        <v>10</v>
      </c>
      <c r="AB277" s="3">
        <f t="shared" si="186"/>
        <v>0.2</v>
      </c>
      <c r="AC277" s="2"/>
      <c r="AD277" s="109" t="b">
        <f t="shared" si="179"/>
        <v>1</v>
      </c>
      <c r="AE277" s="109" t="b">
        <f t="shared" si="180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3"/>
        <v>0</v>
      </c>
      <c r="H278" s="108">
        <f t="shared" si="174"/>
        <v>0</v>
      </c>
      <c r="I278" s="2">
        <f t="shared" si="175"/>
        <v>10</v>
      </c>
      <c r="J278" s="3">
        <f t="shared" si="175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5"/>
        <v>10</v>
      </c>
      <c r="S278" s="3">
        <f t="shared" si="185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6"/>
        <v>10</v>
      </c>
      <c r="AB278" s="3">
        <f t="shared" si="186"/>
        <v>0.2</v>
      </c>
      <c r="AC278" s="2"/>
      <c r="AD278" s="109" t="b">
        <f t="shared" si="179"/>
        <v>1</v>
      </c>
      <c r="AE278" s="109" t="b">
        <f t="shared" si="180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3"/>
        <v>0</v>
      </c>
      <c r="H279" s="108">
        <f t="shared" si="174"/>
        <v>0</v>
      </c>
      <c r="I279" s="2">
        <f t="shared" si="175"/>
        <v>12</v>
      </c>
      <c r="J279" s="3">
        <f t="shared" si="175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5"/>
        <v>12</v>
      </c>
      <c r="S279" s="3">
        <f t="shared" si="185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6"/>
        <v>12</v>
      </c>
      <c r="AB279" s="3">
        <f t="shared" si="186"/>
        <v>0.24</v>
      </c>
      <c r="AC279" s="2"/>
      <c r="AD279" s="109" t="b">
        <f t="shared" si="179"/>
        <v>1</v>
      </c>
      <c r="AE279" s="109" t="b">
        <f t="shared" si="180"/>
        <v>1</v>
      </c>
    </row>
    <row r="280" spans="1:31" s="176" customFormat="1" ht="31.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9"/>
        <v>1</v>
      </c>
      <c r="AE280" s="109" t="b">
        <f t="shared" si="180"/>
        <v>1</v>
      </c>
    </row>
    <row r="281" spans="1:31">
      <c r="A281" s="2">
        <v>11.06</v>
      </c>
      <c r="B281" s="2" t="s">
        <v>183</v>
      </c>
      <c r="C281" s="2">
        <v>3</v>
      </c>
      <c r="D281" s="3">
        <v>0.06</v>
      </c>
      <c r="E281" s="2"/>
      <c r="F281" s="3"/>
      <c r="G281" s="108">
        <f t="shared" si="173"/>
        <v>0</v>
      </c>
      <c r="H281" s="108">
        <f t="shared" si="174"/>
        <v>0</v>
      </c>
      <c r="I281" s="2">
        <f t="shared" si="175"/>
        <v>3</v>
      </c>
      <c r="J281" s="3">
        <f t="shared" si="175"/>
        <v>0.06</v>
      </c>
      <c r="K281" s="2"/>
      <c r="L281" s="3"/>
      <c r="M281" s="2"/>
      <c r="N281" s="3"/>
      <c r="O281" s="2">
        <v>0.02</v>
      </c>
      <c r="P281" s="2">
        <v>7</v>
      </c>
      <c r="Q281" s="3">
        <f>P281*O281</f>
        <v>0.14000000000000001</v>
      </c>
      <c r="R281" s="2">
        <f>K281+M281+P281</f>
        <v>7</v>
      </c>
      <c r="S281" s="3">
        <f>L281+N281+Q281</f>
        <v>0.14000000000000001</v>
      </c>
      <c r="T281" s="2"/>
      <c r="U281" s="3"/>
      <c r="V281" s="2"/>
      <c r="W281" s="3"/>
      <c r="X281" s="2">
        <v>0.02</v>
      </c>
      <c r="Y281" s="2">
        <v>7</v>
      </c>
      <c r="Z281" s="3">
        <f>X281*Y281</f>
        <v>0.14000000000000001</v>
      </c>
      <c r="AA281" s="2">
        <f>T281+V281+Y281</f>
        <v>7</v>
      </c>
      <c r="AB281" s="3">
        <f>U281+W281+Z281</f>
        <v>0.14000000000000001</v>
      </c>
      <c r="AC281" s="2"/>
      <c r="AD281" s="109" t="b">
        <f t="shared" si="179"/>
        <v>1</v>
      </c>
      <c r="AE281" s="109" t="b">
        <f t="shared" si="180"/>
        <v>1</v>
      </c>
    </row>
    <row r="282" spans="1:31">
      <c r="A282" s="2">
        <v>11.07</v>
      </c>
      <c r="B282" s="2" t="s">
        <v>184</v>
      </c>
      <c r="C282" s="2">
        <v>60</v>
      </c>
      <c r="D282" s="3">
        <v>0.96</v>
      </c>
      <c r="E282" s="2"/>
      <c r="F282" s="3"/>
      <c r="G282" s="108">
        <f t="shared" si="173"/>
        <v>0</v>
      </c>
      <c r="H282" s="108">
        <f t="shared" si="174"/>
        <v>0</v>
      </c>
      <c r="I282" s="2">
        <f t="shared" si="175"/>
        <v>60</v>
      </c>
      <c r="J282" s="3">
        <f t="shared" si="175"/>
        <v>0.96</v>
      </c>
      <c r="K282" s="2"/>
      <c r="L282" s="3"/>
      <c r="M282" s="2"/>
      <c r="N282" s="3"/>
      <c r="O282" s="2">
        <v>1.6E-2</v>
      </c>
      <c r="P282" s="2">
        <v>198</v>
      </c>
      <c r="Q282" s="3">
        <f>P282*O282</f>
        <v>3.1680000000000001</v>
      </c>
      <c r="R282" s="2">
        <f>K282+M282+P282</f>
        <v>198</v>
      </c>
      <c r="S282" s="3">
        <f>L282+N282+Q282</f>
        <v>3.1680000000000001</v>
      </c>
      <c r="T282" s="2"/>
      <c r="U282" s="3"/>
      <c r="V282" s="2"/>
      <c r="W282" s="3"/>
      <c r="X282" s="2">
        <v>1.6E-2</v>
      </c>
      <c r="Y282" s="2">
        <v>198</v>
      </c>
      <c r="Z282" s="3">
        <f>X282*Y282</f>
        <v>3.1680000000000001</v>
      </c>
      <c r="AA282" s="2">
        <f>T282+V282+Y282</f>
        <v>198</v>
      </c>
      <c r="AB282" s="3">
        <f>U282+W282+Z282</f>
        <v>3.1680000000000001</v>
      </c>
      <c r="AC282" s="2"/>
      <c r="AD282" s="109" t="b">
        <f t="shared" si="179"/>
        <v>1</v>
      </c>
      <c r="AE282" s="109" t="b">
        <f t="shared" si="180"/>
        <v>1</v>
      </c>
    </row>
    <row r="283" spans="1:31" s="176" customFormat="1">
      <c r="A283" s="4"/>
      <c r="B283" s="4" t="s">
        <v>108</v>
      </c>
      <c r="C283" s="4">
        <f>SUM(C263:C282)</f>
        <v>3595</v>
      </c>
      <c r="D283" s="5">
        <f>SUM(D263:D282)</f>
        <v>23.995399999999997</v>
      </c>
      <c r="E283" s="4">
        <f>SUM(E263:E282)</f>
        <v>0</v>
      </c>
      <c r="F283" s="5">
        <f>SUM(F263:F282)</f>
        <v>0</v>
      </c>
      <c r="G283" s="175">
        <f t="shared" si="173"/>
        <v>0</v>
      </c>
      <c r="H283" s="175">
        <f t="shared" si="174"/>
        <v>0</v>
      </c>
      <c r="I283" s="4">
        <f t="shared" ref="I283:AB283" si="187">SUM(I263:I282)</f>
        <v>3595</v>
      </c>
      <c r="J283" s="5">
        <f t="shared" si="187"/>
        <v>23.995399999999997</v>
      </c>
      <c r="K283" s="4">
        <f t="shared" si="187"/>
        <v>0</v>
      </c>
      <c r="L283" s="5">
        <f t="shared" si="187"/>
        <v>0</v>
      </c>
      <c r="M283" s="4">
        <f t="shared" si="187"/>
        <v>0</v>
      </c>
      <c r="N283" s="5">
        <f t="shared" si="187"/>
        <v>0</v>
      </c>
      <c r="O283" s="4">
        <f t="shared" si="187"/>
        <v>0.33600000000000008</v>
      </c>
      <c r="P283" s="4">
        <f t="shared" si="187"/>
        <v>3775</v>
      </c>
      <c r="Q283" s="5">
        <f t="shared" si="187"/>
        <v>39.32800000000001</v>
      </c>
      <c r="R283" s="4">
        <f t="shared" si="187"/>
        <v>3775</v>
      </c>
      <c r="S283" s="5">
        <f t="shared" si="187"/>
        <v>39.32800000000001</v>
      </c>
      <c r="T283" s="4">
        <f t="shared" si="187"/>
        <v>0</v>
      </c>
      <c r="U283" s="5">
        <f t="shared" si="187"/>
        <v>0</v>
      </c>
      <c r="V283" s="4">
        <f t="shared" si="187"/>
        <v>0</v>
      </c>
      <c r="W283" s="5">
        <f t="shared" si="187"/>
        <v>0</v>
      </c>
      <c r="X283" s="4">
        <v>0.29700000000000004</v>
      </c>
      <c r="Y283" s="4">
        <f t="shared" si="187"/>
        <v>3775</v>
      </c>
      <c r="Z283" s="5">
        <f t="shared" si="187"/>
        <v>39.32800000000001</v>
      </c>
      <c r="AA283" s="4">
        <f t="shared" si="187"/>
        <v>3775</v>
      </c>
      <c r="AB283" s="5">
        <f t="shared" si="187"/>
        <v>39.32800000000001</v>
      </c>
      <c r="AC283" s="4"/>
      <c r="AD283" s="109" t="b">
        <f t="shared" si="179"/>
        <v>0</v>
      </c>
      <c r="AE283" s="109" t="b">
        <f t="shared" si="180"/>
        <v>1</v>
      </c>
    </row>
    <row r="284" spans="1:31" s="176" customFormat="1" ht="31.5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9"/>
        <v>1</v>
      </c>
      <c r="AE284" s="109" t="b">
        <f t="shared" si="180"/>
        <v>1</v>
      </c>
    </row>
    <row r="285" spans="1:31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9"/>
        <v>1</v>
      </c>
      <c r="AE285" s="109" t="b">
        <f t="shared" si="180"/>
        <v>1</v>
      </c>
    </row>
    <row r="286" spans="1:31" ht="31.5">
      <c r="A286" s="2"/>
      <c r="B286" s="2" t="s">
        <v>187</v>
      </c>
      <c r="C286" s="2">
        <v>24</v>
      </c>
      <c r="D286" s="3">
        <v>72</v>
      </c>
      <c r="E286" s="2">
        <f t="shared" ref="E286:F290" si="188">C286</f>
        <v>24</v>
      </c>
      <c r="F286" s="3">
        <f t="shared" si="188"/>
        <v>72</v>
      </c>
      <c r="G286" s="108">
        <f t="shared" si="173"/>
        <v>1</v>
      </c>
      <c r="H286" s="108">
        <f t="shared" si="174"/>
        <v>1</v>
      </c>
      <c r="I286" s="2">
        <f t="shared" si="175"/>
        <v>0</v>
      </c>
      <c r="J286" s="3">
        <f t="shared" si="175"/>
        <v>0</v>
      </c>
      <c r="K286" s="2"/>
      <c r="L286" s="3"/>
      <c r="M286" s="2"/>
      <c r="N286" s="3"/>
      <c r="O286" s="2">
        <v>0.25</v>
      </c>
      <c r="P286" s="2">
        <f>C286</f>
        <v>24</v>
      </c>
      <c r="Q286" s="3">
        <f>P286*O286*12</f>
        <v>72</v>
      </c>
      <c r="R286" s="2">
        <f t="shared" ref="R286:R296" si="189">K286+M286+P286</f>
        <v>24</v>
      </c>
      <c r="S286" s="3">
        <f t="shared" ref="S286:S296" si="190">L286+N286+Q286</f>
        <v>72</v>
      </c>
      <c r="T286" s="2"/>
      <c r="U286" s="3"/>
      <c r="V286" s="2"/>
      <c r="W286" s="3"/>
      <c r="X286" s="2">
        <v>0.25</v>
      </c>
      <c r="Y286" s="2">
        <v>24</v>
      </c>
      <c r="Z286" s="3">
        <f>Y286*X286*12</f>
        <v>72</v>
      </c>
      <c r="AA286" s="2">
        <f t="shared" ref="AA286:AA296" si="191">T286+V286+Y286</f>
        <v>24</v>
      </c>
      <c r="AB286" s="3">
        <f t="shared" ref="AB286:AB296" si="192">U286+W286+Z286</f>
        <v>72</v>
      </c>
      <c r="AC286" s="2"/>
      <c r="AD286" s="109" t="b">
        <f t="shared" si="179"/>
        <v>0</v>
      </c>
      <c r="AE286" s="109" t="b">
        <f t="shared" si="180"/>
        <v>1</v>
      </c>
    </row>
    <row r="287" spans="1:31">
      <c r="A287" s="2"/>
      <c r="B287" s="2" t="s">
        <v>188</v>
      </c>
      <c r="C287" s="2">
        <v>8</v>
      </c>
      <c r="D287" s="3">
        <v>24</v>
      </c>
      <c r="E287" s="2">
        <f t="shared" si="188"/>
        <v>8</v>
      </c>
      <c r="F287" s="3">
        <f t="shared" si="188"/>
        <v>24</v>
      </c>
      <c r="G287" s="108">
        <f t="shared" si="173"/>
        <v>1</v>
      </c>
      <c r="H287" s="108">
        <f t="shared" si="174"/>
        <v>1</v>
      </c>
      <c r="I287" s="2">
        <f t="shared" si="175"/>
        <v>0</v>
      </c>
      <c r="J287" s="3">
        <f t="shared" si="175"/>
        <v>0</v>
      </c>
      <c r="K287" s="2"/>
      <c r="L287" s="3"/>
      <c r="M287" s="2"/>
      <c r="N287" s="3"/>
      <c r="O287" s="2">
        <v>0.25</v>
      </c>
      <c r="P287" s="2">
        <f>C287</f>
        <v>8</v>
      </c>
      <c r="Q287" s="3">
        <f>P287*O287*12</f>
        <v>24</v>
      </c>
      <c r="R287" s="2">
        <f t="shared" si="189"/>
        <v>8</v>
      </c>
      <c r="S287" s="3">
        <f t="shared" si="190"/>
        <v>24</v>
      </c>
      <c r="T287" s="2"/>
      <c r="U287" s="3"/>
      <c r="V287" s="2"/>
      <c r="W287" s="3"/>
      <c r="X287" s="2">
        <v>0.25</v>
      </c>
      <c r="Y287" s="2">
        <v>8</v>
      </c>
      <c r="Z287" s="3">
        <f>Y287*X287*12</f>
        <v>24</v>
      </c>
      <c r="AA287" s="2">
        <f t="shared" si="191"/>
        <v>8</v>
      </c>
      <c r="AB287" s="3">
        <f t="shared" si="192"/>
        <v>24</v>
      </c>
      <c r="AC287" s="2"/>
      <c r="AD287" s="109" t="b">
        <f t="shared" si="179"/>
        <v>0</v>
      </c>
      <c r="AE287" s="109" t="b">
        <f t="shared" si="180"/>
        <v>1</v>
      </c>
    </row>
    <row r="288" spans="1:31">
      <c r="A288" s="2"/>
      <c r="B288" s="2" t="s">
        <v>189</v>
      </c>
      <c r="C288" s="2">
        <v>4</v>
      </c>
      <c r="D288" s="3">
        <v>12</v>
      </c>
      <c r="E288" s="2">
        <f t="shared" si="188"/>
        <v>4</v>
      </c>
      <c r="F288" s="3">
        <f t="shared" si="188"/>
        <v>12</v>
      </c>
      <c r="G288" s="108">
        <f t="shared" si="173"/>
        <v>1</v>
      </c>
      <c r="H288" s="108">
        <f t="shared" si="174"/>
        <v>1</v>
      </c>
      <c r="I288" s="2">
        <f t="shared" si="175"/>
        <v>0</v>
      </c>
      <c r="J288" s="3">
        <f t="shared" si="175"/>
        <v>0</v>
      </c>
      <c r="K288" s="2"/>
      <c r="L288" s="3"/>
      <c r="M288" s="2"/>
      <c r="N288" s="3"/>
      <c r="O288" s="2">
        <v>0.25</v>
      </c>
      <c r="P288" s="2">
        <f>C288</f>
        <v>4</v>
      </c>
      <c r="Q288" s="3">
        <f>P288*O288*12</f>
        <v>12</v>
      </c>
      <c r="R288" s="2">
        <f t="shared" si="189"/>
        <v>4</v>
      </c>
      <c r="S288" s="3">
        <f t="shared" si="190"/>
        <v>12</v>
      </c>
      <c r="T288" s="2"/>
      <c r="U288" s="3"/>
      <c r="V288" s="2"/>
      <c r="W288" s="3"/>
      <c r="X288" s="2">
        <v>0.25</v>
      </c>
      <c r="Y288" s="2">
        <v>4</v>
      </c>
      <c r="Z288" s="3">
        <f>Y288*X288*12</f>
        <v>12</v>
      </c>
      <c r="AA288" s="2">
        <f t="shared" si="191"/>
        <v>4</v>
      </c>
      <c r="AB288" s="3">
        <f t="shared" si="192"/>
        <v>12</v>
      </c>
      <c r="AC288" s="2"/>
      <c r="AD288" s="109" t="b">
        <f t="shared" si="179"/>
        <v>0</v>
      </c>
      <c r="AE288" s="109" t="b">
        <f t="shared" si="180"/>
        <v>1</v>
      </c>
    </row>
    <row r="289" spans="1:31">
      <c r="A289" s="2"/>
      <c r="B289" s="2" t="s">
        <v>190</v>
      </c>
      <c r="C289" s="2">
        <v>4</v>
      </c>
      <c r="D289" s="3">
        <v>9.6000000000000014</v>
      </c>
      <c r="E289" s="2">
        <f t="shared" si="188"/>
        <v>4</v>
      </c>
      <c r="F289" s="3">
        <f t="shared" si="188"/>
        <v>9.6000000000000014</v>
      </c>
      <c r="G289" s="108">
        <f t="shared" si="173"/>
        <v>1</v>
      </c>
      <c r="H289" s="108">
        <f t="shared" si="174"/>
        <v>1</v>
      </c>
      <c r="I289" s="2">
        <f t="shared" si="175"/>
        <v>0</v>
      </c>
      <c r="J289" s="3">
        <f t="shared" si="175"/>
        <v>0</v>
      </c>
      <c r="K289" s="2"/>
      <c r="L289" s="3"/>
      <c r="M289" s="2"/>
      <c r="N289" s="3"/>
      <c r="O289" s="2">
        <v>0.2</v>
      </c>
      <c r="P289" s="2">
        <f>C289</f>
        <v>4</v>
      </c>
      <c r="Q289" s="3">
        <f>P289*O289*12</f>
        <v>9.6000000000000014</v>
      </c>
      <c r="R289" s="2">
        <f t="shared" si="189"/>
        <v>4</v>
      </c>
      <c r="S289" s="3">
        <f t="shared" si="190"/>
        <v>9.6000000000000014</v>
      </c>
      <c r="T289" s="2"/>
      <c r="U289" s="3"/>
      <c r="V289" s="2"/>
      <c r="W289" s="3"/>
      <c r="X289" s="2">
        <v>0.2</v>
      </c>
      <c r="Y289" s="2">
        <v>4</v>
      </c>
      <c r="Z289" s="3">
        <f>Y289*X289*12</f>
        <v>9.6000000000000014</v>
      </c>
      <c r="AA289" s="2">
        <f t="shared" si="191"/>
        <v>4</v>
      </c>
      <c r="AB289" s="3">
        <f t="shared" si="192"/>
        <v>9.6000000000000014</v>
      </c>
      <c r="AC289" s="2"/>
      <c r="AD289" s="109" t="b">
        <f t="shared" si="179"/>
        <v>0</v>
      </c>
      <c r="AE289" s="109" t="b">
        <f t="shared" si="180"/>
        <v>1</v>
      </c>
    </row>
    <row r="290" spans="1:31" ht="31.5">
      <c r="A290" s="2"/>
      <c r="B290" s="2" t="s">
        <v>191</v>
      </c>
      <c r="C290" s="2">
        <v>9</v>
      </c>
      <c r="D290" s="3">
        <v>27</v>
      </c>
      <c r="E290" s="2">
        <f t="shared" si="188"/>
        <v>9</v>
      </c>
      <c r="F290" s="3">
        <f t="shared" si="188"/>
        <v>27</v>
      </c>
      <c r="G290" s="108">
        <f t="shared" si="173"/>
        <v>1</v>
      </c>
      <c r="H290" s="108">
        <f t="shared" si="174"/>
        <v>1</v>
      </c>
      <c r="I290" s="2">
        <f t="shared" si="175"/>
        <v>0</v>
      </c>
      <c r="J290" s="3">
        <f t="shared" si="175"/>
        <v>0</v>
      </c>
      <c r="K290" s="2"/>
      <c r="L290" s="3"/>
      <c r="M290" s="2"/>
      <c r="N290" s="3"/>
      <c r="O290" s="2">
        <v>0.25</v>
      </c>
      <c r="P290" s="2">
        <f>C290</f>
        <v>9</v>
      </c>
      <c r="Q290" s="3">
        <f>P290*O290*12</f>
        <v>27</v>
      </c>
      <c r="R290" s="2">
        <f t="shared" si="189"/>
        <v>9</v>
      </c>
      <c r="S290" s="3">
        <f t="shared" si="190"/>
        <v>27</v>
      </c>
      <c r="T290" s="2"/>
      <c r="U290" s="3"/>
      <c r="V290" s="2"/>
      <c r="W290" s="3"/>
      <c r="X290" s="2">
        <v>0.25</v>
      </c>
      <c r="Y290" s="2">
        <v>9</v>
      </c>
      <c r="Z290" s="3">
        <f>Y290*X290*12</f>
        <v>27</v>
      </c>
      <c r="AA290" s="2">
        <f t="shared" si="191"/>
        <v>9</v>
      </c>
      <c r="AB290" s="3">
        <f t="shared" si="192"/>
        <v>27</v>
      </c>
      <c r="AC290" s="2"/>
      <c r="AD290" s="109" t="b">
        <f t="shared" si="179"/>
        <v>0</v>
      </c>
      <c r="AE290" s="109" t="b">
        <f t="shared" si="180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3"/>
        <v>#DIV/0!</v>
      </c>
      <c r="H291" s="108" t="e">
        <f t="shared" si="174"/>
        <v>#DIV/0!</v>
      </c>
      <c r="I291" s="2">
        <f t="shared" si="175"/>
        <v>0</v>
      </c>
      <c r="J291" s="3">
        <f t="shared" si="175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3">P291*O291</f>
        <v>0</v>
      </c>
      <c r="R291" s="2">
        <f t="shared" si="189"/>
        <v>0</v>
      </c>
      <c r="S291" s="3">
        <f t="shared" si="190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4">X291*Y291</f>
        <v>0</v>
      </c>
      <c r="AA291" s="2">
        <f t="shared" si="191"/>
        <v>0</v>
      </c>
      <c r="AB291" s="3">
        <f t="shared" si="192"/>
        <v>0</v>
      </c>
      <c r="AC291" s="2"/>
      <c r="AD291" s="109" t="b">
        <f t="shared" si="179"/>
        <v>1</v>
      </c>
      <c r="AE291" s="109" t="b">
        <f t="shared" si="180"/>
        <v>1</v>
      </c>
    </row>
    <row r="292" spans="1:31" ht="31.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3"/>
        <v>#DIV/0!</v>
      </c>
      <c r="H292" s="108" t="e">
        <f t="shared" si="174"/>
        <v>#DIV/0!</v>
      </c>
      <c r="I292" s="2">
        <f t="shared" si="175"/>
        <v>0</v>
      </c>
      <c r="J292" s="3">
        <f t="shared" si="175"/>
        <v>0</v>
      </c>
      <c r="K292" s="2"/>
      <c r="L292" s="3"/>
      <c r="M292" s="2"/>
      <c r="N292" s="3"/>
      <c r="O292" s="2">
        <v>1</v>
      </c>
      <c r="P292" s="2"/>
      <c r="Q292" s="3">
        <f t="shared" si="193"/>
        <v>0</v>
      </c>
      <c r="R292" s="2">
        <f t="shared" si="189"/>
        <v>0</v>
      </c>
      <c r="S292" s="3">
        <f t="shared" si="190"/>
        <v>0</v>
      </c>
      <c r="T292" s="2"/>
      <c r="U292" s="3"/>
      <c r="V292" s="2"/>
      <c r="W292" s="3"/>
      <c r="X292" s="2">
        <v>1</v>
      </c>
      <c r="Y292" s="2"/>
      <c r="Z292" s="3">
        <f t="shared" si="194"/>
        <v>0</v>
      </c>
      <c r="AA292" s="2">
        <f t="shared" si="191"/>
        <v>0</v>
      </c>
      <c r="AB292" s="3">
        <f t="shared" si="192"/>
        <v>0</v>
      </c>
      <c r="AC292" s="2"/>
      <c r="AD292" s="109" t="b">
        <f t="shared" si="179"/>
        <v>1</v>
      </c>
      <c r="AE292" s="109" t="b">
        <f t="shared" si="180"/>
        <v>1</v>
      </c>
    </row>
    <row r="293" spans="1:31">
      <c r="A293" s="2">
        <f>+A292+0.01</f>
        <v>12.04</v>
      </c>
      <c r="B293" s="2" t="s">
        <v>193</v>
      </c>
      <c r="C293" s="2">
        <v>4</v>
      </c>
      <c r="D293" s="3">
        <v>2</v>
      </c>
      <c r="E293" s="2">
        <f>C293</f>
        <v>4</v>
      </c>
      <c r="F293" s="3">
        <f>D293</f>
        <v>2</v>
      </c>
      <c r="G293" s="108">
        <f t="shared" si="173"/>
        <v>1</v>
      </c>
      <c r="H293" s="108">
        <f t="shared" si="174"/>
        <v>1</v>
      </c>
      <c r="I293" s="2">
        <f t="shared" si="175"/>
        <v>0</v>
      </c>
      <c r="J293" s="3">
        <f t="shared" si="175"/>
        <v>0</v>
      </c>
      <c r="K293" s="2"/>
      <c r="L293" s="3"/>
      <c r="M293" s="2"/>
      <c r="N293" s="3"/>
      <c r="O293" s="2">
        <v>0.5</v>
      </c>
      <c r="P293" s="2">
        <f>C293</f>
        <v>4</v>
      </c>
      <c r="Q293" s="3">
        <f t="shared" si="193"/>
        <v>2</v>
      </c>
      <c r="R293" s="2">
        <f t="shared" si="189"/>
        <v>4</v>
      </c>
      <c r="S293" s="3">
        <f t="shared" si="190"/>
        <v>2</v>
      </c>
      <c r="T293" s="2"/>
      <c r="U293" s="3"/>
      <c r="V293" s="2"/>
      <c r="W293" s="3"/>
      <c r="X293" s="2">
        <v>0.5</v>
      </c>
      <c r="Y293" s="2">
        <v>4</v>
      </c>
      <c r="Z293" s="3">
        <f t="shared" si="194"/>
        <v>2</v>
      </c>
      <c r="AA293" s="2">
        <f t="shared" si="191"/>
        <v>4</v>
      </c>
      <c r="AB293" s="3">
        <f t="shared" si="192"/>
        <v>2</v>
      </c>
      <c r="AC293" s="2"/>
      <c r="AD293" s="109" t="b">
        <f t="shared" si="179"/>
        <v>1</v>
      </c>
      <c r="AE293" s="109" t="b">
        <f t="shared" si="180"/>
        <v>1</v>
      </c>
    </row>
    <row r="294" spans="1:31">
      <c r="A294" s="2">
        <f>+A293+0.01</f>
        <v>12.049999999999999</v>
      </c>
      <c r="B294" s="2" t="s">
        <v>194</v>
      </c>
      <c r="C294" s="2">
        <v>4</v>
      </c>
      <c r="D294" s="3">
        <v>1.2</v>
      </c>
      <c r="E294" s="2">
        <f>C294</f>
        <v>4</v>
      </c>
      <c r="F294" s="3">
        <f>D294</f>
        <v>1.2</v>
      </c>
      <c r="G294" s="108">
        <f t="shared" si="173"/>
        <v>1</v>
      </c>
      <c r="H294" s="108">
        <f t="shared" si="174"/>
        <v>1</v>
      </c>
      <c r="I294" s="2">
        <f t="shared" si="175"/>
        <v>0</v>
      </c>
      <c r="J294" s="3">
        <f t="shared" si="175"/>
        <v>0</v>
      </c>
      <c r="K294" s="2"/>
      <c r="L294" s="3"/>
      <c r="M294" s="2"/>
      <c r="N294" s="3"/>
      <c r="O294" s="2">
        <v>0.3</v>
      </c>
      <c r="P294" s="2">
        <f>C294</f>
        <v>4</v>
      </c>
      <c r="Q294" s="3">
        <f t="shared" si="193"/>
        <v>1.2</v>
      </c>
      <c r="R294" s="2">
        <f t="shared" si="189"/>
        <v>4</v>
      </c>
      <c r="S294" s="3">
        <f t="shared" si="190"/>
        <v>1.2</v>
      </c>
      <c r="T294" s="2"/>
      <c r="U294" s="3"/>
      <c r="V294" s="2"/>
      <c r="W294" s="3"/>
      <c r="X294" s="2">
        <v>0.3</v>
      </c>
      <c r="Y294" s="2">
        <v>4</v>
      </c>
      <c r="Z294" s="3">
        <f t="shared" si="194"/>
        <v>1.2</v>
      </c>
      <c r="AA294" s="2">
        <f t="shared" si="191"/>
        <v>4</v>
      </c>
      <c r="AB294" s="3">
        <f t="shared" si="192"/>
        <v>1.2</v>
      </c>
      <c r="AC294" s="2"/>
      <c r="AD294" s="109" t="b">
        <f t="shared" si="179"/>
        <v>1</v>
      </c>
      <c r="AE294" s="109" t="b">
        <f t="shared" si="180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3"/>
        <v>#DIV/0!</v>
      </c>
      <c r="H295" s="108" t="e">
        <f t="shared" si="174"/>
        <v>#DIV/0!</v>
      </c>
      <c r="I295" s="2">
        <f t="shared" si="175"/>
        <v>0</v>
      </c>
      <c r="J295" s="3">
        <f t="shared" si="175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3"/>
        <v>0</v>
      </c>
      <c r="R295" s="2">
        <f t="shared" si="189"/>
        <v>0</v>
      </c>
      <c r="S295" s="3">
        <f t="shared" si="190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4"/>
        <v>0</v>
      </c>
      <c r="AA295" s="2">
        <f t="shared" si="191"/>
        <v>0</v>
      </c>
      <c r="AB295" s="3">
        <f t="shared" si="192"/>
        <v>0</v>
      </c>
      <c r="AC295" s="2"/>
      <c r="AD295" s="109" t="b">
        <f t="shared" si="179"/>
        <v>1</v>
      </c>
      <c r="AE295" s="109" t="b">
        <f t="shared" si="180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3"/>
        <v>#DIV/0!</v>
      </c>
      <c r="H296" s="108" t="e">
        <f t="shared" si="174"/>
        <v>#DIV/0!</v>
      </c>
      <c r="I296" s="2">
        <f t="shared" si="175"/>
        <v>0</v>
      </c>
      <c r="J296" s="3">
        <f t="shared" si="175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3"/>
        <v>0</v>
      </c>
      <c r="R296" s="2">
        <f t="shared" si="189"/>
        <v>0</v>
      </c>
      <c r="S296" s="3">
        <f t="shared" si="190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4"/>
        <v>0</v>
      </c>
      <c r="AA296" s="2">
        <f t="shared" si="191"/>
        <v>0</v>
      </c>
      <c r="AB296" s="3">
        <f t="shared" si="192"/>
        <v>0</v>
      </c>
      <c r="AC296" s="2"/>
      <c r="AD296" s="109" t="b">
        <f t="shared" si="179"/>
        <v>1</v>
      </c>
      <c r="AE296" s="109" t="b">
        <f t="shared" si="180"/>
        <v>1</v>
      </c>
    </row>
    <row r="297" spans="1:31" s="176" customFormat="1">
      <c r="A297" s="4"/>
      <c r="B297" s="4" t="s">
        <v>108</v>
      </c>
      <c r="C297" s="4">
        <f>SUM(C286:C296)</f>
        <v>57</v>
      </c>
      <c r="D297" s="5">
        <f>SUM(D286:D296)</f>
        <v>147.79999999999998</v>
      </c>
      <c r="E297" s="4">
        <f>SUM(E286:E296)</f>
        <v>57</v>
      </c>
      <c r="F297" s="5">
        <f>SUM(F286:F296)</f>
        <v>147.79999999999998</v>
      </c>
      <c r="G297" s="175">
        <f t="shared" si="173"/>
        <v>1</v>
      </c>
      <c r="H297" s="175">
        <f t="shared" si="174"/>
        <v>1</v>
      </c>
      <c r="I297" s="4">
        <f t="shared" ref="I297:N297" si="195">SUM(I286:I296)</f>
        <v>0</v>
      </c>
      <c r="J297" s="5">
        <f t="shared" si="195"/>
        <v>0</v>
      </c>
      <c r="K297" s="4">
        <f t="shared" si="195"/>
        <v>0</v>
      </c>
      <c r="L297" s="5">
        <f t="shared" si="195"/>
        <v>0</v>
      </c>
      <c r="M297" s="4">
        <f t="shared" si="195"/>
        <v>0</v>
      </c>
      <c r="N297" s="5">
        <f t="shared" si="195"/>
        <v>0</v>
      </c>
      <c r="O297" s="4">
        <f t="shared" ref="O297:AB297" si="196">SUM(O286:O296)</f>
        <v>4.1999999999999993</v>
      </c>
      <c r="P297" s="4">
        <f t="shared" si="196"/>
        <v>57</v>
      </c>
      <c r="Q297" s="5">
        <f t="shared" si="196"/>
        <v>147.79999999999998</v>
      </c>
      <c r="R297" s="4">
        <f t="shared" si="196"/>
        <v>57</v>
      </c>
      <c r="S297" s="5">
        <f t="shared" si="196"/>
        <v>147.79999999999998</v>
      </c>
      <c r="T297" s="4">
        <f t="shared" si="196"/>
        <v>0</v>
      </c>
      <c r="U297" s="5">
        <f t="shared" si="196"/>
        <v>0</v>
      </c>
      <c r="V297" s="4">
        <f t="shared" si="196"/>
        <v>0</v>
      </c>
      <c r="W297" s="5">
        <f t="shared" si="196"/>
        <v>0</v>
      </c>
      <c r="X297" s="4">
        <v>4.1999999999999993</v>
      </c>
      <c r="Y297" s="4">
        <f t="shared" si="196"/>
        <v>57</v>
      </c>
      <c r="Z297" s="5">
        <f t="shared" si="196"/>
        <v>147.79999999999998</v>
      </c>
      <c r="AA297" s="4">
        <f t="shared" si="196"/>
        <v>57</v>
      </c>
      <c r="AB297" s="5">
        <f t="shared" si="196"/>
        <v>147.79999999999998</v>
      </c>
      <c r="AC297" s="4"/>
      <c r="AD297" s="109" t="b">
        <f t="shared" si="179"/>
        <v>0</v>
      </c>
      <c r="AE297" s="109" t="b">
        <f t="shared" si="180"/>
        <v>1</v>
      </c>
    </row>
    <row r="298" spans="1:31" s="176" customFormat="1" ht="31.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9"/>
        <v>1</v>
      </c>
      <c r="AE298" s="109" t="b">
        <f t="shared" si="180"/>
        <v>1</v>
      </c>
    </row>
    <row r="299" spans="1:31" ht="31.5">
      <c r="A299" s="2">
        <v>13.01</v>
      </c>
      <c r="B299" s="2" t="s">
        <v>198</v>
      </c>
      <c r="C299" s="2">
        <v>19</v>
      </c>
      <c r="D299" s="3">
        <v>57</v>
      </c>
      <c r="E299" s="2">
        <f>C299</f>
        <v>19</v>
      </c>
      <c r="F299" s="3">
        <f>D299</f>
        <v>57</v>
      </c>
      <c r="G299" s="108">
        <f t="shared" si="173"/>
        <v>1</v>
      </c>
      <c r="H299" s="108">
        <f t="shared" si="174"/>
        <v>1</v>
      </c>
      <c r="I299" s="2">
        <f t="shared" ref="I299:J305" si="197">C299-E299</f>
        <v>0</v>
      </c>
      <c r="J299" s="3">
        <f t="shared" si="197"/>
        <v>0</v>
      </c>
      <c r="K299" s="2"/>
      <c r="L299" s="3"/>
      <c r="M299" s="2"/>
      <c r="N299" s="3"/>
      <c r="O299" s="2">
        <v>0.25</v>
      </c>
      <c r="P299" s="2">
        <f>C299</f>
        <v>19</v>
      </c>
      <c r="Q299" s="3">
        <f>P299*O299*12</f>
        <v>57</v>
      </c>
      <c r="R299" s="2">
        <f t="shared" ref="R299:R305" si="198">K299+M299+P299</f>
        <v>19</v>
      </c>
      <c r="S299" s="3">
        <f t="shared" ref="S299:S305" si="199">L299+N299+Q299</f>
        <v>57</v>
      </c>
      <c r="T299" s="2"/>
      <c r="U299" s="3"/>
      <c r="V299" s="2"/>
      <c r="W299" s="3"/>
      <c r="X299" s="2">
        <v>0.25</v>
      </c>
      <c r="Y299" s="2">
        <v>19</v>
      </c>
      <c r="Z299" s="3">
        <f>Y299*X299*12</f>
        <v>57</v>
      </c>
      <c r="AA299" s="2">
        <f t="shared" ref="AA299:AA305" si="200">T299+V299+Y299</f>
        <v>19</v>
      </c>
      <c r="AB299" s="3">
        <f t="shared" ref="AB299:AB305" si="201">U299+W299+Z299</f>
        <v>57</v>
      </c>
      <c r="AC299" s="2"/>
      <c r="AD299" s="109" t="b">
        <f t="shared" si="179"/>
        <v>0</v>
      </c>
      <c r="AE299" s="109" t="b">
        <f t="shared" si="180"/>
        <v>1</v>
      </c>
    </row>
    <row r="300" spans="1:31">
      <c r="A300" s="2">
        <f t="shared" ref="A300:A305" si="202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3"/>
        <v>#DIV/0!</v>
      </c>
      <c r="H300" s="108" t="e">
        <f t="shared" si="174"/>
        <v>#DIV/0!</v>
      </c>
      <c r="I300" s="2">
        <f t="shared" si="197"/>
        <v>0</v>
      </c>
      <c r="J300" s="3">
        <f t="shared" si="197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3">P300*O300</f>
        <v>0</v>
      </c>
      <c r="R300" s="2">
        <f t="shared" si="198"/>
        <v>0</v>
      </c>
      <c r="S300" s="3">
        <f t="shared" si="199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4">X300*Y300</f>
        <v>0</v>
      </c>
      <c r="AA300" s="2">
        <f t="shared" si="200"/>
        <v>0</v>
      </c>
      <c r="AB300" s="3">
        <f t="shared" si="201"/>
        <v>0</v>
      </c>
      <c r="AC300" s="2"/>
      <c r="AD300" s="109" t="b">
        <f t="shared" si="179"/>
        <v>1</v>
      </c>
      <c r="AE300" s="109" t="b">
        <f t="shared" si="180"/>
        <v>1</v>
      </c>
    </row>
    <row r="301" spans="1:31" ht="31.5">
      <c r="A301" s="2">
        <f t="shared" si="202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3"/>
        <v>#DIV/0!</v>
      </c>
      <c r="H301" s="108" t="e">
        <f t="shared" si="174"/>
        <v>#DIV/0!</v>
      </c>
      <c r="I301" s="2">
        <f t="shared" si="197"/>
        <v>0</v>
      </c>
      <c r="J301" s="3">
        <f t="shared" si="197"/>
        <v>0</v>
      </c>
      <c r="K301" s="2"/>
      <c r="L301" s="3"/>
      <c r="M301" s="2"/>
      <c r="N301" s="3"/>
      <c r="O301" s="2">
        <v>0.1</v>
      </c>
      <c r="P301" s="2"/>
      <c r="Q301" s="3">
        <f t="shared" si="203"/>
        <v>0</v>
      </c>
      <c r="R301" s="2">
        <f t="shared" si="198"/>
        <v>0</v>
      </c>
      <c r="S301" s="3">
        <f t="shared" si="199"/>
        <v>0</v>
      </c>
      <c r="T301" s="2"/>
      <c r="U301" s="3"/>
      <c r="V301" s="2"/>
      <c r="W301" s="3"/>
      <c r="X301" s="2">
        <v>0.1</v>
      </c>
      <c r="Y301" s="2"/>
      <c r="Z301" s="3">
        <f t="shared" si="204"/>
        <v>0</v>
      </c>
      <c r="AA301" s="2">
        <f t="shared" si="200"/>
        <v>0</v>
      </c>
      <c r="AB301" s="3">
        <f t="shared" si="201"/>
        <v>0</v>
      </c>
      <c r="AC301" s="2"/>
      <c r="AD301" s="109" t="b">
        <f t="shared" si="179"/>
        <v>1</v>
      </c>
      <c r="AE301" s="109" t="b">
        <f t="shared" si="180"/>
        <v>1</v>
      </c>
    </row>
    <row r="302" spans="1:31">
      <c r="A302" s="2">
        <f t="shared" si="202"/>
        <v>13.04</v>
      </c>
      <c r="B302" s="2" t="s">
        <v>193</v>
      </c>
      <c r="C302" s="2">
        <v>19</v>
      </c>
      <c r="D302" s="3">
        <v>1.9000000000000001</v>
      </c>
      <c r="E302" s="2">
        <f>C302</f>
        <v>19</v>
      </c>
      <c r="F302" s="3">
        <f>D302</f>
        <v>1.9000000000000001</v>
      </c>
      <c r="G302" s="108">
        <f t="shared" si="173"/>
        <v>1</v>
      </c>
      <c r="H302" s="108">
        <f t="shared" si="174"/>
        <v>1</v>
      </c>
      <c r="I302" s="2">
        <f t="shared" si="197"/>
        <v>0</v>
      </c>
      <c r="J302" s="3">
        <f t="shared" si="197"/>
        <v>0</v>
      </c>
      <c r="K302" s="2"/>
      <c r="L302" s="3"/>
      <c r="M302" s="2"/>
      <c r="N302" s="3"/>
      <c r="O302" s="2">
        <v>0.1</v>
      </c>
      <c r="P302" s="2">
        <f>C302</f>
        <v>19</v>
      </c>
      <c r="Q302" s="3">
        <f t="shared" si="203"/>
        <v>1.9000000000000001</v>
      </c>
      <c r="R302" s="2">
        <f t="shared" si="198"/>
        <v>19</v>
      </c>
      <c r="S302" s="3">
        <f t="shared" si="199"/>
        <v>1.9000000000000001</v>
      </c>
      <c r="T302" s="2"/>
      <c r="U302" s="3"/>
      <c r="V302" s="2"/>
      <c r="W302" s="3"/>
      <c r="X302" s="2">
        <v>0.1</v>
      </c>
      <c r="Y302" s="2">
        <v>19</v>
      </c>
      <c r="Z302" s="3">
        <f t="shared" si="204"/>
        <v>1.9000000000000001</v>
      </c>
      <c r="AA302" s="2">
        <f t="shared" si="200"/>
        <v>19</v>
      </c>
      <c r="AB302" s="3">
        <f t="shared" si="201"/>
        <v>1.9000000000000001</v>
      </c>
      <c r="AC302" s="2"/>
      <c r="AD302" s="109" t="b">
        <f t="shared" si="179"/>
        <v>1</v>
      </c>
      <c r="AE302" s="109" t="b">
        <f t="shared" si="180"/>
        <v>1</v>
      </c>
    </row>
    <row r="303" spans="1:31">
      <c r="A303" s="2">
        <f t="shared" si="202"/>
        <v>13.049999999999999</v>
      </c>
      <c r="B303" s="2" t="s">
        <v>199</v>
      </c>
      <c r="C303" s="2">
        <v>19</v>
      </c>
      <c r="D303" s="3">
        <v>2.2799999999999998</v>
      </c>
      <c r="E303" s="2">
        <f>C303</f>
        <v>19</v>
      </c>
      <c r="F303" s="3">
        <f>D303</f>
        <v>2.2799999999999998</v>
      </c>
      <c r="G303" s="108">
        <f t="shared" si="173"/>
        <v>1</v>
      </c>
      <c r="H303" s="108">
        <f t="shared" si="174"/>
        <v>1</v>
      </c>
      <c r="I303" s="2">
        <f t="shared" si="197"/>
        <v>0</v>
      </c>
      <c r="J303" s="3">
        <f t="shared" si="197"/>
        <v>0</v>
      </c>
      <c r="K303" s="2"/>
      <c r="L303" s="3"/>
      <c r="M303" s="2"/>
      <c r="N303" s="3"/>
      <c r="O303" s="2">
        <f>0.01*12</f>
        <v>0.12</v>
      </c>
      <c r="P303" s="2">
        <f>C303</f>
        <v>19</v>
      </c>
      <c r="Q303" s="3">
        <f t="shared" si="203"/>
        <v>2.2799999999999998</v>
      </c>
      <c r="R303" s="2">
        <f t="shared" si="198"/>
        <v>19</v>
      </c>
      <c r="S303" s="3">
        <f t="shared" si="199"/>
        <v>2.2799999999999998</v>
      </c>
      <c r="T303" s="2"/>
      <c r="U303" s="3"/>
      <c r="V303" s="2"/>
      <c r="W303" s="3"/>
      <c r="X303" s="2">
        <v>0.12</v>
      </c>
      <c r="Y303" s="2">
        <v>19</v>
      </c>
      <c r="Z303" s="3">
        <f t="shared" si="204"/>
        <v>2.2799999999999998</v>
      </c>
      <c r="AA303" s="2">
        <f t="shared" si="200"/>
        <v>19</v>
      </c>
      <c r="AB303" s="3">
        <f t="shared" si="201"/>
        <v>2.2799999999999998</v>
      </c>
      <c r="AC303" s="2"/>
      <c r="AD303" s="109" t="b">
        <f t="shared" si="179"/>
        <v>1</v>
      </c>
      <c r="AE303" s="109" t="b">
        <f t="shared" si="180"/>
        <v>1</v>
      </c>
    </row>
    <row r="304" spans="1:31">
      <c r="A304" s="2">
        <f t="shared" si="202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3"/>
        <v>#DIV/0!</v>
      </c>
      <c r="H304" s="108" t="e">
        <f t="shared" si="174"/>
        <v>#DIV/0!</v>
      </c>
      <c r="I304" s="2">
        <f t="shared" si="197"/>
        <v>0</v>
      </c>
      <c r="J304" s="3">
        <f t="shared" si="197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3"/>
        <v>0</v>
      </c>
      <c r="R304" s="2">
        <f t="shared" si="198"/>
        <v>0</v>
      </c>
      <c r="S304" s="3">
        <f t="shared" si="199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4"/>
        <v>0</v>
      </c>
      <c r="AA304" s="2">
        <f t="shared" si="200"/>
        <v>0</v>
      </c>
      <c r="AB304" s="3">
        <f t="shared" si="201"/>
        <v>0</v>
      </c>
      <c r="AC304" s="2"/>
      <c r="AD304" s="109" t="b">
        <f t="shared" si="179"/>
        <v>1</v>
      </c>
      <c r="AE304" s="109" t="b">
        <f t="shared" si="180"/>
        <v>1</v>
      </c>
    </row>
    <row r="305" spans="1:31">
      <c r="A305" s="2">
        <f t="shared" si="202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3"/>
        <v>#DIV/0!</v>
      </c>
      <c r="H305" s="108" t="e">
        <f t="shared" si="174"/>
        <v>#DIV/0!</v>
      </c>
      <c r="I305" s="2">
        <f t="shared" si="197"/>
        <v>0</v>
      </c>
      <c r="J305" s="3">
        <f t="shared" si="197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3"/>
        <v>0</v>
      </c>
      <c r="R305" s="2">
        <f t="shared" si="198"/>
        <v>0</v>
      </c>
      <c r="S305" s="3">
        <f t="shared" si="199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4"/>
        <v>0</v>
      </c>
      <c r="AA305" s="2">
        <f t="shared" si="200"/>
        <v>0</v>
      </c>
      <c r="AB305" s="3">
        <f t="shared" si="201"/>
        <v>0</v>
      </c>
      <c r="AC305" s="2"/>
      <c r="AD305" s="109" t="b">
        <f t="shared" si="179"/>
        <v>1</v>
      </c>
      <c r="AE305" s="109" t="b">
        <f t="shared" si="180"/>
        <v>1</v>
      </c>
    </row>
    <row r="306" spans="1:31" s="176" customFormat="1">
      <c r="A306" s="4"/>
      <c r="B306" s="4" t="s">
        <v>108</v>
      </c>
      <c r="C306" s="4">
        <f>SUM(C299:C305)</f>
        <v>57</v>
      </c>
      <c r="D306" s="5">
        <f>SUM(D299:D305)</f>
        <v>61.18</v>
      </c>
      <c r="E306" s="4">
        <f>SUM(E299:E305)</f>
        <v>57</v>
      </c>
      <c r="F306" s="5">
        <f>SUM(F299:F305)</f>
        <v>61.18</v>
      </c>
      <c r="G306" s="175">
        <f t="shared" si="173"/>
        <v>1</v>
      </c>
      <c r="H306" s="175">
        <f t="shared" si="174"/>
        <v>1</v>
      </c>
      <c r="I306" s="4">
        <f t="shared" ref="I306:N306" si="205">SUM(I299:I305)</f>
        <v>0</v>
      </c>
      <c r="J306" s="5">
        <f t="shared" si="205"/>
        <v>0</v>
      </c>
      <c r="K306" s="4">
        <f t="shared" si="205"/>
        <v>0</v>
      </c>
      <c r="L306" s="5">
        <f t="shared" si="205"/>
        <v>0</v>
      </c>
      <c r="M306" s="4">
        <f t="shared" si="205"/>
        <v>0</v>
      </c>
      <c r="N306" s="5">
        <f t="shared" si="205"/>
        <v>0</v>
      </c>
      <c r="O306" s="4">
        <f t="shared" ref="O306:AB306" si="206">SUM(O299:O305)</f>
        <v>0.72</v>
      </c>
      <c r="P306" s="4">
        <f t="shared" si="206"/>
        <v>57</v>
      </c>
      <c r="Q306" s="5">
        <f t="shared" si="206"/>
        <v>61.18</v>
      </c>
      <c r="R306" s="4">
        <f t="shared" si="206"/>
        <v>57</v>
      </c>
      <c r="S306" s="5">
        <f t="shared" si="206"/>
        <v>61.18</v>
      </c>
      <c r="T306" s="4">
        <f t="shared" si="206"/>
        <v>0</v>
      </c>
      <c r="U306" s="5">
        <f t="shared" si="206"/>
        <v>0</v>
      </c>
      <c r="V306" s="4">
        <f t="shared" si="206"/>
        <v>0</v>
      </c>
      <c r="W306" s="5">
        <f t="shared" si="206"/>
        <v>0</v>
      </c>
      <c r="X306" s="4">
        <v>0.72</v>
      </c>
      <c r="Y306" s="4">
        <f t="shared" si="206"/>
        <v>57</v>
      </c>
      <c r="Z306" s="5">
        <f t="shared" si="206"/>
        <v>61.18</v>
      </c>
      <c r="AA306" s="4">
        <f t="shared" si="206"/>
        <v>57</v>
      </c>
      <c r="AB306" s="5">
        <f t="shared" si="206"/>
        <v>61.18</v>
      </c>
      <c r="AC306" s="4"/>
      <c r="AD306" s="109" t="b">
        <f t="shared" si="179"/>
        <v>0</v>
      </c>
      <c r="AE306" s="109" t="b">
        <f t="shared" si="180"/>
        <v>1</v>
      </c>
    </row>
    <row r="307" spans="1:31" s="176" customFormat="1" ht="31.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9"/>
        <v>1</v>
      </c>
      <c r="AE307" s="109" t="b">
        <f t="shared" si="180"/>
        <v>1</v>
      </c>
    </row>
    <row r="308" spans="1:31" ht="47.2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3"/>
        <v>#DIV/0!</v>
      </c>
      <c r="H308" s="108" t="e">
        <f t="shared" si="174"/>
        <v>#DIV/0!</v>
      </c>
      <c r="I308" s="2">
        <f t="shared" si="175"/>
        <v>0</v>
      </c>
      <c r="J308" s="3">
        <f t="shared" si="175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7">K308+M308+P308</f>
        <v>0</v>
      </c>
      <c r="S308" s="3">
        <f t="shared" si="207"/>
        <v>0</v>
      </c>
      <c r="T308" s="2"/>
      <c r="U308" s="3"/>
      <c r="V308" s="2"/>
      <c r="W308" s="3"/>
      <c r="X308" s="2"/>
      <c r="Y308" s="2"/>
      <c r="Z308" s="3">
        <f>X308*Y308</f>
        <v>0</v>
      </c>
      <c r="AA308" s="2">
        <f t="shared" ref="AA308:AB310" si="208">T308+V308+Y308</f>
        <v>0</v>
      </c>
      <c r="AB308" s="3">
        <f t="shared" si="208"/>
        <v>0</v>
      </c>
      <c r="AC308" s="2"/>
      <c r="AD308" s="109" t="b">
        <f t="shared" si="179"/>
        <v>1</v>
      </c>
      <c r="AE308" s="109" t="b">
        <f t="shared" si="180"/>
        <v>1</v>
      </c>
    </row>
    <row r="309" spans="1:31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3"/>
        <v>0</v>
      </c>
      <c r="H309" s="108">
        <f t="shared" si="174"/>
        <v>0</v>
      </c>
      <c r="I309" s="2">
        <f t="shared" si="175"/>
        <v>1</v>
      </c>
      <c r="J309" s="3">
        <f t="shared" si="175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7"/>
        <v>1</v>
      </c>
      <c r="S309" s="3">
        <f t="shared" si="207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 t="shared" si="208"/>
        <v>1</v>
      </c>
      <c r="AB309" s="3">
        <f t="shared" si="208"/>
        <v>50</v>
      </c>
      <c r="AC309" s="2"/>
      <c r="AD309" s="109" t="b">
        <f t="shared" si="179"/>
        <v>1</v>
      </c>
      <c r="AE309" s="109" t="b">
        <f t="shared" si="180"/>
        <v>1</v>
      </c>
    </row>
    <row r="310" spans="1:31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3"/>
        <v>#DIV/0!</v>
      </c>
      <c r="H310" s="108" t="e">
        <f t="shared" si="174"/>
        <v>#DIV/0!</v>
      </c>
      <c r="I310" s="2">
        <f t="shared" si="175"/>
        <v>0</v>
      </c>
      <c r="J310" s="3">
        <f t="shared" si="175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7"/>
        <v>0</v>
      </c>
      <c r="S310" s="3">
        <f t="shared" si="207"/>
        <v>0</v>
      </c>
      <c r="T310" s="2"/>
      <c r="U310" s="3"/>
      <c r="V310" s="2"/>
      <c r="W310" s="3"/>
      <c r="X310" s="2"/>
      <c r="Y310" s="2"/>
      <c r="Z310" s="3">
        <f>X310*Y310</f>
        <v>0</v>
      </c>
      <c r="AA310" s="2">
        <f t="shared" si="208"/>
        <v>0</v>
      </c>
      <c r="AB310" s="3">
        <f t="shared" si="208"/>
        <v>0</v>
      </c>
      <c r="AC310" s="2"/>
      <c r="AD310" s="109" t="b">
        <f t="shared" si="179"/>
        <v>1</v>
      </c>
      <c r="AE310" s="109" t="b">
        <f t="shared" si="180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3"/>
        <v>0</v>
      </c>
      <c r="H311" s="175">
        <f t="shared" si="174"/>
        <v>0</v>
      </c>
      <c r="I311" s="4">
        <f t="shared" ref="I311:N311" si="209">SUM(I308:I310)</f>
        <v>1</v>
      </c>
      <c r="J311" s="5">
        <f t="shared" si="209"/>
        <v>40.200000000000003</v>
      </c>
      <c r="K311" s="4">
        <f t="shared" si="209"/>
        <v>0</v>
      </c>
      <c r="L311" s="5">
        <f t="shared" si="209"/>
        <v>0</v>
      </c>
      <c r="M311" s="4">
        <f t="shared" si="209"/>
        <v>0</v>
      </c>
      <c r="N311" s="5">
        <f t="shared" si="209"/>
        <v>0</v>
      </c>
      <c r="O311" s="4"/>
      <c r="P311" s="4">
        <f t="shared" ref="P311:AB311" si="210">SUM(P308:P310)</f>
        <v>1</v>
      </c>
      <c r="Q311" s="5">
        <f t="shared" si="210"/>
        <v>50</v>
      </c>
      <c r="R311" s="4">
        <f t="shared" si="210"/>
        <v>1</v>
      </c>
      <c r="S311" s="5">
        <f t="shared" si="210"/>
        <v>50</v>
      </c>
      <c r="T311" s="4">
        <f t="shared" si="210"/>
        <v>0</v>
      </c>
      <c r="U311" s="5">
        <f t="shared" si="210"/>
        <v>0</v>
      </c>
      <c r="V311" s="4">
        <f t="shared" si="210"/>
        <v>0</v>
      </c>
      <c r="W311" s="5">
        <f t="shared" si="210"/>
        <v>0</v>
      </c>
      <c r="X311" s="4"/>
      <c r="Y311" s="4">
        <f t="shared" si="210"/>
        <v>1</v>
      </c>
      <c r="Z311" s="5">
        <f t="shared" si="210"/>
        <v>50</v>
      </c>
      <c r="AA311" s="4">
        <f t="shared" si="210"/>
        <v>1</v>
      </c>
      <c r="AB311" s="5">
        <f t="shared" si="210"/>
        <v>50</v>
      </c>
      <c r="AC311" s="4"/>
      <c r="AD311" s="109" t="b">
        <f t="shared" si="179"/>
        <v>0</v>
      </c>
      <c r="AE311" s="109" t="b">
        <f t="shared" si="180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9"/>
        <v>1</v>
      </c>
      <c r="AE312" s="109" t="b">
        <f t="shared" si="180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3"/>
        <v>#DIV/0!</v>
      </c>
      <c r="H313" s="108" t="e">
        <f t="shared" si="174"/>
        <v>#DIV/0!</v>
      </c>
      <c r="I313" s="2">
        <f t="shared" si="175"/>
        <v>0</v>
      </c>
      <c r="J313" s="3">
        <f t="shared" si="175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9"/>
        <v>1</v>
      </c>
      <c r="AE313" s="109" t="b">
        <f t="shared" si="180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3"/>
        <v>#DIV/0!</v>
      </c>
      <c r="H314" s="108" t="e">
        <f t="shared" si="174"/>
        <v>#DIV/0!</v>
      </c>
      <c r="I314" s="2">
        <f t="shared" si="175"/>
        <v>0</v>
      </c>
      <c r="J314" s="3">
        <f t="shared" si="175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9"/>
        <v>1</v>
      </c>
      <c r="AE314" s="109" t="b">
        <f t="shared" si="180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3"/>
        <v>#DIV/0!</v>
      </c>
      <c r="H315" s="175" t="e">
        <f t="shared" si="174"/>
        <v>#DIV/0!</v>
      </c>
      <c r="I315" s="4">
        <f t="shared" ref="I315:AB315" si="211">SUM(I313:I314)</f>
        <v>0</v>
      </c>
      <c r="J315" s="5">
        <f t="shared" si="211"/>
        <v>0</v>
      </c>
      <c r="K315" s="4">
        <f t="shared" si="211"/>
        <v>0</v>
      </c>
      <c r="L315" s="5">
        <f t="shared" si="211"/>
        <v>0</v>
      </c>
      <c r="M315" s="4">
        <f t="shared" si="211"/>
        <v>0</v>
      </c>
      <c r="N315" s="5">
        <f t="shared" si="211"/>
        <v>0</v>
      </c>
      <c r="O315" s="4">
        <f t="shared" si="211"/>
        <v>0.13</v>
      </c>
      <c r="P315" s="4">
        <f t="shared" si="211"/>
        <v>0</v>
      </c>
      <c r="Q315" s="5">
        <f t="shared" si="211"/>
        <v>0</v>
      </c>
      <c r="R315" s="4">
        <f t="shared" si="211"/>
        <v>0</v>
      </c>
      <c r="S315" s="5">
        <f t="shared" si="211"/>
        <v>0</v>
      </c>
      <c r="T315" s="4">
        <f t="shared" si="211"/>
        <v>0</v>
      </c>
      <c r="U315" s="5">
        <f t="shared" si="211"/>
        <v>0</v>
      </c>
      <c r="V315" s="4">
        <f t="shared" si="211"/>
        <v>0</v>
      </c>
      <c r="W315" s="5">
        <f t="shared" si="211"/>
        <v>0</v>
      </c>
      <c r="X315" s="4">
        <v>0.13</v>
      </c>
      <c r="Y315" s="4">
        <f t="shared" si="211"/>
        <v>0</v>
      </c>
      <c r="Z315" s="5">
        <f t="shared" si="211"/>
        <v>0</v>
      </c>
      <c r="AA315" s="4">
        <f t="shared" si="211"/>
        <v>0</v>
      </c>
      <c r="AB315" s="5">
        <f t="shared" si="211"/>
        <v>0</v>
      </c>
      <c r="AC315" s="4"/>
      <c r="AD315" s="109" t="b">
        <f t="shared" si="179"/>
        <v>1</v>
      </c>
      <c r="AE315" s="109" t="b">
        <f t="shared" si="180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9"/>
        <v>1</v>
      </c>
      <c r="AE316" s="109" t="b">
        <f t="shared" si="180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9"/>
        <v>1</v>
      </c>
      <c r="AE317" s="109" t="b">
        <f t="shared" si="180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9"/>
        <v>1</v>
      </c>
      <c r="AE318" s="109" t="b">
        <f t="shared" si="180"/>
        <v>1</v>
      </c>
    </row>
    <row r="319" spans="1:31">
      <c r="A319" s="2"/>
      <c r="B319" s="2" t="s">
        <v>125</v>
      </c>
      <c r="C319" s="2">
        <v>346</v>
      </c>
      <c r="D319" s="3">
        <v>1.73</v>
      </c>
      <c r="E319" s="2">
        <f t="shared" ref="E319:F321" si="212">C319</f>
        <v>346</v>
      </c>
      <c r="F319" s="3">
        <f t="shared" si="212"/>
        <v>1.73</v>
      </c>
      <c r="G319" s="108">
        <f t="shared" si="173"/>
        <v>1</v>
      </c>
      <c r="H319" s="108">
        <f t="shared" si="174"/>
        <v>1</v>
      </c>
      <c r="I319" s="2">
        <f t="shared" si="175"/>
        <v>0</v>
      </c>
      <c r="J319" s="3">
        <f t="shared" si="175"/>
        <v>0</v>
      </c>
      <c r="K319" s="2"/>
      <c r="L319" s="3"/>
      <c r="M319" s="2"/>
      <c r="N319" s="3"/>
      <c r="O319" s="2">
        <v>5.0000000000000001E-3</v>
      </c>
      <c r="P319" s="2">
        <f>P264</f>
        <v>448</v>
      </c>
      <c r="Q319" s="3">
        <f>P319*O319</f>
        <v>2.2400000000000002</v>
      </c>
      <c r="R319" s="2">
        <f t="shared" ref="R319:S321" si="213">K319+M319+P319</f>
        <v>448</v>
      </c>
      <c r="S319" s="3">
        <f t="shared" si="213"/>
        <v>2.2400000000000002</v>
      </c>
      <c r="T319" s="2"/>
      <c r="U319" s="3"/>
      <c r="V319" s="2"/>
      <c r="W319" s="3"/>
      <c r="X319" s="2">
        <v>5.0000000000000001E-3</v>
      </c>
      <c r="Y319" s="2">
        <v>448</v>
      </c>
      <c r="Z319" s="3">
        <f>X319*Y319</f>
        <v>2.2400000000000002</v>
      </c>
      <c r="AA319" s="2">
        <f t="shared" ref="AA319:AB321" si="214">T319+V319+Y319</f>
        <v>448</v>
      </c>
      <c r="AB319" s="3">
        <f t="shared" si="214"/>
        <v>2.2400000000000002</v>
      </c>
      <c r="AC319" s="2"/>
      <c r="AD319" s="109" t="b">
        <f t="shared" si="179"/>
        <v>1</v>
      </c>
      <c r="AE319" s="109" t="b">
        <f t="shared" si="180"/>
        <v>1</v>
      </c>
    </row>
    <row r="320" spans="1:31">
      <c r="A320" s="2"/>
      <c r="B320" s="2" t="s">
        <v>173</v>
      </c>
      <c r="C320" s="2">
        <v>519</v>
      </c>
      <c r="D320" s="3">
        <v>2.5950000000000002</v>
      </c>
      <c r="E320" s="2">
        <f t="shared" si="212"/>
        <v>519</v>
      </c>
      <c r="F320" s="3">
        <f t="shared" si="212"/>
        <v>2.5950000000000002</v>
      </c>
      <c r="G320" s="108">
        <f t="shared" si="173"/>
        <v>1</v>
      </c>
      <c r="H320" s="108">
        <f t="shared" si="174"/>
        <v>1</v>
      </c>
      <c r="I320" s="2">
        <f t="shared" si="175"/>
        <v>0</v>
      </c>
      <c r="J320" s="3">
        <f t="shared" si="175"/>
        <v>0</v>
      </c>
      <c r="K320" s="2"/>
      <c r="L320" s="3"/>
      <c r="M320" s="2"/>
      <c r="N320" s="3"/>
      <c r="O320" s="2">
        <v>5.0000000000000001E-3</v>
      </c>
      <c r="P320" s="2">
        <f>P265</f>
        <v>574</v>
      </c>
      <c r="Q320" s="3">
        <f>P320*O320</f>
        <v>2.87</v>
      </c>
      <c r="R320" s="2">
        <f t="shared" si="213"/>
        <v>574</v>
      </c>
      <c r="S320" s="3">
        <f t="shared" si="213"/>
        <v>2.87</v>
      </c>
      <c r="T320" s="2"/>
      <c r="U320" s="3"/>
      <c r="V320" s="2"/>
      <c r="W320" s="3"/>
      <c r="X320" s="2">
        <v>5.0000000000000001E-3</v>
      </c>
      <c r="Y320" s="2">
        <v>574</v>
      </c>
      <c r="Z320" s="3">
        <f>X320*Y320</f>
        <v>2.87</v>
      </c>
      <c r="AA320" s="2">
        <f t="shared" si="214"/>
        <v>574</v>
      </c>
      <c r="AB320" s="3">
        <f t="shared" si="214"/>
        <v>2.87</v>
      </c>
      <c r="AC320" s="2"/>
      <c r="AD320" s="109" t="b">
        <f t="shared" si="179"/>
        <v>1</v>
      </c>
      <c r="AE320" s="109" t="b">
        <f t="shared" si="180"/>
        <v>1</v>
      </c>
    </row>
    <row r="321" spans="1:31">
      <c r="A321" s="2">
        <v>16.02</v>
      </c>
      <c r="B321" s="2" t="s">
        <v>211</v>
      </c>
      <c r="C321" s="2">
        <v>885</v>
      </c>
      <c r="D321" s="3">
        <v>4.4249999999999998</v>
      </c>
      <c r="E321" s="2">
        <f t="shared" si="212"/>
        <v>885</v>
      </c>
      <c r="F321" s="3">
        <f t="shared" si="212"/>
        <v>4.4249999999999998</v>
      </c>
      <c r="G321" s="108">
        <f t="shared" si="173"/>
        <v>1</v>
      </c>
      <c r="H321" s="108">
        <f t="shared" si="174"/>
        <v>1</v>
      </c>
      <c r="I321" s="2">
        <f t="shared" si="175"/>
        <v>0</v>
      </c>
      <c r="J321" s="3">
        <f t="shared" si="175"/>
        <v>0</v>
      </c>
      <c r="K321" s="2"/>
      <c r="L321" s="3"/>
      <c r="M321" s="2"/>
      <c r="N321" s="3"/>
      <c r="O321" s="2">
        <v>5.0000000000000001E-3</v>
      </c>
      <c r="P321" s="2">
        <f>P266</f>
        <v>747</v>
      </c>
      <c r="Q321" s="3">
        <f>P321*O321</f>
        <v>3.7349999999999999</v>
      </c>
      <c r="R321" s="2">
        <f t="shared" si="213"/>
        <v>747</v>
      </c>
      <c r="S321" s="3">
        <f t="shared" si="213"/>
        <v>3.7349999999999999</v>
      </c>
      <c r="T321" s="2"/>
      <c r="U321" s="3"/>
      <c r="V321" s="2"/>
      <c r="W321" s="3"/>
      <c r="X321" s="2">
        <v>5.0000000000000001E-3</v>
      </c>
      <c r="Y321" s="2">
        <v>747</v>
      </c>
      <c r="Z321" s="3">
        <f>X321*Y321</f>
        <v>3.7349999999999999</v>
      </c>
      <c r="AA321" s="2">
        <f t="shared" si="214"/>
        <v>747</v>
      </c>
      <c r="AB321" s="3">
        <f t="shared" si="214"/>
        <v>3.7349999999999999</v>
      </c>
      <c r="AC321" s="2"/>
      <c r="AD321" s="109" t="b">
        <f t="shared" si="179"/>
        <v>1</v>
      </c>
      <c r="AE321" s="109" t="b">
        <f t="shared" si="180"/>
        <v>1</v>
      </c>
    </row>
    <row r="322" spans="1:31" s="176" customFormat="1">
      <c r="A322" s="4"/>
      <c r="B322" s="4" t="s">
        <v>108</v>
      </c>
      <c r="C322" s="4">
        <f>SUM(C318:C321)</f>
        <v>1750</v>
      </c>
      <c r="D322" s="5">
        <f>SUM(D318:D321)</f>
        <v>8.75</v>
      </c>
      <c r="E322" s="4">
        <f>SUM(E318:E321)</f>
        <v>1750</v>
      </c>
      <c r="F322" s="5">
        <f>SUM(F318:F321)</f>
        <v>8.75</v>
      </c>
      <c r="G322" s="175">
        <f t="shared" si="173"/>
        <v>1</v>
      </c>
      <c r="H322" s="175">
        <f t="shared" si="174"/>
        <v>1</v>
      </c>
      <c r="I322" s="4">
        <f t="shared" ref="I322:AB322" si="215">SUM(I318:I321)</f>
        <v>0</v>
      </c>
      <c r="J322" s="5">
        <f t="shared" si="215"/>
        <v>0</v>
      </c>
      <c r="K322" s="4">
        <f t="shared" si="215"/>
        <v>0</v>
      </c>
      <c r="L322" s="5">
        <f t="shared" si="215"/>
        <v>0</v>
      </c>
      <c r="M322" s="4">
        <f t="shared" si="215"/>
        <v>0</v>
      </c>
      <c r="N322" s="5">
        <f t="shared" si="215"/>
        <v>0</v>
      </c>
      <c r="O322" s="4">
        <f t="shared" si="215"/>
        <v>1.4999999999999999E-2</v>
      </c>
      <c r="P322" s="4">
        <f t="shared" si="215"/>
        <v>1769</v>
      </c>
      <c r="Q322" s="5">
        <f t="shared" si="215"/>
        <v>8.8450000000000006</v>
      </c>
      <c r="R322" s="4">
        <f t="shared" si="215"/>
        <v>1769</v>
      </c>
      <c r="S322" s="5">
        <f t="shared" si="215"/>
        <v>8.8450000000000006</v>
      </c>
      <c r="T322" s="4">
        <f t="shared" si="215"/>
        <v>0</v>
      </c>
      <c r="U322" s="5">
        <f t="shared" si="215"/>
        <v>0</v>
      </c>
      <c r="V322" s="4">
        <f t="shared" si="215"/>
        <v>0</v>
      </c>
      <c r="W322" s="5">
        <f t="shared" si="215"/>
        <v>0</v>
      </c>
      <c r="X322" s="4">
        <v>1.4999999999999999E-2</v>
      </c>
      <c r="Y322" s="4">
        <f t="shared" si="215"/>
        <v>1769</v>
      </c>
      <c r="Z322" s="5">
        <f t="shared" si="215"/>
        <v>8.8450000000000006</v>
      </c>
      <c r="AA322" s="4">
        <f t="shared" si="215"/>
        <v>1769</v>
      </c>
      <c r="AB322" s="5">
        <f t="shared" si="215"/>
        <v>8.8450000000000006</v>
      </c>
      <c r="AC322" s="4"/>
      <c r="AD322" s="109" t="b">
        <f t="shared" si="179"/>
        <v>0</v>
      </c>
      <c r="AE322" s="109" t="b">
        <f t="shared" si="180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9"/>
        <v>1</v>
      </c>
      <c r="AE323" s="109" t="b">
        <f t="shared" si="180"/>
        <v>1</v>
      </c>
    </row>
    <row r="324" spans="1:31">
      <c r="A324" s="2">
        <v>17.010000000000002</v>
      </c>
      <c r="B324" s="2" t="s">
        <v>210</v>
      </c>
      <c r="C324" s="2">
        <v>224</v>
      </c>
      <c r="D324" s="3">
        <v>11.200000000000001</v>
      </c>
      <c r="E324" s="2">
        <f>C324</f>
        <v>224</v>
      </c>
      <c r="F324" s="3">
        <f>D324</f>
        <v>11.200000000000001</v>
      </c>
      <c r="G324" s="108">
        <f t="shared" si="173"/>
        <v>1</v>
      </c>
      <c r="H324" s="108">
        <f t="shared" si="174"/>
        <v>1</v>
      </c>
      <c r="I324" s="2">
        <f t="shared" si="175"/>
        <v>0</v>
      </c>
      <c r="J324" s="3">
        <f t="shared" si="175"/>
        <v>0</v>
      </c>
      <c r="K324" s="2"/>
      <c r="L324" s="3"/>
      <c r="M324" s="2"/>
      <c r="N324" s="3"/>
      <c r="O324" s="2">
        <v>0.05</v>
      </c>
      <c r="P324" s="2">
        <v>224</v>
      </c>
      <c r="Q324" s="3">
        <f>P324*O324</f>
        <v>11.200000000000001</v>
      </c>
      <c r="R324" s="2">
        <f>K324+M324+P324</f>
        <v>224</v>
      </c>
      <c r="S324" s="3">
        <f>L324+N324+Q324</f>
        <v>11.200000000000001</v>
      </c>
      <c r="T324" s="2"/>
      <c r="U324" s="3"/>
      <c r="V324" s="2"/>
      <c r="W324" s="3"/>
      <c r="X324" s="2">
        <v>0.05</v>
      </c>
      <c r="Y324" s="2">
        <v>224</v>
      </c>
      <c r="Z324" s="3">
        <f>X324*Y324</f>
        <v>11.200000000000001</v>
      </c>
      <c r="AA324" s="2">
        <f>T324+V324+Y324</f>
        <v>224</v>
      </c>
      <c r="AB324" s="3">
        <f>U324+W324+Z324</f>
        <v>11.200000000000001</v>
      </c>
      <c r="AC324" s="2"/>
      <c r="AD324" s="109" t="b">
        <f t="shared" si="179"/>
        <v>1</v>
      </c>
      <c r="AE324" s="109" t="b">
        <f t="shared" si="180"/>
        <v>1</v>
      </c>
    </row>
    <row r="325" spans="1:31">
      <c r="A325" s="2">
        <v>17.02</v>
      </c>
      <c r="B325" s="2" t="s">
        <v>206</v>
      </c>
      <c r="C325" s="2">
        <v>151</v>
      </c>
      <c r="D325" s="3">
        <v>10.57</v>
      </c>
      <c r="E325" s="2">
        <f>C325</f>
        <v>151</v>
      </c>
      <c r="F325" s="3">
        <f>D325</f>
        <v>10.57</v>
      </c>
      <c r="G325" s="108">
        <f t="shared" si="173"/>
        <v>1</v>
      </c>
      <c r="H325" s="108">
        <f t="shared" si="174"/>
        <v>1</v>
      </c>
      <c r="I325" s="2">
        <f>C325-E325</f>
        <v>0</v>
      </c>
      <c r="J325" s="3">
        <f>D325-F325</f>
        <v>0</v>
      </c>
      <c r="K325" s="2"/>
      <c r="L325" s="3"/>
      <c r="M325" s="2"/>
      <c r="N325" s="3"/>
      <c r="O325" s="2">
        <v>7.0000000000000007E-2</v>
      </c>
      <c r="P325" s="2">
        <v>154</v>
      </c>
      <c r="Q325" s="3">
        <f>P325*O325</f>
        <v>10.780000000000001</v>
      </c>
      <c r="R325" s="2">
        <f>K325+M325+P325</f>
        <v>154</v>
      </c>
      <c r="S325" s="3">
        <f>L325+N325+Q325</f>
        <v>10.780000000000001</v>
      </c>
      <c r="T325" s="2"/>
      <c r="U325" s="3"/>
      <c r="V325" s="2"/>
      <c r="W325" s="3"/>
      <c r="X325" s="2">
        <v>7.0000000000000007E-2</v>
      </c>
      <c r="Y325" s="2">
        <v>154</v>
      </c>
      <c r="Z325" s="3">
        <f>X325*Y325</f>
        <v>10.780000000000001</v>
      </c>
      <c r="AA325" s="2">
        <f>T325+V325+Y325</f>
        <v>154</v>
      </c>
      <c r="AB325" s="3">
        <f>U325+W325+Z325</f>
        <v>10.780000000000001</v>
      </c>
      <c r="AC325" s="2"/>
      <c r="AD325" s="109" t="b">
        <f t="shared" si="179"/>
        <v>1</v>
      </c>
      <c r="AE325" s="109" t="b">
        <f t="shared" si="180"/>
        <v>1</v>
      </c>
    </row>
    <row r="326" spans="1:31" s="176" customFormat="1">
      <c r="A326" s="4"/>
      <c r="B326" s="4" t="s">
        <v>108</v>
      </c>
      <c r="C326" s="4">
        <f>SUM(C324:C325)</f>
        <v>375</v>
      </c>
      <c r="D326" s="5">
        <f>SUM(D324:D325)</f>
        <v>21.770000000000003</v>
      </c>
      <c r="E326" s="4">
        <f>SUM(E324:E325)</f>
        <v>375</v>
      </c>
      <c r="F326" s="5">
        <f>SUM(F324:F325)</f>
        <v>21.770000000000003</v>
      </c>
      <c r="G326" s="175">
        <f t="shared" si="173"/>
        <v>1</v>
      </c>
      <c r="H326" s="175">
        <f t="shared" si="174"/>
        <v>1</v>
      </c>
      <c r="I326" s="4">
        <f t="shared" ref="I326:AB326" si="216">SUM(I324:I325)</f>
        <v>0</v>
      </c>
      <c r="J326" s="5">
        <f t="shared" si="216"/>
        <v>0</v>
      </c>
      <c r="K326" s="4">
        <f t="shared" si="216"/>
        <v>0</v>
      </c>
      <c r="L326" s="5">
        <f t="shared" si="216"/>
        <v>0</v>
      </c>
      <c r="M326" s="4">
        <f t="shared" si="216"/>
        <v>0</v>
      </c>
      <c r="N326" s="5">
        <f t="shared" si="216"/>
        <v>0</v>
      </c>
      <c r="O326" s="4">
        <f t="shared" si="216"/>
        <v>0.12000000000000001</v>
      </c>
      <c r="P326" s="4">
        <f t="shared" si="216"/>
        <v>378</v>
      </c>
      <c r="Q326" s="5">
        <f t="shared" si="216"/>
        <v>21.980000000000004</v>
      </c>
      <c r="R326" s="4">
        <f t="shared" si="216"/>
        <v>378</v>
      </c>
      <c r="S326" s="5">
        <f t="shared" si="216"/>
        <v>21.980000000000004</v>
      </c>
      <c r="T326" s="4">
        <f t="shared" si="216"/>
        <v>0</v>
      </c>
      <c r="U326" s="5">
        <f t="shared" si="216"/>
        <v>0</v>
      </c>
      <c r="V326" s="4">
        <f t="shared" si="216"/>
        <v>0</v>
      </c>
      <c r="W326" s="5">
        <f t="shared" si="216"/>
        <v>0</v>
      </c>
      <c r="X326" s="4">
        <v>0.12000000000000001</v>
      </c>
      <c r="Y326" s="4">
        <f t="shared" si="216"/>
        <v>378</v>
      </c>
      <c r="Z326" s="5">
        <f t="shared" si="216"/>
        <v>21.980000000000004</v>
      </c>
      <c r="AA326" s="4">
        <f t="shared" si="216"/>
        <v>378</v>
      </c>
      <c r="AB326" s="5">
        <f t="shared" si="216"/>
        <v>21.980000000000004</v>
      </c>
      <c r="AC326" s="4"/>
      <c r="AD326" s="109" t="b">
        <f t="shared" si="179"/>
        <v>0</v>
      </c>
      <c r="AE326" s="109" t="b">
        <f t="shared" si="180"/>
        <v>1</v>
      </c>
    </row>
    <row r="327" spans="1:31" s="176" customFormat="1" ht="31.5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9"/>
        <v>1</v>
      </c>
      <c r="AE327" s="109" t="b">
        <f t="shared" si="180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7">E328/C328</f>
        <v>#DIV/0!</v>
      </c>
      <c r="H328" s="108" t="e">
        <f t="shared" ref="H328:H391" si="218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9">X328*Y328=Z328</f>
        <v>1</v>
      </c>
      <c r="AE328" s="109" t="b">
        <f t="shared" ref="AE328:AE391" si="220">U328+W328+Z328=AB328</f>
        <v>1</v>
      </c>
    </row>
    <row r="329" spans="1:31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7"/>
        <v>#DIV/0!</v>
      </c>
      <c r="H329" s="108" t="e">
        <f t="shared" si="218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9"/>
        <v>1</v>
      </c>
      <c r="AE329" s="109" t="b">
        <f t="shared" si="220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7"/>
        <v>#DIV/0!</v>
      </c>
      <c r="H330" s="175" t="e">
        <f t="shared" si="218"/>
        <v>#DIV/0!</v>
      </c>
      <c r="I330" s="4">
        <f t="shared" ref="I330:N330" si="221">SUM(I328:I329)</f>
        <v>0</v>
      </c>
      <c r="J330" s="5">
        <f t="shared" si="221"/>
        <v>0</v>
      </c>
      <c r="K330" s="4">
        <f t="shared" si="221"/>
        <v>0</v>
      </c>
      <c r="L330" s="5">
        <f t="shared" si="221"/>
        <v>0</v>
      </c>
      <c r="M330" s="4">
        <f t="shared" si="221"/>
        <v>0</v>
      </c>
      <c r="N330" s="5">
        <f t="shared" si="221"/>
        <v>0</v>
      </c>
      <c r="O330" s="4">
        <f t="shared" ref="O330:AB330" si="222">SUM(O328:O329)</f>
        <v>8.0000000000000002E-3</v>
      </c>
      <c r="P330" s="4">
        <f t="shared" si="222"/>
        <v>0</v>
      </c>
      <c r="Q330" s="5">
        <f t="shared" si="222"/>
        <v>0</v>
      </c>
      <c r="R330" s="4">
        <f t="shared" si="222"/>
        <v>0</v>
      </c>
      <c r="S330" s="5">
        <f t="shared" si="222"/>
        <v>0</v>
      </c>
      <c r="T330" s="4">
        <f t="shared" si="222"/>
        <v>0</v>
      </c>
      <c r="U330" s="5">
        <f t="shared" si="222"/>
        <v>0</v>
      </c>
      <c r="V330" s="4">
        <f t="shared" si="222"/>
        <v>0</v>
      </c>
      <c r="W330" s="5">
        <f t="shared" si="222"/>
        <v>0</v>
      </c>
      <c r="X330" s="4">
        <v>8.0000000000000002E-3</v>
      </c>
      <c r="Y330" s="4">
        <f t="shared" si="222"/>
        <v>0</v>
      </c>
      <c r="Z330" s="5">
        <f t="shared" si="222"/>
        <v>0</v>
      </c>
      <c r="AA330" s="4">
        <f t="shared" si="222"/>
        <v>0</v>
      </c>
      <c r="AB330" s="5">
        <f t="shared" si="222"/>
        <v>0</v>
      </c>
      <c r="AC330" s="4"/>
      <c r="AD330" s="109" t="b">
        <f t="shared" si="219"/>
        <v>1</v>
      </c>
      <c r="AE330" s="109" t="b">
        <f t="shared" si="220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9"/>
        <v>1</v>
      </c>
      <c r="AE331" s="109" t="b">
        <f t="shared" si="220"/>
        <v>1</v>
      </c>
    </row>
    <row r="332" spans="1:31">
      <c r="A332" s="2">
        <v>19.010000000000002</v>
      </c>
      <c r="B332" s="2" t="s">
        <v>217</v>
      </c>
      <c r="C332" s="2">
        <v>375</v>
      </c>
      <c r="D332" s="3">
        <v>28.125</v>
      </c>
      <c r="E332" s="2">
        <f>C332</f>
        <v>375</v>
      </c>
      <c r="F332" s="3">
        <f>D332</f>
        <v>28.125</v>
      </c>
      <c r="G332" s="108">
        <f t="shared" si="217"/>
        <v>1</v>
      </c>
      <c r="H332" s="108">
        <f t="shared" si="218"/>
        <v>1</v>
      </c>
      <c r="I332" s="2">
        <f>C332-E332</f>
        <v>0</v>
      </c>
      <c r="J332" s="3">
        <f>D332-F332</f>
        <v>0</v>
      </c>
      <c r="K332" s="2"/>
      <c r="L332" s="3"/>
      <c r="M332" s="2"/>
      <c r="N332" s="3"/>
      <c r="O332" s="2">
        <v>7.4999999999999997E-2</v>
      </c>
      <c r="P332" s="2">
        <v>378</v>
      </c>
      <c r="Q332" s="3">
        <f>P332*O332</f>
        <v>28.349999999999998</v>
      </c>
      <c r="R332" s="2">
        <f>K332+M332+P332</f>
        <v>378</v>
      </c>
      <c r="S332" s="3">
        <f>L332+N332+Q332</f>
        <v>28.349999999999998</v>
      </c>
      <c r="T332" s="2"/>
      <c r="U332" s="3"/>
      <c r="V332" s="2"/>
      <c r="W332" s="3"/>
      <c r="X332" s="2">
        <v>7.4999999999999997E-2</v>
      </c>
      <c r="Y332" s="2">
        <v>378</v>
      </c>
      <c r="Z332" s="3">
        <f>X332*Y332</f>
        <v>28.349999999999998</v>
      </c>
      <c r="AA332" s="2">
        <f>T332+V332+Y332</f>
        <v>378</v>
      </c>
      <c r="AB332" s="3">
        <f>U332+W332+Z332</f>
        <v>28.349999999999998</v>
      </c>
      <c r="AC332" s="2"/>
      <c r="AD332" s="109" t="b">
        <f t="shared" si="219"/>
        <v>1</v>
      </c>
      <c r="AE332" s="109" t="b">
        <f t="shared" si="220"/>
        <v>1</v>
      </c>
    </row>
    <row r="333" spans="1:31" s="176" customFormat="1">
      <c r="A333" s="4"/>
      <c r="B333" s="4" t="s">
        <v>108</v>
      </c>
      <c r="C333" s="4">
        <f>SUM(C332)</f>
        <v>375</v>
      </c>
      <c r="D333" s="5">
        <f>SUM(D332)</f>
        <v>28.125</v>
      </c>
      <c r="E333" s="4">
        <f>SUM(E332)</f>
        <v>375</v>
      </c>
      <c r="F333" s="5">
        <f>SUM(F332)</f>
        <v>28.125</v>
      </c>
      <c r="G333" s="175">
        <f t="shared" si="217"/>
        <v>1</v>
      </c>
      <c r="H333" s="175">
        <f t="shared" si="218"/>
        <v>1</v>
      </c>
      <c r="I333" s="4">
        <f t="shared" ref="I333:AB333" si="223">SUM(I332)</f>
        <v>0</v>
      </c>
      <c r="J333" s="5">
        <f t="shared" si="223"/>
        <v>0</v>
      </c>
      <c r="K333" s="4">
        <f t="shared" si="223"/>
        <v>0</v>
      </c>
      <c r="L333" s="5">
        <f t="shared" si="223"/>
        <v>0</v>
      </c>
      <c r="M333" s="4">
        <f t="shared" si="223"/>
        <v>0</v>
      </c>
      <c r="N333" s="5">
        <f t="shared" si="223"/>
        <v>0</v>
      </c>
      <c r="O333" s="4">
        <f t="shared" si="223"/>
        <v>7.4999999999999997E-2</v>
      </c>
      <c r="P333" s="4">
        <f t="shared" si="223"/>
        <v>378</v>
      </c>
      <c r="Q333" s="5">
        <f t="shared" si="223"/>
        <v>28.349999999999998</v>
      </c>
      <c r="R333" s="4">
        <f t="shared" si="223"/>
        <v>378</v>
      </c>
      <c r="S333" s="5">
        <f t="shared" si="223"/>
        <v>28.349999999999998</v>
      </c>
      <c r="T333" s="4">
        <f t="shared" si="223"/>
        <v>0</v>
      </c>
      <c r="U333" s="5">
        <f t="shared" si="223"/>
        <v>0</v>
      </c>
      <c r="V333" s="4">
        <f t="shared" si="223"/>
        <v>0</v>
      </c>
      <c r="W333" s="5">
        <f t="shared" si="223"/>
        <v>0</v>
      </c>
      <c r="X333" s="4">
        <v>7.4999999999999997E-2</v>
      </c>
      <c r="Y333" s="4">
        <f t="shared" si="223"/>
        <v>378</v>
      </c>
      <c r="Z333" s="5">
        <f t="shared" si="223"/>
        <v>28.349999999999998</v>
      </c>
      <c r="AA333" s="4">
        <f t="shared" si="223"/>
        <v>378</v>
      </c>
      <c r="AB333" s="5">
        <f t="shared" si="223"/>
        <v>28.349999999999998</v>
      </c>
      <c r="AC333" s="4"/>
      <c r="AD333" s="109" t="b">
        <f t="shared" si="219"/>
        <v>1</v>
      </c>
      <c r="AE333" s="109" t="b">
        <f t="shared" si="220"/>
        <v>1</v>
      </c>
    </row>
    <row r="334" spans="1:31" s="176" customFormat="1" ht="31.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9"/>
        <v>1</v>
      </c>
      <c r="AE334" s="109" t="b">
        <f t="shared" si="220"/>
        <v>1</v>
      </c>
    </row>
    <row r="335" spans="1:31" s="176" customFormat="1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9"/>
        <v>1</v>
      </c>
      <c r="AE335" s="109" t="b">
        <f t="shared" si="220"/>
        <v>1</v>
      </c>
    </row>
    <row r="336" spans="1:31">
      <c r="A336" s="2">
        <v>20.010000000000002</v>
      </c>
      <c r="B336" s="2" t="s">
        <v>221</v>
      </c>
      <c r="C336" s="2">
        <v>640</v>
      </c>
      <c r="D336" s="3">
        <v>19.2</v>
      </c>
      <c r="E336" s="2">
        <v>218</v>
      </c>
      <c r="F336" s="3">
        <f>D336*34%</f>
        <v>6.5280000000000005</v>
      </c>
      <c r="G336" s="108">
        <f t="shared" si="217"/>
        <v>0.34062500000000001</v>
      </c>
      <c r="H336" s="108">
        <f t="shared" si="218"/>
        <v>0.34</v>
      </c>
      <c r="I336" s="2">
        <f>C336-E336</f>
        <v>422</v>
      </c>
      <c r="J336" s="3">
        <f>D336-F336</f>
        <v>12.671999999999999</v>
      </c>
      <c r="K336" s="2"/>
      <c r="L336" s="3"/>
      <c r="M336" s="2"/>
      <c r="N336" s="3"/>
      <c r="O336" s="2">
        <v>0.03</v>
      </c>
      <c r="P336" s="2">
        <v>299</v>
      </c>
      <c r="Q336" s="3">
        <f>P336*O336</f>
        <v>8.9699999999999989</v>
      </c>
      <c r="R336" s="2">
        <f>K336+M336+P336</f>
        <v>299</v>
      </c>
      <c r="S336" s="3">
        <f>L336+N336+Q336</f>
        <v>8.9699999999999989</v>
      </c>
      <c r="T336" s="2"/>
      <c r="U336" s="3"/>
      <c r="V336" s="2"/>
      <c r="W336" s="3"/>
      <c r="X336" s="2">
        <v>0.03</v>
      </c>
      <c r="Y336" s="2">
        <v>299</v>
      </c>
      <c r="Z336" s="3">
        <f>X336*Y336</f>
        <v>8.9699999999999989</v>
      </c>
      <c r="AA336" s="2">
        <f>T336+V336+Y336</f>
        <v>299</v>
      </c>
      <c r="AB336" s="3">
        <f>U336+W336+Z336</f>
        <v>8.9699999999999989</v>
      </c>
      <c r="AC336" s="2"/>
      <c r="AD336" s="109" t="b">
        <f t="shared" si="219"/>
        <v>1</v>
      </c>
      <c r="AE336" s="109" t="b">
        <f t="shared" si="220"/>
        <v>1</v>
      </c>
    </row>
    <row r="337" spans="1:31" s="176" customFormat="1">
      <c r="A337" s="4"/>
      <c r="B337" s="4" t="s">
        <v>108</v>
      </c>
      <c r="C337" s="4">
        <f>SUM(C336)</f>
        <v>640</v>
      </c>
      <c r="D337" s="5">
        <f>SUM(D336)</f>
        <v>19.2</v>
      </c>
      <c r="E337" s="4">
        <f>SUM(E336)</f>
        <v>218</v>
      </c>
      <c r="F337" s="5">
        <f>SUM(F336)</f>
        <v>6.5280000000000005</v>
      </c>
      <c r="G337" s="175">
        <f t="shared" si="217"/>
        <v>0.34062500000000001</v>
      </c>
      <c r="H337" s="175">
        <f t="shared" si="218"/>
        <v>0.34</v>
      </c>
      <c r="I337" s="4">
        <f t="shared" ref="I337:AB337" si="224">SUM(I336)</f>
        <v>422</v>
      </c>
      <c r="J337" s="5">
        <f t="shared" si="224"/>
        <v>12.671999999999999</v>
      </c>
      <c r="K337" s="4">
        <f t="shared" si="224"/>
        <v>0</v>
      </c>
      <c r="L337" s="5">
        <f t="shared" si="224"/>
        <v>0</v>
      </c>
      <c r="M337" s="4">
        <f t="shared" si="224"/>
        <v>0</v>
      </c>
      <c r="N337" s="5">
        <f t="shared" si="224"/>
        <v>0</v>
      </c>
      <c r="O337" s="4">
        <f t="shared" si="224"/>
        <v>0.03</v>
      </c>
      <c r="P337" s="4">
        <f t="shared" si="224"/>
        <v>299</v>
      </c>
      <c r="Q337" s="5">
        <f t="shared" si="224"/>
        <v>8.9699999999999989</v>
      </c>
      <c r="R337" s="4">
        <f t="shared" si="224"/>
        <v>299</v>
      </c>
      <c r="S337" s="5">
        <f t="shared" si="224"/>
        <v>8.9699999999999989</v>
      </c>
      <c r="T337" s="4">
        <f t="shared" si="224"/>
        <v>0</v>
      </c>
      <c r="U337" s="5">
        <f t="shared" si="224"/>
        <v>0</v>
      </c>
      <c r="V337" s="4">
        <f t="shared" si="224"/>
        <v>0</v>
      </c>
      <c r="W337" s="5">
        <f t="shared" si="224"/>
        <v>0</v>
      </c>
      <c r="X337" s="4">
        <v>0.03</v>
      </c>
      <c r="Y337" s="4">
        <f t="shared" si="224"/>
        <v>299</v>
      </c>
      <c r="Z337" s="5">
        <f t="shared" si="224"/>
        <v>8.9699999999999989</v>
      </c>
      <c r="AA337" s="4">
        <f t="shared" si="224"/>
        <v>299</v>
      </c>
      <c r="AB337" s="5">
        <f t="shared" si="224"/>
        <v>8.9699999999999989</v>
      </c>
      <c r="AC337" s="4"/>
      <c r="AD337" s="109" t="b">
        <f t="shared" si="219"/>
        <v>1</v>
      </c>
      <c r="AE337" s="109" t="b">
        <f t="shared" si="220"/>
        <v>1</v>
      </c>
    </row>
    <row r="338" spans="1:31" s="176" customFormat="1" ht="31.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9"/>
        <v>1</v>
      </c>
      <c r="AE338" s="109" t="b">
        <f t="shared" si="220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7"/>
        <v>0</v>
      </c>
      <c r="H339" s="108">
        <f t="shared" si="218"/>
        <v>0</v>
      </c>
      <c r="I339" s="2">
        <f t="shared" ref="I339:J342" si="225">C339-E339</f>
        <v>1</v>
      </c>
      <c r="J339" s="3">
        <f t="shared" si="225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6">K339+M339+P339</f>
        <v>1</v>
      </c>
      <c r="S339" s="3">
        <f t="shared" si="226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7">T339+V339+Y339</f>
        <v>1</v>
      </c>
      <c r="AB339" s="3">
        <f t="shared" si="227"/>
        <v>12.5</v>
      </c>
      <c r="AC339" s="2"/>
      <c r="AD339" s="109" t="b">
        <f t="shared" si="219"/>
        <v>1</v>
      </c>
      <c r="AE339" s="109" t="b">
        <f t="shared" si="220"/>
        <v>1</v>
      </c>
    </row>
    <row r="340" spans="1:31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7"/>
        <v>0</v>
      </c>
      <c r="H340" s="108">
        <f t="shared" si="218"/>
        <v>0</v>
      </c>
      <c r="I340" s="2">
        <f t="shared" si="225"/>
        <v>1</v>
      </c>
      <c r="J340" s="3">
        <f t="shared" si="225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6"/>
        <v>1</v>
      </c>
      <c r="S340" s="3">
        <f t="shared" si="226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7"/>
        <v>1</v>
      </c>
      <c r="AB340" s="3">
        <f t="shared" si="227"/>
        <v>12.5</v>
      </c>
      <c r="AC340" s="2"/>
      <c r="AD340" s="109" t="b">
        <f t="shared" si="219"/>
        <v>1</v>
      </c>
      <c r="AE340" s="109" t="b">
        <f t="shared" si="220"/>
        <v>1</v>
      </c>
    </row>
    <row r="341" spans="1:31" ht="31.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7"/>
        <v>0</v>
      </c>
      <c r="H341" s="108">
        <f t="shared" si="218"/>
        <v>0</v>
      </c>
      <c r="I341" s="2">
        <f t="shared" si="225"/>
        <v>1</v>
      </c>
      <c r="J341" s="3">
        <f t="shared" si="225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6"/>
        <v>1</v>
      </c>
      <c r="S341" s="3">
        <f t="shared" si="226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7"/>
        <v>1</v>
      </c>
      <c r="AB341" s="3">
        <f t="shared" si="227"/>
        <v>12.5</v>
      </c>
      <c r="AC341" s="2"/>
      <c r="AD341" s="109" t="b">
        <f t="shared" si="219"/>
        <v>1</v>
      </c>
      <c r="AE341" s="109" t="b">
        <f t="shared" si="220"/>
        <v>1</v>
      </c>
    </row>
    <row r="342" spans="1:31" ht="31.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7"/>
        <v>0</v>
      </c>
      <c r="H342" s="108">
        <f t="shared" si="218"/>
        <v>0</v>
      </c>
      <c r="I342" s="2">
        <f t="shared" si="225"/>
        <v>1</v>
      </c>
      <c r="J342" s="3">
        <f t="shared" si="225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6"/>
        <v>1</v>
      </c>
      <c r="S342" s="3">
        <f t="shared" si="226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7"/>
        <v>1</v>
      </c>
      <c r="AB342" s="3">
        <f t="shared" si="227"/>
        <v>12.5</v>
      </c>
      <c r="AC342" s="2"/>
      <c r="AD342" s="109" t="b">
        <f t="shared" si="219"/>
        <v>1</v>
      </c>
      <c r="AE342" s="109" t="b">
        <f t="shared" si="220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7"/>
        <v>0</v>
      </c>
      <c r="H343" s="175">
        <f t="shared" si="218"/>
        <v>0</v>
      </c>
      <c r="I343" s="4">
        <f t="shared" ref="I343:N343" si="228">SUM(I339:I342)</f>
        <v>4</v>
      </c>
      <c r="J343" s="5">
        <f t="shared" si="228"/>
        <v>50</v>
      </c>
      <c r="K343" s="4">
        <f t="shared" si="228"/>
        <v>0</v>
      </c>
      <c r="L343" s="5">
        <f t="shared" si="228"/>
        <v>0</v>
      </c>
      <c r="M343" s="4">
        <f t="shared" si="228"/>
        <v>0</v>
      </c>
      <c r="N343" s="5">
        <f t="shared" si="228"/>
        <v>0</v>
      </c>
      <c r="O343" s="4">
        <f t="shared" ref="O343:AB343" si="229">SUM(O339:O342)</f>
        <v>50</v>
      </c>
      <c r="P343" s="4">
        <f t="shared" si="229"/>
        <v>4</v>
      </c>
      <c r="Q343" s="5">
        <f t="shared" si="229"/>
        <v>50</v>
      </c>
      <c r="R343" s="4">
        <f>R342</f>
        <v>1</v>
      </c>
      <c r="S343" s="5">
        <f t="shared" si="229"/>
        <v>50</v>
      </c>
      <c r="T343" s="4">
        <f t="shared" si="229"/>
        <v>0</v>
      </c>
      <c r="U343" s="5">
        <f t="shared" si="229"/>
        <v>0</v>
      </c>
      <c r="V343" s="4">
        <f t="shared" si="229"/>
        <v>0</v>
      </c>
      <c r="W343" s="5">
        <f t="shared" si="229"/>
        <v>0</v>
      </c>
      <c r="X343" s="4">
        <v>50</v>
      </c>
      <c r="Y343" s="4">
        <f t="shared" si="229"/>
        <v>4</v>
      </c>
      <c r="Z343" s="5">
        <f t="shared" si="229"/>
        <v>50</v>
      </c>
      <c r="AA343" s="4">
        <f>AA342</f>
        <v>1</v>
      </c>
      <c r="AB343" s="5">
        <f t="shared" si="229"/>
        <v>50</v>
      </c>
      <c r="AC343" s="4"/>
      <c r="AD343" s="109" t="b">
        <f t="shared" si="219"/>
        <v>0</v>
      </c>
      <c r="AE343" s="109" t="b">
        <f t="shared" si="220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9"/>
        <v>1</v>
      </c>
      <c r="AE344" s="109" t="b">
        <f t="shared" si="220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7"/>
        <v>#DIV/0!</v>
      </c>
      <c r="H345" s="108" t="e">
        <f t="shared" si="218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>
        <v>6.0000000000000001E-3</v>
      </c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>
        <v>6.0000000000000001E-3</v>
      </c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9"/>
        <v>1</v>
      </c>
      <c r="AE345" s="109" t="b">
        <f t="shared" si="220"/>
        <v>1</v>
      </c>
    </row>
    <row r="346" spans="1:31">
      <c r="A346" s="2">
        <v>22.02</v>
      </c>
      <c r="B346" s="2" t="s">
        <v>229</v>
      </c>
      <c r="C346" s="2">
        <v>2238</v>
      </c>
      <c r="D346" s="3">
        <v>6.7140000000000004</v>
      </c>
      <c r="E346" s="2"/>
      <c r="F346" s="3"/>
      <c r="G346" s="108">
        <f t="shared" si="217"/>
        <v>0</v>
      </c>
      <c r="H346" s="108">
        <f t="shared" si="218"/>
        <v>0</v>
      </c>
      <c r="I346" s="2">
        <f>C346-E346</f>
        <v>2238</v>
      </c>
      <c r="J346" s="3">
        <f>D346-F346</f>
        <v>6.7140000000000004</v>
      </c>
      <c r="K346" s="2"/>
      <c r="L346" s="3"/>
      <c r="M346" s="2"/>
      <c r="N346" s="3"/>
      <c r="O346" s="2">
        <v>3.0000000000000001E-3</v>
      </c>
      <c r="P346" s="2">
        <f>P332*6</f>
        <v>2268</v>
      </c>
      <c r="Q346" s="3">
        <f>P346*O346</f>
        <v>6.8040000000000003</v>
      </c>
      <c r="R346" s="2">
        <f>K346+M346+P346</f>
        <v>2268</v>
      </c>
      <c r="S346" s="3">
        <f>L346+N346+Q346</f>
        <v>6.8040000000000003</v>
      </c>
      <c r="T346" s="2"/>
      <c r="U346" s="3"/>
      <c r="V346" s="2"/>
      <c r="W346" s="3"/>
      <c r="X346" s="2">
        <v>3.0000000000000001E-3</v>
      </c>
      <c r="Y346" s="2">
        <f>Y332*6</f>
        <v>2268</v>
      </c>
      <c r="Z346" s="3">
        <f>Y346*X346</f>
        <v>6.8040000000000003</v>
      </c>
      <c r="AA346" s="2">
        <f>T346+V346+Y346</f>
        <v>2268</v>
      </c>
      <c r="AB346" s="3">
        <f>U346+W346+Z346</f>
        <v>6.8040000000000003</v>
      </c>
      <c r="AC346" s="2"/>
      <c r="AD346" s="109" t="b">
        <f t="shared" si="219"/>
        <v>1</v>
      </c>
      <c r="AE346" s="109" t="b">
        <f t="shared" si="220"/>
        <v>1</v>
      </c>
    </row>
    <row r="347" spans="1:31" s="176" customFormat="1">
      <c r="A347" s="4"/>
      <c r="B347" s="4" t="s">
        <v>106</v>
      </c>
      <c r="C347" s="4">
        <f>SUM(C345:C346)</f>
        <v>2238</v>
      </c>
      <c r="D347" s="5">
        <f>SUM(D345:D346)</f>
        <v>6.7140000000000004</v>
      </c>
      <c r="E347" s="4">
        <f>SUM(E345:E346)</f>
        <v>0</v>
      </c>
      <c r="F347" s="5">
        <f>SUM(F345:F346)</f>
        <v>0</v>
      </c>
      <c r="G347" s="175">
        <f t="shared" si="217"/>
        <v>0</v>
      </c>
      <c r="H347" s="175">
        <f t="shared" si="218"/>
        <v>0</v>
      </c>
      <c r="I347" s="4">
        <f t="shared" ref="I347:AB347" si="230">SUM(I345:I346)</f>
        <v>2238</v>
      </c>
      <c r="J347" s="5">
        <f t="shared" si="230"/>
        <v>6.7140000000000004</v>
      </c>
      <c r="K347" s="4">
        <f t="shared" si="230"/>
        <v>0</v>
      </c>
      <c r="L347" s="5">
        <f t="shared" si="230"/>
        <v>0</v>
      </c>
      <c r="M347" s="4">
        <f t="shared" si="230"/>
        <v>0</v>
      </c>
      <c r="N347" s="5">
        <f t="shared" si="230"/>
        <v>0</v>
      </c>
      <c r="O347" s="4">
        <f t="shared" si="230"/>
        <v>9.0000000000000011E-3</v>
      </c>
      <c r="P347" s="4">
        <f t="shared" si="230"/>
        <v>2268</v>
      </c>
      <c r="Q347" s="5">
        <f t="shared" si="230"/>
        <v>6.8040000000000003</v>
      </c>
      <c r="R347" s="4">
        <f t="shared" si="230"/>
        <v>2268</v>
      </c>
      <c r="S347" s="5">
        <f t="shared" si="230"/>
        <v>6.8040000000000003</v>
      </c>
      <c r="T347" s="4">
        <f t="shared" si="230"/>
        <v>0</v>
      </c>
      <c r="U347" s="5">
        <f t="shared" si="230"/>
        <v>0</v>
      </c>
      <c r="V347" s="4">
        <f t="shared" si="230"/>
        <v>0</v>
      </c>
      <c r="W347" s="5">
        <f t="shared" si="230"/>
        <v>0</v>
      </c>
      <c r="X347" s="4">
        <v>9.0000000000000011E-3</v>
      </c>
      <c r="Y347" s="4">
        <f t="shared" si="230"/>
        <v>2268</v>
      </c>
      <c r="Z347" s="5">
        <f t="shared" si="230"/>
        <v>6.8040000000000003</v>
      </c>
      <c r="AA347" s="4">
        <f t="shared" si="230"/>
        <v>2268</v>
      </c>
      <c r="AB347" s="5">
        <f t="shared" si="230"/>
        <v>6.8040000000000003</v>
      </c>
      <c r="AC347" s="4"/>
      <c r="AD347" s="109" t="b">
        <f t="shared" si="219"/>
        <v>0</v>
      </c>
      <c r="AE347" s="109" t="b">
        <f t="shared" si="220"/>
        <v>1</v>
      </c>
    </row>
    <row r="348" spans="1:31" s="176" customFormat="1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9"/>
        <v>1</v>
      </c>
      <c r="AE348" s="109" t="b">
        <f t="shared" si="220"/>
        <v>1</v>
      </c>
    </row>
    <row r="349" spans="1:31" s="176" customFormat="1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9"/>
        <v>1</v>
      </c>
      <c r="AE349" s="109" t="b">
        <f t="shared" si="220"/>
        <v>1</v>
      </c>
    </row>
    <row r="350" spans="1:31">
      <c r="A350" s="2">
        <v>23.01</v>
      </c>
      <c r="B350" s="2" t="s">
        <v>232</v>
      </c>
      <c r="C350" s="2">
        <v>1</v>
      </c>
      <c r="D350" s="3">
        <v>29.99799999999999</v>
      </c>
      <c r="E350" s="2">
        <f>C350</f>
        <v>1</v>
      </c>
      <c r="F350" s="3">
        <f>D350*20%</f>
        <v>5.9995999999999983</v>
      </c>
      <c r="G350" s="108">
        <f t="shared" si="217"/>
        <v>1</v>
      </c>
      <c r="H350" s="108">
        <f t="shared" si="218"/>
        <v>0.2</v>
      </c>
      <c r="I350" s="2"/>
      <c r="J350" s="3"/>
      <c r="K350" s="2">
        <f t="shared" ref="K350:L385" si="231">C350-E350</f>
        <v>0</v>
      </c>
      <c r="L350" s="3">
        <f t="shared" si="231"/>
        <v>23.998399999999993</v>
      </c>
      <c r="M350" s="2"/>
      <c r="N350" s="3"/>
      <c r="O350" s="2"/>
      <c r="P350" s="2"/>
      <c r="Q350" s="3">
        <f t="shared" ref="Q350:Q385" si="232">P350*O350</f>
        <v>0</v>
      </c>
      <c r="R350" s="2">
        <f t="shared" ref="R350:R385" si="233">K350+M350+P350</f>
        <v>0</v>
      </c>
      <c r="S350" s="3">
        <f t="shared" ref="S350:S385" si="234">L350+N350+Q350</f>
        <v>23.998399999999993</v>
      </c>
      <c r="T350" s="2">
        <v>0</v>
      </c>
      <c r="U350" s="3">
        <v>23.998399999999993</v>
      </c>
      <c r="V350" s="2"/>
      <c r="W350" s="3"/>
      <c r="X350" s="2"/>
      <c r="Y350" s="2"/>
      <c r="Z350" s="3">
        <f t="shared" ref="Z350:Z385" si="235">X350*Y350</f>
        <v>0</v>
      </c>
      <c r="AA350" s="2">
        <f t="shared" ref="AA350:AA385" si="236">T350+V350+Y350</f>
        <v>0</v>
      </c>
      <c r="AB350" s="3">
        <f t="shared" ref="AB350:AB385" si="237">U350+W350+Z350</f>
        <v>23.998399999999993</v>
      </c>
      <c r="AC350" s="2"/>
      <c r="AD350" s="109" t="b">
        <f t="shared" si="219"/>
        <v>1</v>
      </c>
      <c r="AE350" s="109" t="b">
        <f t="shared" si="220"/>
        <v>1</v>
      </c>
    </row>
    <row r="351" spans="1:31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8">C351</f>
        <v>0</v>
      </c>
      <c r="F351" s="3">
        <f t="shared" ref="F351:F385" si="239">D351*20%</f>
        <v>0</v>
      </c>
      <c r="G351" s="108" t="e">
        <f t="shared" si="217"/>
        <v>#DIV/0!</v>
      </c>
      <c r="H351" s="108" t="e">
        <f t="shared" si="218"/>
        <v>#DIV/0!</v>
      </c>
      <c r="I351" s="2"/>
      <c r="J351" s="3"/>
      <c r="K351" s="2">
        <f t="shared" si="231"/>
        <v>0</v>
      </c>
      <c r="L351" s="3">
        <f t="shared" si="231"/>
        <v>0</v>
      </c>
      <c r="M351" s="2"/>
      <c r="N351" s="3"/>
      <c r="O351" s="2"/>
      <c r="P351" s="2"/>
      <c r="Q351" s="3">
        <f t="shared" si="232"/>
        <v>0</v>
      </c>
      <c r="R351" s="2">
        <f t="shared" si="233"/>
        <v>0</v>
      </c>
      <c r="S351" s="3">
        <f t="shared" si="234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5"/>
        <v>0</v>
      </c>
      <c r="AA351" s="2">
        <f t="shared" si="236"/>
        <v>0</v>
      </c>
      <c r="AB351" s="3">
        <f t="shared" si="237"/>
        <v>0</v>
      </c>
      <c r="AC351" s="2"/>
      <c r="AD351" s="109" t="b">
        <f t="shared" si="219"/>
        <v>1</v>
      </c>
      <c r="AE351" s="109" t="b">
        <f t="shared" si="220"/>
        <v>1</v>
      </c>
    </row>
    <row r="352" spans="1:31">
      <c r="A352" s="2">
        <f t="shared" ref="A352:A379" si="240">+A351+0.01</f>
        <v>23.030000000000005</v>
      </c>
      <c r="B352" s="2" t="s">
        <v>234</v>
      </c>
      <c r="C352" s="2">
        <v>3</v>
      </c>
      <c r="D352" s="3">
        <v>93.000000000000014</v>
      </c>
      <c r="E352" s="2">
        <f t="shared" si="238"/>
        <v>3</v>
      </c>
      <c r="F352" s="3">
        <f t="shared" si="239"/>
        <v>18.600000000000005</v>
      </c>
      <c r="G352" s="108">
        <f t="shared" si="217"/>
        <v>1</v>
      </c>
      <c r="H352" s="108">
        <f t="shared" si="218"/>
        <v>0.2</v>
      </c>
      <c r="I352" s="2"/>
      <c r="J352" s="3"/>
      <c r="K352" s="2">
        <f t="shared" si="231"/>
        <v>0</v>
      </c>
      <c r="L352" s="3">
        <f t="shared" si="231"/>
        <v>74.400000000000006</v>
      </c>
      <c r="M352" s="2"/>
      <c r="N352" s="3"/>
      <c r="O352" s="2"/>
      <c r="P352" s="2"/>
      <c r="Q352" s="3">
        <f t="shared" si="232"/>
        <v>0</v>
      </c>
      <c r="R352" s="2">
        <f t="shared" si="233"/>
        <v>0</v>
      </c>
      <c r="S352" s="3">
        <f t="shared" si="234"/>
        <v>74.400000000000006</v>
      </c>
      <c r="T352" s="2">
        <v>0</v>
      </c>
      <c r="U352" s="3">
        <v>74.400000000000006</v>
      </c>
      <c r="V352" s="2"/>
      <c r="W352" s="3"/>
      <c r="X352" s="2"/>
      <c r="Y352" s="2"/>
      <c r="Z352" s="3">
        <f t="shared" si="235"/>
        <v>0</v>
      </c>
      <c r="AA352" s="2">
        <f t="shared" si="236"/>
        <v>0</v>
      </c>
      <c r="AB352" s="3">
        <f t="shared" si="237"/>
        <v>74.400000000000006</v>
      </c>
      <c r="AC352" s="2"/>
      <c r="AD352" s="109" t="b">
        <f t="shared" si="219"/>
        <v>1</v>
      </c>
      <c r="AE352" s="109" t="b">
        <f t="shared" si="220"/>
        <v>1</v>
      </c>
    </row>
    <row r="353" spans="1:31">
      <c r="A353" s="2">
        <f t="shared" si="240"/>
        <v>23.040000000000006</v>
      </c>
      <c r="B353" s="2" t="s">
        <v>235</v>
      </c>
      <c r="C353" s="2">
        <v>0</v>
      </c>
      <c r="D353" s="3">
        <v>0</v>
      </c>
      <c r="E353" s="2">
        <f t="shared" si="238"/>
        <v>0</v>
      </c>
      <c r="F353" s="3">
        <f t="shared" si="239"/>
        <v>0</v>
      </c>
      <c r="G353" s="108" t="e">
        <f t="shared" si="217"/>
        <v>#DIV/0!</v>
      </c>
      <c r="H353" s="108" t="e">
        <f t="shared" si="218"/>
        <v>#DIV/0!</v>
      </c>
      <c r="I353" s="2"/>
      <c r="J353" s="3"/>
      <c r="K353" s="2">
        <f t="shared" si="231"/>
        <v>0</v>
      </c>
      <c r="L353" s="3">
        <f t="shared" si="231"/>
        <v>0</v>
      </c>
      <c r="M353" s="2"/>
      <c r="N353" s="3"/>
      <c r="O353" s="2"/>
      <c r="P353" s="2"/>
      <c r="Q353" s="3">
        <f t="shared" si="232"/>
        <v>0</v>
      </c>
      <c r="R353" s="2">
        <f t="shared" si="233"/>
        <v>0</v>
      </c>
      <c r="S353" s="3">
        <f t="shared" si="234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5"/>
        <v>0</v>
      </c>
      <c r="AA353" s="2">
        <f t="shared" si="236"/>
        <v>0</v>
      </c>
      <c r="AB353" s="3">
        <f t="shared" si="237"/>
        <v>0</v>
      </c>
      <c r="AC353" s="2"/>
      <c r="AD353" s="109" t="b">
        <f t="shared" si="219"/>
        <v>1</v>
      </c>
      <c r="AE353" s="109" t="b">
        <f t="shared" si="220"/>
        <v>1</v>
      </c>
    </row>
    <row r="354" spans="1:31" ht="31.5">
      <c r="A354" s="2">
        <f t="shared" si="240"/>
        <v>23.050000000000008</v>
      </c>
      <c r="B354" s="2" t="s">
        <v>236</v>
      </c>
      <c r="C354" s="2">
        <v>0</v>
      </c>
      <c r="D354" s="3">
        <v>0</v>
      </c>
      <c r="E354" s="2">
        <f t="shared" si="238"/>
        <v>0</v>
      </c>
      <c r="F354" s="3">
        <f t="shared" si="239"/>
        <v>0</v>
      </c>
      <c r="G354" s="108" t="e">
        <f t="shared" si="217"/>
        <v>#DIV/0!</v>
      </c>
      <c r="H354" s="108" t="e">
        <f t="shared" si="218"/>
        <v>#DIV/0!</v>
      </c>
      <c r="I354" s="2"/>
      <c r="J354" s="3"/>
      <c r="K354" s="2">
        <f t="shared" si="231"/>
        <v>0</v>
      </c>
      <c r="L354" s="3">
        <f t="shared" si="231"/>
        <v>0</v>
      </c>
      <c r="M354" s="2"/>
      <c r="N354" s="3"/>
      <c r="O354" s="2"/>
      <c r="P354" s="2"/>
      <c r="Q354" s="3">
        <f t="shared" si="232"/>
        <v>0</v>
      </c>
      <c r="R354" s="2">
        <f t="shared" si="233"/>
        <v>0</v>
      </c>
      <c r="S354" s="3">
        <f t="shared" si="234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5"/>
        <v>0</v>
      </c>
      <c r="AA354" s="2">
        <f t="shared" si="236"/>
        <v>0</v>
      </c>
      <c r="AB354" s="3">
        <f t="shared" si="237"/>
        <v>0</v>
      </c>
      <c r="AC354" s="2"/>
      <c r="AD354" s="109" t="b">
        <f t="shared" si="219"/>
        <v>1</v>
      </c>
      <c r="AE354" s="109" t="b">
        <f t="shared" si="220"/>
        <v>1</v>
      </c>
    </row>
    <row r="355" spans="1:31">
      <c r="A355" s="2"/>
      <c r="B355" s="2" t="s">
        <v>237</v>
      </c>
      <c r="C355" s="2">
        <v>11</v>
      </c>
      <c r="D355" s="3">
        <v>304.91999999999996</v>
      </c>
      <c r="E355" s="2">
        <f t="shared" si="238"/>
        <v>11</v>
      </c>
      <c r="F355" s="3">
        <f t="shared" si="239"/>
        <v>60.983999999999995</v>
      </c>
      <c r="G355" s="108">
        <f t="shared" si="217"/>
        <v>1</v>
      </c>
      <c r="H355" s="108">
        <f t="shared" si="218"/>
        <v>0.2</v>
      </c>
      <c r="I355" s="2"/>
      <c r="J355" s="3"/>
      <c r="K355" s="2">
        <f t="shared" si="231"/>
        <v>0</v>
      </c>
      <c r="L355" s="3">
        <f t="shared" si="231"/>
        <v>243.93599999999998</v>
      </c>
      <c r="M355" s="2"/>
      <c r="N355" s="3"/>
      <c r="O355" s="2"/>
      <c r="P355" s="2"/>
      <c r="Q355" s="3">
        <f t="shared" si="232"/>
        <v>0</v>
      </c>
      <c r="R355" s="2">
        <f t="shared" si="233"/>
        <v>0</v>
      </c>
      <c r="S355" s="3">
        <f t="shared" si="234"/>
        <v>243.93599999999998</v>
      </c>
      <c r="T355" s="2">
        <v>0</v>
      </c>
      <c r="U355" s="3">
        <v>243.93599999999998</v>
      </c>
      <c r="V355" s="2"/>
      <c r="W355" s="3"/>
      <c r="X355" s="2"/>
      <c r="Y355" s="2"/>
      <c r="Z355" s="3">
        <f t="shared" si="235"/>
        <v>0</v>
      </c>
      <c r="AA355" s="2">
        <f t="shared" si="236"/>
        <v>0</v>
      </c>
      <c r="AB355" s="3">
        <f t="shared" si="237"/>
        <v>243.93599999999998</v>
      </c>
      <c r="AC355" s="2"/>
      <c r="AD355" s="109" t="b">
        <f t="shared" si="219"/>
        <v>1</v>
      </c>
      <c r="AE355" s="109" t="b">
        <f t="shared" si="220"/>
        <v>1</v>
      </c>
    </row>
    <row r="356" spans="1:31">
      <c r="A356" s="2"/>
      <c r="B356" s="2" t="s">
        <v>238</v>
      </c>
      <c r="C356" s="2">
        <v>10</v>
      </c>
      <c r="D356" s="3">
        <v>310</v>
      </c>
      <c r="E356" s="2">
        <f t="shared" si="238"/>
        <v>10</v>
      </c>
      <c r="F356" s="3">
        <f t="shared" si="239"/>
        <v>62</v>
      </c>
      <c r="G356" s="108">
        <f t="shared" si="217"/>
        <v>1</v>
      </c>
      <c r="H356" s="108">
        <f t="shared" si="218"/>
        <v>0.2</v>
      </c>
      <c r="I356" s="2"/>
      <c r="J356" s="3"/>
      <c r="K356" s="2">
        <f t="shared" si="231"/>
        <v>0</v>
      </c>
      <c r="L356" s="3">
        <f t="shared" si="231"/>
        <v>248</v>
      </c>
      <c r="M356" s="2"/>
      <c r="N356" s="3"/>
      <c r="O356" s="2"/>
      <c r="P356" s="2"/>
      <c r="Q356" s="3">
        <f t="shared" si="232"/>
        <v>0</v>
      </c>
      <c r="R356" s="2">
        <f t="shared" si="233"/>
        <v>0</v>
      </c>
      <c r="S356" s="3">
        <f t="shared" si="234"/>
        <v>248</v>
      </c>
      <c r="T356" s="2">
        <v>0</v>
      </c>
      <c r="U356" s="3">
        <v>248</v>
      </c>
      <c r="V356" s="2"/>
      <c r="W356" s="3"/>
      <c r="X356" s="2"/>
      <c r="Y356" s="2"/>
      <c r="Z356" s="3">
        <f t="shared" si="235"/>
        <v>0</v>
      </c>
      <c r="AA356" s="2">
        <f t="shared" si="236"/>
        <v>0</v>
      </c>
      <c r="AB356" s="3">
        <f t="shared" si="237"/>
        <v>248</v>
      </c>
      <c r="AC356" s="2"/>
      <c r="AD356" s="109" t="b">
        <f t="shared" si="219"/>
        <v>1</v>
      </c>
      <c r="AE356" s="109" t="b">
        <f t="shared" si="220"/>
        <v>1</v>
      </c>
    </row>
    <row r="357" spans="1:31">
      <c r="A357" s="2"/>
      <c r="B357" s="2" t="s">
        <v>239</v>
      </c>
      <c r="C357" s="2">
        <v>0</v>
      </c>
      <c r="D357" s="3">
        <v>0</v>
      </c>
      <c r="E357" s="2">
        <f t="shared" si="238"/>
        <v>0</v>
      </c>
      <c r="F357" s="3">
        <f t="shared" si="239"/>
        <v>0</v>
      </c>
      <c r="G357" s="108" t="e">
        <f t="shared" si="217"/>
        <v>#DIV/0!</v>
      </c>
      <c r="H357" s="108" t="e">
        <f t="shared" si="218"/>
        <v>#DIV/0!</v>
      </c>
      <c r="I357" s="2"/>
      <c r="J357" s="3"/>
      <c r="K357" s="2">
        <f t="shared" si="231"/>
        <v>0</v>
      </c>
      <c r="L357" s="3">
        <f t="shared" si="231"/>
        <v>0</v>
      </c>
      <c r="M357" s="2"/>
      <c r="N357" s="3"/>
      <c r="O357" s="2"/>
      <c r="P357" s="2"/>
      <c r="Q357" s="3">
        <f t="shared" si="232"/>
        <v>0</v>
      </c>
      <c r="R357" s="2">
        <f t="shared" si="233"/>
        <v>0</v>
      </c>
      <c r="S357" s="3">
        <f t="shared" si="234"/>
        <v>0</v>
      </c>
      <c r="T357" s="2">
        <v>0</v>
      </c>
      <c r="U357" s="3">
        <v>0</v>
      </c>
      <c r="V357" s="2"/>
      <c r="W357" s="3"/>
      <c r="X357" s="2"/>
      <c r="Y357" s="2"/>
      <c r="Z357" s="3">
        <f t="shared" si="235"/>
        <v>0</v>
      </c>
      <c r="AA357" s="2">
        <f t="shared" si="236"/>
        <v>0</v>
      </c>
      <c r="AB357" s="3">
        <f t="shared" si="237"/>
        <v>0</v>
      </c>
      <c r="AC357" s="2"/>
      <c r="AD357" s="109" t="b">
        <f t="shared" si="219"/>
        <v>1</v>
      </c>
      <c r="AE357" s="109" t="b">
        <f t="shared" si="220"/>
        <v>1</v>
      </c>
    </row>
    <row r="358" spans="1:31">
      <c r="A358" s="2"/>
      <c r="B358" s="2" t="s">
        <v>240</v>
      </c>
      <c r="C358" s="2">
        <v>0</v>
      </c>
      <c r="D358" s="3">
        <v>0</v>
      </c>
      <c r="E358" s="2">
        <f t="shared" si="238"/>
        <v>0</v>
      </c>
      <c r="F358" s="3">
        <f t="shared" si="239"/>
        <v>0</v>
      </c>
      <c r="G358" s="108" t="e">
        <f t="shared" si="217"/>
        <v>#DIV/0!</v>
      </c>
      <c r="H358" s="108" t="e">
        <f t="shared" si="218"/>
        <v>#DIV/0!</v>
      </c>
      <c r="I358" s="2"/>
      <c r="J358" s="3"/>
      <c r="K358" s="2">
        <f t="shared" si="231"/>
        <v>0</v>
      </c>
      <c r="L358" s="3">
        <f t="shared" si="231"/>
        <v>0</v>
      </c>
      <c r="M358" s="2"/>
      <c r="N358" s="3"/>
      <c r="O358" s="2"/>
      <c r="P358" s="2"/>
      <c r="Q358" s="3">
        <f t="shared" si="232"/>
        <v>0</v>
      </c>
      <c r="R358" s="2">
        <f t="shared" si="233"/>
        <v>0</v>
      </c>
      <c r="S358" s="3">
        <f t="shared" si="234"/>
        <v>0</v>
      </c>
      <c r="T358" s="2">
        <v>0</v>
      </c>
      <c r="U358" s="3">
        <v>0</v>
      </c>
      <c r="V358" s="2"/>
      <c r="W358" s="3"/>
      <c r="X358" s="2"/>
      <c r="Y358" s="2"/>
      <c r="Z358" s="3">
        <f t="shared" si="235"/>
        <v>0</v>
      </c>
      <c r="AA358" s="2">
        <f t="shared" si="236"/>
        <v>0</v>
      </c>
      <c r="AB358" s="3">
        <f t="shared" si="237"/>
        <v>0</v>
      </c>
      <c r="AC358" s="2"/>
      <c r="AD358" s="109" t="b">
        <f t="shared" si="219"/>
        <v>1</v>
      </c>
      <c r="AE358" s="109" t="b">
        <f t="shared" si="220"/>
        <v>1</v>
      </c>
    </row>
    <row r="359" spans="1:31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8"/>
        <v>0</v>
      </c>
      <c r="F359" s="3">
        <f t="shared" si="239"/>
        <v>0</v>
      </c>
      <c r="G359" s="108" t="e">
        <f t="shared" si="217"/>
        <v>#DIV/0!</v>
      </c>
      <c r="H359" s="108" t="e">
        <f t="shared" si="218"/>
        <v>#DIV/0!</v>
      </c>
      <c r="I359" s="2"/>
      <c r="J359" s="3"/>
      <c r="K359" s="2">
        <f t="shared" si="231"/>
        <v>0</v>
      </c>
      <c r="L359" s="3">
        <f t="shared" si="231"/>
        <v>0</v>
      </c>
      <c r="M359" s="2"/>
      <c r="N359" s="3"/>
      <c r="O359" s="2"/>
      <c r="P359" s="2"/>
      <c r="Q359" s="3">
        <f t="shared" si="232"/>
        <v>0</v>
      </c>
      <c r="R359" s="2">
        <f t="shared" si="233"/>
        <v>0</v>
      </c>
      <c r="S359" s="3">
        <f t="shared" si="234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5"/>
        <v>0</v>
      </c>
      <c r="AA359" s="2">
        <f t="shared" si="236"/>
        <v>0</v>
      </c>
      <c r="AB359" s="3">
        <f t="shared" si="237"/>
        <v>0</v>
      </c>
      <c r="AC359" s="2"/>
      <c r="AD359" s="109" t="b">
        <f t="shared" si="219"/>
        <v>1</v>
      </c>
      <c r="AE359" s="109" t="b">
        <f t="shared" si="220"/>
        <v>1</v>
      </c>
    </row>
    <row r="360" spans="1:31">
      <c r="A360" s="2">
        <f t="shared" si="240"/>
        <v>23.070000000000011</v>
      </c>
      <c r="B360" s="2" t="s">
        <v>242</v>
      </c>
      <c r="C360" s="2">
        <v>10</v>
      </c>
      <c r="D360" s="3">
        <v>50</v>
      </c>
      <c r="E360" s="2">
        <f t="shared" si="238"/>
        <v>10</v>
      </c>
      <c r="F360" s="3">
        <f t="shared" si="239"/>
        <v>10</v>
      </c>
      <c r="G360" s="108">
        <f t="shared" si="217"/>
        <v>1</v>
      </c>
      <c r="H360" s="108">
        <f t="shared" si="218"/>
        <v>0.2</v>
      </c>
      <c r="I360" s="2"/>
      <c r="J360" s="3"/>
      <c r="K360" s="2">
        <f t="shared" si="231"/>
        <v>0</v>
      </c>
      <c r="L360" s="3">
        <f t="shared" si="231"/>
        <v>40</v>
      </c>
      <c r="M360" s="2"/>
      <c r="N360" s="3"/>
      <c r="O360" s="2"/>
      <c r="P360" s="2"/>
      <c r="Q360" s="3">
        <f t="shared" si="232"/>
        <v>0</v>
      </c>
      <c r="R360" s="2">
        <f t="shared" si="233"/>
        <v>0</v>
      </c>
      <c r="S360" s="3">
        <f t="shared" si="234"/>
        <v>40</v>
      </c>
      <c r="T360" s="2">
        <v>0</v>
      </c>
      <c r="U360" s="3">
        <v>40</v>
      </c>
      <c r="V360" s="2"/>
      <c r="W360" s="3"/>
      <c r="X360" s="2"/>
      <c r="Y360" s="2"/>
      <c r="Z360" s="3">
        <f t="shared" si="235"/>
        <v>0</v>
      </c>
      <c r="AA360" s="2">
        <f t="shared" si="236"/>
        <v>0</v>
      </c>
      <c r="AB360" s="3">
        <f t="shared" si="237"/>
        <v>40</v>
      </c>
      <c r="AC360" s="2"/>
      <c r="AD360" s="109" t="b">
        <f t="shared" si="219"/>
        <v>1</v>
      </c>
      <c r="AE360" s="109" t="b">
        <f t="shared" si="220"/>
        <v>1</v>
      </c>
    </row>
    <row r="361" spans="1:31">
      <c r="A361" s="2">
        <f t="shared" si="240"/>
        <v>23.080000000000013</v>
      </c>
      <c r="B361" s="2" t="s">
        <v>243</v>
      </c>
      <c r="C361" s="2">
        <v>0</v>
      </c>
      <c r="D361" s="3">
        <v>0</v>
      </c>
      <c r="E361" s="2">
        <f t="shared" si="238"/>
        <v>0</v>
      </c>
      <c r="F361" s="3">
        <f t="shared" si="239"/>
        <v>0</v>
      </c>
      <c r="G361" s="108" t="e">
        <f t="shared" si="217"/>
        <v>#DIV/0!</v>
      </c>
      <c r="H361" s="108" t="e">
        <f t="shared" si="218"/>
        <v>#DIV/0!</v>
      </c>
      <c r="I361" s="2"/>
      <c r="J361" s="3"/>
      <c r="K361" s="2">
        <f t="shared" si="231"/>
        <v>0</v>
      </c>
      <c r="L361" s="3">
        <f t="shared" si="231"/>
        <v>0</v>
      </c>
      <c r="M361" s="2"/>
      <c r="N361" s="3"/>
      <c r="O361" s="2"/>
      <c r="P361" s="2"/>
      <c r="Q361" s="3">
        <f t="shared" si="232"/>
        <v>0</v>
      </c>
      <c r="R361" s="2">
        <f t="shared" si="233"/>
        <v>0</v>
      </c>
      <c r="S361" s="3">
        <f t="shared" si="234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5"/>
        <v>0</v>
      </c>
      <c r="AA361" s="2">
        <f t="shared" si="236"/>
        <v>0</v>
      </c>
      <c r="AB361" s="3">
        <f t="shared" si="237"/>
        <v>0</v>
      </c>
      <c r="AC361" s="2"/>
      <c r="AD361" s="109" t="b">
        <f t="shared" si="219"/>
        <v>1</v>
      </c>
      <c r="AE361" s="109" t="b">
        <f t="shared" si="220"/>
        <v>1</v>
      </c>
    </row>
    <row r="362" spans="1:31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8"/>
        <v>0</v>
      </c>
      <c r="F362" s="3">
        <f t="shared" si="239"/>
        <v>0</v>
      </c>
      <c r="G362" s="108" t="e">
        <f t="shared" si="217"/>
        <v>#DIV/0!</v>
      </c>
      <c r="H362" s="108" t="e">
        <f t="shared" si="218"/>
        <v>#DIV/0!</v>
      </c>
      <c r="I362" s="2"/>
      <c r="J362" s="3"/>
      <c r="K362" s="2">
        <f t="shared" si="231"/>
        <v>0</v>
      </c>
      <c r="L362" s="3">
        <f t="shared" si="231"/>
        <v>0</v>
      </c>
      <c r="M362" s="2"/>
      <c r="N362" s="3"/>
      <c r="O362" s="2"/>
      <c r="P362" s="2"/>
      <c r="Q362" s="3">
        <f t="shared" si="232"/>
        <v>0</v>
      </c>
      <c r="R362" s="2">
        <f t="shared" si="233"/>
        <v>0</v>
      </c>
      <c r="S362" s="3">
        <f t="shared" si="234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5"/>
        <v>0</v>
      </c>
      <c r="AA362" s="2">
        <f t="shared" si="236"/>
        <v>0</v>
      </c>
      <c r="AB362" s="3">
        <f t="shared" si="237"/>
        <v>0</v>
      </c>
      <c r="AC362" s="2"/>
      <c r="AD362" s="109" t="b">
        <f t="shared" si="219"/>
        <v>1</v>
      </c>
      <c r="AE362" s="109" t="b">
        <f t="shared" si="220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8"/>
        <v>0</v>
      </c>
      <c r="F363" s="3">
        <f t="shared" si="239"/>
        <v>0</v>
      </c>
      <c r="G363" s="108" t="e">
        <f t="shared" si="217"/>
        <v>#DIV/0!</v>
      </c>
      <c r="H363" s="108" t="e">
        <f t="shared" si="218"/>
        <v>#DIV/0!</v>
      </c>
      <c r="I363" s="2"/>
      <c r="J363" s="3"/>
      <c r="K363" s="2">
        <f t="shared" si="231"/>
        <v>0</v>
      </c>
      <c r="L363" s="3">
        <f t="shared" si="231"/>
        <v>0</v>
      </c>
      <c r="M363" s="2"/>
      <c r="N363" s="3"/>
      <c r="O363" s="2"/>
      <c r="P363" s="2"/>
      <c r="Q363" s="3">
        <f t="shared" si="232"/>
        <v>0</v>
      </c>
      <c r="R363" s="2">
        <f t="shared" si="233"/>
        <v>0</v>
      </c>
      <c r="S363" s="3">
        <f t="shared" si="234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5"/>
        <v>0</v>
      </c>
      <c r="AA363" s="2">
        <f t="shared" si="236"/>
        <v>0</v>
      </c>
      <c r="AB363" s="3">
        <f t="shared" si="237"/>
        <v>0</v>
      </c>
      <c r="AC363" s="2"/>
      <c r="AD363" s="109" t="b">
        <f t="shared" si="219"/>
        <v>1</v>
      </c>
      <c r="AE363" s="109" t="b">
        <f t="shared" si="220"/>
        <v>1</v>
      </c>
    </row>
    <row r="364" spans="1:31">
      <c r="A364" s="2">
        <f t="shared" si="240"/>
        <v>23.110000000000003</v>
      </c>
      <c r="B364" s="2" t="s">
        <v>246</v>
      </c>
      <c r="C364" s="2">
        <v>0</v>
      </c>
      <c r="D364" s="3">
        <v>0</v>
      </c>
      <c r="E364" s="2">
        <f t="shared" si="238"/>
        <v>0</v>
      </c>
      <c r="F364" s="3">
        <f t="shared" si="239"/>
        <v>0</v>
      </c>
      <c r="G364" s="108" t="e">
        <f t="shared" si="217"/>
        <v>#DIV/0!</v>
      </c>
      <c r="H364" s="108" t="e">
        <f t="shared" si="218"/>
        <v>#DIV/0!</v>
      </c>
      <c r="I364" s="2"/>
      <c r="J364" s="3"/>
      <c r="K364" s="2">
        <f t="shared" si="231"/>
        <v>0</v>
      </c>
      <c r="L364" s="3">
        <f t="shared" si="231"/>
        <v>0</v>
      </c>
      <c r="M364" s="2"/>
      <c r="N364" s="3"/>
      <c r="O364" s="2"/>
      <c r="P364" s="2"/>
      <c r="Q364" s="3">
        <f t="shared" si="232"/>
        <v>0</v>
      </c>
      <c r="R364" s="2">
        <f t="shared" si="233"/>
        <v>0</v>
      </c>
      <c r="S364" s="3">
        <f t="shared" si="234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5"/>
        <v>0</v>
      </c>
      <c r="AA364" s="2">
        <f t="shared" si="236"/>
        <v>0</v>
      </c>
      <c r="AB364" s="3">
        <f t="shared" si="237"/>
        <v>0</v>
      </c>
      <c r="AC364" s="2"/>
      <c r="AD364" s="109" t="b">
        <f t="shared" si="219"/>
        <v>1</v>
      </c>
      <c r="AE364" s="109" t="b">
        <f t="shared" si="220"/>
        <v>1</v>
      </c>
    </row>
    <row r="365" spans="1:31" ht="47.2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8"/>
        <v>0</v>
      </c>
      <c r="F365" s="3">
        <f t="shared" si="239"/>
        <v>0</v>
      </c>
      <c r="G365" s="108" t="e">
        <f t="shared" si="217"/>
        <v>#DIV/0!</v>
      </c>
      <c r="H365" s="108" t="e">
        <f t="shared" si="218"/>
        <v>#DIV/0!</v>
      </c>
      <c r="I365" s="2"/>
      <c r="J365" s="3"/>
      <c r="K365" s="2">
        <f t="shared" si="231"/>
        <v>0</v>
      </c>
      <c r="L365" s="3">
        <f t="shared" si="231"/>
        <v>0</v>
      </c>
      <c r="M365" s="2"/>
      <c r="N365" s="3"/>
      <c r="O365" s="2"/>
      <c r="P365" s="2"/>
      <c r="Q365" s="3">
        <f t="shared" si="232"/>
        <v>0</v>
      </c>
      <c r="R365" s="2">
        <f t="shared" si="233"/>
        <v>0</v>
      </c>
      <c r="S365" s="3">
        <f t="shared" si="234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5"/>
        <v>0</v>
      </c>
      <c r="AA365" s="2">
        <f t="shared" si="236"/>
        <v>0</v>
      </c>
      <c r="AB365" s="3">
        <f t="shared" si="237"/>
        <v>0</v>
      </c>
      <c r="AC365" s="2"/>
      <c r="AD365" s="109" t="b">
        <f t="shared" si="219"/>
        <v>1</v>
      </c>
      <c r="AE365" s="109" t="b">
        <f t="shared" si="220"/>
        <v>1</v>
      </c>
    </row>
    <row r="366" spans="1:31" ht="47.2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8"/>
        <v>0</v>
      </c>
      <c r="F366" s="3">
        <f t="shared" si="239"/>
        <v>0</v>
      </c>
      <c r="G366" s="108" t="e">
        <f t="shared" si="217"/>
        <v>#DIV/0!</v>
      </c>
      <c r="H366" s="108" t="e">
        <f t="shared" si="218"/>
        <v>#DIV/0!</v>
      </c>
      <c r="I366" s="2"/>
      <c r="J366" s="3"/>
      <c r="K366" s="2">
        <f t="shared" si="231"/>
        <v>0</v>
      </c>
      <c r="L366" s="3">
        <f t="shared" si="231"/>
        <v>0</v>
      </c>
      <c r="M366" s="2"/>
      <c r="N366" s="3"/>
      <c r="O366" s="2"/>
      <c r="P366" s="2"/>
      <c r="Q366" s="3">
        <f t="shared" si="232"/>
        <v>0</v>
      </c>
      <c r="R366" s="2">
        <f t="shared" si="233"/>
        <v>0</v>
      </c>
      <c r="S366" s="3">
        <f t="shared" si="234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5"/>
        <v>0</v>
      </c>
      <c r="AA366" s="2">
        <f t="shared" si="236"/>
        <v>0</v>
      </c>
      <c r="AB366" s="3">
        <f t="shared" si="237"/>
        <v>0</v>
      </c>
      <c r="AC366" s="2"/>
      <c r="AD366" s="109" t="b">
        <f t="shared" si="219"/>
        <v>1</v>
      </c>
      <c r="AE366" s="109" t="b">
        <f t="shared" si="220"/>
        <v>1</v>
      </c>
    </row>
    <row r="367" spans="1:31" ht="47.2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8"/>
        <v>0</v>
      </c>
      <c r="F367" s="3">
        <f t="shared" si="239"/>
        <v>0</v>
      </c>
      <c r="G367" s="108" t="e">
        <f t="shared" si="217"/>
        <v>#DIV/0!</v>
      </c>
      <c r="H367" s="108" t="e">
        <f t="shared" si="218"/>
        <v>#DIV/0!</v>
      </c>
      <c r="I367" s="2"/>
      <c r="J367" s="3"/>
      <c r="K367" s="2">
        <f t="shared" si="231"/>
        <v>0</v>
      </c>
      <c r="L367" s="3">
        <f t="shared" si="231"/>
        <v>0</v>
      </c>
      <c r="M367" s="2"/>
      <c r="N367" s="3"/>
      <c r="O367" s="2"/>
      <c r="P367" s="2"/>
      <c r="Q367" s="3">
        <f t="shared" si="232"/>
        <v>0</v>
      </c>
      <c r="R367" s="2">
        <f t="shared" si="233"/>
        <v>0</v>
      </c>
      <c r="S367" s="3">
        <f t="shared" si="234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5"/>
        <v>0</v>
      </c>
      <c r="AA367" s="2">
        <f t="shared" si="236"/>
        <v>0</v>
      </c>
      <c r="AB367" s="3">
        <f t="shared" si="237"/>
        <v>0</v>
      </c>
      <c r="AC367" s="2"/>
      <c r="AD367" s="109" t="b">
        <f t="shared" si="219"/>
        <v>1</v>
      </c>
      <c r="AE367" s="109" t="b">
        <f t="shared" si="220"/>
        <v>1</v>
      </c>
    </row>
    <row r="368" spans="1:31">
      <c r="A368" s="2">
        <f>+A364+0.01</f>
        <v>23.120000000000005</v>
      </c>
      <c r="B368" s="2" t="s">
        <v>253</v>
      </c>
      <c r="C368" s="2">
        <v>160</v>
      </c>
      <c r="D368" s="3">
        <v>40.299999999999997</v>
      </c>
      <c r="E368" s="2">
        <f t="shared" si="238"/>
        <v>160</v>
      </c>
      <c r="F368" s="3">
        <f t="shared" si="239"/>
        <v>8.06</v>
      </c>
      <c r="G368" s="108">
        <f t="shared" si="217"/>
        <v>1</v>
      </c>
      <c r="H368" s="108">
        <f t="shared" si="218"/>
        <v>0.20000000000000004</v>
      </c>
      <c r="I368" s="2"/>
      <c r="J368" s="3"/>
      <c r="K368" s="2">
        <f t="shared" si="231"/>
        <v>0</v>
      </c>
      <c r="L368" s="3">
        <f t="shared" si="231"/>
        <v>32.239999999999995</v>
      </c>
      <c r="M368" s="2"/>
      <c r="N368" s="3"/>
      <c r="O368" s="2"/>
      <c r="P368" s="2"/>
      <c r="Q368" s="3">
        <f t="shared" si="232"/>
        <v>0</v>
      </c>
      <c r="R368" s="2">
        <f t="shared" si="233"/>
        <v>0</v>
      </c>
      <c r="S368" s="3">
        <f t="shared" si="234"/>
        <v>32.239999999999995</v>
      </c>
      <c r="T368" s="2">
        <v>0</v>
      </c>
      <c r="U368" s="3">
        <v>32.239999999999995</v>
      </c>
      <c r="V368" s="2"/>
      <c r="W368" s="3"/>
      <c r="X368" s="2"/>
      <c r="Y368" s="2"/>
      <c r="Z368" s="3">
        <f t="shared" si="235"/>
        <v>0</v>
      </c>
      <c r="AA368" s="2">
        <f t="shared" si="236"/>
        <v>0</v>
      </c>
      <c r="AB368" s="3">
        <f t="shared" si="237"/>
        <v>32.239999999999995</v>
      </c>
      <c r="AC368" s="2"/>
      <c r="AD368" s="109" t="b">
        <f t="shared" si="219"/>
        <v>1</v>
      </c>
      <c r="AE368" s="109" t="b">
        <f t="shared" si="220"/>
        <v>1</v>
      </c>
    </row>
    <row r="369" spans="1:31">
      <c r="A369" s="2">
        <f t="shared" si="240"/>
        <v>23.130000000000006</v>
      </c>
      <c r="B369" s="2" t="s">
        <v>254</v>
      </c>
      <c r="C369" s="2">
        <v>0</v>
      </c>
      <c r="D369" s="3">
        <v>0</v>
      </c>
      <c r="E369" s="2">
        <f t="shared" si="238"/>
        <v>0</v>
      </c>
      <c r="F369" s="3">
        <f t="shared" si="239"/>
        <v>0</v>
      </c>
      <c r="G369" s="108" t="e">
        <f t="shared" si="217"/>
        <v>#DIV/0!</v>
      </c>
      <c r="H369" s="108" t="e">
        <f t="shared" si="218"/>
        <v>#DIV/0!</v>
      </c>
      <c r="I369" s="2"/>
      <c r="J369" s="3"/>
      <c r="K369" s="2">
        <f t="shared" si="231"/>
        <v>0</v>
      </c>
      <c r="L369" s="3">
        <f t="shared" si="231"/>
        <v>0</v>
      </c>
      <c r="M369" s="2"/>
      <c r="N369" s="3"/>
      <c r="O369" s="2"/>
      <c r="P369" s="2"/>
      <c r="Q369" s="3">
        <f t="shared" si="232"/>
        <v>0</v>
      </c>
      <c r="R369" s="2">
        <f t="shared" si="233"/>
        <v>0</v>
      </c>
      <c r="S369" s="3">
        <f t="shared" si="234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5"/>
        <v>0</v>
      </c>
      <c r="AA369" s="2">
        <f t="shared" si="236"/>
        <v>0</v>
      </c>
      <c r="AB369" s="3">
        <f t="shared" si="237"/>
        <v>0</v>
      </c>
      <c r="AC369" s="2"/>
      <c r="AD369" s="109" t="b">
        <f t="shared" si="219"/>
        <v>1</v>
      </c>
      <c r="AE369" s="109" t="b">
        <f t="shared" si="220"/>
        <v>1</v>
      </c>
    </row>
    <row r="370" spans="1:31">
      <c r="A370" s="2">
        <f t="shared" si="240"/>
        <v>23.140000000000008</v>
      </c>
      <c r="B370" s="2" t="s">
        <v>255</v>
      </c>
      <c r="C370" s="2">
        <v>0</v>
      </c>
      <c r="D370" s="3">
        <v>0</v>
      </c>
      <c r="E370" s="2">
        <f t="shared" si="238"/>
        <v>0</v>
      </c>
      <c r="F370" s="3">
        <f t="shared" si="239"/>
        <v>0</v>
      </c>
      <c r="G370" s="108" t="e">
        <f t="shared" si="217"/>
        <v>#DIV/0!</v>
      </c>
      <c r="H370" s="108" t="e">
        <f t="shared" si="218"/>
        <v>#DIV/0!</v>
      </c>
      <c r="I370" s="2"/>
      <c r="J370" s="3"/>
      <c r="K370" s="2">
        <f t="shared" si="231"/>
        <v>0</v>
      </c>
      <c r="L370" s="3">
        <f t="shared" si="231"/>
        <v>0</v>
      </c>
      <c r="M370" s="2"/>
      <c r="N370" s="3"/>
      <c r="O370" s="2"/>
      <c r="P370" s="2"/>
      <c r="Q370" s="3">
        <f t="shared" si="232"/>
        <v>0</v>
      </c>
      <c r="R370" s="2">
        <f t="shared" si="233"/>
        <v>0</v>
      </c>
      <c r="S370" s="3">
        <f t="shared" si="234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5"/>
        <v>0</v>
      </c>
      <c r="AA370" s="2">
        <f t="shared" si="236"/>
        <v>0</v>
      </c>
      <c r="AB370" s="3">
        <f t="shared" si="237"/>
        <v>0</v>
      </c>
      <c r="AC370" s="2"/>
      <c r="AD370" s="109" t="b">
        <f t="shared" si="219"/>
        <v>1</v>
      </c>
      <c r="AE370" s="109" t="b">
        <f t="shared" si="220"/>
        <v>1</v>
      </c>
    </row>
    <row r="371" spans="1:31">
      <c r="A371" s="2">
        <f t="shared" si="240"/>
        <v>23.150000000000009</v>
      </c>
      <c r="B371" s="2" t="s">
        <v>256</v>
      </c>
      <c r="C371" s="2">
        <v>0</v>
      </c>
      <c r="D371" s="3">
        <v>0</v>
      </c>
      <c r="E371" s="2">
        <f t="shared" si="238"/>
        <v>0</v>
      </c>
      <c r="F371" s="3">
        <f t="shared" si="239"/>
        <v>0</v>
      </c>
      <c r="G371" s="108" t="e">
        <f t="shared" si="217"/>
        <v>#DIV/0!</v>
      </c>
      <c r="H371" s="108" t="e">
        <f t="shared" si="218"/>
        <v>#DIV/0!</v>
      </c>
      <c r="I371" s="2"/>
      <c r="J371" s="3"/>
      <c r="K371" s="2">
        <f t="shared" si="231"/>
        <v>0</v>
      </c>
      <c r="L371" s="3">
        <f t="shared" si="231"/>
        <v>0</v>
      </c>
      <c r="M371" s="2"/>
      <c r="N371" s="3"/>
      <c r="O371" s="2"/>
      <c r="P371" s="2"/>
      <c r="Q371" s="3">
        <f t="shared" si="232"/>
        <v>0</v>
      </c>
      <c r="R371" s="2">
        <f t="shared" si="233"/>
        <v>0</v>
      </c>
      <c r="S371" s="3">
        <f t="shared" si="234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5"/>
        <v>0</v>
      </c>
      <c r="AA371" s="2">
        <f t="shared" si="236"/>
        <v>0</v>
      </c>
      <c r="AB371" s="3">
        <f t="shared" si="237"/>
        <v>0</v>
      </c>
      <c r="AC371" s="2"/>
      <c r="AD371" s="109" t="b">
        <f t="shared" si="219"/>
        <v>1</v>
      </c>
      <c r="AE371" s="109" t="b">
        <f t="shared" si="220"/>
        <v>1</v>
      </c>
    </row>
    <row r="372" spans="1:31" ht="31.5">
      <c r="A372" s="2">
        <f t="shared" si="240"/>
        <v>23.160000000000011</v>
      </c>
      <c r="B372" s="2" t="s">
        <v>257</v>
      </c>
      <c r="C372" s="2">
        <v>0</v>
      </c>
      <c r="D372" s="3">
        <v>0</v>
      </c>
      <c r="E372" s="2">
        <f t="shared" si="238"/>
        <v>0</v>
      </c>
      <c r="F372" s="3">
        <f t="shared" si="239"/>
        <v>0</v>
      </c>
      <c r="G372" s="108" t="e">
        <f t="shared" si="217"/>
        <v>#DIV/0!</v>
      </c>
      <c r="H372" s="108" t="e">
        <f t="shared" si="218"/>
        <v>#DIV/0!</v>
      </c>
      <c r="I372" s="2"/>
      <c r="J372" s="3"/>
      <c r="K372" s="2">
        <f t="shared" si="231"/>
        <v>0</v>
      </c>
      <c r="L372" s="3">
        <f t="shared" si="231"/>
        <v>0</v>
      </c>
      <c r="M372" s="2"/>
      <c r="N372" s="3"/>
      <c r="O372" s="2"/>
      <c r="P372" s="2"/>
      <c r="Q372" s="3">
        <f t="shared" si="232"/>
        <v>0</v>
      </c>
      <c r="R372" s="2">
        <f t="shared" si="233"/>
        <v>0</v>
      </c>
      <c r="S372" s="3">
        <f t="shared" si="234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5"/>
        <v>0</v>
      </c>
      <c r="AA372" s="2">
        <f t="shared" si="236"/>
        <v>0</v>
      </c>
      <c r="AB372" s="3">
        <f t="shared" si="237"/>
        <v>0</v>
      </c>
      <c r="AC372" s="2"/>
      <c r="AD372" s="109" t="b">
        <f t="shared" si="219"/>
        <v>1</v>
      </c>
      <c r="AE372" s="109" t="b">
        <f t="shared" si="220"/>
        <v>1</v>
      </c>
    </row>
    <row r="373" spans="1:31" ht="31.5">
      <c r="A373" s="2">
        <f t="shared" si="240"/>
        <v>23.170000000000012</v>
      </c>
      <c r="B373" s="2" t="s">
        <v>258</v>
      </c>
      <c r="C373" s="2">
        <v>0</v>
      </c>
      <c r="D373" s="3">
        <v>0</v>
      </c>
      <c r="E373" s="2">
        <f t="shared" si="238"/>
        <v>0</v>
      </c>
      <c r="F373" s="3">
        <f t="shared" si="239"/>
        <v>0</v>
      </c>
      <c r="G373" s="108" t="e">
        <f t="shared" si="217"/>
        <v>#DIV/0!</v>
      </c>
      <c r="H373" s="108" t="e">
        <f t="shared" si="218"/>
        <v>#DIV/0!</v>
      </c>
      <c r="I373" s="2"/>
      <c r="J373" s="3"/>
      <c r="K373" s="2">
        <f t="shared" si="231"/>
        <v>0</v>
      </c>
      <c r="L373" s="3">
        <f t="shared" si="231"/>
        <v>0</v>
      </c>
      <c r="M373" s="2"/>
      <c r="N373" s="3"/>
      <c r="O373" s="2"/>
      <c r="P373" s="2"/>
      <c r="Q373" s="3">
        <f t="shared" si="232"/>
        <v>0</v>
      </c>
      <c r="R373" s="2">
        <f t="shared" si="233"/>
        <v>0</v>
      </c>
      <c r="S373" s="3">
        <f t="shared" si="234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5"/>
        <v>0</v>
      </c>
      <c r="AA373" s="2">
        <f t="shared" si="236"/>
        <v>0</v>
      </c>
      <c r="AB373" s="3">
        <f t="shared" si="237"/>
        <v>0</v>
      </c>
      <c r="AC373" s="2"/>
      <c r="AD373" s="109" t="b">
        <f t="shared" si="219"/>
        <v>1</v>
      </c>
      <c r="AE373" s="109" t="b">
        <f t="shared" si="220"/>
        <v>1</v>
      </c>
    </row>
    <row r="374" spans="1:31" ht="31.5">
      <c r="A374" s="2">
        <f t="shared" si="240"/>
        <v>23.180000000000014</v>
      </c>
      <c r="B374" s="2" t="s">
        <v>259</v>
      </c>
      <c r="C374" s="2">
        <v>0</v>
      </c>
      <c r="D374" s="3">
        <v>0</v>
      </c>
      <c r="E374" s="2">
        <f t="shared" si="238"/>
        <v>0</v>
      </c>
      <c r="F374" s="3">
        <f t="shared" si="239"/>
        <v>0</v>
      </c>
      <c r="G374" s="108" t="e">
        <f t="shared" si="217"/>
        <v>#DIV/0!</v>
      </c>
      <c r="H374" s="108" t="e">
        <f t="shared" si="218"/>
        <v>#DIV/0!</v>
      </c>
      <c r="I374" s="2"/>
      <c r="J374" s="3"/>
      <c r="K374" s="2">
        <f t="shared" si="231"/>
        <v>0</v>
      </c>
      <c r="L374" s="3">
        <f t="shared" si="231"/>
        <v>0</v>
      </c>
      <c r="M374" s="2"/>
      <c r="N374" s="3"/>
      <c r="O374" s="2"/>
      <c r="P374" s="2"/>
      <c r="Q374" s="3">
        <f t="shared" si="232"/>
        <v>0</v>
      </c>
      <c r="R374" s="2">
        <f t="shared" si="233"/>
        <v>0</v>
      </c>
      <c r="S374" s="3">
        <f t="shared" si="234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5"/>
        <v>0</v>
      </c>
      <c r="AA374" s="2">
        <f t="shared" si="236"/>
        <v>0</v>
      </c>
      <c r="AB374" s="3">
        <f t="shared" si="237"/>
        <v>0</v>
      </c>
      <c r="AC374" s="2"/>
      <c r="AD374" s="109" t="b">
        <f t="shared" si="219"/>
        <v>1</v>
      </c>
      <c r="AE374" s="109" t="b">
        <f t="shared" si="220"/>
        <v>1</v>
      </c>
    </row>
    <row r="375" spans="1:31">
      <c r="A375" s="2">
        <f t="shared" si="240"/>
        <v>23.190000000000015</v>
      </c>
      <c r="B375" s="2" t="s">
        <v>260</v>
      </c>
      <c r="C375" s="2">
        <v>147</v>
      </c>
      <c r="D375" s="3">
        <v>51.45</v>
      </c>
      <c r="E375" s="2">
        <f t="shared" si="238"/>
        <v>147</v>
      </c>
      <c r="F375" s="3">
        <f t="shared" si="239"/>
        <v>10.290000000000001</v>
      </c>
      <c r="G375" s="108">
        <f t="shared" si="217"/>
        <v>1</v>
      </c>
      <c r="H375" s="108">
        <f t="shared" si="218"/>
        <v>0.2</v>
      </c>
      <c r="I375" s="2"/>
      <c r="J375" s="3"/>
      <c r="K375" s="2">
        <f t="shared" si="231"/>
        <v>0</v>
      </c>
      <c r="L375" s="3">
        <f t="shared" si="231"/>
        <v>41.160000000000004</v>
      </c>
      <c r="M375" s="2"/>
      <c r="N375" s="3"/>
      <c r="O375" s="2"/>
      <c r="P375" s="2"/>
      <c r="Q375" s="3">
        <f t="shared" si="232"/>
        <v>0</v>
      </c>
      <c r="R375" s="2">
        <f t="shared" si="233"/>
        <v>0</v>
      </c>
      <c r="S375" s="3">
        <f t="shared" si="234"/>
        <v>41.160000000000004</v>
      </c>
      <c r="T375" s="2">
        <v>0</v>
      </c>
      <c r="U375" s="3">
        <v>41.160000000000004</v>
      </c>
      <c r="V375" s="2"/>
      <c r="W375" s="3"/>
      <c r="X375" s="2"/>
      <c r="Y375" s="2"/>
      <c r="Z375" s="3">
        <f t="shared" si="235"/>
        <v>0</v>
      </c>
      <c r="AA375" s="2">
        <f t="shared" si="236"/>
        <v>0</v>
      </c>
      <c r="AB375" s="3">
        <f t="shared" si="237"/>
        <v>41.160000000000004</v>
      </c>
      <c r="AC375" s="2"/>
      <c r="AD375" s="109" t="b">
        <f t="shared" si="219"/>
        <v>1</v>
      </c>
      <c r="AE375" s="109" t="b">
        <f t="shared" si="220"/>
        <v>1</v>
      </c>
    </row>
    <row r="376" spans="1:31">
      <c r="A376" s="2">
        <f t="shared" si="240"/>
        <v>23.200000000000017</v>
      </c>
      <c r="B376" s="2" t="s">
        <v>261</v>
      </c>
      <c r="C376" s="2">
        <v>0</v>
      </c>
      <c r="D376" s="3">
        <v>0</v>
      </c>
      <c r="E376" s="2">
        <f t="shared" si="238"/>
        <v>0</v>
      </c>
      <c r="F376" s="3">
        <f t="shared" si="239"/>
        <v>0</v>
      </c>
      <c r="G376" s="108" t="e">
        <f t="shared" si="217"/>
        <v>#DIV/0!</v>
      </c>
      <c r="H376" s="108" t="e">
        <f t="shared" si="218"/>
        <v>#DIV/0!</v>
      </c>
      <c r="I376" s="2"/>
      <c r="J376" s="3"/>
      <c r="K376" s="2">
        <f t="shared" si="231"/>
        <v>0</v>
      </c>
      <c r="L376" s="3">
        <f t="shared" si="231"/>
        <v>0</v>
      </c>
      <c r="M376" s="2"/>
      <c r="N376" s="3"/>
      <c r="O376" s="2"/>
      <c r="P376" s="2"/>
      <c r="Q376" s="3">
        <f t="shared" si="232"/>
        <v>0</v>
      </c>
      <c r="R376" s="2">
        <f t="shared" si="233"/>
        <v>0</v>
      </c>
      <c r="S376" s="3">
        <f t="shared" si="234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5"/>
        <v>0</v>
      </c>
      <c r="AA376" s="2">
        <f t="shared" si="236"/>
        <v>0</v>
      </c>
      <c r="AB376" s="3">
        <f t="shared" si="237"/>
        <v>0</v>
      </c>
      <c r="AC376" s="2"/>
      <c r="AD376" s="109" t="b">
        <f t="shared" si="219"/>
        <v>1</v>
      </c>
      <c r="AE376" s="109" t="b">
        <f t="shared" si="220"/>
        <v>1</v>
      </c>
    </row>
    <row r="377" spans="1:31">
      <c r="A377" s="2">
        <f t="shared" si="240"/>
        <v>23.210000000000019</v>
      </c>
      <c r="B377" s="2" t="s">
        <v>262</v>
      </c>
      <c r="C377" s="2">
        <v>0</v>
      </c>
      <c r="D377" s="3">
        <v>0</v>
      </c>
      <c r="E377" s="2">
        <f t="shared" si="238"/>
        <v>0</v>
      </c>
      <c r="F377" s="3">
        <f t="shared" si="239"/>
        <v>0</v>
      </c>
      <c r="G377" s="108" t="e">
        <f t="shared" si="217"/>
        <v>#DIV/0!</v>
      </c>
      <c r="H377" s="108" t="e">
        <f t="shared" si="218"/>
        <v>#DIV/0!</v>
      </c>
      <c r="I377" s="2"/>
      <c r="J377" s="3"/>
      <c r="K377" s="2">
        <f t="shared" si="231"/>
        <v>0</v>
      </c>
      <c r="L377" s="3">
        <f t="shared" si="231"/>
        <v>0</v>
      </c>
      <c r="M377" s="2"/>
      <c r="N377" s="3"/>
      <c r="O377" s="2"/>
      <c r="P377" s="2"/>
      <c r="Q377" s="3">
        <f t="shared" si="232"/>
        <v>0</v>
      </c>
      <c r="R377" s="2">
        <f t="shared" si="233"/>
        <v>0</v>
      </c>
      <c r="S377" s="3">
        <f t="shared" si="234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5"/>
        <v>0</v>
      </c>
      <c r="AA377" s="2">
        <f t="shared" si="236"/>
        <v>0</v>
      </c>
      <c r="AB377" s="3">
        <f t="shared" si="237"/>
        <v>0</v>
      </c>
      <c r="AC377" s="2"/>
      <c r="AD377" s="109" t="b">
        <f t="shared" si="219"/>
        <v>1</v>
      </c>
      <c r="AE377" s="109" t="b">
        <f t="shared" si="220"/>
        <v>1</v>
      </c>
    </row>
    <row r="378" spans="1:31">
      <c r="A378" s="2">
        <f t="shared" si="240"/>
        <v>23.22000000000002</v>
      </c>
      <c r="B378" s="2" t="s">
        <v>263</v>
      </c>
      <c r="C378" s="2">
        <v>0</v>
      </c>
      <c r="D378" s="3">
        <v>0</v>
      </c>
      <c r="E378" s="2">
        <f t="shared" si="238"/>
        <v>0</v>
      </c>
      <c r="F378" s="3">
        <f t="shared" si="239"/>
        <v>0</v>
      </c>
      <c r="G378" s="108" t="e">
        <f t="shared" si="217"/>
        <v>#DIV/0!</v>
      </c>
      <c r="H378" s="108" t="e">
        <f t="shared" si="218"/>
        <v>#DIV/0!</v>
      </c>
      <c r="I378" s="2"/>
      <c r="J378" s="3"/>
      <c r="K378" s="2">
        <f t="shared" si="231"/>
        <v>0</v>
      </c>
      <c r="L378" s="3">
        <f t="shared" si="231"/>
        <v>0</v>
      </c>
      <c r="M378" s="2"/>
      <c r="N378" s="3"/>
      <c r="O378" s="2"/>
      <c r="P378" s="2"/>
      <c r="Q378" s="3">
        <f t="shared" si="232"/>
        <v>0</v>
      </c>
      <c r="R378" s="2">
        <f t="shared" si="233"/>
        <v>0</v>
      </c>
      <c r="S378" s="3">
        <f t="shared" si="234"/>
        <v>0</v>
      </c>
      <c r="T378" s="2">
        <v>0</v>
      </c>
      <c r="U378" s="3">
        <v>0</v>
      </c>
      <c r="V378" s="2"/>
      <c r="W378" s="3"/>
      <c r="X378" s="2"/>
      <c r="Y378" s="2"/>
      <c r="Z378" s="3">
        <f t="shared" si="235"/>
        <v>0</v>
      </c>
      <c r="AA378" s="2">
        <f t="shared" si="236"/>
        <v>0</v>
      </c>
      <c r="AB378" s="3">
        <f t="shared" si="237"/>
        <v>0</v>
      </c>
      <c r="AC378" s="2"/>
      <c r="AD378" s="109" t="b">
        <f t="shared" si="219"/>
        <v>1</v>
      </c>
      <c r="AE378" s="109" t="b">
        <f t="shared" si="220"/>
        <v>1</v>
      </c>
    </row>
    <row r="379" spans="1:31" ht="31.5">
      <c r="A379" s="2">
        <f t="shared" si="240"/>
        <v>23.230000000000022</v>
      </c>
      <c r="B379" s="2" t="s">
        <v>264</v>
      </c>
      <c r="C379" s="2">
        <v>0</v>
      </c>
      <c r="D379" s="3">
        <v>0</v>
      </c>
      <c r="E379" s="2">
        <f t="shared" si="238"/>
        <v>0</v>
      </c>
      <c r="F379" s="3">
        <f t="shared" si="239"/>
        <v>0</v>
      </c>
      <c r="G379" s="108" t="e">
        <f t="shared" si="217"/>
        <v>#DIV/0!</v>
      </c>
      <c r="H379" s="108" t="e">
        <f t="shared" si="218"/>
        <v>#DIV/0!</v>
      </c>
      <c r="I379" s="2"/>
      <c r="J379" s="3"/>
      <c r="K379" s="2">
        <f t="shared" si="231"/>
        <v>0</v>
      </c>
      <c r="L379" s="3">
        <f t="shared" si="231"/>
        <v>0</v>
      </c>
      <c r="M379" s="2"/>
      <c r="N379" s="3"/>
      <c r="O379" s="2"/>
      <c r="P379" s="2"/>
      <c r="Q379" s="3">
        <f t="shared" si="232"/>
        <v>0</v>
      </c>
      <c r="R379" s="2">
        <f t="shared" si="233"/>
        <v>0</v>
      </c>
      <c r="S379" s="3">
        <f t="shared" si="234"/>
        <v>0</v>
      </c>
      <c r="T379" s="2">
        <v>0</v>
      </c>
      <c r="U379" s="3">
        <v>0</v>
      </c>
      <c r="V379" s="2"/>
      <c r="W379" s="3"/>
      <c r="X379" s="2"/>
      <c r="Y379" s="2"/>
      <c r="Z379" s="3">
        <f t="shared" si="235"/>
        <v>0</v>
      </c>
      <c r="AA379" s="2">
        <f t="shared" si="236"/>
        <v>0</v>
      </c>
      <c r="AB379" s="3">
        <f t="shared" si="237"/>
        <v>0</v>
      </c>
      <c r="AC379" s="2"/>
      <c r="AD379" s="109" t="b">
        <f t="shared" si="219"/>
        <v>1</v>
      </c>
      <c r="AE379" s="109" t="b">
        <f t="shared" si="220"/>
        <v>1</v>
      </c>
    </row>
    <row r="380" spans="1:31" ht="31.5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8"/>
        <v>0</v>
      </c>
      <c r="F380" s="3">
        <f t="shared" si="239"/>
        <v>0</v>
      </c>
      <c r="G380" s="108" t="e">
        <f t="shared" si="217"/>
        <v>#DIV/0!</v>
      </c>
      <c r="H380" s="108" t="e">
        <f t="shared" si="218"/>
        <v>#DIV/0!</v>
      </c>
      <c r="I380" s="2"/>
      <c r="J380" s="3"/>
      <c r="K380" s="2">
        <f t="shared" si="231"/>
        <v>0</v>
      </c>
      <c r="L380" s="3">
        <f t="shared" si="231"/>
        <v>0</v>
      </c>
      <c r="M380" s="2"/>
      <c r="N380" s="3"/>
      <c r="O380" s="2"/>
      <c r="P380" s="2"/>
      <c r="Q380" s="3"/>
      <c r="R380" s="2">
        <f t="shared" si="233"/>
        <v>0</v>
      </c>
      <c r="S380" s="3">
        <f t="shared" si="234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5"/>
        <v>0</v>
      </c>
      <c r="AA380" s="2">
        <f t="shared" si="236"/>
        <v>0</v>
      </c>
      <c r="AB380" s="3">
        <f t="shared" si="237"/>
        <v>0</v>
      </c>
      <c r="AC380" s="2"/>
      <c r="AD380" s="109" t="b">
        <f t="shared" si="219"/>
        <v>1</v>
      </c>
      <c r="AE380" s="109" t="b">
        <f t="shared" si="220"/>
        <v>1</v>
      </c>
    </row>
    <row r="381" spans="1:31" ht="47.25">
      <c r="A381" s="2"/>
      <c r="B381" s="2" t="s">
        <v>266</v>
      </c>
      <c r="C381" s="2">
        <v>0</v>
      </c>
      <c r="D381" s="3">
        <v>0</v>
      </c>
      <c r="E381" s="2">
        <f t="shared" si="238"/>
        <v>0</v>
      </c>
      <c r="F381" s="3">
        <f t="shared" si="239"/>
        <v>0</v>
      </c>
      <c r="G381" s="108" t="e">
        <f t="shared" si="217"/>
        <v>#DIV/0!</v>
      </c>
      <c r="H381" s="108" t="e">
        <f t="shared" si="218"/>
        <v>#DIV/0!</v>
      </c>
      <c r="I381" s="2"/>
      <c r="J381" s="3"/>
      <c r="K381" s="2">
        <f t="shared" si="231"/>
        <v>0</v>
      </c>
      <c r="L381" s="3">
        <f t="shared" si="231"/>
        <v>0</v>
      </c>
      <c r="M381" s="2"/>
      <c r="N381" s="3"/>
      <c r="O381" s="2"/>
      <c r="P381" s="2"/>
      <c r="Q381" s="3">
        <f t="shared" si="232"/>
        <v>0</v>
      </c>
      <c r="R381" s="2">
        <f t="shared" si="233"/>
        <v>0</v>
      </c>
      <c r="S381" s="3">
        <f t="shared" si="234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5"/>
        <v>0</v>
      </c>
      <c r="AA381" s="2">
        <f t="shared" si="236"/>
        <v>0</v>
      </c>
      <c r="AB381" s="3">
        <f t="shared" si="237"/>
        <v>0</v>
      </c>
      <c r="AC381" s="2"/>
      <c r="AD381" s="109" t="b">
        <f t="shared" si="219"/>
        <v>1</v>
      </c>
      <c r="AE381" s="109" t="b">
        <f t="shared" si="220"/>
        <v>1</v>
      </c>
    </row>
    <row r="382" spans="1:31">
      <c r="A382" s="2"/>
      <c r="B382" s="2" t="s">
        <v>267</v>
      </c>
      <c r="C382" s="2">
        <v>0</v>
      </c>
      <c r="D382" s="3">
        <v>0</v>
      </c>
      <c r="E382" s="2">
        <f t="shared" si="238"/>
        <v>0</v>
      </c>
      <c r="F382" s="3">
        <f t="shared" si="239"/>
        <v>0</v>
      </c>
      <c r="G382" s="108" t="e">
        <f t="shared" si="217"/>
        <v>#DIV/0!</v>
      </c>
      <c r="H382" s="108" t="e">
        <f t="shared" si="218"/>
        <v>#DIV/0!</v>
      </c>
      <c r="I382" s="2"/>
      <c r="J382" s="3"/>
      <c r="K382" s="2">
        <f t="shared" si="231"/>
        <v>0</v>
      </c>
      <c r="L382" s="3">
        <f t="shared" si="231"/>
        <v>0</v>
      </c>
      <c r="M382" s="2"/>
      <c r="N382" s="3"/>
      <c r="O382" s="2"/>
      <c r="P382" s="2"/>
      <c r="Q382" s="3">
        <f t="shared" si="232"/>
        <v>0</v>
      </c>
      <c r="R382" s="2">
        <f t="shared" si="233"/>
        <v>0</v>
      </c>
      <c r="S382" s="3">
        <f t="shared" si="234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5"/>
        <v>0</v>
      </c>
      <c r="AA382" s="2">
        <f t="shared" si="236"/>
        <v>0</v>
      </c>
      <c r="AB382" s="3">
        <f t="shared" si="237"/>
        <v>0</v>
      </c>
      <c r="AC382" s="2"/>
      <c r="AD382" s="109" t="b">
        <f t="shared" si="219"/>
        <v>1</v>
      </c>
      <c r="AE382" s="109" t="b">
        <f t="shared" si="220"/>
        <v>1</v>
      </c>
    </row>
    <row r="383" spans="1:31">
      <c r="A383" s="2"/>
      <c r="B383" s="2" t="s">
        <v>268</v>
      </c>
      <c r="C383" s="2">
        <v>0</v>
      </c>
      <c r="D383" s="3">
        <v>0</v>
      </c>
      <c r="E383" s="2">
        <f t="shared" si="238"/>
        <v>0</v>
      </c>
      <c r="F383" s="3">
        <f t="shared" si="239"/>
        <v>0</v>
      </c>
      <c r="G383" s="108" t="e">
        <f t="shared" si="217"/>
        <v>#DIV/0!</v>
      </c>
      <c r="H383" s="108" t="e">
        <f t="shared" si="218"/>
        <v>#DIV/0!</v>
      </c>
      <c r="I383" s="2"/>
      <c r="J383" s="3"/>
      <c r="K383" s="2">
        <f t="shared" si="231"/>
        <v>0</v>
      </c>
      <c r="L383" s="3">
        <f t="shared" si="231"/>
        <v>0</v>
      </c>
      <c r="M383" s="2"/>
      <c r="N383" s="3"/>
      <c r="O383" s="2"/>
      <c r="P383" s="2"/>
      <c r="Q383" s="3">
        <f t="shared" si="232"/>
        <v>0</v>
      </c>
      <c r="R383" s="2">
        <f t="shared" si="233"/>
        <v>0</v>
      </c>
      <c r="S383" s="3">
        <f t="shared" si="234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5"/>
        <v>0</v>
      </c>
      <c r="AA383" s="2">
        <f t="shared" si="236"/>
        <v>0</v>
      </c>
      <c r="AB383" s="3">
        <f t="shared" si="237"/>
        <v>0</v>
      </c>
      <c r="AC383" s="2"/>
      <c r="AD383" s="109" t="b">
        <f t="shared" si="219"/>
        <v>1</v>
      </c>
      <c r="AE383" s="109" t="b">
        <f t="shared" si="220"/>
        <v>1</v>
      </c>
    </row>
    <row r="384" spans="1:31" ht="31.5">
      <c r="A384" s="2"/>
      <c r="B384" s="2" t="s">
        <v>269</v>
      </c>
      <c r="C384" s="2">
        <v>0</v>
      </c>
      <c r="D384" s="3">
        <v>0</v>
      </c>
      <c r="E384" s="2">
        <f t="shared" si="238"/>
        <v>0</v>
      </c>
      <c r="F384" s="3">
        <f t="shared" si="239"/>
        <v>0</v>
      </c>
      <c r="G384" s="108" t="e">
        <f t="shared" si="217"/>
        <v>#DIV/0!</v>
      </c>
      <c r="H384" s="108" t="e">
        <f t="shared" si="218"/>
        <v>#DIV/0!</v>
      </c>
      <c r="I384" s="2"/>
      <c r="J384" s="3"/>
      <c r="K384" s="2">
        <f t="shared" si="231"/>
        <v>0</v>
      </c>
      <c r="L384" s="3">
        <f t="shared" si="231"/>
        <v>0</v>
      </c>
      <c r="M384" s="2"/>
      <c r="N384" s="3"/>
      <c r="O384" s="2"/>
      <c r="P384" s="2"/>
      <c r="Q384" s="3">
        <f t="shared" si="232"/>
        <v>0</v>
      </c>
      <c r="R384" s="2">
        <f t="shared" si="233"/>
        <v>0</v>
      </c>
      <c r="S384" s="3">
        <f t="shared" si="234"/>
        <v>0</v>
      </c>
      <c r="T384" s="2">
        <v>0</v>
      </c>
      <c r="U384" s="3">
        <v>0</v>
      </c>
      <c r="V384" s="2"/>
      <c r="W384" s="3"/>
      <c r="X384" s="2"/>
      <c r="Y384" s="2"/>
      <c r="Z384" s="3">
        <f t="shared" si="235"/>
        <v>0</v>
      </c>
      <c r="AA384" s="2">
        <f t="shared" si="236"/>
        <v>0</v>
      </c>
      <c r="AB384" s="3">
        <f t="shared" si="237"/>
        <v>0</v>
      </c>
      <c r="AC384" s="2"/>
      <c r="AD384" s="109" t="b">
        <f t="shared" si="219"/>
        <v>1</v>
      </c>
      <c r="AE384" s="109" t="b">
        <f t="shared" si="220"/>
        <v>1</v>
      </c>
    </row>
    <row r="385" spans="1:31" ht="47.2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8"/>
        <v>0</v>
      </c>
      <c r="F385" s="3">
        <f t="shared" si="239"/>
        <v>0</v>
      </c>
      <c r="G385" s="108" t="e">
        <f t="shared" si="217"/>
        <v>#DIV/0!</v>
      </c>
      <c r="H385" s="108" t="e">
        <f t="shared" si="218"/>
        <v>#DIV/0!</v>
      </c>
      <c r="I385" s="2"/>
      <c r="J385" s="3"/>
      <c r="K385" s="2">
        <f t="shared" si="231"/>
        <v>0</v>
      </c>
      <c r="L385" s="3">
        <f t="shared" si="231"/>
        <v>0</v>
      </c>
      <c r="M385" s="2"/>
      <c r="N385" s="3"/>
      <c r="O385" s="2"/>
      <c r="P385" s="2"/>
      <c r="Q385" s="3">
        <f t="shared" si="232"/>
        <v>0</v>
      </c>
      <c r="R385" s="2">
        <f t="shared" si="233"/>
        <v>0</v>
      </c>
      <c r="S385" s="3">
        <f t="shared" si="234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5"/>
        <v>0</v>
      </c>
      <c r="AA385" s="2">
        <f t="shared" si="236"/>
        <v>0</v>
      </c>
      <c r="AB385" s="3">
        <f t="shared" si="237"/>
        <v>0</v>
      </c>
      <c r="AC385" s="2"/>
      <c r="AD385" s="109" t="b">
        <f t="shared" si="219"/>
        <v>1</v>
      </c>
      <c r="AE385" s="109" t="b">
        <f t="shared" si="220"/>
        <v>1</v>
      </c>
    </row>
    <row r="386" spans="1:31" s="176" customFormat="1">
      <c r="A386" s="4"/>
      <c r="B386" s="4" t="s">
        <v>106</v>
      </c>
      <c r="C386" s="4">
        <f>SUM(C350:C385)</f>
        <v>342</v>
      </c>
      <c r="D386" s="5">
        <f>SUM(D350:D385)</f>
        <v>879.66799999999989</v>
      </c>
      <c r="E386" s="4">
        <f>SUM(E350:E385)</f>
        <v>342</v>
      </c>
      <c r="F386" s="5">
        <f>SUM(F350:F385)</f>
        <v>175.93359999999998</v>
      </c>
      <c r="G386" s="175">
        <f t="shared" si="217"/>
        <v>1</v>
      </c>
      <c r="H386" s="175">
        <f t="shared" si="218"/>
        <v>0.2</v>
      </c>
      <c r="I386" s="4">
        <f t="shared" ref="I386:N386" si="241">SUM(I350:I385)</f>
        <v>0</v>
      </c>
      <c r="J386" s="5">
        <f t="shared" si="241"/>
        <v>0</v>
      </c>
      <c r="K386" s="4">
        <f t="shared" si="241"/>
        <v>0</v>
      </c>
      <c r="L386" s="5">
        <f t="shared" si="241"/>
        <v>703.73439999999994</v>
      </c>
      <c r="M386" s="4">
        <f t="shared" si="241"/>
        <v>0</v>
      </c>
      <c r="N386" s="5">
        <f t="shared" si="241"/>
        <v>0</v>
      </c>
      <c r="O386" s="4"/>
      <c r="P386" s="4">
        <f t="shared" ref="P386:W386" si="242">SUM(P350:P385)</f>
        <v>0</v>
      </c>
      <c r="Q386" s="5">
        <f t="shared" si="242"/>
        <v>0</v>
      </c>
      <c r="R386" s="4">
        <f t="shared" si="242"/>
        <v>0</v>
      </c>
      <c r="S386" s="5">
        <f t="shared" si="242"/>
        <v>703.73439999999994</v>
      </c>
      <c r="T386" s="4">
        <f t="shared" si="242"/>
        <v>0</v>
      </c>
      <c r="U386" s="5">
        <f t="shared" si="242"/>
        <v>703.73439999999994</v>
      </c>
      <c r="V386" s="4">
        <f t="shared" si="242"/>
        <v>0</v>
      </c>
      <c r="W386" s="5">
        <f t="shared" si="242"/>
        <v>0</v>
      </c>
      <c r="X386" s="4"/>
      <c r="Y386" s="4">
        <f>SUM(Y350:Y385)</f>
        <v>0</v>
      </c>
      <c r="Z386" s="5">
        <f>SUM(Z350:Z385)</f>
        <v>0</v>
      </c>
      <c r="AA386" s="4">
        <f>SUM(AA350:AA385)</f>
        <v>0</v>
      </c>
      <c r="AB386" s="5">
        <f>SUM(AB350:AB385)</f>
        <v>703.73439999999994</v>
      </c>
      <c r="AC386" s="4"/>
      <c r="AD386" s="109" t="b">
        <f t="shared" si="219"/>
        <v>1</v>
      </c>
      <c r="AE386" s="109" t="b">
        <f t="shared" si="220"/>
        <v>1</v>
      </c>
    </row>
    <row r="387" spans="1:31" s="176" customFormat="1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9"/>
        <v>1</v>
      </c>
      <c r="AE387" s="109" t="b">
        <f t="shared" si="220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9"/>
        <v>1</v>
      </c>
      <c r="AE388" s="109" t="b">
        <f t="shared" si="220"/>
        <v>1</v>
      </c>
    </row>
    <row r="389" spans="1:31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7"/>
        <v>#DIV/0!</v>
      </c>
      <c r="H389" s="108" t="e">
        <f t="shared" si="218"/>
        <v>#DIV/0!</v>
      </c>
      <c r="I389" s="2">
        <f t="shared" ref="I389:J392" si="243">C389-E389</f>
        <v>0</v>
      </c>
      <c r="J389" s="3">
        <f t="shared" si="243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4">K389+M389+P389</f>
        <v>0</v>
      </c>
      <c r="S389" s="3">
        <f t="shared" si="244"/>
        <v>0</v>
      </c>
      <c r="T389" s="2"/>
      <c r="U389" s="3"/>
      <c r="V389" s="2"/>
      <c r="W389" s="3"/>
      <c r="X389" s="2"/>
      <c r="Y389" s="2"/>
      <c r="Z389" s="3">
        <f>X389*Y389</f>
        <v>0</v>
      </c>
      <c r="AA389" s="2">
        <f t="shared" ref="AA389:AB392" si="245">T389+V389+Y389</f>
        <v>0</v>
      </c>
      <c r="AB389" s="3">
        <f t="shared" si="245"/>
        <v>0</v>
      </c>
      <c r="AC389" s="2"/>
      <c r="AD389" s="109" t="b">
        <f t="shared" si="219"/>
        <v>1</v>
      </c>
      <c r="AE389" s="109" t="b">
        <f t="shared" si="220"/>
        <v>1</v>
      </c>
    </row>
    <row r="390" spans="1:31">
      <c r="A390" s="2"/>
      <c r="B390" s="2" t="s">
        <v>275</v>
      </c>
      <c r="C390" s="2">
        <v>1</v>
      </c>
      <c r="D390" s="3">
        <v>70.180000000000007</v>
      </c>
      <c r="E390" s="2">
        <f>C390</f>
        <v>1</v>
      </c>
      <c r="F390" s="3">
        <f>D390</f>
        <v>70.180000000000007</v>
      </c>
      <c r="G390" s="108">
        <f t="shared" si="217"/>
        <v>1</v>
      </c>
      <c r="H390" s="108">
        <f t="shared" si="218"/>
        <v>1</v>
      </c>
      <c r="I390" s="2">
        <f t="shared" si="243"/>
        <v>0</v>
      </c>
      <c r="J390" s="3">
        <f t="shared" si="243"/>
        <v>0</v>
      </c>
      <c r="K390" s="2"/>
      <c r="L390" s="3"/>
      <c r="M390" s="2"/>
      <c r="N390" s="3"/>
      <c r="O390" s="3">
        <v>70</v>
      </c>
      <c r="P390" s="2">
        <v>1</v>
      </c>
      <c r="Q390" s="3">
        <f>P390*O390</f>
        <v>70</v>
      </c>
      <c r="R390" s="2">
        <f t="shared" si="244"/>
        <v>1</v>
      </c>
      <c r="S390" s="3">
        <f t="shared" si="244"/>
        <v>70</v>
      </c>
      <c r="T390" s="2"/>
      <c r="U390" s="3"/>
      <c r="V390" s="2"/>
      <c r="W390" s="3"/>
      <c r="X390" s="2">
        <v>70</v>
      </c>
      <c r="Y390" s="2">
        <v>1</v>
      </c>
      <c r="Z390" s="3">
        <f>X390*Y390</f>
        <v>70</v>
      </c>
      <c r="AA390" s="2">
        <f t="shared" si="245"/>
        <v>1</v>
      </c>
      <c r="AB390" s="3">
        <f t="shared" si="245"/>
        <v>70</v>
      </c>
      <c r="AC390" s="2"/>
      <c r="AD390" s="109" t="b">
        <f t="shared" si="219"/>
        <v>1</v>
      </c>
      <c r="AE390" s="109" t="b">
        <f t="shared" si="220"/>
        <v>1</v>
      </c>
    </row>
    <row r="391" spans="1:31" ht="31.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7"/>
        <v>#DIV/0!</v>
      </c>
      <c r="H391" s="108" t="e">
        <f t="shared" si="218"/>
        <v>#DIV/0!</v>
      </c>
      <c r="I391" s="2">
        <f t="shared" si="243"/>
        <v>0</v>
      </c>
      <c r="J391" s="3">
        <f t="shared" si="243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4"/>
        <v>0</v>
      </c>
      <c r="S391" s="3">
        <f t="shared" si="244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5"/>
        <v>0</v>
      </c>
      <c r="AB391" s="3">
        <f t="shared" si="245"/>
        <v>0</v>
      </c>
      <c r="AC391" s="2"/>
      <c r="AD391" s="109" t="b">
        <f t="shared" si="219"/>
        <v>1</v>
      </c>
      <c r="AE391" s="109" t="b">
        <f t="shared" si="220"/>
        <v>1</v>
      </c>
    </row>
    <row r="392" spans="1:31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6">E392/C392</f>
        <v>#DIV/0!</v>
      </c>
      <c r="H392" s="108" t="e">
        <f t="shared" ref="H392:H455" si="247">F392/D392</f>
        <v>#DIV/0!</v>
      </c>
      <c r="I392" s="2">
        <f t="shared" si="243"/>
        <v>0</v>
      </c>
      <c r="J392" s="3">
        <f t="shared" si="243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4"/>
        <v>0</v>
      </c>
      <c r="S392" s="3">
        <f t="shared" si="244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5"/>
        <v>0</v>
      </c>
      <c r="AB392" s="3">
        <f t="shared" si="245"/>
        <v>0</v>
      </c>
      <c r="AC392" s="2"/>
      <c r="AD392" s="109" t="b">
        <f t="shared" ref="AD392:AD455" si="248">X392*Y392=Z392</f>
        <v>1</v>
      </c>
      <c r="AE392" s="109" t="b">
        <f t="shared" ref="AE392:AE455" si="249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70.180000000000007</v>
      </c>
      <c r="E393" s="4">
        <f>SUM(E389:E392)</f>
        <v>1</v>
      </c>
      <c r="F393" s="5">
        <f>SUM(F389:F392)</f>
        <v>70.180000000000007</v>
      </c>
      <c r="G393" s="175">
        <f t="shared" si="246"/>
        <v>1</v>
      </c>
      <c r="H393" s="175">
        <f t="shared" si="247"/>
        <v>1</v>
      </c>
      <c r="I393" s="4">
        <f t="shared" ref="I393:N393" si="250">SUM(I389:I392)</f>
        <v>0</v>
      </c>
      <c r="J393" s="5">
        <f t="shared" si="250"/>
        <v>0</v>
      </c>
      <c r="K393" s="4">
        <f t="shared" si="250"/>
        <v>0</v>
      </c>
      <c r="L393" s="5">
        <f t="shared" si="250"/>
        <v>0</v>
      </c>
      <c r="M393" s="4">
        <f t="shared" si="250"/>
        <v>0</v>
      </c>
      <c r="N393" s="5">
        <f t="shared" si="250"/>
        <v>0</v>
      </c>
      <c r="O393" s="4"/>
      <c r="P393" s="4">
        <f t="shared" ref="P393:W393" si="251">SUM(P389:P392)</f>
        <v>1</v>
      </c>
      <c r="Q393" s="5">
        <f t="shared" si="251"/>
        <v>70</v>
      </c>
      <c r="R393" s="4">
        <f t="shared" si="251"/>
        <v>1</v>
      </c>
      <c r="S393" s="5">
        <f t="shared" si="251"/>
        <v>70</v>
      </c>
      <c r="T393" s="4">
        <f t="shared" si="251"/>
        <v>0</v>
      </c>
      <c r="U393" s="5">
        <f t="shared" si="251"/>
        <v>0</v>
      </c>
      <c r="V393" s="4">
        <f t="shared" si="251"/>
        <v>0</v>
      </c>
      <c r="W393" s="5">
        <f t="shared" si="251"/>
        <v>0</v>
      </c>
      <c r="X393" s="4"/>
      <c r="Y393" s="4">
        <f>SUM(Y389:Y392)</f>
        <v>1</v>
      </c>
      <c r="Z393" s="5">
        <f>SUM(Z389:Z392)</f>
        <v>70</v>
      </c>
      <c r="AA393" s="4">
        <f>SUM(AA389:AA392)</f>
        <v>1</v>
      </c>
      <c r="AB393" s="5">
        <f>SUM(AB389:AB392)</f>
        <v>70</v>
      </c>
      <c r="AC393" s="4"/>
      <c r="AD393" s="109" t="b">
        <f t="shared" si="248"/>
        <v>0</v>
      </c>
      <c r="AE393" s="109" t="b">
        <f t="shared" si="249"/>
        <v>1</v>
      </c>
    </row>
    <row r="394" spans="1:31" ht="63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8"/>
        <v>1</v>
      </c>
      <c r="AE394" s="109" t="b">
        <f t="shared" si="249"/>
        <v>1</v>
      </c>
    </row>
    <row r="395" spans="1:31">
      <c r="A395" s="2"/>
      <c r="B395" s="2" t="s">
        <v>125</v>
      </c>
      <c r="C395" s="2">
        <v>164</v>
      </c>
      <c r="D395" s="3">
        <v>10.496</v>
      </c>
      <c r="E395" s="2">
        <f>E324</f>
        <v>224</v>
      </c>
      <c r="F395" s="222">
        <f>E395*0.0022</f>
        <v>0.49280000000000002</v>
      </c>
      <c r="G395" s="108">
        <f t="shared" si="246"/>
        <v>1.3658536585365855</v>
      </c>
      <c r="H395" s="108">
        <f t="shared" si="247"/>
        <v>4.6951219512195122E-2</v>
      </c>
      <c r="I395" s="2">
        <f t="shared" ref="I395:J398" si="252">C395-E395</f>
        <v>-60</v>
      </c>
      <c r="J395" s="3">
        <f t="shared" si="252"/>
        <v>10.0032</v>
      </c>
      <c r="K395" s="2"/>
      <c r="L395" s="3"/>
      <c r="M395" s="2"/>
      <c r="N395" s="3"/>
      <c r="O395" s="3">
        <v>7.0199999999999999E-2</v>
      </c>
      <c r="P395" s="2">
        <f>P324</f>
        <v>224</v>
      </c>
      <c r="Q395" s="3">
        <f>P395*O395</f>
        <v>15.7248</v>
      </c>
      <c r="R395" s="2">
        <f t="shared" ref="R395:S398" si="253">K395+M395+P395</f>
        <v>224</v>
      </c>
      <c r="S395" s="3">
        <f t="shared" si="253"/>
        <v>15.7248</v>
      </c>
      <c r="T395" s="2"/>
      <c r="U395" s="3"/>
      <c r="V395" s="2"/>
      <c r="W395" s="3"/>
      <c r="X395" s="3">
        <v>7.0199999999999999E-2</v>
      </c>
      <c r="Y395" s="2">
        <f>Y324</f>
        <v>224</v>
      </c>
      <c r="Z395" s="3">
        <f>Y395*X395</f>
        <v>15.7248</v>
      </c>
      <c r="AA395" s="2">
        <f t="shared" ref="AA395:AB398" si="254">T395+V395+Y395</f>
        <v>224</v>
      </c>
      <c r="AB395" s="3">
        <f t="shared" si="254"/>
        <v>15.7248</v>
      </c>
      <c r="AC395" s="2"/>
      <c r="AD395" s="109" t="b">
        <f t="shared" si="248"/>
        <v>1</v>
      </c>
      <c r="AE395" s="109" t="b">
        <f t="shared" si="249"/>
        <v>1</v>
      </c>
    </row>
    <row r="396" spans="1:31">
      <c r="A396" s="2"/>
      <c r="B396" s="2" t="s">
        <v>173</v>
      </c>
      <c r="C396" s="2">
        <v>6547</v>
      </c>
      <c r="D396" s="3">
        <v>10.80255</v>
      </c>
      <c r="E396" s="2"/>
      <c r="F396" s="222"/>
      <c r="G396" s="108">
        <f t="shared" si="246"/>
        <v>0</v>
      </c>
      <c r="H396" s="108">
        <f t="shared" si="247"/>
        <v>0</v>
      </c>
      <c r="I396" s="2">
        <f t="shared" si="252"/>
        <v>6547</v>
      </c>
      <c r="J396" s="3">
        <f t="shared" si="252"/>
        <v>10.80255</v>
      </c>
      <c r="K396" s="2"/>
      <c r="L396" s="3"/>
      <c r="M396" s="2"/>
      <c r="N396" s="3"/>
      <c r="O396" s="3">
        <v>6.0199999999999997E-2</v>
      </c>
      <c r="P396" s="2">
        <f>P395</f>
        <v>224</v>
      </c>
      <c r="Q396" s="3">
        <f>P396*O396</f>
        <v>13.4848</v>
      </c>
      <c r="R396" s="2">
        <f t="shared" si="253"/>
        <v>224</v>
      </c>
      <c r="S396" s="3">
        <f t="shared" si="253"/>
        <v>13.4848</v>
      </c>
      <c r="T396" s="2"/>
      <c r="U396" s="3"/>
      <c r="V396" s="2"/>
      <c r="W396" s="3"/>
      <c r="X396" s="3">
        <v>6.0199999999999997E-2</v>
      </c>
      <c r="Y396" s="2">
        <f>Y395</f>
        <v>224</v>
      </c>
      <c r="Z396" s="3">
        <f>Y396*X396</f>
        <v>13.4848</v>
      </c>
      <c r="AA396" s="2">
        <f t="shared" si="254"/>
        <v>224</v>
      </c>
      <c r="AB396" s="3">
        <f t="shared" si="254"/>
        <v>13.4848</v>
      </c>
      <c r="AC396" s="2"/>
      <c r="AD396" s="109" t="b">
        <f t="shared" si="248"/>
        <v>1</v>
      </c>
      <c r="AE396" s="109" t="b">
        <f t="shared" si="249"/>
        <v>1</v>
      </c>
    </row>
    <row r="397" spans="1:31">
      <c r="A397" s="2"/>
      <c r="B397" s="2" t="s">
        <v>174</v>
      </c>
      <c r="C397" s="2">
        <v>4494</v>
      </c>
      <c r="D397" s="3">
        <v>22.2453</v>
      </c>
      <c r="E397" s="2">
        <f>E325</f>
        <v>151</v>
      </c>
      <c r="F397" s="222">
        <f>(E397*0.001)+0.045</f>
        <v>0.19600000000000001</v>
      </c>
      <c r="G397" s="108">
        <f t="shared" si="246"/>
        <v>3.3600356030262575E-2</v>
      </c>
      <c r="H397" s="108">
        <f t="shared" si="247"/>
        <v>8.8108499323452591E-3</v>
      </c>
      <c r="I397" s="2">
        <f t="shared" si="252"/>
        <v>4343</v>
      </c>
      <c r="J397" s="3">
        <f t="shared" si="252"/>
        <v>22.049299999999999</v>
      </c>
      <c r="K397" s="2"/>
      <c r="L397" s="3"/>
      <c r="M397" s="2"/>
      <c r="N397" s="3"/>
      <c r="O397" s="3">
        <v>0.18959999999999999</v>
      </c>
      <c r="P397" s="2">
        <f>P325</f>
        <v>154</v>
      </c>
      <c r="Q397" s="3">
        <f>P397*O397</f>
        <v>29.198399999999999</v>
      </c>
      <c r="R397" s="2">
        <f t="shared" si="253"/>
        <v>154</v>
      </c>
      <c r="S397" s="3">
        <f t="shared" si="253"/>
        <v>29.198399999999999</v>
      </c>
      <c r="T397" s="2"/>
      <c r="U397" s="3"/>
      <c r="V397" s="2"/>
      <c r="W397" s="3"/>
      <c r="X397" s="3">
        <v>0.18959999999999999</v>
      </c>
      <c r="Y397" s="2">
        <f>Y325</f>
        <v>154</v>
      </c>
      <c r="Z397" s="3">
        <f>Y397*X397</f>
        <v>29.198399999999999</v>
      </c>
      <c r="AA397" s="2">
        <f t="shared" si="254"/>
        <v>154</v>
      </c>
      <c r="AB397" s="3">
        <f t="shared" si="254"/>
        <v>29.198399999999999</v>
      </c>
      <c r="AC397" s="2"/>
      <c r="AD397" s="109" t="b">
        <f t="shared" si="248"/>
        <v>1</v>
      </c>
      <c r="AE397" s="109" t="b">
        <f t="shared" si="249"/>
        <v>1</v>
      </c>
    </row>
    <row r="398" spans="1:31" ht="31.5">
      <c r="A398" s="2">
        <v>24.03</v>
      </c>
      <c r="B398" s="308" t="s">
        <v>279</v>
      </c>
      <c r="C398" s="2">
        <v>1</v>
      </c>
      <c r="D398" s="3">
        <v>7</v>
      </c>
      <c r="E398" s="2">
        <v>1</v>
      </c>
      <c r="F398" s="222">
        <v>0.16500000000000001</v>
      </c>
      <c r="G398" s="108">
        <f t="shared" si="246"/>
        <v>1</v>
      </c>
      <c r="H398" s="108">
        <f t="shared" si="247"/>
        <v>2.3571428571428573E-2</v>
      </c>
      <c r="I398" s="2">
        <f t="shared" si="252"/>
        <v>0</v>
      </c>
      <c r="J398" s="3">
        <f t="shared" si="252"/>
        <v>6.835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3"/>
        <v>1</v>
      </c>
      <c r="S398" s="3">
        <f t="shared" si="253"/>
        <v>11.25</v>
      </c>
      <c r="T398" s="2"/>
      <c r="U398" s="3"/>
      <c r="V398" s="2"/>
      <c r="W398" s="3"/>
      <c r="X398" s="2">
        <v>11.25</v>
      </c>
      <c r="Y398" s="2">
        <v>1</v>
      </c>
      <c r="Z398" s="3">
        <f>X398*Y398</f>
        <v>11.25</v>
      </c>
      <c r="AA398" s="2">
        <f t="shared" si="254"/>
        <v>1</v>
      </c>
      <c r="AB398" s="3">
        <f t="shared" si="254"/>
        <v>11.25</v>
      </c>
      <c r="AC398" s="2"/>
      <c r="AD398" s="109" t="b">
        <f t="shared" si="248"/>
        <v>1</v>
      </c>
      <c r="AE398" s="109" t="b">
        <f t="shared" si="249"/>
        <v>1</v>
      </c>
    </row>
    <row r="399" spans="1:31" s="176" customFormat="1">
      <c r="A399" s="4"/>
      <c r="B399" s="4" t="s">
        <v>108</v>
      </c>
      <c r="C399" s="4">
        <f>SUM(C394:C398)</f>
        <v>11206</v>
      </c>
      <c r="D399" s="5">
        <f>SUM(D394:D398)</f>
        <v>50.543849999999999</v>
      </c>
      <c r="E399" s="4">
        <f>SUM(E394:E398)</f>
        <v>376</v>
      </c>
      <c r="F399" s="5">
        <f>SUM(F394:F398)</f>
        <v>0.85380000000000011</v>
      </c>
      <c r="G399" s="175">
        <f t="shared" si="246"/>
        <v>3.3553453507049795E-2</v>
      </c>
      <c r="H399" s="175">
        <f t="shared" si="247"/>
        <v>1.6892262856905441E-2</v>
      </c>
      <c r="I399" s="4">
        <f t="shared" ref="I399:N399" si="255">SUM(I394:I398)</f>
        <v>10830</v>
      </c>
      <c r="J399" s="5">
        <f t="shared" si="255"/>
        <v>49.690049999999999</v>
      </c>
      <c r="K399" s="4">
        <f t="shared" si="255"/>
        <v>0</v>
      </c>
      <c r="L399" s="5">
        <f t="shared" si="255"/>
        <v>0</v>
      </c>
      <c r="M399" s="4">
        <f t="shared" si="255"/>
        <v>0</v>
      </c>
      <c r="N399" s="5">
        <f t="shared" si="255"/>
        <v>0</v>
      </c>
      <c r="O399" s="4"/>
      <c r="P399" s="4">
        <f t="shared" ref="P399:W399" si="256">SUM(P394:P398)</f>
        <v>603</v>
      </c>
      <c r="Q399" s="5">
        <f t="shared" si="256"/>
        <v>69.658000000000001</v>
      </c>
      <c r="R399" s="4">
        <f t="shared" si="256"/>
        <v>603</v>
      </c>
      <c r="S399" s="5">
        <f t="shared" si="256"/>
        <v>69.658000000000001</v>
      </c>
      <c r="T399" s="4">
        <f t="shared" si="256"/>
        <v>0</v>
      </c>
      <c r="U399" s="5">
        <f t="shared" si="256"/>
        <v>0</v>
      </c>
      <c r="V399" s="4">
        <f t="shared" si="256"/>
        <v>0</v>
      </c>
      <c r="W399" s="5">
        <f t="shared" si="256"/>
        <v>0</v>
      </c>
      <c r="X399" s="4"/>
      <c r="Y399" s="4">
        <f>SUM(Y394:Y398)</f>
        <v>603</v>
      </c>
      <c r="Z399" s="5">
        <f>SUM(Z394:Z398)</f>
        <v>69.658000000000001</v>
      </c>
      <c r="AA399" s="4">
        <f>SUM(AA394:AA398)</f>
        <v>603</v>
      </c>
      <c r="AB399" s="5">
        <f>SUM(AB394:AB398)</f>
        <v>69.658000000000001</v>
      </c>
      <c r="AC399" s="4"/>
      <c r="AD399" s="109" t="b">
        <f t="shared" si="248"/>
        <v>0</v>
      </c>
      <c r="AE399" s="109" t="b">
        <f t="shared" si="249"/>
        <v>1</v>
      </c>
    </row>
    <row r="400" spans="1:31" s="176" customFormat="1">
      <c r="A400" s="4"/>
      <c r="B400" s="4" t="s">
        <v>280</v>
      </c>
      <c r="C400" s="4">
        <f>C399+C393+C386+C347+C343+C337+C333+C330+C326+C322+C315+C311+C306+C297+C283+C260+C216+C212+C206+C193+C149+C147+C143+C78</f>
        <v>58932</v>
      </c>
      <c r="D400" s="5">
        <f>D399+D393+D386+D347+D343+D337+D333+D330+D326+D322+D315+D311+D306+D297+D283+D260+D216+D212+D206+D193+D149+D147+D143+D78</f>
        <v>3329.6157500000004</v>
      </c>
      <c r="E400" s="4">
        <f>E399+E393+E386+E347+E343+E337+E333+E330+E326+E322+E315+E311+E306+E297+E283+E260+E216+E212+E206+E193+E149+E147+E143+E78</f>
        <v>40434</v>
      </c>
      <c r="F400" s="5">
        <f>F399+F393+F386+F347+F343+F337+F333+F330+F326+F322+F315+F311+F306+F297+F283+F260+F216+F212+F206+F193+F149+F147+F143+F78</f>
        <v>2267.9906500000006</v>
      </c>
      <c r="G400" s="175">
        <f t="shared" si="246"/>
        <v>0.68611280798208107</v>
      </c>
      <c r="H400" s="175">
        <f t="shared" si="247"/>
        <v>0.68115687223067722</v>
      </c>
      <c r="I400" s="4">
        <f t="shared" ref="I400:N400" si="257">I399+I393+I386+I347+I343+I337+I333+I330+I326+I322+I315+I311+I306+I297+I283+I260+I216+I212+I206+I193+I149+I147+I143+I78</f>
        <v>18498</v>
      </c>
      <c r="J400" s="5">
        <f t="shared" si="257"/>
        <v>357.89069999999998</v>
      </c>
      <c r="K400" s="4">
        <f t="shared" si="257"/>
        <v>0</v>
      </c>
      <c r="L400" s="5">
        <f t="shared" si="257"/>
        <v>703.73439999999994</v>
      </c>
      <c r="M400" s="4">
        <f t="shared" si="257"/>
        <v>0</v>
      </c>
      <c r="N400" s="5">
        <f t="shared" si="257"/>
        <v>0</v>
      </c>
      <c r="O400" s="4"/>
      <c r="P400" s="4">
        <f t="shared" ref="P400:V400" si="258">P399+P393+P386+P347+P343+P337+P333+P330+P326+P322+P315+P311+P306+P297+P283+P260+P216+P212+P206+P193+P149+P147+P143+P78</f>
        <v>45513</v>
      </c>
      <c r="Q400" s="5">
        <f t="shared" si="258"/>
        <v>2485.1315000000004</v>
      </c>
      <c r="R400" s="4">
        <f t="shared" si="258"/>
        <v>45510</v>
      </c>
      <c r="S400" s="5">
        <f t="shared" si="258"/>
        <v>3188.8659000000002</v>
      </c>
      <c r="T400" s="4">
        <f t="shared" si="258"/>
        <v>0</v>
      </c>
      <c r="U400" s="5">
        <f>U399+U393+U386+U347+U343+U337+U333+U330+U326+U322+U315+U311+U306+U297+U283+U260+U216+U212+U206+U193+U149+U147+U143+U78</f>
        <v>703.73439999999994</v>
      </c>
      <c r="V400" s="4">
        <f t="shared" si="258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45513</v>
      </c>
      <c r="Z400" s="5">
        <f>Z399+Z393+Z386+Z347+Z343+Z337+Z333+Z330+Z326+Z322+Z315+Z311+Z306+Z297+Z283+Z260+Z216+Z212+Z206+Z193+Z149+Z147+Z143+Z78</f>
        <v>2485.1315000000004</v>
      </c>
      <c r="AA400" s="4">
        <f>AA399+AA393+AA386+AA347+AA343+AA337+AA333+AA330+AA326+AA322+AA315+AA311+AA306+AA297+AA283+AA260+AA216+AA212+AA206+AA193+AA149+AA147+AA143+AA78</f>
        <v>45510</v>
      </c>
      <c r="AB400" s="5">
        <f>AB399+AB393+AB386+AB347+AB343+AB337+AB333+AB330+AB326+AB322+AB315+AB311+AB306+AB297+AB283+AB260+AB216+AB212+AB206+AB193+AB149+AB147+AB143+AB78</f>
        <v>3188.8659000000002</v>
      </c>
      <c r="AC400" s="4"/>
      <c r="AD400" s="109" t="b">
        <f t="shared" si="248"/>
        <v>0</v>
      </c>
      <c r="AE400" s="109" t="b">
        <f t="shared" si="249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8"/>
        <v>1</v>
      </c>
      <c r="AE401" s="109" t="b">
        <f t="shared" si="249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6"/>
        <v>#DIV/0!</v>
      </c>
      <c r="H402" s="108" t="e">
        <f t="shared" si="247"/>
        <v>#DIV/0!</v>
      </c>
      <c r="I402" s="2">
        <f t="shared" ref="I402:J443" si="259">C402-E402</f>
        <v>0</v>
      </c>
      <c r="J402" s="3">
        <f t="shared" si="259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8"/>
        <v>1</v>
      </c>
      <c r="AE402" s="109" t="b">
        <f t="shared" si="249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6"/>
        <v>#DIV/0!</v>
      </c>
      <c r="H403" s="108" t="e">
        <f t="shared" si="247"/>
        <v>#DIV/0!</v>
      </c>
      <c r="I403" s="2">
        <f t="shared" si="259"/>
        <v>0</v>
      </c>
      <c r="J403" s="3">
        <f t="shared" si="259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8"/>
        <v>1</v>
      </c>
      <c r="AE403" s="109" t="b">
        <f t="shared" si="249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6"/>
        <v>#DIV/0!</v>
      </c>
      <c r="H404" s="175" t="e">
        <f t="shared" si="247"/>
        <v>#DIV/0!</v>
      </c>
      <c r="I404" s="4">
        <f t="shared" ref="I404:N404" si="260">SUM(I402:I403)</f>
        <v>0</v>
      </c>
      <c r="J404" s="5">
        <f t="shared" si="260"/>
        <v>0</v>
      </c>
      <c r="K404" s="4">
        <f t="shared" si="260"/>
        <v>0</v>
      </c>
      <c r="L404" s="5">
        <f t="shared" si="260"/>
        <v>0</v>
      </c>
      <c r="M404" s="4">
        <f t="shared" si="260"/>
        <v>0</v>
      </c>
      <c r="N404" s="5">
        <f t="shared" si="260"/>
        <v>0</v>
      </c>
      <c r="O404" s="4"/>
      <c r="P404" s="4">
        <f t="shared" ref="P404:W404" si="261">SUM(P402:P403)</f>
        <v>0</v>
      </c>
      <c r="Q404" s="5">
        <f t="shared" si="261"/>
        <v>0</v>
      </c>
      <c r="R404" s="4">
        <f t="shared" si="261"/>
        <v>0</v>
      </c>
      <c r="S404" s="5">
        <f t="shared" si="261"/>
        <v>0</v>
      </c>
      <c r="T404" s="4">
        <f t="shared" si="261"/>
        <v>0</v>
      </c>
      <c r="U404" s="5">
        <f t="shared" si="261"/>
        <v>0</v>
      </c>
      <c r="V404" s="4">
        <f t="shared" si="261"/>
        <v>0</v>
      </c>
      <c r="W404" s="5">
        <f t="shared" si="261"/>
        <v>0</v>
      </c>
      <c r="X404" s="4"/>
      <c r="Y404" s="4">
        <f>SUM(Y402:Y403)</f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8"/>
        <v>1</v>
      </c>
      <c r="AE404" s="109" t="b">
        <f t="shared" si="249"/>
        <v>1</v>
      </c>
    </row>
    <row r="405" spans="1:31" s="176" customFormat="1">
      <c r="A405" s="4"/>
      <c r="B405" s="4" t="s">
        <v>284</v>
      </c>
      <c r="C405" s="4">
        <f>C404+C400</f>
        <v>58932</v>
      </c>
      <c r="D405" s="5">
        <f>D404+D400</f>
        <v>3329.6157500000004</v>
      </c>
      <c r="E405" s="4">
        <f>E404+E400</f>
        <v>40434</v>
      </c>
      <c r="F405" s="5">
        <f>F404+F400</f>
        <v>2267.9906500000006</v>
      </c>
      <c r="G405" s="175">
        <f t="shared" si="246"/>
        <v>0.68611280798208107</v>
      </c>
      <c r="H405" s="175">
        <f t="shared" si="247"/>
        <v>0.68115687223067722</v>
      </c>
      <c r="I405" s="4">
        <f t="shared" ref="I405:N405" si="262">I404+I400</f>
        <v>18498</v>
      </c>
      <c r="J405" s="5">
        <f t="shared" si="262"/>
        <v>357.89069999999998</v>
      </c>
      <c r="K405" s="4">
        <f t="shared" si="262"/>
        <v>0</v>
      </c>
      <c r="L405" s="5">
        <f t="shared" si="262"/>
        <v>703.73439999999994</v>
      </c>
      <c r="M405" s="4">
        <f t="shared" si="262"/>
        <v>0</v>
      </c>
      <c r="N405" s="5">
        <f t="shared" si="262"/>
        <v>0</v>
      </c>
      <c r="O405" s="4"/>
      <c r="P405" s="4">
        <f t="shared" ref="P405:W405" si="263">P404+P400</f>
        <v>45513</v>
      </c>
      <c r="Q405" s="5">
        <f t="shared" si="263"/>
        <v>2485.1315000000004</v>
      </c>
      <c r="R405" s="4">
        <f t="shared" si="263"/>
        <v>45510</v>
      </c>
      <c r="S405" s="5">
        <f>S404+S400</f>
        <v>3188.8659000000002</v>
      </c>
      <c r="T405" s="4">
        <f t="shared" si="263"/>
        <v>0</v>
      </c>
      <c r="U405" s="5">
        <f t="shared" si="263"/>
        <v>703.73439999999994</v>
      </c>
      <c r="V405" s="4">
        <f t="shared" si="263"/>
        <v>0</v>
      </c>
      <c r="W405" s="5">
        <f t="shared" si="263"/>
        <v>0</v>
      </c>
      <c r="X405" s="4"/>
      <c r="Y405" s="4">
        <f>Y404+Y400</f>
        <v>45513</v>
      </c>
      <c r="Z405" s="5">
        <f>Z404+Z400</f>
        <v>2485.1315000000004</v>
      </c>
      <c r="AA405" s="4">
        <f>AA404+AA400</f>
        <v>45510</v>
      </c>
      <c r="AB405" s="5">
        <f>AB404+AB400</f>
        <v>3188.8659000000002</v>
      </c>
      <c r="AC405" s="4"/>
      <c r="AD405" s="109" t="b">
        <f t="shared" si="248"/>
        <v>0</v>
      </c>
      <c r="AE405" s="109" t="b">
        <f t="shared" si="249"/>
        <v>1</v>
      </c>
    </row>
    <row r="406" spans="1:31" s="176" customFormat="1" ht="47.2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8"/>
        <v>1</v>
      </c>
      <c r="AE406" s="109" t="b">
        <f t="shared" si="249"/>
        <v>1</v>
      </c>
    </row>
    <row r="407" spans="1:31" s="176" customFormat="1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8"/>
        <v>1</v>
      </c>
      <c r="AE407" s="109" t="b">
        <f t="shared" si="249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8"/>
        <v>1</v>
      </c>
      <c r="AE408" s="109" t="b">
        <f t="shared" si="249"/>
        <v>1</v>
      </c>
    </row>
    <row r="409" spans="1:31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6"/>
        <v>#DIV/0!</v>
      </c>
      <c r="H409" s="108" t="e">
        <f t="shared" si="247"/>
        <v>#DIV/0!</v>
      </c>
      <c r="I409" s="2"/>
      <c r="J409" s="3"/>
      <c r="K409" s="2">
        <f t="shared" ref="K409:L417" si="264">C409-E409</f>
        <v>0</v>
      </c>
      <c r="L409" s="3">
        <f t="shared" si="264"/>
        <v>0</v>
      </c>
      <c r="M409" s="2"/>
      <c r="N409" s="3"/>
      <c r="O409" s="2"/>
      <c r="P409" s="2"/>
      <c r="Q409" s="3"/>
      <c r="R409" s="2">
        <f t="shared" ref="R409:R417" si="265">K409+M409+P409</f>
        <v>0</v>
      </c>
      <c r="S409" s="3">
        <f t="shared" ref="S409:S417" si="266">L409+N409+Q409</f>
        <v>0</v>
      </c>
      <c r="T409" s="2"/>
      <c r="U409" s="3"/>
      <c r="V409" s="2"/>
      <c r="W409" s="3"/>
      <c r="X409" s="2"/>
      <c r="Y409" s="2"/>
      <c r="Z409" s="3">
        <f t="shared" ref="Z409:Z417" si="267">X409*Y409</f>
        <v>0</v>
      </c>
      <c r="AA409" s="2">
        <f t="shared" ref="AA409:AA417" si="268">T409+V409+Y409</f>
        <v>0</v>
      </c>
      <c r="AB409" s="3">
        <f t="shared" ref="AB409:AB417" si="269">U409+W409+Z409</f>
        <v>0</v>
      </c>
      <c r="AC409" s="2"/>
      <c r="AD409" s="109" t="b">
        <f t="shared" si="248"/>
        <v>1</v>
      </c>
      <c r="AE409" s="109" t="b">
        <f t="shared" si="249"/>
        <v>1</v>
      </c>
    </row>
    <row r="410" spans="1:31" ht="31.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6"/>
        <v>#DIV/0!</v>
      </c>
      <c r="H410" s="108" t="e">
        <f t="shared" si="247"/>
        <v>#DIV/0!</v>
      </c>
      <c r="I410" s="2"/>
      <c r="J410" s="3"/>
      <c r="K410" s="2">
        <f t="shared" si="264"/>
        <v>0</v>
      </c>
      <c r="L410" s="3">
        <f t="shared" si="264"/>
        <v>0</v>
      </c>
      <c r="M410" s="2"/>
      <c r="N410" s="3"/>
      <c r="O410" s="2"/>
      <c r="P410" s="2"/>
      <c r="Q410" s="3"/>
      <c r="R410" s="2">
        <f t="shared" si="265"/>
        <v>0</v>
      </c>
      <c r="S410" s="3">
        <f t="shared" si="266"/>
        <v>0</v>
      </c>
      <c r="T410" s="2"/>
      <c r="U410" s="3"/>
      <c r="V410" s="2"/>
      <c r="W410" s="3"/>
      <c r="X410" s="2"/>
      <c r="Y410" s="2"/>
      <c r="Z410" s="3">
        <f t="shared" si="267"/>
        <v>0</v>
      </c>
      <c r="AA410" s="2">
        <f t="shared" si="268"/>
        <v>0</v>
      </c>
      <c r="AB410" s="3">
        <f t="shared" si="269"/>
        <v>0</v>
      </c>
      <c r="AC410" s="2"/>
      <c r="AD410" s="109" t="b">
        <f t="shared" si="248"/>
        <v>1</v>
      </c>
      <c r="AE410" s="109" t="b">
        <f t="shared" si="249"/>
        <v>1</v>
      </c>
    </row>
    <row r="411" spans="1:31">
      <c r="A411" s="2">
        <f t="shared" ref="A411:A417" si="270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6"/>
        <v>#DIV/0!</v>
      </c>
      <c r="H411" s="108" t="e">
        <f t="shared" si="247"/>
        <v>#DIV/0!</v>
      </c>
      <c r="I411" s="2"/>
      <c r="J411" s="3"/>
      <c r="K411" s="2">
        <f t="shared" si="264"/>
        <v>0</v>
      </c>
      <c r="L411" s="3">
        <f t="shared" si="264"/>
        <v>0</v>
      </c>
      <c r="M411" s="2"/>
      <c r="N411" s="3"/>
      <c r="O411" s="2"/>
      <c r="P411" s="2"/>
      <c r="Q411" s="3"/>
      <c r="R411" s="2">
        <f t="shared" si="265"/>
        <v>0</v>
      </c>
      <c r="S411" s="3">
        <f t="shared" si="266"/>
        <v>0</v>
      </c>
      <c r="T411" s="2"/>
      <c r="U411" s="3"/>
      <c r="V411" s="2"/>
      <c r="W411" s="3"/>
      <c r="X411" s="2"/>
      <c r="Y411" s="2"/>
      <c r="Z411" s="3">
        <f t="shared" si="267"/>
        <v>0</v>
      </c>
      <c r="AA411" s="2">
        <f t="shared" si="268"/>
        <v>0</v>
      </c>
      <c r="AB411" s="3">
        <f t="shared" si="269"/>
        <v>0</v>
      </c>
      <c r="AC411" s="2"/>
      <c r="AD411" s="109" t="b">
        <f t="shared" si="248"/>
        <v>1</v>
      </c>
      <c r="AE411" s="109" t="b">
        <f t="shared" si="249"/>
        <v>1</v>
      </c>
    </row>
    <row r="412" spans="1:31">
      <c r="A412" s="2">
        <f t="shared" si="270"/>
        <v>26.040000000000006</v>
      </c>
      <c r="B412" s="2" t="s">
        <v>291</v>
      </c>
      <c r="C412" s="2"/>
      <c r="D412" s="3"/>
      <c r="E412" s="2"/>
      <c r="F412" s="3"/>
      <c r="G412" s="108" t="e">
        <f t="shared" si="246"/>
        <v>#DIV/0!</v>
      </c>
      <c r="H412" s="108" t="e">
        <f t="shared" si="247"/>
        <v>#DIV/0!</v>
      </c>
      <c r="I412" s="2"/>
      <c r="J412" s="3"/>
      <c r="K412" s="2">
        <f t="shared" si="264"/>
        <v>0</v>
      </c>
      <c r="L412" s="3">
        <f t="shared" si="264"/>
        <v>0</v>
      </c>
      <c r="M412" s="2"/>
      <c r="N412" s="3"/>
      <c r="O412" s="2"/>
      <c r="P412" s="2"/>
      <c r="Q412" s="3"/>
      <c r="R412" s="2">
        <f t="shared" si="265"/>
        <v>0</v>
      </c>
      <c r="S412" s="3">
        <f t="shared" si="266"/>
        <v>0</v>
      </c>
      <c r="T412" s="2"/>
      <c r="U412" s="3"/>
      <c r="V412" s="2"/>
      <c r="W412" s="3"/>
      <c r="X412" s="2"/>
      <c r="Y412" s="2"/>
      <c r="Z412" s="3">
        <f t="shared" si="267"/>
        <v>0</v>
      </c>
      <c r="AA412" s="2">
        <f t="shared" si="268"/>
        <v>0</v>
      </c>
      <c r="AB412" s="3">
        <f t="shared" si="269"/>
        <v>0</v>
      </c>
      <c r="AC412" s="2"/>
      <c r="AD412" s="109" t="b">
        <f t="shared" si="248"/>
        <v>1</v>
      </c>
      <c r="AE412" s="109" t="b">
        <f t="shared" si="249"/>
        <v>1</v>
      </c>
    </row>
    <row r="413" spans="1:31">
      <c r="A413" s="2">
        <f t="shared" si="270"/>
        <v>26.050000000000008</v>
      </c>
      <c r="B413" s="2" t="s">
        <v>292</v>
      </c>
      <c r="C413" s="2"/>
      <c r="D413" s="3"/>
      <c r="E413" s="2"/>
      <c r="F413" s="3"/>
      <c r="G413" s="108" t="e">
        <f t="shared" si="246"/>
        <v>#DIV/0!</v>
      </c>
      <c r="H413" s="108" t="e">
        <f t="shared" si="247"/>
        <v>#DIV/0!</v>
      </c>
      <c r="I413" s="2"/>
      <c r="J413" s="3"/>
      <c r="K413" s="2">
        <f t="shared" si="264"/>
        <v>0</v>
      </c>
      <c r="L413" s="3">
        <f t="shared" si="264"/>
        <v>0</v>
      </c>
      <c r="M413" s="2"/>
      <c r="N413" s="3"/>
      <c r="O413" s="2"/>
      <c r="P413" s="2"/>
      <c r="Q413" s="3"/>
      <c r="R413" s="2">
        <f t="shared" si="265"/>
        <v>0</v>
      </c>
      <c r="S413" s="3">
        <f t="shared" si="266"/>
        <v>0</v>
      </c>
      <c r="T413" s="2"/>
      <c r="U413" s="3"/>
      <c r="V413" s="2"/>
      <c r="W413" s="3"/>
      <c r="X413" s="2"/>
      <c r="Y413" s="2"/>
      <c r="Z413" s="3">
        <f t="shared" si="267"/>
        <v>0</v>
      </c>
      <c r="AA413" s="2">
        <f t="shared" si="268"/>
        <v>0</v>
      </c>
      <c r="AB413" s="3">
        <f t="shared" si="269"/>
        <v>0</v>
      </c>
      <c r="AC413" s="2"/>
      <c r="AD413" s="109" t="b">
        <f t="shared" si="248"/>
        <v>1</v>
      </c>
      <c r="AE413" s="109" t="b">
        <f t="shared" si="249"/>
        <v>1</v>
      </c>
    </row>
    <row r="414" spans="1:31" ht="31.5">
      <c r="A414" s="2">
        <f t="shared" si="270"/>
        <v>26.060000000000009</v>
      </c>
      <c r="B414" s="2" t="s">
        <v>33</v>
      </c>
      <c r="C414" s="2"/>
      <c r="D414" s="3"/>
      <c r="E414" s="2"/>
      <c r="F414" s="3"/>
      <c r="G414" s="108" t="e">
        <f t="shared" si="246"/>
        <v>#DIV/0!</v>
      </c>
      <c r="H414" s="108" t="e">
        <f t="shared" si="247"/>
        <v>#DIV/0!</v>
      </c>
      <c r="I414" s="2"/>
      <c r="J414" s="3"/>
      <c r="K414" s="2">
        <f t="shared" si="264"/>
        <v>0</v>
      </c>
      <c r="L414" s="3">
        <f t="shared" si="264"/>
        <v>0</v>
      </c>
      <c r="M414" s="2"/>
      <c r="N414" s="3"/>
      <c r="O414" s="2"/>
      <c r="P414" s="2"/>
      <c r="Q414" s="3"/>
      <c r="R414" s="2">
        <f t="shared" si="265"/>
        <v>0</v>
      </c>
      <c r="S414" s="3">
        <f t="shared" si="266"/>
        <v>0</v>
      </c>
      <c r="T414" s="2"/>
      <c r="U414" s="3"/>
      <c r="V414" s="2"/>
      <c r="W414" s="3"/>
      <c r="X414" s="2"/>
      <c r="Y414" s="2"/>
      <c r="Z414" s="3">
        <f t="shared" si="267"/>
        <v>0</v>
      </c>
      <c r="AA414" s="2">
        <f t="shared" si="268"/>
        <v>0</v>
      </c>
      <c r="AB414" s="3">
        <f t="shared" si="269"/>
        <v>0</v>
      </c>
      <c r="AC414" s="2"/>
      <c r="AD414" s="109" t="b">
        <f t="shared" si="248"/>
        <v>1</v>
      </c>
      <c r="AE414" s="109" t="b">
        <f t="shared" si="249"/>
        <v>1</v>
      </c>
    </row>
    <row r="415" spans="1:31" ht="31.5">
      <c r="A415" s="2">
        <f t="shared" si="270"/>
        <v>26.070000000000011</v>
      </c>
      <c r="B415" s="2" t="s">
        <v>34</v>
      </c>
      <c r="C415" s="2"/>
      <c r="D415" s="3"/>
      <c r="E415" s="2"/>
      <c r="F415" s="3"/>
      <c r="G415" s="108" t="e">
        <f t="shared" si="246"/>
        <v>#DIV/0!</v>
      </c>
      <c r="H415" s="108" t="e">
        <f t="shared" si="247"/>
        <v>#DIV/0!</v>
      </c>
      <c r="I415" s="2"/>
      <c r="J415" s="3"/>
      <c r="K415" s="2">
        <f t="shared" si="264"/>
        <v>0</v>
      </c>
      <c r="L415" s="3">
        <f t="shared" si="264"/>
        <v>0</v>
      </c>
      <c r="M415" s="2"/>
      <c r="N415" s="3"/>
      <c r="O415" s="2"/>
      <c r="P415" s="2"/>
      <c r="Q415" s="3"/>
      <c r="R415" s="2">
        <f t="shared" si="265"/>
        <v>0</v>
      </c>
      <c r="S415" s="3">
        <f t="shared" si="266"/>
        <v>0</v>
      </c>
      <c r="T415" s="2"/>
      <c r="U415" s="3"/>
      <c r="V415" s="2"/>
      <c r="W415" s="3"/>
      <c r="X415" s="2"/>
      <c r="Y415" s="2"/>
      <c r="Z415" s="3">
        <f t="shared" si="267"/>
        <v>0</v>
      </c>
      <c r="AA415" s="2">
        <f t="shared" si="268"/>
        <v>0</v>
      </c>
      <c r="AB415" s="3">
        <f t="shared" si="269"/>
        <v>0</v>
      </c>
      <c r="AC415" s="2"/>
      <c r="AD415" s="109" t="b">
        <f t="shared" si="248"/>
        <v>1</v>
      </c>
      <c r="AE415" s="109" t="b">
        <f t="shared" si="249"/>
        <v>1</v>
      </c>
    </row>
    <row r="416" spans="1:31">
      <c r="A416" s="2">
        <f t="shared" si="270"/>
        <v>26.080000000000013</v>
      </c>
      <c r="B416" s="2" t="s">
        <v>293</v>
      </c>
      <c r="C416" s="2"/>
      <c r="D416" s="3"/>
      <c r="E416" s="2"/>
      <c r="F416" s="3"/>
      <c r="G416" s="108" t="e">
        <f t="shared" si="246"/>
        <v>#DIV/0!</v>
      </c>
      <c r="H416" s="108" t="e">
        <f t="shared" si="247"/>
        <v>#DIV/0!</v>
      </c>
      <c r="I416" s="2"/>
      <c r="J416" s="3"/>
      <c r="K416" s="2">
        <f t="shared" si="264"/>
        <v>0</v>
      </c>
      <c r="L416" s="3">
        <f t="shared" si="264"/>
        <v>0</v>
      </c>
      <c r="M416" s="2"/>
      <c r="N416" s="3"/>
      <c r="O416" s="2"/>
      <c r="P416" s="2"/>
      <c r="Q416" s="3"/>
      <c r="R416" s="2">
        <f t="shared" si="265"/>
        <v>0</v>
      </c>
      <c r="S416" s="3">
        <f t="shared" si="266"/>
        <v>0</v>
      </c>
      <c r="T416" s="2"/>
      <c r="U416" s="3"/>
      <c r="V416" s="2"/>
      <c r="W416" s="3"/>
      <c r="X416" s="2"/>
      <c r="Y416" s="2"/>
      <c r="Z416" s="3">
        <f t="shared" si="267"/>
        <v>0</v>
      </c>
      <c r="AA416" s="2">
        <f t="shared" si="268"/>
        <v>0</v>
      </c>
      <c r="AB416" s="3">
        <f t="shared" si="269"/>
        <v>0</v>
      </c>
      <c r="AC416" s="2"/>
      <c r="AD416" s="109" t="b">
        <f t="shared" si="248"/>
        <v>1</v>
      </c>
      <c r="AE416" s="109" t="b">
        <f t="shared" si="249"/>
        <v>1</v>
      </c>
    </row>
    <row r="417" spans="1:31" ht="31.5">
      <c r="A417" s="2">
        <f t="shared" si="270"/>
        <v>26.090000000000014</v>
      </c>
      <c r="B417" s="2" t="s">
        <v>36</v>
      </c>
      <c r="C417" s="2"/>
      <c r="D417" s="3"/>
      <c r="E417" s="2"/>
      <c r="F417" s="3"/>
      <c r="G417" s="108" t="e">
        <f t="shared" si="246"/>
        <v>#DIV/0!</v>
      </c>
      <c r="H417" s="108" t="e">
        <f t="shared" si="247"/>
        <v>#DIV/0!</v>
      </c>
      <c r="I417" s="2"/>
      <c r="J417" s="3"/>
      <c r="K417" s="2">
        <f t="shared" si="264"/>
        <v>0</v>
      </c>
      <c r="L417" s="3">
        <f t="shared" si="264"/>
        <v>0</v>
      </c>
      <c r="M417" s="2"/>
      <c r="N417" s="3"/>
      <c r="O417" s="2"/>
      <c r="P417" s="2"/>
      <c r="Q417" s="3"/>
      <c r="R417" s="2">
        <f t="shared" si="265"/>
        <v>0</v>
      </c>
      <c r="S417" s="3">
        <f t="shared" si="266"/>
        <v>0</v>
      </c>
      <c r="T417" s="2"/>
      <c r="U417" s="3"/>
      <c r="V417" s="2"/>
      <c r="W417" s="3"/>
      <c r="X417" s="2"/>
      <c r="Y417" s="2"/>
      <c r="Z417" s="3">
        <f t="shared" si="267"/>
        <v>0</v>
      </c>
      <c r="AA417" s="2">
        <f t="shared" si="268"/>
        <v>0</v>
      </c>
      <c r="AB417" s="3">
        <f t="shared" si="269"/>
        <v>0</v>
      </c>
      <c r="AC417" s="2"/>
      <c r="AD417" s="109" t="b">
        <f t="shared" si="248"/>
        <v>1</v>
      </c>
      <c r="AE417" s="109" t="b">
        <f t="shared" si="249"/>
        <v>1</v>
      </c>
    </row>
    <row r="418" spans="1:31" s="176" customFormat="1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6"/>
        <v>#DIV/0!</v>
      </c>
      <c r="H418" s="175" t="e">
        <f t="shared" si="247"/>
        <v>#DIV/0!</v>
      </c>
      <c r="I418" s="4">
        <f t="shared" si="259"/>
        <v>0</v>
      </c>
      <c r="J418" s="5">
        <f t="shared" si="259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71">SUM(P409:P417)</f>
        <v>0</v>
      </c>
      <c r="Q418" s="5">
        <f t="shared" si="271"/>
        <v>0</v>
      </c>
      <c r="R418" s="4">
        <f t="shared" si="271"/>
        <v>0</v>
      </c>
      <c r="S418" s="5">
        <f t="shared" si="271"/>
        <v>0</v>
      </c>
      <c r="T418" s="4">
        <f t="shared" si="271"/>
        <v>0</v>
      </c>
      <c r="U418" s="5">
        <f t="shared" si="271"/>
        <v>0</v>
      </c>
      <c r="V418" s="4">
        <f t="shared" si="271"/>
        <v>0</v>
      </c>
      <c r="W418" s="5">
        <f t="shared" si="271"/>
        <v>0</v>
      </c>
      <c r="X418" s="4"/>
      <c r="Y418" s="4">
        <f t="shared" si="271"/>
        <v>0</v>
      </c>
      <c r="Z418" s="5">
        <f t="shared" si="271"/>
        <v>0</v>
      </c>
      <c r="AA418" s="4">
        <f t="shared" si="271"/>
        <v>0</v>
      </c>
      <c r="AB418" s="5">
        <f t="shared" si="271"/>
        <v>0</v>
      </c>
      <c r="AC418" s="4"/>
      <c r="AD418" s="109" t="b">
        <f t="shared" si="248"/>
        <v>1</v>
      </c>
      <c r="AE418" s="109" t="b">
        <f t="shared" si="249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8"/>
        <v>1</v>
      </c>
      <c r="AE419" s="109" t="b">
        <f t="shared" si="249"/>
        <v>1</v>
      </c>
    </row>
    <row r="420" spans="1:31" ht="31.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6"/>
        <v>#DIV/0!</v>
      </c>
      <c r="H420" s="108" t="e">
        <f t="shared" si="247"/>
        <v>#DIV/0!</v>
      </c>
      <c r="I420" s="2">
        <f t="shared" si="259"/>
        <v>0</v>
      </c>
      <c r="J420" s="3">
        <f t="shared" si="259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72">K420+M420+P420</f>
        <v>0</v>
      </c>
      <c r="S420" s="3">
        <f t="shared" si="272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3">T420+V420+Y420</f>
        <v>0</v>
      </c>
      <c r="AB420" s="3">
        <f t="shared" si="273"/>
        <v>0</v>
      </c>
      <c r="AC420" s="2"/>
      <c r="AD420" s="109" t="b">
        <f t="shared" si="248"/>
        <v>1</v>
      </c>
      <c r="AE420" s="109" t="b">
        <f t="shared" si="249"/>
        <v>1</v>
      </c>
    </row>
    <row r="421" spans="1:31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6"/>
        <v>#DIV/0!</v>
      </c>
      <c r="H421" s="108" t="e">
        <f t="shared" si="247"/>
        <v>#DIV/0!</v>
      </c>
      <c r="I421" s="2">
        <f t="shared" si="259"/>
        <v>0</v>
      </c>
      <c r="J421" s="3">
        <f t="shared" si="259"/>
        <v>0</v>
      </c>
      <c r="K421" s="2"/>
      <c r="L421" s="3"/>
      <c r="M421" s="2"/>
      <c r="N421" s="3"/>
      <c r="O421" s="2"/>
      <c r="P421" s="2"/>
      <c r="Q421" s="3"/>
      <c r="R421" s="2">
        <f t="shared" si="272"/>
        <v>0</v>
      </c>
      <c r="S421" s="3">
        <f t="shared" si="272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3"/>
        <v>0</v>
      </c>
      <c r="AB421" s="3">
        <f t="shared" si="273"/>
        <v>0</v>
      </c>
      <c r="AC421" s="2"/>
      <c r="AD421" s="109" t="b">
        <f t="shared" si="248"/>
        <v>1</v>
      </c>
      <c r="AE421" s="109" t="b">
        <f t="shared" si="249"/>
        <v>1</v>
      </c>
    </row>
    <row r="422" spans="1:31" ht="47.2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6"/>
        <v>#DIV/0!</v>
      </c>
      <c r="H422" s="108" t="e">
        <f t="shared" si="247"/>
        <v>#DIV/0!</v>
      </c>
      <c r="I422" s="2">
        <f t="shared" si="259"/>
        <v>0</v>
      </c>
      <c r="J422" s="3">
        <f t="shared" si="259"/>
        <v>0</v>
      </c>
      <c r="K422" s="2"/>
      <c r="L422" s="3"/>
      <c r="M422" s="2"/>
      <c r="N422" s="3"/>
      <c r="O422" s="2"/>
      <c r="P422" s="2"/>
      <c r="Q422" s="3"/>
      <c r="R422" s="2">
        <f t="shared" si="272"/>
        <v>0</v>
      </c>
      <c r="S422" s="3">
        <f t="shared" si="272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3"/>
        <v>0</v>
      </c>
      <c r="AB422" s="3">
        <f t="shared" si="273"/>
        <v>0</v>
      </c>
      <c r="AC422" s="2"/>
      <c r="AD422" s="109" t="b">
        <f t="shared" si="248"/>
        <v>1</v>
      </c>
      <c r="AE422" s="109" t="b">
        <f t="shared" si="249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>
        <f t="shared" ref="Z423:Z441" si="274">X423*Y423</f>
        <v>0</v>
      </c>
      <c r="AA423" s="2">
        <f t="shared" ref="AA423:AA441" si="275">T423+V423+Y423</f>
        <v>0</v>
      </c>
      <c r="AB423" s="3">
        <f t="shared" ref="AB423:AB441" si="276">U423+W423+Z423</f>
        <v>0</v>
      </c>
      <c r="AC423" s="2"/>
      <c r="AD423" s="109" t="b">
        <f t="shared" si="248"/>
        <v>1</v>
      </c>
      <c r="AE423" s="109" t="b">
        <f t="shared" si="249"/>
        <v>1</v>
      </c>
    </row>
    <row r="424" spans="1:31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6"/>
        <v>#DIV/0!</v>
      </c>
      <c r="H424" s="108" t="e">
        <f t="shared" si="247"/>
        <v>#DIV/0!</v>
      </c>
      <c r="I424" s="2">
        <f t="shared" si="259"/>
        <v>0</v>
      </c>
      <c r="J424" s="3">
        <f t="shared" si="259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7">K424+M424+P424</f>
        <v>0</v>
      </c>
      <c r="S424" s="3">
        <f t="shared" ref="S424:S441" si="278">L424+N424+Q424</f>
        <v>0</v>
      </c>
      <c r="T424" s="2"/>
      <c r="U424" s="3"/>
      <c r="V424" s="2"/>
      <c r="W424" s="3"/>
      <c r="X424" s="2"/>
      <c r="Y424" s="2"/>
      <c r="Z424" s="3">
        <f t="shared" si="274"/>
        <v>0</v>
      </c>
      <c r="AA424" s="2">
        <f t="shared" si="275"/>
        <v>0</v>
      </c>
      <c r="AB424" s="3">
        <f t="shared" si="276"/>
        <v>0</v>
      </c>
      <c r="AC424" s="2"/>
      <c r="AD424" s="109" t="b">
        <f t="shared" si="248"/>
        <v>1</v>
      </c>
      <c r="AE424" s="109" t="b">
        <f t="shared" si="249"/>
        <v>1</v>
      </c>
    </row>
    <row r="425" spans="1:31" ht="47.2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6"/>
        <v>#DIV/0!</v>
      </c>
      <c r="H425" s="108" t="e">
        <f t="shared" si="247"/>
        <v>#DIV/0!</v>
      </c>
      <c r="I425" s="2">
        <f t="shared" si="259"/>
        <v>0</v>
      </c>
      <c r="J425" s="3">
        <f t="shared" si="259"/>
        <v>0</v>
      </c>
      <c r="K425" s="2"/>
      <c r="L425" s="3"/>
      <c r="M425" s="2"/>
      <c r="N425" s="3"/>
      <c r="O425" s="2"/>
      <c r="P425" s="2"/>
      <c r="Q425" s="3"/>
      <c r="R425" s="2">
        <f t="shared" si="277"/>
        <v>0</v>
      </c>
      <c r="S425" s="3">
        <f t="shared" si="278"/>
        <v>0</v>
      </c>
      <c r="T425" s="2"/>
      <c r="U425" s="3"/>
      <c r="V425" s="2"/>
      <c r="W425" s="3"/>
      <c r="X425" s="2"/>
      <c r="Y425" s="2"/>
      <c r="Z425" s="3">
        <f t="shared" si="274"/>
        <v>0</v>
      </c>
      <c r="AA425" s="2">
        <f t="shared" si="275"/>
        <v>0</v>
      </c>
      <c r="AB425" s="3">
        <f t="shared" si="276"/>
        <v>0</v>
      </c>
      <c r="AC425" s="2"/>
      <c r="AD425" s="109" t="b">
        <f t="shared" si="248"/>
        <v>1</v>
      </c>
      <c r="AE425" s="109" t="b">
        <f t="shared" si="249"/>
        <v>1</v>
      </c>
    </row>
    <row r="426" spans="1:31" ht="47.2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6"/>
        <v>#DIV/0!</v>
      </c>
      <c r="H426" s="108" t="e">
        <f t="shared" si="247"/>
        <v>#DIV/0!</v>
      </c>
      <c r="I426" s="2">
        <f t="shared" si="259"/>
        <v>0</v>
      </c>
      <c r="J426" s="3">
        <f t="shared" si="259"/>
        <v>0</v>
      </c>
      <c r="K426" s="2"/>
      <c r="L426" s="3"/>
      <c r="M426" s="2"/>
      <c r="N426" s="3"/>
      <c r="O426" s="2"/>
      <c r="P426" s="2"/>
      <c r="Q426" s="3"/>
      <c r="R426" s="2">
        <f t="shared" si="277"/>
        <v>0</v>
      </c>
      <c r="S426" s="3">
        <f t="shared" si="278"/>
        <v>0</v>
      </c>
      <c r="T426" s="2"/>
      <c r="U426" s="3"/>
      <c r="V426" s="2"/>
      <c r="W426" s="3"/>
      <c r="X426" s="2"/>
      <c r="Y426" s="2"/>
      <c r="Z426" s="3">
        <f t="shared" si="274"/>
        <v>0</v>
      </c>
      <c r="AA426" s="2">
        <f t="shared" si="275"/>
        <v>0</v>
      </c>
      <c r="AB426" s="3">
        <f t="shared" si="276"/>
        <v>0</v>
      </c>
      <c r="AC426" s="2"/>
      <c r="AD426" s="109" t="b">
        <f t="shared" si="248"/>
        <v>1</v>
      </c>
      <c r="AE426" s="109" t="b">
        <f t="shared" si="249"/>
        <v>1</v>
      </c>
    </row>
    <row r="427" spans="1:31" ht="63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6"/>
        <v>#DIV/0!</v>
      </c>
      <c r="H427" s="108" t="e">
        <f t="shared" si="247"/>
        <v>#DIV/0!</v>
      </c>
      <c r="I427" s="2">
        <f t="shared" si="259"/>
        <v>0</v>
      </c>
      <c r="J427" s="3">
        <f t="shared" si="259"/>
        <v>0</v>
      </c>
      <c r="K427" s="2"/>
      <c r="L427" s="3"/>
      <c r="M427" s="2"/>
      <c r="N427" s="3"/>
      <c r="O427" s="2"/>
      <c r="P427" s="2"/>
      <c r="Q427" s="3"/>
      <c r="R427" s="2">
        <f t="shared" si="277"/>
        <v>0</v>
      </c>
      <c r="S427" s="3">
        <f t="shared" si="278"/>
        <v>0</v>
      </c>
      <c r="T427" s="2"/>
      <c r="U427" s="3"/>
      <c r="V427" s="2"/>
      <c r="W427" s="3"/>
      <c r="X427" s="2"/>
      <c r="Y427" s="2"/>
      <c r="Z427" s="3">
        <f t="shared" si="274"/>
        <v>0</v>
      </c>
      <c r="AA427" s="2">
        <f t="shared" si="275"/>
        <v>0</v>
      </c>
      <c r="AB427" s="3">
        <f t="shared" si="276"/>
        <v>0</v>
      </c>
      <c r="AC427" s="2"/>
      <c r="AD427" s="109" t="b">
        <f t="shared" si="248"/>
        <v>1</v>
      </c>
      <c r="AE427" s="109" t="b">
        <f t="shared" si="249"/>
        <v>1</v>
      </c>
    </row>
    <row r="428" spans="1:31" ht="31.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6"/>
        <v>#DIV/0!</v>
      </c>
      <c r="H428" s="108" t="e">
        <f t="shared" si="247"/>
        <v>#DIV/0!</v>
      </c>
      <c r="I428" s="2">
        <f t="shared" si="259"/>
        <v>0</v>
      </c>
      <c r="J428" s="3">
        <f t="shared" si="259"/>
        <v>0</v>
      </c>
      <c r="K428" s="2"/>
      <c r="L428" s="3"/>
      <c r="M428" s="2"/>
      <c r="N428" s="3"/>
      <c r="O428" s="2"/>
      <c r="P428" s="2"/>
      <c r="Q428" s="3"/>
      <c r="R428" s="2">
        <f t="shared" si="277"/>
        <v>0</v>
      </c>
      <c r="S428" s="3">
        <f t="shared" si="278"/>
        <v>0</v>
      </c>
      <c r="T428" s="2"/>
      <c r="U428" s="3"/>
      <c r="V428" s="2"/>
      <c r="W428" s="3"/>
      <c r="X428" s="2"/>
      <c r="Y428" s="2"/>
      <c r="Z428" s="3">
        <f t="shared" si="274"/>
        <v>0</v>
      </c>
      <c r="AA428" s="2">
        <f t="shared" si="275"/>
        <v>0</v>
      </c>
      <c r="AB428" s="3">
        <f t="shared" si="276"/>
        <v>0</v>
      </c>
      <c r="AC428" s="2"/>
      <c r="AD428" s="109" t="b">
        <f t="shared" si="248"/>
        <v>1</v>
      </c>
      <c r="AE428" s="109" t="b">
        <f t="shared" si="249"/>
        <v>1</v>
      </c>
    </row>
    <row r="429" spans="1:31" ht="31.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6"/>
        <v>#DIV/0!</v>
      </c>
      <c r="H429" s="108" t="e">
        <f t="shared" si="247"/>
        <v>#DIV/0!</v>
      </c>
      <c r="I429" s="2">
        <f t="shared" si="259"/>
        <v>0</v>
      </c>
      <c r="J429" s="3">
        <f t="shared" si="259"/>
        <v>0</v>
      </c>
      <c r="K429" s="2"/>
      <c r="L429" s="3"/>
      <c r="M429" s="2"/>
      <c r="N429" s="3"/>
      <c r="O429" s="2"/>
      <c r="P429" s="2"/>
      <c r="Q429" s="3"/>
      <c r="R429" s="2">
        <f t="shared" si="277"/>
        <v>0</v>
      </c>
      <c r="S429" s="3">
        <f t="shared" si="278"/>
        <v>0</v>
      </c>
      <c r="T429" s="2"/>
      <c r="U429" s="3"/>
      <c r="V429" s="2"/>
      <c r="W429" s="3"/>
      <c r="X429" s="2"/>
      <c r="Y429" s="2"/>
      <c r="Z429" s="3">
        <f t="shared" si="274"/>
        <v>0</v>
      </c>
      <c r="AA429" s="2">
        <f t="shared" si="275"/>
        <v>0</v>
      </c>
      <c r="AB429" s="3">
        <f t="shared" si="276"/>
        <v>0</v>
      </c>
      <c r="AC429" s="2"/>
      <c r="AD429" s="109" t="b">
        <f t="shared" si="248"/>
        <v>1</v>
      </c>
      <c r="AE429" s="109" t="b">
        <f t="shared" si="249"/>
        <v>1</v>
      </c>
    </row>
    <row r="430" spans="1:31" ht="47.2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6"/>
        <v>#DIV/0!</v>
      </c>
      <c r="H430" s="108" t="e">
        <f t="shared" si="247"/>
        <v>#DIV/0!</v>
      </c>
      <c r="I430" s="2">
        <f t="shared" si="259"/>
        <v>0</v>
      </c>
      <c r="J430" s="3">
        <f t="shared" si="259"/>
        <v>0</v>
      </c>
      <c r="K430" s="2"/>
      <c r="L430" s="3"/>
      <c r="M430" s="2"/>
      <c r="N430" s="3"/>
      <c r="O430" s="2"/>
      <c r="P430" s="2"/>
      <c r="Q430" s="3"/>
      <c r="R430" s="2">
        <f t="shared" si="277"/>
        <v>0</v>
      </c>
      <c r="S430" s="3">
        <f t="shared" si="278"/>
        <v>0</v>
      </c>
      <c r="T430" s="2"/>
      <c r="U430" s="3"/>
      <c r="V430" s="2"/>
      <c r="W430" s="3"/>
      <c r="X430" s="2"/>
      <c r="Y430" s="2"/>
      <c r="Z430" s="3">
        <f t="shared" si="274"/>
        <v>0</v>
      </c>
      <c r="AA430" s="2">
        <f t="shared" si="275"/>
        <v>0</v>
      </c>
      <c r="AB430" s="3">
        <f t="shared" si="276"/>
        <v>0</v>
      </c>
      <c r="AC430" s="2"/>
      <c r="AD430" s="109" t="b">
        <f t="shared" si="248"/>
        <v>1</v>
      </c>
      <c r="AE430" s="109" t="b">
        <f t="shared" si="249"/>
        <v>1</v>
      </c>
    </row>
    <row r="431" spans="1:31" ht="47.2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6"/>
        <v>#DIV/0!</v>
      </c>
      <c r="H431" s="108" t="e">
        <f t="shared" si="247"/>
        <v>#DIV/0!</v>
      </c>
      <c r="I431" s="2">
        <f t="shared" si="259"/>
        <v>0</v>
      </c>
      <c r="J431" s="3">
        <f t="shared" si="259"/>
        <v>0</v>
      </c>
      <c r="K431" s="2"/>
      <c r="L431" s="3"/>
      <c r="M431" s="2"/>
      <c r="N431" s="3"/>
      <c r="O431" s="2"/>
      <c r="P431" s="2"/>
      <c r="Q431" s="3"/>
      <c r="R431" s="2">
        <f t="shared" si="277"/>
        <v>0</v>
      </c>
      <c r="S431" s="3">
        <f t="shared" si="278"/>
        <v>0</v>
      </c>
      <c r="T431" s="2"/>
      <c r="U431" s="3"/>
      <c r="V431" s="2"/>
      <c r="W431" s="3"/>
      <c r="X431" s="2"/>
      <c r="Y431" s="2"/>
      <c r="Z431" s="3">
        <f t="shared" si="274"/>
        <v>0</v>
      </c>
      <c r="AA431" s="2">
        <f t="shared" si="275"/>
        <v>0</v>
      </c>
      <c r="AB431" s="3">
        <f t="shared" si="276"/>
        <v>0</v>
      </c>
      <c r="AC431" s="2"/>
      <c r="AD431" s="109" t="b">
        <f t="shared" si="248"/>
        <v>1</v>
      </c>
      <c r="AE431" s="109" t="b">
        <f t="shared" si="249"/>
        <v>1</v>
      </c>
    </row>
    <row r="432" spans="1:31" ht="31.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6"/>
        <v>#DIV/0!</v>
      </c>
      <c r="H432" s="108" t="e">
        <f t="shared" si="247"/>
        <v>#DIV/0!</v>
      </c>
      <c r="I432" s="2">
        <f t="shared" si="259"/>
        <v>0</v>
      </c>
      <c r="J432" s="3">
        <f t="shared" si="259"/>
        <v>0</v>
      </c>
      <c r="K432" s="2"/>
      <c r="L432" s="3"/>
      <c r="M432" s="2"/>
      <c r="N432" s="3"/>
      <c r="O432" s="2"/>
      <c r="P432" s="2"/>
      <c r="Q432" s="3"/>
      <c r="R432" s="2">
        <f t="shared" si="277"/>
        <v>0</v>
      </c>
      <c r="S432" s="3">
        <f t="shared" si="278"/>
        <v>0</v>
      </c>
      <c r="T432" s="2"/>
      <c r="U432" s="3"/>
      <c r="V432" s="2"/>
      <c r="W432" s="3"/>
      <c r="X432" s="2"/>
      <c r="Y432" s="2"/>
      <c r="Z432" s="3">
        <f t="shared" si="274"/>
        <v>0</v>
      </c>
      <c r="AA432" s="2">
        <f t="shared" si="275"/>
        <v>0</v>
      </c>
      <c r="AB432" s="3">
        <f t="shared" si="276"/>
        <v>0</v>
      </c>
      <c r="AC432" s="2"/>
      <c r="AD432" s="109" t="b">
        <f t="shared" si="248"/>
        <v>1</v>
      </c>
      <c r="AE432" s="109" t="b">
        <f t="shared" si="249"/>
        <v>1</v>
      </c>
    </row>
    <row r="433" spans="1:31" ht="31.5">
      <c r="A433" s="2">
        <f t="shared" ref="A433:A441" si="279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6"/>
        <v>#DIV/0!</v>
      </c>
      <c r="H433" s="108" t="e">
        <f t="shared" si="247"/>
        <v>#DIV/0!</v>
      </c>
      <c r="I433" s="2">
        <f t="shared" si="259"/>
        <v>0</v>
      </c>
      <c r="J433" s="3">
        <f t="shared" si="259"/>
        <v>0</v>
      </c>
      <c r="K433" s="2"/>
      <c r="L433" s="3"/>
      <c r="M433" s="2"/>
      <c r="N433" s="3"/>
      <c r="O433" s="2"/>
      <c r="P433" s="2"/>
      <c r="Q433" s="3"/>
      <c r="R433" s="2">
        <f t="shared" si="277"/>
        <v>0</v>
      </c>
      <c r="S433" s="3">
        <f t="shared" si="278"/>
        <v>0</v>
      </c>
      <c r="T433" s="2"/>
      <c r="U433" s="3"/>
      <c r="V433" s="2"/>
      <c r="W433" s="3"/>
      <c r="X433" s="2"/>
      <c r="Y433" s="2"/>
      <c r="Z433" s="3">
        <f t="shared" si="274"/>
        <v>0</v>
      </c>
      <c r="AA433" s="2">
        <f t="shared" si="275"/>
        <v>0</v>
      </c>
      <c r="AB433" s="3">
        <f t="shared" si="276"/>
        <v>0</v>
      </c>
      <c r="AC433" s="2"/>
      <c r="AD433" s="109" t="b">
        <f t="shared" si="248"/>
        <v>1</v>
      </c>
      <c r="AE433" s="109" t="b">
        <f t="shared" si="249"/>
        <v>1</v>
      </c>
    </row>
    <row r="434" spans="1:31" ht="31.5">
      <c r="A434" s="2">
        <f t="shared" si="279"/>
        <v>26.160000000000004</v>
      </c>
      <c r="B434" s="2" t="s">
        <v>301</v>
      </c>
      <c r="C434" s="2"/>
      <c r="D434" s="3"/>
      <c r="E434" s="2"/>
      <c r="F434" s="3"/>
      <c r="G434" s="108" t="e">
        <f t="shared" si="246"/>
        <v>#DIV/0!</v>
      </c>
      <c r="H434" s="108" t="e">
        <f t="shared" si="247"/>
        <v>#DIV/0!</v>
      </c>
      <c r="I434" s="2">
        <f t="shared" si="259"/>
        <v>0</v>
      </c>
      <c r="J434" s="3">
        <f t="shared" si="259"/>
        <v>0</v>
      </c>
      <c r="K434" s="2"/>
      <c r="L434" s="3"/>
      <c r="M434" s="2"/>
      <c r="N434" s="3"/>
      <c r="O434" s="2"/>
      <c r="P434" s="2"/>
      <c r="Q434" s="3"/>
      <c r="R434" s="2">
        <f t="shared" si="277"/>
        <v>0</v>
      </c>
      <c r="S434" s="3">
        <f t="shared" si="278"/>
        <v>0</v>
      </c>
      <c r="T434" s="2"/>
      <c r="U434" s="3"/>
      <c r="V434" s="2"/>
      <c r="W434" s="3"/>
      <c r="X434" s="2"/>
      <c r="Y434" s="2"/>
      <c r="Z434" s="3">
        <f t="shared" si="274"/>
        <v>0</v>
      </c>
      <c r="AA434" s="2">
        <f t="shared" si="275"/>
        <v>0</v>
      </c>
      <c r="AB434" s="3">
        <f t="shared" si="276"/>
        <v>0</v>
      </c>
      <c r="AC434" s="2"/>
      <c r="AD434" s="109" t="b">
        <f t="shared" si="248"/>
        <v>1</v>
      </c>
      <c r="AE434" s="109" t="b">
        <f t="shared" si="249"/>
        <v>1</v>
      </c>
    </row>
    <row r="435" spans="1:31" ht="31.5">
      <c r="A435" s="2">
        <f t="shared" si="279"/>
        <v>26.170000000000005</v>
      </c>
      <c r="B435" s="2" t="s">
        <v>302</v>
      </c>
      <c r="C435" s="2"/>
      <c r="D435" s="3"/>
      <c r="E435" s="2"/>
      <c r="F435" s="3"/>
      <c r="G435" s="108" t="e">
        <f t="shared" si="246"/>
        <v>#DIV/0!</v>
      </c>
      <c r="H435" s="108" t="e">
        <f t="shared" si="247"/>
        <v>#DIV/0!</v>
      </c>
      <c r="I435" s="2">
        <f t="shared" si="259"/>
        <v>0</v>
      </c>
      <c r="J435" s="3">
        <f t="shared" si="259"/>
        <v>0</v>
      </c>
      <c r="K435" s="2"/>
      <c r="L435" s="3"/>
      <c r="M435" s="2"/>
      <c r="N435" s="3"/>
      <c r="O435" s="2"/>
      <c r="P435" s="2"/>
      <c r="Q435" s="3"/>
      <c r="R435" s="2">
        <f t="shared" si="277"/>
        <v>0</v>
      </c>
      <c r="S435" s="3">
        <f t="shared" si="278"/>
        <v>0</v>
      </c>
      <c r="T435" s="2"/>
      <c r="U435" s="3"/>
      <c r="V435" s="2"/>
      <c r="W435" s="3"/>
      <c r="X435" s="2"/>
      <c r="Y435" s="2"/>
      <c r="Z435" s="3">
        <f t="shared" si="274"/>
        <v>0</v>
      </c>
      <c r="AA435" s="2">
        <f t="shared" si="275"/>
        <v>0</v>
      </c>
      <c r="AB435" s="3">
        <f t="shared" si="276"/>
        <v>0</v>
      </c>
      <c r="AC435" s="2"/>
      <c r="AD435" s="109" t="b">
        <f t="shared" si="248"/>
        <v>1</v>
      </c>
      <c r="AE435" s="109" t="b">
        <f t="shared" si="249"/>
        <v>1</v>
      </c>
    </row>
    <row r="436" spans="1:31" ht="31.5">
      <c r="A436" s="2">
        <f t="shared" si="279"/>
        <v>26.180000000000007</v>
      </c>
      <c r="B436" s="2" t="s">
        <v>303</v>
      </c>
      <c r="C436" s="2"/>
      <c r="D436" s="3"/>
      <c r="E436" s="2"/>
      <c r="F436" s="3"/>
      <c r="G436" s="108" t="e">
        <f t="shared" si="246"/>
        <v>#DIV/0!</v>
      </c>
      <c r="H436" s="108" t="e">
        <f t="shared" si="247"/>
        <v>#DIV/0!</v>
      </c>
      <c r="I436" s="2">
        <f t="shared" si="259"/>
        <v>0</v>
      </c>
      <c r="J436" s="3">
        <f t="shared" si="259"/>
        <v>0</v>
      </c>
      <c r="K436" s="2"/>
      <c r="L436" s="3"/>
      <c r="M436" s="2"/>
      <c r="N436" s="3"/>
      <c r="O436" s="2"/>
      <c r="P436" s="2"/>
      <c r="Q436" s="3"/>
      <c r="R436" s="2">
        <f t="shared" si="277"/>
        <v>0</v>
      </c>
      <c r="S436" s="3">
        <f t="shared" si="278"/>
        <v>0</v>
      </c>
      <c r="T436" s="2"/>
      <c r="U436" s="3"/>
      <c r="V436" s="2"/>
      <c r="W436" s="3"/>
      <c r="X436" s="2"/>
      <c r="Y436" s="2"/>
      <c r="Z436" s="3">
        <f t="shared" si="274"/>
        <v>0</v>
      </c>
      <c r="AA436" s="2">
        <f t="shared" si="275"/>
        <v>0</v>
      </c>
      <c r="AB436" s="3">
        <f t="shared" si="276"/>
        <v>0</v>
      </c>
      <c r="AC436" s="2"/>
      <c r="AD436" s="109" t="b">
        <f t="shared" si="248"/>
        <v>1</v>
      </c>
      <c r="AE436" s="109" t="b">
        <f t="shared" si="249"/>
        <v>1</v>
      </c>
    </row>
    <row r="437" spans="1:31" ht="31.5">
      <c r="A437" s="2">
        <f t="shared" si="279"/>
        <v>26.190000000000008</v>
      </c>
      <c r="B437" s="2" t="s">
        <v>304</v>
      </c>
      <c r="C437" s="2"/>
      <c r="D437" s="3"/>
      <c r="E437" s="2"/>
      <c r="F437" s="3"/>
      <c r="G437" s="108" t="e">
        <f t="shared" si="246"/>
        <v>#DIV/0!</v>
      </c>
      <c r="H437" s="108" t="e">
        <f t="shared" si="247"/>
        <v>#DIV/0!</v>
      </c>
      <c r="I437" s="2">
        <f t="shared" si="259"/>
        <v>0</v>
      </c>
      <c r="J437" s="3">
        <f t="shared" si="259"/>
        <v>0</v>
      </c>
      <c r="K437" s="2"/>
      <c r="L437" s="3"/>
      <c r="M437" s="2"/>
      <c r="N437" s="3"/>
      <c r="O437" s="2"/>
      <c r="P437" s="2"/>
      <c r="Q437" s="3"/>
      <c r="R437" s="2">
        <f t="shared" si="277"/>
        <v>0</v>
      </c>
      <c r="S437" s="3">
        <f t="shared" si="278"/>
        <v>0</v>
      </c>
      <c r="T437" s="2"/>
      <c r="U437" s="3"/>
      <c r="V437" s="2"/>
      <c r="W437" s="3"/>
      <c r="X437" s="2"/>
      <c r="Y437" s="2"/>
      <c r="Z437" s="3">
        <f t="shared" si="274"/>
        <v>0</v>
      </c>
      <c r="AA437" s="2">
        <f t="shared" si="275"/>
        <v>0</v>
      </c>
      <c r="AB437" s="3">
        <f t="shared" si="276"/>
        <v>0</v>
      </c>
      <c r="AC437" s="2"/>
      <c r="AD437" s="109" t="b">
        <f t="shared" si="248"/>
        <v>1</v>
      </c>
      <c r="AE437" s="109" t="b">
        <f t="shared" si="249"/>
        <v>1</v>
      </c>
    </row>
    <row r="438" spans="1:31" ht="31.5">
      <c r="A438" s="2">
        <f t="shared" si="279"/>
        <v>26.20000000000001</v>
      </c>
      <c r="B438" s="2" t="s">
        <v>305</v>
      </c>
      <c r="C438" s="2"/>
      <c r="D438" s="3"/>
      <c r="E438" s="2"/>
      <c r="F438" s="3"/>
      <c r="G438" s="108" t="e">
        <f t="shared" si="246"/>
        <v>#DIV/0!</v>
      </c>
      <c r="H438" s="108" t="e">
        <f t="shared" si="247"/>
        <v>#DIV/0!</v>
      </c>
      <c r="I438" s="2">
        <f t="shared" si="259"/>
        <v>0</v>
      </c>
      <c r="J438" s="3">
        <f t="shared" si="259"/>
        <v>0</v>
      </c>
      <c r="K438" s="2"/>
      <c r="L438" s="3"/>
      <c r="M438" s="2"/>
      <c r="N438" s="3"/>
      <c r="O438" s="2"/>
      <c r="P438" s="2"/>
      <c r="Q438" s="3"/>
      <c r="R438" s="2">
        <f t="shared" si="277"/>
        <v>0</v>
      </c>
      <c r="S438" s="3">
        <f t="shared" si="278"/>
        <v>0</v>
      </c>
      <c r="T438" s="2"/>
      <c r="U438" s="3"/>
      <c r="V438" s="2"/>
      <c r="W438" s="3"/>
      <c r="X438" s="2"/>
      <c r="Y438" s="2"/>
      <c r="Z438" s="3">
        <f t="shared" si="274"/>
        <v>0</v>
      </c>
      <c r="AA438" s="2">
        <f t="shared" si="275"/>
        <v>0</v>
      </c>
      <c r="AB438" s="3">
        <f t="shared" si="276"/>
        <v>0</v>
      </c>
      <c r="AC438" s="2"/>
      <c r="AD438" s="109" t="b">
        <f t="shared" si="248"/>
        <v>1</v>
      </c>
      <c r="AE438" s="109" t="b">
        <f t="shared" si="249"/>
        <v>1</v>
      </c>
    </row>
    <row r="439" spans="1:31" ht="31.5">
      <c r="A439" s="2">
        <f t="shared" si="279"/>
        <v>26.210000000000012</v>
      </c>
      <c r="B439" s="2" t="s">
        <v>93</v>
      </c>
      <c r="C439" s="2"/>
      <c r="D439" s="3"/>
      <c r="E439" s="2"/>
      <c r="F439" s="3"/>
      <c r="G439" s="108" t="e">
        <f t="shared" si="246"/>
        <v>#DIV/0!</v>
      </c>
      <c r="H439" s="108" t="e">
        <f t="shared" si="247"/>
        <v>#DIV/0!</v>
      </c>
      <c r="I439" s="2">
        <f t="shared" si="259"/>
        <v>0</v>
      </c>
      <c r="J439" s="3">
        <f t="shared" si="259"/>
        <v>0</v>
      </c>
      <c r="K439" s="2"/>
      <c r="L439" s="3"/>
      <c r="M439" s="2"/>
      <c r="N439" s="3"/>
      <c r="O439" s="2"/>
      <c r="P439" s="2"/>
      <c r="Q439" s="3"/>
      <c r="R439" s="2">
        <f t="shared" si="277"/>
        <v>0</v>
      </c>
      <c r="S439" s="3">
        <f t="shared" si="278"/>
        <v>0</v>
      </c>
      <c r="T439" s="2"/>
      <c r="U439" s="3"/>
      <c r="V439" s="2"/>
      <c r="W439" s="3"/>
      <c r="X439" s="2"/>
      <c r="Y439" s="2"/>
      <c r="Z439" s="3">
        <f t="shared" si="274"/>
        <v>0</v>
      </c>
      <c r="AA439" s="2">
        <f t="shared" si="275"/>
        <v>0</v>
      </c>
      <c r="AB439" s="3">
        <f t="shared" si="276"/>
        <v>0</v>
      </c>
      <c r="AC439" s="2"/>
      <c r="AD439" s="109" t="b">
        <f t="shared" si="248"/>
        <v>1</v>
      </c>
      <c r="AE439" s="109" t="b">
        <f t="shared" si="249"/>
        <v>1</v>
      </c>
    </row>
    <row r="440" spans="1:31" ht="31.5">
      <c r="A440" s="2">
        <f t="shared" si="279"/>
        <v>26.220000000000013</v>
      </c>
      <c r="B440" s="2" t="s">
        <v>306</v>
      </c>
      <c r="C440" s="2"/>
      <c r="D440" s="3"/>
      <c r="E440" s="2"/>
      <c r="F440" s="3"/>
      <c r="G440" s="108" t="e">
        <f t="shared" si="246"/>
        <v>#DIV/0!</v>
      </c>
      <c r="H440" s="108" t="e">
        <f t="shared" si="247"/>
        <v>#DIV/0!</v>
      </c>
      <c r="I440" s="2">
        <f t="shared" si="259"/>
        <v>0</v>
      </c>
      <c r="J440" s="3">
        <f t="shared" si="259"/>
        <v>0</v>
      </c>
      <c r="K440" s="2"/>
      <c r="L440" s="3"/>
      <c r="M440" s="2"/>
      <c r="N440" s="3"/>
      <c r="O440" s="2"/>
      <c r="P440" s="2"/>
      <c r="Q440" s="3"/>
      <c r="R440" s="2">
        <f t="shared" si="277"/>
        <v>0</v>
      </c>
      <c r="S440" s="3">
        <f t="shared" si="278"/>
        <v>0</v>
      </c>
      <c r="T440" s="2"/>
      <c r="U440" s="3"/>
      <c r="V440" s="2"/>
      <c r="W440" s="3"/>
      <c r="X440" s="2"/>
      <c r="Y440" s="2"/>
      <c r="Z440" s="3">
        <f t="shared" si="274"/>
        <v>0</v>
      </c>
      <c r="AA440" s="2">
        <f t="shared" si="275"/>
        <v>0</v>
      </c>
      <c r="AB440" s="3">
        <f t="shared" si="276"/>
        <v>0</v>
      </c>
      <c r="AC440" s="2"/>
      <c r="AD440" s="109" t="b">
        <f t="shared" si="248"/>
        <v>1</v>
      </c>
      <c r="AE440" s="109" t="b">
        <f t="shared" si="249"/>
        <v>1</v>
      </c>
    </row>
    <row r="441" spans="1:31" ht="31.5">
      <c r="A441" s="2">
        <f t="shared" si="279"/>
        <v>26.230000000000015</v>
      </c>
      <c r="B441" s="2" t="s">
        <v>95</v>
      </c>
      <c r="C441" s="2"/>
      <c r="D441" s="3"/>
      <c r="E441" s="2"/>
      <c r="F441" s="3"/>
      <c r="G441" s="108" t="e">
        <f t="shared" si="246"/>
        <v>#DIV/0!</v>
      </c>
      <c r="H441" s="108" t="e">
        <f t="shared" si="247"/>
        <v>#DIV/0!</v>
      </c>
      <c r="I441" s="2">
        <f t="shared" si="259"/>
        <v>0</v>
      </c>
      <c r="J441" s="3">
        <f t="shared" si="259"/>
        <v>0</v>
      </c>
      <c r="K441" s="2"/>
      <c r="L441" s="3"/>
      <c r="M441" s="2"/>
      <c r="N441" s="3"/>
      <c r="O441" s="2"/>
      <c r="P441" s="2"/>
      <c r="Q441" s="3"/>
      <c r="R441" s="2">
        <f t="shared" si="277"/>
        <v>0</v>
      </c>
      <c r="S441" s="3">
        <f t="shared" si="278"/>
        <v>0</v>
      </c>
      <c r="T441" s="2"/>
      <c r="U441" s="3"/>
      <c r="V441" s="2"/>
      <c r="W441" s="3"/>
      <c r="X441" s="2"/>
      <c r="Y441" s="2"/>
      <c r="Z441" s="3">
        <f t="shared" si="274"/>
        <v>0</v>
      </c>
      <c r="AA441" s="2">
        <f t="shared" si="275"/>
        <v>0</v>
      </c>
      <c r="AB441" s="3">
        <f t="shared" si="276"/>
        <v>0</v>
      </c>
      <c r="AC441" s="2"/>
      <c r="AD441" s="109" t="b">
        <f t="shared" si="248"/>
        <v>1</v>
      </c>
      <c r="AE441" s="109" t="b">
        <f t="shared" si="249"/>
        <v>1</v>
      </c>
    </row>
    <row r="442" spans="1:31" s="176" customFormat="1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6"/>
        <v>#DIV/0!</v>
      </c>
      <c r="H442" s="175" t="e">
        <f t="shared" si="247"/>
        <v>#DIV/0!</v>
      </c>
      <c r="I442" s="4">
        <f t="shared" si="259"/>
        <v>0</v>
      </c>
      <c r="J442" s="5">
        <f t="shared" si="259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80">SUM(P420:P441)</f>
        <v>0</v>
      </c>
      <c r="Q442" s="5">
        <f t="shared" si="280"/>
        <v>0</v>
      </c>
      <c r="R442" s="4">
        <f t="shared" si="280"/>
        <v>0</v>
      </c>
      <c r="S442" s="5">
        <f t="shared" si="280"/>
        <v>0</v>
      </c>
      <c r="T442" s="4">
        <f t="shared" si="280"/>
        <v>0</v>
      </c>
      <c r="U442" s="5">
        <f t="shared" si="280"/>
        <v>0</v>
      </c>
      <c r="V442" s="4">
        <f t="shared" si="280"/>
        <v>0</v>
      </c>
      <c r="W442" s="5">
        <f t="shared" si="280"/>
        <v>0</v>
      </c>
      <c r="X442" s="4"/>
      <c r="Y442" s="4">
        <f>SUM(Y420:Y441)</f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>
        <f>SUM(AC420:AC441)</f>
        <v>0</v>
      </c>
      <c r="AD442" s="109" t="b">
        <f t="shared" si="248"/>
        <v>1</v>
      </c>
      <c r="AE442" s="109" t="b">
        <f t="shared" si="249"/>
        <v>1</v>
      </c>
    </row>
    <row r="443" spans="1:31" s="176" customFormat="1" ht="31.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6"/>
        <v>#DIV/0!</v>
      </c>
      <c r="H443" s="175" t="e">
        <f t="shared" si="247"/>
        <v>#DIV/0!</v>
      </c>
      <c r="I443" s="4">
        <f t="shared" si="259"/>
        <v>0</v>
      </c>
      <c r="J443" s="5">
        <f t="shared" si="259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81">P442+P418</f>
        <v>0</v>
      </c>
      <c r="Q443" s="5">
        <f t="shared" si="281"/>
        <v>0</v>
      </c>
      <c r="R443" s="4">
        <f t="shared" si="281"/>
        <v>0</v>
      </c>
      <c r="S443" s="5">
        <f t="shared" si="281"/>
        <v>0</v>
      </c>
      <c r="T443" s="4">
        <f t="shared" si="281"/>
        <v>0</v>
      </c>
      <c r="U443" s="5">
        <f t="shared" si="281"/>
        <v>0</v>
      </c>
      <c r="V443" s="4">
        <f t="shared" si="281"/>
        <v>0</v>
      </c>
      <c r="W443" s="5">
        <f t="shared" si="281"/>
        <v>0</v>
      </c>
      <c r="X443" s="4"/>
      <c r="Y443" s="4">
        <f t="shared" si="281"/>
        <v>0</v>
      </c>
      <c r="Z443" s="5">
        <f t="shared" si="281"/>
        <v>0</v>
      </c>
      <c r="AA443" s="4">
        <f t="shared" si="281"/>
        <v>0</v>
      </c>
      <c r="AB443" s="5">
        <f t="shared" si="281"/>
        <v>0</v>
      </c>
      <c r="AC443" s="4">
        <f>AC442+AC418</f>
        <v>0</v>
      </c>
      <c r="AD443" s="109" t="b">
        <f t="shared" si="248"/>
        <v>1</v>
      </c>
      <c r="AE443" s="109" t="b">
        <f t="shared" si="249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8"/>
        <v>1</v>
      </c>
      <c r="AE444" s="109" t="b">
        <f t="shared" si="249"/>
        <v>1</v>
      </c>
    </row>
    <row r="445" spans="1:31" s="176" customFormat="1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8"/>
        <v>1</v>
      </c>
      <c r="AE445" s="109" t="b">
        <f t="shared" si="249"/>
        <v>1</v>
      </c>
    </row>
    <row r="446" spans="1:31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6"/>
        <v>#DIV/0!</v>
      </c>
      <c r="H446" s="108" t="e">
        <f t="shared" si="247"/>
        <v>#DIV/0!</v>
      </c>
      <c r="I446" s="2"/>
      <c r="J446" s="3"/>
      <c r="K446" s="2">
        <f t="shared" ref="K446:L454" si="282">C446-E446</f>
        <v>0</v>
      </c>
      <c r="L446" s="3">
        <f t="shared" si="282"/>
        <v>0</v>
      </c>
      <c r="M446" s="2"/>
      <c r="N446" s="3"/>
      <c r="O446" s="2"/>
      <c r="P446" s="2"/>
      <c r="Q446" s="3"/>
      <c r="R446" s="2">
        <f t="shared" ref="R446:R454" si="283">K446+M446+P446</f>
        <v>0</v>
      </c>
      <c r="S446" s="3">
        <f t="shared" ref="S446:S454" si="284">L446+N446+Q446</f>
        <v>0</v>
      </c>
      <c r="T446" s="2"/>
      <c r="U446" s="3"/>
      <c r="V446" s="2"/>
      <c r="W446" s="3"/>
      <c r="X446" s="2"/>
      <c r="Y446" s="2"/>
      <c r="Z446" s="3">
        <f t="shared" ref="Z446:Z454" si="285">X446*Y446</f>
        <v>0</v>
      </c>
      <c r="AA446" s="2">
        <f t="shared" ref="AA446:AA454" si="286">T446+V446+Y446</f>
        <v>0</v>
      </c>
      <c r="AB446" s="3">
        <f t="shared" ref="AB446:AB454" si="287">U446+W446+Z446</f>
        <v>0</v>
      </c>
      <c r="AC446" s="2"/>
      <c r="AD446" s="109" t="b">
        <f t="shared" si="248"/>
        <v>1</v>
      </c>
      <c r="AE446" s="109" t="b">
        <f t="shared" si="249"/>
        <v>1</v>
      </c>
    </row>
    <row r="447" spans="1:31" ht="31.5">
      <c r="A447" s="2">
        <f t="shared" ref="A447:A454" si="288">+A446+0.01</f>
        <v>26.25</v>
      </c>
      <c r="B447" s="2" t="s">
        <v>312</v>
      </c>
      <c r="C447" s="2"/>
      <c r="D447" s="3"/>
      <c r="E447" s="2"/>
      <c r="F447" s="3"/>
      <c r="G447" s="108" t="e">
        <f t="shared" si="246"/>
        <v>#DIV/0!</v>
      </c>
      <c r="H447" s="108" t="e">
        <f t="shared" si="247"/>
        <v>#DIV/0!</v>
      </c>
      <c r="I447" s="2"/>
      <c r="J447" s="3"/>
      <c r="K447" s="2">
        <f t="shared" si="282"/>
        <v>0</v>
      </c>
      <c r="L447" s="3">
        <f t="shared" si="282"/>
        <v>0</v>
      </c>
      <c r="M447" s="2"/>
      <c r="N447" s="3"/>
      <c r="O447" s="2"/>
      <c r="P447" s="2"/>
      <c r="Q447" s="3"/>
      <c r="R447" s="2">
        <f t="shared" si="283"/>
        <v>0</v>
      </c>
      <c r="S447" s="3">
        <f t="shared" si="284"/>
        <v>0</v>
      </c>
      <c r="T447" s="2"/>
      <c r="U447" s="3"/>
      <c r="V447" s="2"/>
      <c r="W447" s="3"/>
      <c r="X447" s="2"/>
      <c r="Y447" s="2"/>
      <c r="Z447" s="3">
        <f t="shared" si="285"/>
        <v>0</v>
      </c>
      <c r="AA447" s="2">
        <f t="shared" si="286"/>
        <v>0</v>
      </c>
      <c r="AB447" s="3">
        <f t="shared" si="287"/>
        <v>0</v>
      </c>
      <c r="AC447" s="2"/>
      <c r="AD447" s="109" t="b">
        <f t="shared" si="248"/>
        <v>1</v>
      </c>
      <c r="AE447" s="109" t="b">
        <f t="shared" si="249"/>
        <v>1</v>
      </c>
    </row>
    <row r="448" spans="1:31">
      <c r="A448" s="2">
        <f t="shared" si="288"/>
        <v>26.26</v>
      </c>
      <c r="B448" s="2" t="s">
        <v>290</v>
      </c>
      <c r="C448" s="2"/>
      <c r="D448" s="3"/>
      <c r="E448" s="2"/>
      <c r="F448" s="3"/>
      <c r="G448" s="108" t="e">
        <f t="shared" si="246"/>
        <v>#DIV/0!</v>
      </c>
      <c r="H448" s="108" t="e">
        <f t="shared" si="247"/>
        <v>#DIV/0!</v>
      </c>
      <c r="I448" s="2"/>
      <c r="J448" s="3"/>
      <c r="K448" s="2">
        <f t="shared" si="282"/>
        <v>0</v>
      </c>
      <c r="L448" s="3">
        <f t="shared" si="282"/>
        <v>0</v>
      </c>
      <c r="M448" s="2"/>
      <c r="N448" s="3"/>
      <c r="O448" s="2"/>
      <c r="P448" s="2"/>
      <c r="Q448" s="3"/>
      <c r="R448" s="2">
        <f t="shared" si="283"/>
        <v>0</v>
      </c>
      <c r="S448" s="3">
        <f t="shared" si="284"/>
        <v>0</v>
      </c>
      <c r="T448" s="2"/>
      <c r="U448" s="3"/>
      <c r="V448" s="2"/>
      <c r="W448" s="3"/>
      <c r="X448" s="2"/>
      <c r="Y448" s="2"/>
      <c r="Z448" s="3">
        <f t="shared" si="285"/>
        <v>0</v>
      </c>
      <c r="AA448" s="2">
        <f t="shared" si="286"/>
        <v>0</v>
      </c>
      <c r="AB448" s="3">
        <f t="shared" si="287"/>
        <v>0</v>
      </c>
      <c r="AC448" s="2"/>
      <c r="AD448" s="109" t="b">
        <f t="shared" si="248"/>
        <v>1</v>
      </c>
      <c r="AE448" s="109" t="b">
        <f t="shared" si="249"/>
        <v>1</v>
      </c>
    </row>
    <row r="449" spans="1:31">
      <c r="A449" s="2">
        <f t="shared" si="288"/>
        <v>26.270000000000003</v>
      </c>
      <c r="B449" s="2" t="s">
        <v>313</v>
      </c>
      <c r="C449" s="2"/>
      <c r="D449" s="3"/>
      <c r="E449" s="2"/>
      <c r="F449" s="3"/>
      <c r="G449" s="108" t="e">
        <f t="shared" si="246"/>
        <v>#DIV/0!</v>
      </c>
      <c r="H449" s="108" t="e">
        <f t="shared" si="247"/>
        <v>#DIV/0!</v>
      </c>
      <c r="I449" s="2"/>
      <c r="J449" s="3"/>
      <c r="K449" s="2">
        <f t="shared" si="282"/>
        <v>0</v>
      </c>
      <c r="L449" s="3">
        <f t="shared" si="282"/>
        <v>0</v>
      </c>
      <c r="M449" s="2"/>
      <c r="N449" s="3"/>
      <c r="O449" s="2"/>
      <c r="P449" s="2"/>
      <c r="Q449" s="3"/>
      <c r="R449" s="2">
        <f t="shared" si="283"/>
        <v>0</v>
      </c>
      <c r="S449" s="3">
        <f t="shared" si="284"/>
        <v>0</v>
      </c>
      <c r="T449" s="2"/>
      <c r="U449" s="3"/>
      <c r="V449" s="2"/>
      <c r="W449" s="3"/>
      <c r="X449" s="2"/>
      <c r="Y449" s="2"/>
      <c r="Z449" s="3">
        <f t="shared" si="285"/>
        <v>0</v>
      </c>
      <c r="AA449" s="2">
        <f t="shared" si="286"/>
        <v>0</v>
      </c>
      <c r="AB449" s="3">
        <f t="shared" si="287"/>
        <v>0</v>
      </c>
      <c r="AC449" s="2"/>
      <c r="AD449" s="109" t="b">
        <f t="shared" si="248"/>
        <v>1</v>
      </c>
      <c r="AE449" s="109" t="b">
        <f t="shared" si="249"/>
        <v>1</v>
      </c>
    </row>
    <row r="450" spans="1:31">
      <c r="A450" s="2">
        <f t="shared" si="288"/>
        <v>26.280000000000005</v>
      </c>
      <c r="B450" s="2" t="s">
        <v>314</v>
      </c>
      <c r="C450" s="2"/>
      <c r="D450" s="3"/>
      <c r="E450" s="2"/>
      <c r="F450" s="3"/>
      <c r="G450" s="108" t="e">
        <f t="shared" si="246"/>
        <v>#DIV/0!</v>
      </c>
      <c r="H450" s="108" t="e">
        <f t="shared" si="247"/>
        <v>#DIV/0!</v>
      </c>
      <c r="I450" s="2"/>
      <c r="J450" s="3"/>
      <c r="K450" s="2">
        <f t="shared" si="282"/>
        <v>0</v>
      </c>
      <c r="L450" s="3">
        <f t="shared" si="282"/>
        <v>0</v>
      </c>
      <c r="M450" s="2"/>
      <c r="N450" s="3"/>
      <c r="O450" s="2"/>
      <c r="P450" s="2"/>
      <c r="Q450" s="3"/>
      <c r="R450" s="2">
        <f t="shared" si="283"/>
        <v>0</v>
      </c>
      <c r="S450" s="3">
        <f t="shared" si="284"/>
        <v>0</v>
      </c>
      <c r="T450" s="2"/>
      <c r="U450" s="3"/>
      <c r="V450" s="2"/>
      <c r="W450" s="3"/>
      <c r="X450" s="2"/>
      <c r="Y450" s="2"/>
      <c r="Z450" s="3">
        <f t="shared" si="285"/>
        <v>0</v>
      </c>
      <c r="AA450" s="2">
        <f t="shared" si="286"/>
        <v>0</v>
      </c>
      <c r="AB450" s="3">
        <f t="shared" si="287"/>
        <v>0</v>
      </c>
      <c r="AC450" s="2"/>
      <c r="AD450" s="109" t="b">
        <f t="shared" si="248"/>
        <v>1</v>
      </c>
      <c r="AE450" s="109" t="b">
        <f t="shared" si="249"/>
        <v>1</v>
      </c>
    </row>
    <row r="451" spans="1:31" ht="31.5">
      <c r="A451" s="2">
        <f t="shared" si="288"/>
        <v>26.290000000000006</v>
      </c>
      <c r="B451" s="2" t="s">
        <v>70</v>
      </c>
      <c r="C451" s="2"/>
      <c r="D451" s="3"/>
      <c r="E451" s="2"/>
      <c r="F451" s="3"/>
      <c r="G451" s="108" t="e">
        <f t="shared" si="246"/>
        <v>#DIV/0!</v>
      </c>
      <c r="H451" s="108" t="e">
        <f t="shared" si="247"/>
        <v>#DIV/0!</v>
      </c>
      <c r="I451" s="2"/>
      <c r="J451" s="3"/>
      <c r="K451" s="2">
        <f t="shared" si="282"/>
        <v>0</v>
      </c>
      <c r="L451" s="3">
        <f t="shared" si="282"/>
        <v>0</v>
      </c>
      <c r="M451" s="2"/>
      <c r="N451" s="3"/>
      <c r="O451" s="2"/>
      <c r="P451" s="2"/>
      <c r="Q451" s="3"/>
      <c r="R451" s="2">
        <f t="shared" si="283"/>
        <v>0</v>
      </c>
      <c r="S451" s="3">
        <f t="shared" si="284"/>
        <v>0</v>
      </c>
      <c r="T451" s="2"/>
      <c r="U451" s="3"/>
      <c r="V451" s="2"/>
      <c r="W451" s="3"/>
      <c r="X451" s="2"/>
      <c r="Y451" s="2"/>
      <c r="Z451" s="3">
        <f t="shared" si="285"/>
        <v>0</v>
      </c>
      <c r="AA451" s="2">
        <f t="shared" si="286"/>
        <v>0</v>
      </c>
      <c r="AB451" s="3">
        <f t="shared" si="287"/>
        <v>0</v>
      </c>
      <c r="AC451" s="2"/>
      <c r="AD451" s="109" t="b">
        <f t="shared" si="248"/>
        <v>1</v>
      </c>
      <c r="AE451" s="109" t="b">
        <f t="shared" si="249"/>
        <v>1</v>
      </c>
    </row>
    <row r="452" spans="1:31" ht="31.5">
      <c r="A452" s="2">
        <f t="shared" si="288"/>
        <v>26.300000000000008</v>
      </c>
      <c r="B452" s="2" t="s">
        <v>71</v>
      </c>
      <c r="C452" s="2"/>
      <c r="D452" s="3"/>
      <c r="E452" s="2"/>
      <c r="F452" s="3"/>
      <c r="G452" s="108" t="e">
        <f t="shared" si="246"/>
        <v>#DIV/0!</v>
      </c>
      <c r="H452" s="108" t="e">
        <f t="shared" si="247"/>
        <v>#DIV/0!</v>
      </c>
      <c r="I452" s="2"/>
      <c r="J452" s="3"/>
      <c r="K452" s="2">
        <f t="shared" si="282"/>
        <v>0</v>
      </c>
      <c r="L452" s="3">
        <f t="shared" si="282"/>
        <v>0</v>
      </c>
      <c r="M452" s="2"/>
      <c r="N452" s="3"/>
      <c r="O452" s="2"/>
      <c r="P452" s="2"/>
      <c r="Q452" s="3"/>
      <c r="R452" s="2">
        <f t="shared" si="283"/>
        <v>0</v>
      </c>
      <c r="S452" s="3">
        <f t="shared" si="284"/>
        <v>0</v>
      </c>
      <c r="T452" s="2"/>
      <c r="U452" s="3"/>
      <c r="V452" s="2"/>
      <c r="W452" s="3"/>
      <c r="X452" s="2"/>
      <c r="Y452" s="2"/>
      <c r="Z452" s="3">
        <f t="shared" si="285"/>
        <v>0</v>
      </c>
      <c r="AA452" s="2">
        <f t="shared" si="286"/>
        <v>0</v>
      </c>
      <c r="AB452" s="3">
        <f t="shared" si="287"/>
        <v>0</v>
      </c>
      <c r="AC452" s="2"/>
      <c r="AD452" s="109" t="b">
        <f t="shared" si="248"/>
        <v>1</v>
      </c>
      <c r="AE452" s="109" t="b">
        <f t="shared" si="249"/>
        <v>1</v>
      </c>
    </row>
    <row r="453" spans="1:31">
      <c r="A453" s="2">
        <f t="shared" si="288"/>
        <v>26.310000000000009</v>
      </c>
      <c r="B453" s="2" t="s">
        <v>293</v>
      </c>
      <c r="C453" s="2"/>
      <c r="D453" s="3"/>
      <c r="E453" s="2"/>
      <c r="F453" s="3"/>
      <c r="G453" s="108" t="e">
        <f t="shared" si="246"/>
        <v>#DIV/0!</v>
      </c>
      <c r="H453" s="108" t="e">
        <f t="shared" si="247"/>
        <v>#DIV/0!</v>
      </c>
      <c r="I453" s="2"/>
      <c r="J453" s="3"/>
      <c r="K453" s="2">
        <f t="shared" si="282"/>
        <v>0</v>
      </c>
      <c r="L453" s="3">
        <f t="shared" si="282"/>
        <v>0</v>
      </c>
      <c r="M453" s="2"/>
      <c r="N453" s="3"/>
      <c r="O453" s="2"/>
      <c r="P453" s="2"/>
      <c r="Q453" s="3"/>
      <c r="R453" s="2">
        <f t="shared" si="283"/>
        <v>0</v>
      </c>
      <c r="S453" s="3">
        <f t="shared" si="284"/>
        <v>0</v>
      </c>
      <c r="T453" s="2"/>
      <c r="U453" s="3"/>
      <c r="V453" s="2"/>
      <c r="W453" s="3"/>
      <c r="X453" s="2"/>
      <c r="Y453" s="2"/>
      <c r="Z453" s="3">
        <f t="shared" si="285"/>
        <v>0</v>
      </c>
      <c r="AA453" s="2">
        <f t="shared" si="286"/>
        <v>0</v>
      </c>
      <c r="AB453" s="3">
        <f t="shared" si="287"/>
        <v>0</v>
      </c>
      <c r="AC453" s="2"/>
      <c r="AD453" s="109" t="b">
        <f t="shared" si="248"/>
        <v>1</v>
      </c>
      <c r="AE453" s="109" t="b">
        <f t="shared" si="249"/>
        <v>1</v>
      </c>
    </row>
    <row r="454" spans="1:31" ht="31.5">
      <c r="A454" s="2">
        <f t="shared" si="288"/>
        <v>26.320000000000011</v>
      </c>
      <c r="B454" s="2" t="s">
        <v>36</v>
      </c>
      <c r="C454" s="2"/>
      <c r="D454" s="3"/>
      <c r="E454" s="2"/>
      <c r="F454" s="3"/>
      <c r="G454" s="108" t="e">
        <f t="shared" si="246"/>
        <v>#DIV/0!</v>
      </c>
      <c r="H454" s="108" t="e">
        <f t="shared" si="247"/>
        <v>#DIV/0!</v>
      </c>
      <c r="I454" s="2"/>
      <c r="J454" s="3"/>
      <c r="K454" s="2">
        <f t="shared" si="282"/>
        <v>0</v>
      </c>
      <c r="L454" s="3">
        <f t="shared" si="282"/>
        <v>0</v>
      </c>
      <c r="M454" s="2"/>
      <c r="N454" s="3"/>
      <c r="O454" s="2"/>
      <c r="P454" s="2"/>
      <c r="Q454" s="3"/>
      <c r="R454" s="2">
        <f t="shared" si="283"/>
        <v>0</v>
      </c>
      <c r="S454" s="3">
        <f t="shared" si="284"/>
        <v>0</v>
      </c>
      <c r="T454" s="2"/>
      <c r="U454" s="3"/>
      <c r="V454" s="2"/>
      <c r="W454" s="3"/>
      <c r="X454" s="2"/>
      <c r="Y454" s="2"/>
      <c r="Z454" s="3">
        <f t="shared" si="285"/>
        <v>0</v>
      </c>
      <c r="AA454" s="2">
        <f t="shared" si="286"/>
        <v>0</v>
      </c>
      <c r="AB454" s="3">
        <f t="shared" si="287"/>
        <v>0</v>
      </c>
      <c r="AC454" s="2"/>
      <c r="AD454" s="109" t="b">
        <f t="shared" si="248"/>
        <v>1</v>
      </c>
      <c r="AE454" s="109" t="b">
        <f t="shared" si="249"/>
        <v>1</v>
      </c>
    </row>
    <row r="455" spans="1:31" s="176" customFormat="1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6"/>
        <v>#DIV/0!</v>
      </c>
      <c r="H455" s="175" t="e">
        <f t="shared" si="247"/>
        <v>#DIV/0!</v>
      </c>
      <c r="I455" s="4">
        <f t="shared" ref="I455:J512" si="289">C455-E455</f>
        <v>0</v>
      </c>
      <c r="J455" s="5">
        <f t="shared" si="289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AC455" si="290">SUM(P446:P454)</f>
        <v>0</v>
      </c>
      <c r="Q455" s="5">
        <f t="shared" si="290"/>
        <v>0</v>
      </c>
      <c r="R455" s="4">
        <f t="shared" si="290"/>
        <v>0</v>
      </c>
      <c r="S455" s="5">
        <f t="shared" si="290"/>
        <v>0</v>
      </c>
      <c r="T455" s="4">
        <f t="shared" si="290"/>
        <v>0</v>
      </c>
      <c r="U455" s="5">
        <f t="shared" si="290"/>
        <v>0</v>
      </c>
      <c r="V455" s="4">
        <f t="shared" si="290"/>
        <v>0</v>
      </c>
      <c r="W455" s="5">
        <f t="shared" si="290"/>
        <v>0</v>
      </c>
      <c r="X455" s="4"/>
      <c r="Y455" s="4">
        <f>SUM(Y446:Y454)</f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>
        <f t="shared" si="290"/>
        <v>0</v>
      </c>
      <c r="AD455" s="109" t="b">
        <f t="shared" si="248"/>
        <v>1</v>
      </c>
      <c r="AE455" s="109" t="b">
        <f t="shared" si="249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91">X456*Y456=Z456</f>
        <v>1</v>
      </c>
      <c r="AE456" s="109" t="b">
        <f t="shared" ref="AE456:AE519" si="292">U456+W456+Z456=AB456</f>
        <v>1</v>
      </c>
    </row>
    <row r="457" spans="1:31" ht="31.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3">E457/C457</f>
        <v>#DIV/0!</v>
      </c>
      <c r="H457" s="108" t="e">
        <f t="shared" ref="H457:H518" si="294">F457/D457</f>
        <v>#DIV/0!</v>
      </c>
      <c r="I457" s="2">
        <f t="shared" si="289"/>
        <v>0</v>
      </c>
      <c r="J457" s="3">
        <f t="shared" si="289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5">K457+M457+P457</f>
        <v>0</v>
      </c>
      <c r="S457" s="3">
        <f t="shared" si="295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6">T457+V457+Y457</f>
        <v>0</v>
      </c>
      <c r="AB457" s="3">
        <f t="shared" si="296"/>
        <v>0</v>
      </c>
      <c r="AC457" s="2"/>
      <c r="AD457" s="109" t="b">
        <f t="shared" si="291"/>
        <v>1</v>
      </c>
      <c r="AE457" s="109" t="b">
        <f t="shared" si="292"/>
        <v>1</v>
      </c>
    </row>
    <row r="458" spans="1:31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3"/>
        <v>#DIV/0!</v>
      </c>
      <c r="H458" s="108" t="e">
        <f t="shared" si="294"/>
        <v>#DIV/0!</v>
      </c>
      <c r="I458" s="2">
        <f t="shared" si="289"/>
        <v>0</v>
      </c>
      <c r="J458" s="3">
        <f t="shared" si="289"/>
        <v>0</v>
      </c>
      <c r="K458" s="2"/>
      <c r="L458" s="3"/>
      <c r="M458" s="2"/>
      <c r="N458" s="3"/>
      <c r="O458" s="2"/>
      <c r="P458" s="2"/>
      <c r="Q458" s="3"/>
      <c r="R458" s="2">
        <f t="shared" si="295"/>
        <v>0</v>
      </c>
      <c r="S458" s="3">
        <f t="shared" si="295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6"/>
        <v>0</v>
      </c>
      <c r="AB458" s="3">
        <f t="shared" si="296"/>
        <v>0</v>
      </c>
      <c r="AC458" s="2"/>
      <c r="AD458" s="109" t="b">
        <f t="shared" si="291"/>
        <v>1</v>
      </c>
      <c r="AE458" s="109" t="b">
        <f t="shared" si="292"/>
        <v>1</v>
      </c>
    </row>
    <row r="459" spans="1:31" ht="47.2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3"/>
        <v>#DIV/0!</v>
      </c>
      <c r="H459" s="108" t="e">
        <f t="shared" si="294"/>
        <v>#DIV/0!</v>
      </c>
      <c r="I459" s="2">
        <f t="shared" si="289"/>
        <v>0</v>
      </c>
      <c r="J459" s="3">
        <f t="shared" si="289"/>
        <v>0</v>
      </c>
      <c r="K459" s="2"/>
      <c r="L459" s="3"/>
      <c r="M459" s="2"/>
      <c r="N459" s="3"/>
      <c r="O459" s="2"/>
      <c r="P459" s="2"/>
      <c r="Q459" s="3"/>
      <c r="R459" s="2">
        <f t="shared" si="295"/>
        <v>0</v>
      </c>
      <c r="S459" s="3">
        <f t="shared" si="295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6"/>
        <v>0</v>
      </c>
      <c r="AB459" s="3">
        <f t="shared" si="296"/>
        <v>0</v>
      </c>
      <c r="AC459" s="2"/>
      <c r="AD459" s="109" t="b">
        <f t="shared" si="291"/>
        <v>1</v>
      </c>
      <c r="AE459" s="109" t="b">
        <f t="shared" si="292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>
        <f t="shared" ref="Z460:Z477" si="297">X460*Y460</f>
        <v>0</v>
      </c>
      <c r="AA460" s="2">
        <f t="shared" ref="AA460:AA477" si="298">T460+V460+Y460</f>
        <v>0</v>
      </c>
      <c r="AB460" s="3">
        <f t="shared" ref="AB460:AB477" si="299">U460+W460+Z460</f>
        <v>0</v>
      </c>
      <c r="AC460" s="2"/>
      <c r="AD460" s="109" t="b">
        <f t="shared" si="291"/>
        <v>1</v>
      </c>
      <c r="AE460" s="109" t="b">
        <f t="shared" si="292"/>
        <v>1</v>
      </c>
    </row>
    <row r="461" spans="1:31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3"/>
        <v>#DIV/0!</v>
      </c>
      <c r="H461" s="108" t="e">
        <f t="shared" si="294"/>
        <v>#DIV/0!</v>
      </c>
      <c r="I461" s="2">
        <f t="shared" si="289"/>
        <v>0</v>
      </c>
      <c r="J461" s="3">
        <f t="shared" si="289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300">K461+M461+P461</f>
        <v>0</v>
      </c>
      <c r="S461" s="3">
        <f t="shared" ref="S461:S477" si="301">L461+N461+Q461</f>
        <v>0</v>
      </c>
      <c r="T461" s="2"/>
      <c r="U461" s="3"/>
      <c r="V461" s="2"/>
      <c r="W461" s="3"/>
      <c r="X461" s="2"/>
      <c r="Y461" s="2"/>
      <c r="Z461" s="3">
        <f t="shared" si="297"/>
        <v>0</v>
      </c>
      <c r="AA461" s="2">
        <f t="shared" si="298"/>
        <v>0</v>
      </c>
      <c r="AB461" s="3">
        <f t="shared" si="299"/>
        <v>0</v>
      </c>
      <c r="AC461" s="2"/>
      <c r="AD461" s="109" t="b">
        <f t="shared" si="291"/>
        <v>1</v>
      </c>
      <c r="AE461" s="109" t="b">
        <f t="shared" si="292"/>
        <v>1</v>
      </c>
    </row>
    <row r="462" spans="1:31" ht="31.5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3"/>
        <v>#DIV/0!</v>
      </c>
      <c r="H462" s="108" t="e">
        <f t="shared" si="294"/>
        <v>#DIV/0!</v>
      </c>
      <c r="I462" s="2">
        <f t="shared" si="289"/>
        <v>0</v>
      </c>
      <c r="J462" s="3">
        <f t="shared" si="289"/>
        <v>0</v>
      </c>
      <c r="K462" s="2"/>
      <c r="L462" s="3"/>
      <c r="M462" s="2"/>
      <c r="N462" s="3"/>
      <c r="O462" s="2"/>
      <c r="P462" s="2"/>
      <c r="Q462" s="3"/>
      <c r="R462" s="2">
        <f t="shared" si="300"/>
        <v>0</v>
      </c>
      <c r="S462" s="3">
        <f t="shared" si="301"/>
        <v>0</v>
      </c>
      <c r="T462" s="2"/>
      <c r="U462" s="3"/>
      <c r="V462" s="2"/>
      <c r="W462" s="3"/>
      <c r="X462" s="2"/>
      <c r="Y462" s="2"/>
      <c r="Z462" s="3">
        <f t="shared" si="297"/>
        <v>0</v>
      </c>
      <c r="AA462" s="2">
        <f t="shared" si="298"/>
        <v>0</v>
      </c>
      <c r="AB462" s="3">
        <f t="shared" si="299"/>
        <v>0</v>
      </c>
      <c r="AC462" s="2"/>
      <c r="AD462" s="109" t="b">
        <f t="shared" si="291"/>
        <v>1</v>
      </c>
      <c r="AE462" s="109" t="b">
        <f t="shared" si="292"/>
        <v>1</v>
      </c>
    </row>
    <row r="463" spans="1:31" ht="63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3"/>
        <v>#DIV/0!</v>
      </c>
      <c r="H463" s="108" t="e">
        <f t="shared" si="294"/>
        <v>#DIV/0!</v>
      </c>
      <c r="I463" s="2">
        <f t="shared" si="289"/>
        <v>0</v>
      </c>
      <c r="J463" s="3">
        <f t="shared" si="289"/>
        <v>0</v>
      </c>
      <c r="K463" s="2"/>
      <c r="L463" s="3"/>
      <c r="M463" s="2"/>
      <c r="N463" s="3"/>
      <c r="O463" s="2"/>
      <c r="P463" s="2"/>
      <c r="Q463" s="3"/>
      <c r="R463" s="2">
        <f t="shared" si="300"/>
        <v>0</v>
      </c>
      <c r="S463" s="3">
        <f t="shared" si="301"/>
        <v>0</v>
      </c>
      <c r="T463" s="2"/>
      <c r="U463" s="3"/>
      <c r="V463" s="2"/>
      <c r="W463" s="3"/>
      <c r="X463" s="2"/>
      <c r="Y463" s="2"/>
      <c r="Z463" s="3">
        <f t="shared" si="297"/>
        <v>0</v>
      </c>
      <c r="AA463" s="2">
        <f t="shared" si="298"/>
        <v>0</v>
      </c>
      <c r="AB463" s="3">
        <f t="shared" si="299"/>
        <v>0</v>
      </c>
      <c r="AC463" s="2"/>
      <c r="AD463" s="109" t="b">
        <f t="shared" si="291"/>
        <v>1</v>
      </c>
      <c r="AE463" s="109" t="b">
        <f t="shared" si="292"/>
        <v>1</v>
      </c>
    </row>
    <row r="464" spans="1:31" ht="31.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3"/>
        <v>#DIV/0!</v>
      </c>
      <c r="H464" s="108" t="e">
        <f t="shared" si="294"/>
        <v>#DIV/0!</v>
      </c>
      <c r="I464" s="2">
        <f t="shared" si="289"/>
        <v>0</v>
      </c>
      <c r="J464" s="3">
        <f t="shared" si="289"/>
        <v>0</v>
      </c>
      <c r="K464" s="2"/>
      <c r="L464" s="3"/>
      <c r="M464" s="2"/>
      <c r="N464" s="3"/>
      <c r="O464" s="2"/>
      <c r="P464" s="2"/>
      <c r="Q464" s="3"/>
      <c r="R464" s="2">
        <f t="shared" si="300"/>
        <v>0</v>
      </c>
      <c r="S464" s="3">
        <f t="shared" si="301"/>
        <v>0</v>
      </c>
      <c r="T464" s="2"/>
      <c r="U464" s="3"/>
      <c r="V464" s="2"/>
      <c r="W464" s="3"/>
      <c r="X464" s="2"/>
      <c r="Y464" s="2"/>
      <c r="Z464" s="3">
        <f t="shared" si="297"/>
        <v>0</v>
      </c>
      <c r="AA464" s="2">
        <f t="shared" si="298"/>
        <v>0</v>
      </c>
      <c r="AB464" s="3">
        <f t="shared" si="299"/>
        <v>0</v>
      </c>
      <c r="AC464" s="2"/>
      <c r="AD464" s="109" t="b">
        <f t="shared" si="291"/>
        <v>1</v>
      </c>
      <c r="AE464" s="109" t="b">
        <f t="shared" si="292"/>
        <v>1</v>
      </c>
    </row>
    <row r="465" spans="1:31" ht="31.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3"/>
        <v>#DIV/0!</v>
      </c>
      <c r="H465" s="108" t="e">
        <f t="shared" si="294"/>
        <v>#DIV/0!</v>
      </c>
      <c r="I465" s="2">
        <f t="shared" si="289"/>
        <v>0</v>
      </c>
      <c r="J465" s="3">
        <f t="shared" si="289"/>
        <v>0</v>
      </c>
      <c r="K465" s="2"/>
      <c r="L465" s="3"/>
      <c r="M465" s="2"/>
      <c r="N465" s="3"/>
      <c r="O465" s="2"/>
      <c r="P465" s="2"/>
      <c r="Q465" s="3"/>
      <c r="R465" s="2">
        <f t="shared" si="300"/>
        <v>0</v>
      </c>
      <c r="S465" s="3">
        <f t="shared" si="301"/>
        <v>0</v>
      </c>
      <c r="T465" s="2"/>
      <c r="U465" s="3"/>
      <c r="V465" s="2"/>
      <c r="W465" s="3"/>
      <c r="X465" s="2"/>
      <c r="Y465" s="2"/>
      <c r="Z465" s="3">
        <f t="shared" si="297"/>
        <v>0</v>
      </c>
      <c r="AA465" s="2">
        <f t="shared" si="298"/>
        <v>0</v>
      </c>
      <c r="AB465" s="3">
        <f t="shared" si="299"/>
        <v>0</v>
      </c>
      <c r="AC465" s="2"/>
      <c r="AD465" s="109" t="b">
        <f t="shared" si="291"/>
        <v>1</v>
      </c>
      <c r="AE465" s="109" t="b">
        <f t="shared" si="292"/>
        <v>1</v>
      </c>
    </row>
    <row r="466" spans="1:31" ht="63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3"/>
        <v>#DIV/0!</v>
      </c>
      <c r="H466" s="108" t="e">
        <f t="shared" si="294"/>
        <v>#DIV/0!</v>
      </c>
      <c r="I466" s="2">
        <f t="shared" si="289"/>
        <v>0</v>
      </c>
      <c r="J466" s="3">
        <f t="shared" si="289"/>
        <v>0</v>
      </c>
      <c r="K466" s="2"/>
      <c r="L466" s="3"/>
      <c r="M466" s="2"/>
      <c r="N466" s="3"/>
      <c r="O466" s="2"/>
      <c r="P466" s="2"/>
      <c r="Q466" s="3"/>
      <c r="R466" s="2">
        <f t="shared" si="300"/>
        <v>0</v>
      </c>
      <c r="S466" s="3">
        <f t="shared" si="301"/>
        <v>0</v>
      </c>
      <c r="T466" s="2"/>
      <c r="U466" s="3"/>
      <c r="V466" s="2"/>
      <c r="W466" s="3"/>
      <c r="X466" s="2"/>
      <c r="Y466" s="2"/>
      <c r="Z466" s="3">
        <f t="shared" si="297"/>
        <v>0</v>
      </c>
      <c r="AA466" s="2">
        <f t="shared" si="298"/>
        <v>0</v>
      </c>
      <c r="AB466" s="3">
        <f t="shared" si="299"/>
        <v>0</v>
      </c>
      <c r="AC466" s="2"/>
      <c r="AD466" s="109" t="b">
        <f t="shared" si="291"/>
        <v>1</v>
      </c>
      <c r="AE466" s="109" t="b">
        <f t="shared" si="292"/>
        <v>1</v>
      </c>
    </row>
    <row r="467" spans="1:31" ht="47.2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3"/>
        <v>#DIV/0!</v>
      </c>
      <c r="H467" s="108" t="e">
        <f t="shared" si="294"/>
        <v>#DIV/0!</v>
      </c>
      <c r="I467" s="2">
        <f t="shared" si="289"/>
        <v>0</v>
      </c>
      <c r="J467" s="3">
        <f t="shared" si="289"/>
        <v>0</v>
      </c>
      <c r="K467" s="2"/>
      <c r="L467" s="3"/>
      <c r="M467" s="2"/>
      <c r="N467" s="3"/>
      <c r="O467" s="2"/>
      <c r="P467" s="2"/>
      <c r="Q467" s="3"/>
      <c r="R467" s="2">
        <f t="shared" si="300"/>
        <v>0</v>
      </c>
      <c r="S467" s="3">
        <f t="shared" si="301"/>
        <v>0</v>
      </c>
      <c r="T467" s="2"/>
      <c r="U467" s="3"/>
      <c r="V467" s="2"/>
      <c r="W467" s="3"/>
      <c r="X467" s="2"/>
      <c r="Y467" s="2"/>
      <c r="Z467" s="3">
        <f t="shared" si="297"/>
        <v>0</v>
      </c>
      <c r="AA467" s="2">
        <f t="shared" si="298"/>
        <v>0</v>
      </c>
      <c r="AB467" s="3">
        <f t="shared" si="299"/>
        <v>0</v>
      </c>
      <c r="AC467" s="2"/>
      <c r="AD467" s="109" t="b">
        <f t="shared" si="291"/>
        <v>1</v>
      </c>
      <c r="AE467" s="109" t="b">
        <f t="shared" si="292"/>
        <v>1</v>
      </c>
    </row>
    <row r="468" spans="1:31" ht="31.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3"/>
        <v>#DIV/0!</v>
      </c>
      <c r="H468" s="108" t="e">
        <f t="shared" si="294"/>
        <v>#DIV/0!</v>
      </c>
      <c r="I468" s="2">
        <f t="shared" si="289"/>
        <v>0</v>
      </c>
      <c r="J468" s="3">
        <f t="shared" si="289"/>
        <v>0</v>
      </c>
      <c r="K468" s="2"/>
      <c r="L468" s="3"/>
      <c r="M468" s="2"/>
      <c r="N468" s="3"/>
      <c r="O468" s="2"/>
      <c r="P468" s="2"/>
      <c r="Q468" s="3"/>
      <c r="R468" s="2">
        <f t="shared" si="300"/>
        <v>0</v>
      </c>
      <c r="S468" s="3">
        <f t="shared" si="301"/>
        <v>0</v>
      </c>
      <c r="T468" s="2"/>
      <c r="U468" s="3"/>
      <c r="V468" s="2"/>
      <c r="W468" s="3"/>
      <c r="X468" s="2"/>
      <c r="Y468" s="2"/>
      <c r="Z468" s="3">
        <f t="shared" si="297"/>
        <v>0</v>
      </c>
      <c r="AA468" s="2">
        <f t="shared" si="298"/>
        <v>0</v>
      </c>
      <c r="AB468" s="3">
        <f t="shared" si="299"/>
        <v>0</v>
      </c>
      <c r="AC468" s="2"/>
      <c r="AD468" s="109" t="b">
        <f t="shared" si="291"/>
        <v>1</v>
      </c>
      <c r="AE468" s="109" t="b">
        <f t="shared" si="292"/>
        <v>1</v>
      </c>
    </row>
    <row r="469" spans="1:31" ht="31.5">
      <c r="A469" s="2">
        <f t="shared" ref="A469:A477" si="302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3"/>
        <v>#DIV/0!</v>
      </c>
      <c r="H469" s="108" t="e">
        <f t="shared" si="294"/>
        <v>#DIV/0!</v>
      </c>
      <c r="I469" s="2">
        <f t="shared" si="289"/>
        <v>0</v>
      </c>
      <c r="J469" s="3">
        <f t="shared" si="289"/>
        <v>0</v>
      </c>
      <c r="K469" s="2"/>
      <c r="L469" s="3"/>
      <c r="M469" s="2"/>
      <c r="N469" s="3"/>
      <c r="O469" s="2"/>
      <c r="P469" s="2"/>
      <c r="Q469" s="3"/>
      <c r="R469" s="2">
        <f t="shared" si="300"/>
        <v>0</v>
      </c>
      <c r="S469" s="3">
        <f t="shared" si="301"/>
        <v>0</v>
      </c>
      <c r="T469" s="2"/>
      <c r="U469" s="3"/>
      <c r="V469" s="2"/>
      <c r="W469" s="3"/>
      <c r="X469" s="2"/>
      <c r="Y469" s="2"/>
      <c r="Z469" s="3">
        <f t="shared" si="297"/>
        <v>0</v>
      </c>
      <c r="AA469" s="2">
        <f t="shared" si="298"/>
        <v>0</v>
      </c>
      <c r="AB469" s="3">
        <f t="shared" si="299"/>
        <v>0</v>
      </c>
      <c r="AC469" s="2"/>
      <c r="AD469" s="109" t="b">
        <f t="shared" si="291"/>
        <v>1</v>
      </c>
      <c r="AE469" s="109" t="b">
        <f t="shared" si="292"/>
        <v>1</v>
      </c>
    </row>
    <row r="470" spans="1:31" ht="31.5">
      <c r="A470" s="2">
        <f t="shared" si="302"/>
        <v>26.390000000000004</v>
      </c>
      <c r="B470" s="2" t="s">
        <v>88</v>
      </c>
      <c r="C470" s="2"/>
      <c r="D470" s="3"/>
      <c r="E470" s="2"/>
      <c r="F470" s="3"/>
      <c r="G470" s="108" t="e">
        <f t="shared" si="293"/>
        <v>#DIV/0!</v>
      </c>
      <c r="H470" s="108" t="e">
        <f t="shared" si="294"/>
        <v>#DIV/0!</v>
      </c>
      <c r="I470" s="2">
        <f t="shared" si="289"/>
        <v>0</v>
      </c>
      <c r="J470" s="3">
        <f t="shared" si="289"/>
        <v>0</v>
      </c>
      <c r="K470" s="2"/>
      <c r="L470" s="3"/>
      <c r="M470" s="2"/>
      <c r="N470" s="3"/>
      <c r="O470" s="2"/>
      <c r="P470" s="2"/>
      <c r="Q470" s="3"/>
      <c r="R470" s="2">
        <f t="shared" si="300"/>
        <v>0</v>
      </c>
      <c r="S470" s="3">
        <f t="shared" si="301"/>
        <v>0</v>
      </c>
      <c r="T470" s="2"/>
      <c r="U470" s="3"/>
      <c r="V470" s="2"/>
      <c r="W470" s="3"/>
      <c r="X470" s="2"/>
      <c r="Y470" s="2"/>
      <c r="Z470" s="3">
        <f t="shared" si="297"/>
        <v>0</v>
      </c>
      <c r="AA470" s="2">
        <f t="shared" si="298"/>
        <v>0</v>
      </c>
      <c r="AB470" s="3">
        <f t="shared" si="299"/>
        <v>0</v>
      </c>
      <c r="AC470" s="2"/>
      <c r="AD470" s="109" t="b">
        <f t="shared" si="291"/>
        <v>1</v>
      </c>
      <c r="AE470" s="109" t="b">
        <f t="shared" si="292"/>
        <v>1</v>
      </c>
    </row>
    <row r="471" spans="1:31" ht="31.5">
      <c r="A471" s="2">
        <f t="shared" si="302"/>
        <v>26.400000000000006</v>
      </c>
      <c r="B471" s="2" t="s">
        <v>60</v>
      </c>
      <c r="C471" s="2"/>
      <c r="D471" s="3"/>
      <c r="E471" s="2"/>
      <c r="F471" s="3"/>
      <c r="G471" s="108" t="e">
        <f t="shared" si="293"/>
        <v>#DIV/0!</v>
      </c>
      <c r="H471" s="108" t="e">
        <f t="shared" si="294"/>
        <v>#DIV/0!</v>
      </c>
      <c r="I471" s="2">
        <f t="shared" si="289"/>
        <v>0</v>
      </c>
      <c r="J471" s="3">
        <f t="shared" si="289"/>
        <v>0</v>
      </c>
      <c r="K471" s="2"/>
      <c r="L471" s="3"/>
      <c r="M471" s="2"/>
      <c r="N471" s="3"/>
      <c r="O471" s="2"/>
      <c r="P471" s="2"/>
      <c r="Q471" s="3"/>
      <c r="R471" s="2">
        <f t="shared" si="300"/>
        <v>0</v>
      </c>
      <c r="S471" s="3">
        <f t="shared" si="301"/>
        <v>0</v>
      </c>
      <c r="T471" s="2"/>
      <c r="U471" s="3"/>
      <c r="V471" s="2"/>
      <c r="W471" s="3"/>
      <c r="X471" s="2"/>
      <c r="Y471" s="2"/>
      <c r="Z471" s="3">
        <f t="shared" si="297"/>
        <v>0</v>
      </c>
      <c r="AA471" s="2">
        <f t="shared" si="298"/>
        <v>0</v>
      </c>
      <c r="AB471" s="3">
        <f t="shared" si="299"/>
        <v>0</v>
      </c>
      <c r="AC471" s="2"/>
      <c r="AD471" s="109" t="b">
        <f t="shared" si="291"/>
        <v>1</v>
      </c>
      <c r="AE471" s="109" t="b">
        <f t="shared" si="292"/>
        <v>1</v>
      </c>
    </row>
    <row r="472" spans="1:31" ht="31.5">
      <c r="A472" s="2">
        <f t="shared" si="302"/>
        <v>26.410000000000007</v>
      </c>
      <c r="B472" s="2" t="s">
        <v>61</v>
      </c>
      <c r="C472" s="2"/>
      <c r="D472" s="3"/>
      <c r="E472" s="2"/>
      <c r="F472" s="3"/>
      <c r="G472" s="108" t="e">
        <f t="shared" si="293"/>
        <v>#DIV/0!</v>
      </c>
      <c r="H472" s="108" t="e">
        <f t="shared" si="294"/>
        <v>#DIV/0!</v>
      </c>
      <c r="I472" s="2">
        <f t="shared" si="289"/>
        <v>0</v>
      </c>
      <c r="J472" s="3">
        <f t="shared" si="289"/>
        <v>0</v>
      </c>
      <c r="K472" s="2"/>
      <c r="L472" s="3"/>
      <c r="M472" s="2"/>
      <c r="N472" s="3"/>
      <c r="O472" s="2"/>
      <c r="P472" s="2"/>
      <c r="Q472" s="3"/>
      <c r="R472" s="2">
        <f t="shared" si="300"/>
        <v>0</v>
      </c>
      <c r="S472" s="3">
        <f t="shared" si="301"/>
        <v>0</v>
      </c>
      <c r="T472" s="2"/>
      <c r="U472" s="3"/>
      <c r="V472" s="2"/>
      <c r="W472" s="3"/>
      <c r="X472" s="2"/>
      <c r="Y472" s="2"/>
      <c r="Z472" s="3">
        <f t="shared" si="297"/>
        <v>0</v>
      </c>
      <c r="AA472" s="2">
        <f t="shared" si="298"/>
        <v>0</v>
      </c>
      <c r="AB472" s="3">
        <f t="shared" si="299"/>
        <v>0</v>
      </c>
      <c r="AC472" s="2"/>
      <c r="AD472" s="109" t="b">
        <f t="shared" si="291"/>
        <v>1</v>
      </c>
      <c r="AE472" s="109" t="b">
        <f t="shared" si="292"/>
        <v>1</v>
      </c>
    </row>
    <row r="473" spans="1:31" ht="31.5">
      <c r="A473" s="2">
        <f t="shared" si="302"/>
        <v>26.420000000000009</v>
      </c>
      <c r="B473" s="2" t="s">
        <v>62</v>
      </c>
      <c r="C473" s="2"/>
      <c r="D473" s="3"/>
      <c r="E473" s="2"/>
      <c r="F473" s="3"/>
      <c r="G473" s="108" t="e">
        <f t="shared" si="293"/>
        <v>#DIV/0!</v>
      </c>
      <c r="H473" s="108" t="e">
        <f t="shared" si="294"/>
        <v>#DIV/0!</v>
      </c>
      <c r="I473" s="2">
        <f t="shared" si="289"/>
        <v>0</v>
      </c>
      <c r="J473" s="3">
        <f t="shared" si="289"/>
        <v>0</v>
      </c>
      <c r="K473" s="2"/>
      <c r="L473" s="3"/>
      <c r="M473" s="2"/>
      <c r="N473" s="3"/>
      <c r="O473" s="2"/>
      <c r="P473" s="2"/>
      <c r="Q473" s="3"/>
      <c r="R473" s="2">
        <f t="shared" si="300"/>
        <v>0</v>
      </c>
      <c r="S473" s="3">
        <f t="shared" si="301"/>
        <v>0</v>
      </c>
      <c r="T473" s="2"/>
      <c r="U473" s="3"/>
      <c r="V473" s="2"/>
      <c r="W473" s="3"/>
      <c r="X473" s="2"/>
      <c r="Y473" s="2"/>
      <c r="Z473" s="3">
        <f t="shared" si="297"/>
        <v>0</v>
      </c>
      <c r="AA473" s="2">
        <f t="shared" si="298"/>
        <v>0</v>
      </c>
      <c r="AB473" s="3">
        <f t="shared" si="299"/>
        <v>0</v>
      </c>
      <c r="AC473" s="2"/>
      <c r="AD473" s="109" t="b">
        <f t="shared" si="291"/>
        <v>1</v>
      </c>
      <c r="AE473" s="109" t="b">
        <f t="shared" si="292"/>
        <v>1</v>
      </c>
    </row>
    <row r="474" spans="1:31" ht="31.5">
      <c r="A474" s="2">
        <f t="shared" si="302"/>
        <v>26.43000000000001</v>
      </c>
      <c r="B474" s="2" t="s">
        <v>63</v>
      </c>
      <c r="C474" s="2"/>
      <c r="D474" s="3"/>
      <c r="E474" s="2"/>
      <c r="F474" s="3"/>
      <c r="G474" s="108" t="e">
        <f t="shared" si="293"/>
        <v>#DIV/0!</v>
      </c>
      <c r="H474" s="108" t="e">
        <f t="shared" si="294"/>
        <v>#DIV/0!</v>
      </c>
      <c r="I474" s="2">
        <f t="shared" si="289"/>
        <v>0</v>
      </c>
      <c r="J474" s="3">
        <f t="shared" si="289"/>
        <v>0</v>
      </c>
      <c r="K474" s="2"/>
      <c r="L474" s="3"/>
      <c r="M474" s="2"/>
      <c r="N474" s="3"/>
      <c r="O474" s="2"/>
      <c r="P474" s="2"/>
      <c r="Q474" s="3"/>
      <c r="R474" s="2">
        <f t="shared" si="300"/>
        <v>0</v>
      </c>
      <c r="S474" s="3">
        <f t="shared" si="301"/>
        <v>0</v>
      </c>
      <c r="T474" s="2"/>
      <c r="U474" s="3"/>
      <c r="V474" s="2"/>
      <c r="W474" s="3"/>
      <c r="X474" s="2"/>
      <c r="Y474" s="2"/>
      <c r="Z474" s="3">
        <f t="shared" si="297"/>
        <v>0</v>
      </c>
      <c r="AA474" s="2">
        <f t="shared" si="298"/>
        <v>0</v>
      </c>
      <c r="AB474" s="3">
        <f t="shared" si="299"/>
        <v>0</v>
      </c>
      <c r="AC474" s="2"/>
      <c r="AD474" s="109" t="b">
        <f t="shared" si="291"/>
        <v>1</v>
      </c>
      <c r="AE474" s="109" t="b">
        <f t="shared" si="292"/>
        <v>1</v>
      </c>
    </row>
    <row r="475" spans="1:31" ht="31.5">
      <c r="A475" s="2">
        <f t="shared" si="302"/>
        <v>26.440000000000012</v>
      </c>
      <c r="B475" s="2" t="s">
        <v>64</v>
      </c>
      <c r="C475" s="2"/>
      <c r="D475" s="3"/>
      <c r="E475" s="2"/>
      <c r="F475" s="3"/>
      <c r="G475" s="108" t="e">
        <f t="shared" si="293"/>
        <v>#DIV/0!</v>
      </c>
      <c r="H475" s="108" t="e">
        <f t="shared" si="294"/>
        <v>#DIV/0!</v>
      </c>
      <c r="I475" s="2">
        <f t="shared" si="289"/>
        <v>0</v>
      </c>
      <c r="J475" s="3">
        <f t="shared" si="289"/>
        <v>0</v>
      </c>
      <c r="K475" s="2"/>
      <c r="L475" s="3"/>
      <c r="M475" s="2"/>
      <c r="N475" s="3"/>
      <c r="O475" s="2"/>
      <c r="P475" s="2"/>
      <c r="Q475" s="3"/>
      <c r="R475" s="2">
        <f t="shared" si="300"/>
        <v>0</v>
      </c>
      <c r="S475" s="3">
        <f t="shared" si="301"/>
        <v>0</v>
      </c>
      <c r="T475" s="2"/>
      <c r="U475" s="3"/>
      <c r="V475" s="2"/>
      <c r="W475" s="3"/>
      <c r="X475" s="2"/>
      <c r="Y475" s="2"/>
      <c r="Z475" s="3">
        <f t="shared" si="297"/>
        <v>0</v>
      </c>
      <c r="AA475" s="2">
        <f t="shared" si="298"/>
        <v>0</v>
      </c>
      <c r="AB475" s="3">
        <f t="shared" si="299"/>
        <v>0</v>
      </c>
      <c r="AC475" s="2"/>
      <c r="AD475" s="109" t="b">
        <f t="shared" si="291"/>
        <v>1</v>
      </c>
      <c r="AE475" s="109" t="b">
        <f t="shared" si="292"/>
        <v>1</v>
      </c>
    </row>
    <row r="476" spans="1:31" ht="31.5">
      <c r="A476" s="2">
        <f t="shared" si="302"/>
        <v>26.450000000000014</v>
      </c>
      <c r="B476" s="2" t="s">
        <v>65</v>
      </c>
      <c r="C476" s="2"/>
      <c r="D476" s="3"/>
      <c r="E476" s="2"/>
      <c r="F476" s="3"/>
      <c r="G476" s="108" t="e">
        <f t="shared" si="293"/>
        <v>#DIV/0!</v>
      </c>
      <c r="H476" s="108" t="e">
        <f t="shared" si="294"/>
        <v>#DIV/0!</v>
      </c>
      <c r="I476" s="2">
        <f t="shared" si="289"/>
        <v>0</v>
      </c>
      <c r="J476" s="3">
        <f t="shared" si="289"/>
        <v>0</v>
      </c>
      <c r="K476" s="2"/>
      <c r="L476" s="3"/>
      <c r="M476" s="2"/>
      <c r="N476" s="3"/>
      <c r="O476" s="2"/>
      <c r="P476" s="2"/>
      <c r="Q476" s="3"/>
      <c r="R476" s="2">
        <f t="shared" si="300"/>
        <v>0</v>
      </c>
      <c r="S476" s="3">
        <f t="shared" si="301"/>
        <v>0</v>
      </c>
      <c r="T476" s="2"/>
      <c r="U476" s="3"/>
      <c r="V476" s="2"/>
      <c r="W476" s="3"/>
      <c r="X476" s="2"/>
      <c r="Y476" s="2"/>
      <c r="Z476" s="3">
        <f t="shared" si="297"/>
        <v>0</v>
      </c>
      <c r="AA476" s="2">
        <f t="shared" si="298"/>
        <v>0</v>
      </c>
      <c r="AB476" s="3">
        <f t="shared" si="299"/>
        <v>0</v>
      </c>
      <c r="AC476" s="2"/>
      <c r="AD476" s="109" t="b">
        <f t="shared" si="291"/>
        <v>1</v>
      </c>
      <c r="AE476" s="109" t="b">
        <f t="shared" si="292"/>
        <v>1</v>
      </c>
    </row>
    <row r="477" spans="1:31" ht="31.5">
      <c r="A477" s="2">
        <f t="shared" si="302"/>
        <v>26.460000000000015</v>
      </c>
      <c r="B477" s="2" t="s">
        <v>66</v>
      </c>
      <c r="C477" s="2"/>
      <c r="D477" s="3"/>
      <c r="E477" s="2"/>
      <c r="F477" s="3"/>
      <c r="G477" s="108" t="e">
        <f t="shared" si="293"/>
        <v>#DIV/0!</v>
      </c>
      <c r="H477" s="108" t="e">
        <f t="shared" si="294"/>
        <v>#DIV/0!</v>
      </c>
      <c r="I477" s="2">
        <f t="shared" si="289"/>
        <v>0</v>
      </c>
      <c r="J477" s="3">
        <f t="shared" si="289"/>
        <v>0</v>
      </c>
      <c r="K477" s="2"/>
      <c r="L477" s="3"/>
      <c r="M477" s="2"/>
      <c r="N477" s="3"/>
      <c r="O477" s="2"/>
      <c r="P477" s="2"/>
      <c r="Q477" s="3"/>
      <c r="R477" s="2">
        <f t="shared" si="300"/>
        <v>0</v>
      </c>
      <c r="S477" s="3">
        <f t="shared" si="301"/>
        <v>0</v>
      </c>
      <c r="T477" s="2"/>
      <c r="U477" s="3"/>
      <c r="V477" s="2"/>
      <c r="W477" s="3"/>
      <c r="X477" s="2"/>
      <c r="Y477" s="2"/>
      <c r="Z477" s="3">
        <f t="shared" si="297"/>
        <v>0</v>
      </c>
      <c r="AA477" s="2">
        <f t="shared" si="298"/>
        <v>0</v>
      </c>
      <c r="AB477" s="3">
        <f t="shared" si="299"/>
        <v>0</v>
      </c>
      <c r="AC477" s="2"/>
      <c r="AD477" s="109" t="b">
        <f t="shared" si="291"/>
        <v>1</v>
      </c>
      <c r="AE477" s="109" t="b">
        <f t="shared" si="292"/>
        <v>1</v>
      </c>
    </row>
    <row r="478" spans="1:31" s="176" customFormat="1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3"/>
        <v>#DIV/0!</v>
      </c>
      <c r="H478" s="175" t="e">
        <f t="shared" si="294"/>
        <v>#DIV/0!</v>
      </c>
      <c r="I478" s="4">
        <f t="shared" si="289"/>
        <v>0</v>
      </c>
      <c r="J478" s="5">
        <f t="shared" si="289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3">SUM(P457:P477)</f>
        <v>0</v>
      </c>
      <c r="Q478" s="5">
        <f t="shared" si="303"/>
        <v>0</v>
      </c>
      <c r="R478" s="4">
        <f t="shared" si="303"/>
        <v>0</v>
      </c>
      <c r="S478" s="5">
        <f t="shared" si="303"/>
        <v>0</v>
      </c>
      <c r="T478" s="4">
        <f t="shared" si="303"/>
        <v>0</v>
      </c>
      <c r="U478" s="5">
        <f t="shared" si="303"/>
        <v>0</v>
      </c>
      <c r="V478" s="4">
        <f t="shared" si="303"/>
        <v>0</v>
      </c>
      <c r="W478" s="5">
        <f t="shared" si="303"/>
        <v>0</v>
      </c>
      <c r="X478" s="4"/>
      <c r="Y478" s="4">
        <f>SUM(Y457:Y477)</f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>
        <f>SUM(AC457:AC477)</f>
        <v>0</v>
      </c>
      <c r="AD478" s="109" t="b">
        <f t="shared" si="291"/>
        <v>1</v>
      </c>
      <c r="AE478" s="109" t="b">
        <f t="shared" si="292"/>
        <v>1</v>
      </c>
    </row>
    <row r="479" spans="1:31" s="176" customFormat="1" ht="31.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3"/>
        <v>#DIV/0!</v>
      </c>
      <c r="H479" s="175" t="e">
        <f t="shared" si="294"/>
        <v>#DIV/0!</v>
      </c>
      <c r="I479" s="4">
        <f t="shared" si="289"/>
        <v>0</v>
      </c>
      <c r="J479" s="5">
        <f t="shared" si="289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4">P478+P455</f>
        <v>0</v>
      </c>
      <c r="Q479" s="5">
        <f t="shared" si="304"/>
        <v>0</v>
      </c>
      <c r="R479" s="4">
        <f t="shared" si="304"/>
        <v>0</v>
      </c>
      <c r="S479" s="5">
        <f t="shared" si="304"/>
        <v>0</v>
      </c>
      <c r="T479" s="4">
        <f t="shared" si="304"/>
        <v>0</v>
      </c>
      <c r="U479" s="5">
        <f t="shared" si="304"/>
        <v>0</v>
      </c>
      <c r="V479" s="4">
        <f t="shared" si="304"/>
        <v>0</v>
      </c>
      <c r="W479" s="5">
        <f t="shared" si="304"/>
        <v>0</v>
      </c>
      <c r="X479" s="4"/>
      <c r="Y479" s="4">
        <f>Y478+Y455</f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>
        <f>AC478+AC455</f>
        <v>0</v>
      </c>
      <c r="AD479" s="109" t="b">
        <f t="shared" si="291"/>
        <v>1</v>
      </c>
      <c r="AE479" s="109" t="b">
        <f t="shared" si="292"/>
        <v>1</v>
      </c>
    </row>
    <row r="480" spans="1:31" s="176" customFormat="1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91"/>
        <v>1</v>
      </c>
      <c r="AE480" s="109" t="b">
        <f t="shared" si="292"/>
        <v>1</v>
      </c>
    </row>
    <row r="481" spans="1:31" s="176" customFormat="1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91"/>
        <v>1</v>
      </c>
      <c r="AE481" s="109" t="b">
        <f t="shared" si="292"/>
        <v>1</v>
      </c>
    </row>
    <row r="482" spans="1:31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3"/>
        <v>#DIV/0!</v>
      </c>
      <c r="H482" s="108" t="e">
        <f t="shared" si="294"/>
        <v>#DIV/0!</v>
      </c>
      <c r="I482" s="2"/>
      <c r="J482" s="3"/>
      <c r="K482" s="2">
        <f t="shared" ref="K482:L490" si="305">C482-E482</f>
        <v>0</v>
      </c>
      <c r="L482" s="3">
        <f t="shared" si="305"/>
        <v>0</v>
      </c>
      <c r="M482" s="2"/>
      <c r="N482" s="3"/>
      <c r="O482" s="2"/>
      <c r="P482" s="2"/>
      <c r="Q482" s="3"/>
      <c r="R482" s="2">
        <f t="shared" ref="R482:R490" si="306">K482+M482+P482</f>
        <v>0</v>
      </c>
      <c r="S482" s="3">
        <f t="shared" ref="S482:S490" si="307">L482+N482+Q482</f>
        <v>0</v>
      </c>
      <c r="T482" s="2"/>
      <c r="U482" s="3"/>
      <c r="V482" s="2"/>
      <c r="W482" s="3"/>
      <c r="X482" s="2"/>
      <c r="Y482" s="2"/>
      <c r="Z482" s="3">
        <f t="shared" ref="Z482:Z490" si="308">X482*Y482</f>
        <v>0</v>
      </c>
      <c r="AA482" s="2">
        <f t="shared" ref="AA482:AA490" si="309">T482+V482+Y482</f>
        <v>0</v>
      </c>
      <c r="AB482" s="3">
        <f t="shared" ref="AB482:AB490" si="310">U482+W482+Z482</f>
        <v>0</v>
      </c>
      <c r="AC482" s="2"/>
      <c r="AD482" s="109" t="b">
        <f t="shared" si="291"/>
        <v>1</v>
      </c>
      <c r="AE482" s="109" t="b">
        <f t="shared" si="292"/>
        <v>1</v>
      </c>
    </row>
    <row r="483" spans="1:31" ht="31.5">
      <c r="A483" s="2">
        <f t="shared" ref="A483:A490" si="311">+A482+0.01</f>
        <v>26.48</v>
      </c>
      <c r="B483" s="2" t="s">
        <v>324</v>
      </c>
      <c r="C483" s="2"/>
      <c r="D483" s="3"/>
      <c r="E483" s="2"/>
      <c r="F483" s="3"/>
      <c r="G483" s="108" t="e">
        <f t="shared" si="293"/>
        <v>#DIV/0!</v>
      </c>
      <c r="H483" s="108" t="e">
        <f t="shared" si="294"/>
        <v>#DIV/0!</v>
      </c>
      <c r="I483" s="2"/>
      <c r="J483" s="3"/>
      <c r="K483" s="2">
        <f t="shared" si="305"/>
        <v>0</v>
      </c>
      <c r="L483" s="3">
        <f t="shared" si="305"/>
        <v>0</v>
      </c>
      <c r="M483" s="2"/>
      <c r="N483" s="3"/>
      <c r="O483" s="2"/>
      <c r="P483" s="2"/>
      <c r="Q483" s="3"/>
      <c r="R483" s="2">
        <f t="shared" si="306"/>
        <v>0</v>
      </c>
      <c r="S483" s="3">
        <f t="shared" si="307"/>
        <v>0</v>
      </c>
      <c r="T483" s="2"/>
      <c r="U483" s="3"/>
      <c r="V483" s="2"/>
      <c r="W483" s="3"/>
      <c r="X483" s="2"/>
      <c r="Y483" s="2"/>
      <c r="Z483" s="3">
        <f t="shared" si="308"/>
        <v>0</v>
      </c>
      <c r="AA483" s="2">
        <f t="shared" si="309"/>
        <v>0</v>
      </c>
      <c r="AB483" s="3">
        <f t="shared" si="310"/>
        <v>0</v>
      </c>
      <c r="AC483" s="2"/>
      <c r="AD483" s="109" t="b">
        <f t="shared" si="291"/>
        <v>1</v>
      </c>
      <c r="AE483" s="109" t="b">
        <f t="shared" si="292"/>
        <v>1</v>
      </c>
    </row>
    <row r="484" spans="1:31">
      <c r="A484" s="2">
        <f t="shared" si="311"/>
        <v>26.490000000000002</v>
      </c>
      <c r="B484" s="2" t="s">
        <v>255</v>
      </c>
      <c r="C484" s="2"/>
      <c r="D484" s="3"/>
      <c r="E484" s="2"/>
      <c r="F484" s="3"/>
      <c r="G484" s="108" t="e">
        <f t="shared" si="293"/>
        <v>#DIV/0!</v>
      </c>
      <c r="H484" s="108" t="e">
        <f t="shared" si="294"/>
        <v>#DIV/0!</v>
      </c>
      <c r="I484" s="2"/>
      <c r="J484" s="3"/>
      <c r="K484" s="2">
        <f t="shared" si="305"/>
        <v>0</v>
      </c>
      <c r="L484" s="3">
        <f t="shared" si="305"/>
        <v>0</v>
      </c>
      <c r="M484" s="2"/>
      <c r="N484" s="3"/>
      <c r="O484" s="2"/>
      <c r="P484" s="2"/>
      <c r="Q484" s="3"/>
      <c r="R484" s="2">
        <f t="shared" si="306"/>
        <v>0</v>
      </c>
      <c r="S484" s="3">
        <f t="shared" si="307"/>
        <v>0</v>
      </c>
      <c r="T484" s="2"/>
      <c r="U484" s="3"/>
      <c r="V484" s="2"/>
      <c r="W484" s="3"/>
      <c r="X484" s="2"/>
      <c r="Y484" s="2"/>
      <c r="Z484" s="3">
        <f t="shared" si="308"/>
        <v>0</v>
      </c>
      <c r="AA484" s="2">
        <f t="shared" si="309"/>
        <v>0</v>
      </c>
      <c r="AB484" s="3">
        <f t="shared" si="310"/>
        <v>0</v>
      </c>
      <c r="AC484" s="2"/>
      <c r="AD484" s="109" t="b">
        <f t="shared" si="291"/>
        <v>1</v>
      </c>
      <c r="AE484" s="109" t="b">
        <f t="shared" si="292"/>
        <v>1</v>
      </c>
    </row>
    <row r="485" spans="1:31">
      <c r="A485" s="2">
        <f t="shared" si="311"/>
        <v>26.500000000000004</v>
      </c>
      <c r="B485" s="2" t="s">
        <v>325</v>
      </c>
      <c r="C485" s="2"/>
      <c r="D485" s="3"/>
      <c r="E485" s="2"/>
      <c r="F485" s="3"/>
      <c r="G485" s="108" t="e">
        <f t="shared" si="293"/>
        <v>#DIV/0!</v>
      </c>
      <c r="H485" s="108" t="e">
        <f t="shared" si="294"/>
        <v>#DIV/0!</v>
      </c>
      <c r="I485" s="2"/>
      <c r="J485" s="3"/>
      <c r="K485" s="2">
        <f t="shared" si="305"/>
        <v>0</v>
      </c>
      <c r="L485" s="3">
        <f t="shared" si="305"/>
        <v>0</v>
      </c>
      <c r="M485" s="2"/>
      <c r="N485" s="3"/>
      <c r="O485" s="2"/>
      <c r="P485" s="2"/>
      <c r="Q485" s="3"/>
      <c r="R485" s="2">
        <f t="shared" si="306"/>
        <v>0</v>
      </c>
      <c r="S485" s="3">
        <f t="shared" si="307"/>
        <v>0</v>
      </c>
      <c r="T485" s="2"/>
      <c r="U485" s="3"/>
      <c r="V485" s="2"/>
      <c r="W485" s="3"/>
      <c r="X485" s="2"/>
      <c r="Y485" s="2"/>
      <c r="Z485" s="3">
        <f t="shared" si="308"/>
        <v>0</v>
      </c>
      <c r="AA485" s="2">
        <f t="shared" si="309"/>
        <v>0</v>
      </c>
      <c r="AB485" s="3">
        <f t="shared" si="310"/>
        <v>0</v>
      </c>
      <c r="AC485" s="2"/>
      <c r="AD485" s="109" t="b">
        <f t="shared" si="291"/>
        <v>1</v>
      </c>
      <c r="AE485" s="109" t="b">
        <f t="shared" si="292"/>
        <v>1</v>
      </c>
    </row>
    <row r="486" spans="1:31">
      <c r="A486" s="2">
        <f t="shared" si="311"/>
        <v>26.510000000000005</v>
      </c>
      <c r="B486" s="2" t="s">
        <v>314</v>
      </c>
      <c r="C486" s="2"/>
      <c r="D486" s="3"/>
      <c r="E486" s="2"/>
      <c r="F486" s="3"/>
      <c r="G486" s="108" t="e">
        <f t="shared" si="293"/>
        <v>#DIV/0!</v>
      </c>
      <c r="H486" s="108" t="e">
        <f t="shared" si="294"/>
        <v>#DIV/0!</v>
      </c>
      <c r="I486" s="2"/>
      <c r="J486" s="3"/>
      <c r="K486" s="2">
        <f t="shared" si="305"/>
        <v>0</v>
      </c>
      <c r="L486" s="3">
        <f t="shared" si="305"/>
        <v>0</v>
      </c>
      <c r="M486" s="2"/>
      <c r="N486" s="3"/>
      <c r="O486" s="2"/>
      <c r="P486" s="2"/>
      <c r="Q486" s="3"/>
      <c r="R486" s="2">
        <f t="shared" si="306"/>
        <v>0</v>
      </c>
      <c r="S486" s="3">
        <f t="shared" si="307"/>
        <v>0</v>
      </c>
      <c r="T486" s="2"/>
      <c r="U486" s="3"/>
      <c r="V486" s="2"/>
      <c r="W486" s="3"/>
      <c r="X486" s="2"/>
      <c r="Y486" s="2"/>
      <c r="Z486" s="3">
        <f t="shared" si="308"/>
        <v>0</v>
      </c>
      <c r="AA486" s="2">
        <f t="shared" si="309"/>
        <v>0</v>
      </c>
      <c r="AB486" s="3">
        <f t="shared" si="310"/>
        <v>0</v>
      </c>
      <c r="AC486" s="2"/>
      <c r="AD486" s="109" t="b">
        <f t="shared" si="291"/>
        <v>1</v>
      </c>
      <c r="AE486" s="109" t="b">
        <f t="shared" si="292"/>
        <v>1</v>
      </c>
    </row>
    <row r="487" spans="1:31" ht="31.5">
      <c r="A487" s="2">
        <f t="shared" si="311"/>
        <v>26.520000000000007</v>
      </c>
      <c r="B487" s="2" t="s">
        <v>70</v>
      </c>
      <c r="C487" s="2"/>
      <c r="D487" s="3"/>
      <c r="E487" s="2"/>
      <c r="F487" s="3"/>
      <c r="G487" s="108" t="e">
        <f t="shared" si="293"/>
        <v>#DIV/0!</v>
      </c>
      <c r="H487" s="108" t="e">
        <f t="shared" si="294"/>
        <v>#DIV/0!</v>
      </c>
      <c r="I487" s="2"/>
      <c r="J487" s="3"/>
      <c r="K487" s="2">
        <f t="shared" si="305"/>
        <v>0</v>
      </c>
      <c r="L487" s="3">
        <f t="shared" si="305"/>
        <v>0</v>
      </c>
      <c r="M487" s="2"/>
      <c r="N487" s="3"/>
      <c r="O487" s="2"/>
      <c r="P487" s="2"/>
      <c r="Q487" s="3"/>
      <c r="R487" s="2">
        <f t="shared" si="306"/>
        <v>0</v>
      </c>
      <c r="S487" s="3">
        <f t="shared" si="307"/>
        <v>0</v>
      </c>
      <c r="T487" s="2"/>
      <c r="U487" s="3"/>
      <c r="V487" s="2"/>
      <c r="W487" s="3"/>
      <c r="X487" s="2"/>
      <c r="Y487" s="2"/>
      <c r="Z487" s="3">
        <f t="shared" si="308"/>
        <v>0</v>
      </c>
      <c r="AA487" s="2">
        <f t="shared" si="309"/>
        <v>0</v>
      </c>
      <c r="AB487" s="3">
        <f t="shared" si="310"/>
        <v>0</v>
      </c>
      <c r="AC487" s="2"/>
      <c r="AD487" s="109" t="b">
        <f t="shared" si="291"/>
        <v>1</v>
      </c>
      <c r="AE487" s="109" t="b">
        <f t="shared" si="292"/>
        <v>1</v>
      </c>
    </row>
    <row r="488" spans="1:31" ht="31.5">
      <c r="A488" s="2">
        <f t="shared" si="311"/>
        <v>26.530000000000008</v>
      </c>
      <c r="B488" s="2" t="s">
        <v>34</v>
      </c>
      <c r="C488" s="2"/>
      <c r="D488" s="3"/>
      <c r="E488" s="2"/>
      <c r="F488" s="3"/>
      <c r="G488" s="108" t="e">
        <f t="shared" si="293"/>
        <v>#DIV/0!</v>
      </c>
      <c r="H488" s="108" t="e">
        <f t="shared" si="294"/>
        <v>#DIV/0!</v>
      </c>
      <c r="I488" s="2"/>
      <c r="J488" s="3"/>
      <c r="K488" s="2">
        <f t="shared" si="305"/>
        <v>0</v>
      </c>
      <c r="L488" s="3">
        <f t="shared" si="305"/>
        <v>0</v>
      </c>
      <c r="M488" s="2"/>
      <c r="N488" s="3"/>
      <c r="O488" s="2"/>
      <c r="P488" s="2"/>
      <c r="Q488" s="3"/>
      <c r="R488" s="2">
        <f t="shared" si="306"/>
        <v>0</v>
      </c>
      <c r="S488" s="3">
        <f t="shared" si="307"/>
        <v>0</v>
      </c>
      <c r="T488" s="2"/>
      <c r="U488" s="3"/>
      <c r="V488" s="2"/>
      <c r="W488" s="3"/>
      <c r="X488" s="2"/>
      <c r="Y488" s="2"/>
      <c r="Z488" s="3">
        <f t="shared" si="308"/>
        <v>0</v>
      </c>
      <c r="AA488" s="2">
        <f t="shared" si="309"/>
        <v>0</v>
      </c>
      <c r="AB488" s="3">
        <f t="shared" si="310"/>
        <v>0</v>
      </c>
      <c r="AC488" s="2"/>
      <c r="AD488" s="109" t="b">
        <f t="shared" si="291"/>
        <v>1</v>
      </c>
      <c r="AE488" s="109" t="b">
        <f t="shared" si="292"/>
        <v>1</v>
      </c>
    </row>
    <row r="489" spans="1:31">
      <c r="A489" s="2">
        <f t="shared" si="311"/>
        <v>26.54000000000001</v>
      </c>
      <c r="B489" s="2" t="s">
        <v>293</v>
      </c>
      <c r="C489" s="2"/>
      <c r="D489" s="3"/>
      <c r="E489" s="2"/>
      <c r="F489" s="3"/>
      <c r="G489" s="108" t="e">
        <f t="shared" si="293"/>
        <v>#DIV/0!</v>
      </c>
      <c r="H489" s="108" t="e">
        <f t="shared" si="294"/>
        <v>#DIV/0!</v>
      </c>
      <c r="I489" s="2"/>
      <c r="J489" s="3"/>
      <c r="K489" s="2">
        <f t="shared" si="305"/>
        <v>0</v>
      </c>
      <c r="L489" s="3">
        <f t="shared" si="305"/>
        <v>0</v>
      </c>
      <c r="M489" s="2"/>
      <c r="N489" s="3"/>
      <c r="O489" s="2"/>
      <c r="P489" s="2"/>
      <c r="Q489" s="3"/>
      <c r="R489" s="2">
        <f t="shared" si="306"/>
        <v>0</v>
      </c>
      <c r="S489" s="3">
        <f t="shared" si="307"/>
        <v>0</v>
      </c>
      <c r="T489" s="2"/>
      <c r="U489" s="3"/>
      <c r="V489" s="2"/>
      <c r="W489" s="3"/>
      <c r="X489" s="2"/>
      <c r="Y489" s="2"/>
      <c r="Z489" s="3">
        <f t="shared" si="308"/>
        <v>0</v>
      </c>
      <c r="AA489" s="2">
        <f t="shared" si="309"/>
        <v>0</v>
      </c>
      <c r="AB489" s="3">
        <f t="shared" si="310"/>
        <v>0</v>
      </c>
      <c r="AC489" s="2"/>
      <c r="AD489" s="109" t="b">
        <f t="shared" si="291"/>
        <v>1</v>
      </c>
      <c r="AE489" s="109" t="b">
        <f t="shared" si="292"/>
        <v>1</v>
      </c>
    </row>
    <row r="490" spans="1:31" ht="31.5">
      <c r="A490" s="2">
        <f t="shared" si="311"/>
        <v>26.550000000000011</v>
      </c>
      <c r="B490" s="2" t="s">
        <v>36</v>
      </c>
      <c r="C490" s="2"/>
      <c r="D490" s="3"/>
      <c r="E490" s="2"/>
      <c r="F490" s="3"/>
      <c r="G490" s="108" t="e">
        <f t="shared" si="293"/>
        <v>#DIV/0!</v>
      </c>
      <c r="H490" s="108" t="e">
        <f t="shared" si="294"/>
        <v>#DIV/0!</v>
      </c>
      <c r="I490" s="2"/>
      <c r="J490" s="3"/>
      <c r="K490" s="2">
        <f t="shared" si="305"/>
        <v>0</v>
      </c>
      <c r="L490" s="3">
        <f t="shared" si="305"/>
        <v>0</v>
      </c>
      <c r="M490" s="2"/>
      <c r="N490" s="3"/>
      <c r="O490" s="2"/>
      <c r="P490" s="2"/>
      <c r="Q490" s="3">
        <f>P490*O490</f>
        <v>0</v>
      </c>
      <c r="R490" s="2">
        <f t="shared" si="306"/>
        <v>0</v>
      </c>
      <c r="S490" s="3">
        <f t="shared" si="307"/>
        <v>0</v>
      </c>
      <c r="T490" s="2"/>
      <c r="U490" s="3"/>
      <c r="V490" s="2"/>
      <c r="W490" s="3"/>
      <c r="X490" s="2"/>
      <c r="Y490" s="2"/>
      <c r="Z490" s="3">
        <f t="shared" si="308"/>
        <v>0</v>
      </c>
      <c r="AA490" s="2">
        <f t="shared" si="309"/>
        <v>0</v>
      </c>
      <c r="AB490" s="3">
        <f t="shared" si="310"/>
        <v>0</v>
      </c>
      <c r="AC490" s="2"/>
      <c r="AD490" s="109" t="b">
        <f t="shared" si="291"/>
        <v>1</v>
      </c>
      <c r="AE490" s="109" t="b">
        <f t="shared" si="292"/>
        <v>1</v>
      </c>
    </row>
    <row r="491" spans="1:31" s="176" customFormat="1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3"/>
        <v>#DIV/0!</v>
      </c>
      <c r="H491" s="175" t="e">
        <f t="shared" si="294"/>
        <v>#DIV/0!</v>
      </c>
      <c r="I491" s="4">
        <f t="shared" si="289"/>
        <v>0</v>
      </c>
      <c r="J491" s="5">
        <f t="shared" si="289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AC491" si="312">SUM(P482:P490)</f>
        <v>0</v>
      </c>
      <c r="Q491" s="5">
        <f t="shared" si="312"/>
        <v>0</v>
      </c>
      <c r="R491" s="4">
        <f t="shared" si="312"/>
        <v>0</v>
      </c>
      <c r="S491" s="5">
        <f t="shared" si="312"/>
        <v>0</v>
      </c>
      <c r="T491" s="4">
        <f t="shared" si="312"/>
        <v>0</v>
      </c>
      <c r="U491" s="5">
        <f t="shared" si="312"/>
        <v>0</v>
      </c>
      <c r="V491" s="4">
        <f t="shared" si="312"/>
        <v>0</v>
      </c>
      <c r="W491" s="5">
        <f t="shared" si="312"/>
        <v>0</v>
      </c>
      <c r="X491" s="4"/>
      <c r="Y491" s="4">
        <f>SUM(Y482:Y490)</f>
        <v>0</v>
      </c>
      <c r="Z491" s="5">
        <f>SUM(Z482:Z490)</f>
        <v>0</v>
      </c>
      <c r="AA491" s="4">
        <f>SUM(AA482:AA490)</f>
        <v>0</v>
      </c>
      <c r="AB491" s="5">
        <f>SUM(AB482:AB490)</f>
        <v>0</v>
      </c>
      <c r="AC491" s="4">
        <f t="shared" si="312"/>
        <v>0</v>
      </c>
      <c r="AD491" s="109" t="b">
        <f t="shared" si="291"/>
        <v>1</v>
      </c>
      <c r="AE491" s="109" t="b">
        <f t="shared" si="292"/>
        <v>1</v>
      </c>
    </row>
    <row r="492" spans="1:31" s="176" customFormat="1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91"/>
        <v>1</v>
      </c>
      <c r="AE492" s="109" t="b">
        <f t="shared" si="292"/>
        <v>1</v>
      </c>
    </row>
    <row r="493" spans="1:31" ht="31.5">
      <c r="A493" s="2">
        <f>+A490+0.01</f>
        <v>26.560000000000013</v>
      </c>
      <c r="B493" s="2" t="s">
        <v>296</v>
      </c>
      <c r="C493" s="2">
        <v>0</v>
      </c>
      <c r="D493" s="3">
        <v>0</v>
      </c>
      <c r="E493" s="2"/>
      <c r="F493" s="3"/>
      <c r="G493" s="108" t="e">
        <f t="shared" si="293"/>
        <v>#DIV/0!</v>
      </c>
      <c r="H493" s="108" t="e">
        <f t="shared" si="294"/>
        <v>#DIV/0!</v>
      </c>
      <c r="I493" s="2">
        <f t="shared" si="289"/>
        <v>0</v>
      </c>
      <c r="J493" s="3">
        <f t="shared" si="289"/>
        <v>0</v>
      </c>
      <c r="K493" s="2"/>
      <c r="L493" s="3"/>
      <c r="M493" s="2"/>
      <c r="N493" s="3"/>
      <c r="O493" s="2"/>
      <c r="P493" s="2"/>
      <c r="Q493" s="3">
        <f t="shared" ref="Q493:Q512" si="313">P493*O493</f>
        <v>0</v>
      </c>
      <c r="R493" s="2">
        <f t="shared" ref="R493:S495" si="314">K493+M493+P493</f>
        <v>0</v>
      </c>
      <c r="S493" s="3">
        <f t="shared" si="314"/>
        <v>0</v>
      </c>
      <c r="T493" s="2"/>
      <c r="U493" s="3"/>
      <c r="V493" s="2"/>
      <c r="W493" s="3"/>
      <c r="X493" s="2"/>
      <c r="Y493" s="2"/>
      <c r="Z493" s="3">
        <f>X493*Y493</f>
        <v>0</v>
      </c>
      <c r="AA493" s="2">
        <f t="shared" ref="AA493:AB495" si="315">T493+V493+Y493</f>
        <v>0</v>
      </c>
      <c r="AB493" s="3">
        <f t="shared" si="315"/>
        <v>0</v>
      </c>
      <c r="AC493" s="2"/>
      <c r="AD493" s="109" t="b">
        <f t="shared" si="291"/>
        <v>1</v>
      </c>
      <c r="AE493" s="109" t="b">
        <f t="shared" si="292"/>
        <v>1</v>
      </c>
    </row>
    <row r="494" spans="1:31">
      <c r="A494" s="2">
        <f>+A493+0.01</f>
        <v>26.570000000000014</v>
      </c>
      <c r="B494" s="2" t="s">
        <v>297</v>
      </c>
      <c r="C494" s="2">
        <v>0</v>
      </c>
      <c r="D494" s="3">
        <v>0</v>
      </c>
      <c r="E494" s="2"/>
      <c r="F494" s="3"/>
      <c r="G494" s="108" t="e">
        <f t="shared" si="293"/>
        <v>#DIV/0!</v>
      </c>
      <c r="H494" s="108" t="e">
        <f t="shared" si="294"/>
        <v>#DIV/0!</v>
      </c>
      <c r="I494" s="2">
        <f t="shared" si="289"/>
        <v>0</v>
      </c>
      <c r="J494" s="3">
        <f t="shared" si="289"/>
        <v>0</v>
      </c>
      <c r="K494" s="2"/>
      <c r="L494" s="3"/>
      <c r="M494" s="2"/>
      <c r="N494" s="3"/>
      <c r="O494" s="2"/>
      <c r="P494" s="2"/>
      <c r="Q494" s="3">
        <f t="shared" si="313"/>
        <v>0</v>
      </c>
      <c r="R494" s="2">
        <f t="shared" si="314"/>
        <v>0</v>
      </c>
      <c r="S494" s="3">
        <f t="shared" si="314"/>
        <v>0</v>
      </c>
      <c r="T494" s="2"/>
      <c r="U494" s="3"/>
      <c r="V494" s="2"/>
      <c r="W494" s="3"/>
      <c r="X494" s="2"/>
      <c r="Y494" s="2"/>
      <c r="Z494" s="3">
        <f>X494*Y494</f>
        <v>0</v>
      </c>
      <c r="AA494" s="2">
        <f t="shared" si="315"/>
        <v>0</v>
      </c>
      <c r="AB494" s="3">
        <f t="shared" si="315"/>
        <v>0</v>
      </c>
      <c r="AC494" s="2"/>
      <c r="AD494" s="109" t="b">
        <f t="shared" si="291"/>
        <v>1</v>
      </c>
      <c r="AE494" s="109" t="b">
        <f t="shared" si="292"/>
        <v>1</v>
      </c>
    </row>
    <row r="495" spans="1:31" ht="47.25">
      <c r="A495" s="2">
        <f>+A494+0.01</f>
        <v>26.580000000000016</v>
      </c>
      <c r="B495" s="2" t="s">
        <v>298</v>
      </c>
      <c r="C495" s="2">
        <v>0</v>
      </c>
      <c r="D495" s="3">
        <v>0</v>
      </c>
      <c r="E495" s="2"/>
      <c r="F495" s="3"/>
      <c r="G495" s="108" t="e">
        <f t="shared" si="293"/>
        <v>#DIV/0!</v>
      </c>
      <c r="H495" s="108" t="e">
        <f t="shared" si="294"/>
        <v>#DIV/0!</v>
      </c>
      <c r="I495" s="2">
        <f t="shared" si="289"/>
        <v>0</v>
      </c>
      <c r="J495" s="3">
        <f t="shared" si="289"/>
        <v>0</v>
      </c>
      <c r="K495" s="2"/>
      <c r="L495" s="3"/>
      <c r="M495" s="2"/>
      <c r="N495" s="3"/>
      <c r="O495" s="2"/>
      <c r="P495" s="2"/>
      <c r="Q495" s="3">
        <f t="shared" si="313"/>
        <v>0</v>
      </c>
      <c r="R495" s="2">
        <f t="shared" si="314"/>
        <v>0</v>
      </c>
      <c r="S495" s="3">
        <f t="shared" si="314"/>
        <v>0</v>
      </c>
      <c r="T495" s="2"/>
      <c r="U495" s="3"/>
      <c r="V495" s="2"/>
      <c r="W495" s="3"/>
      <c r="X495" s="2"/>
      <c r="Y495" s="2"/>
      <c r="Z495" s="3">
        <f>X495*Y495</f>
        <v>0</v>
      </c>
      <c r="AA495" s="2">
        <f t="shared" si="315"/>
        <v>0</v>
      </c>
      <c r="AB495" s="3">
        <f t="shared" si="315"/>
        <v>0</v>
      </c>
      <c r="AC495" s="2"/>
      <c r="AD495" s="109" t="b">
        <f t="shared" si="291"/>
        <v>1</v>
      </c>
      <c r="AE495" s="109" t="b">
        <f t="shared" si="292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/>
      <c r="Q496" s="3"/>
      <c r="R496" s="2"/>
      <c r="S496" s="3"/>
      <c r="T496" s="2"/>
      <c r="U496" s="3"/>
      <c r="V496" s="2"/>
      <c r="W496" s="3"/>
      <c r="X496" s="2"/>
      <c r="Y496" s="2"/>
      <c r="Z496" s="3">
        <f t="shared" ref="Z496:Z512" si="316">X496*Y496</f>
        <v>0</v>
      </c>
      <c r="AA496" s="2">
        <f t="shared" ref="AA496:AA512" si="317">T496+V496+Y496</f>
        <v>0</v>
      </c>
      <c r="AB496" s="3">
        <f t="shared" ref="AB496:AB512" si="318">U496+W496+Z496</f>
        <v>0</v>
      </c>
      <c r="AC496" s="2"/>
      <c r="AD496" s="109" t="b">
        <f t="shared" si="291"/>
        <v>1</v>
      </c>
      <c r="AE496" s="109" t="b">
        <f t="shared" si="292"/>
        <v>1</v>
      </c>
    </row>
    <row r="497" spans="1:31">
      <c r="A497" s="2" t="s">
        <v>43</v>
      </c>
      <c r="B497" s="2" t="s">
        <v>78</v>
      </c>
      <c r="C497" s="2">
        <v>0</v>
      </c>
      <c r="D497" s="3">
        <v>0</v>
      </c>
      <c r="E497" s="2"/>
      <c r="F497" s="3"/>
      <c r="G497" s="108" t="e">
        <f t="shared" si="293"/>
        <v>#DIV/0!</v>
      </c>
      <c r="H497" s="108" t="e">
        <f t="shared" si="294"/>
        <v>#DIV/0!</v>
      </c>
      <c r="I497" s="2">
        <f t="shared" si="289"/>
        <v>0</v>
      </c>
      <c r="J497" s="3">
        <f t="shared" si="289"/>
        <v>0</v>
      </c>
      <c r="K497" s="2"/>
      <c r="L497" s="3"/>
      <c r="M497" s="2"/>
      <c r="N497" s="3"/>
      <c r="O497" s="2"/>
      <c r="P497" s="2"/>
      <c r="Q497" s="3">
        <f t="shared" si="313"/>
        <v>0</v>
      </c>
      <c r="R497" s="2">
        <f t="shared" ref="R497:S512" si="319">K497+M497+P497</f>
        <v>0</v>
      </c>
      <c r="S497" s="3">
        <f t="shared" si="319"/>
        <v>0</v>
      </c>
      <c r="T497" s="2"/>
      <c r="U497" s="3"/>
      <c r="V497" s="2"/>
      <c r="W497" s="3"/>
      <c r="X497" s="2"/>
      <c r="Y497" s="2"/>
      <c r="Z497" s="3">
        <f t="shared" si="316"/>
        <v>0</v>
      </c>
      <c r="AA497" s="2">
        <f t="shared" si="317"/>
        <v>0</v>
      </c>
      <c r="AB497" s="3">
        <f t="shared" si="318"/>
        <v>0</v>
      </c>
      <c r="AC497" s="2"/>
      <c r="AD497" s="109" t="b">
        <f t="shared" si="291"/>
        <v>1</v>
      </c>
      <c r="AE497" s="109" t="b">
        <f t="shared" si="292"/>
        <v>1</v>
      </c>
    </row>
    <row r="498" spans="1:31" ht="63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3"/>
        <v>#DIV/0!</v>
      </c>
      <c r="H498" s="108" t="e">
        <f t="shared" si="294"/>
        <v>#DIV/0!</v>
      </c>
      <c r="I498" s="2">
        <f t="shared" si="289"/>
        <v>0</v>
      </c>
      <c r="J498" s="3">
        <f t="shared" si="289"/>
        <v>0</v>
      </c>
      <c r="K498" s="2"/>
      <c r="L498" s="3"/>
      <c r="M498" s="2"/>
      <c r="N498" s="3"/>
      <c r="O498" s="2"/>
      <c r="P498" s="2"/>
      <c r="Q498" s="3">
        <f t="shared" si="313"/>
        <v>0</v>
      </c>
      <c r="R498" s="2">
        <f t="shared" si="319"/>
        <v>0</v>
      </c>
      <c r="S498" s="3">
        <f t="shared" si="319"/>
        <v>0</v>
      </c>
      <c r="T498" s="2"/>
      <c r="U498" s="3"/>
      <c r="V498" s="2"/>
      <c r="W498" s="3"/>
      <c r="X498" s="2"/>
      <c r="Y498" s="2"/>
      <c r="Z498" s="3">
        <f t="shared" si="316"/>
        <v>0</v>
      </c>
      <c r="AA498" s="2">
        <f t="shared" si="317"/>
        <v>0</v>
      </c>
      <c r="AB498" s="3">
        <f t="shared" si="318"/>
        <v>0</v>
      </c>
      <c r="AC498" s="2"/>
      <c r="AD498" s="109" t="b">
        <f t="shared" si="291"/>
        <v>1</v>
      </c>
      <c r="AE498" s="109" t="b">
        <f t="shared" si="292"/>
        <v>1</v>
      </c>
    </row>
    <row r="499" spans="1:31" ht="31.5">
      <c r="A499" s="2" t="s">
        <v>47</v>
      </c>
      <c r="B499" s="2" t="s">
        <v>329</v>
      </c>
      <c r="C499" s="2">
        <v>0</v>
      </c>
      <c r="D499" s="3">
        <v>0</v>
      </c>
      <c r="E499" s="2"/>
      <c r="F499" s="3"/>
      <c r="G499" s="108" t="e">
        <f t="shared" si="293"/>
        <v>#DIV/0!</v>
      </c>
      <c r="H499" s="108" t="e">
        <f t="shared" si="294"/>
        <v>#DIV/0!</v>
      </c>
      <c r="I499" s="2">
        <f t="shared" si="289"/>
        <v>0</v>
      </c>
      <c r="J499" s="3">
        <f t="shared" si="289"/>
        <v>0</v>
      </c>
      <c r="K499" s="2"/>
      <c r="L499" s="3"/>
      <c r="M499" s="2"/>
      <c r="N499" s="3"/>
      <c r="O499" s="2"/>
      <c r="P499" s="2"/>
      <c r="Q499" s="3">
        <f t="shared" si="313"/>
        <v>0</v>
      </c>
      <c r="R499" s="2">
        <f t="shared" si="319"/>
        <v>0</v>
      </c>
      <c r="S499" s="3">
        <f t="shared" si="319"/>
        <v>0</v>
      </c>
      <c r="T499" s="2"/>
      <c r="U499" s="3"/>
      <c r="V499" s="2"/>
      <c r="W499" s="3"/>
      <c r="X499" s="2"/>
      <c r="Y499" s="2"/>
      <c r="Z499" s="3">
        <f t="shared" si="316"/>
        <v>0</v>
      </c>
      <c r="AA499" s="2">
        <f t="shared" si="317"/>
        <v>0</v>
      </c>
      <c r="AB499" s="3">
        <f t="shared" si="318"/>
        <v>0</v>
      </c>
      <c r="AC499" s="2"/>
      <c r="AD499" s="109" t="b">
        <f t="shared" si="291"/>
        <v>1</v>
      </c>
      <c r="AE499" s="109" t="b">
        <f t="shared" si="292"/>
        <v>1</v>
      </c>
    </row>
    <row r="500" spans="1:31" ht="31.5">
      <c r="A500" s="2" t="s">
        <v>49</v>
      </c>
      <c r="B500" s="2" t="s">
        <v>330</v>
      </c>
      <c r="C500" s="2">
        <v>0</v>
      </c>
      <c r="D500" s="3">
        <v>0</v>
      </c>
      <c r="E500" s="2"/>
      <c r="F500" s="3"/>
      <c r="G500" s="108" t="e">
        <f t="shared" si="293"/>
        <v>#DIV/0!</v>
      </c>
      <c r="H500" s="108" t="e">
        <f t="shared" si="294"/>
        <v>#DIV/0!</v>
      </c>
      <c r="I500" s="2">
        <f t="shared" si="289"/>
        <v>0</v>
      </c>
      <c r="J500" s="3">
        <f t="shared" si="289"/>
        <v>0</v>
      </c>
      <c r="K500" s="2"/>
      <c r="L500" s="3"/>
      <c r="M500" s="2"/>
      <c r="N500" s="3"/>
      <c r="O500" s="2"/>
      <c r="P500" s="2"/>
      <c r="Q500" s="3">
        <f t="shared" si="313"/>
        <v>0</v>
      </c>
      <c r="R500" s="2">
        <f t="shared" si="319"/>
        <v>0</v>
      </c>
      <c r="S500" s="3">
        <f t="shared" si="319"/>
        <v>0</v>
      </c>
      <c r="T500" s="2"/>
      <c r="U500" s="3"/>
      <c r="V500" s="2"/>
      <c r="W500" s="3"/>
      <c r="X500" s="2"/>
      <c r="Y500" s="2"/>
      <c r="Z500" s="3">
        <f t="shared" si="316"/>
        <v>0</v>
      </c>
      <c r="AA500" s="2">
        <f t="shared" si="317"/>
        <v>0</v>
      </c>
      <c r="AB500" s="3">
        <f t="shared" si="318"/>
        <v>0</v>
      </c>
      <c r="AC500" s="2"/>
      <c r="AD500" s="109" t="b">
        <f t="shared" si="291"/>
        <v>1</v>
      </c>
      <c r="AE500" s="109" t="b">
        <f t="shared" si="292"/>
        <v>1</v>
      </c>
    </row>
    <row r="501" spans="1:31" ht="47.25">
      <c r="A501" s="2" t="s">
        <v>51</v>
      </c>
      <c r="B501" s="2" t="s">
        <v>331</v>
      </c>
      <c r="C501" s="2">
        <v>0</v>
      </c>
      <c r="D501" s="3">
        <v>0</v>
      </c>
      <c r="E501" s="2"/>
      <c r="F501" s="3"/>
      <c r="G501" s="108" t="e">
        <f t="shared" si="293"/>
        <v>#DIV/0!</v>
      </c>
      <c r="H501" s="108" t="e">
        <f t="shared" si="294"/>
        <v>#DIV/0!</v>
      </c>
      <c r="I501" s="2">
        <f t="shared" si="289"/>
        <v>0</v>
      </c>
      <c r="J501" s="3">
        <f t="shared" si="289"/>
        <v>0</v>
      </c>
      <c r="K501" s="2"/>
      <c r="L501" s="3"/>
      <c r="M501" s="2"/>
      <c r="N501" s="3"/>
      <c r="O501" s="2"/>
      <c r="P501" s="2"/>
      <c r="Q501" s="3">
        <f t="shared" si="313"/>
        <v>0</v>
      </c>
      <c r="R501" s="2">
        <f t="shared" si="319"/>
        <v>0</v>
      </c>
      <c r="S501" s="3">
        <f t="shared" si="319"/>
        <v>0</v>
      </c>
      <c r="T501" s="2"/>
      <c r="U501" s="3"/>
      <c r="V501" s="2"/>
      <c r="W501" s="3"/>
      <c r="X501" s="2"/>
      <c r="Y501" s="2"/>
      <c r="Z501" s="3">
        <f t="shared" si="316"/>
        <v>0</v>
      </c>
      <c r="AA501" s="2">
        <f t="shared" si="317"/>
        <v>0</v>
      </c>
      <c r="AB501" s="3">
        <f t="shared" si="318"/>
        <v>0</v>
      </c>
      <c r="AC501" s="2"/>
      <c r="AD501" s="109" t="b">
        <f t="shared" si="291"/>
        <v>1</v>
      </c>
      <c r="AE501" s="109" t="b">
        <f t="shared" si="292"/>
        <v>1</v>
      </c>
    </row>
    <row r="502" spans="1:31" ht="47.25">
      <c r="A502" s="2" t="s">
        <v>53</v>
      </c>
      <c r="B502" s="2" t="s">
        <v>332</v>
      </c>
      <c r="C502" s="2">
        <v>0</v>
      </c>
      <c r="D502" s="3">
        <v>0</v>
      </c>
      <c r="E502" s="2"/>
      <c r="F502" s="3"/>
      <c r="G502" s="108" t="e">
        <f t="shared" si="293"/>
        <v>#DIV/0!</v>
      </c>
      <c r="H502" s="108" t="e">
        <f t="shared" si="294"/>
        <v>#DIV/0!</v>
      </c>
      <c r="I502" s="2">
        <f t="shared" si="289"/>
        <v>0</v>
      </c>
      <c r="J502" s="3">
        <f t="shared" si="289"/>
        <v>0</v>
      </c>
      <c r="K502" s="2"/>
      <c r="L502" s="3"/>
      <c r="M502" s="2"/>
      <c r="N502" s="3"/>
      <c r="O502" s="2"/>
      <c r="P502" s="2"/>
      <c r="Q502" s="3">
        <f t="shared" si="313"/>
        <v>0</v>
      </c>
      <c r="R502" s="2">
        <f t="shared" si="319"/>
        <v>0</v>
      </c>
      <c r="S502" s="3">
        <f t="shared" si="319"/>
        <v>0</v>
      </c>
      <c r="T502" s="2"/>
      <c r="U502" s="3"/>
      <c r="V502" s="2"/>
      <c r="W502" s="3"/>
      <c r="X502" s="2"/>
      <c r="Y502" s="2"/>
      <c r="Z502" s="3">
        <f t="shared" si="316"/>
        <v>0</v>
      </c>
      <c r="AA502" s="2">
        <f t="shared" si="317"/>
        <v>0</v>
      </c>
      <c r="AB502" s="3">
        <f t="shared" si="318"/>
        <v>0</v>
      </c>
      <c r="AC502" s="2"/>
      <c r="AD502" s="109" t="b">
        <f t="shared" si="291"/>
        <v>1</v>
      </c>
      <c r="AE502" s="109" t="b">
        <f t="shared" si="292"/>
        <v>1</v>
      </c>
    </row>
    <row r="503" spans="1:31" ht="31.5">
      <c r="A503" s="2">
        <f>+A496+0.01</f>
        <v>26.600000000000019</v>
      </c>
      <c r="B503" s="2" t="s">
        <v>333</v>
      </c>
      <c r="C503" s="2">
        <v>0</v>
      </c>
      <c r="D503" s="3">
        <v>0</v>
      </c>
      <c r="E503" s="2"/>
      <c r="F503" s="3"/>
      <c r="G503" s="108" t="e">
        <f t="shared" si="293"/>
        <v>#DIV/0!</v>
      </c>
      <c r="H503" s="108" t="e">
        <f t="shared" si="294"/>
        <v>#DIV/0!</v>
      </c>
      <c r="I503" s="2">
        <f t="shared" si="289"/>
        <v>0</v>
      </c>
      <c r="J503" s="3">
        <f t="shared" si="289"/>
        <v>0</v>
      </c>
      <c r="K503" s="2"/>
      <c r="L503" s="3"/>
      <c r="M503" s="2"/>
      <c r="N503" s="3"/>
      <c r="O503" s="2"/>
      <c r="P503" s="2"/>
      <c r="Q503" s="3">
        <f t="shared" si="313"/>
        <v>0</v>
      </c>
      <c r="R503" s="2">
        <f t="shared" si="319"/>
        <v>0</v>
      </c>
      <c r="S503" s="3">
        <f t="shared" si="319"/>
        <v>0</v>
      </c>
      <c r="T503" s="2"/>
      <c r="U503" s="3"/>
      <c r="V503" s="2"/>
      <c r="W503" s="3"/>
      <c r="X503" s="2"/>
      <c r="Y503" s="2"/>
      <c r="Z503" s="3">
        <f t="shared" si="316"/>
        <v>0</v>
      </c>
      <c r="AA503" s="2">
        <f t="shared" si="317"/>
        <v>0</v>
      </c>
      <c r="AB503" s="3">
        <f t="shared" si="318"/>
        <v>0</v>
      </c>
      <c r="AC503" s="2"/>
      <c r="AD503" s="109" t="b">
        <f t="shared" si="291"/>
        <v>1</v>
      </c>
      <c r="AE503" s="109" t="b">
        <f t="shared" si="292"/>
        <v>1</v>
      </c>
    </row>
    <row r="504" spans="1:31" ht="31.5">
      <c r="A504" s="2">
        <f t="shared" ref="A504:A512" si="320">+A503+0.01</f>
        <v>26.610000000000021</v>
      </c>
      <c r="B504" s="2" t="s">
        <v>334</v>
      </c>
      <c r="C504" s="2">
        <v>0</v>
      </c>
      <c r="D504" s="3">
        <v>0</v>
      </c>
      <c r="E504" s="2"/>
      <c r="F504" s="3"/>
      <c r="G504" s="108" t="e">
        <f t="shared" si="293"/>
        <v>#DIV/0!</v>
      </c>
      <c r="H504" s="108" t="e">
        <f t="shared" si="294"/>
        <v>#DIV/0!</v>
      </c>
      <c r="I504" s="2">
        <f t="shared" si="289"/>
        <v>0</v>
      </c>
      <c r="J504" s="3">
        <f t="shared" si="289"/>
        <v>0</v>
      </c>
      <c r="K504" s="2"/>
      <c r="L504" s="3"/>
      <c r="M504" s="2"/>
      <c r="N504" s="3"/>
      <c r="O504" s="2"/>
      <c r="P504" s="2"/>
      <c r="Q504" s="3">
        <f t="shared" si="313"/>
        <v>0</v>
      </c>
      <c r="R504" s="2">
        <f t="shared" si="319"/>
        <v>0</v>
      </c>
      <c r="S504" s="3">
        <f t="shared" si="319"/>
        <v>0</v>
      </c>
      <c r="T504" s="2"/>
      <c r="U504" s="3"/>
      <c r="V504" s="2"/>
      <c r="W504" s="3"/>
      <c r="X504" s="2"/>
      <c r="Y504" s="2"/>
      <c r="Z504" s="3">
        <f t="shared" si="316"/>
        <v>0</v>
      </c>
      <c r="AA504" s="2">
        <f t="shared" si="317"/>
        <v>0</v>
      </c>
      <c r="AB504" s="3">
        <f t="shared" si="318"/>
        <v>0</v>
      </c>
      <c r="AC504" s="2"/>
      <c r="AD504" s="109" t="b">
        <f t="shared" si="291"/>
        <v>1</v>
      </c>
      <c r="AE504" s="109" t="b">
        <f t="shared" si="292"/>
        <v>1</v>
      </c>
    </row>
    <row r="505" spans="1:31" ht="31.5">
      <c r="A505" s="2">
        <f t="shared" si="320"/>
        <v>26.620000000000022</v>
      </c>
      <c r="B505" s="2" t="s">
        <v>88</v>
      </c>
      <c r="C505" s="2">
        <v>0</v>
      </c>
      <c r="D505" s="3">
        <v>0</v>
      </c>
      <c r="E505" s="2"/>
      <c r="F505" s="3"/>
      <c r="G505" s="108" t="e">
        <f t="shared" si="293"/>
        <v>#DIV/0!</v>
      </c>
      <c r="H505" s="108" t="e">
        <f t="shared" si="294"/>
        <v>#DIV/0!</v>
      </c>
      <c r="I505" s="2">
        <f t="shared" si="289"/>
        <v>0</v>
      </c>
      <c r="J505" s="3">
        <f t="shared" si="289"/>
        <v>0</v>
      </c>
      <c r="K505" s="2"/>
      <c r="L505" s="3"/>
      <c r="M505" s="2"/>
      <c r="N505" s="3"/>
      <c r="O505" s="2"/>
      <c r="P505" s="2"/>
      <c r="Q505" s="3">
        <f t="shared" si="313"/>
        <v>0</v>
      </c>
      <c r="R505" s="2">
        <f t="shared" si="319"/>
        <v>0</v>
      </c>
      <c r="S505" s="3">
        <f t="shared" si="319"/>
        <v>0</v>
      </c>
      <c r="T505" s="2"/>
      <c r="U505" s="3"/>
      <c r="V505" s="2"/>
      <c r="W505" s="3"/>
      <c r="X505" s="2"/>
      <c r="Y505" s="2"/>
      <c r="Z505" s="3">
        <f t="shared" si="316"/>
        <v>0</v>
      </c>
      <c r="AA505" s="2">
        <f t="shared" si="317"/>
        <v>0</v>
      </c>
      <c r="AB505" s="3">
        <f t="shared" si="318"/>
        <v>0</v>
      </c>
      <c r="AC505" s="2"/>
      <c r="AD505" s="109" t="b">
        <f t="shared" si="291"/>
        <v>1</v>
      </c>
      <c r="AE505" s="109" t="b">
        <f t="shared" si="292"/>
        <v>1</v>
      </c>
    </row>
    <row r="506" spans="1:31" ht="31.5">
      <c r="A506" s="2">
        <f t="shared" si="320"/>
        <v>26.630000000000024</v>
      </c>
      <c r="B506" s="2" t="s">
        <v>335</v>
      </c>
      <c r="C506" s="2">
        <v>0</v>
      </c>
      <c r="D506" s="3">
        <v>0</v>
      </c>
      <c r="E506" s="2"/>
      <c r="F506" s="3"/>
      <c r="G506" s="108" t="e">
        <f t="shared" si="293"/>
        <v>#DIV/0!</v>
      </c>
      <c r="H506" s="108" t="e">
        <f t="shared" si="294"/>
        <v>#DIV/0!</v>
      </c>
      <c r="I506" s="2">
        <f t="shared" si="289"/>
        <v>0</v>
      </c>
      <c r="J506" s="3">
        <f t="shared" si="289"/>
        <v>0</v>
      </c>
      <c r="K506" s="2"/>
      <c r="L506" s="3"/>
      <c r="M506" s="2"/>
      <c r="N506" s="3"/>
      <c r="O506" s="2"/>
      <c r="P506" s="2"/>
      <c r="Q506" s="3">
        <f t="shared" si="313"/>
        <v>0</v>
      </c>
      <c r="R506" s="2">
        <f t="shared" si="319"/>
        <v>0</v>
      </c>
      <c r="S506" s="3">
        <f t="shared" si="319"/>
        <v>0</v>
      </c>
      <c r="T506" s="2"/>
      <c r="U506" s="3"/>
      <c r="V506" s="2"/>
      <c r="W506" s="3"/>
      <c r="X506" s="2"/>
      <c r="Y506" s="2"/>
      <c r="Z506" s="3">
        <f t="shared" si="316"/>
        <v>0</v>
      </c>
      <c r="AA506" s="2">
        <f t="shared" si="317"/>
        <v>0</v>
      </c>
      <c r="AB506" s="3">
        <f t="shared" si="318"/>
        <v>0</v>
      </c>
      <c r="AC506" s="2"/>
      <c r="AD506" s="109" t="b">
        <f t="shared" si="291"/>
        <v>1</v>
      </c>
      <c r="AE506" s="109" t="b">
        <f t="shared" si="292"/>
        <v>1</v>
      </c>
    </row>
    <row r="507" spans="1:31" ht="31.5">
      <c r="A507" s="2">
        <f t="shared" si="320"/>
        <v>26.640000000000025</v>
      </c>
      <c r="B507" s="2" t="s">
        <v>336</v>
      </c>
      <c r="C507" s="2">
        <v>0</v>
      </c>
      <c r="D507" s="3">
        <v>0</v>
      </c>
      <c r="E507" s="2"/>
      <c r="F507" s="3"/>
      <c r="G507" s="108" t="e">
        <f t="shared" si="293"/>
        <v>#DIV/0!</v>
      </c>
      <c r="H507" s="108" t="e">
        <f t="shared" si="294"/>
        <v>#DIV/0!</v>
      </c>
      <c r="I507" s="2">
        <f t="shared" si="289"/>
        <v>0</v>
      </c>
      <c r="J507" s="3">
        <f t="shared" si="289"/>
        <v>0</v>
      </c>
      <c r="K507" s="2"/>
      <c r="L507" s="3"/>
      <c r="M507" s="2"/>
      <c r="N507" s="3"/>
      <c r="O507" s="2"/>
      <c r="P507" s="2"/>
      <c r="Q507" s="3">
        <f t="shared" si="313"/>
        <v>0</v>
      </c>
      <c r="R507" s="2">
        <f t="shared" si="319"/>
        <v>0</v>
      </c>
      <c r="S507" s="3">
        <f t="shared" si="319"/>
        <v>0</v>
      </c>
      <c r="T507" s="2"/>
      <c r="U507" s="3"/>
      <c r="V507" s="2"/>
      <c r="W507" s="3"/>
      <c r="X507" s="2"/>
      <c r="Y507" s="2"/>
      <c r="Z507" s="3">
        <f t="shared" si="316"/>
        <v>0</v>
      </c>
      <c r="AA507" s="2">
        <f t="shared" si="317"/>
        <v>0</v>
      </c>
      <c r="AB507" s="3">
        <f t="shared" si="318"/>
        <v>0</v>
      </c>
      <c r="AC507" s="2"/>
      <c r="AD507" s="109" t="b">
        <f t="shared" si="291"/>
        <v>1</v>
      </c>
      <c r="AE507" s="109" t="b">
        <f t="shared" si="292"/>
        <v>1</v>
      </c>
    </row>
    <row r="508" spans="1:31" ht="31.5">
      <c r="A508" s="2">
        <f t="shared" si="320"/>
        <v>26.650000000000027</v>
      </c>
      <c r="B508" s="2" t="s">
        <v>337</v>
      </c>
      <c r="C508" s="2">
        <v>0</v>
      </c>
      <c r="D508" s="3">
        <v>0</v>
      </c>
      <c r="E508" s="2"/>
      <c r="F508" s="3"/>
      <c r="G508" s="108" t="e">
        <f t="shared" si="293"/>
        <v>#DIV/0!</v>
      </c>
      <c r="H508" s="108" t="e">
        <f t="shared" si="294"/>
        <v>#DIV/0!</v>
      </c>
      <c r="I508" s="2">
        <f t="shared" si="289"/>
        <v>0</v>
      </c>
      <c r="J508" s="3">
        <f t="shared" si="289"/>
        <v>0</v>
      </c>
      <c r="K508" s="2"/>
      <c r="L508" s="3"/>
      <c r="M508" s="2"/>
      <c r="N508" s="3"/>
      <c r="O508" s="2"/>
      <c r="P508" s="2"/>
      <c r="Q508" s="3">
        <f t="shared" si="313"/>
        <v>0</v>
      </c>
      <c r="R508" s="2">
        <f t="shared" si="319"/>
        <v>0</v>
      </c>
      <c r="S508" s="3">
        <f t="shared" si="319"/>
        <v>0</v>
      </c>
      <c r="T508" s="2"/>
      <c r="U508" s="3"/>
      <c r="V508" s="2"/>
      <c r="W508" s="3"/>
      <c r="X508" s="2"/>
      <c r="Y508" s="2"/>
      <c r="Z508" s="3">
        <f t="shared" si="316"/>
        <v>0</v>
      </c>
      <c r="AA508" s="2">
        <f t="shared" si="317"/>
        <v>0</v>
      </c>
      <c r="AB508" s="3">
        <f t="shared" si="318"/>
        <v>0</v>
      </c>
      <c r="AC508" s="2"/>
      <c r="AD508" s="109" t="b">
        <f t="shared" si="291"/>
        <v>1</v>
      </c>
      <c r="AE508" s="109" t="b">
        <f t="shared" si="292"/>
        <v>1</v>
      </c>
    </row>
    <row r="509" spans="1:31" ht="31.5">
      <c r="A509" s="2">
        <f t="shared" si="320"/>
        <v>26.660000000000029</v>
      </c>
      <c r="B509" s="2" t="s">
        <v>338</v>
      </c>
      <c r="C509" s="2">
        <v>0</v>
      </c>
      <c r="D509" s="3">
        <v>0</v>
      </c>
      <c r="E509" s="2"/>
      <c r="F509" s="3"/>
      <c r="G509" s="108" t="e">
        <f t="shared" si="293"/>
        <v>#DIV/0!</v>
      </c>
      <c r="H509" s="108" t="e">
        <f t="shared" si="294"/>
        <v>#DIV/0!</v>
      </c>
      <c r="I509" s="2">
        <f t="shared" si="289"/>
        <v>0</v>
      </c>
      <c r="J509" s="3">
        <f t="shared" si="289"/>
        <v>0</v>
      </c>
      <c r="K509" s="2"/>
      <c r="L509" s="3"/>
      <c r="M509" s="2"/>
      <c r="N509" s="3"/>
      <c r="O509" s="2"/>
      <c r="P509" s="2"/>
      <c r="Q509" s="3">
        <f t="shared" si="313"/>
        <v>0</v>
      </c>
      <c r="R509" s="2">
        <f t="shared" si="319"/>
        <v>0</v>
      </c>
      <c r="S509" s="3">
        <f t="shared" si="319"/>
        <v>0</v>
      </c>
      <c r="T509" s="2"/>
      <c r="U509" s="3"/>
      <c r="V509" s="2"/>
      <c r="W509" s="3"/>
      <c r="X509" s="2"/>
      <c r="Y509" s="2"/>
      <c r="Z509" s="3">
        <f t="shared" si="316"/>
        <v>0</v>
      </c>
      <c r="AA509" s="2">
        <f t="shared" si="317"/>
        <v>0</v>
      </c>
      <c r="AB509" s="3">
        <f t="shared" si="318"/>
        <v>0</v>
      </c>
      <c r="AC509" s="2"/>
      <c r="AD509" s="109" t="b">
        <f t="shared" si="291"/>
        <v>1</v>
      </c>
      <c r="AE509" s="109" t="b">
        <f t="shared" si="292"/>
        <v>1</v>
      </c>
    </row>
    <row r="510" spans="1:31" ht="31.5">
      <c r="A510" s="2">
        <f t="shared" si="320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3"/>
        <v>#DIV/0!</v>
      </c>
      <c r="H510" s="108" t="e">
        <f t="shared" si="294"/>
        <v>#DIV/0!</v>
      </c>
      <c r="I510" s="2">
        <f t="shared" si="289"/>
        <v>0</v>
      </c>
      <c r="J510" s="3">
        <f t="shared" si="289"/>
        <v>0</v>
      </c>
      <c r="K510" s="2"/>
      <c r="L510" s="3"/>
      <c r="M510" s="2"/>
      <c r="N510" s="3"/>
      <c r="O510" s="2"/>
      <c r="P510" s="2"/>
      <c r="Q510" s="3">
        <f t="shared" si="313"/>
        <v>0</v>
      </c>
      <c r="R510" s="2">
        <f t="shared" si="319"/>
        <v>0</v>
      </c>
      <c r="S510" s="3">
        <f t="shared" si="319"/>
        <v>0</v>
      </c>
      <c r="T510" s="2"/>
      <c r="U510" s="3"/>
      <c r="V510" s="2"/>
      <c r="W510" s="3"/>
      <c r="X510" s="2"/>
      <c r="Y510" s="2"/>
      <c r="Z510" s="3">
        <f t="shared" si="316"/>
        <v>0</v>
      </c>
      <c r="AA510" s="2">
        <f t="shared" si="317"/>
        <v>0</v>
      </c>
      <c r="AB510" s="3">
        <f t="shared" si="318"/>
        <v>0</v>
      </c>
      <c r="AC510" s="2"/>
      <c r="AD510" s="109" t="b">
        <f t="shared" si="291"/>
        <v>1</v>
      </c>
      <c r="AE510" s="109" t="b">
        <f t="shared" si="292"/>
        <v>1</v>
      </c>
    </row>
    <row r="511" spans="1:31" ht="31.5">
      <c r="A511" s="2">
        <f t="shared" si="320"/>
        <v>26.680000000000032</v>
      </c>
      <c r="B511" s="2" t="s">
        <v>340</v>
      </c>
      <c r="C511" s="2">
        <v>0</v>
      </c>
      <c r="D511" s="3">
        <v>0</v>
      </c>
      <c r="E511" s="2"/>
      <c r="F511" s="3"/>
      <c r="G511" s="108" t="e">
        <f t="shared" si="293"/>
        <v>#DIV/0!</v>
      </c>
      <c r="H511" s="108" t="e">
        <f t="shared" si="294"/>
        <v>#DIV/0!</v>
      </c>
      <c r="I511" s="2">
        <f t="shared" si="289"/>
        <v>0</v>
      </c>
      <c r="J511" s="3">
        <f t="shared" si="289"/>
        <v>0</v>
      </c>
      <c r="K511" s="2"/>
      <c r="L511" s="3"/>
      <c r="M511" s="2"/>
      <c r="N511" s="3"/>
      <c r="O511" s="2"/>
      <c r="P511" s="2"/>
      <c r="Q511" s="3">
        <f t="shared" si="313"/>
        <v>0</v>
      </c>
      <c r="R511" s="2">
        <f t="shared" si="319"/>
        <v>0</v>
      </c>
      <c r="S511" s="3">
        <f t="shared" si="319"/>
        <v>0</v>
      </c>
      <c r="T511" s="2"/>
      <c r="U511" s="3"/>
      <c r="V511" s="2"/>
      <c r="W511" s="3"/>
      <c r="X511" s="2"/>
      <c r="Y511" s="2"/>
      <c r="Z511" s="3">
        <f t="shared" si="316"/>
        <v>0</v>
      </c>
      <c r="AA511" s="2">
        <f t="shared" si="317"/>
        <v>0</v>
      </c>
      <c r="AB511" s="3">
        <f t="shared" si="318"/>
        <v>0</v>
      </c>
      <c r="AC511" s="2"/>
      <c r="AD511" s="109" t="b">
        <f t="shared" si="291"/>
        <v>1</v>
      </c>
      <c r="AE511" s="109" t="b">
        <f t="shared" si="292"/>
        <v>1</v>
      </c>
    </row>
    <row r="512" spans="1:31" ht="31.5">
      <c r="A512" s="2">
        <f t="shared" si="320"/>
        <v>26.690000000000033</v>
      </c>
      <c r="B512" s="2" t="s">
        <v>341</v>
      </c>
      <c r="C512" s="2">
        <v>0</v>
      </c>
      <c r="D512" s="3">
        <v>0</v>
      </c>
      <c r="E512" s="2"/>
      <c r="F512" s="3"/>
      <c r="G512" s="108" t="e">
        <f t="shared" si="293"/>
        <v>#DIV/0!</v>
      </c>
      <c r="H512" s="108" t="e">
        <f t="shared" si="294"/>
        <v>#DIV/0!</v>
      </c>
      <c r="I512" s="2">
        <f t="shared" si="289"/>
        <v>0</v>
      </c>
      <c r="J512" s="3">
        <f t="shared" si="289"/>
        <v>0</v>
      </c>
      <c r="K512" s="2"/>
      <c r="L512" s="3"/>
      <c r="M512" s="2"/>
      <c r="N512" s="3"/>
      <c r="O512" s="2"/>
      <c r="P512" s="2"/>
      <c r="Q512" s="3">
        <f t="shared" si="313"/>
        <v>0</v>
      </c>
      <c r="R512" s="2">
        <f t="shared" si="319"/>
        <v>0</v>
      </c>
      <c r="S512" s="3">
        <f t="shared" si="319"/>
        <v>0</v>
      </c>
      <c r="T512" s="2"/>
      <c r="U512" s="3"/>
      <c r="V512" s="2"/>
      <c r="W512" s="3"/>
      <c r="X512" s="2"/>
      <c r="Y512" s="2"/>
      <c r="Z512" s="3">
        <f t="shared" si="316"/>
        <v>0</v>
      </c>
      <c r="AA512" s="2">
        <f t="shared" si="317"/>
        <v>0</v>
      </c>
      <c r="AB512" s="3">
        <f t="shared" si="318"/>
        <v>0</v>
      </c>
      <c r="AC512" s="2"/>
      <c r="AD512" s="109" t="b">
        <f t="shared" si="291"/>
        <v>1</v>
      </c>
      <c r="AE512" s="109" t="b">
        <f t="shared" si="292"/>
        <v>1</v>
      </c>
    </row>
    <row r="513" spans="1:31" s="176" customFormat="1">
      <c r="A513" s="4"/>
      <c r="B513" s="4" t="s">
        <v>342</v>
      </c>
      <c r="C513" s="4">
        <f>SUM(C493:C512)</f>
        <v>0</v>
      </c>
      <c r="D513" s="5">
        <f>SUM(D493:D512)</f>
        <v>0</v>
      </c>
      <c r="E513" s="4">
        <f>SUM(E493:E512)</f>
        <v>0</v>
      </c>
      <c r="F513" s="5">
        <f>SUM(F493:F512)</f>
        <v>0</v>
      </c>
      <c r="G513" s="175" t="e">
        <f t="shared" si="293"/>
        <v>#DIV/0!</v>
      </c>
      <c r="H513" s="175" t="e">
        <f t="shared" si="294"/>
        <v>#DIV/0!</v>
      </c>
      <c r="I513" s="4">
        <f t="shared" ref="I513:N513" si="321">SUM(I493:I512)</f>
        <v>0</v>
      </c>
      <c r="J513" s="5">
        <f t="shared" si="321"/>
        <v>0</v>
      </c>
      <c r="K513" s="4">
        <f t="shared" si="321"/>
        <v>0</v>
      </c>
      <c r="L513" s="5">
        <f t="shared" si="321"/>
        <v>0</v>
      </c>
      <c r="M513" s="4">
        <f t="shared" si="321"/>
        <v>0</v>
      </c>
      <c r="N513" s="5">
        <f t="shared" si="321"/>
        <v>0</v>
      </c>
      <c r="O513" s="4"/>
      <c r="P513" s="4">
        <f t="shared" ref="P513:W513" si="322">SUM(P493:P512)</f>
        <v>0</v>
      </c>
      <c r="Q513" s="5">
        <f t="shared" si="322"/>
        <v>0</v>
      </c>
      <c r="R513" s="4">
        <f t="shared" si="322"/>
        <v>0</v>
      </c>
      <c r="S513" s="5">
        <f t="shared" si="322"/>
        <v>0</v>
      </c>
      <c r="T513" s="4">
        <f t="shared" si="322"/>
        <v>0</v>
      </c>
      <c r="U513" s="5">
        <f t="shared" si="322"/>
        <v>0</v>
      </c>
      <c r="V513" s="4">
        <f t="shared" si="322"/>
        <v>0</v>
      </c>
      <c r="W513" s="5">
        <f t="shared" si="322"/>
        <v>0</v>
      </c>
      <c r="X513" s="4"/>
      <c r="Y513" s="4">
        <f>SUM(Y493:Y512)</f>
        <v>0</v>
      </c>
      <c r="Z513" s="5">
        <f>SUM(Z493:Z512)</f>
        <v>0</v>
      </c>
      <c r="AA513" s="4">
        <f>SUM(AA493:AA512)</f>
        <v>0</v>
      </c>
      <c r="AB513" s="5">
        <f>SUM(AB493:AB512)</f>
        <v>0</v>
      </c>
      <c r="AC513" s="4"/>
      <c r="AD513" s="109" t="b">
        <f t="shared" si="291"/>
        <v>1</v>
      </c>
      <c r="AE513" s="109" t="b">
        <f t="shared" si="292"/>
        <v>1</v>
      </c>
    </row>
    <row r="514" spans="1:31" s="176" customFormat="1" ht="31.5">
      <c r="A514" s="4"/>
      <c r="B514" s="4" t="s">
        <v>343</v>
      </c>
      <c r="C514" s="4">
        <f>C513+C491</f>
        <v>0</v>
      </c>
      <c r="D514" s="5">
        <f>D513+D491</f>
        <v>0</v>
      </c>
      <c r="E514" s="4">
        <f>E513+E491</f>
        <v>0</v>
      </c>
      <c r="F514" s="5">
        <f>F513+F491</f>
        <v>0</v>
      </c>
      <c r="G514" s="175" t="e">
        <f t="shared" si="293"/>
        <v>#DIV/0!</v>
      </c>
      <c r="H514" s="175" t="e">
        <f t="shared" si="294"/>
        <v>#DIV/0!</v>
      </c>
      <c r="I514" s="4">
        <f t="shared" ref="I514:N514" si="323">I513+I491</f>
        <v>0</v>
      </c>
      <c r="J514" s="5">
        <f t="shared" si="323"/>
        <v>0</v>
      </c>
      <c r="K514" s="4">
        <f t="shared" si="323"/>
        <v>0</v>
      </c>
      <c r="L514" s="5">
        <f t="shared" si="323"/>
        <v>0</v>
      </c>
      <c r="M514" s="4">
        <f t="shared" si="323"/>
        <v>0</v>
      </c>
      <c r="N514" s="5">
        <f t="shared" si="323"/>
        <v>0</v>
      </c>
      <c r="O514" s="4"/>
      <c r="P514" s="4">
        <f t="shared" ref="P514:W514" si="324">P513+P491</f>
        <v>0</v>
      </c>
      <c r="Q514" s="5">
        <f t="shared" si="324"/>
        <v>0</v>
      </c>
      <c r="R514" s="4">
        <f t="shared" si="324"/>
        <v>0</v>
      </c>
      <c r="S514" s="5">
        <f t="shared" si="324"/>
        <v>0</v>
      </c>
      <c r="T514" s="4">
        <f t="shared" si="324"/>
        <v>0</v>
      </c>
      <c r="U514" s="5">
        <f t="shared" si="324"/>
        <v>0</v>
      </c>
      <c r="V514" s="4">
        <f t="shared" si="324"/>
        <v>0</v>
      </c>
      <c r="W514" s="5">
        <f t="shared" si="324"/>
        <v>0</v>
      </c>
      <c r="X514" s="4"/>
      <c r="Y514" s="4">
        <f>Y513+Y491</f>
        <v>0</v>
      </c>
      <c r="Z514" s="5">
        <f>Z513+Z491</f>
        <v>0</v>
      </c>
      <c r="AA514" s="4">
        <f>AA513+AA491</f>
        <v>0</v>
      </c>
      <c r="AB514" s="5">
        <f>AB513+AB491</f>
        <v>0</v>
      </c>
      <c r="AC514" s="4"/>
      <c r="AD514" s="109" t="b">
        <f t="shared" si="291"/>
        <v>1</v>
      </c>
      <c r="AE514" s="109" t="b">
        <f t="shared" si="292"/>
        <v>1</v>
      </c>
    </row>
    <row r="515" spans="1:31" s="176" customFormat="1" ht="31.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3"/>
        <v>#DIV/0!</v>
      </c>
      <c r="H515" s="175" t="e">
        <f t="shared" si="294"/>
        <v>#DIV/0!</v>
      </c>
      <c r="I515" s="4">
        <f t="shared" ref="I515:N515" si="325">I418+I455+I491</f>
        <v>0</v>
      </c>
      <c r="J515" s="5">
        <f t="shared" si="325"/>
        <v>0</v>
      </c>
      <c r="K515" s="4">
        <f t="shared" si="325"/>
        <v>0</v>
      </c>
      <c r="L515" s="5">
        <f t="shared" si="325"/>
        <v>0</v>
      </c>
      <c r="M515" s="4">
        <f t="shared" si="325"/>
        <v>0</v>
      </c>
      <c r="N515" s="5">
        <f t="shared" si="325"/>
        <v>0</v>
      </c>
      <c r="O515" s="4"/>
      <c r="P515" s="4">
        <f t="shared" ref="P515:W515" si="326">P418+P455+P491</f>
        <v>0</v>
      </c>
      <c r="Q515" s="5">
        <f t="shared" si="326"/>
        <v>0</v>
      </c>
      <c r="R515" s="4">
        <f t="shared" si="326"/>
        <v>0</v>
      </c>
      <c r="S515" s="5">
        <f t="shared" si="326"/>
        <v>0</v>
      </c>
      <c r="T515" s="4">
        <f t="shared" si="326"/>
        <v>0</v>
      </c>
      <c r="U515" s="5">
        <f t="shared" si="326"/>
        <v>0</v>
      </c>
      <c r="V515" s="4">
        <f t="shared" si="326"/>
        <v>0</v>
      </c>
      <c r="W515" s="5">
        <f t="shared" si="326"/>
        <v>0</v>
      </c>
      <c r="X515" s="4"/>
      <c r="Y515" s="4">
        <f>Y418+Y455+Y491</f>
        <v>0</v>
      </c>
      <c r="Z515" s="5">
        <f>Z418+Z455+Z491</f>
        <v>0</v>
      </c>
      <c r="AA515" s="4">
        <f>AA418+AA455+AA491</f>
        <v>0</v>
      </c>
      <c r="AB515" s="5">
        <f>AB418+AB455+AB491</f>
        <v>0</v>
      </c>
      <c r="AC515" s="4"/>
      <c r="AD515" s="109" t="b">
        <f t="shared" si="291"/>
        <v>1</v>
      </c>
      <c r="AE515" s="109" t="b">
        <f t="shared" si="292"/>
        <v>1</v>
      </c>
    </row>
    <row r="516" spans="1:31" s="176" customFormat="1">
      <c r="A516" s="4"/>
      <c r="B516" s="4" t="s">
        <v>345</v>
      </c>
      <c r="C516" s="4">
        <f>C442+C478+C513</f>
        <v>0</v>
      </c>
      <c r="D516" s="5">
        <f>D442+D478+D513</f>
        <v>0</v>
      </c>
      <c r="E516" s="4">
        <f>E442+E478+E513</f>
        <v>0</v>
      </c>
      <c r="F516" s="5">
        <f>F442+F478+F513</f>
        <v>0</v>
      </c>
      <c r="G516" s="175" t="e">
        <f t="shared" si="293"/>
        <v>#DIV/0!</v>
      </c>
      <c r="H516" s="175" t="e">
        <f t="shared" si="294"/>
        <v>#DIV/0!</v>
      </c>
      <c r="I516" s="4">
        <f t="shared" ref="I516:N516" si="327">I442+I478+I513</f>
        <v>0</v>
      </c>
      <c r="J516" s="5">
        <f>J442+J478+J513</f>
        <v>0</v>
      </c>
      <c r="K516" s="4">
        <f t="shared" si="327"/>
        <v>0</v>
      </c>
      <c r="L516" s="5">
        <f t="shared" si="327"/>
        <v>0</v>
      </c>
      <c r="M516" s="4">
        <f t="shared" si="327"/>
        <v>0</v>
      </c>
      <c r="N516" s="5">
        <f t="shared" si="327"/>
        <v>0</v>
      </c>
      <c r="O516" s="4"/>
      <c r="P516" s="4">
        <f t="shared" ref="P516:W516" si="328">P442+P478+P513</f>
        <v>0</v>
      </c>
      <c r="Q516" s="5">
        <f t="shared" si="328"/>
        <v>0</v>
      </c>
      <c r="R516" s="4">
        <f t="shared" si="328"/>
        <v>0</v>
      </c>
      <c r="S516" s="5">
        <f t="shared" si="328"/>
        <v>0</v>
      </c>
      <c r="T516" s="4">
        <f t="shared" si="328"/>
        <v>0</v>
      </c>
      <c r="U516" s="5">
        <f t="shared" si="328"/>
        <v>0</v>
      </c>
      <c r="V516" s="4">
        <f t="shared" si="328"/>
        <v>0</v>
      </c>
      <c r="W516" s="5">
        <f t="shared" si="328"/>
        <v>0</v>
      </c>
      <c r="X516" s="4"/>
      <c r="Y516" s="4">
        <f>Y442+Y478+Y513</f>
        <v>0</v>
      </c>
      <c r="Z516" s="5">
        <f>Z442+Z478+Z513</f>
        <v>0</v>
      </c>
      <c r="AA516" s="4">
        <f>AA442+AA478+AA513</f>
        <v>0</v>
      </c>
      <c r="AB516" s="5">
        <f>AB442+AB478+AB513</f>
        <v>0</v>
      </c>
      <c r="AC516" s="4"/>
      <c r="AD516" s="109" t="b">
        <f t="shared" si="291"/>
        <v>1</v>
      </c>
      <c r="AE516" s="109" t="b">
        <f t="shared" si="292"/>
        <v>1</v>
      </c>
    </row>
    <row r="517" spans="1:31" s="176" customFormat="1" ht="31.5">
      <c r="A517" s="4"/>
      <c r="B517" s="4" t="s">
        <v>346</v>
      </c>
      <c r="C517" s="4">
        <f>C516+C515</f>
        <v>0</v>
      </c>
      <c r="D517" s="5">
        <f>D516+D515</f>
        <v>0</v>
      </c>
      <c r="E517" s="4">
        <f>E516+E515</f>
        <v>0</v>
      </c>
      <c r="F517" s="5">
        <f>F516+F515</f>
        <v>0</v>
      </c>
      <c r="G517" s="175" t="e">
        <f t="shared" si="293"/>
        <v>#DIV/0!</v>
      </c>
      <c r="H517" s="175" t="e">
        <f t="shared" si="294"/>
        <v>#DIV/0!</v>
      </c>
      <c r="I517" s="4">
        <f t="shared" ref="I517:N517" si="329">I516+I515</f>
        <v>0</v>
      </c>
      <c r="J517" s="5">
        <f t="shared" si="329"/>
        <v>0</v>
      </c>
      <c r="K517" s="4">
        <f t="shared" si="329"/>
        <v>0</v>
      </c>
      <c r="L517" s="5">
        <f t="shared" si="329"/>
        <v>0</v>
      </c>
      <c r="M517" s="4">
        <f t="shared" si="329"/>
        <v>0</v>
      </c>
      <c r="N517" s="5">
        <f t="shared" si="329"/>
        <v>0</v>
      </c>
      <c r="O517" s="4"/>
      <c r="P517" s="4">
        <f t="shared" ref="P517:W517" si="330">P516+P515</f>
        <v>0</v>
      </c>
      <c r="Q517" s="5">
        <f t="shared" si="330"/>
        <v>0</v>
      </c>
      <c r="R517" s="4">
        <f t="shared" si="330"/>
        <v>0</v>
      </c>
      <c r="S517" s="5">
        <f t="shared" si="330"/>
        <v>0</v>
      </c>
      <c r="T517" s="4">
        <f t="shared" si="330"/>
        <v>0</v>
      </c>
      <c r="U517" s="5">
        <f t="shared" si="330"/>
        <v>0</v>
      </c>
      <c r="V517" s="4">
        <f t="shared" si="330"/>
        <v>0</v>
      </c>
      <c r="W517" s="5">
        <f t="shared" si="330"/>
        <v>0</v>
      </c>
      <c r="X517" s="4"/>
      <c r="Y517" s="4">
        <f>Y516+Y515</f>
        <v>0</v>
      </c>
      <c r="Z517" s="5">
        <f>Z516+Z515</f>
        <v>0</v>
      </c>
      <c r="AA517" s="4">
        <f>AA516+AA515</f>
        <v>0</v>
      </c>
      <c r="AB517" s="5">
        <f>AB516+AB515</f>
        <v>0</v>
      </c>
      <c r="AC517" s="4"/>
      <c r="AD517" s="109" t="b">
        <f t="shared" si="291"/>
        <v>1</v>
      </c>
      <c r="AE517" s="109" t="b">
        <f t="shared" si="292"/>
        <v>1</v>
      </c>
    </row>
    <row r="518" spans="1:31" s="176" customFormat="1">
      <c r="A518" s="4"/>
      <c r="B518" s="4" t="s">
        <v>347</v>
      </c>
      <c r="C518" s="4"/>
      <c r="D518" s="5">
        <f>D405+D517</f>
        <v>3329.6157500000004</v>
      </c>
      <c r="E518" s="4"/>
      <c r="F518" s="5">
        <f>F405+F517</f>
        <v>2267.9906500000006</v>
      </c>
      <c r="G518" s="175" t="e">
        <f t="shared" si="293"/>
        <v>#DIV/0!</v>
      </c>
      <c r="H518" s="175">
        <f t="shared" si="294"/>
        <v>0.68115687223067722</v>
      </c>
      <c r="I518" s="4"/>
      <c r="J518" s="5">
        <f>J405+J517</f>
        <v>357.89069999999998</v>
      </c>
      <c r="K518" s="4"/>
      <c r="L518" s="5">
        <f>L405+L517</f>
        <v>703.73439999999994</v>
      </c>
      <c r="M518" s="4"/>
      <c r="N518" s="5">
        <f>N405+N517</f>
        <v>0</v>
      </c>
      <c r="O518" s="4"/>
      <c r="P518" s="4"/>
      <c r="Q518" s="5">
        <f>Q405+Q517</f>
        <v>2485.1315000000004</v>
      </c>
      <c r="R518" s="4"/>
      <c r="S518" s="5">
        <f>S405+S517</f>
        <v>3188.8659000000002</v>
      </c>
      <c r="T518" s="4"/>
      <c r="U518" s="5">
        <f>U405+U517</f>
        <v>703.73439999999994</v>
      </c>
      <c r="V518" s="4"/>
      <c r="W518" s="5">
        <f>W405+W517</f>
        <v>0</v>
      </c>
      <c r="X518" s="4"/>
      <c r="Y518" s="4"/>
      <c r="Z518" s="5">
        <f>Z405+Z517</f>
        <v>2485.1315000000004</v>
      </c>
      <c r="AA518" s="4"/>
      <c r="AB518" s="5">
        <f>AB405+AB517</f>
        <v>3188.8659000000002</v>
      </c>
      <c r="AC518" s="4"/>
      <c r="AD518" s="109" t="b">
        <f t="shared" si="291"/>
        <v>0</v>
      </c>
      <c r="AE518" s="109" t="b">
        <f t="shared" si="292"/>
        <v>1</v>
      </c>
    </row>
    <row r="519" spans="1:31">
      <c r="AD519" s="109" t="b">
        <f t="shared" si="291"/>
        <v>1</v>
      </c>
      <c r="AE519" s="109" t="b">
        <f t="shared" si="292"/>
        <v>1</v>
      </c>
    </row>
    <row r="520" spans="1:31">
      <c r="B520" s="8" t="s">
        <v>273</v>
      </c>
      <c r="Q520" s="10"/>
      <c r="S520" s="10">
        <f>(S393+S402)/S405</f>
        <v>2.1951377760977654E-2</v>
      </c>
      <c r="AD520" s="109" t="b">
        <f>X520*Y520=Z520</f>
        <v>1</v>
      </c>
      <c r="AE520" s="10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1.8316229603759757E-2</v>
      </c>
      <c r="AB521" s="9">
        <f>AB143+AB193+AB206+AB212+AB260+AB283+AB297+AB306+AB311+AB322+AB326+AB333+AB337+AB343+AB347+AB386+AB393+AB399+AB404+AB517</f>
        <v>3188.8658999999993</v>
      </c>
      <c r="AD521" s="109" t="b">
        <f>X521*Y521=Z521</f>
        <v>1</v>
      </c>
      <c r="AE521" s="109" t="b">
        <f>U521+W521+Z521=AB521</f>
        <v>0</v>
      </c>
    </row>
    <row r="522" spans="1:31">
      <c r="B522" s="8" t="s">
        <v>349</v>
      </c>
      <c r="Q522" s="10"/>
      <c r="S522" s="10">
        <f>S398/S405</f>
        <v>3.5278999972999802E-3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0.22068485225421361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10" priority="2" stopIfTrue="1" operator="equal">
      <formula>0</formula>
    </cfRule>
  </conditionalFormatting>
  <conditionalFormatting sqref="X493:X495">
    <cfRule type="cellIs" dxfId="9" priority="1" stopIfTrue="1" operator="equal">
      <formula>0</formula>
    </cfRule>
  </conditionalFormatting>
  <pageMargins left="0.7" right="0.7" top="0.45" bottom="0.38" header="0.3" footer="0.3"/>
  <pageSetup paperSize="9" scale="3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523"/>
  <sheetViews>
    <sheetView view="pageBreakPreview" zoomScale="60" zoomScaleNormal="55" workbookViewId="0">
      <pane xSplit="2" ySplit="3" topLeftCell="G518" activePane="bottomRight" state="frozen"/>
      <selection sqref="A1:XFD1048576"/>
      <selection pane="topRight" sqref="A1:XFD1048576"/>
      <selection pane="bottomLeft" sqref="A1:XFD1048576"/>
      <selection pane="bottomRight" activeCell="E491" sqref="E491"/>
    </sheetView>
  </sheetViews>
  <sheetFormatPr defaultRowHeight="15.75"/>
  <cols>
    <col min="1" max="1" width="10.42578125" style="8" customWidth="1"/>
    <col min="2" max="2" width="23.140625" style="8" customWidth="1"/>
    <col min="3" max="3" width="11" style="8" customWidth="1"/>
    <col min="4" max="4" width="12.28515625" style="9" customWidth="1"/>
    <col min="5" max="5" width="8.5703125" style="8" customWidth="1"/>
    <col min="6" max="6" width="13" style="9" bestFit="1" customWidth="1"/>
    <col min="7" max="8" width="12.28515625" style="8" customWidth="1"/>
    <col min="9" max="9" width="9.28515625" style="8" customWidth="1"/>
    <col min="10" max="10" width="11.28515625" style="9" bestFit="1" customWidth="1"/>
    <col min="11" max="11" width="9" style="8" customWidth="1"/>
    <col min="12" max="12" width="12" style="9" bestFit="1" customWidth="1"/>
    <col min="13" max="13" width="7.85546875" style="8" customWidth="1"/>
    <col min="14" max="14" width="8.5703125" style="9" customWidth="1"/>
    <col min="15" max="15" width="11.42578125" style="8" customWidth="1"/>
    <col min="16" max="16" width="12.85546875" style="8" customWidth="1"/>
    <col min="17" max="17" width="13" style="9" bestFit="1" customWidth="1"/>
    <col min="18" max="18" width="8.7109375" style="8" customWidth="1"/>
    <col min="19" max="19" width="12.28515625" style="9" customWidth="1"/>
    <col min="20" max="20" width="9.28515625" style="8" customWidth="1"/>
    <col min="21" max="21" width="12" style="9" bestFit="1" customWidth="1"/>
    <col min="22" max="22" width="8.42578125" style="8" customWidth="1"/>
    <col min="23" max="23" width="8" style="9" bestFit="1" customWidth="1"/>
    <col min="24" max="24" width="10.28515625" style="8" customWidth="1"/>
    <col min="25" max="25" width="12.28515625" style="8" customWidth="1"/>
    <col min="26" max="26" width="13" style="9" bestFit="1" customWidth="1"/>
    <col min="27" max="27" width="11.5703125" style="8" customWidth="1"/>
    <col min="28" max="28" width="13" style="9" bestFit="1" customWidth="1"/>
    <col min="29" max="29" width="19.42578125" style="8" customWidth="1"/>
    <col min="30" max="30" width="9.7109375" style="8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1.85546875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1.85546875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1.85546875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1.85546875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1.85546875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1.85546875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1.85546875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1.85546875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1.85546875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1.85546875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1.85546875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1.85546875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1.85546875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1.85546875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1.85546875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1.85546875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1.85546875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1.85546875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1.85546875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1.85546875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1.85546875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1.85546875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1.85546875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1.85546875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1.85546875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1.85546875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1.85546875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1.85546875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1.85546875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1.85546875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1.85546875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1.85546875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1.85546875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1.85546875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1.85546875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1.85546875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1.85546875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1.85546875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1.85546875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1.85546875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1.85546875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1.85546875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1.85546875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1.85546875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1.85546875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1.85546875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1.85546875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1.85546875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1.85546875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1.85546875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1.85546875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1.85546875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1.85546875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1.85546875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1.85546875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1.85546875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1.85546875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1.85546875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1.85546875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1.85546875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1.85546875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1.85546875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1.85546875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 ht="82.5" customHeigh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 ht="31.5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 ht="31.5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 ht="31.5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47.2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47.2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47.2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 ht="31.5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47.2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47.2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47.2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 ht="31.5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f t="shared" si="14"/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 ht="31.5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47.2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6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 ht="31.5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78.7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>
        <f>X26*Y26</f>
        <v>0</v>
      </c>
      <c r="AA26" s="2">
        <f t="shared" si="17"/>
        <v>0</v>
      </c>
      <c r="AB26" s="3">
        <f t="shared" si="17"/>
        <v>0</v>
      </c>
      <c r="AC26" s="2"/>
      <c r="AD26" s="109" t="b">
        <f t="shared" si="7"/>
        <v>1</v>
      </c>
      <c r="AE26" s="109" t="b">
        <f t="shared" si="8"/>
        <v>1</v>
      </c>
    </row>
    <row r="27" spans="1:31" ht="47.25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63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110.25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47.2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47.2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78.75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78.7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47.2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47.2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63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47.2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47.2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47.2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47.2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47.2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47.2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63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 ht="31.5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f t="shared" si="25"/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 ht="47.25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f>Y44+Y21</f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 ht="31.5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47.2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47.2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47.2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 ht="31.5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Y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f t="shared" si="32"/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47.2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 ht="31.5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78.7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>
        <f t="shared" ref="Z57:Z75" si="37">X57*Y57</f>
        <v>0</v>
      </c>
      <c r="AA57" s="2">
        <f t="shared" ref="AA57:AA75" si="38">T57+V57+Y57</f>
        <v>0</v>
      </c>
      <c r="AB57" s="3">
        <f t="shared" ref="AB57:AB75" si="39">U57+W57+Z57</f>
        <v>0</v>
      </c>
      <c r="AC57" s="2"/>
      <c r="AD57" s="109" t="b">
        <f t="shared" si="7"/>
        <v>1</v>
      </c>
      <c r="AE57" s="109" t="b">
        <f t="shared" si="8"/>
        <v>1</v>
      </c>
    </row>
    <row r="58" spans="1:31" ht="31.5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40">K58+M58+P58</f>
        <v>0</v>
      </c>
      <c r="S58" s="3">
        <f t="shared" ref="S58:S75" si="41">L58+N58+Q58</f>
        <v>0</v>
      </c>
      <c r="T58" s="2"/>
      <c r="U58" s="3"/>
      <c r="V58" s="2"/>
      <c r="W58" s="3"/>
      <c r="X58" s="2"/>
      <c r="Y58" s="2"/>
      <c r="Z58" s="3">
        <f t="shared" si="37"/>
        <v>0</v>
      </c>
      <c r="AA58" s="2">
        <f t="shared" si="38"/>
        <v>0</v>
      </c>
      <c r="AB58" s="3">
        <f t="shared" si="39"/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78.7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40"/>
        <v>0</v>
      </c>
      <c r="S59" s="3">
        <f t="shared" si="41"/>
        <v>0</v>
      </c>
      <c r="T59" s="2"/>
      <c r="U59" s="3"/>
      <c r="V59" s="2"/>
      <c r="W59" s="3"/>
      <c r="X59" s="2"/>
      <c r="Y59" s="2"/>
      <c r="Z59" s="3">
        <f t="shared" si="37"/>
        <v>0</v>
      </c>
      <c r="AA59" s="2">
        <f t="shared" si="38"/>
        <v>0</v>
      </c>
      <c r="AB59" s="3">
        <f t="shared" si="39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78.7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40"/>
        <v>0</v>
      </c>
      <c r="S60" s="3">
        <f t="shared" si="41"/>
        <v>0</v>
      </c>
      <c r="T60" s="2"/>
      <c r="U60" s="3"/>
      <c r="V60" s="2"/>
      <c r="W60" s="3"/>
      <c r="X60" s="2"/>
      <c r="Y60" s="2"/>
      <c r="Z60" s="3">
        <f t="shared" si="37"/>
        <v>0</v>
      </c>
      <c r="AA60" s="2">
        <f t="shared" si="38"/>
        <v>0</v>
      </c>
      <c r="AB60" s="3">
        <f t="shared" si="39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126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40"/>
        <v>0</v>
      </c>
      <c r="S61" s="3">
        <f t="shared" si="41"/>
        <v>0</v>
      </c>
      <c r="T61" s="2"/>
      <c r="U61" s="3"/>
      <c r="V61" s="2"/>
      <c r="W61" s="3"/>
      <c r="X61" s="2"/>
      <c r="Y61" s="2"/>
      <c r="Z61" s="3">
        <f t="shared" si="37"/>
        <v>0</v>
      </c>
      <c r="AA61" s="2">
        <f t="shared" si="38"/>
        <v>0</v>
      </c>
      <c r="AB61" s="3">
        <f t="shared" si="39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47.2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40"/>
        <v>0</v>
      </c>
      <c r="S62" s="3">
        <f t="shared" si="41"/>
        <v>0</v>
      </c>
      <c r="T62" s="2"/>
      <c r="U62" s="3"/>
      <c r="V62" s="2"/>
      <c r="W62" s="3"/>
      <c r="X62" s="2"/>
      <c r="Y62" s="2"/>
      <c r="Z62" s="3">
        <f t="shared" si="37"/>
        <v>0</v>
      </c>
      <c r="AA62" s="2">
        <f t="shared" si="38"/>
        <v>0</v>
      </c>
      <c r="AB62" s="3">
        <f t="shared" si="39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47.2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40"/>
        <v>0</v>
      </c>
      <c r="S63" s="3">
        <f t="shared" si="41"/>
        <v>0</v>
      </c>
      <c r="T63" s="2"/>
      <c r="U63" s="3"/>
      <c r="V63" s="2"/>
      <c r="W63" s="3"/>
      <c r="X63" s="2"/>
      <c r="Y63" s="2"/>
      <c r="Z63" s="3">
        <f t="shared" si="37"/>
        <v>0</v>
      </c>
      <c r="AA63" s="2">
        <f t="shared" si="38"/>
        <v>0</v>
      </c>
      <c r="AB63" s="3">
        <f t="shared" si="39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94.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40"/>
        <v>0</v>
      </c>
      <c r="S64" s="3">
        <f t="shared" si="41"/>
        <v>0</v>
      </c>
      <c r="T64" s="2"/>
      <c r="U64" s="3"/>
      <c r="V64" s="2"/>
      <c r="W64" s="3"/>
      <c r="X64" s="2"/>
      <c r="Y64" s="2"/>
      <c r="Z64" s="3">
        <f t="shared" si="37"/>
        <v>0</v>
      </c>
      <c r="AA64" s="2">
        <f t="shared" si="38"/>
        <v>0</v>
      </c>
      <c r="AB64" s="3">
        <f t="shared" si="39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78.7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40"/>
        <v>0</v>
      </c>
      <c r="S65" s="3">
        <f t="shared" si="41"/>
        <v>0</v>
      </c>
      <c r="T65" s="2"/>
      <c r="U65" s="3"/>
      <c r="V65" s="2"/>
      <c r="W65" s="3"/>
      <c r="X65" s="2"/>
      <c r="Y65" s="2"/>
      <c r="Z65" s="3">
        <f t="shared" si="37"/>
        <v>0</v>
      </c>
      <c r="AA65" s="2">
        <f t="shared" si="38"/>
        <v>0</v>
      </c>
      <c r="AB65" s="3">
        <f t="shared" si="39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47.2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40"/>
        <v>0</v>
      </c>
      <c r="S66" s="3">
        <f t="shared" si="41"/>
        <v>0</v>
      </c>
      <c r="T66" s="2"/>
      <c r="U66" s="3"/>
      <c r="V66" s="2"/>
      <c r="W66" s="3"/>
      <c r="X66" s="2"/>
      <c r="Y66" s="2"/>
      <c r="Z66" s="3">
        <f t="shared" si="37"/>
        <v>0</v>
      </c>
      <c r="AA66" s="2">
        <f t="shared" si="38"/>
        <v>0</v>
      </c>
      <c r="AB66" s="3">
        <f t="shared" si="39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63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40"/>
        <v>0</v>
      </c>
      <c r="S67" s="3">
        <f t="shared" si="41"/>
        <v>0</v>
      </c>
      <c r="T67" s="2"/>
      <c r="U67" s="3"/>
      <c r="V67" s="2"/>
      <c r="W67" s="3"/>
      <c r="X67" s="2"/>
      <c r="Y67" s="2"/>
      <c r="Z67" s="3">
        <f t="shared" si="37"/>
        <v>0</v>
      </c>
      <c r="AA67" s="2">
        <f t="shared" si="38"/>
        <v>0</v>
      </c>
      <c r="AB67" s="3">
        <f t="shared" si="39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63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40"/>
        <v>0</v>
      </c>
      <c r="S68" s="3">
        <f t="shared" si="41"/>
        <v>0</v>
      </c>
      <c r="T68" s="2"/>
      <c r="U68" s="3"/>
      <c r="V68" s="2"/>
      <c r="W68" s="3"/>
      <c r="X68" s="2"/>
      <c r="Y68" s="2"/>
      <c r="Z68" s="3">
        <f t="shared" si="37"/>
        <v>0</v>
      </c>
      <c r="AA68" s="2">
        <f t="shared" si="38"/>
        <v>0</v>
      </c>
      <c r="AB68" s="3">
        <f t="shared" si="39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47.2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40"/>
        <v>0</v>
      </c>
      <c r="S69" s="3">
        <f t="shared" si="41"/>
        <v>0</v>
      </c>
      <c r="T69" s="2"/>
      <c r="U69" s="3"/>
      <c r="V69" s="2"/>
      <c r="W69" s="3"/>
      <c r="X69" s="2"/>
      <c r="Y69" s="2"/>
      <c r="Z69" s="3">
        <f t="shared" si="37"/>
        <v>0</v>
      </c>
      <c r="AA69" s="2">
        <f t="shared" si="38"/>
        <v>0</v>
      </c>
      <c r="AB69" s="3">
        <f t="shared" si="39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47.2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40"/>
        <v>0</v>
      </c>
      <c r="S70" s="3">
        <f t="shared" si="41"/>
        <v>0</v>
      </c>
      <c r="T70" s="2"/>
      <c r="U70" s="3"/>
      <c r="V70" s="2"/>
      <c r="W70" s="3"/>
      <c r="X70" s="2"/>
      <c r="Y70" s="2"/>
      <c r="Z70" s="3">
        <f t="shared" si="37"/>
        <v>0</v>
      </c>
      <c r="AA70" s="2">
        <f t="shared" si="38"/>
        <v>0</v>
      </c>
      <c r="AB70" s="3">
        <f t="shared" si="39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47.2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40"/>
        <v>0</v>
      </c>
      <c r="S71" s="3">
        <f t="shared" si="41"/>
        <v>0</v>
      </c>
      <c r="T71" s="2"/>
      <c r="U71" s="3"/>
      <c r="V71" s="2"/>
      <c r="W71" s="3"/>
      <c r="X71" s="2"/>
      <c r="Y71" s="2"/>
      <c r="Z71" s="3">
        <f t="shared" si="37"/>
        <v>0</v>
      </c>
      <c r="AA71" s="2">
        <f t="shared" si="38"/>
        <v>0</v>
      </c>
      <c r="AB71" s="3">
        <f t="shared" si="39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47.2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40"/>
        <v>0</v>
      </c>
      <c r="S72" s="3">
        <f t="shared" si="41"/>
        <v>0</v>
      </c>
      <c r="T72" s="2"/>
      <c r="U72" s="3"/>
      <c r="V72" s="2"/>
      <c r="W72" s="3"/>
      <c r="X72" s="2"/>
      <c r="Y72" s="2"/>
      <c r="Z72" s="3">
        <f t="shared" si="37"/>
        <v>0</v>
      </c>
      <c r="AA72" s="2">
        <f t="shared" si="38"/>
        <v>0</v>
      </c>
      <c r="AB72" s="3">
        <f t="shared" si="39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47.2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40"/>
        <v>0</v>
      </c>
      <c r="S73" s="3">
        <f t="shared" si="41"/>
        <v>0</v>
      </c>
      <c r="T73" s="2"/>
      <c r="U73" s="3"/>
      <c r="V73" s="2"/>
      <c r="W73" s="3"/>
      <c r="X73" s="2"/>
      <c r="Y73" s="2"/>
      <c r="Z73" s="3">
        <f t="shared" si="37"/>
        <v>0</v>
      </c>
      <c r="AA73" s="2">
        <f t="shared" si="38"/>
        <v>0</v>
      </c>
      <c r="AB73" s="3">
        <f t="shared" si="39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47.2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40"/>
        <v>0</v>
      </c>
      <c r="S74" s="3">
        <f t="shared" si="41"/>
        <v>0</v>
      </c>
      <c r="T74" s="2"/>
      <c r="U74" s="3"/>
      <c r="V74" s="2"/>
      <c r="W74" s="3"/>
      <c r="X74" s="2"/>
      <c r="Y74" s="2"/>
      <c r="Z74" s="3">
        <f t="shared" si="37"/>
        <v>0</v>
      </c>
      <c r="AA74" s="2">
        <f t="shared" si="38"/>
        <v>0</v>
      </c>
      <c r="AB74" s="3">
        <f t="shared" si="39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63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40"/>
        <v>0</v>
      </c>
      <c r="S75" s="3">
        <f t="shared" si="41"/>
        <v>0</v>
      </c>
      <c r="T75" s="2"/>
      <c r="U75" s="3"/>
      <c r="V75" s="2"/>
      <c r="W75" s="3"/>
      <c r="X75" s="2"/>
      <c r="Y75" s="2"/>
      <c r="Z75" s="3">
        <f t="shared" si="37"/>
        <v>0</v>
      </c>
      <c r="AA75" s="2">
        <f t="shared" si="38"/>
        <v>0</v>
      </c>
      <c r="AB75" s="3">
        <f t="shared" si="39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 ht="31.5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f t="shared" si="47"/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 ht="31.5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f>Y76+Y52</f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 ht="31.5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f>Y77+Y45</f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47.2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 ht="31.5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47.2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47.2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47.2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1</v>
      </c>
      <c r="Q85" s="3">
        <f>P85*O85</f>
        <v>0.375</v>
      </c>
      <c r="R85" s="2">
        <f t="shared" si="51"/>
        <v>1</v>
      </c>
      <c r="S85" s="3">
        <f t="shared" si="51"/>
        <v>0.375</v>
      </c>
      <c r="T85" s="2"/>
      <c r="U85" s="3"/>
      <c r="V85" s="2"/>
      <c r="W85" s="3"/>
      <c r="X85" s="2">
        <v>0.375</v>
      </c>
      <c r="Y85" s="2">
        <v>1</v>
      </c>
      <c r="Z85" s="222">
        <f>X85*Y85</f>
        <v>0.375</v>
      </c>
      <c r="AA85" s="2">
        <f t="shared" si="52"/>
        <v>1</v>
      </c>
      <c r="AB85" s="222">
        <f t="shared" si="52"/>
        <v>0.375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 ht="31.5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1</v>
      </c>
      <c r="Q86" s="5">
        <f t="shared" si="54"/>
        <v>0.375</v>
      </c>
      <c r="R86" s="4">
        <f t="shared" si="54"/>
        <v>1</v>
      </c>
      <c r="S86" s="5">
        <f t="shared" si="54"/>
        <v>0.375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f t="shared" si="54"/>
        <v>1</v>
      </c>
      <c r="Z86" s="5">
        <f t="shared" si="54"/>
        <v>0.375</v>
      </c>
      <c r="AA86" s="4">
        <f t="shared" si="54"/>
        <v>1</v>
      </c>
      <c r="AB86" s="5">
        <f t="shared" si="54"/>
        <v>0.375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 ht="31.5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47.25">
      <c r="A88" s="2">
        <v>3.05</v>
      </c>
      <c r="B88" s="2" t="s">
        <v>39</v>
      </c>
      <c r="C88" s="2">
        <v>1</v>
      </c>
      <c r="D88" s="3">
        <v>9</v>
      </c>
      <c r="E88" s="2">
        <f>C88</f>
        <v>1</v>
      </c>
      <c r="F88" s="3">
        <f>D88*92%</f>
        <v>8.2800000000000011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0.71999999999999886</v>
      </c>
      <c r="K88" s="2"/>
      <c r="L88" s="3"/>
      <c r="M88" s="2"/>
      <c r="N88" s="3"/>
      <c r="O88" s="2">
        <v>9</v>
      </c>
      <c r="P88" s="2">
        <f>$P$85</f>
        <v>1</v>
      </c>
      <c r="Q88" s="3">
        <f>P88*O88</f>
        <v>9</v>
      </c>
      <c r="R88" s="2">
        <f t="shared" ref="R88:S90" si="56">K88+M88+P88</f>
        <v>1</v>
      </c>
      <c r="S88" s="3">
        <f t="shared" si="56"/>
        <v>9</v>
      </c>
      <c r="T88" s="2"/>
      <c r="U88" s="3"/>
      <c r="V88" s="2"/>
      <c r="W88" s="3"/>
      <c r="X88" s="2">
        <v>9</v>
      </c>
      <c r="Y88" s="2">
        <v>1</v>
      </c>
      <c r="Z88" s="222">
        <f>X88*Y88</f>
        <v>9</v>
      </c>
      <c r="AA88" s="2">
        <f t="shared" ref="AA88:AB90" si="57">T88+V88+Y88</f>
        <v>1</v>
      </c>
      <c r="AB88" s="222">
        <f t="shared" si="57"/>
        <v>9</v>
      </c>
      <c r="AC88" s="2"/>
      <c r="AD88" s="109" t="b">
        <f t="shared" si="44"/>
        <v>1</v>
      </c>
      <c r="AE88" s="109" t="b">
        <f t="shared" si="45"/>
        <v>1</v>
      </c>
    </row>
    <row r="89" spans="1:31" ht="31.5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78.7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>
        <f t="shared" ref="Z91:Z108" si="59">X91*Y91</f>
        <v>0</v>
      </c>
      <c r="AA91" s="2">
        <f t="shared" ref="AA91:AA108" si="60">T91+V91+Y91</f>
        <v>0</v>
      </c>
      <c r="AB91" s="3">
        <f t="shared" ref="AB91:AB108" si="61">U91+W91+Z91</f>
        <v>0</v>
      </c>
      <c r="AC91" s="2"/>
      <c r="AD91" s="109" t="b">
        <f t="shared" si="44"/>
        <v>1</v>
      </c>
      <c r="AE91" s="109" t="b">
        <f t="shared" si="45"/>
        <v>1</v>
      </c>
    </row>
    <row r="92" spans="1:31" ht="47.25">
      <c r="A92" s="2" t="s">
        <v>43</v>
      </c>
      <c r="B92" s="2" t="s">
        <v>44</v>
      </c>
      <c r="C92" s="2">
        <v>1</v>
      </c>
      <c r="D92" s="3">
        <v>3</v>
      </c>
      <c r="E92" s="2">
        <f>C92</f>
        <v>1</v>
      </c>
      <c r="F92" s="3">
        <f>D92</f>
        <v>3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62">$P$85</f>
        <v>1</v>
      </c>
      <c r="Q92" s="3">
        <f t="shared" si="58"/>
        <v>3</v>
      </c>
      <c r="R92" s="2">
        <f t="shared" ref="R92:R108" si="63">K92+M92+P92</f>
        <v>1</v>
      </c>
      <c r="S92" s="3">
        <f t="shared" ref="S92:S108" si="64">L92+N92+Q92</f>
        <v>3</v>
      </c>
      <c r="T92" s="2"/>
      <c r="U92" s="3"/>
      <c r="V92" s="2"/>
      <c r="W92" s="3"/>
      <c r="X92" s="2">
        <v>3</v>
      </c>
      <c r="Y92" s="2">
        <v>1</v>
      </c>
      <c r="Z92" s="3">
        <f t="shared" si="59"/>
        <v>3</v>
      </c>
      <c r="AA92" s="2">
        <f t="shared" si="60"/>
        <v>1</v>
      </c>
      <c r="AB92" s="3">
        <f t="shared" si="61"/>
        <v>3</v>
      </c>
      <c r="AC92" s="2"/>
      <c r="AD92" s="109" t="b">
        <f t="shared" si="44"/>
        <v>1</v>
      </c>
      <c r="AE92" s="109" t="b">
        <f t="shared" si="45"/>
        <v>1</v>
      </c>
    </row>
    <row r="93" spans="1:31" ht="63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3"/>
        <v>0</v>
      </c>
      <c r="S93" s="3">
        <f t="shared" si="64"/>
        <v>0</v>
      </c>
      <c r="T93" s="2"/>
      <c r="U93" s="3"/>
      <c r="V93" s="2"/>
      <c r="W93" s="3"/>
      <c r="X93" s="2">
        <v>9.6</v>
      </c>
      <c r="Y93" s="2"/>
      <c r="Z93" s="3">
        <f t="shared" si="59"/>
        <v>0</v>
      </c>
      <c r="AA93" s="2">
        <f t="shared" si="60"/>
        <v>0</v>
      </c>
      <c r="AB93" s="3">
        <f t="shared" si="61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110.25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3"/>
        <v>0</v>
      </c>
      <c r="S94" s="3">
        <f t="shared" si="64"/>
        <v>0</v>
      </c>
      <c r="T94" s="2"/>
      <c r="U94" s="3"/>
      <c r="V94" s="2"/>
      <c r="W94" s="3"/>
      <c r="X94" s="2">
        <v>2.88</v>
      </c>
      <c r="Y94" s="2"/>
      <c r="Z94" s="3">
        <f t="shared" si="59"/>
        <v>0</v>
      </c>
      <c r="AA94" s="2">
        <f t="shared" si="60"/>
        <v>0</v>
      </c>
      <c r="AB94" s="3">
        <f t="shared" si="61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47.25">
      <c r="A95" s="2" t="s">
        <v>49</v>
      </c>
      <c r="B95" s="2" t="s">
        <v>50</v>
      </c>
      <c r="C95" s="2">
        <v>1</v>
      </c>
      <c r="D95" s="3">
        <v>1.5</v>
      </c>
      <c r="E95" s="2">
        <f t="shared" ref="E95:F98" si="65">C95</f>
        <v>1</v>
      </c>
      <c r="F95" s="3">
        <f t="shared" si="65"/>
        <v>1.5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62"/>
        <v>1</v>
      </c>
      <c r="Q95" s="3">
        <f t="shared" si="58"/>
        <v>1.5</v>
      </c>
      <c r="R95" s="2">
        <f t="shared" si="63"/>
        <v>1</v>
      </c>
      <c r="S95" s="3">
        <f t="shared" si="64"/>
        <v>1.5</v>
      </c>
      <c r="T95" s="2"/>
      <c r="U95" s="3"/>
      <c r="V95" s="2"/>
      <c r="W95" s="3"/>
      <c r="X95" s="2">
        <v>1.5</v>
      </c>
      <c r="Y95" s="2">
        <v>1</v>
      </c>
      <c r="Z95" s="3">
        <f t="shared" si="59"/>
        <v>1.5</v>
      </c>
      <c r="AA95" s="2">
        <f t="shared" si="60"/>
        <v>1</v>
      </c>
      <c r="AB95" s="3">
        <f t="shared" si="61"/>
        <v>1.5</v>
      </c>
      <c r="AC95" s="2"/>
      <c r="AD95" s="109" t="b">
        <f t="shared" si="44"/>
        <v>1</v>
      </c>
      <c r="AE95" s="109" t="b">
        <f t="shared" si="45"/>
        <v>1</v>
      </c>
    </row>
    <row r="96" spans="1:31" ht="47.25">
      <c r="A96" s="2" t="s">
        <v>51</v>
      </c>
      <c r="B96" s="2" t="s">
        <v>52</v>
      </c>
      <c r="C96" s="2">
        <v>1</v>
      </c>
      <c r="D96" s="3">
        <v>1.2</v>
      </c>
      <c r="E96" s="2">
        <f t="shared" si="65"/>
        <v>1</v>
      </c>
      <c r="F96" s="3">
        <f t="shared" si="65"/>
        <v>1.2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62"/>
        <v>1</v>
      </c>
      <c r="Q96" s="3">
        <f t="shared" si="58"/>
        <v>1.2</v>
      </c>
      <c r="R96" s="2">
        <f t="shared" si="63"/>
        <v>1</v>
      </c>
      <c r="S96" s="3">
        <f t="shared" si="64"/>
        <v>1.2</v>
      </c>
      <c r="T96" s="2"/>
      <c r="U96" s="3"/>
      <c r="V96" s="2"/>
      <c r="W96" s="3"/>
      <c r="X96" s="2">
        <v>1.2</v>
      </c>
      <c r="Y96" s="2">
        <v>1</v>
      </c>
      <c r="Z96" s="3">
        <f t="shared" si="59"/>
        <v>1.2</v>
      </c>
      <c r="AA96" s="2">
        <f t="shared" si="60"/>
        <v>1</v>
      </c>
      <c r="AB96" s="3">
        <f t="shared" si="61"/>
        <v>1.2</v>
      </c>
      <c r="AC96" s="2"/>
      <c r="AD96" s="109" t="b">
        <f t="shared" si="44"/>
        <v>1</v>
      </c>
      <c r="AE96" s="109" t="b">
        <f t="shared" si="45"/>
        <v>1</v>
      </c>
    </row>
    <row r="97" spans="1:31" ht="78.75">
      <c r="A97" s="2" t="s">
        <v>53</v>
      </c>
      <c r="B97" s="2" t="s">
        <v>54</v>
      </c>
      <c r="C97" s="2">
        <v>1</v>
      </c>
      <c r="D97" s="3">
        <v>1.2</v>
      </c>
      <c r="E97" s="2">
        <f t="shared" si="65"/>
        <v>1</v>
      </c>
      <c r="F97" s="3">
        <f t="shared" si="65"/>
        <v>1.2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62"/>
        <v>1</v>
      </c>
      <c r="Q97" s="3">
        <f t="shared" si="58"/>
        <v>1.2</v>
      </c>
      <c r="R97" s="2">
        <f t="shared" si="63"/>
        <v>1</v>
      </c>
      <c r="S97" s="3">
        <f t="shared" si="64"/>
        <v>1.2</v>
      </c>
      <c r="T97" s="2"/>
      <c r="U97" s="3"/>
      <c r="V97" s="2"/>
      <c r="W97" s="3"/>
      <c r="X97" s="2">
        <v>1.2</v>
      </c>
      <c r="Y97" s="2">
        <v>1</v>
      </c>
      <c r="Z97" s="3">
        <f t="shared" si="59"/>
        <v>1.2</v>
      </c>
      <c r="AA97" s="2">
        <f t="shared" si="60"/>
        <v>1</v>
      </c>
      <c r="AB97" s="3">
        <f t="shared" si="61"/>
        <v>1.2</v>
      </c>
      <c r="AC97" s="2"/>
      <c r="AD97" s="109" t="b">
        <f t="shared" si="44"/>
        <v>1</v>
      </c>
      <c r="AE97" s="109" t="b">
        <f t="shared" si="45"/>
        <v>1</v>
      </c>
    </row>
    <row r="98" spans="1:31" ht="78.75">
      <c r="A98" s="2" t="s">
        <v>55</v>
      </c>
      <c r="B98" s="2" t="s">
        <v>56</v>
      </c>
      <c r="C98" s="2">
        <v>1</v>
      </c>
      <c r="D98" s="3">
        <v>1.8</v>
      </c>
      <c r="E98" s="2">
        <f t="shared" si="65"/>
        <v>1</v>
      </c>
      <c r="F98" s="3">
        <f t="shared" si="65"/>
        <v>1.8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62"/>
        <v>1</v>
      </c>
      <c r="Q98" s="3">
        <f t="shared" si="58"/>
        <v>1.8</v>
      </c>
      <c r="R98" s="2">
        <f t="shared" si="63"/>
        <v>1</v>
      </c>
      <c r="S98" s="3">
        <f t="shared" si="64"/>
        <v>1.8</v>
      </c>
      <c r="T98" s="2"/>
      <c r="U98" s="3"/>
      <c r="V98" s="2"/>
      <c r="W98" s="3"/>
      <c r="X98" s="2">
        <v>1.8</v>
      </c>
      <c r="Y98" s="2">
        <v>1</v>
      </c>
      <c r="Z98" s="3">
        <f t="shared" si="59"/>
        <v>1.8</v>
      </c>
      <c r="AA98" s="2">
        <f t="shared" si="60"/>
        <v>1</v>
      </c>
      <c r="AB98" s="3">
        <f t="shared" si="61"/>
        <v>1.8</v>
      </c>
      <c r="AC98" s="2"/>
      <c r="AD98" s="109" t="b">
        <f t="shared" si="44"/>
        <v>1</v>
      </c>
      <c r="AE98" s="109" t="b">
        <f t="shared" si="45"/>
        <v>1</v>
      </c>
    </row>
    <row r="99" spans="1:31" ht="47.2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3"/>
        <v>0</v>
      </c>
      <c r="S99" s="3">
        <f t="shared" si="64"/>
        <v>0</v>
      </c>
      <c r="T99" s="2"/>
      <c r="U99" s="3"/>
      <c r="V99" s="2"/>
      <c r="W99" s="3"/>
      <c r="X99" s="2">
        <v>0.5</v>
      </c>
      <c r="Y99" s="2"/>
      <c r="Z99" s="3">
        <f t="shared" si="59"/>
        <v>0</v>
      </c>
      <c r="AA99" s="2">
        <f t="shared" si="60"/>
        <v>0</v>
      </c>
      <c r="AB99" s="3">
        <f t="shared" si="61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47.25">
      <c r="A100" s="2">
        <f t="shared" ref="A100:A107" si="66">+A99+0.01</f>
        <v>3.09</v>
      </c>
      <c r="B100" s="2" t="s">
        <v>58</v>
      </c>
      <c r="C100" s="2">
        <v>1</v>
      </c>
      <c r="D100" s="3">
        <v>0.5</v>
      </c>
      <c r="E100" s="2">
        <f>C100</f>
        <v>1</v>
      </c>
      <c r="F100" s="3">
        <f>D100*93%</f>
        <v>0.46500000000000002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3.4999999999999976E-2</v>
      </c>
      <c r="K100" s="2"/>
      <c r="L100" s="3"/>
      <c r="M100" s="2"/>
      <c r="N100" s="3"/>
      <c r="O100" s="2">
        <v>0.5</v>
      </c>
      <c r="P100" s="2">
        <f t="shared" si="62"/>
        <v>1</v>
      </c>
      <c r="Q100" s="3">
        <f t="shared" si="58"/>
        <v>0.5</v>
      </c>
      <c r="R100" s="2">
        <f t="shared" si="63"/>
        <v>1</v>
      </c>
      <c r="S100" s="3">
        <f t="shared" si="64"/>
        <v>0.5</v>
      </c>
      <c r="T100" s="2"/>
      <c r="U100" s="3"/>
      <c r="V100" s="2"/>
      <c r="W100" s="3"/>
      <c r="X100" s="2">
        <v>0.5</v>
      </c>
      <c r="Y100" s="2">
        <v>1</v>
      </c>
      <c r="Z100" s="3">
        <f t="shared" si="59"/>
        <v>0.5</v>
      </c>
      <c r="AA100" s="2">
        <f t="shared" si="60"/>
        <v>1</v>
      </c>
      <c r="AB100" s="3">
        <f t="shared" si="61"/>
        <v>0.5</v>
      </c>
      <c r="AC100" s="2"/>
      <c r="AD100" s="109" t="b">
        <f t="shared" si="44"/>
        <v>1</v>
      </c>
      <c r="AE100" s="109" t="b">
        <f t="shared" si="45"/>
        <v>1</v>
      </c>
    </row>
    <row r="101" spans="1:31" ht="63">
      <c r="A101" s="2">
        <f t="shared" si="66"/>
        <v>3.0999999999999996</v>
      </c>
      <c r="B101" s="2" t="s">
        <v>59</v>
      </c>
      <c r="C101" s="2">
        <v>1</v>
      </c>
      <c r="D101" s="3">
        <v>0.625</v>
      </c>
      <c r="E101" s="2">
        <f>C101</f>
        <v>1</v>
      </c>
      <c r="F101" s="3">
        <f>D101*51%</f>
        <v>0.31874999999999998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0.30625000000000002</v>
      </c>
      <c r="K101" s="2"/>
      <c r="L101" s="3"/>
      <c r="M101" s="2"/>
      <c r="N101" s="3"/>
      <c r="O101" s="2">
        <v>0.625</v>
      </c>
      <c r="P101" s="2">
        <f t="shared" si="62"/>
        <v>1</v>
      </c>
      <c r="Q101" s="3">
        <f t="shared" si="58"/>
        <v>0.625</v>
      </c>
      <c r="R101" s="2">
        <f t="shared" si="63"/>
        <v>1</v>
      </c>
      <c r="S101" s="3">
        <f t="shared" si="64"/>
        <v>0.625</v>
      </c>
      <c r="T101" s="2"/>
      <c r="U101" s="3"/>
      <c r="V101" s="2"/>
      <c r="W101" s="3"/>
      <c r="X101" s="2">
        <v>0.625</v>
      </c>
      <c r="Y101" s="2">
        <v>1</v>
      </c>
      <c r="Z101" s="3">
        <f t="shared" si="59"/>
        <v>0.625</v>
      </c>
      <c r="AA101" s="2">
        <f t="shared" si="60"/>
        <v>1</v>
      </c>
      <c r="AB101" s="3">
        <f t="shared" si="61"/>
        <v>0.625</v>
      </c>
      <c r="AC101" s="2"/>
      <c r="AD101" s="109" t="b">
        <f t="shared" si="44"/>
        <v>1</v>
      </c>
      <c r="AE101" s="109" t="b">
        <f t="shared" si="45"/>
        <v>1</v>
      </c>
    </row>
    <row r="102" spans="1:31" ht="47.25">
      <c r="A102" s="2">
        <f t="shared" si="66"/>
        <v>3.1099999999999994</v>
      </c>
      <c r="B102" s="2" t="s">
        <v>60</v>
      </c>
      <c r="C102" s="2">
        <v>1</v>
      </c>
      <c r="D102" s="3">
        <v>0.375</v>
      </c>
      <c r="E102" s="2">
        <f>C102</f>
        <v>1</v>
      </c>
      <c r="F102" s="3">
        <f>D102*66%</f>
        <v>0.2475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0.1275</v>
      </c>
      <c r="K102" s="2"/>
      <c r="L102" s="3"/>
      <c r="M102" s="2"/>
      <c r="N102" s="3"/>
      <c r="O102" s="2">
        <v>0.375</v>
      </c>
      <c r="P102" s="2">
        <f t="shared" si="62"/>
        <v>1</v>
      </c>
      <c r="Q102" s="3">
        <f t="shared" si="58"/>
        <v>0.375</v>
      </c>
      <c r="R102" s="2">
        <f t="shared" si="63"/>
        <v>1</v>
      </c>
      <c r="S102" s="3">
        <f t="shared" si="64"/>
        <v>0.375</v>
      </c>
      <c r="T102" s="2"/>
      <c r="U102" s="3"/>
      <c r="V102" s="2"/>
      <c r="W102" s="3"/>
      <c r="X102" s="2">
        <v>0.375</v>
      </c>
      <c r="Y102" s="2">
        <v>1</v>
      </c>
      <c r="Z102" s="3">
        <f t="shared" si="59"/>
        <v>0.375</v>
      </c>
      <c r="AA102" s="2">
        <f t="shared" si="60"/>
        <v>1</v>
      </c>
      <c r="AB102" s="3">
        <f t="shared" si="61"/>
        <v>0.375</v>
      </c>
      <c r="AC102" s="2"/>
      <c r="AD102" s="109" t="b">
        <f t="shared" si="44"/>
        <v>1</v>
      </c>
      <c r="AE102" s="109" t="b">
        <f t="shared" si="45"/>
        <v>1</v>
      </c>
    </row>
    <row r="103" spans="1:31" ht="47.25">
      <c r="A103" s="2">
        <f t="shared" si="66"/>
        <v>3.1199999999999992</v>
      </c>
      <c r="B103" s="2" t="s">
        <v>61</v>
      </c>
      <c r="C103" s="2">
        <v>1</v>
      </c>
      <c r="D103" s="3">
        <v>0.375</v>
      </c>
      <c r="E103" s="2">
        <f>C103</f>
        <v>1</v>
      </c>
      <c r="F103" s="3">
        <f>D103*66%</f>
        <v>0.2475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0.1275</v>
      </c>
      <c r="K103" s="2"/>
      <c r="L103" s="3"/>
      <c r="M103" s="2"/>
      <c r="N103" s="3"/>
      <c r="O103" s="2">
        <v>0.375</v>
      </c>
      <c r="P103" s="2">
        <f t="shared" si="62"/>
        <v>1</v>
      </c>
      <c r="Q103" s="3">
        <f t="shared" si="58"/>
        <v>0.375</v>
      </c>
      <c r="R103" s="2">
        <f t="shared" si="63"/>
        <v>1</v>
      </c>
      <c r="S103" s="3">
        <f t="shared" si="64"/>
        <v>0.375</v>
      </c>
      <c r="T103" s="2"/>
      <c r="U103" s="3"/>
      <c r="V103" s="2"/>
      <c r="W103" s="3"/>
      <c r="X103" s="2">
        <v>0.375</v>
      </c>
      <c r="Y103" s="2">
        <v>1</v>
      </c>
      <c r="Z103" s="3">
        <f t="shared" si="59"/>
        <v>0.375</v>
      </c>
      <c r="AA103" s="2">
        <f t="shared" si="60"/>
        <v>1</v>
      </c>
      <c r="AB103" s="3">
        <f t="shared" si="61"/>
        <v>0.375</v>
      </c>
      <c r="AC103" s="2"/>
      <c r="AD103" s="109" t="b">
        <f t="shared" si="44"/>
        <v>1</v>
      </c>
      <c r="AE103" s="109" t="b">
        <f t="shared" si="45"/>
        <v>1</v>
      </c>
    </row>
    <row r="104" spans="1:31" ht="47.2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3"/>
        <v>0</v>
      </c>
      <c r="S104" s="3">
        <f t="shared" si="64"/>
        <v>0</v>
      </c>
      <c r="T104" s="2"/>
      <c r="U104" s="3"/>
      <c r="V104" s="2"/>
      <c r="W104" s="3"/>
      <c r="X104" s="2">
        <v>0.15</v>
      </c>
      <c r="Y104" s="2"/>
      <c r="Z104" s="3">
        <f t="shared" si="59"/>
        <v>0</v>
      </c>
      <c r="AA104" s="2">
        <f t="shared" si="60"/>
        <v>0</v>
      </c>
      <c r="AB104" s="3">
        <f t="shared" si="61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47.2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3"/>
        <v>0</v>
      </c>
      <c r="S105" s="3">
        <f t="shared" si="64"/>
        <v>0</v>
      </c>
      <c r="T105" s="2"/>
      <c r="U105" s="3"/>
      <c r="V105" s="2"/>
      <c r="W105" s="3"/>
      <c r="X105" s="2">
        <v>0.15</v>
      </c>
      <c r="Y105" s="2"/>
      <c r="Z105" s="3">
        <f t="shared" si="59"/>
        <v>0</v>
      </c>
      <c r="AA105" s="2">
        <f t="shared" si="60"/>
        <v>0</v>
      </c>
      <c r="AB105" s="3">
        <f t="shared" si="61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47.2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3"/>
        <v>0</v>
      </c>
      <c r="S106" s="3">
        <f t="shared" si="64"/>
        <v>0</v>
      </c>
      <c r="T106" s="2"/>
      <c r="U106" s="3"/>
      <c r="V106" s="2"/>
      <c r="W106" s="3"/>
      <c r="X106" s="2"/>
      <c r="Y106" s="2"/>
      <c r="Z106" s="3">
        <f t="shared" si="59"/>
        <v>0</v>
      </c>
      <c r="AA106" s="2">
        <f t="shared" si="60"/>
        <v>0</v>
      </c>
      <c r="AB106" s="3">
        <f t="shared" si="61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47.25">
      <c r="A107" s="2">
        <f t="shared" si="66"/>
        <v>3.1599999999999984</v>
      </c>
      <c r="B107" s="2" t="s">
        <v>65</v>
      </c>
      <c r="C107" s="2">
        <v>1</v>
      </c>
      <c r="D107" s="3">
        <v>0.25</v>
      </c>
      <c r="E107" s="2">
        <f>C107</f>
        <v>1</v>
      </c>
      <c r="F107" s="3">
        <f>D107*80%</f>
        <v>0.2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4.9999999999999989E-2</v>
      </c>
      <c r="K107" s="2"/>
      <c r="L107" s="3"/>
      <c r="M107" s="2"/>
      <c r="N107" s="3"/>
      <c r="O107" s="2">
        <v>0.25</v>
      </c>
      <c r="P107" s="2">
        <f t="shared" si="62"/>
        <v>1</v>
      </c>
      <c r="Q107" s="3">
        <f t="shared" si="58"/>
        <v>0.25</v>
      </c>
      <c r="R107" s="2">
        <f t="shared" si="63"/>
        <v>1</v>
      </c>
      <c r="S107" s="3">
        <f t="shared" si="64"/>
        <v>0.25</v>
      </c>
      <c r="T107" s="2"/>
      <c r="U107" s="3"/>
      <c r="V107" s="2"/>
      <c r="W107" s="3"/>
      <c r="X107" s="2">
        <v>0.25</v>
      </c>
      <c r="Y107" s="2">
        <v>1</v>
      </c>
      <c r="Z107" s="3">
        <f t="shared" si="59"/>
        <v>0.25</v>
      </c>
      <c r="AA107" s="2">
        <f t="shared" si="60"/>
        <v>1</v>
      </c>
      <c r="AB107" s="3">
        <f t="shared" si="61"/>
        <v>0.25</v>
      </c>
      <c r="AC107" s="2"/>
      <c r="AD107" s="109" t="b">
        <f t="shared" si="44"/>
        <v>1</v>
      </c>
      <c r="AE107" s="109" t="b">
        <f t="shared" si="45"/>
        <v>1</v>
      </c>
    </row>
    <row r="108" spans="1:31" ht="63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3"/>
        <v>0</v>
      </c>
      <c r="S108" s="3">
        <f t="shared" si="64"/>
        <v>0</v>
      </c>
      <c r="T108" s="2"/>
      <c r="U108" s="3"/>
      <c r="V108" s="2"/>
      <c r="W108" s="3"/>
      <c r="X108" s="2">
        <v>0.1</v>
      </c>
      <c r="Y108" s="2"/>
      <c r="Z108" s="3">
        <f t="shared" si="59"/>
        <v>0</v>
      </c>
      <c r="AA108" s="2">
        <f t="shared" si="60"/>
        <v>0</v>
      </c>
      <c r="AB108" s="3">
        <f t="shared" si="61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 ht="31.5">
      <c r="A109" s="4"/>
      <c r="B109" s="4" t="s">
        <v>67</v>
      </c>
      <c r="C109" s="4">
        <f>SUM(C88:C108)</f>
        <v>11</v>
      </c>
      <c r="D109" s="5">
        <f>SUM(D88:D108)</f>
        <v>19.824999999999999</v>
      </c>
      <c r="E109" s="4">
        <f>SUM(E88:E108)</f>
        <v>11</v>
      </c>
      <c r="F109" s="5">
        <f>SUM(F88:F108)</f>
        <v>18.458749999999998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1.3662499999999989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>SUM(P88:P108)</f>
        <v>11</v>
      </c>
      <c r="Q109" s="5">
        <f t="shared" si="67"/>
        <v>19.824999999999999</v>
      </c>
      <c r="R109" s="4">
        <f t="shared" si="67"/>
        <v>11</v>
      </c>
      <c r="S109" s="5">
        <f t="shared" si="67"/>
        <v>19.824999999999999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f>SUM(Y88:Y108)</f>
        <v>11</v>
      </c>
      <c r="Z109" s="5">
        <f t="shared" si="67"/>
        <v>19.824999999999999</v>
      </c>
      <c r="AA109" s="4">
        <f t="shared" si="67"/>
        <v>11</v>
      </c>
      <c r="AB109" s="5">
        <f t="shared" si="67"/>
        <v>19.824999999999999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 ht="47.25">
      <c r="A110" s="4"/>
      <c r="B110" s="4" t="s">
        <v>68</v>
      </c>
      <c r="C110" s="4">
        <f>C109+C86</f>
        <v>11</v>
      </c>
      <c r="D110" s="5">
        <f>D109+D86</f>
        <v>19.824999999999999</v>
      </c>
      <c r="E110" s="4">
        <f>E109+E86</f>
        <v>11</v>
      </c>
      <c r="F110" s="5">
        <f>F109+F86</f>
        <v>18.458749999999998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1.3662499999999989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12</v>
      </c>
      <c r="Q110" s="5">
        <f t="shared" si="68"/>
        <v>20.2</v>
      </c>
      <c r="R110" s="4">
        <f t="shared" si="68"/>
        <v>12</v>
      </c>
      <c r="S110" s="5">
        <f t="shared" si="68"/>
        <v>20.2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f t="shared" si="68"/>
        <v>12</v>
      </c>
      <c r="Z110" s="5">
        <f t="shared" si="68"/>
        <v>20.2</v>
      </c>
      <c r="AA110" s="4">
        <f t="shared" si="68"/>
        <v>12</v>
      </c>
      <c r="AB110" s="5">
        <f t="shared" si="68"/>
        <v>20.2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 ht="31.5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47.2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47.2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47.2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/>
      <c r="Q116" s="3">
        <f>P116*O116</f>
        <v>0</v>
      </c>
      <c r="R116" s="2">
        <f t="shared" si="69"/>
        <v>0</v>
      </c>
      <c r="S116" s="3">
        <f t="shared" si="69"/>
        <v>0</v>
      </c>
      <c r="T116" s="2"/>
      <c r="U116" s="3"/>
      <c r="V116" s="2"/>
      <c r="W116" s="3"/>
      <c r="X116" s="2">
        <v>0.75</v>
      </c>
      <c r="Y116" s="2"/>
      <c r="Z116" s="3">
        <f>X116*Y116</f>
        <v>0</v>
      </c>
      <c r="AA116" s="2">
        <f t="shared" si="70"/>
        <v>0</v>
      </c>
      <c r="AB116" s="3">
        <f t="shared" si="70"/>
        <v>0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 ht="31.5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W117" si="73">SUM(P113:P116)</f>
        <v>0</v>
      </c>
      <c r="Q117" s="5">
        <f t="shared" si="73"/>
        <v>0</v>
      </c>
      <c r="R117" s="4">
        <f t="shared" si="73"/>
        <v>0</v>
      </c>
      <c r="S117" s="5">
        <f t="shared" si="73"/>
        <v>0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f>SUM(Y113:Y116)</f>
        <v>0</v>
      </c>
      <c r="Z117" s="5">
        <f>SUM(Z113:Z116)</f>
        <v>0</v>
      </c>
      <c r="AA117" s="4">
        <f>SUM(AA113:AA116)</f>
        <v>0</v>
      </c>
      <c r="AB117" s="5">
        <f>SUM(AB113:AB116)</f>
        <v>0</v>
      </c>
      <c r="AC117" s="4"/>
      <c r="AD117" s="109" t="b">
        <f t="shared" si="44"/>
        <v>1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47.25">
      <c r="A119" s="2">
        <v>3.22</v>
      </c>
      <c r="B119" s="2" t="s">
        <v>75</v>
      </c>
      <c r="C119" s="2">
        <v>0</v>
      </c>
      <c r="D119" s="3">
        <v>0</v>
      </c>
      <c r="E119" s="2">
        <f>C119</f>
        <v>0</v>
      </c>
      <c r="F119" s="3">
        <f>D119*96%</f>
        <v>0</v>
      </c>
      <c r="G119" s="108" t="e">
        <f t="shared" si="42"/>
        <v>#DIV/0!</v>
      </c>
      <c r="H119" s="108" t="e">
        <f t="shared" si="43"/>
        <v>#DIV/0!</v>
      </c>
      <c r="I119" s="2">
        <f t="shared" si="55"/>
        <v>0</v>
      </c>
      <c r="J119" s="3">
        <f t="shared" si="55"/>
        <v>0</v>
      </c>
      <c r="K119" s="2"/>
      <c r="L119" s="3"/>
      <c r="M119" s="2"/>
      <c r="N119" s="3"/>
      <c r="O119" s="2">
        <v>18</v>
      </c>
      <c r="P119" s="2"/>
      <c r="Q119" s="3">
        <f>P119*O119</f>
        <v>0</v>
      </c>
      <c r="R119" s="2">
        <f t="shared" ref="R119:S121" si="74">K119+M119+P119</f>
        <v>0</v>
      </c>
      <c r="S119" s="3">
        <f t="shared" si="74"/>
        <v>0</v>
      </c>
      <c r="T119" s="2"/>
      <c r="U119" s="3"/>
      <c r="V119" s="2"/>
      <c r="W119" s="3"/>
      <c r="X119" s="2">
        <v>18</v>
      </c>
      <c r="Y119" s="2"/>
      <c r="Z119" s="3">
        <f>X119*Y119</f>
        <v>0</v>
      </c>
      <c r="AA119" s="2">
        <f t="shared" ref="AA119:AB121" si="75">T119+V119+Y119</f>
        <v>0</v>
      </c>
      <c r="AB119" s="3">
        <f t="shared" si="75"/>
        <v>0</v>
      </c>
      <c r="AC119" s="2"/>
      <c r="AD119" s="109" t="b">
        <f t="shared" si="44"/>
        <v>1</v>
      </c>
      <c r="AE119" s="109" t="b">
        <f t="shared" si="45"/>
        <v>1</v>
      </c>
    </row>
    <row r="120" spans="1:31" ht="31.5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/>
      <c r="Q120" s="3">
        <f t="shared" ref="Q120:Q140" si="76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/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78.7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/>
      <c r="Q121" s="3">
        <f t="shared" si="76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/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/>
      <c r="Q122" s="3"/>
      <c r="R122" s="2"/>
      <c r="S122" s="3"/>
      <c r="T122" s="2"/>
      <c r="U122" s="3"/>
      <c r="V122" s="2"/>
      <c r="W122" s="3"/>
      <c r="X122" s="2"/>
      <c r="Y122" s="2"/>
      <c r="Z122" s="3">
        <f t="shared" ref="Z122:Z140" si="77">X122*Y122</f>
        <v>0</v>
      </c>
      <c r="AA122" s="2">
        <f t="shared" ref="AA122:AA140" si="78">T122+V122+Y122</f>
        <v>0</v>
      </c>
      <c r="AB122" s="3">
        <f t="shared" ref="AB122:AB140" si="79">U122+W122+Z122</f>
        <v>0</v>
      </c>
      <c r="AC122" s="2"/>
      <c r="AD122" s="109" t="b">
        <f t="shared" si="44"/>
        <v>1</v>
      </c>
      <c r="AE122" s="109" t="b">
        <f t="shared" si="45"/>
        <v>1</v>
      </c>
    </row>
    <row r="123" spans="1:31" ht="31.5">
      <c r="A123" s="2" t="s">
        <v>43</v>
      </c>
      <c r="B123" s="2" t="s">
        <v>78</v>
      </c>
      <c r="C123" s="2">
        <v>0</v>
      </c>
      <c r="D123" s="3">
        <v>0</v>
      </c>
      <c r="E123" s="2">
        <f>C123</f>
        <v>0</v>
      </c>
      <c r="F123" s="3">
        <f>D123</f>
        <v>0</v>
      </c>
      <c r="G123" s="108" t="e">
        <f t="shared" si="42"/>
        <v>#DIV/0!</v>
      </c>
      <c r="H123" s="108" t="e">
        <f t="shared" si="43"/>
        <v>#DIV/0!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/>
      <c r="Q123" s="3">
        <f t="shared" si="76"/>
        <v>0</v>
      </c>
      <c r="R123" s="2">
        <f t="shared" ref="R123:R140" si="80">K123+M123+P123</f>
        <v>0</v>
      </c>
      <c r="S123" s="3">
        <f t="shared" ref="S123:S140" si="81">L123+N123+Q123</f>
        <v>0</v>
      </c>
      <c r="T123" s="2"/>
      <c r="U123" s="3"/>
      <c r="V123" s="2"/>
      <c r="W123" s="3"/>
      <c r="X123" s="2">
        <v>3</v>
      </c>
      <c r="Y123" s="2"/>
      <c r="Z123" s="3">
        <f t="shared" si="77"/>
        <v>0</v>
      </c>
      <c r="AA123" s="2">
        <f t="shared" si="78"/>
        <v>0</v>
      </c>
      <c r="AB123" s="3">
        <f t="shared" si="79"/>
        <v>0</v>
      </c>
      <c r="AC123" s="2"/>
      <c r="AD123" s="109" t="b">
        <f t="shared" si="44"/>
        <v>1</v>
      </c>
      <c r="AE123" s="109" t="b">
        <f t="shared" si="45"/>
        <v>1</v>
      </c>
    </row>
    <row r="124" spans="1:31" ht="78.7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/>
      <c r="Q124" s="3">
        <f t="shared" si="76"/>
        <v>0</v>
      </c>
      <c r="R124" s="2">
        <f t="shared" si="80"/>
        <v>0</v>
      </c>
      <c r="S124" s="3">
        <f t="shared" si="81"/>
        <v>0</v>
      </c>
      <c r="T124" s="2"/>
      <c r="U124" s="3"/>
      <c r="V124" s="2"/>
      <c r="W124" s="3"/>
      <c r="X124" s="2">
        <v>3</v>
      </c>
      <c r="Y124" s="2"/>
      <c r="Z124" s="3">
        <f t="shared" si="77"/>
        <v>0</v>
      </c>
      <c r="AA124" s="2">
        <f t="shared" si="78"/>
        <v>0</v>
      </c>
      <c r="AB124" s="3">
        <f t="shared" si="79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78.7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/>
      <c r="Q125" s="3">
        <f t="shared" si="76"/>
        <v>0</v>
      </c>
      <c r="R125" s="2">
        <f t="shared" si="80"/>
        <v>0</v>
      </c>
      <c r="S125" s="3">
        <f t="shared" si="81"/>
        <v>0</v>
      </c>
      <c r="T125" s="2"/>
      <c r="U125" s="3"/>
      <c r="V125" s="2"/>
      <c r="W125" s="3"/>
      <c r="X125" s="2">
        <v>9.6000000000000014</v>
      </c>
      <c r="Y125" s="2"/>
      <c r="Z125" s="3">
        <f t="shared" si="77"/>
        <v>0</v>
      </c>
      <c r="AA125" s="2">
        <f t="shared" si="78"/>
        <v>0</v>
      </c>
      <c r="AB125" s="3">
        <f t="shared" si="79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126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/>
      <c r="Q126" s="3">
        <f t="shared" si="76"/>
        <v>0</v>
      </c>
      <c r="R126" s="2">
        <f t="shared" si="80"/>
        <v>0</v>
      </c>
      <c r="S126" s="3">
        <f t="shared" si="81"/>
        <v>0</v>
      </c>
      <c r="T126" s="2"/>
      <c r="U126" s="3"/>
      <c r="V126" s="2"/>
      <c r="W126" s="3"/>
      <c r="X126" s="2">
        <v>2.88</v>
      </c>
      <c r="Y126" s="2"/>
      <c r="Z126" s="3">
        <f t="shared" si="77"/>
        <v>0</v>
      </c>
      <c r="AA126" s="2">
        <f t="shared" si="78"/>
        <v>0</v>
      </c>
      <c r="AB126" s="3">
        <f t="shared" si="79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47.25">
      <c r="A127" s="2" t="s">
        <v>51</v>
      </c>
      <c r="B127" s="2" t="s">
        <v>82</v>
      </c>
      <c r="C127" s="2">
        <v>0</v>
      </c>
      <c r="D127" s="3">
        <v>0</v>
      </c>
      <c r="E127" s="2">
        <f t="shared" ref="E127:F130" si="82">C127</f>
        <v>0</v>
      </c>
      <c r="F127" s="3">
        <f t="shared" si="82"/>
        <v>0</v>
      </c>
      <c r="G127" s="108" t="e">
        <f t="shared" si="42"/>
        <v>#DIV/0!</v>
      </c>
      <c r="H127" s="108" t="e">
        <f t="shared" si="43"/>
        <v>#DIV/0!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/>
      <c r="Q127" s="3">
        <f t="shared" si="76"/>
        <v>0</v>
      </c>
      <c r="R127" s="2">
        <f t="shared" si="80"/>
        <v>0</v>
      </c>
      <c r="S127" s="3">
        <f t="shared" si="81"/>
        <v>0</v>
      </c>
      <c r="T127" s="2"/>
      <c r="U127" s="3"/>
      <c r="V127" s="2"/>
      <c r="W127" s="3"/>
      <c r="X127" s="2">
        <v>1.5</v>
      </c>
      <c r="Y127" s="2"/>
      <c r="Z127" s="3">
        <f t="shared" si="77"/>
        <v>0</v>
      </c>
      <c r="AA127" s="2">
        <f t="shared" si="78"/>
        <v>0</v>
      </c>
      <c r="AB127" s="3">
        <f t="shared" si="79"/>
        <v>0</v>
      </c>
      <c r="AC127" s="2"/>
      <c r="AD127" s="109" t="b">
        <f t="shared" si="44"/>
        <v>1</v>
      </c>
      <c r="AE127" s="109" t="b">
        <f t="shared" si="45"/>
        <v>1</v>
      </c>
    </row>
    <row r="128" spans="1:31" ht="47.25">
      <c r="A128" s="2" t="s">
        <v>53</v>
      </c>
      <c r="B128" s="2" t="s">
        <v>52</v>
      </c>
      <c r="C128" s="2">
        <v>0</v>
      </c>
      <c r="D128" s="3">
        <v>0</v>
      </c>
      <c r="E128" s="2">
        <f t="shared" si="82"/>
        <v>0</v>
      </c>
      <c r="F128" s="3">
        <f t="shared" si="82"/>
        <v>0</v>
      </c>
      <c r="G128" s="108" t="e">
        <f t="shared" si="42"/>
        <v>#DIV/0!</v>
      </c>
      <c r="H128" s="108" t="e">
        <f t="shared" si="43"/>
        <v>#DIV/0!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/>
      <c r="Q128" s="3">
        <f t="shared" si="76"/>
        <v>0</v>
      </c>
      <c r="R128" s="2">
        <f t="shared" si="80"/>
        <v>0</v>
      </c>
      <c r="S128" s="3">
        <f t="shared" si="81"/>
        <v>0</v>
      </c>
      <c r="T128" s="2"/>
      <c r="U128" s="3"/>
      <c r="V128" s="2"/>
      <c r="W128" s="3"/>
      <c r="X128" s="2">
        <v>1.2000000000000002</v>
      </c>
      <c r="Y128" s="2"/>
      <c r="Z128" s="3">
        <f t="shared" si="77"/>
        <v>0</v>
      </c>
      <c r="AA128" s="2">
        <f t="shared" si="78"/>
        <v>0</v>
      </c>
      <c r="AB128" s="3">
        <f t="shared" si="79"/>
        <v>0</v>
      </c>
      <c r="AC128" s="2"/>
      <c r="AD128" s="109" t="b">
        <f t="shared" si="44"/>
        <v>1</v>
      </c>
      <c r="AE128" s="109" t="b">
        <f t="shared" si="45"/>
        <v>1</v>
      </c>
    </row>
    <row r="129" spans="1:31" ht="94.5">
      <c r="A129" s="2">
        <v>3.25</v>
      </c>
      <c r="B129" s="2" t="s">
        <v>83</v>
      </c>
      <c r="C129" s="2">
        <v>0</v>
      </c>
      <c r="D129" s="3">
        <v>0</v>
      </c>
      <c r="E129" s="2">
        <f t="shared" si="82"/>
        <v>0</v>
      </c>
      <c r="F129" s="3">
        <f t="shared" si="82"/>
        <v>0</v>
      </c>
      <c r="G129" s="108" t="e">
        <f t="shared" si="42"/>
        <v>#DIV/0!</v>
      </c>
      <c r="H129" s="108" t="e">
        <f t="shared" si="43"/>
        <v>#DIV/0!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/>
      <c r="Q129" s="3">
        <f t="shared" si="76"/>
        <v>0</v>
      </c>
      <c r="R129" s="2">
        <f t="shared" si="80"/>
        <v>0</v>
      </c>
      <c r="S129" s="3">
        <f t="shared" si="81"/>
        <v>0</v>
      </c>
      <c r="T129" s="2"/>
      <c r="U129" s="3"/>
      <c r="V129" s="2"/>
      <c r="W129" s="3"/>
      <c r="X129" s="2">
        <v>1.2000000000000002</v>
      </c>
      <c r="Y129" s="2"/>
      <c r="Z129" s="3">
        <f t="shared" si="77"/>
        <v>0</v>
      </c>
      <c r="AA129" s="2">
        <f t="shared" si="78"/>
        <v>0</v>
      </c>
      <c r="AB129" s="3">
        <f t="shared" si="79"/>
        <v>0</v>
      </c>
      <c r="AC129" s="2"/>
      <c r="AD129" s="109" t="b">
        <f t="shared" si="44"/>
        <v>1</v>
      </c>
      <c r="AE129" s="109" t="b">
        <f t="shared" si="45"/>
        <v>1</v>
      </c>
    </row>
    <row r="130" spans="1:31" ht="78.75">
      <c r="A130" s="2">
        <f t="shared" ref="A130:A138" si="83">+A129+0.01</f>
        <v>3.26</v>
      </c>
      <c r="B130" s="2" t="s">
        <v>85</v>
      </c>
      <c r="C130" s="2">
        <v>0</v>
      </c>
      <c r="D130" s="3">
        <v>0</v>
      </c>
      <c r="E130" s="2">
        <f t="shared" si="82"/>
        <v>0</v>
      </c>
      <c r="F130" s="3">
        <f t="shared" si="82"/>
        <v>0</v>
      </c>
      <c r="G130" s="108" t="e">
        <f t="shared" si="42"/>
        <v>#DIV/0!</v>
      </c>
      <c r="H130" s="108" t="e">
        <f t="shared" si="43"/>
        <v>#DIV/0!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/>
      <c r="Q130" s="3">
        <f t="shared" si="76"/>
        <v>0</v>
      </c>
      <c r="R130" s="2">
        <f t="shared" si="80"/>
        <v>0</v>
      </c>
      <c r="S130" s="3">
        <f t="shared" si="81"/>
        <v>0</v>
      </c>
      <c r="T130" s="2"/>
      <c r="U130" s="3"/>
      <c r="V130" s="2"/>
      <c r="W130" s="3"/>
      <c r="X130" s="2">
        <v>1.7999999999999998</v>
      </c>
      <c r="Y130" s="2"/>
      <c r="Z130" s="3">
        <f t="shared" si="77"/>
        <v>0</v>
      </c>
      <c r="AA130" s="2">
        <f t="shared" si="78"/>
        <v>0</v>
      </c>
      <c r="AB130" s="3">
        <f t="shared" si="79"/>
        <v>0</v>
      </c>
      <c r="AC130" s="2"/>
      <c r="AD130" s="109" t="b">
        <f t="shared" si="44"/>
        <v>1</v>
      </c>
      <c r="AE130" s="109" t="b">
        <f t="shared" si="45"/>
        <v>1</v>
      </c>
    </row>
    <row r="131" spans="1:31" ht="47.25">
      <c r="A131" s="2">
        <f t="shared" si="83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/>
      <c r="Q131" s="3">
        <f t="shared" si="76"/>
        <v>0</v>
      </c>
      <c r="R131" s="2">
        <f t="shared" si="80"/>
        <v>0</v>
      </c>
      <c r="S131" s="3">
        <f t="shared" si="81"/>
        <v>0</v>
      </c>
      <c r="T131" s="2"/>
      <c r="U131" s="3"/>
      <c r="V131" s="2"/>
      <c r="W131" s="3"/>
      <c r="X131" s="2">
        <v>1</v>
      </c>
      <c r="Y131" s="2"/>
      <c r="Z131" s="3">
        <f t="shared" si="77"/>
        <v>0</v>
      </c>
      <c r="AA131" s="2">
        <f t="shared" si="78"/>
        <v>0</v>
      </c>
      <c r="AB131" s="3">
        <f t="shared" si="79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63">
      <c r="A132" s="2">
        <f t="shared" si="83"/>
        <v>3.2799999999999994</v>
      </c>
      <c r="B132" s="2" t="s">
        <v>87</v>
      </c>
      <c r="C132" s="2">
        <v>0</v>
      </c>
      <c r="D132" s="3">
        <v>0</v>
      </c>
      <c r="E132" s="2">
        <f>C132</f>
        <v>0</v>
      </c>
      <c r="F132" s="3">
        <f>D132*60%</f>
        <v>0</v>
      </c>
      <c r="G132" s="108" t="e">
        <f t="shared" si="42"/>
        <v>#DIV/0!</v>
      </c>
      <c r="H132" s="108" t="e">
        <f t="shared" si="43"/>
        <v>#DIV/0!</v>
      </c>
      <c r="I132" s="2">
        <f t="shared" si="55"/>
        <v>0</v>
      </c>
      <c r="J132" s="3">
        <f t="shared" si="55"/>
        <v>0</v>
      </c>
      <c r="K132" s="2"/>
      <c r="L132" s="3"/>
      <c r="M132" s="2"/>
      <c r="N132" s="3"/>
      <c r="O132" s="2">
        <v>1</v>
      </c>
      <c r="P132" s="2"/>
      <c r="Q132" s="3">
        <f t="shared" si="76"/>
        <v>0</v>
      </c>
      <c r="R132" s="2">
        <f t="shared" si="80"/>
        <v>0</v>
      </c>
      <c r="S132" s="3">
        <f t="shared" si="81"/>
        <v>0</v>
      </c>
      <c r="T132" s="2"/>
      <c r="U132" s="3"/>
      <c r="V132" s="2"/>
      <c r="W132" s="3"/>
      <c r="X132" s="2">
        <v>1</v>
      </c>
      <c r="Y132" s="2"/>
      <c r="Z132" s="3">
        <f t="shared" si="77"/>
        <v>0</v>
      </c>
      <c r="AA132" s="2">
        <f t="shared" si="78"/>
        <v>0</v>
      </c>
      <c r="AB132" s="3">
        <f t="shared" si="79"/>
        <v>0</v>
      </c>
      <c r="AC132" s="2"/>
      <c r="AD132" s="109" t="b">
        <f t="shared" si="44"/>
        <v>1</v>
      </c>
      <c r="AE132" s="109" t="b">
        <f t="shared" si="45"/>
        <v>1</v>
      </c>
    </row>
    <row r="133" spans="1:31" ht="63">
      <c r="A133" s="2">
        <f t="shared" si="83"/>
        <v>3.2899999999999991</v>
      </c>
      <c r="B133" s="2" t="s">
        <v>88</v>
      </c>
      <c r="C133" s="2">
        <v>0</v>
      </c>
      <c r="D133" s="3">
        <v>0</v>
      </c>
      <c r="E133" s="2">
        <f>C133</f>
        <v>0</v>
      </c>
      <c r="F133" s="3">
        <f>D133*80%</f>
        <v>0</v>
      </c>
      <c r="G133" s="108" t="e">
        <f t="shared" si="42"/>
        <v>#DIV/0!</v>
      </c>
      <c r="H133" s="108" t="e">
        <f t="shared" si="43"/>
        <v>#DIV/0!</v>
      </c>
      <c r="I133" s="2">
        <f t="shared" ref="I133:J191" si="84">C133-E133</f>
        <v>0</v>
      </c>
      <c r="J133" s="3">
        <f t="shared" si="84"/>
        <v>0</v>
      </c>
      <c r="K133" s="2"/>
      <c r="L133" s="3"/>
      <c r="M133" s="2"/>
      <c r="N133" s="3"/>
      <c r="O133" s="2">
        <v>1.25</v>
      </c>
      <c r="P133" s="2"/>
      <c r="Q133" s="3">
        <f t="shared" si="76"/>
        <v>0</v>
      </c>
      <c r="R133" s="2">
        <f t="shared" si="80"/>
        <v>0</v>
      </c>
      <c r="S133" s="3">
        <f t="shared" si="81"/>
        <v>0</v>
      </c>
      <c r="T133" s="2"/>
      <c r="U133" s="3"/>
      <c r="V133" s="2"/>
      <c r="W133" s="3"/>
      <c r="X133" s="2">
        <v>1.25</v>
      </c>
      <c r="Y133" s="2"/>
      <c r="Z133" s="3">
        <f t="shared" si="77"/>
        <v>0</v>
      </c>
      <c r="AA133" s="2">
        <f t="shared" si="78"/>
        <v>0</v>
      </c>
      <c r="AB133" s="3">
        <f t="shared" si="79"/>
        <v>0</v>
      </c>
      <c r="AC133" s="2"/>
      <c r="AD133" s="109" t="b">
        <f t="shared" si="44"/>
        <v>1</v>
      </c>
      <c r="AE133" s="109" t="b">
        <f t="shared" si="45"/>
        <v>1</v>
      </c>
    </row>
    <row r="134" spans="1:31" ht="47.25">
      <c r="A134" s="2">
        <f t="shared" si="83"/>
        <v>3.2999999999999989</v>
      </c>
      <c r="B134" s="2" t="s">
        <v>89</v>
      </c>
      <c r="C134" s="2">
        <v>0</v>
      </c>
      <c r="D134" s="3">
        <v>0</v>
      </c>
      <c r="E134" s="2">
        <f>C134</f>
        <v>0</v>
      </c>
      <c r="F134" s="3">
        <f>D134*60%</f>
        <v>0</v>
      </c>
      <c r="G134" s="108" t="e">
        <f t="shared" si="42"/>
        <v>#DIV/0!</v>
      </c>
      <c r="H134" s="108" t="e">
        <f t="shared" si="43"/>
        <v>#DIV/0!</v>
      </c>
      <c r="I134" s="2">
        <f t="shared" si="84"/>
        <v>0</v>
      </c>
      <c r="J134" s="3">
        <f t="shared" si="84"/>
        <v>0</v>
      </c>
      <c r="K134" s="2"/>
      <c r="L134" s="3"/>
      <c r="M134" s="2"/>
      <c r="N134" s="3"/>
      <c r="O134" s="2">
        <v>0.75</v>
      </c>
      <c r="P134" s="2"/>
      <c r="Q134" s="3">
        <f t="shared" si="76"/>
        <v>0</v>
      </c>
      <c r="R134" s="2">
        <f t="shared" si="80"/>
        <v>0</v>
      </c>
      <c r="S134" s="3">
        <f t="shared" si="81"/>
        <v>0</v>
      </c>
      <c r="T134" s="2"/>
      <c r="U134" s="3"/>
      <c r="V134" s="2"/>
      <c r="W134" s="3"/>
      <c r="X134" s="2">
        <v>0.75</v>
      </c>
      <c r="Y134" s="2"/>
      <c r="Z134" s="3">
        <f t="shared" si="77"/>
        <v>0</v>
      </c>
      <c r="AA134" s="2">
        <f t="shared" si="78"/>
        <v>0</v>
      </c>
      <c r="AB134" s="3">
        <f t="shared" si="79"/>
        <v>0</v>
      </c>
      <c r="AC134" s="2"/>
      <c r="AD134" s="109" t="b">
        <f t="shared" si="44"/>
        <v>1</v>
      </c>
      <c r="AE134" s="109" t="b">
        <f t="shared" si="45"/>
        <v>1</v>
      </c>
    </row>
    <row r="135" spans="1:31" ht="47.25">
      <c r="A135" s="2">
        <f t="shared" si="83"/>
        <v>3.3099999999999987</v>
      </c>
      <c r="B135" s="2" t="s">
        <v>90</v>
      </c>
      <c r="C135" s="2">
        <v>0</v>
      </c>
      <c r="D135" s="3">
        <v>0</v>
      </c>
      <c r="E135" s="2">
        <f>C135</f>
        <v>0</v>
      </c>
      <c r="F135" s="3">
        <f>D135*91%</f>
        <v>0</v>
      </c>
      <c r="G135" s="108" t="e">
        <f t="shared" si="42"/>
        <v>#DIV/0!</v>
      </c>
      <c r="H135" s="108" t="e">
        <f t="shared" si="43"/>
        <v>#DIV/0!</v>
      </c>
      <c r="I135" s="2">
        <f t="shared" si="84"/>
        <v>0</v>
      </c>
      <c r="J135" s="3">
        <f t="shared" si="84"/>
        <v>0</v>
      </c>
      <c r="K135" s="2"/>
      <c r="L135" s="3"/>
      <c r="M135" s="2"/>
      <c r="N135" s="3"/>
      <c r="O135" s="2">
        <v>0.75</v>
      </c>
      <c r="P135" s="2"/>
      <c r="Q135" s="3">
        <f t="shared" si="76"/>
        <v>0</v>
      </c>
      <c r="R135" s="2">
        <f t="shared" si="80"/>
        <v>0</v>
      </c>
      <c r="S135" s="3">
        <f t="shared" si="81"/>
        <v>0</v>
      </c>
      <c r="T135" s="2"/>
      <c r="U135" s="3"/>
      <c r="V135" s="2"/>
      <c r="W135" s="3"/>
      <c r="X135" s="2">
        <v>0.75</v>
      </c>
      <c r="Y135" s="2"/>
      <c r="Z135" s="3">
        <f t="shared" si="77"/>
        <v>0</v>
      </c>
      <c r="AA135" s="2">
        <f t="shared" si="78"/>
        <v>0</v>
      </c>
      <c r="AB135" s="3">
        <f t="shared" si="79"/>
        <v>0</v>
      </c>
      <c r="AC135" s="2"/>
      <c r="AD135" s="109" t="b">
        <f t="shared" si="44"/>
        <v>1</v>
      </c>
      <c r="AE135" s="109" t="b">
        <f t="shared" si="45"/>
        <v>1</v>
      </c>
    </row>
    <row r="136" spans="1:31" ht="47.25">
      <c r="A136" s="2">
        <f t="shared" si="83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5">E136/C136</f>
        <v>#DIV/0!</v>
      </c>
      <c r="H136" s="108" t="e">
        <f t="shared" ref="H136:H199" si="86">F136/D136</f>
        <v>#DIV/0!</v>
      </c>
      <c r="I136" s="2">
        <f t="shared" si="84"/>
        <v>0</v>
      </c>
      <c r="J136" s="3">
        <f t="shared" si="84"/>
        <v>0</v>
      </c>
      <c r="K136" s="2"/>
      <c r="L136" s="3"/>
      <c r="M136" s="2"/>
      <c r="N136" s="3"/>
      <c r="O136" s="2">
        <v>0.2</v>
      </c>
      <c r="P136" s="2"/>
      <c r="Q136" s="3">
        <f t="shared" si="76"/>
        <v>0</v>
      </c>
      <c r="R136" s="2">
        <f t="shared" si="80"/>
        <v>0</v>
      </c>
      <c r="S136" s="3">
        <f t="shared" si="81"/>
        <v>0</v>
      </c>
      <c r="T136" s="2"/>
      <c r="U136" s="3"/>
      <c r="V136" s="2"/>
      <c r="W136" s="3"/>
      <c r="X136" s="2">
        <v>0.2</v>
      </c>
      <c r="Y136" s="2"/>
      <c r="Z136" s="3">
        <f t="shared" si="77"/>
        <v>0</v>
      </c>
      <c r="AA136" s="2">
        <f t="shared" si="78"/>
        <v>0</v>
      </c>
      <c r="AB136" s="3">
        <f t="shared" si="79"/>
        <v>0</v>
      </c>
      <c r="AC136" s="2"/>
      <c r="AD136" s="109" t="b">
        <f t="shared" ref="AD136:AD199" si="87">X136*Y136=Z136</f>
        <v>1</v>
      </c>
      <c r="AE136" s="109" t="b">
        <f t="shared" ref="AE136:AE199" si="88">U136+W136+Z136=AB136</f>
        <v>1</v>
      </c>
    </row>
    <row r="137" spans="1:31" ht="47.25">
      <c r="A137" s="2">
        <f t="shared" si="83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5"/>
        <v>#DIV/0!</v>
      </c>
      <c r="H137" s="108" t="e">
        <f t="shared" si="86"/>
        <v>#DIV/0!</v>
      </c>
      <c r="I137" s="2">
        <f t="shared" si="84"/>
        <v>0</v>
      </c>
      <c r="J137" s="3">
        <f t="shared" si="84"/>
        <v>0</v>
      </c>
      <c r="K137" s="2"/>
      <c r="L137" s="3"/>
      <c r="M137" s="2"/>
      <c r="N137" s="3"/>
      <c r="O137" s="2">
        <v>0.2</v>
      </c>
      <c r="P137" s="2"/>
      <c r="Q137" s="3">
        <f t="shared" si="76"/>
        <v>0</v>
      </c>
      <c r="R137" s="2">
        <f t="shared" si="80"/>
        <v>0</v>
      </c>
      <c r="S137" s="3">
        <f t="shared" si="81"/>
        <v>0</v>
      </c>
      <c r="T137" s="2"/>
      <c r="U137" s="3"/>
      <c r="V137" s="2"/>
      <c r="W137" s="3"/>
      <c r="X137" s="2">
        <v>0.2</v>
      </c>
      <c r="Y137" s="2"/>
      <c r="Z137" s="3">
        <f t="shared" si="77"/>
        <v>0</v>
      </c>
      <c r="AA137" s="2">
        <f t="shared" si="78"/>
        <v>0</v>
      </c>
      <c r="AB137" s="3">
        <f t="shared" si="79"/>
        <v>0</v>
      </c>
      <c r="AC137" s="2"/>
      <c r="AD137" s="109" t="b">
        <f t="shared" si="87"/>
        <v>1</v>
      </c>
      <c r="AE137" s="109" t="b">
        <f t="shared" si="88"/>
        <v>1</v>
      </c>
    </row>
    <row r="138" spans="1:31" ht="47.25">
      <c r="A138" s="2">
        <f t="shared" si="83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5"/>
        <v>#DIV/0!</v>
      </c>
      <c r="H138" s="108" t="e">
        <f t="shared" si="86"/>
        <v>#DIV/0!</v>
      </c>
      <c r="I138" s="2">
        <f t="shared" si="84"/>
        <v>0</v>
      </c>
      <c r="J138" s="3">
        <f t="shared" si="84"/>
        <v>0</v>
      </c>
      <c r="K138" s="2"/>
      <c r="L138" s="3"/>
      <c r="M138" s="2"/>
      <c r="N138" s="3"/>
      <c r="O138" s="2"/>
      <c r="P138" s="2"/>
      <c r="Q138" s="3">
        <f t="shared" si="76"/>
        <v>0</v>
      </c>
      <c r="R138" s="2">
        <f t="shared" si="80"/>
        <v>0</v>
      </c>
      <c r="S138" s="3">
        <f t="shared" si="81"/>
        <v>0</v>
      </c>
      <c r="T138" s="2"/>
      <c r="U138" s="3"/>
      <c r="V138" s="2"/>
      <c r="W138" s="3"/>
      <c r="X138" s="2"/>
      <c r="Y138" s="2"/>
      <c r="Z138" s="3">
        <f t="shared" si="77"/>
        <v>0</v>
      </c>
      <c r="AA138" s="2">
        <f t="shared" si="78"/>
        <v>0</v>
      </c>
      <c r="AB138" s="3">
        <f t="shared" si="79"/>
        <v>0</v>
      </c>
      <c r="AC138" s="2"/>
      <c r="AD138" s="109" t="b">
        <f t="shared" si="87"/>
        <v>1</v>
      </c>
      <c r="AE138" s="109" t="b">
        <f t="shared" si="88"/>
        <v>1</v>
      </c>
    </row>
    <row r="139" spans="1:31" ht="47.25">
      <c r="A139" s="2">
        <v>3.35</v>
      </c>
      <c r="B139" s="2" t="s">
        <v>94</v>
      </c>
      <c r="C139" s="2">
        <v>0</v>
      </c>
      <c r="D139" s="3">
        <v>0</v>
      </c>
      <c r="E139" s="2">
        <f>C139</f>
        <v>0</v>
      </c>
      <c r="F139" s="3">
        <f>D139*50%</f>
        <v>0</v>
      </c>
      <c r="G139" s="108" t="e">
        <f t="shared" si="85"/>
        <v>#DIV/0!</v>
      </c>
      <c r="H139" s="108" t="e">
        <f t="shared" si="86"/>
        <v>#DIV/0!</v>
      </c>
      <c r="I139" s="2">
        <f t="shared" si="84"/>
        <v>0</v>
      </c>
      <c r="J139" s="3">
        <f t="shared" si="84"/>
        <v>0</v>
      </c>
      <c r="K139" s="2"/>
      <c r="L139" s="3"/>
      <c r="M139" s="2"/>
      <c r="N139" s="3"/>
      <c r="O139" s="2">
        <v>0.5</v>
      </c>
      <c r="P139" s="2"/>
      <c r="Q139" s="3">
        <f t="shared" si="76"/>
        <v>0</v>
      </c>
      <c r="R139" s="2">
        <f t="shared" si="80"/>
        <v>0</v>
      </c>
      <c r="S139" s="3">
        <f t="shared" si="81"/>
        <v>0</v>
      </c>
      <c r="T139" s="2"/>
      <c r="U139" s="3"/>
      <c r="V139" s="2"/>
      <c r="W139" s="3"/>
      <c r="X139" s="2">
        <v>0.5</v>
      </c>
      <c r="Y139" s="2"/>
      <c r="Z139" s="3">
        <f t="shared" si="77"/>
        <v>0</v>
      </c>
      <c r="AA139" s="2">
        <f t="shared" si="78"/>
        <v>0</v>
      </c>
      <c r="AB139" s="3">
        <f t="shared" si="79"/>
        <v>0</v>
      </c>
      <c r="AC139" s="2"/>
      <c r="AD139" s="109" t="b">
        <f t="shared" si="87"/>
        <v>1</v>
      </c>
      <c r="AE139" s="109" t="b">
        <f t="shared" si="88"/>
        <v>1</v>
      </c>
    </row>
    <row r="140" spans="1:31" ht="63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5"/>
        <v>#DIV/0!</v>
      </c>
      <c r="H140" s="108" t="e">
        <f t="shared" si="86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/>
      <c r="Q140" s="3">
        <f t="shared" si="76"/>
        <v>0</v>
      </c>
      <c r="R140" s="2">
        <f t="shared" si="80"/>
        <v>0</v>
      </c>
      <c r="S140" s="3">
        <f t="shared" si="81"/>
        <v>0</v>
      </c>
      <c r="T140" s="2"/>
      <c r="U140" s="3"/>
      <c r="V140" s="2"/>
      <c r="W140" s="3"/>
      <c r="X140" s="2">
        <v>0.2</v>
      </c>
      <c r="Y140" s="2"/>
      <c r="Z140" s="3">
        <f t="shared" si="77"/>
        <v>0</v>
      </c>
      <c r="AA140" s="2">
        <f t="shared" si="78"/>
        <v>0</v>
      </c>
      <c r="AB140" s="3">
        <f t="shared" si="79"/>
        <v>0</v>
      </c>
      <c r="AC140" s="2"/>
      <c r="AD140" s="109" t="b">
        <f t="shared" si="87"/>
        <v>1</v>
      </c>
      <c r="AE140" s="109" t="b">
        <f t="shared" si="88"/>
        <v>1</v>
      </c>
    </row>
    <row r="141" spans="1:31" s="176" customFormat="1" ht="31.5">
      <c r="A141" s="4"/>
      <c r="B141" s="4" t="s">
        <v>67</v>
      </c>
      <c r="C141" s="4">
        <f>SUM(C119:C140)</f>
        <v>0</v>
      </c>
      <c r="D141" s="5">
        <f>SUM(D119:D140)</f>
        <v>0</v>
      </c>
      <c r="E141" s="4">
        <f>SUM(E119:E140)</f>
        <v>0</v>
      </c>
      <c r="F141" s="5">
        <f>SUM(F119:F140)</f>
        <v>0</v>
      </c>
      <c r="G141" s="175" t="e">
        <f t="shared" si="85"/>
        <v>#DIV/0!</v>
      </c>
      <c r="H141" s="175" t="e">
        <f t="shared" si="86"/>
        <v>#DIV/0!</v>
      </c>
      <c r="I141" s="4">
        <f t="shared" ref="I141:N141" si="89">SUM(I119:I140)</f>
        <v>0</v>
      </c>
      <c r="J141" s="5">
        <f t="shared" si="89"/>
        <v>0</v>
      </c>
      <c r="K141" s="4">
        <f t="shared" si="89"/>
        <v>0</v>
      </c>
      <c r="L141" s="5">
        <f t="shared" si="89"/>
        <v>0</v>
      </c>
      <c r="M141" s="4">
        <f t="shared" si="89"/>
        <v>0</v>
      </c>
      <c r="N141" s="5">
        <f t="shared" si="89"/>
        <v>0</v>
      </c>
      <c r="O141" s="4">
        <f t="shared" ref="O141:W141" si="90">SUM(O119:O140)</f>
        <v>50.230000000000011</v>
      </c>
      <c r="P141" s="4">
        <f t="shared" si="90"/>
        <v>0</v>
      </c>
      <c r="Q141" s="5">
        <f t="shared" si="90"/>
        <v>0</v>
      </c>
      <c r="R141" s="4">
        <f t="shared" si="90"/>
        <v>0</v>
      </c>
      <c r="S141" s="5">
        <f t="shared" si="90"/>
        <v>0</v>
      </c>
      <c r="T141" s="4">
        <f t="shared" si="90"/>
        <v>0</v>
      </c>
      <c r="U141" s="5">
        <f t="shared" si="90"/>
        <v>0</v>
      </c>
      <c r="V141" s="4">
        <f t="shared" si="90"/>
        <v>0</v>
      </c>
      <c r="W141" s="5">
        <f t="shared" si="90"/>
        <v>0</v>
      </c>
      <c r="X141" s="4">
        <v>50.230000000000011</v>
      </c>
      <c r="Y141" s="4">
        <f>SUM(Y119:Y140)</f>
        <v>0</v>
      </c>
      <c r="Z141" s="5">
        <f>SUM(Z119:Z140)</f>
        <v>0</v>
      </c>
      <c r="AA141" s="4">
        <f>SUM(AA119:AA140)</f>
        <v>0</v>
      </c>
      <c r="AB141" s="5">
        <f>SUM(AB119:AB140)</f>
        <v>0</v>
      </c>
      <c r="AC141" s="4"/>
      <c r="AD141" s="109" t="b">
        <f t="shared" si="87"/>
        <v>1</v>
      </c>
      <c r="AE141" s="109" t="b">
        <f t="shared" si="88"/>
        <v>1</v>
      </c>
    </row>
    <row r="142" spans="1:31" s="176" customFormat="1" ht="31.5">
      <c r="A142" s="4"/>
      <c r="B142" s="4" t="s">
        <v>96</v>
      </c>
      <c r="C142" s="4">
        <f>C141+C117</f>
        <v>0</v>
      </c>
      <c r="D142" s="5">
        <f>D141+D117</f>
        <v>0</v>
      </c>
      <c r="E142" s="4">
        <f>E141+E117</f>
        <v>0</v>
      </c>
      <c r="F142" s="5">
        <f>F141+F117</f>
        <v>0</v>
      </c>
      <c r="G142" s="175" t="e">
        <f t="shared" si="85"/>
        <v>#DIV/0!</v>
      </c>
      <c r="H142" s="175" t="e">
        <f t="shared" si="86"/>
        <v>#DIV/0!</v>
      </c>
      <c r="I142" s="4">
        <f t="shared" ref="I142:W142" si="91">I141+I117</f>
        <v>0</v>
      </c>
      <c r="J142" s="5">
        <f t="shared" si="91"/>
        <v>0</v>
      </c>
      <c r="K142" s="4">
        <f t="shared" si="91"/>
        <v>0</v>
      </c>
      <c r="L142" s="5">
        <f t="shared" si="91"/>
        <v>0</v>
      </c>
      <c r="M142" s="4">
        <f t="shared" si="91"/>
        <v>0</v>
      </c>
      <c r="N142" s="5">
        <f t="shared" si="91"/>
        <v>0</v>
      </c>
      <c r="O142" s="4">
        <f t="shared" si="91"/>
        <v>50.230000000000011</v>
      </c>
      <c r="P142" s="4">
        <f t="shared" si="91"/>
        <v>0</v>
      </c>
      <c r="Q142" s="5">
        <f t="shared" si="91"/>
        <v>0</v>
      </c>
      <c r="R142" s="4">
        <f t="shared" si="91"/>
        <v>0</v>
      </c>
      <c r="S142" s="5">
        <f t="shared" si="91"/>
        <v>0</v>
      </c>
      <c r="T142" s="4">
        <f t="shared" si="91"/>
        <v>0</v>
      </c>
      <c r="U142" s="5">
        <f t="shared" si="91"/>
        <v>0</v>
      </c>
      <c r="V142" s="4">
        <f t="shared" si="91"/>
        <v>0</v>
      </c>
      <c r="W142" s="5">
        <f t="shared" si="91"/>
        <v>0</v>
      </c>
      <c r="X142" s="4">
        <v>50.230000000000011</v>
      </c>
      <c r="Y142" s="4">
        <f>Y141+Y117</f>
        <v>0</v>
      </c>
      <c r="Z142" s="5">
        <f>Z141+Z117</f>
        <v>0</v>
      </c>
      <c r="AA142" s="4">
        <f>AA141+AA117</f>
        <v>0</v>
      </c>
      <c r="AB142" s="5">
        <f>AB141+AB117</f>
        <v>0</v>
      </c>
      <c r="AC142" s="4"/>
      <c r="AD142" s="109" t="b">
        <f t="shared" si="87"/>
        <v>1</v>
      </c>
      <c r="AE142" s="109" t="b">
        <f t="shared" si="88"/>
        <v>1</v>
      </c>
    </row>
    <row r="143" spans="1:31" s="220" customFormat="1">
      <c r="A143" s="217"/>
      <c r="B143" s="217" t="s">
        <v>102</v>
      </c>
      <c r="C143" s="217">
        <f>C142+C110</f>
        <v>11</v>
      </c>
      <c r="D143" s="218">
        <f>D142+D110</f>
        <v>19.824999999999999</v>
      </c>
      <c r="E143" s="217">
        <f>E142+E110</f>
        <v>11</v>
      </c>
      <c r="F143" s="218">
        <f>F142+F110</f>
        <v>18.458749999999998</v>
      </c>
      <c r="G143" s="219">
        <f t="shared" si="85"/>
        <v>1</v>
      </c>
      <c r="H143" s="219">
        <f t="shared" si="86"/>
        <v>0.93108448928121057</v>
      </c>
      <c r="I143" s="217">
        <f t="shared" ref="I143:W143" si="92">I142+I110</f>
        <v>0</v>
      </c>
      <c r="J143" s="218">
        <f t="shared" si="92"/>
        <v>1.3662499999999989</v>
      </c>
      <c r="K143" s="217">
        <f t="shared" si="92"/>
        <v>0</v>
      </c>
      <c r="L143" s="218">
        <f t="shared" si="92"/>
        <v>0</v>
      </c>
      <c r="M143" s="217">
        <f t="shared" si="92"/>
        <v>0</v>
      </c>
      <c r="N143" s="218">
        <f t="shared" si="92"/>
        <v>0</v>
      </c>
      <c r="O143" s="217">
        <f t="shared" si="92"/>
        <v>84.910000000000011</v>
      </c>
      <c r="P143" s="217">
        <f t="shared" si="92"/>
        <v>12</v>
      </c>
      <c r="Q143" s="218">
        <f t="shared" si="92"/>
        <v>20.2</v>
      </c>
      <c r="R143" s="217">
        <f t="shared" si="92"/>
        <v>12</v>
      </c>
      <c r="S143" s="218">
        <f t="shared" si="92"/>
        <v>20.2</v>
      </c>
      <c r="T143" s="217">
        <f t="shared" si="92"/>
        <v>0</v>
      </c>
      <c r="U143" s="218">
        <f t="shared" si="92"/>
        <v>0</v>
      </c>
      <c r="V143" s="217">
        <f t="shared" si="92"/>
        <v>0</v>
      </c>
      <c r="W143" s="218">
        <f t="shared" si="92"/>
        <v>0</v>
      </c>
      <c r="X143" s="217">
        <v>84.910000000000011</v>
      </c>
      <c r="Y143" s="217">
        <f>Y142+Y110</f>
        <v>12</v>
      </c>
      <c r="Z143" s="218">
        <f>Z142+Z110</f>
        <v>20.2</v>
      </c>
      <c r="AA143" s="217">
        <f>AA142+AA110</f>
        <v>12</v>
      </c>
      <c r="AB143" s="218">
        <f>AB142+AB110</f>
        <v>20.2</v>
      </c>
      <c r="AC143" s="217"/>
      <c r="AD143" s="109" t="b">
        <f t="shared" si="87"/>
        <v>0</v>
      </c>
      <c r="AE143" s="109" t="b">
        <f t="shared" si="88"/>
        <v>1</v>
      </c>
    </row>
    <row r="144" spans="1:31" s="176" customFormat="1" ht="31.5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7"/>
        <v>1</v>
      </c>
      <c r="AE144" s="109" t="b">
        <f t="shared" si="88"/>
        <v>1</v>
      </c>
    </row>
    <row r="145" spans="1:31" ht="31.5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5"/>
        <v>#DIV/0!</v>
      </c>
      <c r="H145" s="108" t="e">
        <f t="shared" si="86"/>
        <v>#DIV/0!</v>
      </c>
      <c r="I145" s="2">
        <f t="shared" si="84"/>
        <v>0</v>
      </c>
      <c r="J145" s="3">
        <f t="shared" si="84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7"/>
        <v>1</v>
      </c>
      <c r="AE145" s="109" t="b">
        <f t="shared" si="88"/>
        <v>1</v>
      </c>
    </row>
    <row r="146" spans="1:31" ht="63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5"/>
        <v>#DIV/0!</v>
      </c>
      <c r="H146" s="108" t="e">
        <f t="shared" si="86"/>
        <v>#DIV/0!</v>
      </c>
      <c r="I146" s="2">
        <f t="shared" si="84"/>
        <v>0</v>
      </c>
      <c r="J146" s="3">
        <f t="shared" si="84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7"/>
        <v>1</v>
      </c>
      <c r="AE146" s="109" t="b">
        <f t="shared" si="88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5"/>
        <v>#DIV/0!</v>
      </c>
      <c r="H147" s="175" t="e">
        <f t="shared" si="86"/>
        <v>#DIV/0!</v>
      </c>
      <c r="I147" s="4">
        <f t="shared" ref="I147:N147" si="93">SUM(I145:I146)</f>
        <v>0</v>
      </c>
      <c r="J147" s="5">
        <f t="shared" si="93"/>
        <v>0</v>
      </c>
      <c r="K147" s="4">
        <f t="shared" si="93"/>
        <v>0</v>
      </c>
      <c r="L147" s="5">
        <f t="shared" si="93"/>
        <v>0</v>
      </c>
      <c r="M147" s="4">
        <f t="shared" si="93"/>
        <v>0</v>
      </c>
      <c r="N147" s="5">
        <f t="shared" si="93"/>
        <v>0</v>
      </c>
      <c r="O147" s="4"/>
      <c r="P147" s="4">
        <f t="shared" ref="P147:W147" si="94">SUM(P145:P146)</f>
        <v>0</v>
      </c>
      <c r="Q147" s="5">
        <f t="shared" si="94"/>
        <v>0</v>
      </c>
      <c r="R147" s="4">
        <f t="shared" si="94"/>
        <v>0</v>
      </c>
      <c r="S147" s="5">
        <f t="shared" si="94"/>
        <v>0</v>
      </c>
      <c r="T147" s="4">
        <f t="shared" si="94"/>
        <v>0</v>
      </c>
      <c r="U147" s="5">
        <f t="shared" si="94"/>
        <v>0</v>
      </c>
      <c r="V147" s="4">
        <f t="shared" si="94"/>
        <v>0</v>
      </c>
      <c r="W147" s="5">
        <f t="shared" si="94"/>
        <v>0</v>
      </c>
      <c r="X147" s="4"/>
      <c r="Y147" s="4">
        <f>SUM(Y145:Y146)</f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7"/>
        <v>1</v>
      </c>
      <c r="AE147" s="109" t="b">
        <f t="shared" si="88"/>
        <v>1</v>
      </c>
    </row>
    <row r="148" spans="1:31" s="176" customFormat="1" ht="173.2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5"/>
        <v>#DIV/0!</v>
      </c>
      <c r="H148" s="108" t="e">
        <f t="shared" si="86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7"/>
        <v>1</v>
      </c>
      <c r="AE148" s="109" t="b">
        <f t="shared" si="88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5"/>
        <v>#DIV/0!</v>
      </c>
      <c r="H149" s="175" t="e">
        <f t="shared" si="86"/>
        <v>#DIV/0!</v>
      </c>
      <c r="I149" s="4">
        <f t="shared" ref="I149:N149" si="95">SUM(I148)</f>
        <v>0</v>
      </c>
      <c r="J149" s="5">
        <f t="shared" si="95"/>
        <v>0</v>
      </c>
      <c r="K149" s="4">
        <f t="shared" si="95"/>
        <v>0</v>
      </c>
      <c r="L149" s="5">
        <f t="shared" si="95"/>
        <v>0</v>
      </c>
      <c r="M149" s="4">
        <f t="shared" si="95"/>
        <v>0</v>
      </c>
      <c r="N149" s="5">
        <f t="shared" si="95"/>
        <v>0</v>
      </c>
      <c r="O149" s="4">
        <f t="shared" ref="O149:AB149" si="96">SUM(O148)</f>
        <v>0</v>
      </c>
      <c r="P149" s="4">
        <f t="shared" si="96"/>
        <v>0</v>
      </c>
      <c r="Q149" s="5">
        <f t="shared" si="96"/>
        <v>0</v>
      </c>
      <c r="R149" s="4">
        <f t="shared" si="96"/>
        <v>0</v>
      </c>
      <c r="S149" s="5">
        <f t="shared" si="96"/>
        <v>0</v>
      </c>
      <c r="T149" s="4">
        <f t="shared" si="96"/>
        <v>0</v>
      </c>
      <c r="U149" s="5">
        <f t="shared" si="96"/>
        <v>0</v>
      </c>
      <c r="V149" s="4">
        <f t="shared" si="96"/>
        <v>0</v>
      </c>
      <c r="W149" s="5">
        <f t="shared" si="96"/>
        <v>0</v>
      </c>
      <c r="X149" s="4">
        <v>0</v>
      </c>
      <c r="Y149" s="4">
        <f t="shared" si="96"/>
        <v>0</v>
      </c>
      <c r="Z149" s="5">
        <f t="shared" si="96"/>
        <v>0</v>
      </c>
      <c r="AA149" s="4">
        <f t="shared" si="96"/>
        <v>0</v>
      </c>
      <c r="AB149" s="5">
        <f t="shared" si="96"/>
        <v>0</v>
      </c>
      <c r="AC149" s="4"/>
      <c r="AD149" s="109" t="b">
        <f t="shared" si="87"/>
        <v>1</v>
      </c>
      <c r="AE149" s="109" t="b">
        <f t="shared" si="88"/>
        <v>1</v>
      </c>
    </row>
    <row r="150" spans="1:31" s="176" customFormat="1" ht="63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7"/>
        <v>1</v>
      </c>
      <c r="AE150" s="109" t="b">
        <f t="shared" si="88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7"/>
        <v>1</v>
      </c>
      <c r="AE151" s="109" t="b">
        <f t="shared" si="88"/>
        <v>1</v>
      </c>
    </row>
    <row r="152" spans="1:31">
      <c r="A152" s="2"/>
      <c r="B152" s="2" t="s">
        <v>111</v>
      </c>
      <c r="C152" s="2">
        <v>483</v>
      </c>
      <c r="D152" s="3">
        <v>96.600000000000009</v>
      </c>
      <c r="E152" s="2">
        <v>150</v>
      </c>
      <c r="F152" s="3">
        <f>D152*31%</f>
        <v>29.946000000000002</v>
      </c>
      <c r="G152" s="108">
        <f t="shared" si="85"/>
        <v>0.3105590062111801</v>
      </c>
      <c r="H152" s="108">
        <f t="shared" si="86"/>
        <v>0.31</v>
      </c>
      <c r="I152" s="2">
        <f t="shared" si="84"/>
        <v>333</v>
      </c>
      <c r="J152" s="3">
        <f t="shared" si="84"/>
        <v>66.654000000000011</v>
      </c>
      <c r="K152" s="2"/>
      <c r="L152" s="3"/>
      <c r="M152" s="2"/>
      <c r="N152" s="3"/>
      <c r="O152" s="2">
        <v>0.2</v>
      </c>
      <c r="P152" s="2">
        <v>319</v>
      </c>
      <c r="Q152" s="3">
        <f>P152*O152</f>
        <v>63.800000000000004</v>
      </c>
      <c r="R152" s="2">
        <f t="shared" ref="R152:S155" si="97">K152+M152+P152</f>
        <v>319</v>
      </c>
      <c r="S152" s="3">
        <f t="shared" si="97"/>
        <v>63.800000000000004</v>
      </c>
      <c r="T152" s="2"/>
      <c r="U152" s="3"/>
      <c r="V152" s="2"/>
      <c r="W152" s="3"/>
      <c r="X152" s="2">
        <v>0.2</v>
      </c>
      <c r="Y152" s="2">
        <v>319</v>
      </c>
      <c r="Z152" s="3">
        <f>X152*Y152</f>
        <v>63.800000000000004</v>
      </c>
      <c r="AA152" s="2">
        <f t="shared" ref="AA152:AB155" si="98">T152+V152+Y152</f>
        <v>319</v>
      </c>
      <c r="AB152" s="3">
        <f t="shared" si="98"/>
        <v>63.800000000000004</v>
      </c>
      <c r="AC152" s="2"/>
      <c r="AD152" s="109" t="b">
        <f t="shared" si="87"/>
        <v>1</v>
      </c>
      <c r="AE152" s="109" t="b">
        <f t="shared" si="88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5"/>
        <v>#DIV/0!</v>
      </c>
      <c r="H153" s="108" t="e">
        <f t="shared" si="86"/>
        <v>#DIV/0!</v>
      </c>
      <c r="I153" s="2">
        <f t="shared" si="84"/>
        <v>0</v>
      </c>
      <c r="J153" s="3">
        <f t="shared" si="84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7"/>
        <v>0</v>
      </c>
      <c r="S153" s="3">
        <f t="shared" si="97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8"/>
        <v>0</v>
      </c>
      <c r="AB153" s="3">
        <f t="shared" si="98"/>
        <v>0</v>
      </c>
      <c r="AC153" s="2"/>
      <c r="AD153" s="109" t="b">
        <f t="shared" si="87"/>
        <v>1</v>
      </c>
      <c r="AE153" s="109" t="b">
        <f t="shared" si="88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5"/>
        <v>#DIV/0!</v>
      </c>
      <c r="H154" s="108" t="e">
        <f t="shared" si="86"/>
        <v>#DIV/0!</v>
      </c>
      <c r="I154" s="2">
        <f t="shared" si="84"/>
        <v>0</v>
      </c>
      <c r="J154" s="3">
        <f t="shared" si="84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7"/>
        <v>0</v>
      </c>
      <c r="S154" s="3">
        <f t="shared" si="97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8"/>
        <v>0</v>
      </c>
      <c r="AB154" s="3">
        <f t="shared" si="98"/>
        <v>0</v>
      </c>
      <c r="AC154" s="2"/>
      <c r="AD154" s="109" t="b">
        <f t="shared" si="87"/>
        <v>1</v>
      </c>
      <c r="AE154" s="109" t="b">
        <f t="shared" si="88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5"/>
        <v>#DIV/0!</v>
      </c>
      <c r="H155" s="108" t="e">
        <f t="shared" si="86"/>
        <v>#DIV/0!</v>
      </c>
      <c r="I155" s="2">
        <f t="shared" si="84"/>
        <v>0</v>
      </c>
      <c r="J155" s="3">
        <f t="shared" si="84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7"/>
        <v>0</v>
      </c>
      <c r="S155" s="3">
        <f t="shared" si="97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8"/>
        <v>0</v>
      </c>
      <c r="AB155" s="3">
        <f t="shared" si="98"/>
        <v>0</v>
      </c>
      <c r="AC155" s="2"/>
      <c r="AD155" s="109" t="b">
        <f t="shared" si="87"/>
        <v>1</v>
      </c>
      <c r="AE155" s="109" t="b">
        <f t="shared" si="88"/>
        <v>1</v>
      </c>
    </row>
    <row r="156" spans="1:31" s="176" customFormat="1">
      <c r="A156" s="4"/>
      <c r="B156" s="4" t="s">
        <v>106</v>
      </c>
      <c r="C156" s="4">
        <f>SUM(C152:C155)</f>
        <v>483</v>
      </c>
      <c r="D156" s="5">
        <f>SUM(D152:D155)</f>
        <v>96.600000000000009</v>
      </c>
      <c r="E156" s="4">
        <f>SUM(E152:E155)</f>
        <v>150</v>
      </c>
      <c r="F156" s="5">
        <f>SUM(F152:F155)</f>
        <v>29.946000000000002</v>
      </c>
      <c r="G156" s="175">
        <f t="shared" si="85"/>
        <v>0.3105590062111801</v>
      </c>
      <c r="H156" s="175">
        <f t="shared" si="86"/>
        <v>0.31</v>
      </c>
      <c r="I156" s="4">
        <f t="shared" ref="I156:AB156" si="99">SUM(I152:I155)</f>
        <v>333</v>
      </c>
      <c r="J156" s="5">
        <f t="shared" si="99"/>
        <v>66.654000000000011</v>
      </c>
      <c r="K156" s="4">
        <f t="shared" si="99"/>
        <v>0</v>
      </c>
      <c r="L156" s="5">
        <f t="shared" si="99"/>
        <v>0</v>
      </c>
      <c r="M156" s="4">
        <f t="shared" si="99"/>
        <v>0</v>
      </c>
      <c r="N156" s="5">
        <f t="shared" si="99"/>
        <v>0</v>
      </c>
      <c r="O156" s="4">
        <f t="shared" si="99"/>
        <v>0.2</v>
      </c>
      <c r="P156" s="4">
        <f t="shared" si="99"/>
        <v>319</v>
      </c>
      <c r="Q156" s="5">
        <f t="shared" si="99"/>
        <v>63.800000000000004</v>
      </c>
      <c r="R156" s="4">
        <f t="shared" si="99"/>
        <v>319</v>
      </c>
      <c r="S156" s="5">
        <f t="shared" si="99"/>
        <v>63.800000000000004</v>
      </c>
      <c r="T156" s="4">
        <f t="shared" si="99"/>
        <v>0</v>
      </c>
      <c r="U156" s="5">
        <f t="shared" si="99"/>
        <v>0</v>
      </c>
      <c r="V156" s="4">
        <f t="shared" si="99"/>
        <v>0</v>
      </c>
      <c r="W156" s="5">
        <f t="shared" si="99"/>
        <v>0</v>
      </c>
      <c r="X156" s="4">
        <v>0.2</v>
      </c>
      <c r="Y156" s="4">
        <f t="shared" si="99"/>
        <v>319</v>
      </c>
      <c r="Z156" s="5">
        <f t="shared" si="99"/>
        <v>63.800000000000004</v>
      </c>
      <c r="AA156" s="4">
        <f t="shared" si="99"/>
        <v>319</v>
      </c>
      <c r="AB156" s="5">
        <f t="shared" si="99"/>
        <v>63.800000000000004</v>
      </c>
      <c r="AC156" s="4"/>
      <c r="AD156" s="109" t="b">
        <f t="shared" si="87"/>
        <v>1</v>
      </c>
      <c r="AE156" s="109" t="b">
        <f t="shared" si="88"/>
        <v>1</v>
      </c>
    </row>
    <row r="157" spans="1:31" s="176" customFormat="1" ht="47.2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7"/>
        <v>1</v>
      </c>
      <c r="AE157" s="109" t="b">
        <f t="shared" si="88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5"/>
        <v>#DIV/0!</v>
      </c>
      <c r="H158" s="108" t="e">
        <f t="shared" si="86"/>
        <v>#DIV/0!</v>
      </c>
      <c r="I158" s="2">
        <f t="shared" si="84"/>
        <v>0</v>
      </c>
      <c r="J158" s="3">
        <f t="shared" si="84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0">K158+M158+P158</f>
        <v>0</v>
      </c>
      <c r="S158" s="3">
        <f t="shared" si="100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1">T158+V158+Y158</f>
        <v>0</v>
      </c>
      <c r="AB158" s="3">
        <f t="shared" si="101"/>
        <v>0</v>
      </c>
      <c r="AC158" s="2"/>
      <c r="AD158" s="109" t="b">
        <f t="shared" si="87"/>
        <v>1</v>
      </c>
      <c r="AE158" s="109" t="b">
        <f t="shared" si="88"/>
        <v>1</v>
      </c>
    </row>
    <row r="159" spans="1:31">
      <c r="A159" s="2"/>
      <c r="B159" s="2" t="s">
        <v>112</v>
      </c>
      <c r="C159" s="2">
        <v>302</v>
      </c>
      <c r="D159" s="3">
        <v>45.3</v>
      </c>
      <c r="E159" s="2">
        <v>97</v>
      </c>
      <c r="F159" s="3">
        <f>D159*32%</f>
        <v>14.495999999999999</v>
      </c>
      <c r="G159" s="108">
        <f t="shared" si="85"/>
        <v>0.32119205298013243</v>
      </c>
      <c r="H159" s="108">
        <f t="shared" si="86"/>
        <v>0.32</v>
      </c>
      <c r="I159" s="2">
        <f t="shared" si="84"/>
        <v>205</v>
      </c>
      <c r="J159" s="3">
        <f t="shared" si="84"/>
        <v>30.803999999999998</v>
      </c>
      <c r="K159" s="2"/>
      <c r="L159" s="3"/>
      <c r="M159" s="2"/>
      <c r="N159" s="3"/>
      <c r="O159" s="2">
        <f>0.2/12*9</f>
        <v>0.15</v>
      </c>
      <c r="P159" s="2">
        <v>538</v>
      </c>
      <c r="Q159" s="3">
        <f>P159*O159</f>
        <v>80.7</v>
      </c>
      <c r="R159" s="2">
        <f t="shared" si="100"/>
        <v>538</v>
      </c>
      <c r="S159" s="3">
        <f t="shared" si="100"/>
        <v>80.7</v>
      </c>
      <c r="T159" s="2"/>
      <c r="U159" s="3"/>
      <c r="V159" s="2"/>
      <c r="W159" s="3"/>
      <c r="X159" s="2">
        <v>0.15</v>
      </c>
      <c r="Y159" s="2">
        <v>538</v>
      </c>
      <c r="Z159" s="3">
        <f>X159*Y159</f>
        <v>80.7</v>
      </c>
      <c r="AA159" s="2">
        <f t="shared" si="101"/>
        <v>538</v>
      </c>
      <c r="AB159" s="3">
        <f t="shared" si="101"/>
        <v>80.7</v>
      </c>
      <c r="AC159" s="2"/>
      <c r="AD159" s="109" t="b">
        <f t="shared" si="87"/>
        <v>1</v>
      </c>
      <c r="AE159" s="109" t="b">
        <f t="shared" si="88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5"/>
        <v>#DIV/0!</v>
      </c>
      <c r="H160" s="108" t="e">
        <f t="shared" si="86"/>
        <v>#DIV/0!</v>
      </c>
      <c r="I160" s="2">
        <f t="shared" si="84"/>
        <v>0</v>
      </c>
      <c r="J160" s="3">
        <f t="shared" si="84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0"/>
        <v>0</v>
      </c>
      <c r="S160" s="3">
        <f t="shared" si="100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1"/>
        <v>0</v>
      </c>
      <c r="AB160" s="3">
        <f t="shared" si="101"/>
        <v>0</v>
      </c>
      <c r="AC160" s="2"/>
      <c r="AD160" s="109" t="b">
        <f t="shared" si="87"/>
        <v>1</v>
      </c>
      <c r="AE160" s="109" t="b">
        <f t="shared" si="88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5"/>
        <v>#DIV/0!</v>
      </c>
      <c r="H161" s="108" t="e">
        <f t="shared" si="86"/>
        <v>#DIV/0!</v>
      </c>
      <c r="I161" s="2">
        <f t="shared" si="84"/>
        <v>0</v>
      </c>
      <c r="J161" s="3">
        <f t="shared" si="84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0"/>
        <v>0</v>
      </c>
      <c r="S161" s="3">
        <f t="shared" si="100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1"/>
        <v>0</v>
      </c>
      <c r="AB161" s="3">
        <f t="shared" si="101"/>
        <v>0</v>
      </c>
      <c r="AC161" s="2"/>
      <c r="AD161" s="109" t="b">
        <f t="shared" si="87"/>
        <v>1</v>
      </c>
      <c r="AE161" s="109" t="b">
        <f t="shared" si="88"/>
        <v>1</v>
      </c>
    </row>
    <row r="162" spans="1:31" s="176" customFormat="1">
      <c r="A162" s="4"/>
      <c r="B162" s="4" t="s">
        <v>106</v>
      </c>
      <c r="C162" s="4">
        <f>SUM(C158:C161)</f>
        <v>302</v>
      </c>
      <c r="D162" s="5">
        <f>SUM(D158:D161)</f>
        <v>45.3</v>
      </c>
      <c r="E162" s="4">
        <f>SUM(E158:E161)</f>
        <v>97</v>
      </c>
      <c r="F162" s="5">
        <f>SUM(F158:F161)</f>
        <v>14.495999999999999</v>
      </c>
      <c r="G162" s="175">
        <f t="shared" si="85"/>
        <v>0.32119205298013243</v>
      </c>
      <c r="H162" s="175">
        <f t="shared" si="86"/>
        <v>0.32</v>
      </c>
      <c r="I162" s="4">
        <f t="shared" ref="I162:N162" si="102">SUM(I158:I161)</f>
        <v>205</v>
      </c>
      <c r="J162" s="5">
        <f t="shared" si="102"/>
        <v>30.803999999999998</v>
      </c>
      <c r="K162" s="4">
        <f t="shared" si="102"/>
        <v>0</v>
      </c>
      <c r="L162" s="5">
        <f t="shared" si="102"/>
        <v>0</v>
      </c>
      <c r="M162" s="4">
        <f t="shared" si="102"/>
        <v>0</v>
      </c>
      <c r="N162" s="5">
        <f t="shared" si="102"/>
        <v>0</v>
      </c>
      <c r="O162" s="4">
        <f t="shared" ref="O162:AB162" si="103">SUM(O158:O161)</f>
        <v>0.15</v>
      </c>
      <c r="P162" s="4">
        <f t="shared" si="103"/>
        <v>538</v>
      </c>
      <c r="Q162" s="5">
        <f t="shared" si="103"/>
        <v>80.7</v>
      </c>
      <c r="R162" s="4">
        <f t="shared" si="103"/>
        <v>538</v>
      </c>
      <c r="S162" s="5">
        <f t="shared" si="103"/>
        <v>80.7</v>
      </c>
      <c r="T162" s="4">
        <f t="shared" si="103"/>
        <v>0</v>
      </c>
      <c r="U162" s="5">
        <f t="shared" si="103"/>
        <v>0</v>
      </c>
      <c r="V162" s="4">
        <f t="shared" si="103"/>
        <v>0</v>
      </c>
      <c r="W162" s="5">
        <f t="shared" si="103"/>
        <v>0</v>
      </c>
      <c r="X162" s="4">
        <v>0.15</v>
      </c>
      <c r="Y162" s="4">
        <f t="shared" si="103"/>
        <v>538</v>
      </c>
      <c r="Z162" s="5">
        <f t="shared" si="103"/>
        <v>80.7</v>
      </c>
      <c r="AA162" s="4">
        <f t="shared" si="103"/>
        <v>538</v>
      </c>
      <c r="AB162" s="5">
        <f t="shared" si="103"/>
        <v>80.7</v>
      </c>
      <c r="AC162" s="4"/>
      <c r="AD162" s="109" t="b">
        <f t="shared" si="87"/>
        <v>1</v>
      </c>
      <c r="AE162" s="109" t="b">
        <f t="shared" si="88"/>
        <v>1</v>
      </c>
    </row>
    <row r="163" spans="1:31" s="176" customFormat="1" ht="31.5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7"/>
        <v>1</v>
      </c>
      <c r="AE163" s="109" t="b">
        <f t="shared" si="88"/>
        <v>1</v>
      </c>
    </row>
    <row r="164" spans="1:31">
      <c r="A164" s="2"/>
      <c r="B164" s="2" t="s">
        <v>111</v>
      </c>
      <c r="C164" s="2">
        <v>924</v>
      </c>
      <c r="D164" s="3">
        <v>55.44</v>
      </c>
      <c r="E164" s="2">
        <v>286</v>
      </c>
      <c r="F164" s="3">
        <f>D164*31%</f>
        <v>17.186399999999999</v>
      </c>
      <c r="G164" s="108">
        <f t="shared" si="85"/>
        <v>0.30952380952380953</v>
      </c>
      <c r="H164" s="108">
        <f t="shared" si="86"/>
        <v>0.31</v>
      </c>
      <c r="I164" s="2">
        <f t="shared" si="84"/>
        <v>638</v>
      </c>
      <c r="J164" s="3">
        <f t="shared" si="84"/>
        <v>38.253599999999999</v>
      </c>
      <c r="K164" s="2"/>
      <c r="L164" s="3"/>
      <c r="M164" s="2"/>
      <c r="N164" s="3"/>
      <c r="O164" s="2">
        <v>0.06</v>
      </c>
      <c r="P164" s="2">
        <v>280</v>
      </c>
      <c r="Q164" s="3">
        <f>P164*O164</f>
        <v>16.8</v>
      </c>
      <c r="R164" s="2">
        <f t="shared" ref="R164:S167" si="104">K164+M164+P164</f>
        <v>280</v>
      </c>
      <c r="S164" s="3">
        <f t="shared" si="104"/>
        <v>16.8</v>
      </c>
      <c r="T164" s="2"/>
      <c r="U164" s="3"/>
      <c r="V164" s="2"/>
      <c r="W164" s="3"/>
      <c r="X164" s="2">
        <v>0.06</v>
      </c>
      <c r="Y164" s="2">
        <v>280</v>
      </c>
      <c r="Z164" s="3">
        <f>X164*Y164</f>
        <v>16.8</v>
      </c>
      <c r="AA164" s="2">
        <f t="shared" ref="AA164:AB167" si="105">T164+V164+Y164</f>
        <v>280</v>
      </c>
      <c r="AB164" s="3">
        <f t="shared" si="105"/>
        <v>16.8</v>
      </c>
      <c r="AC164" s="2"/>
      <c r="AD164" s="109" t="b">
        <f t="shared" si="87"/>
        <v>1</v>
      </c>
      <c r="AE164" s="109" t="b">
        <f t="shared" si="88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5"/>
        <v>#DIV/0!</v>
      </c>
      <c r="H165" s="108" t="e">
        <f t="shared" si="86"/>
        <v>#DIV/0!</v>
      </c>
      <c r="I165" s="2">
        <f t="shared" si="84"/>
        <v>0</v>
      </c>
      <c r="J165" s="3">
        <f t="shared" si="84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4"/>
        <v>0</v>
      </c>
      <c r="S165" s="3">
        <f t="shared" si="104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5"/>
        <v>0</v>
      </c>
      <c r="AB165" s="3">
        <f t="shared" si="105"/>
        <v>0</v>
      </c>
      <c r="AC165" s="2"/>
      <c r="AD165" s="109" t="b">
        <f t="shared" si="87"/>
        <v>1</v>
      </c>
      <c r="AE165" s="109" t="b">
        <f t="shared" si="88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5"/>
        <v>#DIV/0!</v>
      </c>
      <c r="H166" s="108" t="e">
        <f t="shared" si="86"/>
        <v>#DIV/0!</v>
      </c>
      <c r="I166" s="2">
        <f t="shared" si="84"/>
        <v>0</v>
      </c>
      <c r="J166" s="3">
        <f t="shared" si="84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4"/>
        <v>0</v>
      </c>
      <c r="S166" s="3">
        <f t="shared" si="104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5"/>
        <v>0</v>
      </c>
      <c r="AB166" s="3">
        <f t="shared" si="105"/>
        <v>0</v>
      </c>
      <c r="AC166" s="2"/>
      <c r="AD166" s="109" t="b">
        <f t="shared" si="87"/>
        <v>1</v>
      </c>
      <c r="AE166" s="109" t="b">
        <f t="shared" si="88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5"/>
        <v>#DIV/0!</v>
      </c>
      <c r="H167" s="108" t="e">
        <f t="shared" si="86"/>
        <v>#DIV/0!</v>
      </c>
      <c r="I167" s="2">
        <f t="shared" si="84"/>
        <v>0</v>
      </c>
      <c r="J167" s="3">
        <f t="shared" si="84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4"/>
        <v>0</v>
      </c>
      <c r="S167" s="3">
        <f t="shared" si="104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5"/>
        <v>0</v>
      </c>
      <c r="AB167" s="3">
        <f t="shared" si="105"/>
        <v>0</v>
      </c>
      <c r="AC167" s="2"/>
      <c r="AD167" s="109" t="b">
        <f t="shared" si="87"/>
        <v>1</v>
      </c>
      <c r="AE167" s="109" t="b">
        <f t="shared" si="88"/>
        <v>1</v>
      </c>
    </row>
    <row r="168" spans="1:31" s="176" customFormat="1">
      <c r="A168" s="4"/>
      <c r="B168" s="4" t="s">
        <v>106</v>
      </c>
      <c r="C168" s="4">
        <f>SUM(C164:C167)</f>
        <v>924</v>
      </c>
      <c r="D168" s="5">
        <f>SUM(D164:D167)</f>
        <v>55.44</v>
      </c>
      <c r="E168" s="4">
        <f>SUM(E164:E167)</f>
        <v>286</v>
      </c>
      <c r="F168" s="5">
        <f>SUM(F164:F167)</f>
        <v>17.186399999999999</v>
      </c>
      <c r="G168" s="175">
        <f t="shared" si="85"/>
        <v>0.30952380952380953</v>
      </c>
      <c r="H168" s="175">
        <f t="shared" si="86"/>
        <v>0.31</v>
      </c>
      <c r="I168" s="4">
        <f t="shared" ref="I168:N168" si="106">SUM(I164:I167)</f>
        <v>638</v>
      </c>
      <c r="J168" s="5">
        <f t="shared" si="106"/>
        <v>38.253599999999999</v>
      </c>
      <c r="K168" s="4">
        <f t="shared" si="106"/>
        <v>0</v>
      </c>
      <c r="L168" s="5">
        <f t="shared" si="106"/>
        <v>0</v>
      </c>
      <c r="M168" s="4">
        <f t="shared" si="106"/>
        <v>0</v>
      </c>
      <c r="N168" s="5">
        <f t="shared" si="106"/>
        <v>0</v>
      </c>
      <c r="O168" s="4">
        <f t="shared" ref="O168:AB168" si="107">SUM(O164:O167)</f>
        <v>0.06</v>
      </c>
      <c r="P168" s="4">
        <f t="shared" si="107"/>
        <v>280</v>
      </c>
      <c r="Q168" s="5">
        <f t="shared" si="107"/>
        <v>16.8</v>
      </c>
      <c r="R168" s="4">
        <f t="shared" si="107"/>
        <v>280</v>
      </c>
      <c r="S168" s="5">
        <f t="shared" si="107"/>
        <v>16.8</v>
      </c>
      <c r="T168" s="4">
        <f t="shared" si="107"/>
        <v>0</v>
      </c>
      <c r="U168" s="5">
        <f t="shared" si="107"/>
        <v>0</v>
      </c>
      <c r="V168" s="4">
        <f t="shared" si="107"/>
        <v>0</v>
      </c>
      <c r="W168" s="5">
        <f t="shared" si="107"/>
        <v>0</v>
      </c>
      <c r="X168" s="4">
        <v>0.06</v>
      </c>
      <c r="Y168" s="4">
        <f t="shared" si="107"/>
        <v>280</v>
      </c>
      <c r="Z168" s="5">
        <f t="shared" si="107"/>
        <v>16.8</v>
      </c>
      <c r="AA168" s="4">
        <f t="shared" si="107"/>
        <v>280</v>
      </c>
      <c r="AB168" s="5">
        <f t="shared" si="107"/>
        <v>16.8</v>
      </c>
      <c r="AC168" s="4"/>
      <c r="AD168" s="109" t="b">
        <f t="shared" si="87"/>
        <v>1</v>
      </c>
      <c r="AE168" s="109" t="b">
        <f t="shared" si="88"/>
        <v>1</v>
      </c>
    </row>
    <row r="169" spans="1:31" s="176" customFormat="1" ht="47.2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7"/>
        <v>1</v>
      </c>
      <c r="AE169" s="109" t="b">
        <f t="shared" si="88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5"/>
        <v>#DIV/0!</v>
      </c>
      <c r="H170" s="108" t="e">
        <f t="shared" si="86"/>
        <v>#DIV/0!</v>
      </c>
      <c r="I170" s="2">
        <f t="shared" si="84"/>
        <v>0</v>
      </c>
      <c r="J170" s="3">
        <f t="shared" si="84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8">K170+M170+P170</f>
        <v>0</v>
      </c>
      <c r="S170" s="3">
        <f t="shared" si="108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09">T170+V170+Y170</f>
        <v>0</v>
      </c>
      <c r="AB170" s="3">
        <f t="shared" si="109"/>
        <v>0</v>
      </c>
      <c r="AC170" s="2"/>
      <c r="AD170" s="109" t="b">
        <f t="shared" si="87"/>
        <v>1</v>
      </c>
      <c r="AE170" s="109" t="b">
        <f t="shared" si="88"/>
        <v>1</v>
      </c>
    </row>
    <row r="171" spans="1:31">
      <c r="A171" s="2"/>
      <c r="B171" s="2" t="s">
        <v>112</v>
      </c>
      <c r="C171" s="2">
        <v>320</v>
      </c>
      <c r="D171" s="3">
        <v>14.399999999999999</v>
      </c>
      <c r="E171" s="2">
        <v>122</v>
      </c>
      <c r="F171" s="3">
        <f>D171*38%</f>
        <v>5.4719999999999995</v>
      </c>
      <c r="G171" s="108">
        <f t="shared" si="85"/>
        <v>0.38124999999999998</v>
      </c>
      <c r="H171" s="108">
        <f t="shared" si="86"/>
        <v>0.38</v>
      </c>
      <c r="I171" s="2">
        <f t="shared" si="84"/>
        <v>198</v>
      </c>
      <c r="J171" s="3">
        <f t="shared" si="84"/>
        <v>8.927999999999999</v>
      </c>
      <c r="K171" s="2"/>
      <c r="L171" s="3"/>
      <c r="M171" s="2"/>
      <c r="N171" s="3"/>
      <c r="O171" s="2">
        <f>0.06/12*9</f>
        <v>4.4999999999999998E-2</v>
      </c>
      <c r="P171" s="2">
        <v>836</v>
      </c>
      <c r="Q171" s="3">
        <f>P171*O171</f>
        <v>37.619999999999997</v>
      </c>
      <c r="R171" s="2">
        <f t="shared" si="108"/>
        <v>836</v>
      </c>
      <c r="S171" s="3">
        <f t="shared" si="108"/>
        <v>37.619999999999997</v>
      </c>
      <c r="T171" s="2"/>
      <c r="U171" s="3"/>
      <c r="V171" s="2"/>
      <c r="W171" s="3"/>
      <c r="X171" s="2">
        <v>4.4999999999999998E-2</v>
      </c>
      <c r="Y171" s="2">
        <v>836</v>
      </c>
      <c r="Z171" s="3">
        <f>X171*Y171</f>
        <v>37.619999999999997</v>
      </c>
      <c r="AA171" s="2">
        <f t="shared" si="109"/>
        <v>836</v>
      </c>
      <c r="AB171" s="3">
        <f t="shared" si="109"/>
        <v>37.619999999999997</v>
      </c>
      <c r="AC171" s="2"/>
      <c r="AD171" s="109" t="b">
        <f t="shared" si="87"/>
        <v>1</v>
      </c>
      <c r="AE171" s="109" t="b">
        <f t="shared" si="88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5"/>
        <v>#DIV/0!</v>
      </c>
      <c r="H172" s="108" t="e">
        <f t="shared" si="86"/>
        <v>#DIV/0!</v>
      </c>
      <c r="I172" s="2">
        <f t="shared" si="84"/>
        <v>0</v>
      </c>
      <c r="J172" s="3">
        <f t="shared" si="84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8"/>
        <v>0</v>
      </c>
      <c r="S172" s="3">
        <f t="shared" si="108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09"/>
        <v>0</v>
      </c>
      <c r="AB172" s="3">
        <f t="shared" si="109"/>
        <v>0</v>
      </c>
      <c r="AC172" s="2"/>
      <c r="AD172" s="109" t="b">
        <f t="shared" si="87"/>
        <v>1</v>
      </c>
      <c r="AE172" s="109" t="b">
        <f t="shared" si="88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5"/>
        <v>#DIV/0!</v>
      </c>
      <c r="H173" s="108" t="e">
        <f t="shared" si="86"/>
        <v>#DIV/0!</v>
      </c>
      <c r="I173" s="2">
        <f t="shared" si="84"/>
        <v>0</v>
      </c>
      <c r="J173" s="3">
        <f t="shared" si="84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8"/>
        <v>0</v>
      </c>
      <c r="S173" s="3">
        <f t="shared" si="108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09"/>
        <v>0</v>
      </c>
      <c r="AB173" s="3">
        <f t="shared" si="109"/>
        <v>0</v>
      </c>
      <c r="AC173" s="2"/>
      <c r="AD173" s="109" t="b">
        <f t="shared" si="87"/>
        <v>1</v>
      </c>
      <c r="AE173" s="109" t="b">
        <f t="shared" si="88"/>
        <v>1</v>
      </c>
    </row>
    <row r="174" spans="1:31" s="176" customFormat="1">
      <c r="A174" s="4"/>
      <c r="B174" s="4" t="s">
        <v>106</v>
      </c>
      <c r="C174" s="4">
        <f>SUM(C170:C173)</f>
        <v>320</v>
      </c>
      <c r="D174" s="5">
        <f>SUM(D170:D173)</f>
        <v>14.399999999999999</v>
      </c>
      <c r="E174" s="4">
        <f>SUM(E170:E173)</f>
        <v>122</v>
      </c>
      <c r="F174" s="5">
        <f>SUM(F170:F173)</f>
        <v>5.4719999999999995</v>
      </c>
      <c r="G174" s="175">
        <f t="shared" si="85"/>
        <v>0.38124999999999998</v>
      </c>
      <c r="H174" s="175">
        <f t="shared" si="86"/>
        <v>0.38</v>
      </c>
      <c r="I174" s="4">
        <f t="shared" ref="I174:N174" si="110">SUM(I170:I173)</f>
        <v>198</v>
      </c>
      <c r="J174" s="5">
        <f t="shared" si="110"/>
        <v>8.927999999999999</v>
      </c>
      <c r="K174" s="4">
        <f t="shared" si="110"/>
        <v>0</v>
      </c>
      <c r="L174" s="5">
        <f t="shared" si="110"/>
        <v>0</v>
      </c>
      <c r="M174" s="4">
        <f t="shared" si="110"/>
        <v>0</v>
      </c>
      <c r="N174" s="5">
        <f t="shared" si="110"/>
        <v>0</v>
      </c>
      <c r="O174" s="4">
        <f t="shared" ref="O174:AB174" si="111">SUM(O170:O173)</f>
        <v>4.4999999999999998E-2</v>
      </c>
      <c r="P174" s="4">
        <f t="shared" si="111"/>
        <v>836</v>
      </c>
      <c r="Q174" s="5">
        <f t="shared" si="111"/>
        <v>37.619999999999997</v>
      </c>
      <c r="R174" s="4">
        <f t="shared" si="111"/>
        <v>836</v>
      </c>
      <c r="S174" s="5">
        <f t="shared" si="111"/>
        <v>37.619999999999997</v>
      </c>
      <c r="T174" s="4">
        <f t="shared" si="111"/>
        <v>0</v>
      </c>
      <c r="U174" s="5">
        <f t="shared" si="111"/>
        <v>0</v>
      </c>
      <c r="V174" s="4">
        <f t="shared" si="111"/>
        <v>0</v>
      </c>
      <c r="W174" s="5">
        <f t="shared" si="111"/>
        <v>0</v>
      </c>
      <c r="X174" s="4">
        <v>4.4999999999999998E-2</v>
      </c>
      <c r="Y174" s="4">
        <f t="shared" si="111"/>
        <v>836</v>
      </c>
      <c r="Z174" s="5">
        <f t="shared" si="111"/>
        <v>37.619999999999997</v>
      </c>
      <c r="AA174" s="4">
        <f t="shared" si="111"/>
        <v>836</v>
      </c>
      <c r="AB174" s="5">
        <f t="shared" si="111"/>
        <v>37.619999999999997</v>
      </c>
      <c r="AC174" s="4"/>
      <c r="AD174" s="109" t="b">
        <f t="shared" si="87"/>
        <v>1</v>
      </c>
      <c r="AE174" s="109" t="b">
        <f t="shared" si="88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7"/>
        <v>1</v>
      </c>
      <c r="AE175" s="109" t="b">
        <f t="shared" si="88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5"/>
        <v>#DIV/0!</v>
      </c>
      <c r="H176" s="108" t="e">
        <f t="shared" si="86"/>
        <v>#DIV/0!</v>
      </c>
      <c r="I176" s="2">
        <f t="shared" ref="I176:J179" si="112">C176-E176</f>
        <v>0</v>
      </c>
      <c r="J176" s="3">
        <f t="shared" si="112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3">K176+M176+P176</f>
        <v>0</v>
      </c>
      <c r="S176" s="3">
        <f t="shared" si="113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4">T176+V176+Y176</f>
        <v>0</v>
      </c>
      <c r="AB176" s="3">
        <f t="shared" si="114"/>
        <v>0</v>
      </c>
      <c r="AC176" s="2"/>
      <c r="AD176" s="109" t="b">
        <f t="shared" si="87"/>
        <v>1</v>
      </c>
      <c r="AE176" s="109" t="b">
        <f t="shared" si="88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5"/>
        <v>#DIV/0!</v>
      </c>
      <c r="H177" s="108" t="e">
        <f t="shared" si="86"/>
        <v>#DIV/0!</v>
      </c>
      <c r="I177" s="2">
        <f t="shared" si="112"/>
        <v>0</v>
      </c>
      <c r="J177" s="3">
        <f t="shared" si="112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3"/>
        <v>0</v>
      </c>
      <c r="S177" s="3">
        <f t="shared" si="113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4"/>
        <v>0</v>
      </c>
      <c r="AB177" s="3">
        <f t="shared" si="114"/>
        <v>0</v>
      </c>
      <c r="AC177" s="2"/>
      <c r="AD177" s="109" t="b">
        <f t="shared" si="87"/>
        <v>1</v>
      </c>
      <c r="AE177" s="109" t="b">
        <f t="shared" si="88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5"/>
        <v>#DIV/0!</v>
      </c>
      <c r="H178" s="108" t="e">
        <f t="shared" si="86"/>
        <v>#DIV/0!</v>
      </c>
      <c r="I178" s="2">
        <f t="shared" si="112"/>
        <v>0</v>
      </c>
      <c r="J178" s="3">
        <f t="shared" si="112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3"/>
        <v>0</v>
      </c>
      <c r="S178" s="3">
        <f t="shared" si="113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4"/>
        <v>0</v>
      </c>
      <c r="AB178" s="3">
        <f t="shared" si="114"/>
        <v>0</v>
      </c>
      <c r="AC178" s="2"/>
      <c r="AD178" s="109" t="b">
        <f t="shared" si="87"/>
        <v>1</v>
      </c>
      <c r="AE178" s="109" t="b">
        <f t="shared" si="88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5"/>
        <v>#DIV/0!</v>
      </c>
      <c r="H179" s="108" t="e">
        <f t="shared" si="86"/>
        <v>#DIV/0!</v>
      </c>
      <c r="I179" s="2">
        <f t="shared" si="112"/>
        <v>0</v>
      </c>
      <c r="J179" s="3">
        <f t="shared" si="112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3"/>
        <v>0</v>
      </c>
      <c r="S179" s="3">
        <f t="shared" si="113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4"/>
        <v>0</v>
      </c>
      <c r="AB179" s="3">
        <f t="shared" si="114"/>
        <v>0</v>
      </c>
      <c r="AC179" s="2"/>
      <c r="AD179" s="109" t="b">
        <f t="shared" si="87"/>
        <v>1</v>
      </c>
      <c r="AE179" s="109" t="b">
        <f t="shared" si="88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5"/>
        <v>#DIV/0!</v>
      </c>
      <c r="H180" s="175" t="e">
        <f t="shared" si="86"/>
        <v>#DIV/0!</v>
      </c>
      <c r="I180" s="4">
        <f t="shared" ref="I180:AB180" si="115">SUM(I176:I179)</f>
        <v>0</v>
      </c>
      <c r="J180" s="5">
        <f t="shared" si="115"/>
        <v>0</v>
      </c>
      <c r="K180" s="4">
        <f t="shared" si="115"/>
        <v>0</v>
      </c>
      <c r="L180" s="5">
        <f t="shared" si="115"/>
        <v>0</v>
      </c>
      <c r="M180" s="4">
        <f t="shared" si="115"/>
        <v>0</v>
      </c>
      <c r="N180" s="5">
        <f t="shared" si="115"/>
        <v>0</v>
      </c>
      <c r="O180" s="4">
        <f t="shared" si="115"/>
        <v>0</v>
      </c>
      <c r="P180" s="4">
        <f t="shared" si="115"/>
        <v>0</v>
      </c>
      <c r="Q180" s="5">
        <f t="shared" si="115"/>
        <v>0</v>
      </c>
      <c r="R180" s="4">
        <f t="shared" si="115"/>
        <v>0</v>
      </c>
      <c r="S180" s="5">
        <f t="shared" si="115"/>
        <v>0</v>
      </c>
      <c r="T180" s="4">
        <f t="shared" si="115"/>
        <v>0</v>
      </c>
      <c r="U180" s="5">
        <f t="shared" si="115"/>
        <v>0</v>
      </c>
      <c r="V180" s="4">
        <f t="shared" si="115"/>
        <v>0</v>
      </c>
      <c r="W180" s="5">
        <f t="shared" si="115"/>
        <v>0</v>
      </c>
      <c r="X180" s="4">
        <v>0</v>
      </c>
      <c r="Y180" s="4">
        <f t="shared" si="115"/>
        <v>0</v>
      </c>
      <c r="Z180" s="5">
        <f t="shared" si="115"/>
        <v>0</v>
      </c>
      <c r="AA180" s="4">
        <f t="shared" si="115"/>
        <v>0</v>
      </c>
      <c r="AB180" s="5">
        <f t="shared" si="115"/>
        <v>0</v>
      </c>
      <c r="AC180" s="4"/>
      <c r="AD180" s="109" t="b">
        <f t="shared" si="87"/>
        <v>1</v>
      </c>
      <c r="AE180" s="109" t="b">
        <f t="shared" si="88"/>
        <v>1</v>
      </c>
    </row>
    <row r="181" spans="1:31" s="176" customFormat="1" ht="31.5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7"/>
        <v>1</v>
      </c>
      <c r="AE181" s="109" t="b">
        <f t="shared" si="88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5"/>
        <v>#DIV/0!</v>
      </c>
      <c r="H182" s="108" t="e">
        <f t="shared" si="86"/>
        <v>#DIV/0!</v>
      </c>
      <c r="I182" s="2">
        <f t="shared" si="84"/>
        <v>0</v>
      </c>
      <c r="J182" s="3">
        <f t="shared" si="84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6">K182+M182+P182</f>
        <v>0</v>
      </c>
      <c r="S182" s="3">
        <f t="shared" si="116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7">T182+V182+Y182</f>
        <v>0</v>
      </c>
      <c r="AB182" s="3">
        <f t="shared" si="117"/>
        <v>0</v>
      </c>
      <c r="AC182" s="2"/>
      <c r="AD182" s="109" t="b">
        <f t="shared" si="87"/>
        <v>1</v>
      </c>
      <c r="AE182" s="109" t="b">
        <f t="shared" si="88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5"/>
        <v>#DIV/0!</v>
      </c>
      <c r="H183" s="108" t="e">
        <f t="shared" si="86"/>
        <v>#DIV/0!</v>
      </c>
      <c r="I183" s="2">
        <f t="shared" si="84"/>
        <v>0</v>
      </c>
      <c r="J183" s="3">
        <f t="shared" si="84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6"/>
        <v>0</v>
      </c>
      <c r="S183" s="3">
        <f t="shared" si="116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7"/>
        <v>0</v>
      </c>
      <c r="AB183" s="3">
        <f t="shared" si="117"/>
        <v>0</v>
      </c>
      <c r="AC183" s="2"/>
      <c r="AD183" s="109" t="b">
        <f t="shared" si="87"/>
        <v>1</v>
      </c>
      <c r="AE183" s="109" t="b">
        <f t="shared" si="88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5"/>
        <v>#DIV/0!</v>
      </c>
      <c r="H184" s="108" t="e">
        <f t="shared" si="86"/>
        <v>#DIV/0!</v>
      </c>
      <c r="I184" s="2">
        <f t="shared" si="84"/>
        <v>0</v>
      </c>
      <c r="J184" s="3">
        <f t="shared" si="84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6"/>
        <v>0</v>
      </c>
      <c r="S184" s="3">
        <f t="shared" si="116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7"/>
        <v>0</v>
      </c>
      <c r="AB184" s="3">
        <f t="shared" si="117"/>
        <v>0</v>
      </c>
      <c r="AC184" s="2"/>
      <c r="AD184" s="109" t="b">
        <f t="shared" si="87"/>
        <v>1</v>
      </c>
      <c r="AE184" s="109" t="b">
        <f t="shared" si="88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5"/>
        <v>#DIV/0!</v>
      </c>
      <c r="H185" s="108" t="e">
        <f t="shared" si="86"/>
        <v>#DIV/0!</v>
      </c>
      <c r="I185" s="2">
        <f t="shared" si="84"/>
        <v>0</v>
      </c>
      <c r="J185" s="3">
        <f t="shared" si="84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6"/>
        <v>0</v>
      </c>
      <c r="S185" s="3">
        <f t="shared" si="116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7"/>
        <v>0</v>
      </c>
      <c r="AB185" s="3">
        <f t="shared" si="117"/>
        <v>0</v>
      </c>
      <c r="AC185" s="2"/>
      <c r="AD185" s="109" t="b">
        <f t="shared" si="87"/>
        <v>1</v>
      </c>
      <c r="AE185" s="109" t="b">
        <f t="shared" si="88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5"/>
        <v>#DIV/0!</v>
      </c>
      <c r="H186" s="175" t="e">
        <f t="shared" si="86"/>
        <v>#DIV/0!</v>
      </c>
      <c r="I186" s="4">
        <f t="shared" ref="I186:AB186" si="118">SUM(I182:I185)</f>
        <v>0</v>
      </c>
      <c r="J186" s="5">
        <f t="shared" si="118"/>
        <v>0</v>
      </c>
      <c r="K186" s="4">
        <f t="shared" si="118"/>
        <v>0</v>
      </c>
      <c r="L186" s="5">
        <f t="shared" si="118"/>
        <v>0</v>
      </c>
      <c r="M186" s="4">
        <f t="shared" si="118"/>
        <v>0</v>
      </c>
      <c r="N186" s="5">
        <f t="shared" si="118"/>
        <v>0</v>
      </c>
      <c r="O186" s="4">
        <f t="shared" si="118"/>
        <v>0</v>
      </c>
      <c r="P186" s="4">
        <f t="shared" si="118"/>
        <v>0</v>
      </c>
      <c r="Q186" s="5">
        <f t="shared" si="118"/>
        <v>0</v>
      </c>
      <c r="R186" s="4">
        <f t="shared" si="118"/>
        <v>0</v>
      </c>
      <c r="S186" s="5">
        <f t="shared" si="118"/>
        <v>0</v>
      </c>
      <c r="T186" s="4">
        <f t="shared" si="118"/>
        <v>0</v>
      </c>
      <c r="U186" s="5">
        <f t="shared" si="118"/>
        <v>0</v>
      </c>
      <c r="V186" s="4">
        <f t="shared" si="118"/>
        <v>0</v>
      </c>
      <c r="W186" s="5">
        <f t="shared" si="118"/>
        <v>0</v>
      </c>
      <c r="X186" s="4">
        <v>0</v>
      </c>
      <c r="Y186" s="4">
        <f t="shared" si="118"/>
        <v>0</v>
      </c>
      <c r="Z186" s="5">
        <f t="shared" si="118"/>
        <v>0</v>
      </c>
      <c r="AA186" s="4">
        <f t="shared" si="118"/>
        <v>0</v>
      </c>
      <c r="AB186" s="5">
        <f t="shared" si="118"/>
        <v>0</v>
      </c>
      <c r="AC186" s="4"/>
      <c r="AD186" s="109" t="b">
        <f t="shared" si="87"/>
        <v>1</v>
      </c>
      <c r="AE186" s="109" t="b">
        <f t="shared" si="88"/>
        <v>1</v>
      </c>
    </row>
    <row r="187" spans="1:31" s="176" customFormat="1" ht="31.5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7"/>
        <v>1</v>
      </c>
      <c r="AE187" s="109" t="b">
        <f t="shared" si="88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5"/>
        <v>#DIV/0!</v>
      </c>
      <c r="H188" s="108" t="e">
        <f t="shared" si="86"/>
        <v>#DIV/0!</v>
      </c>
      <c r="I188" s="2">
        <f t="shared" si="84"/>
        <v>0</v>
      </c>
      <c r="J188" s="3">
        <f t="shared" si="84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19">K188+M188+P188</f>
        <v>0</v>
      </c>
      <c r="S188" s="3">
        <f t="shared" si="119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0">T188+V188+Y188</f>
        <v>0</v>
      </c>
      <c r="AB188" s="3">
        <f t="shared" si="120"/>
        <v>0</v>
      </c>
      <c r="AC188" s="2"/>
      <c r="AD188" s="109" t="b">
        <f t="shared" si="87"/>
        <v>1</v>
      </c>
      <c r="AE188" s="109" t="b">
        <f t="shared" si="88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5"/>
        <v>#DIV/0!</v>
      </c>
      <c r="H189" s="108" t="e">
        <f t="shared" si="86"/>
        <v>#DIV/0!</v>
      </c>
      <c r="I189" s="2">
        <f t="shared" si="84"/>
        <v>0</v>
      </c>
      <c r="J189" s="3">
        <f t="shared" si="84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19"/>
        <v>0</v>
      </c>
      <c r="S189" s="3">
        <f t="shared" si="119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0"/>
        <v>0</v>
      </c>
      <c r="AB189" s="3">
        <f t="shared" si="120"/>
        <v>0</v>
      </c>
      <c r="AC189" s="2"/>
      <c r="AD189" s="109" t="b">
        <f t="shared" si="87"/>
        <v>1</v>
      </c>
      <c r="AE189" s="109" t="b">
        <f t="shared" si="88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5"/>
        <v>#DIV/0!</v>
      </c>
      <c r="H190" s="108" t="e">
        <f t="shared" si="86"/>
        <v>#DIV/0!</v>
      </c>
      <c r="I190" s="2">
        <f t="shared" si="84"/>
        <v>0</v>
      </c>
      <c r="J190" s="3">
        <f t="shared" si="84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19"/>
        <v>0</v>
      </c>
      <c r="S190" s="3">
        <f t="shared" si="119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0"/>
        <v>0</v>
      </c>
      <c r="AB190" s="3">
        <f t="shared" si="120"/>
        <v>0</v>
      </c>
      <c r="AC190" s="2"/>
      <c r="AD190" s="109" t="b">
        <f t="shared" si="87"/>
        <v>1</v>
      </c>
      <c r="AE190" s="109" t="b">
        <f t="shared" si="88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5"/>
        <v>#DIV/0!</v>
      </c>
      <c r="H191" s="108" t="e">
        <f t="shared" si="86"/>
        <v>#DIV/0!</v>
      </c>
      <c r="I191" s="2">
        <f t="shared" si="84"/>
        <v>0</v>
      </c>
      <c r="J191" s="3">
        <f t="shared" si="84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19"/>
        <v>0</v>
      </c>
      <c r="S191" s="3">
        <f t="shared" si="119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0"/>
        <v>0</v>
      </c>
      <c r="AB191" s="3">
        <f t="shared" si="120"/>
        <v>0</v>
      </c>
      <c r="AC191" s="2"/>
      <c r="AD191" s="109" t="b">
        <f t="shared" si="87"/>
        <v>1</v>
      </c>
      <c r="AE191" s="109" t="b">
        <f t="shared" si="88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5"/>
        <v>#DIV/0!</v>
      </c>
      <c r="H192" s="175" t="e">
        <f t="shared" si="86"/>
        <v>#DIV/0!</v>
      </c>
      <c r="I192" s="4">
        <f t="shared" ref="I192:W192" si="121">SUM(I188:I191)</f>
        <v>0</v>
      </c>
      <c r="J192" s="5">
        <f t="shared" si="121"/>
        <v>0</v>
      </c>
      <c r="K192" s="4">
        <f t="shared" si="121"/>
        <v>0</v>
      </c>
      <c r="L192" s="5">
        <f t="shared" si="121"/>
        <v>0</v>
      </c>
      <c r="M192" s="4">
        <f t="shared" si="121"/>
        <v>0</v>
      </c>
      <c r="N192" s="5">
        <f t="shared" si="121"/>
        <v>0</v>
      </c>
      <c r="O192" s="4">
        <f t="shared" si="121"/>
        <v>0</v>
      </c>
      <c r="P192" s="4">
        <f t="shared" si="121"/>
        <v>0</v>
      </c>
      <c r="Q192" s="5">
        <f t="shared" si="121"/>
        <v>0</v>
      </c>
      <c r="R192" s="4">
        <f t="shared" si="121"/>
        <v>0</v>
      </c>
      <c r="S192" s="5">
        <f t="shared" si="121"/>
        <v>0</v>
      </c>
      <c r="T192" s="4">
        <f t="shared" si="121"/>
        <v>0</v>
      </c>
      <c r="U192" s="5">
        <f t="shared" si="121"/>
        <v>0</v>
      </c>
      <c r="V192" s="4">
        <f t="shared" si="121"/>
        <v>0</v>
      </c>
      <c r="W192" s="5">
        <f t="shared" si="121"/>
        <v>0</v>
      </c>
      <c r="X192" s="4">
        <v>0</v>
      </c>
      <c r="Y192" s="4"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7"/>
        <v>1</v>
      </c>
      <c r="AE192" s="109" t="b">
        <f t="shared" si="88"/>
        <v>1</v>
      </c>
    </row>
    <row r="193" spans="1:31" s="176" customFormat="1">
      <c r="A193" s="4"/>
      <c r="B193" s="4" t="s">
        <v>12</v>
      </c>
      <c r="C193" s="4">
        <f>C192+C186+C180+C174+C168+C162+C156</f>
        <v>2029</v>
      </c>
      <c r="D193" s="5">
        <f>D192+D186+D180+D174+D168+D162+D156</f>
        <v>211.74</v>
      </c>
      <c r="E193" s="4">
        <f>E192+E186+E180+E174+E168+E162+E156</f>
        <v>655</v>
      </c>
      <c r="F193" s="5">
        <f>F192+F186+F180+F174+F168+F162+F156</f>
        <v>67.100399999999993</v>
      </c>
      <c r="G193" s="175">
        <f t="shared" si="85"/>
        <v>0.32281912272055202</v>
      </c>
      <c r="H193" s="175">
        <f t="shared" si="86"/>
        <v>0.3168999716633607</v>
      </c>
      <c r="I193" s="4">
        <f t="shared" ref="I193:W193" si="122">I192+I186+I180+I174+I168+I162+I156</f>
        <v>1374</v>
      </c>
      <c r="J193" s="5">
        <f t="shared" si="122"/>
        <v>144.6396</v>
      </c>
      <c r="K193" s="4">
        <f t="shared" si="122"/>
        <v>0</v>
      </c>
      <c r="L193" s="5">
        <f t="shared" si="122"/>
        <v>0</v>
      </c>
      <c r="M193" s="4">
        <f t="shared" si="122"/>
        <v>0</v>
      </c>
      <c r="N193" s="5">
        <f t="shared" si="122"/>
        <v>0</v>
      </c>
      <c r="O193" s="4">
        <f t="shared" si="122"/>
        <v>0.45500000000000002</v>
      </c>
      <c r="P193" s="4">
        <f t="shared" si="122"/>
        <v>1973</v>
      </c>
      <c r="Q193" s="5">
        <f t="shared" si="122"/>
        <v>198.92000000000002</v>
      </c>
      <c r="R193" s="4">
        <f t="shared" si="122"/>
        <v>1973</v>
      </c>
      <c r="S193" s="5">
        <f t="shared" si="122"/>
        <v>198.92000000000002</v>
      </c>
      <c r="T193" s="4">
        <f t="shared" si="122"/>
        <v>0</v>
      </c>
      <c r="U193" s="5">
        <f t="shared" si="122"/>
        <v>0</v>
      </c>
      <c r="V193" s="4">
        <f t="shared" si="122"/>
        <v>0</v>
      </c>
      <c r="W193" s="5">
        <f t="shared" si="122"/>
        <v>0</v>
      </c>
      <c r="X193" s="4">
        <v>0.45500000000000002</v>
      </c>
      <c r="Y193" s="4">
        <f>Y192+Y186+Y180+Y174+Y168+Y162+Y156</f>
        <v>1973</v>
      </c>
      <c r="Z193" s="5">
        <f>Z192+Z186+Z180+Z174+Z168+Z162+Z156</f>
        <v>198.92000000000002</v>
      </c>
      <c r="AA193" s="4">
        <f>AA192+AA186+AA180+AA174+AA168+AA162+AA156</f>
        <v>1973</v>
      </c>
      <c r="AB193" s="5">
        <f>AB192+AB186+AB180+AB174+AB168+AB162+AB156</f>
        <v>198.92000000000002</v>
      </c>
      <c r="AC193" s="4"/>
      <c r="AD193" s="109" t="b">
        <f t="shared" si="87"/>
        <v>0</v>
      </c>
      <c r="AE193" s="109" t="b">
        <f t="shared" si="88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7"/>
        <v>1</v>
      </c>
      <c r="AE194" s="109" t="b">
        <f t="shared" si="88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7"/>
        <v>1</v>
      </c>
      <c r="AE195" s="109" t="b">
        <f t="shared" si="88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7"/>
        <v>1</v>
      </c>
      <c r="AE196" s="109" t="b">
        <f t="shared" si="88"/>
        <v>1</v>
      </c>
    </row>
    <row r="197" spans="1:31">
      <c r="A197" s="2"/>
      <c r="B197" s="2" t="s">
        <v>125</v>
      </c>
      <c r="C197" s="2">
        <v>6671</v>
      </c>
      <c r="D197" s="3">
        <v>10.006500000000001</v>
      </c>
      <c r="E197" s="2">
        <f>C197</f>
        <v>6671</v>
      </c>
      <c r="F197" s="3">
        <f>D197</f>
        <v>10.006500000000001</v>
      </c>
      <c r="G197" s="108">
        <f t="shared" si="85"/>
        <v>1</v>
      </c>
      <c r="H197" s="108">
        <f t="shared" si="86"/>
        <v>1</v>
      </c>
      <c r="I197" s="2">
        <f t="shared" ref="I197:J205" si="123">C197-E197</f>
        <v>0</v>
      </c>
      <c r="J197" s="3">
        <f t="shared" si="123"/>
        <v>0</v>
      </c>
      <c r="K197" s="2"/>
      <c r="L197" s="3"/>
      <c r="M197" s="2"/>
      <c r="N197" s="3"/>
      <c r="O197" s="2">
        <v>1.5E-3</v>
      </c>
      <c r="P197" s="2">
        <v>6213</v>
      </c>
      <c r="Q197" s="3">
        <f t="shared" ref="Q197:Q205" si="124">P197*O197</f>
        <v>9.3194999999999997</v>
      </c>
      <c r="R197" s="2">
        <f t="shared" ref="R197:R205" si="125">K197+M197+P197</f>
        <v>6213</v>
      </c>
      <c r="S197" s="3">
        <f t="shared" ref="S197:S205" si="126">L197+N197+Q197</f>
        <v>9.3194999999999997</v>
      </c>
      <c r="T197" s="2"/>
      <c r="U197" s="3"/>
      <c r="V197" s="2"/>
      <c r="W197" s="3"/>
      <c r="X197" s="2">
        <v>1.5E-3</v>
      </c>
      <c r="Y197" s="2">
        <v>6213</v>
      </c>
      <c r="Z197" s="3">
        <f t="shared" ref="Z197:Z205" si="127">X197*Y197</f>
        <v>9.3194999999999997</v>
      </c>
      <c r="AA197" s="2">
        <f t="shared" ref="AA197:AA205" si="128">T197+V197+Y197</f>
        <v>6213</v>
      </c>
      <c r="AB197" s="3">
        <f t="shared" ref="AB197:AB205" si="129">U197+W197+Z197</f>
        <v>9.3194999999999997</v>
      </c>
      <c r="AC197" s="2"/>
      <c r="AD197" s="109" t="b">
        <f t="shared" si="87"/>
        <v>1</v>
      </c>
      <c r="AE197" s="109" t="b">
        <f t="shared" si="88"/>
        <v>1</v>
      </c>
    </row>
    <row r="198" spans="1:31" ht="31.5">
      <c r="A198" s="2"/>
      <c r="B198" s="2" t="s">
        <v>126</v>
      </c>
      <c r="C198" s="2">
        <v>0</v>
      </c>
      <c r="D198" s="3">
        <v>0</v>
      </c>
      <c r="E198" s="2">
        <f t="shared" ref="E198:E205" si="130">C198</f>
        <v>0</v>
      </c>
      <c r="F198" s="3">
        <f t="shared" ref="F198:F205" si="131">D198</f>
        <v>0</v>
      </c>
      <c r="G198" s="108" t="e">
        <f t="shared" si="85"/>
        <v>#DIV/0!</v>
      </c>
      <c r="H198" s="108" t="e">
        <f t="shared" si="86"/>
        <v>#DIV/0!</v>
      </c>
      <c r="I198" s="2">
        <f t="shared" si="123"/>
        <v>0</v>
      </c>
      <c r="J198" s="3">
        <f t="shared" si="123"/>
        <v>0</v>
      </c>
      <c r="K198" s="2"/>
      <c r="L198" s="3"/>
      <c r="M198" s="2"/>
      <c r="N198" s="3"/>
      <c r="O198" s="2">
        <v>1.5E-3</v>
      </c>
      <c r="P198" s="2"/>
      <c r="Q198" s="3">
        <f t="shared" si="124"/>
        <v>0</v>
      </c>
      <c r="R198" s="2">
        <f t="shared" si="125"/>
        <v>0</v>
      </c>
      <c r="S198" s="3">
        <f t="shared" si="126"/>
        <v>0</v>
      </c>
      <c r="T198" s="2"/>
      <c r="U198" s="3"/>
      <c r="V198" s="2"/>
      <c r="W198" s="3"/>
      <c r="X198" s="2">
        <v>1.5E-3</v>
      </c>
      <c r="Y198" s="2"/>
      <c r="Z198" s="3">
        <f t="shared" si="127"/>
        <v>0</v>
      </c>
      <c r="AA198" s="2">
        <f t="shared" si="128"/>
        <v>0</v>
      </c>
      <c r="AB198" s="3">
        <f t="shared" si="129"/>
        <v>0</v>
      </c>
      <c r="AC198" s="2"/>
      <c r="AD198" s="109" t="b">
        <f t="shared" si="87"/>
        <v>1</v>
      </c>
      <c r="AE198" s="109" t="b">
        <f t="shared" si="88"/>
        <v>1</v>
      </c>
    </row>
    <row r="199" spans="1:31" ht="31.5">
      <c r="A199" s="2"/>
      <c r="B199" s="2" t="s">
        <v>127</v>
      </c>
      <c r="C199" s="2">
        <v>5</v>
      </c>
      <c r="D199" s="3">
        <v>7.4999999999999997E-3</v>
      </c>
      <c r="E199" s="2">
        <f t="shared" si="130"/>
        <v>5</v>
      </c>
      <c r="F199" s="3">
        <f t="shared" si="131"/>
        <v>7.4999999999999997E-3</v>
      </c>
      <c r="G199" s="108">
        <f t="shared" si="85"/>
        <v>1</v>
      </c>
      <c r="H199" s="108">
        <f t="shared" si="86"/>
        <v>1</v>
      </c>
      <c r="I199" s="2">
        <f t="shared" si="123"/>
        <v>0</v>
      </c>
      <c r="J199" s="3">
        <f t="shared" si="123"/>
        <v>0</v>
      </c>
      <c r="K199" s="2"/>
      <c r="L199" s="3"/>
      <c r="M199" s="2"/>
      <c r="N199" s="3"/>
      <c r="O199" s="2">
        <v>1.5E-3</v>
      </c>
      <c r="P199" s="2">
        <v>5</v>
      </c>
      <c r="Q199" s="3">
        <f t="shared" si="124"/>
        <v>7.4999999999999997E-3</v>
      </c>
      <c r="R199" s="2">
        <f t="shared" si="125"/>
        <v>5</v>
      </c>
      <c r="S199" s="3">
        <f t="shared" si="126"/>
        <v>7.4999999999999997E-3</v>
      </c>
      <c r="T199" s="2"/>
      <c r="U199" s="3"/>
      <c r="V199" s="2"/>
      <c r="W199" s="3"/>
      <c r="X199" s="2">
        <v>1.5E-3</v>
      </c>
      <c r="Y199" s="2">
        <v>5</v>
      </c>
      <c r="Z199" s="3">
        <f t="shared" si="127"/>
        <v>7.4999999999999997E-3</v>
      </c>
      <c r="AA199" s="2">
        <f t="shared" si="128"/>
        <v>5</v>
      </c>
      <c r="AB199" s="3">
        <f t="shared" si="129"/>
        <v>7.4999999999999997E-3</v>
      </c>
      <c r="AC199" s="2"/>
      <c r="AD199" s="109" t="b">
        <f t="shared" si="87"/>
        <v>1</v>
      </c>
      <c r="AE199" s="109" t="b">
        <f t="shared" si="88"/>
        <v>1</v>
      </c>
    </row>
    <row r="200" spans="1:31">
      <c r="A200" s="2"/>
      <c r="B200" s="2" t="s">
        <v>128</v>
      </c>
      <c r="C200" s="2">
        <v>6767</v>
      </c>
      <c r="D200" s="3">
        <v>10.150500000000001</v>
      </c>
      <c r="E200" s="2">
        <f t="shared" si="130"/>
        <v>6767</v>
      </c>
      <c r="F200" s="3">
        <f t="shared" si="131"/>
        <v>10.150500000000001</v>
      </c>
      <c r="G200" s="108">
        <f t="shared" ref="G200:G260" si="132">E200/C200</f>
        <v>1</v>
      </c>
      <c r="H200" s="108">
        <f t="shared" ref="H200:H260" si="133">F200/D200</f>
        <v>1</v>
      </c>
      <c r="I200" s="2">
        <f t="shared" si="123"/>
        <v>0</v>
      </c>
      <c r="J200" s="3">
        <f t="shared" si="123"/>
        <v>0</v>
      </c>
      <c r="K200" s="2"/>
      <c r="L200" s="3"/>
      <c r="M200" s="2"/>
      <c r="N200" s="3"/>
      <c r="O200" s="2">
        <v>1.5E-3</v>
      </c>
      <c r="P200" s="2">
        <v>6327</v>
      </c>
      <c r="Q200" s="3">
        <f t="shared" si="124"/>
        <v>9.4905000000000008</v>
      </c>
      <c r="R200" s="2">
        <f t="shared" si="125"/>
        <v>6327</v>
      </c>
      <c r="S200" s="3">
        <f t="shared" si="126"/>
        <v>9.4905000000000008</v>
      </c>
      <c r="T200" s="2"/>
      <c r="U200" s="3"/>
      <c r="V200" s="2"/>
      <c r="W200" s="3"/>
      <c r="X200" s="2">
        <v>1.5E-3</v>
      </c>
      <c r="Y200" s="2">
        <v>6327</v>
      </c>
      <c r="Z200" s="3">
        <f t="shared" si="127"/>
        <v>9.4905000000000008</v>
      </c>
      <c r="AA200" s="2">
        <f t="shared" si="128"/>
        <v>6327</v>
      </c>
      <c r="AB200" s="3">
        <f t="shared" si="129"/>
        <v>9.4905000000000008</v>
      </c>
      <c r="AC200" s="2"/>
      <c r="AD200" s="109" t="b">
        <f t="shared" ref="AD200:AD263" si="134">X200*Y200=Z200</f>
        <v>1</v>
      </c>
      <c r="AE200" s="109" t="b">
        <f t="shared" ref="AE200:AE263" si="135">U200+W200+Z200=AB200</f>
        <v>1</v>
      </c>
    </row>
    <row r="201" spans="1:31" ht="31.5">
      <c r="A201" s="2"/>
      <c r="B201" s="2" t="s">
        <v>129</v>
      </c>
      <c r="C201" s="2">
        <v>3</v>
      </c>
      <c r="D201" s="3">
        <v>4.5000000000000005E-3</v>
      </c>
      <c r="E201" s="2">
        <f t="shared" si="130"/>
        <v>3</v>
      </c>
      <c r="F201" s="3">
        <f t="shared" si="131"/>
        <v>4.5000000000000005E-3</v>
      </c>
      <c r="G201" s="108">
        <f t="shared" si="132"/>
        <v>1</v>
      </c>
      <c r="H201" s="108">
        <f t="shared" si="133"/>
        <v>1</v>
      </c>
      <c r="I201" s="2">
        <f t="shared" si="123"/>
        <v>0</v>
      </c>
      <c r="J201" s="3">
        <f t="shared" si="123"/>
        <v>0</v>
      </c>
      <c r="K201" s="2"/>
      <c r="L201" s="3"/>
      <c r="M201" s="2"/>
      <c r="N201" s="3"/>
      <c r="O201" s="2">
        <v>1.5E-3</v>
      </c>
      <c r="P201" s="2">
        <v>2</v>
      </c>
      <c r="Q201" s="3">
        <f t="shared" si="124"/>
        <v>3.0000000000000001E-3</v>
      </c>
      <c r="R201" s="2">
        <f t="shared" si="125"/>
        <v>2</v>
      </c>
      <c r="S201" s="3">
        <f t="shared" si="126"/>
        <v>3.0000000000000001E-3</v>
      </c>
      <c r="T201" s="2"/>
      <c r="U201" s="3"/>
      <c r="V201" s="2"/>
      <c r="W201" s="3"/>
      <c r="X201" s="2">
        <v>1.5E-3</v>
      </c>
      <c r="Y201" s="2">
        <v>2</v>
      </c>
      <c r="Z201" s="3">
        <f t="shared" si="127"/>
        <v>3.0000000000000001E-3</v>
      </c>
      <c r="AA201" s="2">
        <f t="shared" si="128"/>
        <v>2</v>
      </c>
      <c r="AB201" s="3">
        <f t="shared" si="129"/>
        <v>3.0000000000000001E-3</v>
      </c>
      <c r="AC201" s="2"/>
      <c r="AD201" s="109" t="b">
        <f t="shared" si="134"/>
        <v>1</v>
      </c>
      <c r="AE201" s="109" t="b">
        <f t="shared" si="135"/>
        <v>1</v>
      </c>
    </row>
    <row r="202" spans="1:31" ht="31.5">
      <c r="A202" s="2"/>
      <c r="B202" s="2" t="s">
        <v>130</v>
      </c>
      <c r="C202" s="2">
        <v>13</v>
      </c>
      <c r="D202" s="3">
        <v>1.95E-2</v>
      </c>
      <c r="E202" s="2">
        <f t="shared" si="130"/>
        <v>13</v>
      </c>
      <c r="F202" s="3">
        <f t="shared" si="131"/>
        <v>1.95E-2</v>
      </c>
      <c r="G202" s="108">
        <f t="shared" si="132"/>
        <v>1</v>
      </c>
      <c r="H202" s="108">
        <f t="shared" si="133"/>
        <v>1</v>
      </c>
      <c r="I202" s="2">
        <f t="shared" si="123"/>
        <v>0</v>
      </c>
      <c r="J202" s="3">
        <f t="shared" si="123"/>
        <v>0</v>
      </c>
      <c r="K202" s="2"/>
      <c r="L202" s="3"/>
      <c r="M202" s="2"/>
      <c r="N202" s="3"/>
      <c r="O202" s="2">
        <v>1.5E-3</v>
      </c>
      <c r="P202" s="2">
        <v>13</v>
      </c>
      <c r="Q202" s="3">
        <f t="shared" si="124"/>
        <v>1.95E-2</v>
      </c>
      <c r="R202" s="2">
        <f t="shared" si="125"/>
        <v>13</v>
      </c>
      <c r="S202" s="3">
        <f t="shared" si="126"/>
        <v>1.95E-2</v>
      </c>
      <c r="T202" s="2"/>
      <c r="U202" s="3"/>
      <c r="V202" s="2"/>
      <c r="W202" s="3"/>
      <c r="X202" s="2">
        <v>1.5E-3</v>
      </c>
      <c r="Y202" s="2">
        <v>13</v>
      </c>
      <c r="Z202" s="3">
        <f t="shared" si="127"/>
        <v>1.95E-2</v>
      </c>
      <c r="AA202" s="2">
        <f t="shared" si="128"/>
        <v>13</v>
      </c>
      <c r="AB202" s="3">
        <f t="shared" si="129"/>
        <v>1.95E-2</v>
      </c>
      <c r="AC202" s="2"/>
      <c r="AD202" s="109" t="b">
        <f t="shared" si="134"/>
        <v>1</v>
      </c>
      <c r="AE202" s="109" t="b">
        <f t="shared" si="135"/>
        <v>1</v>
      </c>
    </row>
    <row r="203" spans="1:31">
      <c r="A203" s="2">
        <f>+A196+0.01</f>
        <v>7.02</v>
      </c>
      <c r="B203" s="2" t="s">
        <v>131</v>
      </c>
      <c r="C203" s="2">
        <v>7159</v>
      </c>
      <c r="D203" s="3">
        <v>17.897500000000001</v>
      </c>
      <c r="E203" s="2">
        <f t="shared" si="130"/>
        <v>7159</v>
      </c>
      <c r="F203" s="3">
        <f t="shared" si="131"/>
        <v>17.897500000000001</v>
      </c>
      <c r="G203" s="108">
        <f t="shared" si="132"/>
        <v>1</v>
      </c>
      <c r="H203" s="108">
        <f t="shared" si="133"/>
        <v>1</v>
      </c>
      <c r="I203" s="2">
        <f t="shared" si="123"/>
        <v>0</v>
      </c>
      <c r="J203" s="3">
        <f t="shared" si="123"/>
        <v>0</v>
      </c>
      <c r="K203" s="2"/>
      <c r="L203" s="3"/>
      <c r="M203" s="2"/>
      <c r="N203" s="3"/>
      <c r="O203" s="2">
        <v>2.5000000000000001E-3</v>
      </c>
      <c r="P203" s="2">
        <v>6830</v>
      </c>
      <c r="Q203" s="3">
        <f t="shared" si="124"/>
        <v>17.074999999999999</v>
      </c>
      <c r="R203" s="2">
        <f t="shared" si="125"/>
        <v>6830</v>
      </c>
      <c r="S203" s="3">
        <f t="shared" si="126"/>
        <v>17.074999999999999</v>
      </c>
      <c r="T203" s="2"/>
      <c r="U203" s="3"/>
      <c r="V203" s="2"/>
      <c r="W203" s="3"/>
      <c r="X203" s="2">
        <v>2.5000000000000001E-3</v>
      </c>
      <c r="Y203" s="2">
        <v>6830</v>
      </c>
      <c r="Z203" s="3">
        <f t="shared" si="127"/>
        <v>17.074999999999999</v>
      </c>
      <c r="AA203" s="2">
        <f t="shared" si="128"/>
        <v>6830</v>
      </c>
      <c r="AB203" s="3">
        <f t="shared" si="129"/>
        <v>17.074999999999999</v>
      </c>
      <c r="AC203" s="2"/>
      <c r="AD203" s="109" t="b">
        <f t="shared" si="134"/>
        <v>1</v>
      </c>
      <c r="AE203" s="109" t="b">
        <f t="shared" si="135"/>
        <v>1</v>
      </c>
    </row>
    <row r="204" spans="1:31">
      <c r="A204" s="2">
        <f>+A203+0.01</f>
        <v>7.0299999999999994</v>
      </c>
      <c r="B204" s="2" t="s">
        <v>132</v>
      </c>
      <c r="C204" s="2">
        <v>0</v>
      </c>
      <c r="D204" s="3">
        <v>0</v>
      </c>
      <c r="E204" s="2">
        <f t="shared" si="130"/>
        <v>0</v>
      </c>
      <c r="F204" s="3">
        <f t="shared" si="131"/>
        <v>0</v>
      </c>
      <c r="G204" s="108" t="e">
        <f t="shared" si="132"/>
        <v>#DIV/0!</v>
      </c>
      <c r="H204" s="108" t="e">
        <f t="shared" si="133"/>
        <v>#DIV/0!</v>
      </c>
      <c r="I204" s="2">
        <f t="shared" si="123"/>
        <v>0</v>
      </c>
      <c r="J204" s="3">
        <f t="shared" si="123"/>
        <v>0</v>
      </c>
      <c r="K204" s="2"/>
      <c r="L204" s="3"/>
      <c r="M204" s="2"/>
      <c r="N204" s="3"/>
      <c r="O204" s="2">
        <v>2.5000000000000001E-3</v>
      </c>
      <c r="P204" s="2">
        <v>2</v>
      </c>
      <c r="Q204" s="3">
        <f t="shared" si="124"/>
        <v>5.0000000000000001E-3</v>
      </c>
      <c r="R204" s="2">
        <f t="shared" si="125"/>
        <v>2</v>
      </c>
      <c r="S204" s="3">
        <f t="shared" si="126"/>
        <v>5.0000000000000001E-3</v>
      </c>
      <c r="T204" s="2"/>
      <c r="U204" s="3"/>
      <c r="V204" s="2"/>
      <c r="W204" s="3"/>
      <c r="X204" s="2">
        <v>2.5000000000000001E-3</v>
      </c>
      <c r="Y204" s="2">
        <v>2</v>
      </c>
      <c r="Z204" s="3">
        <f t="shared" si="127"/>
        <v>5.0000000000000001E-3</v>
      </c>
      <c r="AA204" s="2">
        <f t="shared" si="128"/>
        <v>2</v>
      </c>
      <c r="AB204" s="3">
        <f t="shared" si="129"/>
        <v>5.0000000000000001E-3</v>
      </c>
      <c r="AC204" s="2"/>
      <c r="AD204" s="109" t="b">
        <f t="shared" si="134"/>
        <v>1</v>
      </c>
      <c r="AE204" s="109" t="b">
        <f t="shared" si="135"/>
        <v>1</v>
      </c>
    </row>
    <row r="205" spans="1:31" ht="31.5">
      <c r="A205" s="2">
        <f>+A204+0.01</f>
        <v>7.0399999999999991</v>
      </c>
      <c r="B205" s="2" t="s">
        <v>133</v>
      </c>
      <c r="C205" s="2">
        <v>14</v>
      </c>
      <c r="D205" s="3">
        <v>3.5000000000000003E-2</v>
      </c>
      <c r="E205" s="2">
        <f t="shared" si="130"/>
        <v>14</v>
      </c>
      <c r="F205" s="3">
        <f t="shared" si="131"/>
        <v>3.5000000000000003E-2</v>
      </c>
      <c r="G205" s="108">
        <f t="shared" si="132"/>
        <v>1</v>
      </c>
      <c r="H205" s="108">
        <f t="shared" si="133"/>
        <v>1</v>
      </c>
      <c r="I205" s="2">
        <f t="shared" si="123"/>
        <v>0</v>
      </c>
      <c r="J205" s="3">
        <f t="shared" si="123"/>
        <v>0</v>
      </c>
      <c r="K205" s="2"/>
      <c r="L205" s="3"/>
      <c r="M205" s="2"/>
      <c r="N205" s="3"/>
      <c r="O205" s="2">
        <v>2.5000000000000001E-3</v>
      </c>
      <c r="P205" s="2">
        <v>14</v>
      </c>
      <c r="Q205" s="3">
        <f t="shared" si="124"/>
        <v>3.5000000000000003E-2</v>
      </c>
      <c r="R205" s="2">
        <f t="shared" si="125"/>
        <v>14</v>
      </c>
      <c r="S205" s="3">
        <f t="shared" si="126"/>
        <v>3.5000000000000003E-2</v>
      </c>
      <c r="T205" s="2"/>
      <c r="U205" s="3"/>
      <c r="V205" s="2"/>
      <c r="W205" s="3"/>
      <c r="X205" s="2">
        <v>2.5000000000000001E-3</v>
      </c>
      <c r="Y205" s="2">
        <v>14</v>
      </c>
      <c r="Z205" s="3">
        <f t="shared" si="127"/>
        <v>3.5000000000000003E-2</v>
      </c>
      <c r="AA205" s="2">
        <f t="shared" si="128"/>
        <v>14</v>
      </c>
      <c r="AB205" s="3">
        <f t="shared" si="129"/>
        <v>3.5000000000000003E-2</v>
      </c>
      <c r="AC205" s="2"/>
      <c r="AD205" s="109" t="b">
        <f t="shared" si="134"/>
        <v>1</v>
      </c>
      <c r="AE205" s="109" t="b">
        <f t="shared" si="135"/>
        <v>1</v>
      </c>
    </row>
    <row r="206" spans="1:31" s="176" customFormat="1">
      <c r="A206" s="4"/>
      <c r="B206" s="4" t="s">
        <v>106</v>
      </c>
      <c r="C206" s="4">
        <f>SUM(C196:C205)</f>
        <v>20632</v>
      </c>
      <c r="D206" s="5">
        <f>SUM(D196:D205)</f>
        <v>38.121000000000002</v>
      </c>
      <c r="E206" s="4">
        <f>SUM(E196:E205)</f>
        <v>20632</v>
      </c>
      <c r="F206" s="5">
        <f>SUM(F196:F205)</f>
        <v>38.121000000000002</v>
      </c>
      <c r="G206" s="175">
        <f t="shared" si="132"/>
        <v>1</v>
      </c>
      <c r="H206" s="175">
        <f t="shared" si="133"/>
        <v>1</v>
      </c>
      <c r="I206" s="4">
        <f t="shared" ref="I206:N206" si="136">SUM(I196:I205)</f>
        <v>0</v>
      </c>
      <c r="J206" s="5">
        <f t="shared" si="136"/>
        <v>0</v>
      </c>
      <c r="K206" s="4">
        <f t="shared" si="136"/>
        <v>0</v>
      </c>
      <c r="L206" s="5">
        <f t="shared" si="136"/>
        <v>0</v>
      </c>
      <c r="M206" s="4">
        <f t="shared" si="136"/>
        <v>0</v>
      </c>
      <c r="N206" s="5">
        <f t="shared" si="136"/>
        <v>0</v>
      </c>
      <c r="O206" s="4">
        <f t="shared" ref="O206:AB206" si="137">SUM(O196:O205)</f>
        <v>1.6500000000000001E-2</v>
      </c>
      <c r="P206" s="4">
        <f t="shared" si="137"/>
        <v>19406</v>
      </c>
      <c r="Q206" s="5">
        <f t="shared" si="137"/>
        <v>35.955000000000005</v>
      </c>
      <c r="R206" s="4">
        <f t="shared" si="137"/>
        <v>19406</v>
      </c>
      <c r="S206" s="5">
        <f t="shared" si="137"/>
        <v>35.955000000000005</v>
      </c>
      <c r="T206" s="4">
        <f t="shared" si="137"/>
        <v>0</v>
      </c>
      <c r="U206" s="5">
        <f t="shared" si="137"/>
        <v>0</v>
      </c>
      <c r="V206" s="4">
        <f t="shared" si="137"/>
        <v>0</v>
      </c>
      <c r="W206" s="5">
        <f t="shared" si="137"/>
        <v>0</v>
      </c>
      <c r="X206" s="4">
        <v>1.6500000000000001E-2</v>
      </c>
      <c r="Y206" s="4">
        <f t="shared" si="137"/>
        <v>19406</v>
      </c>
      <c r="Z206" s="5">
        <f t="shared" si="137"/>
        <v>35.955000000000005</v>
      </c>
      <c r="AA206" s="4">
        <f t="shared" si="137"/>
        <v>19406</v>
      </c>
      <c r="AB206" s="5">
        <f t="shared" si="137"/>
        <v>35.955000000000005</v>
      </c>
      <c r="AC206" s="4"/>
      <c r="AD206" s="109" t="b">
        <f t="shared" si="134"/>
        <v>0</v>
      </c>
      <c r="AE206" s="109" t="b">
        <f t="shared" si="135"/>
        <v>1</v>
      </c>
    </row>
    <row r="207" spans="1:31" s="176" customFormat="1" ht="31.5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4"/>
        <v>1</v>
      </c>
      <c r="AE207" s="109" t="b">
        <f t="shared" si="135"/>
        <v>1</v>
      </c>
    </row>
    <row r="208" spans="1:31">
      <c r="A208" s="2">
        <v>8.01</v>
      </c>
      <c r="B208" s="2" t="s">
        <v>135</v>
      </c>
      <c r="C208" s="2">
        <v>8853</v>
      </c>
      <c r="D208" s="3">
        <v>35.411999999999999</v>
      </c>
      <c r="E208" s="2">
        <f t="shared" ref="E208:F211" si="138">C208</f>
        <v>8853</v>
      </c>
      <c r="F208" s="3">
        <f t="shared" si="138"/>
        <v>35.411999999999999</v>
      </c>
      <c r="G208" s="108">
        <f t="shared" si="132"/>
        <v>1</v>
      </c>
      <c r="H208" s="108">
        <f t="shared" si="133"/>
        <v>1</v>
      </c>
      <c r="I208" s="2">
        <f t="shared" ref="I208:J211" si="139">C208-E208</f>
        <v>0</v>
      </c>
      <c r="J208" s="3">
        <f t="shared" si="139"/>
        <v>0</v>
      </c>
      <c r="K208" s="2"/>
      <c r="L208" s="3"/>
      <c r="M208" s="2"/>
      <c r="N208" s="3"/>
      <c r="O208" s="2">
        <v>4.0000000000000001E-3</v>
      </c>
      <c r="P208" s="2">
        <v>8345</v>
      </c>
      <c r="Q208" s="3">
        <f>P208*O208</f>
        <v>33.380000000000003</v>
      </c>
      <c r="R208" s="2">
        <f t="shared" ref="R208:S211" si="140">K208+M208+P208</f>
        <v>8345</v>
      </c>
      <c r="S208" s="3">
        <f t="shared" si="140"/>
        <v>33.380000000000003</v>
      </c>
      <c r="T208" s="2"/>
      <c r="U208" s="3"/>
      <c r="V208" s="2"/>
      <c r="W208" s="3"/>
      <c r="X208" s="2">
        <v>4.0000000000000001E-3</v>
      </c>
      <c r="Y208" s="2">
        <v>8345</v>
      </c>
      <c r="Z208" s="3">
        <f>X208*Y208</f>
        <v>33.380000000000003</v>
      </c>
      <c r="AA208" s="2">
        <f t="shared" ref="AA208:AB211" si="141">T208+V208+Y208</f>
        <v>8345</v>
      </c>
      <c r="AB208" s="3">
        <f t="shared" si="141"/>
        <v>33.380000000000003</v>
      </c>
      <c r="AC208" s="2"/>
      <c r="AD208" s="109" t="b">
        <f t="shared" si="134"/>
        <v>1</v>
      </c>
      <c r="AE208" s="109" t="b">
        <f t="shared" si="135"/>
        <v>1</v>
      </c>
    </row>
    <row r="209" spans="1:31">
      <c r="A209" s="2">
        <f>+A208+0.01</f>
        <v>8.02</v>
      </c>
      <c r="B209" s="2" t="s">
        <v>136</v>
      </c>
      <c r="C209" s="2">
        <v>48</v>
      </c>
      <c r="D209" s="3">
        <v>0.192</v>
      </c>
      <c r="E209" s="2">
        <f t="shared" si="138"/>
        <v>48</v>
      </c>
      <c r="F209" s="3">
        <f t="shared" si="138"/>
        <v>0.192</v>
      </c>
      <c r="G209" s="108">
        <f t="shared" si="132"/>
        <v>1</v>
      </c>
      <c r="H209" s="108">
        <f t="shared" si="133"/>
        <v>1</v>
      </c>
      <c r="I209" s="2">
        <f t="shared" si="139"/>
        <v>0</v>
      </c>
      <c r="J209" s="3">
        <f t="shared" si="139"/>
        <v>0</v>
      </c>
      <c r="K209" s="2"/>
      <c r="L209" s="3"/>
      <c r="M209" s="2"/>
      <c r="N209" s="3"/>
      <c r="O209" s="2">
        <v>4.0000000000000001E-3</v>
      </c>
      <c r="P209" s="2">
        <v>14</v>
      </c>
      <c r="Q209" s="3">
        <f>P209*O209</f>
        <v>5.6000000000000001E-2</v>
      </c>
      <c r="R209" s="2">
        <f t="shared" si="140"/>
        <v>14</v>
      </c>
      <c r="S209" s="3">
        <f t="shared" si="140"/>
        <v>5.6000000000000001E-2</v>
      </c>
      <c r="T209" s="2"/>
      <c r="U209" s="3"/>
      <c r="V209" s="2"/>
      <c r="W209" s="3"/>
      <c r="X209" s="2">
        <v>4.0000000000000001E-3</v>
      </c>
      <c r="Y209" s="2">
        <v>14</v>
      </c>
      <c r="Z209" s="3">
        <f>X209*Y209</f>
        <v>5.6000000000000001E-2</v>
      </c>
      <c r="AA209" s="2">
        <f t="shared" si="141"/>
        <v>14</v>
      </c>
      <c r="AB209" s="3">
        <f t="shared" si="141"/>
        <v>5.6000000000000001E-2</v>
      </c>
      <c r="AC209" s="2"/>
      <c r="AD209" s="109" t="b">
        <f t="shared" si="134"/>
        <v>1</v>
      </c>
      <c r="AE209" s="109" t="b">
        <f t="shared" si="135"/>
        <v>1</v>
      </c>
    </row>
    <row r="210" spans="1:31">
      <c r="A210" s="2">
        <f>+A209+0.01</f>
        <v>8.0299999999999994</v>
      </c>
      <c r="B210" s="2" t="s">
        <v>137</v>
      </c>
      <c r="C210" s="2">
        <v>9714</v>
      </c>
      <c r="D210" s="3">
        <v>38.856000000000002</v>
      </c>
      <c r="E210" s="2">
        <f t="shared" si="138"/>
        <v>9714</v>
      </c>
      <c r="F210" s="3">
        <f t="shared" si="138"/>
        <v>38.856000000000002</v>
      </c>
      <c r="G210" s="108">
        <f t="shared" si="132"/>
        <v>1</v>
      </c>
      <c r="H210" s="108">
        <f t="shared" si="133"/>
        <v>1</v>
      </c>
      <c r="I210" s="2">
        <f t="shared" si="139"/>
        <v>0</v>
      </c>
      <c r="J210" s="3">
        <f t="shared" si="139"/>
        <v>0</v>
      </c>
      <c r="K210" s="2"/>
      <c r="L210" s="3"/>
      <c r="M210" s="2"/>
      <c r="N210" s="3"/>
      <c r="O210" s="2">
        <v>4.0000000000000001E-3</v>
      </c>
      <c r="P210" s="2">
        <v>9117</v>
      </c>
      <c r="Q210" s="3">
        <f>P210*O210</f>
        <v>36.468000000000004</v>
      </c>
      <c r="R210" s="2">
        <f t="shared" si="140"/>
        <v>9117</v>
      </c>
      <c r="S210" s="3">
        <f t="shared" si="140"/>
        <v>36.468000000000004</v>
      </c>
      <c r="T210" s="2"/>
      <c r="U210" s="3"/>
      <c r="V210" s="2"/>
      <c r="W210" s="3"/>
      <c r="X210" s="2">
        <v>4.0000000000000001E-3</v>
      </c>
      <c r="Y210" s="2">
        <v>9117</v>
      </c>
      <c r="Z210" s="3">
        <f>X210*Y210</f>
        <v>36.468000000000004</v>
      </c>
      <c r="AA210" s="2">
        <f t="shared" si="141"/>
        <v>9117</v>
      </c>
      <c r="AB210" s="3">
        <f t="shared" si="141"/>
        <v>36.468000000000004</v>
      </c>
      <c r="AC210" s="2"/>
      <c r="AD210" s="109" t="b">
        <f t="shared" si="134"/>
        <v>1</v>
      </c>
      <c r="AE210" s="109" t="b">
        <f t="shared" si="135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8"/>
        <v>0</v>
      </c>
      <c r="F211" s="3">
        <f t="shared" si="138"/>
        <v>0</v>
      </c>
      <c r="G211" s="108" t="e">
        <f t="shared" si="132"/>
        <v>#DIV/0!</v>
      </c>
      <c r="H211" s="108" t="e">
        <f t="shared" si="133"/>
        <v>#DIV/0!</v>
      </c>
      <c r="I211" s="2">
        <f t="shared" si="139"/>
        <v>0</v>
      </c>
      <c r="J211" s="3">
        <f t="shared" si="139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0"/>
        <v>0</v>
      </c>
      <c r="S211" s="3">
        <f t="shared" si="140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1"/>
        <v>0</v>
      </c>
      <c r="AB211" s="3">
        <f t="shared" si="141"/>
        <v>0</v>
      </c>
      <c r="AC211" s="2"/>
      <c r="AD211" s="109" t="b">
        <f t="shared" si="134"/>
        <v>1</v>
      </c>
      <c r="AE211" s="109" t="b">
        <f t="shared" si="135"/>
        <v>1</v>
      </c>
    </row>
    <row r="212" spans="1:31" s="176" customFormat="1">
      <c r="A212" s="4"/>
      <c r="B212" s="4" t="s">
        <v>108</v>
      </c>
      <c r="C212" s="4">
        <f>SUM(C208:C211)</f>
        <v>18615</v>
      </c>
      <c r="D212" s="5">
        <f>SUM(D208:D211)</f>
        <v>74.460000000000008</v>
      </c>
      <c r="E212" s="4">
        <f>SUM(E208:E211)</f>
        <v>18615</v>
      </c>
      <c r="F212" s="5">
        <f>SUM(F208:F211)</f>
        <v>74.460000000000008</v>
      </c>
      <c r="G212" s="175">
        <f t="shared" si="132"/>
        <v>1</v>
      </c>
      <c r="H212" s="175">
        <f t="shared" si="133"/>
        <v>1</v>
      </c>
      <c r="I212" s="4">
        <f t="shared" ref="I212:N212" si="142">SUM(I208:I211)</f>
        <v>0</v>
      </c>
      <c r="J212" s="5">
        <f t="shared" si="142"/>
        <v>0</v>
      </c>
      <c r="K212" s="4">
        <f t="shared" si="142"/>
        <v>0</v>
      </c>
      <c r="L212" s="5">
        <f t="shared" si="142"/>
        <v>0</v>
      </c>
      <c r="M212" s="4">
        <f t="shared" si="142"/>
        <v>0</v>
      </c>
      <c r="N212" s="5">
        <f t="shared" si="142"/>
        <v>0</v>
      </c>
      <c r="O212" s="4">
        <f t="shared" ref="O212:AB212" si="143">SUM(O208:O211)</f>
        <v>1.2E-2</v>
      </c>
      <c r="P212" s="4">
        <f>SUM(P208:P211)</f>
        <v>17476</v>
      </c>
      <c r="Q212" s="5">
        <f t="shared" si="143"/>
        <v>69.903999999999996</v>
      </c>
      <c r="R212" s="4">
        <f t="shared" si="143"/>
        <v>17476</v>
      </c>
      <c r="S212" s="5">
        <f t="shared" si="143"/>
        <v>69.903999999999996</v>
      </c>
      <c r="T212" s="4">
        <f t="shared" si="143"/>
        <v>0</v>
      </c>
      <c r="U212" s="5">
        <f t="shared" si="143"/>
        <v>0</v>
      </c>
      <c r="V212" s="4">
        <f t="shared" si="143"/>
        <v>0</v>
      </c>
      <c r="W212" s="5">
        <f t="shared" si="143"/>
        <v>0</v>
      </c>
      <c r="X212" s="4">
        <v>1.2E-2</v>
      </c>
      <c r="Y212" s="4">
        <f t="shared" si="143"/>
        <v>17476</v>
      </c>
      <c r="Z212" s="5">
        <f t="shared" si="143"/>
        <v>69.903999999999996</v>
      </c>
      <c r="AA212" s="4">
        <f t="shared" si="143"/>
        <v>17476</v>
      </c>
      <c r="AB212" s="5">
        <f t="shared" si="143"/>
        <v>69.903999999999996</v>
      </c>
      <c r="AC212" s="4"/>
      <c r="AD212" s="109" t="b">
        <f t="shared" si="134"/>
        <v>0</v>
      </c>
      <c r="AE212" s="109" t="b">
        <f t="shared" si="135"/>
        <v>1</v>
      </c>
    </row>
    <row r="213" spans="1:31" s="176" customFormat="1" ht="31.5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4"/>
        <v>1</v>
      </c>
      <c r="AE213" s="109" t="b">
        <f t="shared" si="135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2"/>
        <v>#DIV/0!</v>
      </c>
      <c r="H214" s="108" t="e">
        <f t="shared" si="133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4"/>
        <v>1</v>
      </c>
      <c r="AE214" s="109" t="b">
        <f t="shared" si="135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2"/>
        <v>#DIV/0!</v>
      </c>
      <c r="H215" s="108" t="e">
        <f t="shared" si="133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4"/>
        <v>1</v>
      </c>
      <c r="AE215" s="109" t="b">
        <f t="shared" si="135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2"/>
        <v>#DIV/0!</v>
      </c>
      <c r="H216" s="175" t="e">
        <f t="shared" si="133"/>
        <v>#DIV/0!</v>
      </c>
      <c r="I216" s="4">
        <f t="shared" ref="I216:AB216" si="144">SUM(I214:I215)</f>
        <v>0</v>
      </c>
      <c r="J216" s="5">
        <f t="shared" si="144"/>
        <v>0</v>
      </c>
      <c r="K216" s="4">
        <f t="shared" si="144"/>
        <v>0</v>
      </c>
      <c r="L216" s="5">
        <f t="shared" si="144"/>
        <v>0</v>
      </c>
      <c r="M216" s="4">
        <f t="shared" si="144"/>
        <v>0</v>
      </c>
      <c r="N216" s="5">
        <f t="shared" si="144"/>
        <v>0</v>
      </c>
      <c r="O216" s="4">
        <f t="shared" si="144"/>
        <v>0.7</v>
      </c>
      <c r="P216" s="4">
        <f t="shared" si="144"/>
        <v>0</v>
      </c>
      <c r="Q216" s="5">
        <f t="shared" si="144"/>
        <v>0</v>
      </c>
      <c r="R216" s="4">
        <f t="shared" si="144"/>
        <v>0</v>
      </c>
      <c r="S216" s="5">
        <f t="shared" si="144"/>
        <v>0</v>
      </c>
      <c r="T216" s="4">
        <f t="shared" si="144"/>
        <v>0</v>
      </c>
      <c r="U216" s="5">
        <f t="shared" si="144"/>
        <v>0</v>
      </c>
      <c r="V216" s="4">
        <f t="shared" si="144"/>
        <v>0</v>
      </c>
      <c r="W216" s="5">
        <f t="shared" si="144"/>
        <v>0</v>
      </c>
      <c r="X216" s="4">
        <v>0.7</v>
      </c>
      <c r="Y216" s="4">
        <f t="shared" si="144"/>
        <v>0</v>
      </c>
      <c r="Z216" s="5">
        <f t="shared" si="144"/>
        <v>0</v>
      </c>
      <c r="AA216" s="4">
        <f t="shared" si="144"/>
        <v>0</v>
      </c>
      <c r="AB216" s="5">
        <f t="shared" si="144"/>
        <v>0</v>
      </c>
      <c r="AC216" s="4"/>
      <c r="AD216" s="109" t="b">
        <f t="shared" si="134"/>
        <v>1</v>
      </c>
      <c r="AE216" s="109" t="b">
        <f t="shared" si="135"/>
        <v>1</v>
      </c>
    </row>
    <row r="217" spans="1:31" s="176" customFormat="1" ht="31.5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4"/>
        <v>1</v>
      </c>
      <c r="AE217" s="109" t="b">
        <f t="shared" si="135"/>
        <v>1</v>
      </c>
    </row>
    <row r="218" spans="1:31" s="176" customFormat="1" ht="31.5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4"/>
        <v>1</v>
      </c>
      <c r="AE218" s="109" t="b">
        <f t="shared" si="135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4"/>
        <v>1</v>
      </c>
      <c r="AE219" s="109" t="b">
        <f t="shared" si="135"/>
        <v>1</v>
      </c>
    </row>
    <row r="220" spans="1:31" ht="31.5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2"/>
        <v>#DIV/0!</v>
      </c>
      <c r="H220" s="108" t="e">
        <f t="shared" si="133"/>
        <v>#DIV/0!</v>
      </c>
      <c r="I220" s="2">
        <f t="shared" ref="I220:J232" si="145">C220-E220</f>
        <v>0</v>
      </c>
      <c r="J220" s="3">
        <f t="shared" si="145"/>
        <v>0</v>
      </c>
      <c r="K220" s="2"/>
      <c r="L220" s="3"/>
      <c r="M220" s="2"/>
      <c r="N220" s="3"/>
      <c r="O220" s="2"/>
      <c r="P220" s="2"/>
      <c r="Q220" s="3">
        <f t="shared" ref="Q220:Q236" si="146">P220*O220</f>
        <v>0</v>
      </c>
      <c r="R220" s="2">
        <f t="shared" ref="R220:S222" si="147">K220+M220+P220</f>
        <v>0</v>
      </c>
      <c r="S220" s="3">
        <f t="shared" si="147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8">T220+V220+Y220</f>
        <v>0</v>
      </c>
      <c r="AB220" s="3">
        <f t="shared" si="148"/>
        <v>0</v>
      </c>
      <c r="AC220" s="2"/>
      <c r="AD220" s="109" t="b">
        <f t="shared" si="134"/>
        <v>1</v>
      </c>
      <c r="AE220" s="109" t="b">
        <f t="shared" si="135"/>
        <v>1</v>
      </c>
    </row>
    <row r="221" spans="1:31" ht="47.25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2"/>
        <v>#DIV/0!</v>
      </c>
      <c r="H221" s="108" t="e">
        <f t="shared" si="133"/>
        <v>#DIV/0!</v>
      </c>
      <c r="I221" s="2">
        <f t="shared" si="145"/>
        <v>0</v>
      </c>
      <c r="J221" s="3">
        <f t="shared" si="145"/>
        <v>0</v>
      </c>
      <c r="K221" s="2"/>
      <c r="L221" s="3"/>
      <c r="M221" s="2"/>
      <c r="N221" s="3"/>
      <c r="O221" s="2"/>
      <c r="P221" s="2"/>
      <c r="Q221" s="3">
        <f t="shared" si="146"/>
        <v>0</v>
      </c>
      <c r="R221" s="2">
        <f t="shared" si="147"/>
        <v>0</v>
      </c>
      <c r="S221" s="3">
        <f t="shared" si="147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8"/>
        <v>0</v>
      </c>
      <c r="AB221" s="3">
        <f t="shared" si="148"/>
        <v>0</v>
      </c>
      <c r="AC221" s="2"/>
      <c r="AD221" s="109" t="b">
        <f t="shared" si="134"/>
        <v>1</v>
      </c>
      <c r="AE221" s="109" t="b">
        <f t="shared" si="135"/>
        <v>1</v>
      </c>
    </row>
    <row r="222" spans="1:31" ht="78.7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2"/>
        <v>#DIV/0!</v>
      </c>
      <c r="H222" s="108" t="e">
        <f t="shared" si="133"/>
        <v>#DIV/0!</v>
      </c>
      <c r="I222" s="2">
        <f t="shared" si="145"/>
        <v>0</v>
      </c>
      <c r="J222" s="3">
        <f t="shared" si="145"/>
        <v>0</v>
      </c>
      <c r="K222" s="2"/>
      <c r="L222" s="3"/>
      <c r="M222" s="2"/>
      <c r="N222" s="3"/>
      <c r="O222" s="2"/>
      <c r="P222" s="2"/>
      <c r="Q222" s="3">
        <f t="shared" si="146"/>
        <v>0</v>
      </c>
      <c r="R222" s="2">
        <f t="shared" si="147"/>
        <v>0</v>
      </c>
      <c r="S222" s="3">
        <f t="shared" si="147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8"/>
        <v>0</v>
      </c>
      <c r="AB222" s="3">
        <f t="shared" si="148"/>
        <v>0</v>
      </c>
      <c r="AC222" s="2"/>
      <c r="AD222" s="109" t="b">
        <f t="shared" si="134"/>
        <v>1</v>
      </c>
      <c r="AE222" s="109" t="b">
        <f t="shared" si="135"/>
        <v>1</v>
      </c>
    </row>
    <row r="223" spans="1:31" s="176" customFormat="1" ht="31.5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4"/>
        <v>1</v>
      </c>
      <c r="AE223" s="109" t="b">
        <f t="shared" si="135"/>
        <v>1</v>
      </c>
    </row>
    <row r="224" spans="1:31" ht="47.2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2"/>
        <v>#DIV/0!</v>
      </c>
      <c r="H224" s="108" t="e">
        <f t="shared" si="133"/>
        <v>#DIV/0!</v>
      </c>
      <c r="I224" s="2">
        <f t="shared" si="145"/>
        <v>0</v>
      </c>
      <c r="J224" s="3">
        <f t="shared" si="145"/>
        <v>0</v>
      </c>
      <c r="K224" s="2"/>
      <c r="L224" s="3"/>
      <c r="M224" s="2"/>
      <c r="N224" s="3"/>
      <c r="O224" s="2"/>
      <c r="P224" s="2"/>
      <c r="Q224" s="3">
        <f t="shared" si="146"/>
        <v>0</v>
      </c>
      <c r="R224" s="2">
        <f t="shared" ref="R224:R236" si="149">K224+M224+P224</f>
        <v>0</v>
      </c>
      <c r="S224" s="3">
        <f t="shared" ref="S224:S236" si="150">L224+N224+Q224</f>
        <v>0</v>
      </c>
      <c r="T224" s="2"/>
      <c r="U224" s="3"/>
      <c r="V224" s="2"/>
      <c r="W224" s="3"/>
      <c r="X224" s="2"/>
      <c r="Y224" s="2"/>
      <c r="Z224" s="3">
        <f t="shared" ref="Z224:Z236" si="151">X224*Y224</f>
        <v>0</v>
      </c>
      <c r="AA224" s="2">
        <f t="shared" ref="AA224:AA236" si="152">T224+V224+Y224</f>
        <v>0</v>
      </c>
      <c r="AB224" s="3">
        <f t="shared" ref="AB224:AB236" si="153">U224+W224+Z224</f>
        <v>0</v>
      </c>
      <c r="AC224" s="2"/>
      <c r="AD224" s="109" t="b">
        <f t="shared" si="134"/>
        <v>1</v>
      </c>
      <c r="AE224" s="109" t="b">
        <f t="shared" si="135"/>
        <v>1</v>
      </c>
    </row>
    <row r="225" spans="1:31" ht="31.5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2"/>
        <v>#DIV/0!</v>
      </c>
      <c r="H225" s="108" t="e">
        <f t="shared" si="133"/>
        <v>#DIV/0!</v>
      </c>
      <c r="I225" s="2">
        <f t="shared" si="145"/>
        <v>0</v>
      </c>
      <c r="J225" s="3">
        <f t="shared" si="145"/>
        <v>0</v>
      </c>
      <c r="K225" s="2"/>
      <c r="L225" s="3"/>
      <c r="M225" s="2"/>
      <c r="N225" s="3"/>
      <c r="O225" s="2"/>
      <c r="P225" s="2"/>
      <c r="Q225" s="3">
        <f t="shared" si="146"/>
        <v>0</v>
      </c>
      <c r="R225" s="2">
        <f t="shared" si="149"/>
        <v>0</v>
      </c>
      <c r="S225" s="3">
        <f t="shared" si="150"/>
        <v>0</v>
      </c>
      <c r="T225" s="2"/>
      <c r="U225" s="3"/>
      <c r="V225" s="2"/>
      <c r="W225" s="3"/>
      <c r="X225" s="2"/>
      <c r="Y225" s="2"/>
      <c r="Z225" s="3">
        <f t="shared" si="151"/>
        <v>0</v>
      </c>
      <c r="AA225" s="2">
        <f t="shared" si="152"/>
        <v>0</v>
      </c>
      <c r="AB225" s="3">
        <f t="shared" si="153"/>
        <v>0</v>
      </c>
      <c r="AC225" s="2"/>
      <c r="AD225" s="109" t="b">
        <f t="shared" si="134"/>
        <v>1</v>
      </c>
      <c r="AE225" s="109" t="b">
        <f t="shared" si="135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2"/>
        <v>#DIV/0!</v>
      </c>
      <c r="H226" s="108" t="e">
        <f t="shared" si="133"/>
        <v>#DIV/0!</v>
      </c>
      <c r="I226" s="2">
        <f t="shared" si="145"/>
        <v>0</v>
      </c>
      <c r="J226" s="3">
        <f t="shared" si="145"/>
        <v>0</v>
      </c>
      <c r="K226" s="2"/>
      <c r="L226" s="3"/>
      <c r="M226" s="2"/>
      <c r="N226" s="3"/>
      <c r="O226" s="2"/>
      <c r="P226" s="2"/>
      <c r="Q226" s="3">
        <f t="shared" si="146"/>
        <v>0</v>
      </c>
      <c r="R226" s="2">
        <f t="shared" si="149"/>
        <v>0</v>
      </c>
      <c r="S226" s="3">
        <f t="shared" si="150"/>
        <v>0</v>
      </c>
      <c r="T226" s="2"/>
      <c r="U226" s="3"/>
      <c r="V226" s="2"/>
      <c r="W226" s="3"/>
      <c r="X226" s="2"/>
      <c r="Y226" s="2"/>
      <c r="Z226" s="3">
        <f t="shared" si="151"/>
        <v>0</v>
      </c>
      <c r="AA226" s="2">
        <f t="shared" si="152"/>
        <v>0</v>
      </c>
      <c r="AB226" s="3">
        <f t="shared" si="153"/>
        <v>0</v>
      </c>
      <c r="AC226" s="2"/>
      <c r="AD226" s="109" t="b">
        <f t="shared" si="134"/>
        <v>1</v>
      </c>
      <c r="AE226" s="109" t="b">
        <f t="shared" si="135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2"/>
        <v>#DIV/0!</v>
      </c>
      <c r="H227" s="108" t="e">
        <f t="shared" si="133"/>
        <v>#DIV/0!</v>
      </c>
      <c r="I227" s="2">
        <f t="shared" si="145"/>
        <v>0</v>
      </c>
      <c r="J227" s="3">
        <f t="shared" si="145"/>
        <v>0</v>
      </c>
      <c r="K227" s="2"/>
      <c r="L227" s="3"/>
      <c r="M227" s="2"/>
      <c r="N227" s="3"/>
      <c r="O227" s="2"/>
      <c r="P227" s="2"/>
      <c r="Q227" s="3">
        <f t="shared" si="146"/>
        <v>0</v>
      </c>
      <c r="R227" s="2">
        <f t="shared" si="149"/>
        <v>0</v>
      </c>
      <c r="S227" s="3">
        <f t="shared" si="150"/>
        <v>0</v>
      </c>
      <c r="T227" s="2"/>
      <c r="U227" s="3"/>
      <c r="V227" s="2"/>
      <c r="W227" s="3"/>
      <c r="X227" s="2"/>
      <c r="Y227" s="2"/>
      <c r="Z227" s="3">
        <f t="shared" si="151"/>
        <v>0</v>
      </c>
      <c r="AA227" s="2">
        <f t="shared" si="152"/>
        <v>0</v>
      </c>
      <c r="AB227" s="3">
        <f t="shared" si="153"/>
        <v>0</v>
      </c>
      <c r="AC227" s="2"/>
      <c r="AD227" s="109" t="b">
        <f t="shared" si="134"/>
        <v>1</v>
      </c>
      <c r="AE227" s="109" t="b">
        <f t="shared" si="135"/>
        <v>1</v>
      </c>
    </row>
    <row r="228" spans="1:31" ht="63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2"/>
        <v>#DIV/0!</v>
      </c>
      <c r="H228" s="108" t="e">
        <f t="shared" si="133"/>
        <v>#DIV/0!</v>
      </c>
      <c r="I228" s="2">
        <f t="shared" si="145"/>
        <v>0</v>
      </c>
      <c r="J228" s="3">
        <f t="shared" si="145"/>
        <v>0</v>
      </c>
      <c r="K228" s="2"/>
      <c r="L228" s="3"/>
      <c r="M228" s="2"/>
      <c r="N228" s="3"/>
      <c r="O228" s="2"/>
      <c r="P228" s="2"/>
      <c r="Q228" s="3">
        <f t="shared" si="146"/>
        <v>0</v>
      </c>
      <c r="R228" s="2">
        <f t="shared" si="149"/>
        <v>0</v>
      </c>
      <c r="S228" s="3">
        <f t="shared" si="150"/>
        <v>0</v>
      </c>
      <c r="T228" s="2"/>
      <c r="U228" s="3"/>
      <c r="V228" s="2"/>
      <c r="W228" s="3"/>
      <c r="X228" s="2"/>
      <c r="Y228" s="2"/>
      <c r="Z228" s="3">
        <f t="shared" si="151"/>
        <v>0</v>
      </c>
      <c r="AA228" s="2">
        <f t="shared" si="152"/>
        <v>0</v>
      </c>
      <c r="AB228" s="3">
        <f t="shared" si="153"/>
        <v>0</v>
      </c>
      <c r="AC228" s="2"/>
      <c r="AD228" s="109" t="b">
        <f t="shared" si="134"/>
        <v>1</v>
      </c>
      <c r="AE228" s="109" t="b">
        <f t="shared" si="135"/>
        <v>1</v>
      </c>
    </row>
    <row r="229" spans="1:31" ht="31.5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2"/>
        <v>#DIV/0!</v>
      </c>
      <c r="H229" s="108" t="e">
        <f t="shared" si="133"/>
        <v>#DIV/0!</v>
      </c>
      <c r="I229" s="2">
        <f t="shared" si="145"/>
        <v>0</v>
      </c>
      <c r="J229" s="3">
        <f t="shared" si="145"/>
        <v>0</v>
      </c>
      <c r="K229" s="2"/>
      <c r="L229" s="3"/>
      <c r="M229" s="2"/>
      <c r="N229" s="3"/>
      <c r="O229" s="2"/>
      <c r="P229" s="2"/>
      <c r="Q229" s="3">
        <f t="shared" si="146"/>
        <v>0</v>
      </c>
      <c r="R229" s="2">
        <f t="shared" si="149"/>
        <v>0</v>
      </c>
      <c r="S229" s="3">
        <f t="shared" si="150"/>
        <v>0</v>
      </c>
      <c r="T229" s="2"/>
      <c r="U229" s="3"/>
      <c r="V229" s="2"/>
      <c r="W229" s="3"/>
      <c r="X229" s="2"/>
      <c r="Y229" s="2"/>
      <c r="Z229" s="3">
        <f t="shared" si="151"/>
        <v>0</v>
      </c>
      <c r="AA229" s="2">
        <f t="shared" si="152"/>
        <v>0</v>
      </c>
      <c r="AB229" s="3">
        <f t="shared" si="153"/>
        <v>0</v>
      </c>
      <c r="AC229" s="2"/>
      <c r="AD229" s="109" t="b">
        <f t="shared" si="134"/>
        <v>1</v>
      </c>
      <c r="AE229" s="109" t="b">
        <f t="shared" si="135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2"/>
        <v>#DIV/0!</v>
      </c>
      <c r="H230" s="108" t="e">
        <f t="shared" si="133"/>
        <v>#DIV/0!</v>
      </c>
      <c r="I230" s="2">
        <f t="shared" si="145"/>
        <v>0</v>
      </c>
      <c r="J230" s="3">
        <f t="shared" si="145"/>
        <v>0</v>
      </c>
      <c r="K230" s="2"/>
      <c r="L230" s="3"/>
      <c r="M230" s="2"/>
      <c r="N230" s="3"/>
      <c r="O230" s="2"/>
      <c r="P230" s="2"/>
      <c r="Q230" s="3">
        <f t="shared" si="146"/>
        <v>0</v>
      </c>
      <c r="R230" s="2">
        <f t="shared" si="149"/>
        <v>0</v>
      </c>
      <c r="S230" s="3">
        <f t="shared" si="150"/>
        <v>0</v>
      </c>
      <c r="T230" s="2"/>
      <c r="U230" s="3"/>
      <c r="V230" s="2"/>
      <c r="W230" s="3"/>
      <c r="X230" s="2"/>
      <c r="Y230" s="2"/>
      <c r="Z230" s="3">
        <f t="shared" si="151"/>
        <v>0</v>
      </c>
      <c r="AA230" s="2">
        <f t="shared" si="152"/>
        <v>0</v>
      </c>
      <c r="AB230" s="3">
        <f t="shared" si="153"/>
        <v>0</v>
      </c>
      <c r="AC230" s="2"/>
      <c r="AD230" s="109" t="b">
        <f t="shared" si="134"/>
        <v>1</v>
      </c>
      <c r="AE230" s="109" t="b">
        <f t="shared" si="135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2"/>
        <v>#DIV/0!</v>
      </c>
      <c r="H231" s="108" t="e">
        <f t="shared" si="133"/>
        <v>#DIV/0!</v>
      </c>
      <c r="I231" s="2">
        <f t="shared" si="145"/>
        <v>0</v>
      </c>
      <c r="J231" s="3">
        <f t="shared" si="145"/>
        <v>0</v>
      </c>
      <c r="K231" s="2"/>
      <c r="L231" s="3"/>
      <c r="M231" s="2"/>
      <c r="N231" s="3"/>
      <c r="O231" s="2"/>
      <c r="P231" s="2"/>
      <c r="Q231" s="3">
        <f t="shared" si="146"/>
        <v>0</v>
      </c>
      <c r="R231" s="2">
        <f t="shared" si="149"/>
        <v>0</v>
      </c>
      <c r="S231" s="3">
        <f t="shared" si="150"/>
        <v>0</v>
      </c>
      <c r="T231" s="2"/>
      <c r="U231" s="3"/>
      <c r="V231" s="2"/>
      <c r="W231" s="3"/>
      <c r="X231" s="2"/>
      <c r="Y231" s="2"/>
      <c r="Z231" s="3">
        <f t="shared" si="151"/>
        <v>0</v>
      </c>
      <c r="AA231" s="2">
        <f t="shared" si="152"/>
        <v>0</v>
      </c>
      <c r="AB231" s="3">
        <f t="shared" si="153"/>
        <v>0</v>
      </c>
      <c r="AC231" s="2"/>
      <c r="AD231" s="109" t="b">
        <f t="shared" si="134"/>
        <v>1</v>
      </c>
      <c r="AE231" s="109" t="b">
        <f t="shared" si="135"/>
        <v>1</v>
      </c>
    </row>
    <row r="232" spans="1:31" ht="78.7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2"/>
        <v>#DIV/0!</v>
      </c>
      <c r="H232" s="108" t="e">
        <f t="shared" si="133"/>
        <v>#DIV/0!</v>
      </c>
      <c r="I232" s="2">
        <f t="shared" si="145"/>
        <v>0</v>
      </c>
      <c r="J232" s="3">
        <f t="shared" si="145"/>
        <v>0</v>
      </c>
      <c r="K232" s="2"/>
      <c r="L232" s="3"/>
      <c r="M232" s="2"/>
      <c r="N232" s="3"/>
      <c r="O232" s="2"/>
      <c r="P232" s="2"/>
      <c r="Q232" s="3">
        <f t="shared" si="146"/>
        <v>0</v>
      </c>
      <c r="R232" s="2">
        <f t="shared" si="149"/>
        <v>0</v>
      </c>
      <c r="S232" s="3">
        <f t="shared" si="150"/>
        <v>0</v>
      </c>
      <c r="T232" s="2"/>
      <c r="U232" s="3"/>
      <c r="V232" s="2"/>
      <c r="W232" s="3"/>
      <c r="X232" s="2"/>
      <c r="Y232" s="2"/>
      <c r="Z232" s="3">
        <f t="shared" si="151"/>
        <v>0</v>
      </c>
      <c r="AA232" s="2">
        <f t="shared" si="152"/>
        <v>0</v>
      </c>
      <c r="AB232" s="3">
        <f t="shared" si="153"/>
        <v>0</v>
      </c>
      <c r="AC232" s="2"/>
      <c r="AD232" s="109" t="b">
        <f t="shared" si="134"/>
        <v>1</v>
      </c>
      <c r="AE232" s="109" t="b">
        <f t="shared" si="135"/>
        <v>1</v>
      </c>
    </row>
    <row r="233" spans="1:31" ht="63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2"/>
        <v>#DIV/0!</v>
      </c>
      <c r="H233" s="108" t="e">
        <f t="shared" si="133"/>
        <v>#DIV/0!</v>
      </c>
      <c r="I233" s="2">
        <f t="shared" ref="I233:J236" si="154">C233-E233</f>
        <v>0</v>
      </c>
      <c r="J233" s="3">
        <f t="shared" si="154"/>
        <v>0</v>
      </c>
      <c r="K233" s="2"/>
      <c r="L233" s="3"/>
      <c r="M233" s="2"/>
      <c r="N233" s="3"/>
      <c r="O233" s="2"/>
      <c r="P233" s="2"/>
      <c r="Q233" s="3">
        <f t="shared" si="146"/>
        <v>0</v>
      </c>
      <c r="R233" s="2">
        <f t="shared" si="149"/>
        <v>0</v>
      </c>
      <c r="S233" s="3">
        <f t="shared" si="150"/>
        <v>0</v>
      </c>
      <c r="T233" s="2"/>
      <c r="U233" s="3"/>
      <c r="V233" s="2"/>
      <c r="W233" s="3"/>
      <c r="X233" s="2"/>
      <c r="Y233" s="2"/>
      <c r="Z233" s="3">
        <f t="shared" si="151"/>
        <v>0</v>
      </c>
      <c r="AA233" s="2">
        <f t="shared" si="152"/>
        <v>0</v>
      </c>
      <c r="AB233" s="3">
        <f t="shared" si="153"/>
        <v>0</v>
      </c>
      <c r="AC233" s="2"/>
      <c r="AD233" s="109" t="b">
        <f t="shared" si="134"/>
        <v>1</v>
      </c>
      <c r="AE233" s="109" t="b">
        <f t="shared" si="135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2"/>
        <v>#DIV/0!</v>
      </c>
      <c r="H234" s="108" t="e">
        <f t="shared" si="133"/>
        <v>#DIV/0!</v>
      </c>
      <c r="I234" s="2">
        <f t="shared" si="154"/>
        <v>0</v>
      </c>
      <c r="J234" s="3">
        <f t="shared" si="154"/>
        <v>0</v>
      </c>
      <c r="K234" s="2"/>
      <c r="L234" s="3"/>
      <c r="M234" s="2"/>
      <c r="N234" s="3"/>
      <c r="O234" s="2"/>
      <c r="P234" s="2"/>
      <c r="Q234" s="3">
        <f t="shared" si="146"/>
        <v>0</v>
      </c>
      <c r="R234" s="2">
        <f t="shared" si="149"/>
        <v>0</v>
      </c>
      <c r="S234" s="3">
        <f t="shared" si="150"/>
        <v>0</v>
      </c>
      <c r="T234" s="2"/>
      <c r="U234" s="3"/>
      <c r="V234" s="2"/>
      <c r="W234" s="3"/>
      <c r="X234" s="2"/>
      <c r="Y234" s="2"/>
      <c r="Z234" s="3">
        <f t="shared" si="151"/>
        <v>0</v>
      </c>
      <c r="AA234" s="2">
        <f t="shared" si="152"/>
        <v>0</v>
      </c>
      <c r="AB234" s="3">
        <f t="shared" si="153"/>
        <v>0</v>
      </c>
      <c r="AC234" s="2"/>
      <c r="AD234" s="109" t="b">
        <f t="shared" si="134"/>
        <v>1</v>
      </c>
      <c r="AE234" s="109" t="b">
        <f t="shared" si="135"/>
        <v>1</v>
      </c>
    </row>
    <row r="235" spans="1:31" ht="31.5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2"/>
        <v>#DIV/0!</v>
      </c>
      <c r="H235" s="108" t="e">
        <f t="shared" si="133"/>
        <v>#DIV/0!</v>
      </c>
      <c r="I235" s="2">
        <f t="shared" si="154"/>
        <v>0</v>
      </c>
      <c r="J235" s="3">
        <f t="shared" si="154"/>
        <v>0</v>
      </c>
      <c r="K235" s="2"/>
      <c r="L235" s="3"/>
      <c r="M235" s="2"/>
      <c r="N235" s="3"/>
      <c r="O235" s="2"/>
      <c r="P235" s="2"/>
      <c r="Q235" s="3">
        <f t="shared" si="146"/>
        <v>0</v>
      </c>
      <c r="R235" s="2">
        <f t="shared" si="149"/>
        <v>0</v>
      </c>
      <c r="S235" s="3">
        <f t="shared" si="150"/>
        <v>0</v>
      </c>
      <c r="T235" s="2"/>
      <c r="U235" s="3"/>
      <c r="V235" s="2"/>
      <c r="W235" s="3"/>
      <c r="X235" s="2"/>
      <c r="Y235" s="2"/>
      <c r="Z235" s="3">
        <f t="shared" si="151"/>
        <v>0</v>
      </c>
      <c r="AA235" s="2">
        <f t="shared" si="152"/>
        <v>0</v>
      </c>
      <c r="AB235" s="3">
        <f t="shared" si="153"/>
        <v>0</v>
      </c>
      <c r="AC235" s="2"/>
      <c r="AD235" s="109" t="b">
        <f t="shared" si="134"/>
        <v>1</v>
      </c>
      <c r="AE235" s="109" t="b">
        <f t="shared" si="135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2"/>
        <v>#DIV/0!</v>
      </c>
      <c r="H236" s="108" t="e">
        <f t="shared" si="133"/>
        <v>#DIV/0!</v>
      </c>
      <c r="I236" s="2">
        <f t="shared" si="154"/>
        <v>0</v>
      </c>
      <c r="J236" s="3">
        <f t="shared" si="154"/>
        <v>0</v>
      </c>
      <c r="K236" s="2"/>
      <c r="L236" s="3"/>
      <c r="M236" s="2"/>
      <c r="N236" s="3"/>
      <c r="O236" s="2"/>
      <c r="P236" s="2"/>
      <c r="Q236" s="3">
        <f t="shared" si="146"/>
        <v>0</v>
      </c>
      <c r="R236" s="2">
        <f t="shared" si="149"/>
        <v>0</v>
      </c>
      <c r="S236" s="3">
        <f t="shared" si="150"/>
        <v>0</v>
      </c>
      <c r="T236" s="2"/>
      <c r="U236" s="3"/>
      <c r="V236" s="2"/>
      <c r="W236" s="3"/>
      <c r="X236" s="2"/>
      <c r="Y236" s="2"/>
      <c r="Z236" s="3">
        <f t="shared" si="151"/>
        <v>0</v>
      </c>
      <c r="AA236" s="2">
        <f t="shared" si="152"/>
        <v>0</v>
      </c>
      <c r="AB236" s="3">
        <f t="shared" si="153"/>
        <v>0</v>
      </c>
      <c r="AC236" s="2"/>
      <c r="AD236" s="109" t="b">
        <f t="shared" si="134"/>
        <v>1</v>
      </c>
      <c r="AE236" s="109" t="b">
        <f t="shared" si="135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2"/>
        <v>#DIV/0!</v>
      </c>
      <c r="H237" s="175" t="e">
        <f t="shared" si="133"/>
        <v>#DIV/0!</v>
      </c>
      <c r="I237" s="4">
        <f t="shared" ref="I237:N237" si="155">SUM(I220:I236)</f>
        <v>0</v>
      </c>
      <c r="J237" s="5">
        <f t="shared" si="155"/>
        <v>0</v>
      </c>
      <c r="K237" s="4">
        <f t="shared" si="155"/>
        <v>0</v>
      </c>
      <c r="L237" s="5">
        <f t="shared" si="155"/>
        <v>0</v>
      </c>
      <c r="M237" s="4">
        <f t="shared" si="155"/>
        <v>0</v>
      </c>
      <c r="N237" s="5">
        <f t="shared" si="155"/>
        <v>0</v>
      </c>
      <c r="O237" s="4">
        <f t="shared" ref="O237:W237" si="156">SUM(O220:O236)</f>
        <v>0</v>
      </c>
      <c r="P237" s="4">
        <f t="shared" si="156"/>
        <v>0</v>
      </c>
      <c r="Q237" s="5">
        <f t="shared" si="156"/>
        <v>0</v>
      </c>
      <c r="R237" s="4">
        <f t="shared" si="156"/>
        <v>0</v>
      </c>
      <c r="S237" s="5">
        <f t="shared" si="156"/>
        <v>0</v>
      </c>
      <c r="T237" s="4">
        <f t="shared" si="156"/>
        <v>0</v>
      </c>
      <c r="U237" s="5">
        <f t="shared" si="156"/>
        <v>0</v>
      </c>
      <c r="V237" s="4">
        <f t="shared" si="156"/>
        <v>0</v>
      </c>
      <c r="W237" s="5">
        <f t="shared" si="156"/>
        <v>0</v>
      </c>
      <c r="X237" s="4">
        <v>0</v>
      </c>
      <c r="Y237" s="4">
        <f>SUM(Y220:Y236)</f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4"/>
        <v>1</v>
      </c>
      <c r="AE237" s="109" t="b">
        <f t="shared" si="135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2"/>
        <v>#DIV/0!</v>
      </c>
      <c r="H238" s="175" t="e">
        <f t="shared" si="133"/>
        <v>#DIV/0!</v>
      </c>
      <c r="I238" s="4">
        <f t="shared" ref="I238:W238" si="157">I237</f>
        <v>0</v>
      </c>
      <c r="J238" s="5">
        <f t="shared" si="157"/>
        <v>0</v>
      </c>
      <c r="K238" s="4">
        <f t="shared" si="157"/>
        <v>0</v>
      </c>
      <c r="L238" s="5">
        <f t="shared" si="157"/>
        <v>0</v>
      </c>
      <c r="M238" s="4">
        <f t="shared" si="157"/>
        <v>0</v>
      </c>
      <c r="N238" s="5">
        <f t="shared" si="157"/>
        <v>0</v>
      </c>
      <c r="O238" s="4">
        <f t="shared" si="157"/>
        <v>0</v>
      </c>
      <c r="P238" s="4">
        <f t="shared" si="157"/>
        <v>0</v>
      </c>
      <c r="Q238" s="5">
        <f t="shared" si="157"/>
        <v>0</v>
      </c>
      <c r="R238" s="4">
        <f t="shared" si="157"/>
        <v>0</v>
      </c>
      <c r="S238" s="5">
        <f t="shared" si="157"/>
        <v>0</v>
      </c>
      <c r="T238" s="4">
        <f t="shared" si="157"/>
        <v>0</v>
      </c>
      <c r="U238" s="5">
        <f t="shared" si="157"/>
        <v>0</v>
      </c>
      <c r="V238" s="4">
        <f t="shared" si="157"/>
        <v>0</v>
      </c>
      <c r="W238" s="5">
        <f t="shared" si="157"/>
        <v>0</v>
      </c>
      <c r="X238" s="4">
        <v>0</v>
      </c>
      <c r="Y238" s="4">
        <f>Y237</f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4"/>
        <v>1</v>
      </c>
      <c r="AE238" s="109" t="b">
        <f t="shared" si="135"/>
        <v>1</v>
      </c>
    </row>
    <row r="239" spans="1:31" s="176" customFormat="1" ht="63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4"/>
        <v>1</v>
      </c>
      <c r="AE239" s="109" t="b">
        <f t="shared" si="135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2"/>
        <v>#DIV/0!</v>
      </c>
      <c r="H240" s="108" t="e">
        <f t="shared" si="133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4"/>
        <v>1</v>
      </c>
      <c r="AE240" s="109" t="b">
        <f t="shared" si="135"/>
        <v>1</v>
      </c>
    </row>
    <row r="241" spans="1:31" ht="47.2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2"/>
        <v>#DIV/0!</v>
      </c>
      <c r="H241" s="108" t="e">
        <f t="shared" si="133"/>
        <v>#DIV/0!</v>
      </c>
      <c r="I241" s="2">
        <f t="shared" ref="I241:J257" si="158">C241-E241</f>
        <v>0</v>
      </c>
      <c r="J241" s="3">
        <f t="shared" si="158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59">K241+M241+P241</f>
        <v>0</v>
      </c>
      <c r="S241" s="3">
        <f t="shared" si="159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0">T241+V241+Y241</f>
        <v>0</v>
      </c>
      <c r="AB241" s="3">
        <f t="shared" si="160"/>
        <v>0</v>
      </c>
      <c r="AC241" s="2"/>
      <c r="AD241" s="109" t="b">
        <f t="shared" si="134"/>
        <v>1</v>
      </c>
      <c r="AE241" s="109" t="b">
        <f t="shared" si="135"/>
        <v>1</v>
      </c>
    </row>
    <row r="242" spans="1:31" ht="47.25">
      <c r="A242" s="2">
        <v>10.09</v>
      </c>
      <c r="B242" s="2" t="s">
        <v>162</v>
      </c>
      <c r="C242" s="2">
        <v>146</v>
      </c>
      <c r="D242" s="3">
        <v>350.40000000000003</v>
      </c>
      <c r="E242" s="2">
        <f>C242</f>
        <v>146</v>
      </c>
      <c r="F242" s="3">
        <f>D242</f>
        <v>350.40000000000003</v>
      </c>
      <c r="G242" s="108">
        <f t="shared" si="132"/>
        <v>1</v>
      </c>
      <c r="H242" s="108">
        <f t="shared" si="133"/>
        <v>1</v>
      </c>
      <c r="I242" s="2">
        <f t="shared" si="158"/>
        <v>0</v>
      </c>
      <c r="J242" s="3">
        <f t="shared" si="158"/>
        <v>0</v>
      </c>
      <c r="K242" s="2"/>
      <c r="L242" s="3"/>
      <c r="M242" s="2"/>
      <c r="N242" s="3"/>
      <c r="O242" s="2">
        <v>0.2</v>
      </c>
      <c r="P242" s="2">
        <f>C242+6</f>
        <v>152</v>
      </c>
      <c r="Q242" s="3">
        <f t="shared" ref="Q242:Q257" si="161">P242*O242*12</f>
        <v>364.8</v>
      </c>
      <c r="R242" s="2">
        <f t="shared" si="159"/>
        <v>152</v>
      </c>
      <c r="S242" s="3">
        <f t="shared" si="159"/>
        <v>364.8</v>
      </c>
      <c r="T242" s="2"/>
      <c r="U242" s="3"/>
      <c r="V242" s="2"/>
      <c r="W242" s="3"/>
      <c r="X242" s="2">
        <v>0.2</v>
      </c>
      <c r="Y242" s="2">
        <v>152</v>
      </c>
      <c r="Z242" s="3">
        <f>Y242*X242*12</f>
        <v>364.8</v>
      </c>
      <c r="AA242" s="2">
        <f t="shared" si="160"/>
        <v>152</v>
      </c>
      <c r="AB242" s="3">
        <f t="shared" si="160"/>
        <v>364.8</v>
      </c>
      <c r="AC242" s="2"/>
      <c r="AD242" s="109" t="b">
        <f t="shared" si="134"/>
        <v>0</v>
      </c>
      <c r="AE242" s="109" t="b">
        <f t="shared" si="135"/>
        <v>1</v>
      </c>
    </row>
    <row r="243" spans="1:31" ht="31.5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2"/>
        <v>#DIV/0!</v>
      </c>
      <c r="H243" s="108" t="e">
        <f t="shared" si="133"/>
        <v>#DIV/0!</v>
      </c>
      <c r="I243" s="2">
        <f t="shared" si="158"/>
        <v>0</v>
      </c>
      <c r="J243" s="3">
        <f t="shared" si="158"/>
        <v>0</v>
      </c>
      <c r="K243" s="2"/>
      <c r="L243" s="3"/>
      <c r="M243" s="2"/>
      <c r="N243" s="3"/>
      <c r="O243" s="2"/>
      <c r="P243" s="2"/>
      <c r="Q243" s="3">
        <f t="shared" si="161"/>
        <v>0</v>
      </c>
      <c r="R243" s="2">
        <f t="shared" si="159"/>
        <v>0</v>
      </c>
      <c r="S243" s="3">
        <f t="shared" si="159"/>
        <v>0</v>
      </c>
      <c r="T243" s="2"/>
      <c r="U243" s="3"/>
      <c r="V243" s="2"/>
      <c r="W243" s="3"/>
      <c r="X243" s="2"/>
      <c r="Y243" s="2"/>
      <c r="Z243" s="3">
        <f>X243*Y243</f>
        <v>0</v>
      </c>
      <c r="AA243" s="2">
        <f t="shared" si="160"/>
        <v>0</v>
      </c>
      <c r="AB243" s="3">
        <f t="shared" si="160"/>
        <v>0</v>
      </c>
      <c r="AC243" s="2"/>
      <c r="AD243" s="109" t="b">
        <f t="shared" si="134"/>
        <v>1</v>
      </c>
      <c r="AE243" s="109" t="b">
        <f t="shared" si="135"/>
        <v>1</v>
      </c>
    </row>
    <row r="244" spans="1:31" s="176" customFormat="1" ht="31.5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4"/>
        <v>1</v>
      </c>
      <c r="AE244" s="109" t="b">
        <f t="shared" si="135"/>
        <v>1</v>
      </c>
    </row>
    <row r="245" spans="1:31" ht="63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2"/>
        <v>#DIV/0!</v>
      </c>
      <c r="H245" s="108" t="e">
        <f t="shared" si="133"/>
        <v>#DIV/0!</v>
      </c>
      <c r="I245" s="2">
        <f t="shared" si="158"/>
        <v>0</v>
      </c>
      <c r="J245" s="3">
        <f t="shared" si="158"/>
        <v>0</v>
      </c>
      <c r="K245" s="2"/>
      <c r="L245" s="3"/>
      <c r="M245" s="2"/>
      <c r="N245" s="3"/>
      <c r="O245" s="2"/>
      <c r="P245" s="2"/>
      <c r="Q245" s="3">
        <f t="shared" si="161"/>
        <v>0</v>
      </c>
      <c r="R245" s="2">
        <f t="shared" ref="R245:R257" si="162">K245+M245+P245</f>
        <v>0</v>
      </c>
      <c r="S245" s="3">
        <f t="shared" ref="S245:S257" si="163">L245+N245+Q245</f>
        <v>0</v>
      </c>
      <c r="T245" s="2"/>
      <c r="U245" s="3"/>
      <c r="V245" s="2"/>
      <c r="W245" s="3"/>
      <c r="X245" s="2"/>
      <c r="Y245" s="2"/>
      <c r="Z245" s="3">
        <f>Y245*X245*12</f>
        <v>0</v>
      </c>
      <c r="AA245" s="2">
        <f t="shared" ref="AA245:AA252" si="164">T245+V245+Y245</f>
        <v>0</v>
      </c>
      <c r="AB245" s="3">
        <f t="shared" ref="AB245:AB252" si="165">U245+W245+Z245</f>
        <v>0</v>
      </c>
      <c r="AC245" s="2"/>
      <c r="AD245" s="109" t="b">
        <f t="shared" si="134"/>
        <v>1</v>
      </c>
      <c r="AE245" s="109" t="b">
        <f t="shared" si="135"/>
        <v>1</v>
      </c>
    </row>
    <row r="246" spans="1:31" ht="31.5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2"/>
        <v>#DIV/0!</v>
      </c>
      <c r="H246" s="108" t="e">
        <f t="shared" si="133"/>
        <v>#DIV/0!</v>
      </c>
      <c r="I246" s="2">
        <f t="shared" si="158"/>
        <v>0</v>
      </c>
      <c r="J246" s="3">
        <f t="shared" si="158"/>
        <v>0</v>
      </c>
      <c r="K246" s="2"/>
      <c r="L246" s="3"/>
      <c r="M246" s="2"/>
      <c r="N246" s="3"/>
      <c r="O246" s="2"/>
      <c r="P246" s="2"/>
      <c r="Q246" s="3">
        <f t="shared" si="161"/>
        <v>0</v>
      </c>
      <c r="R246" s="2">
        <f t="shared" si="162"/>
        <v>0</v>
      </c>
      <c r="S246" s="3">
        <f t="shared" si="163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si="164"/>
        <v>0</v>
      </c>
      <c r="AB246" s="3">
        <f t="shared" si="165"/>
        <v>0</v>
      </c>
      <c r="AC246" s="2"/>
      <c r="AD246" s="109" t="b">
        <f t="shared" si="134"/>
        <v>1</v>
      </c>
      <c r="AE246" s="109" t="b">
        <f t="shared" si="135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2"/>
        <v>#DIV/0!</v>
      </c>
      <c r="H247" s="108" t="e">
        <f t="shared" si="133"/>
        <v>#DIV/0!</v>
      </c>
      <c r="I247" s="2">
        <f t="shared" si="158"/>
        <v>0</v>
      </c>
      <c r="J247" s="3">
        <f t="shared" si="158"/>
        <v>0</v>
      </c>
      <c r="K247" s="2"/>
      <c r="L247" s="3"/>
      <c r="M247" s="2"/>
      <c r="N247" s="3"/>
      <c r="O247" s="2"/>
      <c r="P247" s="2"/>
      <c r="Q247" s="3">
        <f t="shared" si="161"/>
        <v>0</v>
      </c>
      <c r="R247" s="2">
        <f t="shared" si="162"/>
        <v>0</v>
      </c>
      <c r="S247" s="3">
        <f t="shared" si="163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4"/>
        <v>0</v>
      </c>
      <c r="AB247" s="3">
        <f t="shared" si="165"/>
        <v>0</v>
      </c>
      <c r="AC247" s="2"/>
      <c r="AD247" s="109" t="b">
        <f t="shared" si="134"/>
        <v>1</v>
      </c>
      <c r="AE247" s="109" t="b">
        <f t="shared" si="135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2"/>
        <v>#DIV/0!</v>
      </c>
      <c r="H248" s="108" t="e">
        <f t="shared" si="133"/>
        <v>#DIV/0!</v>
      </c>
      <c r="I248" s="2">
        <f t="shared" si="158"/>
        <v>0</v>
      </c>
      <c r="J248" s="3">
        <f t="shared" si="158"/>
        <v>0</v>
      </c>
      <c r="K248" s="2"/>
      <c r="L248" s="3"/>
      <c r="M248" s="2"/>
      <c r="N248" s="3"/>
      <c r="O248" s="2"/>
      <c r="P248" s="2"/>
      <c r="Q248" s="3">
        <f t="shared" si="161"/>
        <v>0</v>
      </c>
      <c r="R248" s="2">
        <f t="shared" si="162"/>
        <v>0</v>
      </c>
      <c r="S248" s="3">
        <f t="shared" si="163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4"/>
        <v>0</v>
      </c>
      <c r="AB248" s="3">
        <f t="shared" si="165"/>
        <v>0</v>
      </c>
      <c r="AC248" s="2"/>
      <c r="AD248" s="109" t="b">
        <f t="shared" si="134"/>
        <v>1</v>
      </c>
      <c r="AE248" s="109" t="b">
        <f t="shared" si="135"/>
        <v>1</v>
      </c>
    </row>
    <row r="249" spans="1:31" ht="63">
      <c r="A249" s="2">
        <f>+A245+0.01</f>
        <v>10.119999999999999</v>
      </c>
      <c r="B249" s="2" t="s">
        <v>165</v>
      </c>
      <c r="C249" s="2">
        <v>207</v>
      </c>
      <c r="D249" s="3">
        <v>621</v>
      </c>
      <c r="E249" s="2">
        <f t="shared" ref="E249:F252" si="166">C249</f>
        <v>207</v>
      </c>
      <c r="F249" s="3">
        <f t="shared" si="166"/>
        <v>621</v>
      </c>
      <c r="G249" s="108">
        <f t="shared" si="132"/>
        <v>1</v>
      </c>
      <c r="H249" s="108">
        <f t="shared" si="133"/>
        <v>1</v>
      </c>
      <c r="I249" s="2">
        <f t="shared" si="158"/>
        <v>0</v>
      </c>
      <c r="J249" s="3">
        <f t="shared" si="158"/>
        <v>0</v>
      </c>
      <c r="K249" s="2"/>
      <c r="L249" s="3"/>
      <c r="M249" s="2"/>
      <c r="N249" s="3"/>
      <c r="O249" s="2">
        <v>0.25</v>
      </c>
      <c r="P249" s="2">
        <f>C249+1</f>
        <v>208</v>
      </c>
      <c r="Q249" s="3">
        <f t="shared" si="161"/>
        <v>624</v>
      </c>
      <c r="R249" s="2">
        <f t="shared" si="162"/>
        <v>208</v>
      </c>
      <c r="S249" s="3">
        <f t="shared" si="163"/>
        <v>624</v>
      </c>
      <c r="T249" s="2"/>
      <c r="U249" s="3"/>
      <c r="V249" s="2"/>
      <c r="W249" s="3"/>
      <c r="X249" s="2">
        <v>0.25</v>
      </c>
      <c r="Y249" s="2">
        <v>208</v>
      </c>
      <c r="Z249" s="3">
        <f>Y249*X249*12</f>
        <v>624</v>
      </c>
      <c r="AA249" s="2">
        <f t="shared" si="164"/>
        <v>208</v>
      </c>
      <c r="AB249" s="3">
        <f t="shared" si="165"/>
        <v>624</v>
      </c>
      <c r="AC249" s="2"/>
      <c r="AD249" s="109" t="b">
        <f t="shared" si="134"/>
        <v>0</v>
      </c>
      <c r="AE249" s="109" t="b">
        <f t="shared" si="135"/>
        <v>1</v>
      </c>
    </row>
    <row r="250" spans="1:31" ht="31.5">
      <c r="A250" s="2"/>
      <c r="B250" s="2" t="s">
        <v>151</v>
      </c>
      <c r="C250" s="2">
        <v>35</v>
      </c>
      <c r="D250" s="3">
        <v>105</v>
      </c>
      <c r="E250" s="2">
        <f t="shared" si="166"/>
        <v>35</v>
      </c>
      <c r="F250" s="3">
        <f t="shared" si="166"/>
        <v>105</v>
      </c>
      <c r="G250" s="108">
        <f t="shared" si="132"/>
        <v>1</v>
      </c>
      <c r="H250" s="108">
        <f t="shared" si="133"/>
        <v>1</v>
      </c>
      <c r="I250" s="2">
        <f t="shared" si="158"/>
        <v>0</v>
      </c>
      <c r="J250" s="3">
        <f t="shared" si="158"/>
        <v>0</v>
      </c>
      <c r="K250" s="2"/>
      <c r="L250" s="3"/>
      <c r="M250" s="2"/>
      <c r="N250" s="3"/>
      <c r="O250" s="2">
        <v>0.25</v>
      </c>
      <c r="P250" s="2">
        <f>C250+1</f>
        <v>36</v>
      </c>
      <c r="Q250" s="3">
        <f t="shared" si="161"/>
        <v>108</v>
      </c>
      <c r="R250" s="2">
        <f t="shared" si="162"/>
        <v>36</v>
      </c>
      <c r="S250" s="3">
        <f t="shared" si="163"/>
        <v>108</v>
      </c>
      <c r="T250" s="2"/>
      <c r="U250" s="3"/>
      <c r="V250" s="2"/>
      <c r="W250" s="3"/>
      <c r="X250" s="2">
        <v>0.25</v>
      </c>
      <c r="Y250" s="2">
        <v>36</v>
      </c>
      <c r="Z250" s="3">
        <f>Y250*X250*12</f>
        <v>108</v>
      </c>
      <c r="AA250" s="2">
        <f t="shared" si="164"/>
        <v>36</v>
      </c>
      <c r="AB250" s="3">
        <f t="shared" si="165"/>
        <v>108</v>
      </c>
      <c r="AC250" s="2"/>
      <c r="AD250" s="109" t="b">
        <f t="shared" si="134"/>
        <v>0</v>
      </c>
      <c r="AE250" s="109" t="b">
        <f t="shared" si="135"/>
        <v>1</v>
      </c>
    </row>
    <row r="251" spans="1:31">
      <c r="A251" s="2"/>
      <c r="B251" s="2" t="s">
        <v>152</v>
      </c>
      <c r="C251" s="2">
        <v>35</v>
      </c>
      <c r="D251" s="3">
        <v>105</v>
      </c>
      <c r="E251" s="2">
        <f t="shared" si="166"/>
        <v>35</v>
      </c>
      <c r="F251" s="3">
        <f t="shared" si="166"/>
        <v>105</v>
      </c>
      <c r="G251" s="108">
        <f t="shared" si="132"/>
        <v>1</v>
      </c>
      <c r="H251" s="108">
        <f t="shared" si="133"/>
        <v>1</v>
      </c>
      <c r="I251" s="2">
        <f t="shared" si="158"/>
        <v>0</v>
      </c>
      <c r="J251" s="3">
        <f t="shared" si="158"/>
        <v>0</v>
      </c>
      <c r="K251" s="2"/>
      <c r="L251" s="3"/>
      <c r="M251" s="2"/>
      <c r="N251" s="3"/>
      <c r="O251" s="2">
        <v>0.25</v>
      </c>
      <c r="P251" s="2">
        <f>C251+1</f>
        <v>36</v>
      </c>
      <c r="Q251" s="3">
        <f t="shared" si="161"/>
        <v>108</v>
      </c>
      <c r="R251" s="2">
        <f t="shared" si="162"/>
        <v>36</v>
      </c>
      <c r="S251" s="3">
        <f t="shared" si="163"/>
        <v>108</v>
      </c>
      <c r="T251" s="2"/>
      <c r="U251" s="3"/>
      <c r="V251" s="2"/>
      <c r="W251" s="3"/>
      <c r="X251" s="2">
        <v>0.25</v>
      </c>
      <c r="Y251" s="2">
        <v>36</v>
      </c>
      <c r="Z251" s="3">
        <f>Y251*X251*12</f>
        <v>108</v>
      </c>
      <c r="AA251" s="2">
        <f t="shared" si="164"/>
        <v>36</v>
      </c>
      <c r="AB251" s="3">
        <f t="shared" si="165"/>
        <v>108</v>
      </c>
      <c r="AC251" s="2"/>
      <c r="AD251" s="109" t="b">
        <f t="shared" si="134"/>
        <v>0</v>
      </c>
      <c r="AE251" s="109" t="b">
        <f t="shared" si="135"/>
        <v>1</v>
      </c>
    </row>
    <row r="252" spans="1:31">
      <c r="A252" s="2"/>
      <c r="B252" s="2" t="s">
        <v>153</v>
      </c>
      <c r="C252" s="2">
        <v>35</v>
      </c>
      <c r="D252" s="3">
        <v>105</v>
      </c>
      <c r="E252" s="2">
        <f t="shared" si="166"/>
        <v>35</v>
      </c>
      <c r="F252" s="3">
        <f t="shared" si="166"/>
        <v>105</v>
      </c>
      <c r="G252" s="108">
        <f t="shared" si="132"/>
        <v>1</v>
      </c>
      <c r="H252" s="108">
        <f t="shared" si="133"/>
        <v>1</v>
      </c>
      <c r="I252" s="2">
        <f t="shared" si="158"/>
        <v>0</v>
      </c>
      <c r="J252" s="3">
        <f t="shared" si="158"/>
        <v>0</v>
      </c>
      <c r="K252" s="2"/>
      <c r="L252" s="3"/>
      <c r="M252" s="2"/>
      <c r="N252" s="3"/>
      <c r="O252" s="2">
        <v>0.25</v>
      </c>
      <c r="P252" s="2">
        <f>C252+1</f>
        <v>36</v>
      </c>
      <c r="Q252" s="3">
        <f t="shared" si="161"/>
        <v>108</v>
      </c>
      <c r="R252" s="2">
        <f t="shared" si="162"/>
        <v>36</v>
      </c>
      <c r="S252" s="3">
        <f t="shared" si="163"/>
        <v>108</v>
      </c>
      <c r="T252" s="2"/>
      <c r="U252" s="3"/>
      <c r="V252" s="2"/>
      <c r="W252" s="3"/>
      <c r="X252" s="2">
        <v>0.25</v>
      </c>
      <c r="Y252" s="2">
        <v>36</v>
      </c>
      <c r="Z252" s="3">
        <f>Y252*X252*12</f>
        <v>108</v>
      </c>
      <c r="AA252" s="2">
        <f t="shared" si="164"/>
        <v>36</v>
      </c>
      <c r="AB252" s="3">
        <f t="shared" si="165"/>
        <v>108</v>
      </c>
      <c r="AC252" s="2"/>
      <c r="AD252" s="109" t="b">
        <f t="shared" si="134"/>
        <v>0</v>
      </c>
      <c r="AE252" s="109" t="b">
        <f t="shared" si="135"/>
        <v>1</v>
      </c>
    </row>
    <row r="253" spans="1:31" ht="94.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2"/>
        <v>#DIV/0!</v>
      </c>
      <c r="H253" s="108" t="e">
        <f t="shared" si="133"/>
        <v>#DIV/0!</v>
      </c>
      <c r="I253" s="2">
        <f t="shared" si="158"/>
        <v>0</v>
      </c>
      <c r="J253" s="3">
        <f t="shared" si="158"/>
        <v>0</v>
      </c>
      <c r="K253" s="2"/>
      <c r="L253" s="3"/>
      <c r="M253" s="2"/>
      <c r="N253" s="3"/>
      <c r="O253" s="2"/>
      <c r="P253" s="2"/>
      <c r="Q253" s="3"/>
      <c r="R253" s="2">
        <f t="shared" si="162"/>
        <v>0</v>
      </c>
      <c r="S253" s="3">
        <f t="shared" si="163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 t="shared" ref="AA253:AB257" si="167">T253+V253+Y253</f>
        <v>0</v>
      </c>
      <c r="AB253" s="3">
        <f t="shared" si="167"/>
        <v>0</v>
      </c>
      <c r="AC253" s="2"/>
      <c r="AD253" s="109" t="b">
        <f t="shared" si="134"/>
        <v>1</v>
      </c>
      <c r="AE253" s="109" t="b">
        <f t="shared" si="135"/>
        <v>1</v>
      </c>
    </row>
    <row r="254" spans="1:31" ht="31.5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2"/>
        <v>#DIV/0!</v>
      </c>
      <c r="H254" s="108" t="e">
        <f t="shared" si="133"/>
        <v>#DIV/0!</v>
      </c>
      <c r="I254" s="2">
        <f t="shared" si="158"/>
        <v>0</v>
      </c>
      <c r="J254" s="3">
        <f t="shared" si="158"/>
        <v>0</v>
      </c>
      <c r="K254" s="2"/>
      <c r="L254" s="3"/>
      <c r="M254" s="2"/>
      <c r="N254" s="3"/>
      <c r="O254" s="2"/>
      <c r="P254" s="2"/>
      <c r="Q254" s="3"/>
      <c r="R254" s="2">
        <f t="shared" si="162"/>
        <v>0</v>
      </c>
      <c r="S254" s="3">
        <f t="shared" si="163"/>
        <v>0</v>
      </c>
      <c r="T254" s="2"/>
      <c r="U254" s="3"/>
      <c r="V254" s="2"/>
      <c r="W254" s="3"/>
      <c r="X254" s="2"/>
      <c r="Y254" s="2"/>
      <c r="Z254" s="3">
        <f>X254*Y254</f>
        <v>0</v>
      </c>
      <c r="AA254" s="2">
        <f t="shared" si="167"/>
        <v>0</v>
      </c>
      <c r="AB254" s="3">
        <f t="shared" si="167"/>
        <v>0</v>
      </c>
      <c r="AC254" s="2"/>
      <c r="AD254" s="109" t="b">
        <f t="shared" si="134"/>
        <v>1</v>
      </c>
      <c r="AE254" s="109" t="b">
        <f t="shared" si="135"/>
        <v>1</v>
      </c>
    </row>
    <row r="255" spans="1:31">
      <c r="A255" s="2"/>
      <c r="B255" s="2" t="s">
        <v>157</v>
      </c>
      <c r="C255" s="2">
        <v>62</v>
      </c>
      <c r="D255" s="3">
        <v>148.80000000000001</v>
      </c>
      <c r="E255" s="2">
        <f>C255</f>
        <v>62</v>
      </c>
      <c r="F255" s="3">
        <f>D255</f>
        <v>148.80000000000001</v>
      </c>
      <c r="G255" s="108">
        <f t="shared" si="132"/>
        <v>1</v>
      </c>
      <c r="H255" s="108">
        <f t="shared" si="133"/>
        <v>1</v>
      </c>
      <c r="I255" s="2">
        <f t="shared" si="158"/>
        <v>0</v>
      </c>
      <c r="J255" s="3">
        <f t="shared" si="158"/>
        <v>0</v>
      </c>
      <c r="K255" s="2"/>
      <c r="L255" s="3"/>
      <c r="M255" s="2"/>
      <c r="N255" s="3"/>
      <c r="O255" s="2">
        <v>0.2</v>
      </c>
      <c r="P255" s="2">
        <f>C255</f>
        <v>62</v>
      </c>
      <c r="Q255" s="3">
        <f t="shared" si="161"/>
        <v>148.80000000000001</v>
      </c>
      <c r="R255" s="2">
        <f t="shared" si="162"/>
        <v>62</v>
      </c>
      <c r="S255" s="3">
        <f t="shared" si="163"/>
        <v>148.80000000000001</v>
      </c>
      <c r="T255" s="2"/>
      <c r="U255" s="3"/>
      <c r="V255" s="2"/>
      <c r="W255" s="3"/>
      <c r="X255" s="2">
        <v>0.2</v>
      </c>
      <c r="Y255" s="2">
        <v>62</v>
      </c>
      <c r="Z255" s="3">
        <f>Y255*X255*12</f>
        <v>148.80000000000001</v>
      </c>
      <c r="AA255" s="2">
        <f t="shared" si="167"/>
        <v>62</v>
      </c>
      <c r="AB255" s="3">
        <f t="shared" si="167"/>
        <v>148.80000000000001</v>
      </c>
      <c r="AC255" s="2"/>
      <c r="AD255" s="109" t="b">
        <f t="shared" si="134"/>
        <v>0</v>
      </c>
      <c r="AE255" s="109" t="b">
        <f t="shared" si="135"/>
        <v>1</v>
      </c>
    </row>
    <row r="256" spans="1:31" ht="31.5">
      <c r="A256" s="2"/>
      <c r="B256" s="2" t="s">
        <v>158</v>
      </c>
      <c r="C256" s="2">
        <v>61</v>
      </c>
      <c r="D256" s="3">
        <v>146.4</v>
      </c>
      <c r="E256" s="2">
        <f>C256</f>
        <v>61</v>
      </c>
      <c r="F256" s="3">
        <f>D256</f>
        <v>146.4</v>
      </c>
      <c r="G256" s="108">
        <f t="shared" si="132"/>
        <v>1</v>
      </c>
      <c r="H256" s="108">
        <f t="shared" si="133"/>
        <v>1</v>
      </c>
      <c r="I256" s="2">
        <f t="shared" si="158"/>
        <v>0</v>
      </c>
      <c r="J256" s="3">
        <f t="shared" si="158"/>
        <v>0</v>
      </c>
      <c r="K256" s="2"/>
      <c r="L256" s="3"/>
      <c r="M256" s="2"/>
      <c r="N256" s="3"/>
      <c r="O256" s="2">
        <v>0.2</v>
      </c>
      <c r="P256" s="2">
        <f>C256+1</f>
        <v>62</v>
      </c>
      <c r="Q256" s="3">
        <f t="shared" si="161"/>
        <v>148.80000000000001</v>
      </c>
      <c r="R256" s="2">
        <f t="shared" si="162"/>
        <v>62</v>
      </c>
      <c r="S256" s="3">
        <f t="shared" si="163"/>
        <v>148.80000000000001</v>
      </c>
      <c r="T256" s="2"/>
      <c r="U256" s="3"/>
      <c r="V256" s="2"/>
      <c r="W256" s="3"/>
      <c r="X256" s="2">
        <v>0.2</v>
      </c>
      <c r="Y256" s="2">
        <v>62</v>
      </c>
      <c r="Z256" s="3">
        <f>Y256*X256*12</f>
        <v>148.80000000000001</v>
      </c>
      <c r="AA256" s="2">
        <f t="shared" si="167"/>
        <v>62</v>
      </c>
      <c r="AB256" s="3">
        <f t="shared" si="167"/>
        <v>148.80000000000001</v>
      </c>
      <c r="AC256" s="2"/>
      <c r="AD256" s="109" t="b">
        <f t="shared" si="134"/>
        <v>0</v>
      </c>
      <c r="AE256" s="109" t="b">
        <f t="shared" si="135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2"/>
        <v>#DIV/0!</v>
      </c>
      <c r="H257" s="108" t="e">
        <f t="shared" si="133"/>
        <v>#DIV/0!</v>
      </c>
      <c r="I257" s="2">
        <f t="shared" si="158"/>
        <v>0</v>
      </c>
      <c r="J257" s="3">
        <f t="shared" si="158"/>
        <v>0</v>
      </c>
      <c r="K257" s="2"/>
      <c r="L257" s="3"/>
      <c r="M257" s="2"/>
      <c r="N257" s="3"/>
      <c r="O257" s="2"/>
      <c r="P257" s="2"/>
      <c r="Q257" s="3">
        <f t="shared" si="161"/>
        <v>0</v>
      </c>
      <c r="R257" s="2">
        <f t="shared" si="162"/>
        <v>0</v>
      </c>
      <c r="S257" s="3">
        <f t="shared" si="163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7"/>
        <v>0</v>
      </c>
      <c r="AB257" s="3">
        <f t="shared" si="167"/>
        <v>0</v>
      </c>
      <c r="AC257" s="2"/>
      <c r="AD257" s="109" t="b">
        <f t="shared" si="134"/>
        <v>1</v>
      </c>
      <c r="AE257" s="109" t="b">
        <f t="shared" si="135"/>
        <v>1</v>
      </c>
    </row>
    <row r="258" spans="1:31" s="176" customFormat="1">
      <c r="A258" s="4"/>
      <c r="B258" s="4" t="s">
        <v>108</v>
      </c>
      <c r="C258" s="4">
        <f>SUM(C241:C257)</f>
        <v>581</v>
      </c>
      <c r="D258" s="5">
        <f>SUM(D241:D257)</f>
        <v>1581.6000000000001</v>
      </c>
      <c r="E258" s="4">
        <f>SUM(E241:E257)</f>
        <v>581</v>
      </c>
      <c r="F258" s="5">
        <f>SUM(F241:F257)</f>
        <v>1581.6000000000001</v>
      </c>
      <c r="G258" s="175">
        <f t="shared" si="132"/>
        <v>1</v>
      </c>
      <c r="H258" s="175">
        <f t="shared" si="133"/>
        <v>1</v>
      </c>
      <c r="I258" s="4">
        <f t="shared" ref="I258:N258" si="168">SUM(I241:I257)</f>
        <v>0</v>
      </c>
      <c r="J258" s="5">
        <f t="shared" si="168"/>
        <v>0</v>
      </c>
      <c r="K258" s="4">
        <f t="shared" si="168"/>
        <v>0</v>
      </c>
      <c r="L258" s="5">
        <f t="shared" si="168"/>
        <v>0</v>
      </c>
      <c r="M258" s="4">
        <f t="shared" si="168"/>
        <v>0</v>
      </c>
      <c r="N258" s="5">
        <f t="shared" si="168"/>
        <v>0</v>
      </c>
      <c r="O258" s="4">
        <f t="shared" ref="O258:W258" si="169">SUM(O241:O257)</f>
        <v>1.5999999999999999</v>
      </c>
      <c r="P258" s="4">
        <f t="shared" si="169"/>
        <v>592</v>
      </c>
      <c r="Q258" s="5">
        <f t="shared" si="169"/>
        <v>1610.3999999999999</v>
      </c>
      <c r="R258" s="4">
        <f t="shared" si="169"/>
        <v>592</v>
      </c>
      <c r="S258" s="5">
        <f t="shared" si="169"/>
        <v>1610.3999999999999</v>
      </c>
      <c r="T258" s="4">
        <f t="shared" si="169"/>
        <v>0</v>
      </c>
      <c r="U258" s="5">
        <f t="shared" si="169"/>
        <v>0</v>
      </c>
      <c r="V258" s="4">
        <f t="shared" si="169"/>
        <v>0</v>
      </c>
      <c r="W258" s="5">
        <f t="shared" si="169"/>
        <v>0</v>
      </c>
      <c r="X258" s="4">
        <v>1.5999999999999999</v>
      </c>
      <c r="Y258" s="4">
        <f>SUM(Y241:Y257)</f>
        <v>592</v>
      </c>
      <c r="Z258" s="5">
        <f>SUM(Z241:Z257)</f>
        <v>1610.3999999999999</v>
      </c>
      <c r="AA258" s="4">
        <f>SUM(AA241:AA257)</f>
        <v>592</v>
      </c>
      <c r="AB258" s="5">
        <f>SUM(AB241:AB257)</f>
        <v>1610.3999999999999</v>
      </c>
      <c r="AC258" s="4"/>
      <c r="AD258" s="109" t="b">
        <f t="shared" si="134"/>
        <v>0</v>
      </c>
      <c r="AE258" s="109" t="b">
        <f t="shared" si="135"/>
        <v>1</v>
      </c>
    </row>
    <row r="259" spans="1:31" s="176" customFormat="1">
      <c r="A259" s="4"/>
      <c r="B259" s="4" t="s">
        <v>12</v>
      </c>
      <c r="C259" s="4">
        <f>C258</f>
        <v>581</v>
      </c>
      <c r="D259" s="5">
        <f>D258</f>
        <v>1581.6000000000001</v>
      </c>
      <c r="E259" s="4">
        <f>E258</f>
        <v>581</v>
      </c>
      <c r="F259" s="5">
        <f>F258</f>
        <v>1581.6000000000001</v>
      </c>
      <c r="G259" s="175">
        <f t="shared" si="132"/>
        <v>1</v>
      </c>
      <c r="H259" s="175">
        <f t="shared" si="133"/>
        <v>1</v>
      </c>
      <c r="I259" s="4">
        <f t="shared" ref="I259:W259" si="170">I258</f>
        <v>0</v>
      </c>
      <c r="J259" s="5">
        <f t="shared" si="170"/>
        <v>0</v>
      </c>
      <c r="K259" s="4">
        <f t="shared" si="170"/>
        <v>0</v>
      </c>
      <c r="L259" s="5">
        <f t="shared" si="170"/>
        <v>0</v>
      </c>
      <c r="M259" s="4">
        <f t="shared" si="170"/>
        <v>0</v>
      </c>
      <c r="N259" s="5">
        <f t="shared" si="170"/>
        <v>0</v>
      </c>
      <c r="O259" s="4">
        <f t="shared" si="170"/>
        <v>1.5999999999999999</v>
      </c>
      <c r="P259" s="4">
        <f t="shared" si="170"/>
        <v>592</v>
      </c>
      <c r="Q259" s="5">
        <f t="shared" si="170"/>
        <v>1610.3999999999999</v>
      </c>
      <c r="R259" s="4">
        <f t="shared" si="170"/>
        <v>592</v>
      </c>
      <c r="S259" s="5">
        <f t="shared" si="170"/>
        <v>1610.3999999999999</v>
      </c>
      <c r="T259" s="4">
        <f t="shared" si="170"/>
        <v>0</v>
      </c>
      <c r="U259" s="5">
        <f t="shared" si="170"/>
        <v>0</v>
      </c>
      <c r="V259" s="4">
        <f t="shared" si="170"/>
        <v>0</v>
      </c>
      <c r="W259" s="5">
        <f t="shared" si="170"/>
        <v>0</v>
      </c>
      <c r="X259" s="4">
        <v>1.5999999999999999</v>
      </c>
      <c r="Y259" s="4">
        <f>Y258</f>
        <v>592</v>
      </c>
      <c r="Z259" s="5">
        <f>Z258</f>
        <v>1610.3999999999999</v>
      </c>
      <c r="AA259" s="4">
        <f>AA258</f>
        <v>592</v>
      </c>
      <c r="AB259" s="5">
        <f>AB258</f>
        <v>1610.3999999999999</v>
      </c>
      <c r="AC259" s="4"/>
      <c r="AD259" s="109" t="b">
        <f t="shared" si="134"/>
        <v>0</v>
      </c>
      <c r="AE259" s="109" t="b">
        <f t="shared" si="135"/>
        <v>1</v>
      </c>
    </row>
    <row r="260" spans="1:31" s="176" customFormat="1" ht="31.5">
      <c r="A260" s="4"/>
      <c r="B260" s="4" t="s">
        <v>169</v>
      </c>
      <c r="C260" s="4">
        <f>C259+C238</f>
        <v>581</v>
      </c>
      <c r="D260" s="5">
        <f>D259+D238</f>
        <v>1581.6000000000001</v>
      </c>
      <c r="E260" s="4">
        <f>E259+E238</f>
        <v>581</v>
      </c>
      <c r="F260" s="5">
        <f>F259+F238</f>
        <v>1581.6000000000001</v>
      </c>
      <c r="G260" s="175">
        <f t="shared" si="132"/>
        <v>1</v>
      </c>
      <c r="H260" s="175">
        <f t="shared" si="133"/>
        <v>1</v>
      </c>
      <c r="I260" s="4">
        <f t="shared" ref="I260:W260" si="171">I259+I238</f>
        <v>0</v>
      </c>
      <c r="J260" s="5">
        <f t="shared" si="171"/>
        <v>0</v>
      </c>
      <c r="K260" s="4">
        <f t="shared" si="171"/>
        <v>0</v>
      </c>
      <c r="L260" s="5">
        <f t="shared" si="171"/>
        <v>0</v>
      </c>
      <c r="M260" s="4">
        <f t="shared" si="171"/>
        <v>0</v>
      </c>
      <c r="N260" s="5">
        <f t="shared" si="171"/>
        <v>0</v>
      </c>
      <c r="O260" s="4">
        <f t="shared" si="171"/>
        <v>1.5999999999999999</v>
      </c>
      <c r="P260" s="4">
        <f t="shared" si="171"/>
        <v>592</v>
      </c>
      <c r="Q260" s="5">
        <f t="shared" si="171"/>
        <v>1610.3999999999999</v>
      </c>
      <c r="R260" s="4">
        <f t="shared" si="171"/>
        <v>592</v>
      </c>
      <c r="S260" s="5">
        <f t="shared" si="171"/>
        <v>1610.3999999999999</v>
      </c>
      <c r="T260" s="4">
        <f t="shared" si="171"/>
        <v>0</v>
      </c>
      <c r="U260" s="5">
        <f t="shared" si="171"/>
        <v>0</v>
      </c>
      <c r="V260" s="4">
        <f t="shared" si="171"/>
        <v>0</v>
      </c>
      <c r="W260" s="5">
        <f t="shared" si="171"/>
        <v>0</v>
      </c>
      <c r="X260" s="4">
        <v>1.5999999999999999</v>
      </c>
      <c r="Y260" s="4">
        <f>Y259+Y238</f>
        <v>592</v>
      </c>
      <c r="Z260" s="5">
        <f>Z259+Z238</f>
        <v>1610.3999999999999</v>
      </c>
      <c r="AA260" s="4">
        <f>AA259+AA238</f>
        <v>592</v>
      </c>
      <c r="AB260" s="5">
        <f>AB259+AB238</f>
        <v>1610.3999999999999</v>
      </c>
      <c r="AC260" s="4"/>
      <c r="AD260" s="109" t="b">
        <f t="shared" si="134"/>
        <v>0</v>
      </c>
      <c r="AE260" s="109" t="b">
        <f t="shared" si="135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4"/>
        <v>1</v>
      </c>
      <c r="AE261" s="109" t="b">
        <f t="shared" si="135"/>
        <v>1</v>
      </c>
    </row>
    <row r="262" spans="1:31" s="176" customFormat="1" ht="31.5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4"/>
        <v>1</v>
      </c>
      <c r="AE262" s="109" t="b">
        <f t="shared" si="135"/>
        <v>1</v>
      </c>
    </row>
    <row r="263" spans="1:31" ht="47.2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4"/>
        <v>1</v>
      </c>
      <c r="AE263" s="109" t="b">
        <f t="shared" si="135"/>
        <v>1</v>
      </c>
    </row>
    <row r="264" spans="1:31">
      <c r="A264" s="2"/>
      <c r="B264" s="2" t="s">
        <v>125</v>
      </c>
      <c r="C264" s="2">
        <v>285</v>
      </c>
      <c r="D264" s="3">
        <v>1.995171</v>
      </c>
      <c r="E264" s="2"/>
      <c r="F264" s="3"/>
      <c r="G264" s="108">
        <f t="shared" ref="G264:G326" si="172">E264/C264</f>
        <v>0</v>
      </c>
      <c r="H264" s="108">
        <f t="shared" ref="H264:H326" si="173">F264/D264</f>
        <v>0</v>
      </c>
      <c r="I264" s="2">
        <f t="shared" ref="I264:J324" si="174">C264-E264</f>
        <v>285</v>
      </c>
      <c r="J264" s="3">
        <f t="shared" si="174"/>
        <v>1.995171</v>
      </c>
      <c r="K264" s="2"/>
      <c r="L264" s="3"/>
      <c r="M264" s="2"/>
      <c r="N264" s="3"/>
      <c r="O264" s="2">
        <f>0.002*5</f>
        <v>0.01</v>
      </c>
      <c r="P264" s="2">
        <v>524</v>
      </c>
      <c r="Q264" s="3">
        <f t="shared" ref="Q264:Q270" si="175">P264*O264</f>
        <v>5.24</v>
      </c>
      <c r="R264" s="2">
        <f t="shared" ref="R264:S266" si="176">K264+M264+P264</f>
        <v>524</v>
      </c>
      <c r="S264" s="3">
        <f t="shared" si="176"/>
        <v>5.24</v>
      </c>
      <c r="T264" s="2"/>
      <c r="U264" s="3"/>
      <c r="V264" s="2"/>
      <c r="W264" s="3"/>
      <c r="X264" s="2">
        <v>0.01</v>
      </c>
      <c r="Y264" s="2">
        <v>524</v>
      </c>
      <c r="Z264" s="3">
        <f>X264*Y264</f>
        <v>5.24</v>
      </c>
      <c r="AA264" s="2">
        <f t="shared" ref="AA264:AB266" si="177">T264+V264+Y264</f>
        <v>524</v>
      </c>
      <c r="AB264" s="3">
        <f t="shared" si="177"/>
        <v>5.24</v>
      </c>
      <c r="AC264" s="2"/>
      <c r="AD264" s="109" t="b">
        <f t="shared" ref="AD264:AD327" si="178">X264*Y264=Z264</f>
        <v>1</v>
      </c>
      <c r="AE264" s="109" t="b">
        <f t="shared" ref="AE264:AE327" si="179">U264+W264+Z264=AB264</f>
        <v>1</v>
      </c>
    </row>
    <row r="265" spans="1:31">
      <c r="A265" s="2"/>
      <c r="B265" s="2" t="s">
        <v>173</v>
      </c>
      <c r="C265" s="2">
        <v>445</v>
      </c>
      <c r="D265" s="3">
        <v>3.1152670000000002</v>
      </c>
      <c r="E265" s="2"/>
      <c r="F265" s="3"/>
      <c r="G265" s="108">
        <f t="shared" si="172"/>
        <v>0</v>
      </c>
      <c r="H265" s="108">
        <f t="shared" si="173"/>
        <v>0</v>
      </c>
      <c r="I265" s="2">
        <f t="shared" si="174"/>
        <v>445</v>
      </c>
      <c r="J265" s="3">
        <f t="shared" si="174"/>
        <v>3.1152670000000002</v>
      </c>
      <c r="K265" s="2"/>
      <c r="L265" s="3"/>
      <c r="M265" s="2"/>
      <c r="N265" s="3"/>
      <c r="O265" s="2">
        <f>0.002*5</f>
        <v>0.01</v>
      </c>
      <c r="P265" s="2">
        <v>428</v>
      </c>
      <c r="Q265" s="3">
        <f t="shared" si="175"/>
        <v>4.28</v>
      </c>
      <c r="R265" s="2">
        <f t="shared" si="176"/>
        <v>428</v>
      </c>
      <c r="S265" s="3">
        <f t="shared" si="176"/>
        <v>4.28</v>
      </c>
      <c r="T265" s="2"/>
      <c r="U265" s="3"/>
      <c r="V265" s="2"/>
      <c r="W265" s="3"/>
      <c r="X265" s="2">
        <v>0.01</v>
      </c>
      <c r="Y265" s="2">
        <v>428</v>
      </c>
      <c r="Z265" s="3">
        <f>X265*Y265</f>
        <v>4.28</v>
      </c>
      <c r="AA265" s="2">
        <f t="shared" si="177"/>
        <v>428</v>
      </c>
      <c r="AB265" s="3">
        <f t="shared" si="177"/>
        <v>4.28</v>
      </c>
      <c r="AC265" s="2"/>
      <c r="AD265" s="109" t="b">
        <f t="shared" si="178"/>
        <v>1</v>
      </c>
      <c r="AE265" s="109" t="b">
        <f t="shared" si="179"/>
        <v>1</v>
      </c>
    </row>
    <row r="266" spans="1:31">
      <c r="A266" s="2"/>
      <c r="B266" s="2" t="s">
        <v>174</v>
      </c>
      <c r="C266" s="2">
        <v>1254</v>
      </c>
      <c r="D266" s="3">
        <v>8.7787524000000001</v>
      </c>
      <c r="E266" s="2"/>
      <c r="F266" s="3"/>
      <c r="G266" s="108">
        <f t="shared" si="172"/>
        <v>0</v>
      </c>
      <c r="H266" s="108">
        <f t="shared" si="173"/>
        <v>0</v>
      </c>
      <c r="I266" s="2">
        <f t="shared" si="174"/>
        <v>1254</v>
      </c>
      <c r="J266" s="3">
        <f t="shared" si="174"/>
        <v>8.7787524000000001</v>
      </c>
      <c r="K266" s="2"/>
      <c r="L266" s="3"/>
      <c r="M266" s="2"/>
      <c r="N266" s="3"/>
      <c r="O266" s="2">
        <f>0.002*5</f>
        <v>0.01</v>
      </c>
      <c r="P266" s="2">
        <v>1064</v>
      </c>
      <c r="Q266" s="3">
        <f t="shared" si="175"/>
        <v>10.64</v>
      </c>
      <c r="R266" s="2">
        <f t="shared" si="176"/>
        <v>1064</v>
      </c>
      <c r="S266" s="3">
        <f t="shared" si="176"/>
        <v>10.64</v>
      </c>
      <c r="T266" s="2"/>
      <c r="U266" s="3"/>
      <c r="V266" s="2"/>
      <c r="W266" s="3"/>
      <c r="X266" s="2">
        <v>0.01</v>
      </c>
      <c r="Y266" s="2">
        <v>1064</v>
      </c>
      <c r="Z266" s="3">
        <f>X266*Y266</f>
        <v>10.64</v>
      </c>
      <c r="AA266" s="2">
        <f t="shared" si="177"/>
        <v>1064</v>
      </c>
      <c r="AB266" s="3">
        <f t="shared" si="177"/>
        <v>10.64</v>
      </c>
      <c r="AC266" s="2"/>
      <c r="AD266" s="109" t="b">
        <f t="shared" si="178"/>
        <v>1</v>
      </c>
      <c r="AE266" s="109" t="b">
        <f t="shared" si="179"/>
        <v>1</v>
      </c>
    </row>
    <row r="267" spans="1:31" ht="31.5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8"/>
        <v>1</v>
      </c>
      <c r="AE267" s="109" t="b">
        <f t="shared" si="179"/>
        <v>1</v>
      </c>
    </row>
    <row r="268" spans="1:31">
      <c r="A268" s="2"/>
      <c r="B268" s="2" t="s">
        <v>125</v>
      </c>
      <c r="C268" s="2">
        <v>285</v>
      </c>
      <c r="D268" s="3">
        <v>1.7100569999999999</v>
      </c>
      <c r="E268" s="2"/>
      <c r="F268" s="3"/>
      <c r="G268" s="108">
        <f t="shared" si="172"/>
        <v>0</v>
      </c>
      <c r="H268" s="108">
        <f t="shared" si="173"/>
        <v>0</v>
      </c>
      <c r="I268" s="2">
        <f t="shared" si="174"/>
        <v>285</v>
      </c>
      <c r="J268" s="3">
        <f t="shared" si="174"/>
        <v>1.7100569999999999</v>
      </c>
      <c r="K268" s="2"/>
      <c r="L268" s="3"/>
      <c r="M268" s="2"/>
      <c r="N268" s="3"/>
      <c r="O268" s="2">
        <f>0.001*10</f>
        <v>0.01</v>
      </c>
      <c r="P268" s="2">
        <f>P264</f>
        <v>524</v>
      </c>
      <c r="Q268" s="3">
        <f t="shared" si="175"/>
        <v>5.24</v>
      </c>
      <c r="R268" s="2">
        <f t="shared" ref="R268:R274" si="180">K268+M268+P268</f>
        <v>524</v>
      </c>
      <c r="S268" s="3">
        <f t="shared" ref="S268:S274" si="181">L268+N268+Q268</f>
        <v>5.24</v>
      </c>
      <c r="T268" s="2"/>
      <c r="U268" s="3"/>
      <c r="V268" s="2"/>
      <c r="W268" s="3"/>
      <c r="X268" s="2">
        <v>0.01</v>
      </c>
      <c r="Y268" s="2">
        <v>524</v>
      </c>
      <c r="Z268" s="3">
        <f t="shared" ref="Z268:Z274" si="182">X268*Y268</f>
        <v>5.24</v>
      </c>
      <c r="AA268" s="2">
        <f t="shared" ref="AA268:AB274" si="183">T268+V268+Y268</f>
        <v>524</v>
      </c>
      <c r="AB268" s="3">
        <f t="shared" si="183"/>
        <v>5.24</v>
      </c>
      <c r="AC268" s="2"/>
      <c r="AD268" s="109" t="b">
        <f t="shared" si="178"/>
        <v>1</v>
      </c>
      <c r="AE268" s="109" t="b">
        <f t="shared" si="179"/>
        <v>1</v>
      </c>
    </row>
    <row r="269" spans="1:31">
      <c r="A269" s="2"/>
      <c r="B269" s="2" t="s">
        <v>173</v>
      </c>
      <c r="C269" s="2">
        <v>445</v>
      </c>
      <c r="D269" s="3">
        <v>2.6700889999999999</v>
      </c>
      <c r="E269" s="2"/>
      <c r="F269" s="3"/>
      <c r="G269" s="108">
        <f t="shared" si="172"/>
        <v>0</v>
      </c>
      <c r="H269" s="108">
        <f t="shared" si="173"/>
        <v>0</v>
      </c>
      <c r="I269" s="2">
        <f t="shared" si="174"/>
        <v>445</v>
      </c>
      <c r="J269" s="3">
        <f t="shared" si="174"/>
        <v>2.6700889999999999</v>
      </c>
      <c r="K269" s="2"/>
      <c r="L269" s="3"/>
      <c r="M269" s="2"/>
      <c r="N269" s="3"/>
      <c r="O269" s="2">
        <f>0.001*10</f>
        <v>0.01</v>
      </c>
      <c r="P269" s="2">
        <f>P265</f>
        <v>428</v>
      </c>
      <c r="Q269" s="3">
        <f t="shared" si="175"/>
        <v>4.28</v>
      </c>
      <c r="R269" s="2">
        <f t="shared" si="180"/>
        <v>428</v>
      </c>
      <c r="S269" s="3">
        <f t="shared" si="181"/>
        <v>4.28</v>
      </c>
      <c r="T269" s="2"/>
      <c r="U269" s="3"/>
      <c r="V269" s="2"/>
      <c r="W269" s="3"/>
      <c r="X269" s="2">
        <v>0.01</v>
      </c>
      <c r="Y269" s="2">
        <v>428</v>
      </c>
      <c r="Z269" s="3">
        <f t="shared" si="182"/>
        <v>4.28</v>
      </c>
      <c r="AA269" s="2">
        <f t="shared" si="183"/>
        <v>428</v>
      </c>
      <c r="AB269" s="3">
        <f t="shared" si="183"/>
        <v>4.28</v>
      </c>
      <c r="AC269" s="2"/>
      <c r="AD269" s="109" t="b">
        <f t="shared" si="178"/>
        <v>1</v>
      </c>
      <c r="AE269" s="109" t="b">
        <f t="shared" si="179"/>
        <v>1</v>
      </c>
    </row>
    <row r="270" spans="1:31">
      <c r="A270" s="2"/>
      <c r="B270" s="2" t="s">
        <v>174</v>
      </c>
      <c r="C270" s="2">
        <v>1254</v>
      </c>
      <c r="D270" s="3">
        <v>7.5242507999999999</v>
      </c>
      <c r="E270" s="2"/>
      <c r="F270" s="3"/>
      <c r="G270" s="108">
        <f t="shared" si="172"/>
        <v>0</v>
      </c>
      <c r="H270" s="108">
        <f t="shared" si="173"/>
        <v>0</v>
      </c>
      <c r="I270" s="2">
        <f t="shared" si="174"/>
        <v>1254</v>
      </c>
      <c r="J270" s="3">
        <f t="shared" si="174"/>
        <v>7.5242507999999999</v>
      </c>
      <c r="K270" s="2"/>
      <c r="L270" s="3"/>
      <c r="M270" s="2"/>
      <c r="N270" s="3"/>
      <c r="O270" s="2">
        <f>0.001*10</f>
        <v>0.01</v>
      </c>
      <c r="P270" s="2">
        <f>P266</f>
        <v>1064</v>
      </c>
      <c r="Q270" s="3">
        <f t="shared" si="175"/>
        <v>10.64</v>
      </c>
      <c r="R270" s="2">
        <f t="shared" si="180"/>
        <v>1064</v>
      </c>
      <c r="S270" s="3">
        <f t="shared" si="181"/>
        <v>10.64</v>
      </c>
      <c r="T270" s="2"/>
      <c r="U270" s="3"/>
      <c r="V270" s="2"/>
      <c r="W270" s="3"/>
      <c r="X270" s="2">
        <v>0.01</v>
      </c>
      <c r="Y270" s="2">
        <v>1064</v>
      </c>
      <c r="Z270" s="3">
        <f t="shared" si="182"/>
        <v>10.64</v>
      </c>
      <c r="AA270" s="2">
        <f t="shared" si="183"/>
        <v>1064</v>
      </c>
      <c r="AB270" s="3">
        <f t="shared" si="183"/>
        <v>10.64</v>
      </c>
      <c r="AC270" s="2"/>
      <c r="AD270" s="109" t="b">
        <f t="shared" si="178"/>
        <v>1</v>
      </c>
      <c r="AE270" s="109" t="b">
        <f t="shared" si="179"/>
        <v>1</v>
      </c>
    </row>
    <row r="271" spans="1:31" ht="47.2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2"/>
        <v>#DIV/0!</v>
      </c>
      <c r="H271" s="108" t="e">
        <f t="shared" si="173"/>
        <v>#DIV/0!</v>
      </c>
      <c r="I271" s="2">
        <f t="shared" si="174"/>
        <v>0</v>
      </c>
      <c r="J271" s="3">
        <f t="shared" si="174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0"/>
        <v>0</v>
      </c>
      <c r="S271" s="3">
        <f t="shared" si="181"/>
        <v>0</v>
      </c>
      <c r="T271" s="2"/>
      <c r="U271" s="3"/>
      <c r="V271" s="2"/>
      <c r="W271" s="3"/>
      <c r="X271" s="2">
        <v>0.06</v>
      </c>
      <c r="Y271" s="2"/>
      <c r="Z271" s="3">
        <f t="shared" si="182"/>
        <v>0</v>
      </c>
      <c r="AA271" s="2">
        <f t="shared" si="183"/>
        <v>0</v>
      </c>
      <c r="AB271" s="3">
        <f t="shared" si="183"/>
        <v>0</v>
      </c>
      <c r="AC271" s="2"/>
      <c r="AD271" s="109" t="b">
        <f t="shared" si="178"/>
        <v>1</v>
      </c>
      <c r="AE271" s="109" t="b">
        <f t="shared" si="179"/>
        <v>1</v>
      </c>
    </row>
    <row r="272" spans="1:31" ht="31.5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2"/>
        <v>#DIV/0!</v>
      </c>
      <c r="H272" s="108" t="e">
        <f t="shared" si="173"/>
        <v>#DIV/0!</v>
      </c>
      <c r="I272" s="2">
        <f t="shared" si="174"/>
        <v>0</v>
      </c>
      <c r="J272" s="3">
        <f t="shared" si="174"/>
        <v>0</v>
      </c>
      <c r="K272" s="2"/>
      <c r="L272" s="3"/>
      <c r="M272" s="2"/>
      <c r="N272" s="3"/>
      <c r="O272" s="2"/>
      <c r="P272" s="2"/>
      <c r="Q272" s="3"/>
      <c r="R272" s="2">
        <f t="shared" si="180"/>
        <v>0</v>
      </c>
      <c r="S272" s="3">
        <f t="shared" si="181"/>
        <v>0</v>
      </c>
      <c r="T272" s="2"/>
      <c r="U272" s="3"/>
      <c r="V272" s="2"/>
      <c r="W272" s="3"/>
      <c r="X272" s="2"/>
      <c r="Y272" s="2"/>
      <c r="Z272" s="3">
        <f t="shared" si="182"/>
        <v>0</v>
      </c>
      <c r="AA272" s="2">
        <f t="shared" si="183"/>
        <v>0</v>
      </c>
      <c r="AB272" s="3">
        <f t="shared" si="183"/>
        <v>0</v>
      </c>
      <c r="AC272" s="2"/>
      <c r="AD272" s="109" t="b">
        <f t="shared" si="178"/>
        <v>1</v>
      </c>
      <c r="AE272" s="109" t="b">
        <f t="shared" si="179"/>
        <v>1</v>
      </c>
    </row>
    <row r="273" spans="1:31" ht="110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2"/>
        <v>#DIV/0!</v>
      </c>
      <c r="H273" s="108" t="e">
        <f t="shared" si="173"/>
        <v>#DIV/0!</v>
      </c>
      <c r="I273" s="2">
        <f t="shared" si="174"/>
        <v>0</v>
      </c>
      <c r="J273" s="3">
        <f t="shared" si="174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0"/>
        <v>0</v>
      </c>
      <c r="S273" s="3">
        <f t="shared" si="181"/>
        <v>0</v>
      </c>
      <c r="T273" s="2"/>
      <c r="U273" s="3"/>
      <c r="V273" s="2"/>
      <c r="W273" s="3"/>
      <c r="X273" s="2">
        <v>0.06</v>
      </c>
      <c r="Y273" s="2"/>
      <c r="Z273" s="3">
        <f t="shared" si="182"/>
        <v>0</v>
      </c>
      <c r="AA273" s="2">
        <f t="shared" si="183"/>
        <v>0</v>
      </c>
      <c r="AB273" s="3">
        <f t="shared" si="183"/>
        <v>0</v>
      </c>
      <c r="AC273" s="2"/>
      <c r="AD273" s="109" t="b">
        <f t="shared" si="178"/>
        <v>1</v>
      </c>
      <c r="AE273" s="109" t="b">
        <f t="shared" si="179"/>
        <v>1</v>
      </c>
    </row>
    <row r="274" spans="1:31" ht="110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2"/>
        <v>#DIV/0!</v>
      </c>
      <c r="H274" s="108" t="e">
        <f t="shared" si="173"/>
        <v>#DIV/0!</v>
      </c>
      <c r="I274" s="2">
        <f t="shared" si="174"/>
        <v>0</v>
      </c>
      <c r="J274" s="3">
        <f t="shared" si="174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0"/>
        <v>0</v>
      </c>
      <c r="S274" s="3">
        <f t="shared" si="181"/>
        <v>0</v>
      </c>
      <c r="T274" s="2"/>
      <c r="U274" s="3"/>
      <c r="V274" s="2"/>
      <c r="W274" s="3"/>
      <c r="X274" s="2">
        <v>0.06</v>
      </c>
      <c r="Y274" s="2"/>
      <c r="Z274" s="3">
        <f t="shared" si="182"/>
        <v>0</v>
      </c>
      <c r="AA274" s="2">
        <f t="shared" si="183"/>
        <v>0</v>
      </c>
      <c r="AB274" s="3">
        <f t="shared" si="183"/>
        <v>0</v>
      </c>
      <c r="AC274" s="2"/>
      <c r="AD274" s="109" t="b">
        <f t="shared" si="178"/>
        <v>1</v>
      </c>
      <c r="AE274" s="109" t="b">
        <f t="shared" si="179"/>
        <v>1</v>
      </c>
    </row>
    <row r="275" spans="1:31" s="176" customFormat="1" ht="31.5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8"/>
        <v>1</v>
      </c>
      <c r="AE275" s="109" t="b">
        <f t="shared" si="179"/>
        <v>1</v>
      </c>
    </row>
    <row r="276" spans="1:31" ht="141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2"/>
        <v>#DIV/0!</v>
      </c>
      <c r="H276" s="108" t="e">
        <f t="shared" si="173"/>
        <v>#DIV/0!</v>
      </c>
      <c r="I276" s="2">
        <f t="shared" si="174"/>
        <v>0</v>
      </c>
      <c r="J276" s="3">
        <f t="shared" si="174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4">K276+M276+P276</f>
        <v>0</v>
      </c>
      <c r="S276" s="3">
        <f t="shared" si="184"/>
        <v>0</v>
      </c>
      <c r="T276" s="2"/>
      <c r="U276" s="3"/>
      <c r="V276" s="2"/>
      <c r="W276" s="3"/>
      <c r="X276" s="2"/>
      <c r="Y276" s="2"/>
      <c r="Z276" s="3">
        <f>X276*Y276</f>
        <v>0</v>
      </c>
      <c r="AA276" s="2">
        <f t="shared" ref="AA276:AB279" si="185">T276+V276+Y276</f>
        <v>0</v>
      </c>
      <c r="AB276" s="3">
        <f t="shared" si="185"/>
        <v>0</v>
      </c>
      <c r="AC276" s="2"/>
      <c r="AD276" s="109" t="b">
        <f t="shared" si="178"/>
        <v>1</v>
      </c>
      <c r="AE276" s="109" t="b">
        <f t="shared" si="179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2"/>
        <v>0</v>
      </c>
      <c r="H277" s="108">
        <f t="shared" si="173"/>
        <v>0</v>
      </c>
      <c r="I277" s="2">
        <f t="shared" si="174"/>
        <v>10</v>
      </c>
      <c r="J277" s="3">
        <f t="shared" si="174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4"/>
        <v>10</v>
      </c>
      <c r="S277" s="3">
        <f t="shared" si="184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si="185"/>
        <v>10</v>
      </c>
      <c r="AB277" s="3">
        <f t="shared" si="185"/>
        <v>0.2</v>
      </c>
      <c r="AC277" s="2"/>
      <c r="AD277" s="109" t="b">
        <f t="shared" si="178"/>
        <v>1</v>
      </c>
      <c r="AE277" s="109" t="b">
        <f t="shared" si="179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2"/>
        <v>0</v>
      </c>
      <c r="H278" s="108">
        <f t="shared" si="173"/>
        <v>0</v>
      </c>
      <c r="I278" s="2">
        <f t="shared" si="174"/>
        <v>10</v>
      </c>
      <c r="J278" s="3">
        <f t="shared" si="174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4"/>
        <v>10</v>
      </c>
      <c r="S278" s="3">
        <f t="shared" si="184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5"/>
        <v>10</v>
      </c>
      <c r="AB278" s="3">
        <f t="shared" si="185"/>
        <v>0.2</v>
      </c>
      <c r="AC278" s="2"/>
      <c r="AD278" s="109" t="b">
        <f t="shared" si="178"/>
        <v>1</v>
      </c>
      <c r="AE278" s="109" t="b">
        <f t="shared" si="179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2"/>
        <v>0</v>
      </c>
      <c r="H279" s="108">
        <f t="shared" si="173"/>
        <v>0</v>
      </c>
      <c r="I279" s="2">
        <f t="shared" si="174"/>
        <v>12</v>
      </c>
      <c r="J279" s="3">
        <f t="shared" si="174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4"/>
        <v>12</v>
      </c>
      <c r="S279" s="3">
        <f t="shared" si="184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5"/>
        <v>12</v>
      </c>
      <c r="AB279" s="3">
        <f t="shared" si="185"/>
        <v>0.24</v>
      </c>
      <c r="AC279" s="2"/>
      <c r="AD279" s="109" t="b">
        <f t="shared" si="178"/>
        <v>1</v>
      </c>
      <c r="AE279" s="109" t="b">
        <f t="shared" si="179"/>
        <v>1</v>
      </c>
    </row>
    <row r="280" spans="1:31" s="176" customFormat="1" ht="47.2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8"/>
        <v>1</v>
      </c>
      <c r="AE280" s="109" t="b">
        <f t="shared" si="179"/>
        <v>1</v>
      </c>
    </row>
    <row r="281" spans="1:31">
      <c r="A281" s="2">
        <v>11.06</v>
      </c>
      <c r="B281" s="2" t="s">
        <v>183</v>
      </c>
      <c r="C281" s="2">
        <v>5</v>
      </c>
      <c r="D281" s="3">
        <v>0.1</v>
      </c>
      <c r="E281" s="2"/>
      <c r="F281" s="3"/>
      <c r="G281" s="108">
        <f t="shared" si="172"/>
        <v>0</v>
      </c>
      <c r="H281" s="108">
        <f t="shared" si="173"/>
        <v>0</v>
      </c>
      <c r="I281" s="2">
        <f t="shared" si="174"/>
        <v>5</v>
      </c>
      <c r="J281" s="3">
        <f t="shared" si="174"/>
        <v>0.1</v>
      </c>
      <c r="K281" s="2"/>
      <c r="L281" s="3"/>
      <c r="M281" s="2"/>
      <c r="N281" s="3"/>
      <c r="O281" s="2">
        <v>0.02</v>
      </c>
      <c r="P281" s="2">
        <v>8</v>
      </c>
      <c r="Q281" s="3">
        <f>P281*O281</f>
        <v>0.16</v>
      </c>
      <c r="R281" s="2">
        <f>K281+M281+P281</f>
        <v>8</v>
      </c>
      <c r="S281" s="3">
        <f>L281+N281+Q281</f>
        <v>0.16</v>
      </c>
      <c r="T281" s="2"/>
      <c r="U281" s="3"/>
      <c r="V281" s="2"/>
      <c r="W281" s="3"/>
      <c r="X281" s="2">
        <v>0.02</v>
      </c>
      <c r="Y281" s="2">
        <v>8</v>
      </c>
      <c r="Z281" s="3">
        <f>X281*Y281</f>
        <v>0.16</v>
      </c>
      <c r="AA281" s="2">
        <f>T281+V281+Y281</f>
        <v>8</v>
      </c>
      <c r="AB281" s="3">
        <f>U281+W281+Z281</f>
        <v>0.16</v>
      </c>
      <c r="AC281" s="2"/>
      <c r="AD281" s="109" t="b">
        <f t="shared" si="178"/>
        <v>1</v>
      </c>
      <c r="AE281" s="109" t="b">
        <f t="shared" si="179"/>
        <v>1</v>
      </c>
    </row>
    <row r="282" spans="1:31" ht="31.5">
      <c r="A282" s="2">
        <v>11.07</v>
      </c>
      <c r="B282" s="2" t="s">
        <v>184</v>
      </c>
      <c r="C282" s="2">
        <v>60</v>
      </c>
      <c r="D282" s="3">
        <v>0.96</v>
      </c>
      <c r="E282" s="2"/>
      <c r="F282" s="3"/>
      <c r="G282" s="108">
        <f t="shared" si="172"/>
        <v>0</v>
      </c>
      <c r="H282" s="108">
        <f t="shared" si="173"/>
        <v>0</v>
      </c>
      <c r="I282" s="2">
        <f t="shared" si="174"/>
        <v>60</v>
      </c>
      <c r="J282" s="3">
        <f t="shared" si="174"/>
        <v>0.96</v>
      </c>
      <c r="K282" s="2"/>
      <c r="L282" s="3"/>
      <c r="M282" s="2"/>
      <c r="N282" s="3"/>
      <c r="O282" s="2">
        <v>1.6E-2</v>
      </c>
      <c r="P282" s="2">
        <v>224</v>
      </c>
      <c r="Q282" s="3">
        <f>P282*O282</f>
        <v>3.5840000000000001</v>
      </c>
      <c r="R282" s="2">
        <f>K282+M282+P282</f>
        <v>224</v>
      </c>
      <c r="S282" s="3">
        <f>L282+N282+Q282</f>
        <v>3.5840000000000001</v>
      </c>
      <c r="T282" s="2"/>
      <c r="U282" s="3"/>
      <c r="V282" s="2"/>
      <c r="W282" s="3"/>
      <c r="X282" s="2">
        <v>1.6E-2</v>
      </c>
      <c r="Y282" s="2">
        <v>224</v>
      </c>
      <c r="Z282" s="3">
        <f>X282*Y282</f>
        <v>3.5840000000000001</v>
      </c>
      <c r="AA282" s="2">
        <f>T282+V282+Y282</f>
        <v>224</v>
      </c>
      <c r="AB282" s="3">
        <f>U282+W282+Z282</f>
        <v>3.5840000000000001</v>
      </c>
      <c r="AC282" s="2"/>
      <c r="AD282" s="109" t="b">
        <f t="shared" si="178"/>
        <v>1</v>
      </c>
      <c r="AE282" s="109" t="b">
        <f t="shared" si="179"/>
        <v>1</v>
      </c>
    </row>
    <row r="283" spans="1:31" s="176" customFormat="1">
      <c r="A283" s="4"/>
      <c r="B283" s="4" t="s">
        <v>108</v>
      </c>
      <c r="C283" s="4">
        <f>SUM(C263:C282)</f>
        <v>4065</v>
      </c>
      <c r="D283" s="5">
        <f>SUM(D263:D282)</f>
        <v>27.077587200000004</v>
      </c>
      <c r="E283" s="4">
        <f>SUM(E263:E282)</f>
        <v>0</v>
      </c>
      <c r="F283" s="5">
        <f>SUM(F263:F282)</f>
        <v>0</v>
      </c>
      <c r="G283" s="175">
        <f t="shared" si="172"/>
        <v>0</v>
      </c>
      <c r="H283" s="175">
        <f t="shared" si="173"/>
        <v>0</v>
      </c>
      <c r="I283" s="4">
        <f t="shared" ref="I283:AB283" si="186">SUM(I263:I282)</f>
        <v>4065</v>
      </c>
      <c r="J283" s="5">
        <f t="shared" si="186"/>
        <v>27.077587200000004</v>
      </c>
      <c r="K283" s="4">
        <f t="shared" si="186"/>
        <v>0</v>
      </c>
      <c r="L283" s="5">
        <f t="shared" si="186"/>
        <v>0</v>
      </c>
      <c r="M283" s="4">
        <f t="shared" si="186"/>
        <v>0</v>
      </c>
      <c r="N283" s="5">
        <f t="shared" si="186"/>
        <v>0</v>
      </c>
      <c r="O283" s="4">
        <f t="shared" si="186"/>
        <v>0.33600000000000008</v>
      </c>
      <c r="P283" s="4">
        <f t="shared" si="186"/>
        <v>4296</v>
      </c>
      <c r="Q283" s="5">
        <f t="shared" si="186"/>
        <v>44.704000000000008</v>
      </c>
      <c r="R283" s="4">
        <f t="shared" si="186"/>
        <v>4296</v>
      </c>
      <c r="S283" s="5">
        <f t="shared" si="186"/>
        <v>44.704000000000008</v>
      </c>
      <c r="T283" s="4">
        <f t="shared" si="186"/>
        <v>0</v>
      </c>
      <c r="U283" s="5">
        <f t="shared" si="186"/>
        <v>0</v>
      </c>
      <c r="V283" s="4">
        <f t="shared" si="186"/>
        <v>0</v>
      </c>
      <c r="W283" s="5">
        <f t="shared" si="186"/>
        <v>0</v>
      </c>
      <c r="X283" s="4">
        <v>0.29700000000000004</v>
      </c>
      <c r="Y283" s="4">
        <f t="shared" si="186"/>
        <v>4296</v>
      </c>
      <c r="Z283" s="5">
        <f t="shared" si="186"/>
        <v>44.704000000000008</v>
      </c>
      <c r="AA283" s="4">
        <f t="shared" si="186"/>
        <v>4296</v>
      </c>
      <c r="AB283" s="5">
        <f t="shared" si="186"/>
        <v>44.704000000000008</v>
      </c>
      <c r="AC283" s="4"/>
      <c r="AD283" s="109" t="b">
        <f t="shared" si="178"/>
        <v>0</v>
      </c>
      <c r="AE283" s="109" t="b">
        <f t="shared" si="179"/>
        <v>1</v>
      </c>
    </row>
    <row r="284" spans="1:31" s="176" customFormat="1" ht="63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8"/>
        <v>1</v>
      </c>
      <c r="AE284" s="109" t="b">
        <f t="shared" si="179"/>
        <v>1</v>
      </c>
    </row>
    <row r="285" spans="1:31" ht="31.5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8"/>
        <v>1</v>
      </c>
      <c r="AE285" s="109" t="b">
        <f t="shared" si="179"/>
        <v>1</v>
      </c>
    </row>
    <row r="286" spans="1:31" ht="47.25">
      <c r="A286" s="2"/>
      <c r="B286" s="2" t="s">
        <v>187</v>
      </c>
      <c r="C286" s="2">
        <v>24</v>
      </c>
      <c r="D286" s="3">
        <v>72</v>
      </c>
      <c r="E286" s="2">
        <f t="shared" ref="E286:F290" si="187">C286</f>
        <v>24</v>
      </c>
      <c r="F286" s="3">
        <f t="shared" si="187"/>
        <v>72</v>
      </c>
      <c r="G286" s="108">
        <f t="shared" si="172"/>
        <v>1</v>
      </c>
      <c r="H286" s="108">
        <f t="shared" si="173"/>
        <v>1</v>
      </c>
      <c r="I286" s="2">
        <f t="shared" si="174"/>
        <v>0</v>
      </c>
      <c r="J286" s="3">
        <f t="shared" si="174"/>
        <v>0</v>
      </c>
      <c r="K286" s="2"/>
      <c r="L286" s="3"/>
      <c r="M286" s="2"/>
      <c r="N286" s="3"/>
      <c r="O286" s="2">
        <v>0.25</v>
      </c>
      <c r="P286" s="2">
        <f>C286</f>
        <v>24</v>
      </c>
      <c r="Q286" s="3">
        <f>P286*O286*12</f>
        <v>72</v>
      </c>
      <c r="R286" s="2">
        <f t="shared" ref="R286:R296" si="188">K286+M286+P286</f>
        <v>24</v>
      </c>
      <c r="S286" s="3">
        <f t="shared" ref="S286:S296" si="189">L286+N286+Q286</f>
        <v>72</v>
      </c>
      <c r="T286" s="2"/>
      <c r="U286" s="3"/>
      <c r="V286" s="2"/>
      <c r="W286" s="3"/>
      <c r="X286" s="2">
        <v>0.25</v>
      </c>
      <c r="Y286" s="2">
        <v>24</v>
      </c>
      <c r="Z286" s="3">
        <f>Y286*X286*12</f>
        <v>72</v>
      </c>
      <c r="AA286" s="2">
        <f t="shared" ref="AA286:AA296" si="190">T286+V286+Y286</f>
        <v>24</v>
      </c>
      <c r="AB286" s="3">
        <f t="shared" ref="AB286:AB296" si="191">U286+W286+Z286</f>
        <v>72</v>
      </c>
      <c r="AC286" s="2"/>
      <c r="AD286" s="109" t="b">
        <f t="shared" si="178"/>
        <v>0</v>
      </c>
      <c r="AE286" s="109" t="b">
        <f t="shared" si="179"/>
        <v>1</v>
      </c>
    </row>
    <row r="287" spans="1:31" ht="31.5">
      <c r="A287" s="2"/>
      <c r="B287" s="2" t="s">
        <v>188</v>
      </c>
      <c r="C287" s="2">
        <v>8</v>
      </c>
      <c r="D287" s="3">
        <v>24</v>
      </c>
      <c r="E287" s="2">
        <f t="shared" si="187"/>
        <v>8</v>
      </c>
      <c r="F287" s="3">
        <f t="shared" si="187"/>
        <v>24</v>
      </c>
      <c r="G287" s="108">
        <f t="shared" si="172"/>
        <v>1</v>
      </c>
      <c r="H287" s="108">
        <f t="shared" si="173"/>
        <v>1</v>
      </c>
      <c r="I287" s="2">
        <f t="shared" si="174"/>
        <v>0</v>
      </c>
      <c r="J287" s="3">
        <f t="shared" si="174"/>
        <v>0</v>
      </c>
      <c r="K287" s="2"/>
      <c r="L287" s="3"/>
      <c r="M287" s="2"/>
      <c r="N287" s="3"/>
      <c r="O287" s="2">
        <v>0.25</v>
      </c>
      <c r="P287" s="2">
        <f>C287</f>
        <v>8</v>
      </c>
      <c r="Q287" s="3">
        <f>P287*O287*12</f>
        <v>24</v>
      </c>
      <c r="R287" s="2">
        <f t="shared" si="188"/>
        <v>8</v>
      </c>
      <c r="S287" s="3">
        <f t="shared" si="189"/>
        <v>24</v>
      </c>
      <c r="T287" s="2"/>
      <c r="U287" s="3"/>
      <c r="V287" s="2"/>
      <c r="W287" s="3"/>
      <c r="X287" s="2">
        <v>0.25</v>
      </c>
      <c r="Y287" s="2">
        <v>8</v>
      </c>
      <c r="Z287" s="3">
        <f>Y287*X287*12</f>
        <v>24</v>
      </c>
      <c r="AA287" s="2">
        <f t="shared" si="190"/>
        <v>8</v>
      </c>
      <c r="AB287" s="3">
        <f t="shared" si="191"/>
        <v>24</v>
      </c>
      <c r="AC287" s="2"/>
      <c r="AD287" s="109" t="b">
        <f t="shared" si="178"/>
        <v>0</v>
      </c>
      <c r="AE287" s="109" t="b">
        <f t="shared" si="179"/>
        <v>1</v>
      </c>
    </row>
    <row r="288" spans="1:31" ht="47.25">
      <c r="A288" s="2"/>
      <c r="B288" s="2" t="s">
        <v>189</v>
      </c>
      <c r="C288" s="2">
        <v>4</v>
      </c>
      <c r="D288" s="3">
        <v>12</v>
      </c>
      <c r="E288" s="2">
        <f t="shared" si="187"/>
        <v>4</v>
      </c>
      <c r="F288" s="3">
        <f t="shared" si="187"/>
        <v>12</v>
      </c>
      <c r="G288" s="108">
        <f t="shared" si="172"/>
        <v>1</v>
      </c>
      <c r="H288" s="108">
        <f t="shared" si="173"/>
        <v>1</v>
      </c>
      <c r="I288" s="2">
        <f t="shared" si="174"/>
        <v>0</v>
      </c>
      <c r="J288" s="3">
        <f t="shared" si="174"/>
        <v>0</v>
      </c>
      <c r="K288" s="2"/>
      <c r="L288" s="3"/>
      <c r="M288" s="2"/>
      <c r="N288" s="3"/>
      <c r="O288" s="2">
        <v>0.25</v>
      </c>
      <c r="P288" s="2">
        <f>C288</f>
        <v>4</v>
      </c>
      <c r="Q288" s="3">
        <f>P288*O288*12</f>
        <v>12</v>
      </c>
      <c r="R288" s="2">
        <f t="shared" si="188"/>
        <v>4</v>
      </c>
      <c r="S288" s="3">
        <f t="shared" si="189"/>
        <v>12</v>
      </c>
      <c r="T288" s="2"/>
      <c r="U288" s="3"/>
      <c r="V288" s="2"/>
      <c r="W288" s="3"/>
      <c r="X288" s="2">
        <v>0.25</v>
      </c>
      <c r="Y288" s="2">
        <v>4</v>
      </c>
      <c r="Z288" s="3">
        <f>Y288*X288*12</f>
        <v>12</v>
      </c>
      <c r="AA288" s="2">
        <f t="shared" si="190"/>
        <v>4</v>
      </c>
      <c r="AB288" s="3">
        <f t="shared" si="191"/>
        <v>12</v>
      </c>
      <c r="AC288" s="2"/>
      <c r="AD288" s="109" t="b">
        <f t="shared" si="178"/>
        <v>0</v>
      </c>
      <c r="AE288" s="109" t="b">
        <f t="shared" si="179"/>
        <v>1</v>
      </c>
    </row>
    <row r="289" spans="1:31" ht="31.5">
      <c r="A289" s="2"/>
      <c r="B289" s="2" t="s">
        <v>190</v>
      </c>
      <c r="C289" s="2">
        <v>4</v>
      </c>
      <c r="D289" s="3">
        <v>9.6000000000000014</v>
      </c>
      <c r="E289" s="2">
        <f t="shared" si="187"/>
        <v>4</v>
      </c>
      <c r="F289" s="3">
        <f t="shared" si="187"/>
        <v>9.6000000000000014</v>
      </c>
      <c r="G289" s="108">
        <f t="shared" si="172"/>
        <v>1</v>
      </c>
      <c r="H289" s="108">
        <f t="shared" si="173"/>
        <v>1</v>
      </c>
      <c r="I289" s="2">
        <f t="shared" si="174"/>
        <v>0</v>
      </c>
      <c r="J289" s="3">
        <f t="shared" si="174"/>
        <v>0</v>
      </c>
      <c r="K289" s="2"/>
      <c r="L289" s="3"/>
      <c r="M289" s="2"/>
      <c r="N289" s="3"/>
      <c r="O289" s="2">
        <v>0.2</v>
      </c>
      <c r="P289" s="2">
        <f>C289</f>
        <v>4</v>
      </c>
      <c r="Q289" s="3">
        <f>P289*O289*12</f>
        <v>9.6000000000000014</v>
      </c>
      <c r="R289" s="2">
        <f t="shared" si="188"/>
        <v>4</v>
      </c>
      <c r="S289" s="3">
        <f t="shared" si="189"/>
        <v>9.6000000000000014</v>
      </c>
      <c r="T289" s="2"/>
      <c r="U289" s="3"/>
      <c r="V289" s="2"/>
      <c r="W289" s="3"/>
      <c r="X289" s="2">
        <v>0.2</v>
      </c>
      <c r="Y289" s="2">
        <v>4</v>
      </c>
      <c r="Z289" s="3">
        <f>Y289*X289*12</f>
        <v>9.6000000000000014</v>
      </c>
      <c r="AA289" s="2">
        <f t="shared" si="190"/>
        <v>4</v>
      </c>
      <c r="AB289" s="3">
        <f t="shared" si="191"/>
        <v>9.6000000000000014</v>
      </c>
      <c r="AC289" s="2"/>
      <c r="AD289" s="109" t="b">
        <f t="shared" si="178"/>
        <v>0</v>
      </c>
      <c r="AE289" s="109" t="b">
        <f t="shared" si="179"/>
        <v>1</v>
      </c>
    </row>
    <row r="290" spans="1:31" ht="63">
      <c r="A290" s="2"/>
      <c r="B290" s="2" t="s">
        <v>191</v>
      </c>
      <c r="C290" s="2">
        <v>12</v>
      </c>
      <c r="D290" s="3">
        <v>36</v>
      </c>
      <c r="E290" s="2">
        <f t="shared" si="187"/>
        <v>12</v>
      </c>
      <c r="F290" s="3">
        <f t="shared" si="187"/>
        <v>36</v>
      </c>
      <c r="G290" s="108">
        <f t="shared" si="172"/>
        <v>1</v>
      </c>
      <c r="H290" s="108">
        <f t="shared" si="173"/>
        <v>1</v>
      </c>
      <c r="I290" s="2">
        <f t="shared" si="174"/>
        <v>0</v>
      </c>
      <c r="J290" s="3">
        <f t="shared" si="174"/>
        <v>0</v>
      </c>
      <c r="K290" s="2"/>
      <c r="L290" s="3"/>
      <c r="M290" s="2"/>
      <c r="N290" s="3"/>
      <c r="O290" s="2">
        <v>0.25</v>
      </c>
      <c r="P290" s="2">
        <f>C290</f>
        <v>12</v>
      </c>
      <c r="Q290" s="3">
        <f>P290*O290*12</f>
        <v>36</v>
      </c>
      <c r="R290" s="2">
        <f t="shared" si="188"/>
        <v>12</v>
      </c>
      <c r="S290" s="3">
        <f t="shared" si="189"/>
        <v>36</v>
      </c>
      <c r="T290" s="2"/>
      <c r="U290" s="3"/>
      <c r="V290" s="2"/>
      <c r="W290" s="3"/>
      <c r="X290" s="2">
        <v>0.25</v>
      </c>
      <c r="Y290" s="2">
        <v>12</v>
      </c>
      <c r="Z290" s="3">
        <f>Y290*X290*12</f>
        <v>36</v>
      </c>
      <c r="AA290" s="2">
        <f t="shared" si="190"/>
        <v>12</v>
      </c>
      <c r="AB290" s="3">
        <f t="shared" si="191"/>
        <v>36</v>
      </c>
      <c r="AC290" s="2"/>
      <c r="AD290" s="109" t="b">
        <f t="shared" si="178"/>
        <v>0</v>
      </c>
      <c r="AE290" s="109" t="b">
        <f t="shared" si="179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2"/>
        <v>#DIV/0!</v>
      </c>
      <c r="H291" s="108" t="e">
        <f t="shared" si="173"/>
        <v>#DIV/0!</v>
      </c>
      <c r="I291" s="2">
        <f t="shared" si="174"/>
        <v>0</v>
      </c>
      <c r="J291" s="3">
        <f t="shared" si="174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2">P291*O291</f>
        <v>0</v>
      </c>
      <c r="R291" s="2">
        <f t="shared" si="188"/>
        <v>0</v>
      </c>
      <c r="S291" s="3">
        <f t="shared" si="189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3">X291*Y291</f>
        <v>0</v>
      </c>
      <c r="AA291" s="2">
        <f t="shared" si="190"/>
        <v>0</v>
      </c>
      <c r="AB291" s="3">
        <f t="shared" si="191"/>
        <v>0</v>
      </c>
      <c r="AC291" s="2"/>
      <c r="AD291" s="109" t="b">
        <f t="shared" si="178"/>
        <v>1</v>
      </c>
      <c r="AE291" s="109" t="b">
        <f t="shared" si="179"/>
        <v>1</v>
      </c>
    </row>
    <row r="292" spans="1:31" ht="47.2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2"/>
        <v>#DIV/0!</v>
      </c>
      <c r="H292" s="108" t="e">
        <f t="shared" si="173"/>
        <v>#DIV/0!</v>
      </c>
      <c r="I292" s="2">
        <f t="shared" si="174"/>
        <v>0</v>
      </c>
      <c r="J292" s="3">
        <f t="shared" si="174"/>
        <v>0</v>
      </c>
      <c r="K292" s="2"/>
      <c r="L292" s="3"/>
      <c r="M292" s="2"/>
      <c r="N292" s="3"/>
      <c r="O292" s="2">
        <v>1</v>
      </c>
      <c r="P292" s="2"/>
      <c r="Q292" s="3">
        <f t="shared" si="192"/>
        <v>0</v>
      </c>
      <c r="R292" s="2">
        <f t="shared" si="188"/>
        <v>0</v>
      </c>
      <c r="S292" s="3">
        <f t="shared" si="189"/>
        <v>0</v>
      </c>
      <c r="T292" s="2"/>
      <c r="U292" s="3"/>
      <c r="V292" s="2"/>
      <c r="W292" s="3"/>
      <c r="X292" s="2">
        <v>1</v>
      </c>
      <c r="Y292" s="2"/>
      <c r="Z292" s="3">
        <f t="shared" si="193"/>
        <v>0</v>
      </c>
      <c r="AA292" s="2">
        <f t="shared" si="190"/>
        <v>0</v>
      </c>
      <c r="AB292" s="3">
        <f t="shared" si="191"/>
        <v>0</v>
      </c>
      <c r="AC292" s="2"/>
      <c r="AD292" s="109" t="b">
        <f t="shared" si="178"/>
        <v>1</v>
      </c>
      <c r="AE292" s="109" t="b">
        <f t="shared" si="179"/>
        <v>1</v>
      </c>
    </row>
    <row r="293" spans="1:31">
      <c r="A293" s="2">
        <f>+A292+0.01</f>
        <v>12.04</v>
      </c>
      <c r="B293" s="2" t="s">
        <v>193</v>
      </c>
      <c r="C293" s="2">
        <v>4</v>
      </c>
      <c r="D293" s="3">
        <v>2</v>
      </c>
      <c r="E293" s="2">
        <f>C293</f>
        <v>4</v>
      </c>
      <c r="F293" s="3">
        <f>D293</f>
        <v>2</v>
      </c>
      <c r="G293" s="108">
        <f t="shared" si="172"/>
        <v>1</v>
      </c>
      <c r="H293" s="108">
        <f t="shared" si="173"/>
        <v>1</v>
      </c>
      <c r="I293" s="2">
        <f t="shared" si="174"/>
        <v>0</v>
      </c>
      <c r="J293" s="3">
        <f t="shared" si="174"/>
        <v>0</v>
      </c>
      <c r="K293" s="2"/>
      <c r="L293" s="3"/>
      <c r="M293" s="2"/>
      <c r="N293" s="3"/>
      <c r="O293" s="2">
        <v>0.5</v>
      </c>
      <c r="P293" s="2">
        <f>C293</f>
        <v>4</v>
      </c>
      <c r="Q293" s="3">
        <f t="shared" si="192"/>
        <v>2</v>
      </c>
      <c r="R293" s="2">
        <f t="shared" si="188"/>
        <v>4</v>
      </c>
      <c r="S293" s="3">
        <f t="shared" si="189"/>
        <v>2</v>
      </c>
      <c r="T293" s="2"/>
      <c r="U293" s="3"/>
      <c r="V293" s="2"/>
      <c r="W293" s="3"/>
      <c r="X293" s="2">
        <v>0.5</v>
      </c>
      <c r="Y293" s="2">
        <v>4</v>
      </c>
      <c r="Z293" s="3">
        <f t="shared" si="193"/>
        <v>2</v>
      </c>
      <c r="AA293" s="2">
        <f t="shared" si="190"/>
        <v>4</v>
      </c>
      <c r="AB293" s="3">
        <f t="shared" si="191"/>
        <v>2</v>
      </c>
      <c r="AC293" s="2"/>
      <c r="AD293" s="109" t="b">
        <f t="shared" si="178"/>
        <v>1</v>
      </c>
      <c r="AE293" s="109" t="b">
        <f t="shared" si="179"/>
        <v>1</v>
      </c>
    </row>
    <row r="294" spans="1:31" ht="31.5">
      <c r="A294" s="2">
        <f>+A293+0.01</f>
        <v>12.049999999999999</v>
      </c>
      <c r="B294" s="2" t="s">
        <v>194</v>
      </c>
      <c r="C294" s="2">
        <v>4</v>
      </c>
      <c r="D294" s="3">
        <v>1.2</v>
      </c>
      <c r="E294" s="2">
        <f>C294</f>
        <v>4</v>
      </c>
      <c r="F294" s="3">
        <f>D294</f>
        <v>1.2</v>
      </c>
      <c r="G294" s="108">
        <f t="shared" si="172"/>
        <v>1</v>
      </c>
      <c r="H294" s="108">
        <f t="shared" si="173"/>
        <v>1</v>
      </c>
      <c r="I294" s="2">
        <f t="shared" si="174"/>
        <v>0</v>
      </c>
      <c r="J294" s="3">
        <f t="shared" si="174"/>
        <v>0</v>
      </c>
      <c r="K294" s="2"/>
      <c r="L294" s="3"/>
      <c r="M294" s="2"/>
      <c r="N294" s="3"/>
      <c r="O294" s="2">
        <v>0.3</v>
      </c>
      <c r="P294" s="2">
        <f>C294</f>
        <v>4</v>
      </c>
      <c r="Q294" s="3">
        <f t="shared" si="192"/>
        <v>1.2</v>
      </c>
      <c r="R294" s="2">
        <f t="shared" si="188"/>
        <v>4</v>
      </c>
      <c r="S294" s="3">
        <f t="shared" si="189"/>
        <v>1.2</v>
      </c>
      <c r="T294" s="2"/>
      <c r="U294" s="3"/>
      <c r="V294" s="2"/>
      <c r="W294" s="3"/>
      <c r="X294" s="2">
        <v>0.3</v>
      </c>
      <c r="Y294" s="2">
        <v>4</v>
      </c>
      <c r="Z294" s="3">
        <f t="shared" si="193"/>
        <v>1.2</v>
      </c>
      <c r="AA294" s="2">
        <f t="shared" si="190"/>
        <v>4</v>
      </c>
      <c r="AB294" s="3">
        <f t="shared" si="191"/>
        <v>1.2</v>
      </c>
      <c r="AC294" s="2"/>
      <c r="AD294" s="109" t="b">
        <f t="shared" si="178"/>
        <v>1</v>
      </c>
      <c r="AE294" s="109" t="b">
        <f t="shared" si="179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2"/>
        <v>#DIV/0!</v>
      </c>
      <c r="H295" s="108" t="e">
        <f t="shared" si="173"/>
        <v>#DIV/0!</v>
      </c>
      <c r="I295" s="2">
        <f t="shared" si="174"/>
        <v>0</v>
      </c>
      <c r="J295" s="3">
        <f t="shared" si="174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2"/>
        <v>0</v>
      </c>
      <c r="R295" s="2">
        <f t="shared" si="188"/>
        <v>0</v>
      </c>
      <c r="S295" s="3">
        <f t="shared" si="189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3"/>
        <v>0</v>
      </c>
      <c r="AA295" s="2">
        <f t="shared" si="190"/>
        <v>0</v>
      </c>
      <c r="AB295" s="3">
        <f t="shared" si="191"/>
        <v>0</v>
      </c>
      <c r="AC295" s="2"/>
      <c r="AD295" s="109" t="b">
        <f t="shared" si="178"/>
        <v>1</v>
      </c>
      <c r="AE295" s="109" t="b">
        <f t="shared" si="179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2"/>
        <v>#DIV/0!</v>
      </c>
      <c r="H296" s="108" t="e">
        <f t="shared" si="173"/>
        <v>#DIV/0!</v>
      </c>
      <c r="I296" s="2">
        <f t="shared" si="174"/>
        <v>0</v>
      </c>
      <c r="J296" s="3">
        <f t="shared" si="174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2"/>
        <v>0</v>
      </c>
      <c r="R296" s="2">
        <f t="shared" si="188"/>
        <v>0</v>
      </c>
      <c r="S296" s="3">
        <f t="shared" si="189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3"/>
        <v>0</v>
      </c>
      <c r="AA296" s="2">
        <f t="shared" si="190"/>
        <v>0</v>
      </c>
      <c r="AB296" s="3">
        <f t="shared" si="191"/>
        <v>0</v>
      </c>
      <c r="AC296" s="2"/>
      <c r="AD296" s="109" t="b">
        <f t="shared" si="178"/>
        <v>1</v>
      </c>
      <c r="AE296" s="109" t="b">
        <f t="shared" si="179"/>
        <v>1</v>
      </c>
    </row>
    <row r="297" spans="1:31" s="176" customFormat="1">
      <c r="A297" s="4"/>
      <c r="B297" s="4" t="s">
        <v>108</v>
      </c>
      <c r="C297" s="4">
        <f>SUM(C286:C296)</f>
        <v>60</v>
      </c>
      <c r="D297" s="5">
        <f>SUM(D286:D296)</f>
        <v>156.79999999999998</v>
      </c>
      <c r="E297" s="4">
        <f>SUM(E286:E296)</f>
        <v>60</v>
      </c>
      <c r="F297" s="5">
        <f>SUM(F286:F296)</f>
        <v>156.79999999999998</v>
      </c>
      <c r="G297" s="175">
        <f t="shared" si="172"/>
        <v>1</v>
      </c>
      <c r="H297" s="175">
        <f t="shared" si="173"/>
        <v>1</v>
      </c>
      <c r="I297" s="4">
        <f t="shared" ref="I297:N297" si="194">SUM(I286:I296)</f>
        <v>0</v>
      </c>
      <c r="J297" s="5">
        <f t="shared" si="194"/>
        <v>0</v>
      </c>
      <c r="K297" s="4">
        <f t="shared" si="194"/>
        <v>0</v>
      </c>
      <c r="L297" s="5">
        <f t="shared" si="194"/>
        <v>0</v>
      </c>
      <c r="M297" s="4">
        <f t="shared" si="194"/>
        <v>0</v>
      </c>
      <c r="N297" s="5">
        <f t="shared" si="194"/>
        <v>0</v>
      </c>
      <c r="O297" s="4">
        <f t="shared" ref="O297:AB297" si="195">SUM(O286:O296)</f>
        <v>4.1999999999999993</v>
      </c>
      <c r="P297" s="4">
        <f t="shared" si="195"/>
        <v>60</v>
      </c>
      <c r="Q297" s="5">
        <f t="shared" si="195"/>
        <v>156.79999999999998</v>
      </c>
      <c r="R297" s="4">
        <f t="shared" si="195"/>
        <v>60</v>
      </c>
      <c r="S297" s="5">
        <f t="shared" si="195"/>
        <v>156.79999999999998</v>
      </c>
      <c r="T297" s="4">
        <f t="shared" si="195"/>
        <v>0</v>
      </c>
      <c r="U297" s="5">
        <f t="shared" si="195"/>
        <v>0</v>
      </c>
      <c r="V297" s="4">
        <f t="shared" si="195"/>
        <v>0</v>
      </c>
      <c r="W297" s="5">
        <f t="shared" si="195"/>
        <v>0</v>
      </c>
      <c r="X297" s="4">
        <v>4.1999999999999993</v>
      </c>
      <c r="Y297" s="4">
        <f t="shared" si="195"/>
        <v>60</v>
      </c>
      <c r="Z297" s="5">
        <f t="shared" si="195"/>
        <v>156.79999999999998</v>
      </c>
      <c r="AA297" s="4">
        <f t="shared" si="195"/>
        <v>60</v>
      </c>
      <c r="AB297" s="5">
        <f t="shared" si="195"/>
        <v>156.79999999999998</v>
      </c>
      <c r="AC297" s="4"/>
      <c r="AD297" s="109" t="b">
        <f t="shared" si="178"/>
        <v>0</v>
      </c>
      <c r="AE297" s="109" t="b">
        <f t="shared" si="179"/>
        <v>1</v>
      </c>
    </row>
    <row r="298" spans="1:31" s="176" customFormat="1" ht="47.2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8"/>
        <v>1</v>
      </c>
      <c r="AE298" s="109" t="b">
        <f t="shared" si="179"/>
        <v>1</v>
      </c>
    </row>
    <row r="299" spans="1:31" ht="47.25">
      <c r="A299" s="2">
        <v>13.01</v>
      </c>
      <c r="B299" s="2" t="s">
        <v>198</v>
      </c>
      <c r="C299" s="2">
        <v>24</v>
      </c>
      <c r="D299" s="3">
        <v>72</v>
      </c>
      <c r="E299" s="2">
        <f>C299</f>
        <v>24</v>
      </c>
      <c r="F299" s="3">
        <f>D299</f>
        <v>72</v>
      </c>
      <c r="G299" s="108">
        <f t="shared" si="172"/>
        <v>1</v>
      </c>
      <c r="H299" s="108">
        <f t="shared" si="173"/>
        <v>1</v>
      </c>
      <c r="I299" s="2">
        <f t="shared" ref="I299:J305" si="196">C299-E299</f>
        <v>0</v>
      </c>
      <c r="J299" s="3">
        <f t="shared" si="196"/>
        <v>0</v>
      </c>
      <c r="K299" s="2"/>
      <c r="L299" s="3"/>
      <c r="M299" s="2"/>
      <c r="N299" s="3"/>
      <c r="O299" s="2">
        <v>0.25</v>
      </c>
      <c r="P299" s="2">
        <f>C299</f>
        <v>24</v>
      </c>
      <c r="Q299" s="3">
        <f>P299*O299*12</f>
        <v>72</v>
      </c>
      <c r="R299" s="2">
        <f t="shared" ref="R299:R305" si="197">K299+M299+P299</f>
        <v>24</v>
      </c>
      <c r="S299" s="3">
        <f t="shared" ref="S299:S305" si="198">L299+N299+Q299</f>
        <v>72</v>
      </c>
      <c r="T299" s="2"/>
      <c r="U299" s="3"/>
      <c r="V299" s="2"/>
      <c r="W299" s="3"/>
      <c r="X299" s="2">
        <v>0.25</v>
      </c>
      <c r="Y299" s="2">
        <v>24</v>
      </c>
      <c r="Z299" s="3">
        <f>Y299*X299*12</f>
        <v>72</v>
      </c>
      <c r="AA299" s="2">
        <f t="shared" ref="AA299:AA305" si="199">T299+V299+Y299</f>
        <v>24</v>
      </c>
      <c r="AB299" s="3">
        <f t="shared" ref="AB299:AB305" si="200">U299+W299+Z299</f>
        <v>72</v>
      </c>
      <c r="AC299" s="2"/>
      <c r="AD299" s="109" t="b">
        <f t="shared" si="178"/>
        <v>0</v>
      </c>
      <c r="AE299" s="109" t="b">
        <f t="shared" si="179"/>
        <v>1</v>
      </c>
    </row>
    <row r="300" spans="1:31">
      <c r="A300" s="2">
        <f t="shared" ref="A300:A305" si="201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2"/>
        <v>#DIV/0!</v>
      </c>
      <c r="H300" s="108" t="e">
        <f t="shared" si="173"/>
        <v>#DIV/0!</v>
      </c>
      <c r="I300" s="2">
        <f t="shared" si="196"/>
        <v>0</v>
      </c>
      <c r="J300" s="3">
        <f t="shared" si="196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2">P300*O300</f>
        <v>0</v>
      </c>
      <c r="R300" s="2">
        <f t="shared" si="197"/>
        <v>0</v>
      </c>
      <c r="S300" s="3">
        <f t="shared" si="198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3">X300*Y300</f>
        <v>0</v>
      </c>
      <c r="AA300" s="2">
        <f t="shared" si="199"/>
        <v>0</v>
      </c>
      <c r="AB300" s="3">
        <f t="shared" si="200"/>
        <v>0</v>
      </c>
      <c r="AC300" s="2"/>
      <c r="AD300" s="109" t="b">
        <f t="shared" si="178"/>
        <v>1</v>
      </c>
      <c r="AE300" s="109" t="b">
        <f t="shared" si="179"/>
        <v>1</v>
      </c>
    </row>
    <row r="301" spans="1:31" ht="47.25">
      <c r="A301" s="2">
        <f t="shared" si="201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2"/>
        <v>#DIV/0!</v>
      </c>
      <c r="H301" s="108" t="e">
        <f t="shared" si="173"/>
        <v>#DIV/0!</v>
      </c>
      <c r="I301" s="2">
        <f t="shared" si="196"/>
        <v>0</v>
      </c>
      <c r="J301" s="3">
        <f t="shared" si="196"/>
        <v>0</v>
      </c>
      <c r="K301" s="2"/>
      <c r="L301" s="3"/>
      <c r="M301" s="2"/>
      <c r="N301" s="3"/>
      <c r="O301" s="2">
        <v>0.1</v>
      </c>
      <c r="P301" s="2"/>
      <c r="Q301" s="3">
        <f t="shared" si="202"/>
        <v>0</v>
      </c>
      <c r="R301" s="2">
        <f t="shared" si="197"/>
        <v>0</v>
      </c>
      <c r="S301" s="3">
        <f t="shared" si="198"/>
        <v>0</v>
      </c>
      <c r="T301" s="2"/>
      <c r="U301" s="3"/>
      <c r="V301" s="2"/>
      <c r="W301" s="3"/>
      <c r="X301" s="2">
        <v>0.1</v>
      </c>
      <c r="Y301" s="2"/>
      <c r="Z301" s="3">
        <f t="shared" si="203"/>
        <v>0</v>
      </c>
      <c r="AA301" s="2">
        <f t="shared" si="199"/>
        <v>0</v>
      </c>
      <c r="AB301" s="3">
        <f t="shared" si="200"/>
        <v>0</v>
      </c>
      <c r="AC301" s="2"/>
      <c r="AD301" s="109" t="b">
        <f t="shared" si="178"/>
        <v>1</v>
      </c>
      <c r="AE301" s="109" t="b">
        <f t="shared" si="179"/>
        <v>1</v>
      </c>
    </row>
    <row r="302" spans="1:31">
      <c r="A302" s="2">
        <f t="shared" si="201"/>
        <v>13.04</v>
      </c>
      <c r="B302" s="2" t="s">
        <v>193</v>
      </c>
      <c r="C302" s="2">
        <v>24</v>
      </c>
      <c r="D302" s="3">
        <v>2.4000000000000004</v>
      </c>
      <c r="E302" s="2">
        <f>C302</f>
        <v>24</v>
      </c>
      <c r="F302" s="3">
        <f>D302</f>
        <v>2.4000000000000004</v>
      </c>
      <c r="G302" s="108">
        <f t="shared" si="172"/>
        <v>1</v>
      </c>
      <c r="H302" s="108">
        <f t="shared" si="173"/>
        <v>1</v>
      </c>
      <c r="I302" s="2">
        <f t="shared" si="196"/>
        <v>0</v>
      </c>
      <c r="J302" s="3">
        <f t="shared" si="196"/>
        <v>0</v>
      </c>
      <c r="K302" s="2"/>
      <c r="L302" s="3"/>
      <c r="M302" s="2"/>
      <c r="N302" s="3"/>
      <c r="O302" s="2">
        <v>0.1</v>
      </c>
      <c r="P302" s="2">
        <f>C302</f>
        <v>24</v>
      </c>
      <c r="Q302" s="3">
        <f t="shared" si="202"/>
        <v>2.4000000000000004</v>
      </c>
      <c r="R302" s="2">
        <f t="shared" si="197"/>
        <v>24</v>
      </c>
      <c r="S302" s="3">
        <f t="shared" si="198"/>
        <v>2.4000000000000004</v>
      </c>
      <c r="T302" s="2"/>
      <c r="U302" s="3"/>
      <c r="V302" s="2"/>
      <c r="W302" s="3"/>
      <c r="X302" s="2">
        <v>0.1</v>
      </c>
      <c r="Y302" s="2">
        <v>24</v>
      </c>
      <c r="Z302" s="3">
        <f t="shared" si="203"/>
        <v>2.4000000000000004</v>
      </c>
      <c r="AA302" s="2">
        <f t="shared" si="199"/>
        <v>24</v>
      </c>
      <c r="AB302" s="3">
        <f t="shared" si="200"/>
        <v>2.4000000000000004</v>
      </c>
      <c r="AC302" s="2"/>
      <c r="AD302" s="109" t="b">
        <f t="shared" si="178"/>
        <v>1</v>
      </c>
      <c r="AE302" s="109" t="b">
        <f t="shared" si="179"/>
        <v>1</v>
      </c>
    </row>
    <row r="303" spans="1:31" ht="31.5">
      <c r="A303" s="2">
        <f t="shared" si="201"/>
        <v>13.049999999999999</v>
      </c>
      <c r="B303" s="2" t="s">
        <v>199</v>
      </c>
      <c r="C303" s="2">
        <v>24</v>
      </c>
      <c r="D303" s="3">
        <v>2.88</v>
      </c>
      <c r="E303" s="2">
        <f>C303</f>
        <v>24</v>
      </c>
      <c r="F303" s="3">
        <f>D303</f>
        <v>2.88</v>
      </c>
      <c r="G303" s="108">
        <f t="shared" si="172"/>
        <v>1</v>
      </c>
      <c r="H303" s="108">
        <f t="shared" si="173"/>
        <v>1</v>
      </c>
      <c r="I303" s="2">
        <f t="shared" si="196"/>
        <v>0</v>
      </c>
      <c r="J303" s="3">
        <f t="shared" si="196"/>
        <v>0</v>
      </c>
      <c r="K303" s="2"/>
      <c r="L303" s="3"/>
      <c r="M303" s="2"/>
      <c r="N303" s="3"/>
      <c r="O303" s="2">
        <f>0.01*12</f>
        <v>0.12</v>
      </c>
      <c r="P303" s="2">
        <f>C303</f>
        <v>24</v>
      </c>
      <c r="Q303" s="3">
        <f t="shared" si="202"/>
        <v>2.88</v>
      </c>
      <c r="R303" s="2">
        <f t="shared" si="197"/>
        <v>24</v>
      </c>
      <c r="S303" s="3">
        <f t="shared" si="198"/>
        <v>2.88</v>
      </c>
      <c r="T303" s="2"/>
      <c r="U303" s="3"/>
      <c r="V303" s="2"/>
      <c r="W303" s="3"/>
      <c r="X303" s="2">
        <v>0.12</v>
      </c>
      <c r="Y303" s="2">
        <v>24</v>
      </c>
      <c r="Z303" s="3">
        <f t="shared" si="203"/>
        <v>2.88</v>
      </c>
      <c r="AA303" s="2">
        <f t="shared" si="199"/>
        <v>24</v>
      </c>
      <c r="AB303" s="3">
        <f t="shared" si="200"/>
        <v>2.88</v>
      </c>
      <c r="AC303" s="2"/>
      <c r="AD303" s="109" t="b">
        <f t="shared" si="178"/>
        <v>1</v>
      </c>
      <c r="AE303" s="109" t="b">
        <f t="shared" si="179"/>
        <v>1</v>
      </c>
    </row>
    <row r="304" spans="1:31">
      <c r="A304" s="2">
        <f t="shared" si="201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2"/>
        <v>#DIV/0!</v>
      </c>
      <c r="H304" s="108" t="e">
        <f t="shared" si="173"/>
        <v>#DIV/0!</v>
      </c>
      <c r="I304" s="2">
        <f t="shared" si="196"/>
        <v>0</v>
      </c>
      <c r="J304" s="3">
        <f t="shared" si="196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2"/>
        <v>0</v>
      </c>
      <c r="R304" s="2">
        <f t="shared" si="197"/>
        <v>0</v>
      </c>
      <c r="S304" s="3">
        <f t="shared" si="198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3"/>
        <v>0</v>
      </c>
      <c r="AA304" s="2">
        <f t="shared" si="199"/>
        <v>0</v>
      </c>
      <c r="AB304" s="3">
        <f t="shared" si="200"/>
        <v>0</v>
      </c>
      <c r="AC304" s="2"/>
      <c r="AD304" s="109" t="b">
        <f t="shared" si="178"/>
        <v>1</v>
      </c>
      <c r="AE304" s="109" t="b">
        <f t="shared" si="179"/>
        <v>1</v>
      </c>
    </row>
    <row r="305" spans="1:31">
      <c r="A305" s="2">
        <f t="shared" si="201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2"/>
        <v>#DIV/0!</v>
      </c>
      <c r="H305" s="108" t="e">
        <f t="shared" si="173"/>
        <v>#DIV/0!</v>
      </c>
      <c r="I305" s="2">
        <f t="shared" si="196"/>
        <v>0</v>
      </c>
      <c r="J305" s="3">
        <f t="shared" si="196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2"/>
        <v>0</v>
      </c>
      <c r="R305" s="2">
        <f t="shared" si="197"/>
        <v>0</v>
      </c>
      <c r="S305" s="3">
        <f t="shared" si="198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3"/>
        <v>0</v>
      </c>
      <c r="AA305" s="2">
        <f t="shared" si="199"/>
        <v>0</v>
      </c>
      <c r="AB305" s="3">
        <f t="shared" si="200"/>
        <v>0</v>
      </c>
      <c r="AC305" s="2"/>
      <c r="AD305" s="109" t="b">
        <f t="shared" si="178"/>
        <v>1</v>
      </c>
      <c r="AE305" s="109" t="b">
        <f t="shared" si="179"/>
        <v>1</v>
      </c>
    </row>
    <row r="306" spans="1:31" s="176" customFormat="1">
      <c r="A306" s="4"/>
      <c r="B306" s="4" t="s">
        <v>108</v>
      </c>
      <c r="C306" s="4">
        <f>SUM(C299:C305)</f>
        <v>72</v>
      </c>
      <c r="D306" s="5">
        <f>SUM(D299:D305)</f>
        <v>77.28</v>
      </c>
      <c r="E306" s="4">
        <f>SUM(E299:E305)</f>
        <v>72</v>
      </c>
      <c r="F306" s="5">
        <f>SUM(F299:F305)</f>
        <v>77.28</v>
      </c>
      <c r="G306" s="175">
        <f t="shared" si="172"/>
        <v>1</v>
      </c>
      <c r="H306" s="175">
        <f t="shared" si="173"/>
        <v>1</v>
      </c>
      <c r="I306" s="4">
        <f t="shared" ref="I306:N306" si="204">SUM(I299:I305)</f>
        <v>0</v>
      </c>
      <c r="J306" s="5">
        <f t="shared" si="204"/>
        <v>0</v>
      </c>
      <c r="K306" s="4">
        <f t="shared" si="204"/>
        <v>0</v>
      </c>
      <c r="L306" s="5">
        <f t="shared" si="204"/>
        <v>0</v>
      </c>
      <c r="M306" s="4">
        <f t="shared" si="204"/>
        <v>0</v>
      </c>
      <c r="N306" s="5">
        <f t="shared" si="204"/>
        <v>0</v>
      </c>
      <c r="O306" s="4">
        <f t="shared" ref="O306:AB306" si="205">SUM(O299:O305)</f>
        <v>0.72</v>
      </c>
      <c r="P306" s="4">
        <f t="shared" si="205"/>
        <v>72</v>
      </c>
      <c r="Q306" s="5">
        <f t="shared" si="205"/>
        <v>77.28</v>
      </c>
      <c r="R306" s="4">
        <f t="shared" si="205"/>
        <v>72</v>
      </c>
      <c r="S306" s="5">
        <f t="shared" si="205"/>
        <v>77.28</v>
      </c>
      <c r="T306" s="4">
        <f t="shared" si="205"/>
        <v>0</v>
      </c>
      <c r="U306" s="5">
        <f t="shared" si="205"/>
        <v>0</v>
      </c>
      <c r="V306" s="4">
        <f t="shared" si="205"/>
        <v>0</v>
      </c>
      <c r="W306" s="5">
        <f t="shared" si="205"/>
        <v>0</v>
      </c>
      <c r="X306" s="4">
        <v>0.72</v>
      </c>
      <c r="Y306" s="4">
        <f t="shared" si="205"/>
        <v>72</v>
      </c>
      <c r="Z306" s="5">
        <f t="shared" si="205"/>
        <v>77.28</v>
      </c>
      <c r="AA306" s="4">
        <f t="shared" si="205"/>
        <v>72</v>
      </c>
      <c r="AB306" s="5">
        <f t="shared" si="205"/>
        <v>77.28</v>
      </c>
      <c r="AC306" s="4"/>
      <c r="AD306" s="109" t="b">
        <f t="shared" si="178"/>
        <v>0</v>
      </c>
      <c r="AE306" s="109" t="b">
        <f t="shared" si="179"/>
        <v>1</v>
      </c>
    </row>
    <row r="307" spans="1:31" s="176" customFormat="1" ht="47.2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8"/>
        <v>1</v>
      </c>
      <c r="AE307" s="109" t="b">
        <f t="shared" si="179"/>
        <v>1</v>
      </c>
    </row>
    <row r="308" spans="1:31" ht="94.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2"/>
        <v>#DIV/0!</v>
      </c>
      <c r="H308" s="108" t="e">
        <f t="shared" si="173"/>
        <v>#DIV/0!</v>
      </c>
      <c r="I308" s="2">
        <f t="shared" si="174"/>
        <v>0</v>
      </c>
      <c r="J308" s="3">
        <f t="shared" si="174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6">K308+M308+P308</f>
        <v>0</v>
      </c>
      <c r="S308" s="3">
        <f t="shared" si="206"/>
        <v>0</v>
      </c>
      <c r="T308" s="2"/>
      <c r="U308" s="3"/>
      <c r="V308" s="2"/>
      <c r="W308" s="3"/>
      <c r="X308" s="2"/>
      <c r="Y308" s="2"/>
      <c r="Z308" s="3">
        <f>X308*Y308</f>
        <v>0</v>
      </c>
      <c r="AA308" s="2">
        <f t="shared" ref="AA308:AB310" si="207">T308+V308+Y308</f>
        <v>0</v>
      </c>
      <c r="AB308" s="3">
        <f t="shared" si="207"/>
        <v>0</v>
      </c>
      <c r="AC308" s="2"/>
      <c r="AD308" s="109" t="b">
        <f t="shared" si="178"/>
        <v>1</v>
      </c>
      <c r="AE308" s="109" t="b">
        <f t="shared" si="179"/>
        <v>1</v>
      </c>
    </row>
    <row r="309" spans="1:31" ht="31.5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2"/>
        <v>0</v>
      </c>
      <c r="H309" s="108">
        <f t="shared" si="173"/>
        <v>0</v>
      </c>
      <c r="I309" s="2">
        <f t="shared" si="174"/>
        <v>1</v>
      </c>
      <c r="J309" s="3">
        <f t="shared" si="174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6"/>
        <v>1</v>
      </c>
      <c r="S309" s="3">
        <f t="shared" si="206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 t="shared" si="207"/>
        <v>1</v>
      </c>
      <c r="AB309" s="3">
        <f t="shared" si="207"/>
        <v>50</v>
      </c>
      <c r="AC309" s="2"/>
      <c r="AD309" s="109" t="b">
        <f t="shared" si="178"/>
        <v>1</v>
      </c>
      <c r="AE309" s="109" t="b">
        <f t="shared" si="179"/>
        <v>1</v>
      </c>
    </row>
    <row r="310" spans="1:31" ht="31.5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2"/>
        <v>#DIV/0!</v>
      </c>
      <c r="H310" s="108" t="e">
        <f t="shared" si="173"/>
        <v>#DIV/0!</v>
      </c>
      <c r="I310" s="2">
        <f t="shared" si="174"/>
        <v>0</v>
      </c>
      <c r="J310" s="3">
        <f t="shared" si="174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6"/>
        <v>0</v>
      </c>
      <c r="S310" s="3">
        <f t="shared" si="206"/>
        <v>0</v>
      </c>
      <c r="T310" s="2"/>
      <c r="U310" s="3"/>
      <c r="V310" s="2"/>
      <c r="W310" s="3"/>
      <c r="X310" s="2">
        <v>40.200000000000003</v>
      </c>
      <c r="Y310" s="2"/>
      <c r="Z310" s="3">
        <f>X310*Y310</f>
        <v>0</v>
      </c>
      <c r="AA310" s="2">
        <f t="shared" si="207"/>
        <v>0</v>
      </c>
      <c r="AB310" s="3">
        <f t="shared" si="207"/>
        <v>0</v>
      </c>
      <c r="AC310" s="2"/>
      <c r="AD310" s="109" t="b">
        <f t="shared" si="178"/>
        <v>1</v>
      </c>
      <c r="AE310" s="109" t="b">
        <f t="shared" si="179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2"/>
        <v>0</v>
      </c>
      <c r="H311" s="175">
        <f t="shared" si="173"/>
        <v>0</v>
      </c>
      <c r="I311" s="4">
        <f t="shared" ref="I311:N311" si="208">SUM(I308:I310)</f>
        <v>1</v>
      </c>
      <c r="J311" s="5">
        <f t="shared" si="208"/>
        <v>40.200000000000003</v>
      </c>
      <c r="K311" s="4">
        <f t="shared" si="208"/>
        <v>0</v>
      </c>
      <c r="L311" s="5">
        <f t="shared" si="208"/>
        <v>0</v>
      </c>
      <c r="M311" s="4">
        <f t="shared" si="208"/>
        <v>0</v>
      </c>
      <c r="N311" s="5">
        <f t="shared" si="208"/>
        <v>0</v>
      </c>
      <c r="O311" s="4"/>
      <c r="P311" s="4">
        <f t="shared" ref="P311:AB311" si="209">SUM(P308:P310)</f>
        <v>1</v>
      </c>
      <c r="Q311" s="5">
        <f t="shared" si="209"/>
        <v>50</v>
      </c>
      <c r="R311" s="4">
        <f t="shared" si="209"/>
        <v>1</v>
      </c>
      <c r="S311" s="5">
        <f t="shared" si="209"/>
        <v>50</v>
      </c>
      <c r="T311" s="4">
        <f t="shared" si="209"/>
        <v>0</v>
      </c>
      <c r="U311" s="5">
        <f t="shared" si="209"/>
        <v>0</v>
      </c>
      <c r="V311" s="4">
        <f t="shared" si="209"/>
        <v>0</v>
      </c>
      <c r="W311" s="5">
        <f t="shared" si="209"/>
        <v>0</v>
      </c>
      <c r="X311" s="4"/>
      <c r="Y311" s="4">
        <f t="shared" si="209"/>
        <v>1</v>
      </c>
      <c r="Z311" s="5">
        <f t="shared" si="209"/>
        <v>50</v>
      </c>
      <c r="AA311" s="4">
        <f t="shared" si="209"/>
        <v>1</v>
      </c>
      <c r="AB311" s="5">
        <f t="shared" si="209"/>
        <v>50</v>
      </c>
      <c r="AC311" s="4"/>
      <c r="AD311" s="109" t="b">
        <f t="shared" si="178"/>
        <v>0</v>
      </c>
      <c r="AE311" s="109" t="b">
        <f t="shared" si="179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8"/>
        <v>1</v>
      </c>
      <c r="AE312" s="109" t="b">
        <f t="shared" si="179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2"/>
        <v>#DIV/0!</v>
      </c>
      <c r="H313" s="108" t="e">
        <f t="shared" si="173"/>
        <v>#DIV/0!</v>
      </c>
      <c r="I313" s="2">
        <f t="shared" si="174"/>
        <v>0</v>
      </c>
      <c r="J313" s="3">
        <f t="shared" si="174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8"/>
        <v>1</v>
      </c>
      <c r="AE313" s="109" t="b">
        <f t="shared" si="179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2"/>
        <v>#DIV/0!</v>
      </c>
      <c r="H314" s="108" t="e">
        <f t="shared" si="173"/>
        <v>#DIV/0!</v>
      </c>
      <c r="I314" s="2">
        <f t="shared" si="174"/>
        <v>0</v>
      </c>
      <c r="J314" s="3">
        <f t="shared" si="174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8"/>
        <v>1</v>
      </c>
      <c r="AE314" s="109" t="b">
        <f t="shared" si="179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2"/>
        <v>#DIV/0!</v>
      </c>
      <c r="H315" s="175" t="e">
        <f t="shared" si="173"/>
        <v>#DIV/0!</v>
      </c>
      <c r="I315" s="4">
        <f t="shared" ref="I315:AB315" si="210">SUM(I313:I314)</f>
        <v>0</v>
      </c>
      <c r="J315" s="5">
        <f t="shared" si="210"/>
        <v>0</v>
      </c>
      <c r="K315" s="4">
        <f t="shared" si="210"/>
        <v>0</v>
      </c>
      <c r="L315" s="5">
        <f t="shared" si="210"/>
        <v>0</v>
      </c>
      <c r="M315" s="4">
        <f t="shared" si="210"/>
        <v>0</v>
      </c>
      <c r="N315" s="5">
        <f t="shared" si="210"/>
        <v>0</v>
      </c>
      <c r="O315" s="4">
        <f t="shared" si="210"/>
        <v>0.13</v>
      </c>
      <c r="P315" s="4">
        <f t="shared" si="210"/>
        <v>0</v>
      </c>
      <c r="Q315" s="5">
        <f t="shared" si="210"/>
        <v>0</v>
      </c>
      <c r="R315" s="4">
        <f t="shared" si="210"/>
        <v>0</v>
      </c>
      <c r="S315" s="5">
        <f t="shared" si="210"/>
        <v>0</v>
      </c>
      <c r="T315" s="4">
        <f t="shared" si="210"/>
        <v>0</v>
      </c>
      <c r="U315" s="5">
        <f t="shared" si="210"/>
        <v>0</v>
      </c>
      <c r="V315" s="4">
        <f t="shared" si="210"/>
        <v>0</v>
      </c>
      <c r="W315" s="5">
        <f t="shared" si="210"/>
        <v>0</v>
      </c>
      <c r="X315" s="4">
        <v>0.13</v>
      </c>
      <c r="Y315" s="4">
        <f t="shared" si="210"/>
        <v>0</v>
      </c>
      <c r="Z315" s="5">
        <f t="shared" si="210"/>
        <v>0</v>
      </c>
      <c r="AA315" s="4">
        <f t="shared" si="210"/>
        <v>0</v>
      </c>
      <c r="AB315" s="5">
        <f t="shared" si="210"/>
        <v>0</v>
      </c>
      <c r="AC315" s="4"/>
      <c r="AD315" s="109" t="b">
        <f t="shared" si="178"/>
        <v>1</v>
      </c>
      <c r="AE315" s="109" t="b">
        <f t="shared" si="179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8"/>
        <v>1</v>
      </c>
      <c r="AE316" s="109" t="b">
        <f t="shared" si="179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8"/>
        <v>1</v>
      </c>
      <c r="AE317" s="109" t="b">
        <f t="shared" si="179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8"/>
        <v>1</v>
      </c>
      <c r="AE318" s="109" t="b">
        <f t="shared" si="179"/>
        <v>1</v>
      </c>
    </row>
    <row r="319" spans="1:31">
      <c r="A319" s="2"/>
      <c r="B319" s="2" t="s">
        <v>125</v>
      </c>
      <c r="C319" s="2">
        <v>285</v>
      </c>
      <c r="D319" s="3">
        <v>1.425</v>
      </c>
      <c r="E319" s="2">
        <f t="shared" ref="E319:F321" si="211">C319</f>
        <v>285</v>
      </c>
      <c r="F319" s="3">
        <f t="shared" si="211"/>
        <v>1.425</v>
      </c>
      <c r="G319" s="108">
        <f t="shared" si="172"/>
        <v>1</v>
      </c>
      <c r="H319" s="108">
        <f t="shared" si="173"/>
        <v>1</v>
      </c>
      <c r="I319" s="2">
        <f t="shared" si="174"/>
        <v>0</v>
      </c>
      <c r="J319" s="3">
        <f t="shared" si="174"/>
        <v>0</v>
      </c>
      <c r="K319" s="2"/>
      <c r="L319" s="3"/>
      <c r="M319" s="2"/>
      <c r="N319" s="3"/>
      <c r="O319" s="2">
        <v>5.0000000000000001E-3</v>
      </c>
      <c r="P319" s="2">
        <f>P264</f>
        <v>524</v>
      </c>
      <c r="Q319" s="3">
        <f>P319*O319</f>
        <v>2.62</v>
      </c>
      <c r="R319" s="2">
        <f t="shared" ref="R319:S321" si="212">K319+M319+P319</f>
        <v>524</v>
      </c>
      <c r="S319" s="3">
        <f t="shared" si="212"/>
        <v>2.62</v>
      </c>
      <c r="T319" s="2"/>
      <c r="U319" s="3"/>
      <c r="V319" s="2"/>
      <c r="W319" s="3"/>
      <c r="X319" s="2">
        <v>5.0000000000000001E-3</v>
      </c>
      <c r="Y319" s="2">
        <v>524</v>
      </c>
      <c r="Z319" s="3">
        <f>X319*Y319</f>
        <v>2.62</v>
      </c>
      <c r="AA319" s="2">
        <f t="shared" ref="AA319:AB321" si="213">T319+V319+Y319</f>
        <v>524</v>
      </c>
      <c r="AB319" s="3">
        <f t="shared" si="213"/>
        <v>2.62</v>
      </c>
      <c r="AC319" s="2"/>
      <c r="AD319" s="109" t="b">
        <f t="shared" si="178"/>
        <v>1</v>
      </c>
      <c r="AE319" s="109" t="b">
        <f t="shared" si="179"/>
        <v>1</v>
      </c>
    </row>
    <row r="320" spans="1:31">
      <c r="A320" s="2"/>
      <c r="B320" s="2" t="s">
        <v>173</v>
      </c>
      <c r="C320" s="2">
        <v>445</v>
      </c>
      <c r="D320" s="3">
        <v>2.2250000000000001</v>
      </c>
      <c r="E320" s="2">
        <f t="shared" si="211"/>
        <v>445</v>
      </c>
      <c r="F320" s="3">
        <f t="shared" si="211"/>
        <v>2.2250000000000001</v>
      </c>
      <c r="G320" s="108">
        <f t="shared" si="172"/>
        <v>1</v>
      </c>
      <c r="H320" s="108">
        <f t="shared" si="173"/>
        <v>1</v>
      </c>
      <c r="I320" s="2">
        <f t="shared" si="174"/>
        <v>0</v>
      </c>
      <c r="J320" s="3">
        <f t="shared" si="174"/>
        <v>0</v>
      </c>
      <c r="K320" s="2"/>
      <c r="L320" s="3"/>
      <c r="M320" s="2"/>
      <c r="N320" s="3"/>
      <c r="O320" s="2">
        <v>5.0000000000000001E-3</v>
      </c>
      <c r="P320" s="2">
        <f>P265</f>
        <v>428</v>
      </c>
      <c r="Q320" s="3">
        <f>P320*O320</f>
        <v>2.14</v>
      </c>
      <c r="R320" s="2">
        <f t="shared" si="212"/>
        <v>428</v>
      </c>
      <c r="S320" s="3">
        <f t="shared" si="212"/>
        <v>2.14</v>
      </c>
      <c r="T320" s="2"/>
      <c r="U320" s="3"/>
      <c r="V320" s="2"/>
      <c r="W320" s="3"/>
      <c r="X320" s="2">
        <v>5.0000000000000001E-3</v>
      </c>
      <c r="Y320" s="2">
        <v>428</v>
      </c>
      <c r="Z320" s="3">
        <f>X320*Y320</f>
        <v>2.14</v>
      </c>
      <c r="AA320" s="2">
        <f t="shared" si="213"/>
        <v>428</v>
      </c>
      <c r="AB320" s="3">
        <f t="shared" si="213"/>
        <v>2.14</v>
      </c>
      <c r="AC320" s="2"/>
      <c r="AD320" s="109" t="b">
        <f t="shared" si="178"/>
        <v>1</v>
      </c>
      <c r="AE320" s="109" t="b">
        <f t="shared" si="179"/>
        <v>1</v>
      </c>
    </row>
    <row r="321" spans="1:31" ht="31.5">
      <c r="A321" s="2">
        <v>16.02</v>
      </c>
      <c r="B321" s="2" t="s">
        <v>211</v>
      </c>
      <c r="C321" s="2">
        <v>1254</v>
      </c>
      <c r="D321" s="3">
        <v>6.2700000000000005</v>
      </c>
      <c r="E321" s="2">
        <f t="shared" si="211"/>
        <v>1254</v>
      </c>
      <c r="F321" s="3">
        <f t="shared" si="211"/>
        <v>6.2700000000000005</v>
      </c>
      <c r="G321" s="108">
        <f t="shared" si="172"/>
        <v>1</v>
      </c>
      <c r="H321" s="108">
        <f t="shared" si="173"/>
        <v>1</v>
      </c>
      <c r="I321" s="2">
        <f t="shared" si="174"/>
        <v>0</v>
      </c>
      <c r="J321" s="3">
        <f t="shared" si="174"/>
        <v>0</v>
      </c>
      <c r="K321" s="2"/>
      <c r="L321" s="3"/>
      <c r="M321" s="2"/>
      <c r="N321" s="3"/>
      <c r="O321" s="2">
        <v>5.0000000000000001E-3</v>
      </c>
      <c r="P321" s="2">
        <f>P266</f>
        <v>1064</v>
      </c>
      <c r="Q321" s="3">
        <f>P321*O321</f>
        <v>5.32</v>
      </c>
      <c r="R321" s="2">
        <f t="shared" si="212"/>
        <v>1064</v>
      </c>
      <c r="S321" s="3">
        <f t="shared" si="212"/>
        <v>5.32</v>
      </c>
      <c r="T321" s="2"/>
      <c r="U321" s="3"/>
      <c r="V321" s="2"/>
      <c r="W321" s="3"/>
      <c r="X321" s="2">
        <v>5.0000000000000001E-3</v>
      </c>
      <c r="Y321" s="2">
        <v>1064</v>
      </c>
      <c r="Z321" s="3">
        <f>X321*Y321</f>
        <v>5.32</v>
      </c>
      <c r="AA321" s="2">
        <f t="shared" si="213"/>
        <v>1064</v>
      </c>
      <c r="AB321" s="3">
        <f t="shared" si="213"/>
        <v>5.32</v>
      </c>
      <c r="AC321" s="2"/>
      <c r="AD321" s="109" t="b">
        <f t="shared" si="178"/>
        <v>1</v>
      </c>
      <c r="AE321" s="109" t="b">
        <f t="shared" si="179"/>
        <v>1</v>
      </c>
    </row>
    <row r="322" spans="1:31" s="176" customFormat="1">
      <c r="A322" s="4"/>
      <c r="B322" s="4" t="s">
        <v>108</v>
      </c>
      <c r="C322" s="4">
        <f>SUM(C318:C321)</f>
        <v>1984</v>
      </c>
      <c r="D322" s="5">
        <f>SUM(D318:D321)</f>
        <v>9.9200000000000017</v>
      </c>
      <c r="E322" s="4">
        <f>SUM(E318:E321)</f>
        <v>1984</v>
      </c>
      <c r="F322" s="5">
        <f>SUM(F318:F321)</f>
        <v>9.9200000000000017</v>
      </c>
      <c r="G322" s="175">
        <f t="shared" si="172"/>
        <v>1</v>
      </c>
      <c r="H322" s="175">
        <f t="shared" si="173"/>
        <v>1</v>
      </c>
      <c r="I322" s="4">
        <f t="shared" ref="I322:AB322" si="214">SUM(I318:I321)</f>
        <v>0</v>
      </c>
      <c r="J322" s="5">
        <f t="shared" si="214"/>
        <v>0</v>
      </c>
      <c r="K322" s="4">
        <f t="shared" si="214"/>
        <v>0</v>
      </c>
      <c r="L322" s="5">
        <f t="shared" si="214"/>
        <v>0</v>
      </c>
      <c r="M322" s="4">
        <f t="shared" si="214"/>
        <v>0</v>
      </c>
      <c r="N322" s="5">
        <f t="shared" si="214"/>
        <v>0</v>
      </c>
      <c r="O322" s="4">
        <f t="shared" si="214"/>
        <v>1.4999999999999999E-2</v>
      </c>
      <c r="P322" s="4">
        <f t="shared" si="214"/>
        <v>2016</v>
      </c>
      <c r="Q322" s="5">
        <f t="shared" si="214"/>
        <v>10.08</v>
      </c>
      <c r="R322" s="4">
        <f t="shared" si="214"/>
        <v>2016</v>
      </c>
      <c r="S322" s="5">
        <f t="shared" si="214"/>
        <v>10.08</v>
      </c>
      <c r="T322" s="4">
        <f t="shared" si="214"/>
        <v>0</v>
      </c>
      <c r="U322" s="5">
        <f t="shared" si="214"/>
        <v>0</v>
      </c>
      <c r="V322" s="4">
        <f t="shared" si="214"/>
        <v>0</v>
      </c>
      <c r="W322" s="5">
        <f t="shared" si="214"/>
        <v>0</v>
      </c>
      <c r="X322" s="4">
        <v>1.4999999999999999E-2</v>
      </c>
      <c r="Y322" s="4">
        <f t="shared" si="214"/>
        <v>2016</v>
      </c>
      <c r="Z322" s="5">
        <f t="shared" si="214"/>
        <v>10.08</v>
      </c>
      <c r="AA322" s="4">
        <f t="shared" si="214"/>
        <v>2016</v>
      </c>
      <c r="AB322" s="5">
        <f t="shared" si="214"/>
        <v>10.08</v>
      </c>
      <c r="AC322" s="4"/>
      <c r="AD322" s="109" t="b">
        <f t="shared" si="178"/>
        <v>0</v>
      </c>
      <c r="AE322" s="109" t="b">
        <f t="shared" si="179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8"/>
        <v>1</v>
      </c>
      <c r="AE323" s="109" t="b">
        <f t="shared" si="179"/>
        <v>1</v>
      </c>
    </row>
    <row r="324" spans="1:31">
      <c r="A324" s="2">
        <v>17.010000000000002</v>
      </c>
      <c r="B324" s="2" t="s">
        <v>210</v>
      </c>
      <c r="C324" s="2">
        <v>257</v>
      </c>
      <c r="D324" s="3">
        <v>12.850000000000001</v>
      </c>
      <c r="E324" s="2">
        <v>262</v>
      </c>
      <c r="F324" s="3">
        <v>13.1</v>
      </c>
      <c r="G324" s="108">
        <f t="shared" si="172"/>
        <v>1.0194552529182879</v>
      </c>
      <c r="H324" s="108">
        <f t="shared" si="173"/>
        <v>1.0194552529182879</v>
      </c>
      <c r="I324" s="2">
        <f t="shared" si="174"/>
        <v>-5</v>
      </c>
      <c r="J324" s="3">
        <f t="shared" si="174"/>
        <v>-0.24999999999999822</v>
      </c>
      <c r="K324" s="2"/>
      <c r="L324" s="3"/>
      <c r="M324" s="2"/>
      <c r="N324" s="3"/>
      <c r="O324" s="2">
        <v>0.05</v>
      </c>
      <c r="P324" s="2">
        <v>260</v>
      </c>
      <c r="Q324" s="3">
        <f>P324*O324</f>
        <v>13</v>
      </c>
      <c r="R324" s="2">
        <f>K324+M324+P324</f>
        <v>260</v>
      </c>
      <c r="S324" s="3">
        <f>L324+N324+Q324</f>
        <v>13</v>
      </c>
      <c r="T324" s="2"/>
      <c r="U324" s="3"/>
      <c r="V324" s="2"/>
      <c r="W324" s="3"/>
      <c r="X324" s="2">
        <v>0.05</v>
      </c>
      <c r="Y324" s="2">
        <v>260</v>
      </c>
      <c r="Z324" s="3">
        <f>X324*Y324</f>
        <v>13</v>
      </c>
      <c r="AA324" s="2">
        <f>T324+V324+Y324</f>
        <v>260</v>
      </c>
      <c r="AB324" s="3">
        <f>U324+W324+Z324</f>
        <v>13</v>
      </c>
      <c r="AC324" s="2"/>
      <c r="AD324" s="109" t="b">
        <f t="shared" si="178"/>
        <v>1</v>
      </c>
      <c r="AE324" s="109" t="b">
        <f t="shared" si="179"/>
        <v>1</v>
      </c>
    </row>
    <row r="325" spans="1:31">
      <c r="A325" s="2">
        <v>17.02</v>
      </c>
      <c r="B325" s="2" t="s">
        <v>206</v>
      </c>
      <c r="C325" s="2">
        <v>194</v>
      </c>
      <c r="D325" s="3">
        <v>13.580000000000002</v>
      </c>
      <c r="E325" s="2">
        <v>196</v>
      </c>
      <c r="F325" s="3">
        <v>13.72</v>
      </c>
      <c r="G325" s="108">
        <f t="shared" si="172"/>
        <v>1.0103092783505154</v>
      </c>
      <c r="H325" s="108">
        <f t="shared" si="173"/>
        <v>1.0103092783505154</v>
      </c>
      <c r="I325" s="2">
        <f>C325-E325</f>
        <v>-2</v>
      </c>
      <c r="J325" s="3">
        <f>D325-F325</f>
        <v>-0.13999999999999879</v>
      </c>
      <c r="K325" s="2"/>
      <c r="L325" s="3"/>
      <c r="M325" s="2"/>
      <c r="N325" s="3"/>
      <c r="O325" s="2">
        <v>7.0000000000000007E-2</v>
      </c>
      <c r="P325" s="2">
        <v>195</v>
      </c>
      <c r="Q325" s="3">
        <f>P325*O325</f>
        <v>13.650000000000002</v>
      </c>
      <c r="R325" s="2">
        <f>K325+M325+P325</f>
        <v>195</v>
      </c>
      <c r="S325" s="3">
        <f>L325+N325+Q325</f>
        <v>13.650000000000002</v>
      </c>
      <c r="T325" s="2"/>
      <c r="U325" s="3"/>
      <c r="V325" s="2"/>
      <c r="W325" s="3"/>
      <c r="X325" s="2">
        <v>7.0000000000000007E-2</v>
      </c>
      <c r="Y325" s="2">
        <v>195</v>
      </c>
      <c r="Z325" s="3">
        <f>X325*Y325</f>
        <v>13.650000000000002</v>
      </c>
      <c r="AA325" s="2">
        <f>T325+V325+Y325</f>
        <v>195</v>
      </c>
      <c r="AB325" s="3">
        <f>U325+W325+Z325</f>
        <v>13.650000000000002</v>
      </c>
      <c r="AC325" s="2"/>
      <c r="AD325" s="109" t="b">
        <f t="shared" si="178"/>
        <v>1</v>
      </c>
      <c r="AE325" s="109" t="b">
        <f t="shared" si="179"/>
        <v>1</v>
      </c>
    </row>
    <row r="326" spans="1:31" s="176" customFormat="1">
      <c r="A326" s="4"/>
      <c r="B326" s="4" t="s">
        <v>108</v>
      </c>
      <c r="C326" s="4">
        <f>SUM(C324:C325)</f>
        <v>451</v>
      </c>
      <c r="D326" s="5">
        <f>SUM(D324:D325)</f>
        <v>26.430000000000003</v>
      </c>
      <c r="E326" s="4">
        <f>SUM(E324:E325)</f>
        <v>458</v>
      </c>
      <c r="F326" s="5">
        <f>SUM(F324:F325)</f>
        <v>26.82</v>
      </c>
      <c r="G326" s="175">
        <f t="shared" si="172"/>
        <v>1.0155210643015522</v>
      </c>
      <c r="H326" s="175">
        <f t="shared" si="173"/>
        <v>1.0147559591373438</v>
      </c>
      <c r="I326" s="4">
        <f t="shared" ref="I326:AB326" si="215">SUM(I324:I325)</f>
        <v>-7</v>
      </c>
      <c r="J326" s="5">
        <f t="shared" si="215"/>
        <v>-0.38999999999999702</v>
      </c>
      <c r="K326" s="4">
        <f t="shared" si="215"/>
        <v>0</v>
      </c>
      <c r="L326" s="5">
        <f t="shared" si="215"/>
        <v>0</v>
      </c>
      <c r="M326" s="4">
        <f t="shared" si="215"/>
        <v>0</v>
      </c>
      <c r="N326" s="5">
        <f t="shared" si="215"/>
        <v>0</v>
      </c>
      <c r="O326" s="4">
        <f t="shared" si="215"/>
        <v>0.12000000000000001</v>
      </c>
      <c r="P326" s="4">
        <f t="shared" si="215"/>
        <v>455</v>
      </c>
      <c r="Q326" s="5">
        <f t="shared" si="215"/>
        <v>26.650000000000002</v>
      </c>
      <c r="R326" s="4">
        <f t="shared" si="215"/>
        <v>455</v>
      </c>
      <c r="S326" s="5">
        <f t="shared" si="215"/>
        <v>26.650000000000002</v>
      </c>
      <c r="T326" s="4">
        <f t="shared" si="215"/>
        <v>0</v>
      </c>
      <c r="U326" s="5">
        <f t="shared" si="215"/>
        <v>0</v>
      </c>
      <c r="V326" s="4">
        <f t="shared" si="215"/>
        <v>0</v>
      </c>
      <c r="W326" s="5">
        <f t="shared" si="215"/>
        <v>0</v>
      </c>
      <c r="X326" s="4">
        <v>0.12000000000000001</v>
      </c>
      <c r="Y326" s="4">
        <f t="shared" si="215"/>
        <v>455</v>
      </c>
      <c r="Z326" s="5">
        <f t="shared" si="215"/>
        <v>26.650000000000002</v>
      </c>
      <c r="AA326" s="4">
        <f t="shared" si="215"/>
        <v>455</v>
      </c>
      <c r="AB326" s="5">
        <f t="shared" si="215"/>
        <v>26.650000000000002</v>
      </c>
      <c r="AC326" s="4"/>
      <c r="AD326" s="109" t="b">
        <f t="shared" si="178"/>
        <v>0</v>
      </c>
      <c r="AE326" s="109" t="b">
        <f t="shared" si="179"/>
        <v>1</v>
      </c>
    </row>
    <row r="327" spans="1:31" s="176" customFormat="1" ht="63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8"/>
        <v>1</v>
      </c>
      <c r="AE327" s="109" t="b">
        <f t="shared" si="179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6">E328/C328</f>
        <v>#DIV/0!</v>
      </c>
      <c r="H328" s="108" t="e">
        <f t="shared" ref="H328:H391" si="217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8">X328*Y328=Z328</f>
        <v>1</v>
      </c>
      <c r="AE328" s="109" t="b">
        <f t="shared" ref="AE328:AE391" si="219">U328+W328+Z328=AB328</f>
        <v>1</v>
      </c>
    </row>
    <row r="329" spans="1:31" ht="31.5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6"/>
        <v>#DIV/0!</v>
      </c>
      <c r="H329" s="108" t="e">
        <f t="shared" si="217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8"/>
        <v>1</v>
      </c>
      <c r="AE329" s="109" t="b">
        <f t="shared" si="219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6"/>
        <v>#DIV/0!</v>
      </c>
      <c r="H330" s="175" t="e">
        <f t="shared" si="217"/>
        <v>#DIV/0!</v>
      </c>
      <c r="I330" s="4">
        <f t="shared" ref="I330:N330" si="220">SUM(I328:I329)</f>
        <v>0</v>
      </c>
      <c r="J330" s="5">
        <f t="shared" si="220"/>
        <v>0</v>
      </c>
      <c r="K330" s="4">
        <f t="shared" si="220"/>
        <v>0</v>
      </c>
      <c r="L330" s="5">
        <f t="shared" si="220"/>
        <v>0</v>
      </c>
      <c r="M330" s="4">
        <f t="shared" si="220"/>
        <v>0</v>
      </c>
      <c r="N330" s="5">
        <f t="shared" si="220"/>
        <v>0</v>
      </c>
      <c r="O330" s="4">
        <f t="shared" ref="O330:AB330" si="221">SUM(O328:O329)</f>
        <v>8.0000000000000002E-3</v>
      </c>
      <c r="P330" s="4">
        <f t="shared" si="221"/>
        <v>0</v>
      </c>
      <c r="Q330" s="5">
        <f t="shared" si="221"/>
        <v>0</v>
      </c>
      <c r="R330" s="4">
        <f t="shared" si="221"/>
        <v>0</v>
      </c>
      <c r="S330" s="5">
        <f t="shared" si="221"/>
        <v>0</v>
      </c>
      <c r="T330" s="4">
        <f t="shared" si="221"/>
        <v>0</v>
      </c>
      <c r="U330" s="5">
        <f t="shared" si="221"/>
        <v>0</v>
      </c>
      <c r="V330" s="4">
        <f t="shared" si="221"/>
        <v>0</v>
      </c>
      <c r="W330" s="5">
        <f t="shared" si="221"/>
        <v>0</v>
      </c>
      <c r="X330" s="4">
        <v>8.0000000000000002E-3</v>
      </c>
      <c r="Y330" s="4">
        <f t="shared" si="221"/>
        <v>0</v>
      </c>
      <c r="Z330" s="5">
        <f t="shared" si="221"/>
        <v>0</v>
      </c>
      <c r="AA330" s="4">
        <f t="shared" si="221"/>
        <v>0</v>
      </c>
      <c r="AB330" s="5">
        <f t="shared" si="221"/>
        <v>0</v>
      </c>
      <c r="AC330" s="4"/>
      <c r="AD330" s="109" t="b">
        <f t="shared" si="218"/>
        <v>1</v>
      </c>
      <c r="AE330" s="109" t="b">
        <f t="shared" si="219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8"/>
        <v>1</v>
      </c>
      <c r="AE331" s="109" t="b">
        <f t="shared" si="219"/>
        <v>1</v>
      </c>
    </row>
    <row r="332" spans="1:31" ht="31.5">
      <c r="A332" s="2">
        <v>19.010000000000002</v>
      </c>
      <c r="B332" s="2" t="s">
        <v>217</v>
      </c>
      <c r="C332" s="2">
        <v>426</v>
      </c>
      <c r="D332" s="3">
        <v>31.95</v>
      </c>
      <c r="E332" s="2">
        <v>433</v>
      </c>
      <c r="F332" s="3">
        <v>32.475000000000001</v>
      </c>
      <c r="G332" s="108">
        <f t="shared" si="216"/>
        <v>1.016431924882629</v>
      </c>
      <c r="H332" s="108">
        <f t="shared" si="217"/>
        <v>1.0164319248826292</v>
      </c>
      <c r="I332" s="2">
        <f>C332-E332</f>
        <v>-7</v>
      </c>
      <c r="J332" s="3">
        <f>D332-F332</f>
        <v>-0.52500000000000213</v>
      </c>
      <c r="K332" s="2"/>
      <c r="L332" s="3"/>
      <c r="M332" s="2"/>
      <c r="N332" s="3"/>
      <c r="O332" s="2">
        <v>7.4999999999999997E-2</v>
      </c>
      <c r="P332" s="2">
        <v>430</v>
      </c>
      <c r="Q332" s="3">
        <f>P332*O332</f>
        <v>32.25</v>
      </c>
      <c r="R332" s="2">
        <f>K332+M332+P332</f>
        <v>430</v>
      </c>
      <c r="S332" s="3">
        <f>L332+N332+Q332</f>
        <v>32.25</v>
      </c>
      <c r="T332" s="2"/>
      <c r="U332" s="3"/>
      <c r="V332" s="2"/>
      <c r="W332" s="3"/>
      <c r="X332" s="2">
        <v>7.4999999999999997E-2</v>
      </c>
      <c r="Y332" s="2">
        <v>430</v>
      </c>
      <c r="Z332" s="3">
        <f>X332*Y332</f>
        <v>32.25</v>
      </c>
      <c r="AA332" s="2">
        <f>T332+V332+Y332</f>
        <v>430</v>
      </c>
      <c r="AB332" s="3">
        <f>U332+W332+Z332</f>
        <v>32.25</v>
      </c>
      <c r="AC332" s="2"/>
      <c r="AD332" s="109" t="b">
        <f t="shared" si="218"/>
        <v>1</v>
      </c>
      <c r="AE332" s="109" t="b">
        <f t="shared" si="219"/>
        <v>1</v>
      </c>
    </row>
    <row r="333" spans="1:31" s="176" customFormat="1">
      <c r="A333" s="4"/>
      <c r="B333" s="4" t="s">
        <v>108</v>
      </c>
      <c r="C333" s="4">
        <f>SUM(C332)</f>
        <v>426</v>
      </c>
      <c r="D333" s="5">
        <f>SUM(D332)</f>
        <v>31.95</v>
      </c>
      <c r="E333" s="4">
        <f>SUM(E332)</f>
        <v>433</v>
      </c>
      <c r="F333" s="5">
        <f>SUM(F332)</f>
        <v>32.475000000000001</v>
      </c>
      <c r="G333" s="175">
        <f t="shared" si="216"/>
        <v>1.016431924882629</v>
      </c>
      <c r="H333" s="175">
        <f t="shared" si="217"/>
        <v>1.0164319248826292</v>
      </c>
      <c r="I333" s="4">
        <f t="shared" ref="I333:AB333" si="222">SUM(I332)</f>
        <v>-7</v>
      </c>
      <c r="J333" s="5">
        <f t="shared" si="222"/>
        <v>-0.52500000000000213</v>
      </c>
      <c r="K333" s="4">
        <f t="shared" si="222"/>
        <v>0</v>
      </c>
      <c r="L333" s="5">
        <f t="shared" si="222"/>
        <v>0</v>
      </c>
      <c r="M333" s="4">
        <f t="shared" si="222"/>
        <v>0</v>
      </c>
      <c r="N333" s="5">
        <f t="shared" si="222"/>
        <v>0</v>
      </c>
      <c r="O333" s="4">
        <f t="shared" si="222"/>
        <v>7.4999999999999997E-2</v>
      </c>
      <c r="P333" s="4">
        <f t="shared" si="222"/>
        <v>430</v>
      </c>
      <c r="Q333" s="5">
        <f t="shared" si="222"/>
        <v>32.25</v>
      </c>
      <c r="R333" s="4">
        <f t="shared" si="222"/>
        <v>430</v>
      </c>
      <c r="S333" s="5">
        <f t="shared" si="222"/>
        <v>32.25</v>
      </c>
      <c r="T333" s="4">
        <f t="shared" si="222"/>
        <v>0</v>
      </c>
      <c r="U333" s="5">
        <f t="shared" si="222"/>
        <v>0</v>
      </c>
      <c r="V333" s="4">
        <f t="shared" si="222"/>
        <v>0</v>
      </c>
      <c r="W333" s="5">
        <f t="shared" si="222"/>
        <v>0</v>
      </c>
      <c r="X333" s="4">
        <v>7.4999999999999997E-2</v>
      </c>
      <c r="Y333" s="4">
        <f t="shared" si="222"/>
        <v>430</v>
      </c>
      <c r="Z333" s="5">
        <f t="shared" si="222"/>
        <v>32.25</v>
      </c>
      <c r="AA333" s="4">
        <f t="shared" si="222"/>
        <v>430</v>
      </c>
      <c r="AB333" s="5">
        <f t="shared" si="222"/>
        <v>32.25</v>
      </c>
      <c r="AC333" s="4"/>
      <c r="AD333" s="109" t="b">
        <f t="shared" si="218"/>
        <v>1</v>
      </c>
      <c r="AE333" s="109" t="b">
        <f t="shared" si="219"/>
        <v>1</v>
      </c>
    </row>
    <row r="334" spans="1:31" s="176" customFormat="1" ht="47.2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8"/>
        <v>1</v>
      </c>
      <c r="AE334" s="109" t="b">
        <f t="shared" si="219"/>
        <v>1</v>
      </c>
    </row>
    <row r="335" spans="1:31" s="176" customFormat="1" ht="31.5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8"/>
        <v>1</v>
      </c>
      <c r="AE335" s="109" t="b">
        <f t="shared" si="219"/>
        <v>1</v>
      </c>
    </row>
    <row r="336" spans="1:31" ht="31.5">
      <c r="A336" s="2">
        <v>20.010000000000002</v>
      </c>
      <c r="B336" s="2" t="s">
        <v>221</v>
      </c>
      <c r="C336" s="2">
        <v>1092</v>
      </c>
      <c r="D336" s="3">
        <v>32.76</v>
      </c>
      <c r="E336" s="2">
        <v>371</v>
      </c>
      <c r="F336" s="3">
        <f>D336*34%</f>
        <v>11.138400000000001</v>
      </c>
      <c r="G336" s="108">
        <f t="shared" si="216"/>
        <v>0.33974358974358976</v>
      </c>
      <c r="H336" s="108">
        <f t="shared" si="217"/>
        <v>0.34</v>
      </c>
      <c r="I336" s="2">
        <f>C336-E336</f>
        <v>721</v>
      </c>
      <c r="J336" s="3">
        <f>D336-F336</f>
        <v>21.621599999999997</v>
      </c>
      <c r="K336" s="2"/>
      <c r="L336" s="3"/>
      <c r="M336" s="2"/>
      <c r="N336" s="3"/>
      <c r="O336" s="2">
        <v>0.03</v>
      </c>
      <c r="P336" s="2">
        <v>693</v>
      </c>
      <c r="Q336" s="3">
        <f>P336*O336</f>
        <v>20.79</v>
      </c>
      <c r="R336" s="2">
        <f>K336+M336+P336</f>
        <v>693</v>
      </c>
      <c r="S336" s="3">
        <f>L336+N336+Q336</f>
        <v>20.79</v>
      </c>
      <c r="T336" s="2"/>
      <c r="U336" s="3"/>
      <c r="V336" s="2"/>
      <c r="W336" s="3"/>
      <c r="X336" s="2">
        <v>0.03</v>
      </c>
      <c r="Y336" s="2">
        <v>693</v>
      </c>
      <c r="Z336" s="3">
        <f>X336*Y336</f>
        <v>20.79</v>
      </c>
      <c r="AA336" s="2">
        <f>T336+V336+Y336</f>
        <v>693</v>
      </c>
      <c r="AB336" s="3">
        <f>U336+W336+Z336</f>
        <v>20.79</v>
      </c>
      <c r="AC336" s="2"/>
      <c r="AD336" s="109" t="b">
        <f t="shared" si="218"/>
        <v>1</v>
      </c>
      <c r="AE336" s="109" t="b">
        <f t="shared" si="219"/>
        <v>1</v>
      </c>
    </row>
    <row r="337" spans="1:31" s="176" customFormat="1">
      <c r="A337" s="4"/>
      <c r="B337" s="4" t="s">
        <v>108</v>
      </c>
      <c r="C337" s="4">
        <f>SUM(C336)</f>
        <v>1092</v>
      </c>
      <c r="D337" s="5">
        <f>SUM(D336)</f>
        <v>32.76</v>
      </c>
      <c r="E337" s="4">
        <f>SUM(E336)</f>
        <v>371</v>
      </c>
      <c r="F337" s="5">
        <f>SUM(F336)</f>
        <v>11.138400000000001</v>
      </c>
      <c r="G337" s="175">
        <f t="shared" si="216"/>
        <v>0.33974358974358976</v>
      </c>
      <c r="H337" s="175">
        <f t="shared" si="217"/>
        <v>0.34</v>
      </c>
      <c r="I337" s="4">
        <f t="shared" ref="I337:AB337" si="223">SUM(I336)</f>
        <v>721</v>
      </c>
      <c r="J337" s="5">
        <f t="shared" si="223"/>
        <v>21.621599999999997</v>
      </c>
      <c r="K337" s="4">
        <f t="shared" si="223"/>
        <v>0</v>
      </c>
      <c r="L337" s="5">
        <f t="shared" si="223"/>
        <v>0</v>
      </c>
      <c r="M337" s="4">
        <f t="shared" si="223"/>
        <v>0</v>
      </c>
      <c r="N337" s="5">
        <f t="shared" si="223"/>
        <v>0</v>
      </c>
      <c r="O337" s="4">
        <f t="shared" si="223"/>
        <v>0.03</v>
      </c>
      <c r="P337" s="4">
        <f t="shared" si="223"/>
        <v>693</v>
      </c>
      <c r="Q337" s="5">
        <f t="shared" si="223"/>
        <v>20.79</v>
      </c>
      <c r="R337" s="4">
        <f t="shared" si="223"/>
        <v>693</v>
      </c>
      <c r="S337" s="5">
        <f t="shared" si="223"/>
        <v>20.79</v>
      </c>
      <c r="T337" s="4">
        <f t="shared" si="223"/>
        <v>0</v>
      </c>
      <c r="U337" s="5">
        <f t="shared" si="223"/>
        <v>0</v>
      </c>
      <c r="V337" s="4">
        <f t="shared" si="223"/>
        <v>0</v>
      </c>
      <c r="W337" s="5">
        <f t="shared" si="223"/>
        <v>0</v>
      </c>
      <c r="X337" s="4">
        <v>0.03</v>
      </c>
      <c r="Y337" s="4">
        <f t="shared" si="223"/>
        <v>693</v>
      </c>
      <c r="Z337" s="5">
        <f t="shared" si="223"/>
        <v>20.79</v>
      </c>
      <c r="AA337" s="4">
        <f t="shared" si="223"/>
        <v>693</v>
      </c>
      <c r="AB337" s="5">
        <f t="shared" si="223"/>
        <v>20.79</v>
      </c>
      <c r="AC337" s="4"/>
      <c r="AD337" s="109" t="b">
        <f t="shared" si="218"/>
        <v>1</v>
      </c>
      <c r="AE337" s="109" t="b">
        <f t="shared" si="219"/>
        <v>1</v>
      </c>
    </row>
    <row r="338" spans="1:31" s="176" customFormat="1" ht="47.2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8"/>
        <v>1</v>
      </c>
      <c r="AE338" s="109" t="b">
        <f t="shared" si="219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6"/>
        <v>0</v>
      </c>
      <c r="H339" s="108">
        <f t="shared" si="217"/>
        <v>0</v>
      </c>
      <c r="I339" s="2">
        <f t="shared" ref="I339:J342" si="224">C339-E339</f>
        <v>1</v>
      </c>
      <c r="J339" s="3">
        <f t="shared" si="224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5">K339+M339+P339</f>
        <v>1</v>
      </c>
      <c r="S339" s="3">
        <f t="shared" si="225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6">T339+V339+Y339</f>
        <v>1</v>
      </c>
      <c r="AB339" s="3">
        <f t="shared" si="226"/>
        <v>12.5</v>
      </c>
      <c r="AC339" s="2"/>
      <c r="AD339" s="109" t="b">
        <f t="shared" si="218"/>
        <v>1</v>
      </c>
      <c r="AE339" s="109" t="b">
        <f t="shared" si="219"/>
        <v>1</v>
      </c>
    </row>
    <row r="340" spans="1:31" ht="31.5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6"/>
        <v>0</v>
      </c>
      <c r="H340" s="108">
        <f t="shared" si="217"/>
        <v>0</v>
      </c>
      <c r="I340" s="2">
        <f t="shared" si="224"/>
        <v>1</v>
      </c>
      <c r="J340" s="3">
        <f t="shared" si="224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5"/>
        <v>1</v>
      </c>
      <c r="S340" s="3">
        <f t="shared" si="225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6"/>
        <v>1</v>
      </c>
      <c r="AB340" s="3">
        <f t="shared" si="226"/>
        <v>12.5</v>
      </c>
      <c r="AC340" s="2"/>
      <c r="AD340" s="109" t="b">
        <f t="shared" si="218"/>
        <v>1</v>
      </c>
      <c r="AE340" s="109" t="b">
        <f t="shared" si="219"/>
        <v>1</v>
      </c>
    </row>
    <row r="341" spans="1:31" ht="47.2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6"/>
        <v>0</v>
      </c>
      <c r="H341" s="108">
        <f t="shared" si="217"/>
        <v>0</v>
      </c>
      <c r="I341" s="2">
        <f t="shared" si="224"/>
        <v>1</v>
      </c>
      <c r="J341" s="3">
        <f t="shared" si="224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5"/>
        <v>1</v>
      </c>
      <c r="S341" s="3">
        <f t="shared" si="225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6"/>
        <v>1</v>
      </c>
      <c r="AB341" s="3">
        <f t="shared" si="226"/>
        <v>12.5</v>
      </c>
      <c r="AC341" s="2"/>
      <c r="AD341" s="109" t="b">
        <f t="shared" si="218"/>
        <v>1</v>
      </c>
      <c r="AE341" s="109" t="b">
        <f t="shared" si="219"/>
        <v>1</v>
      </c>
    </row>
    <row r="342" spans="1:31" ht="47.2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6"/>
        <v>0</v>
      </c>
      <c r="H342" s="108">
        <f t="shared" si="217"/>
        <v>0</v>
      </c>
      <c r="I342" s="2">
        <f t="shared" si="224"/>
        <v>1</v>
      </c>
      <c r="J342" s="3">
        <f t="shared" si="224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5"/>
        <v>1</v>
      </c>
      <c r="S342" s="3">
        <f t="shared" si="225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6"/>
        <v>1</v>
      </c>
      <c r="AB342" s="3">
        <f t="shared" si="226"/>
        <v>12.5</v>
      </c>
      <c r="AC342" s="2"/>
      <c r="AD342" s="109" t="b">
        <f t="shared" si="218"/>
        <v>1</v>
      </c>
      <c r="AE342" s="109" t="b">
        <f t="shared" si="219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6"/>
        <v>0</v>
      </c>
      <c r="H343" s="175">
        <f t="shared" si="217"/>
        <v>0</v>
      </c>
      <c r="I343" s="4">
        <f t="shared" ref="I343:N343" si="227">SUM(I339:I342)</f>
        <v>4</v>
      </c>
      <c r="J343" s="5">
        <f t="shared" si="227"/>
        <v>50</v>
      </c>
      <c r="K343" s="4">
        <f t="shared" si="227"/>
        <v>0</v>
      </c>
      <c r="L343" s="5">
        <f t="shared" si="227"/>
        <v>0</v>
      </c>
      <c r="M343" s="4">
        <f t="shared" si="227"/>
        <v>0</v>
      </c>
      <c r="N343" s="5">
        <f t="shared" si="227"/>
        <v>0</v>
      </c>
      <c r="O343" s="4">
        <f t="shared" ref="O343:AB343" si="228">SUM(O339:O342)</f>
        <v>50</v>
      </c>
      <c r="P343" s="4">
        <f t="shared" si="228"/>
        <v>4</v>
      </c>
      <c r="Q343" s="5">
        <f t="shared" si="228"/>
        <v>50</v>
      </c>
      <c r="R343" s="4">
        <f>R342</f>
        <v>1</v>
      </c>
      <c r="S343" s="5">
        <f t="shared" si="228"/>
        <v>50</v>
      </c>
      <c r="T343" s="4">
        <f t="shared" si="228"/>
        <v>0</v>
      </c>
      <c r="U343" s="5">
        <f t="shared" si="228"/>
        <v>0</v>
      </c>
      <c r="V343" s="4">
        <f t="shared" si="228"/>
        <v>0</v>
      </c>
      <c r="W343" s="5">
        <f t="shared" si="228"/>
        <v>0</v>
      </c>
      <c r="X343" s="4">
        <v>50</v>
      </c>
      <c r="Y343" s="4">
        <f t="shared" si="228"/>
        <v>4</v>
      </c>
      <c r="Z343" s="5">
        <f t="shared" si="228"/>
        <v>50</v>
      </c>
      <c r="AA343" s="4">
        <f>AA342</f>
        <v>1</v>
      </c>
      <c r="AB343" s="5">
        <f t="shared" si="228"/>
        <v>50</v>
      </c>
      <c r="AC343" s="4"/>
      <c r="AD343" s="109" t="b">
        <f t="shared" si="218"/>
        <v>0</v>
      </c>
      <c r="AE343" s="109" t="b">
        <f t="shared" si="219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8"/>
        <v>1</v>
      </c>
      <c r="AE344" s="109" t="b">
        <f t="shared" si="219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6"/>
        <v>#DIV/0!</v>
      </c>
      <c r="H345" s="108" t="e">
        <f t="shared" si="217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>
        <v>6.0000000000000001E-3</v>
      </c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>
        <v>6.0000000000000001E-3</v>
      </c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8"/>
        <v>1</v>
      </c>
      <c r="AE345" s="109" t="b">
        <f t="shared" si="219"/>
        <v>1</v>
      </c>
    </row>
    <row r="346" spans="1:31" ht="31.5">
      <c r="A346" s="2">
        <v>22.02</v>
      </c>
      <c r="B346" s="2" t="s">
        <v>229</v>
      </c>
      <c r="C346" s="2">
        <v>2568</v>
      </c>
      <c r="D346" s="3">
        <v>7.7039999999999997</v>
      </c>
      <c r="E346" s="2"/>
      <c r="F346" s="3"/>
      <c r="G346" s="108">
        <f t="shared" si="216"/>
        <v>0</v>
      </c>
      <c r="H346" s="108">
        <f t="shared" si="217"/>
        <v>0</v>
      </c>
      <c r="I346" s="2">
        <f>C346-E346</f>
        <v>2568</v>
      </c>
      <c r="J346" s="3">
        <f>D346-F346</f>
        <v>7.7039999999999997</v>
      </c>
      <c r="K346" s="2"/>
      <c r="L346" s="3"/>
      <c r="M346" s="2"/>
      <c r="N346" s="3"/>
      <c r="O346" s="2">
        <v>3.0000000000000001E-3</v>
      </c>
      <c r="P346" s="2">
        <f>P332*6</f>
        <v>2580</v>
      </c>
      <c r="Q346" s="3">
        <f>P346*O346</f>
        <v>7.74</v>
      </c>
      <c r="R346" s="2">
        <f>K346+M346+P346</f>
        <v>2580</v>
      </c>
      <c r="S346" s="3">
        <f>L346+N346+Q346</f>
        <v>7.74</v>
      </c>
      <c r="T346" s="2"/>
      <c r="U346" s="3"/>
      <c r="V346" s="2"/>
      <c r="W346" s="3"/>
      <c r="X346" s="2">
        <v>3.0000000000000001E-3</v>
      </c>
      <c r="Y346" s="2">
        <f>Y332*6</f>
        <v>2580</v>
      </c>
      <c r="Z346" s="3">
        <f>Y346*X346</f>
        <v>7.74</v>
      </c>
      <c r="AA346" s="2">
        <f>T346+V346+Y346</f>
        <v>2580</v>
      </c>
      <c r="AB346" s="3">
        <f>U346+W346+Z346</f>
        <v>7.74</v>
      </c>
      <c r="AC346" s="2"/>
      <c r="AD346" s="109" t="b">
        <f t="shared" si="218"/>
        <v>1</v>
      </c>
      <c r="AE346" s="109" t="b">
        <f t="shared" si="219"/>
        <v>1</v>
      </c>
    </row>
    <row r="347" spans="1:31" s="176" customFormat="1">
      <c r="A347" s="4"/>
      <c r="B347" s="4" t="s">
        <v>106</v>
      </c>
      <c r="C347" s="4">
        <f>SUM(C345:C346)</f>
        <v>2568</v>
      </c>
      <c r="D347" s="5">
        <f>SUM(D345:D346)</f>
        <v>7.7039999999999997</v>
      </c>
      <c r="E347" s="4">
        <f>SUM(E345:E346)</f>
        <v>0</v>
      </c>
      <c r="F347" s="5">
        <f>SUM(F345:F346)</f>
        <v>0</v>
      </c>
      <c r="G347" s="175">
        <f t="shared" si="216"/>
        <v>0</v>
      </c>
      <c r="H347" s="175">
        <f t="shared" si="217"/>
        <v>0</v>
      </c>
      <c r="I347" s="4">
        <f t="shared" ref="I347:AB347" si="229">SUM(I345:I346)</f>
        <v>2568</v>
      </c>
      <c r="J347" s="5">
        <f t="shared" si="229"/>
        <v>7.7039999999999997</v>
      </c>
      <c r="K347" s="4">
        <f t="shared" si="229"/>
        <v>0</v>
      </c>
      <c r="L347" s="5">
        <f t="shared" si="229"/>
        <v>0</v>
      </c>
      <c r="M347" s="4">
        <f t="shared" si="229"/>
        <v>0</v>
      </c>
      <c r="N347" s="5">
        <f t="shared" si="229"/>
        <v>0</v>
      </c>
      <c r="O347" s="4">
        <f t="shared" si="229"/>
        <v>9.0000000000000011E-3</v>
      </c>
      <c r="P347" s="4">
        <f t="shared" si="229"/>
        <v>2580</v>
      </c>
      <c r="Q347" s="5">
        <f t="shared" si="229"/>
        <v>7.74</v>
      </c>
      <c r="R347" s="4">
        <f t="shared" si="229"/>
        <v>2580</v>
      </c>
      <c r="S347" s="5">
        <f t="shared" si="229"/>
        <v>7.74</v>
      </c>
      <c r="T347" s="4">
        <f t="shared" si="229"/>
        <v>0</v>
      </c>
      <c r="U347" s="5">
        <f t="shared" si="229"/>
        <v>0</v>
      </c>
      <c r="V347" s="4">
        <f t="shared" si="229"/>
        <v>0</v>
      </c>
      <c r="W347" s="5">
        <f t="shared" si="229"/>
        <v>0</v>
      </c>
      <c r="X347" s="4">
        <v>9.0000000000000011E-3</v>
      </c>
      <c r="Y347" s="4">
        <f t="shared" si="229"/>
        <v>2580</v>
      </c>
      <c r="Z347" s="5">
        <f t="shared" si="229"/>
        <v>7.74</v>
      </c>
      <c r="AA347" s="4">
        <f t="shared" si="229"/>
        <v>2580</v>
      </c>
      <c r="AB347" s="5">
        <f t="shared" si="229"/>
        <v>7.74</v>
      </c>
      <c r="AC347" s="4"/>
      <c r="AD347" s="109" t="b">
        <f t="shared" si="218"/>
        <v>0</v>
      </c>
      <c r="AE347" s="109" t="b">
        <f t="shared" si="219"/>
        <v>1</v>
      </c>
    </row>
    <row r="348" spans="1:31" s="176" customFormat="1" ht="31.5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8"/>
        <v>1</v>
      </c>
      <c r="AE348" s="109" t="b">
        <f t="shared" si="219"/>
        <v>1</v>
      </c>
    </row>
    <row r="349" spans="1:31" s="176" customFormat="1" ht="31.5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8"/>
        <v>1</v>
      </c>
      <c r="AE349" s="109" t="b">
        <f t="shared" si="219"/>
        <v>1</v>
      </c>
    </row>
    <row r="350" spans="1:31" ht="31.5">
      <c r="A350" s="2">
        <v>23.01</v>
      </c>
      <c r="B350" s="2" t="s">
        <v>232</v>
      </c>
      <c r="C350" s="2">
        <v>0</v>
      </c>
      <c r="D350" s="3">
        <v>0</v>
      </c>
      <c r="E350" s="2">
        <f>C350</f>
        <v>0</v>
      </c>
      <c r="F350" s="3">
        <f>D350*20%</f>
        <v>0</v>
      </c>
      <c r="G350" s="108" t="e">
        <f t="shared" si="216"/>
        <v>#DIV/0!</v>
      </c>
      <c r="H350" s="108" t="e">
        <f t="shared" si="217"/>
        <v>#DIV/0!</v>
      </c>
      <c r="I350" s="2"/>
      <c r="J350" s="3"/>
      <c r="K350" s="2">
        <f t="shared" ref="K350:L385" si="230">C350-E350</f>
        <v>0</v>
      </c>
      <c r="L350" s="3">
        <f t="shared" si="230"/>
        <v>0</v>
      </c>
      <c r="M350" s="2"/>
      <c r="N350" s="3"/>
      <c r="O350" s="2"/>
      <c r="P350" s="2"/>
      <c r="Q350" s="3">
        <f t="shared" ref="Q350:Q385" si="231">P350*O350</f>
        <v>0</v>
      </c>
      <c r="R350" s="2">
        <f t="shared" ref="R350:R385" si="232">K350+M350+P350</f>
        <v>0</v>
      </c>
      <c r="S350" s="3">
        <f t="shared" ref="S350:S385" si="233">L350+N350+Q350</f>
        <v>0</v>
      </c>
      <c r="T350" s="2">
        <v>0</v>
      </c>
      <c r="U350" s="3">
        <v>0</v>
      </c>
      <c r="V350" s="2"/>
      <c r="W350" s="3"/>
      <c r="X350" s="2"/>
      <c r="Y350" s="2"/>
      <c r="Z350" s="3">
        <f t="shared" ref="Z350:Z385" si="234">X350*Y350</f>
        <v>0</v>
      </c>
      <c r="AA350" s="2">
        <f t="shared" ref="AA350:AA385" si="235">T350+V350+Y350</f>
        <v>0</v>
      </c>
      <c r="AB350" s="3">
        <f t="shared" ref="AB350:AB385" si="236">U350+W350+Z350</f>
        <v>0</v>
      </c>
      <c r="AC350" s="2"/>
      <c r="AD350" s="109" t="b">
        <f t="shared" si="218"/>
        <v>1</v>
      </c>
      <c r="AE350" s="109" t="b">
        <f t="shared" si="219"/>
        <v>1</v>
      </c>
    </row>
    <row r="351" spans="1:31" ht="31.5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7">C351</f>
        <v>0</v>
      </c>
      <c r="F351" s="3">
        <f t="shared" ref="F351:F385" si="238">D351*20%</f>
        <v>0</v>
      </c>
      <c r="G351" s="108" t="e">
        <f t="shared" si="216"/>
        <v>#DIV/0!</v>
      </c>
      <c r="H351" s="108" t="e">
        <f t="shared" si="217"/>
        <v>#DIV/0!</v>
      </c>
      <c r="I351" s="2"/>
      <c r="J351" s="3"/>
      <c r="K351" s="2">
        <f t="shared" si="230"/>
        <v>0</v>
      </c>
      <c r="L351" s="3">
        <f t="shared" si="230"/>
        <v>0</v>
      </c>
      <c r="M351" s="2"/>
      <c r="N351" s="3"/>
      <c r="O351" s="2"/>
      <c r="P351" s="2"/>
      <c r="Q351" s="3">
        <f t="shared" si="231"/>
        <v>0</v>
      </c>
      <c r="R351" s="2">
        <f t="shared" si="232"/>
        <v>0</v>
      </c>
      <c r="S351" s="3">
        <f t="shared" si="233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4"/>
        <v>0</v>
      </c>
      <c r="AA351" s="2">
        <f t="shared" si="235"/>
        <v>0</v>
      </c>
      <c r="AB351" s="3">
        <f t="shared" si="236"/>
        <v>0</v>
      </c>
      <c r="AC351" s="2"/>
      <c r="AD351" s="109" t="b">
        <f t="shared" si="218"/>
        <v>1</v>
      </c>
      <c r="AE351" s="109" t="b">
        <f t="shared" si="219"/>
        <v>1</v>
      </c>
    </row>
    <row r="352" spans="1:31" ht="31.5">
      <c r="A352" s="2">
        <f t="shared" ref="A352:A379" si="239">+A351+0.01</f>
        <v>23.030000000000005</v>
      </c>
      <c r="B352" s="2" t="s">
        <v>234</v>
      </c>
      <c r="C352" s="2">
        <v>0</v>
      </c>
      <c r="D352" s="3">
        <v>0</v>
      </c>
      <c r="E352" s="2">
        <f t="shared" si="237"/>
        <v>0</v>
      </c>
      <c r="F352" s="3">
        <f t="shared" si="238"/>
        <v>0</v>
      </c>
      <c r="G352" s="108" t="e">
        <f t="shared" si="216"/>
        <v>#DIV/0!</v>
      </c>
      <c r="H352" s="108" t="e">
        <f t="shared" si="217"/>
        <v>#DIV/0!</v>
      </c>
      <c r="I352" s="2"/>
      <c r="J352" s="3"/>
      <c r="K352" s="2">
        <f t="shared" si="230"/>
        <v>0</v>
      </c>
      <c r="L352" s="3">
        <f t="shared" si="230"/>
        <v>0</v>
      </c>
      <c r="M352" s="2"/>
      <c r="N352" s="3"/>
      <c r="O352" s="2"/>
      <c r="P352" s="2"/>
      <c r="Q352" s="3">
        <f t="shared" si="231"/>
        <v>0</v>
      </c>
      <c r="R352" s="2">
        <f t="shared" si="232"/>
        <v>0</v>
      </c>
      <c r="S352" s="3">
        <f t="shared" si="233"/>
        <v>0</v>
      </c>
      <c r="T352" s="2">
        <v>0</v>
      </c>
      <c r="U352" s="3">
        <v>0</v>
      </c>
      <c r="V352" s="2"/>
      <c r="W352" s="3"/>
      <c r="X352" s="2"/>
      <c r="Y352" s="2"/>
      <c r="Z352" s="3">
        <f t="shared" si="234"/>
        <v>0</v>
      </c>
      <c r="AA352" s="2">
        <f t="shared" si="235"/>
        <v>0</v>
      </c>
      <c r="AB352" s="3">
        <f t="shared" si="236"/>
        <v>0</v>
      </c>
      <c r="AC352" s="2"/>
      <c r="AD352" s="109" t="b">
        <f t="shared" si="218"/>
        <v>1</v>
      </c>
      <c r="AE352" s="109" t="b">
        <f t="shared" si="219"/>
        <v>1</v>
      </c>
    </row>
    <row r="353" spans="1:31" ht="31.5">
      <c r="A353" s="2">
        <f t="shared" si="239"/>
        <v>23.040000000000006</v>
      </c>
      <c r="B353" s="2" t="s">
        <v>235</v>
      </c>
      <c r="C353" s="2">
        <v>0</v>
      </c>
      <c r="D353" s="3">
        <v>0</v>
      </c>
      <c r="E353" s="2">
        <f t="shared" si="237"/>
        <v>0</v>
      </c>
      <c r="F353" s="3">
        <f t="shared" si="238"/>
        <v>0</v>
      </c>
      <c r="G353" s="108" t="e">
        <f t="shared" si="216"/>
        <v>#DIV/0!</v>
      </c>
      <c r="H353" s="108" t="e">
        <f t="shared" si="217"/>
        <v>#DIV/0!</v>
      </c>
      <c r="I353" s="2"/>
      <c r="J353" s="3"/>
      <c r="K353" s="2">
        <f t="shared" si="230"/>
        <v>0</v>
      </c>
      <c r="L353" s="3">
        <f t="shared" si="230"/>
        <v>0</v>
      </c>
      <c r="M353" s="2"/>
      <c r="N353" s="3"/>
      <c r="O353" s="2"/>
      <c r="P353" s="2"/>
      <c r="Q353" s="3">
        <f t="shared" si="231"/>
        <v>0</v>
      </c>
      <c r="R353" s="2">
        <f t="shared" si="232"/>
        <v>0</v>
      </c>
      <c r="S353" s="3">
        <f t="shared" si="233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4"/>
        <v>0</v>
      </c>
      <c r="AA353" s="2">
        <f t="shared" si="235"/>
        <v>0</v>
      </c>
      <c r="AB353" s="3">
        <f t="shared" si="236"/>
        <v>0</v>
      </c>
      <c r="AC353" s="2"/>
      <c r="AD353" s="109" t="b">
        <f t="shared" si="218"/>
        <v>1</v>
      </c>
      <c r="AE353" s="109" t="b">
        <f t="shared" si="219"/>
        <v>1</v>
      </c>
    </row>
    <row r="354" spans="1:31" ht="47.25">
      <c r="A354" s="2">
        <f t="shared" si="239"/>
        <v>23.050000000000008</v>
      </c>
      <c r="B354" s="2" t="s">
        <v>236</v>
      </c>
      <c r="C354" s="2">
        <v>0</v>
      </c>
      <c r="D354" s="3">
        <v>0</v>
      </c>
      <c r="E354" s="2">
        <f t="shared" si="237"/>
        <v>0</v>
      </c>
      <c r="F354" s="3">
        <f t="shared" si="238"/>
        <v>0</v>
      </c>
      <c r="G354" s="108" t="e">
        <f t="shared" si="216"/>
        <v>#DIV/0!</v>
      </c>
      <c r="H354" s="108" t="e">
        <f t="shared" si="217"/>
        <v>#DIV/0!</v>
      </c>
      <c r="I354" s="2"/>
      <c r="J354" s="3"/>
      <c r="K354" s="2">
        <f t="shared" si="230"/>
        <v>0</v>
      </c>
      <c r="L354" s="3">
        <f t="shared" si="230"/>
        <v>0</v>
      </c>
      <c r="M354" s="2"/>
      <c r="N354" s="3"/>
      <c r="O354" s="2"/>
      <c r="P354" s="2"/>
      <c r="Q354" s="3">
        <f t="shared" si="231"/>
        <v>0</v>
      </c>
      <c r="R354" s="2">
        <f t="shared" si="232"/>
        <v>0</v>
      </c>
      <c r="S354" s="3">
        <f t="shared" si="233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4"/>
        <v>0</v>
      </c>
      <c r="AA354" s="2">
        <f t="shared" si="235"/>
        <v>0</v>
      </c>
      <c r="AB354" s="3">
        <f t="shared" si="236"/>
        <v>0</v>
      </c>
      <c r="AC354" s="2"/>
      <c r="AD354" s="109" t="b">
        <f t="shared" si="218"/>
        <v>1</v>
      </c>
      <c r="AE354" s="109" t="b">
        <f t="shared" si="219"/>
        <v>1</v>
      </c>
    </row>
    <row r="355" spans="1:31" ht="31.5">
      <c r="A355" s="2"/>
      <c r="B355" s="2" t="s">
        <v>237</v>
      </c>
      <c r="C355" s="2">
        <v>29</v>
      </c>
      <c r="D355" s="3">
        <v>803.88</v>
      </c>
      <c r="E355" s="2">
        <f t="shared" si="237"/>
        <v>29</v>
      </c>
      <c r="F355" s="3">
        <f t="shared" si="238"/>
        <v>160.77600000000001</v>
      </c>
      <c r="G355" s="108">
        <f t="shared" si="216"/>
        <v>1</v>
      </c>
      <c r="H355" s="108">
        <f t="shared" si="217"/>
        <v>0.2</v>
      </c>
      <c r="I355" s="2"/>
      <c r="J355" s="3"/>
      <c r="K355" s="2">
        <f t="shared" si="230"/>
        <v>0</v>
      </c>
      <c r="L355" s="3">
        <f t="shared" si="230"/>
        <v>643.10400000000004</v>
      </c>
      <c r="M355" s="2"/>
      <c r="N355" s="3"/>
      <c r="O355" s="2"/>
      <c r="P355" s="2"/>
      <c r="Q355" s="3">
        <f t="shared" si="231"/>
        <v>0</v>
      </c>
      <c r="R355" s="2">
        <f t="shared" si="232"/>
        <v>0</v>
      </c>
      <c r="S355" s="3">
        <f t="shared" si="233"/>
        <v>643.10400000000004</v>
      </c>
      <c r="T355" s="2">
        <v>0</v>
      </c>
      <c r="U355" s="3">
        <v>643.10400000000004</v>
      </c>
      <c r="V355" s="2"/>
      <c r="W355" s="3"/>
      <c r="X355" s="2"/>
      <c r="Y355" s="2"/>
      <c r="Z355" s="3">
        <f t="shared" si="234"/>
        <v>0</v>
      </c>
      <c r="AA355" s="2">
        <f t="shared" si="235"/>
        <v>0</v>
      </c>
      <c r="AB355" s="3">
        <f t="shared" si="236"/>
        <v>643.10400000000004</v>
      </c>
      <c r="AC355" s="2"/>
      <c r="AD355" s="109" t="b">
        <f t="shared" si="218"/>
        <v>1</v>
      </c>
      <c r="AE355" s="109" t="b">
        <f t="shared" si="219"/>
        <v>1</v>
      </c>
    </row>
    <row r="356" spans="1:31" ht="31.5">
      <c r="A356" s="2"/>
      <c r="B356" s="2" t="s">
        <v>238</v>
      </c>
      <c r="C356" s="2">
        <v>4</v>
      </c>
      <c r="D356" s="3">
        <v>124</v>
      </c>
      <c r="E356" s="2">
        <f t="shared" si="237"/>
        <v>4</v>
      </c>
      <c r="F356" s="3">
        <f t="shared" si="238"/>
        <v>24.8</v>
      </c>
      <c r="G356" s="108">
        <f t="shared" si="216"/>
        <v>1</v>
      </c>
      <c r="H356" s="108">
        <f t="shared" si="217"/>
        <v>0.2</v>
      </c>
      <c r="I356" s="2"/>
      <c r="J356" s="3"/>
      <c r="K356" s="2">
        <f t="shared" si="230"/>
        <v>0</v>
      </c>
      <c r="L356" s="3">
        <f t="shared" si="230"/>
        <v>99.2</v>
      </c>
      <c r="M356" s="2"/>
      <c r="N356" s="3"/>
      <c r="O356" s="2"/>
      <c r="P356" s="2"/>
      <c r="Q356" s="3">
        <f t="shared" si="231"/>
        <v>0</v>
      </c>
      <c r="R356" s="2">
        <f t="shared" si="232"/>
        <v>0</v>
      </c>
      <c r="S356" s="3">
        <f t="shared" si="233"/>
        <v>99.2</v>
      </c>
      <c r="T356" s="2">
        <v>0</v>
      </c>
      <c r="U356" s="3">
        <v>99.2</v>
      </c>
      <c r="V356" s="2"/>
      <c r="W356" s="3"/>
      <c r="X356" s="2"/>
      <c r="Y356" s="2"/>
      <c r="Z356" s="3">
        <f t="shared" si="234"/>
        <v>0</v>
      </c>
      <c r="AA356" s="2">
        <f t="shared" si="235"/>
        <v>0</v>
      </c>
      <c r="AB356" s="3">
        <f t="shared" si="236"/>
        <v>99.2</v>
      </c>
      <c r="AC356" s="2"/>
      <c r="AD356" s="109" t="b">
        <f t="shared" si="218"/>
        <v>1</v>
      </c>
      <c r="AE356" s="109" t="b">
        <f t="shared" si="219"/>
        <v>1</v>
      </c>
    </row>
    <row r="357" spans="1:31" ht="31.5">
      <c r="A357" s="2"/>
      <c r="B357" s="2" t="s">
        <v>239</v>
      </c>
      <c r="C357" s="2">
        <v>4</v>
      </c>
      <c r="D357" s="3">
        <v>20</v>
      </c>
      <c r="E357" s="2">
        <f t="shared" si="237"/>
        <v>4</v>
      </c>
      <c r="F357" s="3">
        <f t="shared" si="238"/>
        <v>4</v>
      </c>
      <c r="G357" s="108">
        <f t="shared" si="216"/>
        <v>1</v>
      </c>
      <c r="H357" s="108">
        <f t="shared" si="217"/>
        <v>0.2</v>
      </c>
      <c r="I357" s="2"/>
      <c r="J357" s="3"/>
      <c r="K357" s="2">
        <f t="shared" si="230"/>
        <v>0</v>
      </c>
      <c r="L357" s="3">
        <f t="shared" si="230"/>
        <v>16</v>
      </c>
      <c r="M357" s="2"/>
      <c r="N357" s="3"/>
      <c r="O357" s="2"/>
      <c r="P357" s="2"/>
      <c r="Q357" s="3">
        <f t="shared" si="231"/>
        <v>0</v>
      </c>
      <c r="R357" s="2">
        <f t="shared" si="232"/>
        <v>0</v>
      </c>
      <c r="S357" s="3">
        <f t="shared" si="233"/>
        <v>16</v>
      </c>
      <c r="T357" s="2">
        <v>0</v>
      </c>
      <c r="U357" s="3">
        <v>16</v>
      </c>
      <c r="V357" s="2"/>
      <c r="W357" s="3"/>
      <c r="X357" s="2"/>
      <c r="Y357" s="2"/>
      <c r="Z357" s="3">
        <f t="shared" si="234"/>
        <v>0</v>
      </c>
      <c r="AA357" s="2">
        <f t="shared" si="235"/>
        <v>0</v>
      </c>
      <c r="AB357" s="3">
        <f t="shared" si="236"/>
        <v>16</v>
      </c>
      <c r="AC357" s="2"/>
      <c r="AD357" s="109" t="b">
        <f t="shared" si="218"/>
        <v>1</v>
      </c>
      <c r="AE357" s="109" t="b">
        <f t="shared" si="219"/>
        <v>1</v>
      </c>
    </row>
    <row r="358" spans="1:31" ht="31.5">
      <c r="A358" s="2"/>
      <c r="B358" s="2" t="s">
        <v>240</v>
      </c>
      <c r="C358" s="2">
        <v>0</v>
      </c>
      <c r="D358" s="3">
        <v>0</v>
      </c>
      <c r="E358" s="2">
        <f t="shared" si="237"/>
        <v>0</v>
      </c>
      <c r="F358" s="3">
        <f t="shared" si="238"/>
        <v>0</v>
      </c>
      <c r="G358" s="108" t="e">
        <f t="shared" si="216"/>
        <v>#DIV/0!</v>
      </c>
      <c r="H358" s="108" t="e">
        <f t="shared" si="217"/>
        <v>#DIV/0!</v>
      </c>
      <c r="I358" s="2"/>
      <c r="J358" s="3"/>
      <c r="K358" s="2">
        <f t="shared" si="230"/>
        <v>0</v>
      </c>
      <c r="L358" s="3">
        <f t="shared" si="230"/>
        <v>0</v>
      </c>
      <c r="M358" s="2"/>
      <c r="N358" s="3"/>
      <c r="O358" s="2"/>
      <c r="P358" s="2"/>
      <c r="Q358" s="3">
        <f t="shared" si="231"/>
        <v>0</v>
      </c>
      <c r="R358" s="2">
        <f t="shared" si="232"/>
        <v>0</v>
      </c>
      <c r="S358" s="3">
        <f t="shared" si="233"/>
        <v>0</v>
      </c>
      <c r="T358" s="2">
        <v>0</v>
      </c>
      <c r="U358" s="3">
        <v>0</v>
      </c>
      <c r="V358" s="2"/>
      <c r="W358" s="3"/>
      <c r="X358" s="2"/>
      <c r="Y358" s="2"/>
      <c r="Z358" s="3">
        <f t="shared" si="234"/>
        <v>0</v>
      </c>
      <c r="AA358" s="2">
        <f t="shared" si="235"/>
        <v>0</v>
      </c>
      <c r="AB358" s="3">
        <f t="shared" si="236"/>
        <v>0</v>
      </c>
      <c r="AC358" s="2"/>
      <c r="AD358" s="109" t="b">
        <f t="shared" si="218"/>
        <v>1</v>
      </c>
      <c r="AE358" s="109" t="b">
        <f t="shared" si="219"/>
        <v>1</v>
      </c>
    </row>
    <row r="359" spans="1:31" ht="31.5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7"/>
        <v>0</v>
      </c>
      <c r="F359" s="3">
        <f t="shared" si="238"/>
        <v>0</v>
      </c>
      <c r="G359" s="108" t="e">
        <f t="shared" si="216"/>
        <v>#DIV/0!</v>
      </c>
      <c r="H359" s="108" t="e">
        <f t="shared" si="217"/>
        <v>#DIV/0!</v>
      </c>
      <c r="I359" s="2"/>
      <c r="J359" s="3"/>
      <c r="K359" s="2">
        <f t="shared" si="230"/>
        <v>0</v>
      </c>
      <c r="L359" s="3">
        <f t="shared" si="230"/>
        <v>0</v>
      </c>
      <c r="M359" s="2"/>
      <c r="N359" s="3"/>
      <c r="O359" s="2"/>
      <c r="P359" s="2"/>
      <c r="Q359" s="3">
        <f t="shared" si="231"/>
        <v>0</v>
      </c>
      <c r="R359" s="2">
        <f t="shared" si="232"/>
        <v>0</v>
      </c>
      <c r="S359" s="3">
        <f t="shared" si="233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4"/>
        <v>0</v>
      </c>
      <c r="AA359" s="2">
        <f t="shared" si="235"/>
        <v>0</v>
      </c>
      <c r="AB359" s="3">
        <f t="shared" si="236"/>
        <v>0</v>
      </c>
      <c r="AC359" s="2"/>
      <c r="AD359" s="109" t="b">
        <f t="shared" si="218"/>
        <v>1</v>
      </c>
      <c r="AE359" s="109" t="b">
        <f t="shared" si="219"/>
        <v>1</v>
      </c>
    </row>
    <row r="360" spans="1:31" ht="31.5">
      <c r="A360" s="2">
        <f t="shared" si="239"/>
        <v>23.070000000000011</v>
      </c>
      <c r="B360" s="2" t="s">
        <v>242</v>
      </c>
      <c r="C360" s="2">
        <v>20</v>
      </c>
      <c r="D360" s="3">
        <v>103</v>
      </c>
      <c r="E360" s="2">
        <f t="shared" si="237"/>
        <v>20</v>
      </c>
      <c r="F360" s="3">
        <f t="shared" si="238"/>
        <v>20.6</v>
      </c>
      <c r="G360" s="108">
        <f t="shared" si="216"/>
        <v>1</v>
      </c>
      <c r="H360" s="108">
        <f t="shared" si="217"/>
        <v>0.2</v>
      </c>
      <c r="I360" s="2"/>
      <c r="J360" s="3"/>
      <c r="K360" s="2">
        <f t="shared" si="230"/>
        <v>0</v>
      </c>
      <c r="L360" s="3">
        <f t="shared" si="230"/>
        <v>82.4</v>
      </c>
      <c r="M360" s="2"/>
      <c r="N360" s="3"/>
      <c r="O360" s="2"/>
      <c r="P360" s="2"/>
      <c r="Q360" s="3">
        <f t="shared" si="231"/>
        <v>0</v>
      </c>
      <c r="R360" s="2">
        <f t="shared" si="232"/>
        <v>0</v>
      </c>
      <c r="S360" s="3">
        <f t="shared" si="233"/>
        <v>82.4</v>
      </c>
      <c r="T360" s="2">
        <v>0</v>
      </c>
      <c r="U360" s="3">
        <v>82.4</v>
      </c>
      <c r="V360" s="2"/>
      <c r="W360" s="3"/>
      <c r="X360" s="2"/>
      <c r="Y360" s="2"/>
      <c r="Z360" s="3">
        <f t="shared" si="234"/>
        <v>0</v>
      </c>
      <c r="AA360" s="2">
        <f t="shared" si="235"/>
        <v>0</v>
      </c>
      <c r="AB360" s="3">
        <f t="shared" si="236"/>
        <v>82.4</v>
      </c>
      <c r="AC360" s="2"/>
      <c r="AD360" s="109" t="b">
        <f t="shared" si="218"/>
        <v>1</v>
      </c>
      <c r="AE360" s="109" t="b">
        <f t="shared" si="219"/>
        <v>1</v>
      </c>
    </row>
    <row r="361" spans="1:31" ht="31.5">
      <c r="A361" s="2">
        <f t="shared" si="239"/>
        <v>23.080000000000013</v>
      </c>
      <c r="B361" s="2" t="s">
        <v>243</v>
      </c>
      <c r="C361" s="2">
        <v>0</v>
      </c>
      <c r="D361" s="3">
        <v>0</v>
      </c>
      <c r="E361" s="2">
        <f t="shared" si="237"/>
        <v>0</v>
      </c>
      <c r="F361" s="3">
        <f t="shared" si="238"/>
        <v>0</v>
      </c>
      <c r="G361" s="108" t="e">
        <f t="shared" si="216"/>
        <v>#DIV/0!</v>
      </c>
      <c r="H361" s="108" t="e">
        <f t="shared" si="217"/>
        <v>#DIV/0!</v>
      </c>
      <c r="I361" s="2"/>
      <c r="J361" s="3"/>
      <c r="K361" s="2">
        <f t="shared" si="230"/>
        <v>0</v>
      </c>
      <c r="L361" s="3">
        <f t="shared" si="230"/>
        <v>0</v>
      </c>
      <c r="M361" s="2"/>
      <c r="N361" s="3"/>
      <c r="O361" s="2"/>
      <c r="P361" s="2"/>
      <c r="Q361" s="3">
        <f t="shared" si="231"/>
        <v>0</v>
      </c>
      <c r="R361" s="2">
        <f t="shared" si="232"/>
        <v>0</v>
      </c>
      <c r="S361" s="3">
        <f t="shared" si="233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4"/>
        <v>0</v>
      </c>
      <c r="AA361" s="2">
        <f t="shared" si="235"/>
        <v>0</v>
      </c>
      <c r="AB361" s="3">
        <f t="shared" si="236"/>
        <v>0</v>
      </c>
      <c r="AC361" s="2"/>
      <c r="AD361" s="109" t="b">
        <f t="shared" si="218"/>
        <v>1</v>
      </c>
      <c r="AE361" s="109" t="b">
        <f t="shared" si="219"/>
        <v>1</v>
      </c>
    </row>
    <row r="362" spans="1:31" ht="31.5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7"/>
        <v>0</v>
      </c>
      <c r="F362" s="3">
        <f t="shared" si="238"/>
        <v>0</v>
      </c>
      <c r="G362" s="108" t="e">
        <f t="shared" si="216"/>
        <v>#DIV/0!</v>
      </c>
      <c r="H362" s="108" t="e">
        <f t="shared" si="217"/>
        <v>#DIV/0!</v>
      </c>
      <c r="I362" s="2"/>
      <c r="J362" s="3"/>
      <c r="K362" s="2">
        <f t="shared" si="230"/>
        <v>0</v>
      </c>
      <c r="L362" s="3">
        <f t="shared" si="230"/>
        <v>0</v>
      </c>
      <c r="M362" s="2"/>
      <c r="N362" s="3"/>
      <c r="O362" s="2"/>
      <c r="P362" s="2"/>
      <c r="Q362" s="3">
        <f t="shared" si="231"/>
        <v>0</v>
      </c>
      <c r="R362" s="2">
        <f t="shared" si="232"/>
        <v>0</v>
      </c>
      <c r="S362" s="3">
        <f t="shared" si="233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4"/>
        <v>0</v>
      </c>
      <c r="AA362" s="2">
        <f t="shared" si="235"/>
        <v>0</v>
      </c>
      <c r="AB362" s="3">
        <f t="shared" si="236"/>
        <v>0</v>
      </c>
      <c r="AC362" s="2"/>
      <c r="AD362" s="109" t="b">
        <f t="shared" si="218"/>
        <v>1</v>
      </c>
      <c r="AE362" s="109" t="b">
        <f t="shared" si="219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7"/>
        <v>0</v>
      </c>
      <c r="F363" s="3">
        <f t="shared" si="238"/>
        <v>0</v>
      </c>
      <c r="G363" s="108" t="e">
        <f t="shared" si="216"/>
        <v>#DIV/0!</v>
      </c>
      <c r="H363" s="108" t="e">
        <f t="shared" si="217"/>
        <v>#DIV/0!</v>
      </c>
      <c r="I363" s="2"/>
      <c r="J363" s="3"/>
      <c r="K363" s="2">
        <f t="shared" si="230"/>
        <v>0</v>
      </c>
      <c r="L363" s="3">
        <f t="shared" si="230"/>
        <v>0</v>
      </c>
      <c r="M363" s="2"/>
      <c r="N363" s="3"/>
      <c r="O363" s="2"/>
      <c r="P363" s="2"/>
      <c r="Q363" s="3">
        <f t="shared" si="231"/>
        <v>0</v>
      </c>
      <c r="R363" s="2">
        <f t="shared" si="232"/>
        <v>0</v>
      </c>
      <c r="S363" s="3">
        <f t="shared" si="233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4"/>
        <v>0</v>
      </c>
      <c r="AA363" s="2">
        <f t="shared" si="235"/>
        <v>0</v>
      </c>
      <c r="AB363" s="3">
        <f t="shared" si="236"/>
        <v>0</v>
      </c>
      <c r="AC363" s="2"/>
      <c r="AD363" s="109" t="b">
        <f t="shared" si="218"/>
        <v>1</v>
      </c>
      <c r="AE363" s="109" t="b">
        <f t="shared" si="219"/>
        <v>1</v>
      </c>
    </row>
    <row r="364" spans="1:31">
      <c r="A364" s="2">
        <f t="shared" si="239"/>
        <v>23.110000000000003</v>
      </c>
      <c r="B364" s="2" t="s">
        <v>246</v>
      </c>
      <c r="C364" s="2">
        <v>0</v>
      </c>
      <c r="D364" s="3">
        <v>0</v>
      </c>
      <c r="E364" s="2">
        <f t="shared" si="237"/>
        <v>0</v>
      </c>
      <c r="F364" s="3">
        <f t="shared" si="238"/>
        <v>0</v>
      </c>
      <c r="G364" s="108" t="e">
        <f t="shared" si="216"/>
        <v>#DIV/0!</v>
      </c>
      <c r="H364" s="108" t="e">
        <f t="shared" si="217"/>
        <v>#DIV/0!</v>
      </c>
      <c r="I364" s="2"/>
      <c r="J364" s="3"/>
      <c r="K364" s="2">
        <f t="shared" si="230"/>
        <v>0</v>
      </c>
      <c r="L364" s="3">
        <f t="shared" si="230"/>
        <v>0</v>
      </c>
      <c r="M364" s="2"/>
      <c r="N364" s="3"/>
      <c r="O364" s="2"/>
      <c r="P364" s="2"/>
      <c r="Q364" s="3">
        <f t="shared" si="231"/>
        <v>0</v>
      </c>
      <c r="R364" s="2">
        <f t="shared" si="232"/>
        <v>0</v>
      </c>
      <c r="S364" s="3">
        <f t="shared" si="233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4"/>
        <v>0</v>
      </c>
      <c r="AA364" s="2">
        <f t="shared" si="235"/>
        <v>0</v>
      </c>
      <c r="AB364" s="3">
        <f t="shared" si="236"/>
        <v>0</v>
      </c>
      <c r="AC364" s="2"/>
      <c r="AD364" s="109" t="b">
        <f t="shared" si="218"/>
        <v>1</v>
      </c>
      <c r="AE364" s="109" t="b">
        <f t="shared" si="219"/>
        <v>1</v>
      </c>
    </row>
    <row r="365" spans="1:31" ht="78.7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7"/>
        <v>0</v>
      </c>
      <c r="F365" s="3">
        <f t="shared" si="238"/>
        <v>0</v>
      </c>
      <c r="G365" s="108" t="e">
        <f t="shared" si="216"/>
        <v>#DIV/0!</v>
      </c>
      <c r="H365" s="108" t="e">
        <f t="shared" si="217"/>
        <v>#DIV/0!</v>
      </c>
      <c r="I365" s="2"/>
      <c r="J365" s="3"/>
      <c r="K365" s="2">
        <f t="shared" si="230"/>
        <v>0</v>
      </c>
      <c r="L365" s="3">
        <f t="shared" si="230"/>
        <v>0</v>
      </c>
      <c r="M365" s="2"/>
      <c r="N365" s="3"/>
      <c r="O365" s="2"/>
      <c r="P365" s="2"/>
      <c r="Q365" s="3">
        <f t="shared" si="231"/>
        <v>0</v>
      </c>
      <c r="R365" s="2">
        <f t="shared" si="232"/>
        <v>0</v>
      </c>
      <c r="S365" s="3">
        <f t="shared" si="233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4"/>
        <v>0</v>
      </c>
      <c r="AA365" s="2">
        <f t="shared" si="235"/>
        <v>0</v>
      </c>
      <c r="AB365" s="3">
        <f t="shared" si="236"/>
        <v>0</v>
      </c>
      <c r="AC365" s="2"/>
      <c r="AD365" s="109" t="b">
        <f t="shared" si="218"/>
        <v>1</v>
      </c>
      <c r="AE365" s="109" t="b">
        <f t="shared" si="219"/>
        <v>1</v>
      </c>
    </row>
    <row r="366" spans="1:31" ht="78.7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7"/>
        <v>0</v>
      </c>
      <c r="F366" s="3">
        <f t="shared" si="238"/>
        <v>0</v>
      </c>
      <c r="G366" s="108" t="e">
        <f t="shared" si="216"/>
        <v>#DIV/0!</v>
      </c>
      <c r="H366" s="108" t="e">
        <f t="shared" si="217"/>
        <v>#DIV/0!</v>
      </c>
      <c r="I366" s="2"/>
      <c r="J366" s="3"/>
      <c r="K366" s="2">
        <f t="shared" si="230"/>
        <v>0</v>
      </c>
      <c r="L366" s="3">
        <f t="shared" si="230"/>
        <v>0</v>
      </c>
      <c r="M366" s="2"/>
      <c r="N366" s="3"/>
      <c r="O366" s="2"/>
      <c r="P366" s="2"/>
      <c r="Q366" s="3">
        <f t="shared" si="231"/>
        <v>0</v>
      </c>
      <c r="R366" s="2">
        <f t="shared" si="232"/>
        <v>0</v>
      </c>
      <c r="S366" s="3">
        <f t="shared" si="233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4"/>
        <v>0</v>
      </c>
      <c r="AA366" s="2">
        <f t="shared" si="235"/>
        <v>0</v>
      </c>
      <c r="AB366" s="3">
        <f t="shared" si="236"/>
        <v>0</v>
      </c>
      <c r="AC366" s="2"/>
      <c r="AD366" s="109" t="b">
        <f t="shared" si="218"/>
        <v>1</v>
      </c>
      <c r="AE366" s="109" t="b">
        <f t="shared" si="219"/>
        <v>1</v>
      </c>
    </row>
    <row r="367" spans="1:31" ht="78.7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7"/>
        <v>0</v>
      </c>
      <c r="F367" s="3">
        <f t="shared" si="238"/>
        <v>0</v>
      </c>
      <c r="G367" s="108" t="e">
        <f t="shared" si="216"/>
        <v>#DIV/0!</v>
      </c>
      <c r="H367" s="108" t="e">
        <f t="shared" si="217"/>
        <v>#DIV/0!</v>
      </c>
      <c r="I367" s="2"/>
      <c r="J367" s="3"/>
      <c r="K367" s="2">
        <f t="shared" si="230"/>
        <v>0</v>
      </c>
      <c r="L367" s="3">
        <f t="shared" si="230"/>
        <v>0</v>
      </c>
      <c r="M367" s="2"/>
      <c r="N367" s="3"/>
      <c r="O367" s="2"/>
      <c r="P367" s="2"/>
      <c r="Q367" s="3">
        <f t="shared" si="231"/>
        <v>0</v>
      </c>
      <c r="R367" s="2">
        <f t="shared" si="232"/>
        <v>0</v>
      </c>
      <c r="S367" s="3">
        <f t="shared" si="233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4"/>
        <v>0</v>
      </c>
      <c r="AA367" s="2">
        <f t="shared" si="235"/>
        <v>0</v>
      </c>
      <c r="AB367" s="3">
        <f t="shared" si="236"/>
        <v>0</v>
      </c>
      <c r="AC367" s="2"/>
      <c r="AD367" s="109" t="b">
        <f t="shared" si="218"/>
        <v>1</v>
      </c>
      <c r="AE367" s="109" t="b">
        <f t="shared" si="219"/>
        <v>1</v>
      </c>
    </row>
    <row r="368" spans="1:31" ht="31.5">
      <c r="A368" s="2">
        <f>+A364+0.01</f>
        <v>23.120000000000005</v>
      </c>
      <c r="B368" s="2" t="s">
        <v>253</v>
      </c>
      <c r="C368" s="2">
        <v>121</v>
      </c>
      <c r="D368" s="3">
        <v>33.880000000000003</v>
      </c>
      <c r="E368" s="2">
        <f t="shared" si="237"/>
        <v>121</v>
      </c>
      <c r="F368" s="3">
        <f t="shared" si="238"/>
        <v>6.7760000000000007</v>
      </c>
      <c r="G368" s="108">
        <f t="shared" si="216"/>
        <v>1</v>
      </c>
      <c r="H368" s="108">
        <f t="shared" si="217"/>
        <v>0.2</v>
      </c>
      <c r="I368" s="2"/>
      <c r="J368" s="3"/>
      <c r="K368" s="2">
        <f t="shared" si="230"/>
        <v>0</v>
      </c>
      <c r="L368" s="3">
        <f t="shared" si="230"/>
        <v>27.104000000000003</v>
      </c>
      <c r="M368" s="2"/>
      <c r="N368" s="3"/>
      <c r="O368" s="2"/>
      <c r="P368" s="2"/>
      <c r="Q368" s="3">
        <f t="shared" si="231"/>
        <v>0</v>
      </c>
      <c r="R368" s="2">
        <f t="shared" si="232"/>
        <v>0</v>
      </c>
      <c r="S368" s="3">
        <f t="shared" si="233"/>
        <v>27.104000000000003</v>
      </c>
      <c r="T368" s="2">
        <v>0</v>
      </c>
      <c r="U368" s="3">
        <v>27.104000000000003</v>
      </c>
      <c r="V368" s="2"/>
      <c r="W368" s="3"/>
      <c r="X368" s="2"/>
      <c r="Y368" s="2"/>
      <c r="Z368" s="3">
        <f t="shared" si="234"/>
        <v>0</v>
      </c>
      <c r="AA368" s="2">
        <f t="shared" si="235"/>
        <v>0</v>
      </c>
      <c r="AB368" s="3">
        <f t="shared" si="236"/>
        <v>27.104000000000003</v>
      </c>
      <c r="AC368" s="2"/>
      <c r="AD368" s="109" t="b">
        <f t="shared" si="218"/>
        <v>1</v>
      </c>
      <c r="AE368" s="109" t="b">
        <f t="shared" si="219"/>
        <v>1</v>
      </c>
    </row>
    <row r="369" spans="1:31" ht="31.5">
      <c r="A369" s="2">
        <f t="shared" si="239"/>
        <v>23.130000000000006</v>
      </c>
      <c r="B369" s="2" t="s">
        <v>254</v>
      </c>
      <c r="C369" s="2">
        <v>0</v>
      </c>
      <c r="D369" s="3">
        <v>0</v>
      </c>
      <c r="E369" s="2">
        <f t="shared" si="237"/>
        <v>0</v>
      </c>
      <c r="F369" s="3">
        <f t="shared" si="238"/>
        <v>0</v>
      </c>
      <c r="G369" s="108" t="e">
        <f t="shared" si="216"/>
        <v>#DIV/0!</v>
      </c>
      <c r="H369" s="108" t="e">
        <f t="shared" si="217"/>
        <v>#DIV/0!</v>
      </c>
      <c r="I369" s="2"/>
      <c r="J369" s="3"/>
      <c r="K369" s="2">
        <f t="shared" si="230"/>
        <v>0</v>
      </c>
      <c r="L369" s="3">
        <f t="shared" si="230"/>
        <v>0</v>
      </c>
      <c r="M369" s="2"/>
      <c r="N369" s="3"/>
      <c r="O369" s="2"/>
      <c r="P369" s="2"/>
      <c r="Q369" s="3">
        <f t="shared" si="231"/>
        <v>0</v>
      </c>
      <c r="R369" s="2">
        <f t="shared" si="232"/>
        <v>0</v>
      </c>
      <c r="S369" s="3">
        <f t="shared" si="233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4"/>
        <v>0</v>
      </c>
      <c r="AA369" s="2">
        <f t="shared" si="235"/>
        <v>0</v>
      </c>
      <c r="AB369" s="3">
        <f t="shared" si="236"/>
        <v>0</v>
      </c>
      <c r="AC369" s="2"/>
      <c r="AD369" s="109" t="b">
        <f t="shared" si="218"/>
        <v>1</v>
      </c>
      <c r="AE369" s="109" t="b">
        <f t="shared" si="219"/>
        <v>1</v>
      </c>
    </row>
    <row r="370" spans="1:31">
      <c r="A370" s="2">
        <f t="shared" si="239"/>
        <v>23.140000000000008</v>
      </c>
      <c r="B370" s="2" t="s">
        <v>255</v>
      </c>
      <c r="C370" s="2">
        <v>0</v>
      </c>
      <c r="D370" s="3">
        <v>0</v>
      </c>
      <c r="E370" s="2">
        <f t="shared" si="237"/>
        <v>0</v>
      </c>
      <c r="F370" s="3">
        <f t="shared" si="238"/>
        <v>0</v>
      </c>
      <c r="G370" s="108" t="e">
        <f t="shared" si="216"/>
        <v>#DIV/0!</v>
      </c>
      <c r="H370" s="108" t="e">
        <f t="shared" si="217"/>
        <v>#DIV/0!</v>
      </c>
      <c r="I370" s="2"/>
      <c r="J370" s="3"/>
      <c r="K370" s="2">
        <f t="shared" si="230"/>
        <v>0</v>
      </c>
      <c r="L370" s="3">
        <f t="shared" si="230"/>
        <v>0</v>
      </c>
      <c r="M370" s="2"/>
      <c r="N370" s="3"/>
      <c r="O370" s="2"/>
      <c r="P370" s="2"/>
      <c r="Q370" s="3">
        <f t="shared" si="231"/>
        <v>0</v>
      </c>
      <c r="R370" s="2">
        <f t="shared" si="232"/>
        <v>0</v>
      </c>
      <c r="S370" s="3">
        <f t="shared" si="233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4"/>
        <v>0</v>
      </c>
      <c r="AA370" s="2">
        <f t="shared" si="235"/>
        <v>0</v>
      </c>
      <c r="AB370" s="3">
        <f t="shared" si="236"/>
        <v>0</v>
      </c>
      <c r="AC370" s="2"/>
      <c r="AD370" s="109" t="b">
        <f t="shared" si="218"/>
        <v>1</v>
      </c>
      <c r="AE370" s="109" t="b">
        <f t="shared" si="219"/>
        <v>1</v>
      </c>
    </row>
    <row r="371" spans="1:31">
      <c r="A371" s="2">
        <f t="shared" si="239"/>
        <v>23.150000000000009</v>
      </c>
      <c r="B371" s="2" t="s">
        <v>256</v>
      </c>
      <c r="C371" s="2">
        <v>0</v>
      </c>
      <c r="D371" s="3">
        <v>0</v>
      </c>
      <c r="E371" s="2">
        <f t="shared" si="237"/>
        <v>0</v>
      </c>
      <c r="F371" s="3">
        <f t="shared" si="238"/>
        <v>0</v>
      </c>
      <c r="G371" s="108" t="e">
        <f t="shared" si="216"/>
        <v>#DIV/0!</v>
      </c>
      <c r="H371" s="108" t="e">
        <f t="shared" si="217"/>
        <v>#DIV/0!</v>
      </c>
      <c r="I371" s="2"/>
      <c r="J371" s="3"/>
      <c r="K371" s="2">
        <f t="shared" si="230"/>
        <v>0</v>
      </c>
      <c r="L371" s="3">
        <f t="shared" si="230"/>
        <v>0</v>
      </c>
      <c r="M371" s="2"/>
      <c r="N371" s="3"/>
      <c r="O371" s="2"/>
      <c r="P371" s="2"/>
      <c r="Q371" s="3">
        <f t="shared" si="231"/>
        <v>0</v>
      </c>
      <c r="R371" s="2">
        <f t="shared" si="232"/>
        <v>0</v>
      </c>
      <c r="S371" s="3">
        <f t="shared" si="233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4"/>
        <v>0</v>
      </c>
      <c r="AA371" s="2">
        <f t="shared" si="235"/>
        <v>0</v>
      </c>
      <c r="AB371" s="3">
        <f t="shared" si="236"/>
        <v>0</v>
      </c>
      <c r="AC371" s="2"/>
      <c r="AD371" s="109" t="b">
        <f t="shared" si="218"/>
        <v>1</v>
      </c>
      <c r="AE371" s="109" t="b">
        <f t="shared" si="219"/>
        <v>1</v>
      </c>
    </row>
    <row r="372" spans="1:31" ht="47.25">
      <c r="A372" s="2">
        <f t="shared" si="239"/>
        <v>23.160000000000011</v>
      </c>
      <c r="B372" s="2" t="s">
        <v>257</v>
      </c>
      <c r="C372" s="2">
        <v>0</v>
      </c>
      <c r="D372" s="3">
        <v>0</v>
      </c>
      <c r="E372" s="2">
        <f t="shared" si="237"/>
        <v>0</v>
      </c>
      <c r="F372" s="3">
        <f t="shared" si="238"/>
        <v>0</v>
      </c>
      <c r="G372" s="108" t="e">
        <f t="shared" si="216"/>
        <v>#DIV/0!</v>
      </c>
      <c r="H372" s="108" t="e">
        <f t="shared" si="217"/>
        <v>#DIV/0!</v>
      </c>
      <c r="I372" s="2"/>
      <c r="J372" s="3"/>
      <c r="K372" s="2">
        <f t="shared" si="230"/>
        <v>0</v>
      </c>
      <c r="L372" s="3">
        <f t="shared" si="230"/>
        <v>0</v>
      </c>
      <c r="M372" s="2"/>
      <c r="N372" s="3"/>
      <c r="O372" s="2"/>
      <c r="P372" s="2"/>
      <c r="Q372" s="3">
        <f t="shared" si="231"/>
        <v>0</v>
      </c>
      <c r="R372" s="2">
        <f t="shared" si="232"/>
        <v>0</v>
      </c>
      <c r="S372" s="3">
        <f t="shared" si="233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4"/>
        <v>0</v>
      </c>
      <c r="AA372" s="2">
        <f t="shared" si="235"/>
        <v>0</v>
      </c>
      <c r="AB372" s="3">
        <f t="shared" si="236"/>
        <v>0</v>
      </c>
      <c r="AC372" s="2"/>
      <c r="AD372" s="109" t="b">
        <f t="shared" si="218"/>
        <v>1</v>
      </c>
      <c r="AE372" s="109" t="b">
        <f t="shared" si="219"/>
        <v>1</v>
      </c>
    </row>
    <row r="373" spans="1:31" ht="63">
      <c r="A373" s="2">
        <f t="shared" si="239"/>
        <v>23.170000000000012</v>
      </c>
      <c r="B373" s="2" t="s">
        <v>258</v>
      </c>
      <c r="C373" s="2">
        <v>0</v>
      </c>
      <c r="D373" s="3">
        <v>0</v>
      </c>
      <c r="E373" s="2">
        <f t="shared" si="237"/>
        <v>0</v>
      </c>
      <c r="F373" s="3">
        <f t="shared" si="238"/>
        <v>0</v>
      </c>
      <c r="G373" s="108" t="e">
        <f t="shared" si="216"/>
        <v>#DIV/0!</v>
      </c>
      <c r="H373" s="108" t="e">
        <f t="shared" si="217"/>
        <v>#DIV/0!</v>
      </c>
      <c r="I373" s="2"/>
      <c r="J373" s="3"/>
      <c r="K373" s="2">
        <f t="shared" si="230"/>
        <v>0</v>
      </c>
      <c r="L373" s="3">
        <f t="shared" si="230"/>
        <v>0</v>
      </c>
      <c r="M373" s="2"/>
      <c r="N373" s="3"/>
      <c r="O373" s="2"/>
      <c r="P373" s="2"/>
      <c r="Q373" s="3">
        <f t="shared" si="231"/>
        <v>0</v>
      </c>
      <c r="R373" s="2">
        <f t="shared" si="232"/>
        <v>0</v>
      </c>
      <c r="S373" s="3">
        <f t="shared" si="233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4"/>
        <v>0</v>
      </c>
      <c r="AA373" s="2">
        <f t="shared" si="235"/>
        <v>0</v>
      </c>
      <c r="AB373" s="3">
        <f t="shared" si="236"/>
        <v>0</v>
      </c>
      <c r="AC373" s="2"/>
      <c r="AD373" s="109" t="b">
        <f t="shared" si="218"/>
        <v>1</v>
      </c>
      <c r="AE373" s="109" t="b">
        <f t="shared" si="219"/>
        <v>1</v>
      </c>
    </row>
    <row r="374" spans="1:31" ht="47.25">
      <c r="A374" s="2">
        <f t="shared" si="239"/>
        <v>23.180000000000014</v>
      </c>
      <c r="B374" s="2" t="s">
        <v>259</v>
      </c>
      <c r="C374" s="2">
        <v>0</v>
      </c>
      <c r="D374" s="3">
        <v>0</v>
      </c>
      <c r="E374" s="2">
        <f t="shared" si="237"/>
        <v>0</v>
      </c>
      <c r="F374" s="3">
        <f t="shared" si="238"/>
        <v>0</v>
      </c>
      <c r="G374" s="108" t="e">
        <f t="shared" si="216"/>
        <v>#DIV/0!</v>
      </c>
      <c r="H374" s="108" t="e">
        <f t="shared" si="217"/>
        <v>#DIV/0!</v>
      </c>
      <c r="I374" s="2"/>
      <c r="J374" s="3"/>
      <c r="K374" s="2">
        <f t="shared" si="230"/>
        <v>0</v>
      </c>
      <c r="L374" s="3">
        <f t="shared" si="230"/>
        <v>0</v>
      </c>
      <c r="M374" s="2"/>
      <c r="N374" s="3"/>
      <c r="O374" s="2"/>
      <c r="P374" s="2"/>
      <c r="Q374" s="3">
        <f t="shared" si="231"/>
        <v>0</v>
      </c>
      <c r="R374" s="2">
        <f t="shared" si="232"/>
        <v>0</v>
      </c>
      <c r="S374" s="3">
        <f t="shared" si="233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4"/>
        <v>0</v>
      </c>
      <c r="AA374" s="2">
        <f t="shared" si="235"/>
        <v>0</v>
      </c>
      <c r="AB374" s="3">
        <f t="shared" si="236"/>
        <v>0</v>
      </c>
      <c r="AC374" s="2"/>
      <c r="AD374" s="109" t="b">
        <f t="shared" si="218"/>
        <v>1</v>
      </c>
      <c r="AE374" s="109" t="b">
        <f t="shared" si="219"/>
        <v>1</v>
      </c>
    </row>
    <row r="375" spans="1:31" ht="31.5">
      <c r="A375" s="2">
        <f t="shared" si="239"/>
        <v>23.190000000000015</v>
      </c>
      <c r="B375" s="2" t="s">
        <v>260</v>
      </c>
      <c r="C375" s="2">
        <v>327</v>
      </c>
      <c r="D375" s="3">
        <v>114.45</v>
      </c>
      <c r="E375" s="2">
        <f t="shared" si="237"/>
        <v>327</v>
      </c>
      <c r="F375" s="3">
        <f t="shared" si="238"/>
        <v>22.89</v>
      </c>
      <c r="G375" s="108">
        <f t="shared" si="216"/>
        <v>1</v>
      </c>
      <c r="H375" s="108">
        <f t="shared" si="217"/>
        <v>0.2</v>
      </c>
      <c r="I375" s="2"/>
      <c r="J375" s="3"/>
      <c r="K375" s="2">
        <f t="shared" si="230"/>
        <v>0</v>
      </c>
      <c r="L375" s="3">
        <f t="shared" si="230"/>
        <v>91.56</v>
      </c>
      <c r="M375" s="2"/>
      <c r="N375" s="3"/>
      <c r="O375" s="2"/>
      <c r="P375" s="2"/>
      <c r="Q375" s="3">
        <f t="shared" si="231"/>
        <v>0</v>
      </c>
      <c r="R375" s="2">
        <f t="shared" si="232"/>
        <v>0</v>
      </c>
      <c r="S375" s="3">
        <f t="shared" si="233"/>
        <v>91.56</v>
      </c>
      <c r="T375" s="2">
        <v>0</v>
      </c>
      <c r="U375" s="3">
        <v>91.56</v>
      </c>
      <c r="V375" s="2"/>
      <c r="W375" s="3"/>
      <c r="X375" s="2"/>
      <c r="Y375" s="2"/>
      <c r="Z375" s="3">
        <f t="shared" si="234"/>
        <v>0</v>
      </c>
      <c r="AA375" s="2">
        <f t="shared" si="235"/>
        <v>0</v>
      </c>
      <c r="AB375" s="3">
        <f t="shared" si="236"/>
        <v>91.56</v>
      </c>
      <c r="AC375" s="2"/>
      <c r="AD375" s="109" t="b">
        <f t="shared" si="218"/>
        <v>1</v>
      </c>
      <c r="AE375" s="109" t="b">
        <f t="shared" si="219"/>
        <v>1</v>
      </c>
    </row>
    <row r="376" spans="1:31" ht="31.5">
      <c r="A376" s="2">
        <f t="shared" si="239"/>
        <v>23.200000000000017</v>
      </c>
      <c r="B376" s="2" t="s">
        <v>261</v>
      </c>
      <c r="C376" s="2">
        <v>0</v>
      </c>
      <c r="D376" s="3">
        <v>0</v>
      </c>
      <c r="E376" s="2">
        <f t="shared" si="237"/>
        <v>0</v>
      </c>
      <c r="F376" s="3">
        <f t="shared" si="238"/>
        <v>0</v>
      </c>
      <c r="G376" s="108" t="e">
        <f t="shared" si="216"/>
        <v>#DIV/0!</v>
      </c>
      <c r="H376" s="108" t="e">
        <f t="shared" si="217"/>
        <v>#DIV/0!</v>
      </c>
      <c r="I376" s="2"/>
      <c r="J376" s="3"/>
      <c r="K376" s="2">
        <f t="shared" si="230"/>
        <v>0</v>
      </c>
      <c r="L376" s="3">
        <f t="shared" si="230"/>
        <v>0</v>
      </c>
      <c r="M376" s="2"/>
      <c r="N376" s="3"/>
      <c r="O376" s="2"/>
      <c r="P376" s="2"/>
      <c r="Q376" s="3">
        <f t="shared" si="231"/>
        <v>0</v>
      </c>
      <c r="R376" s="2">
        <f t="shared" si="232"/>
        <v>0</v>
      </c>
      <c r="S376" s="3">
        <f t="shared" si="233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4"/>
        <v>0</v>
      </c>
      <c r="AA376" s="2">
        <f t="shared" si="235"/>
        <v>0</v>
      </c>
      <c r="AB376" s="3">
        <f t="shared" si="236"/>
        <v>0</v>
      </c>
      <c r="AC376" s="2"/>
      <c r="AD376" s="109" t="b">
        <f t="shared" si="218"/>
        <v>1</v>
      </c>
      <c r="AE376" s="109" t="b">
        <f t="shared" si="219"/>
        <v>1</v>
      </c>
    </row>
    <row r="377" spans="1:31" ht="31.5">
      <c r="A377" s="2">
        <f t="shared" si="239"/>
        <v>23.210000000000019</v>
      </c>
      <c r="B377" s="2" t="s">
        <v>262</v>
      </c>
      <c r="C377" s="2">
        <v>0</v>
      </c>
      <c r="D377" s="3">
        <v>0</v>
      </c>
      <c r="E377" s="2">
        <f t="shared" si="237"/>
        <v>0</v>
      </c>
      <c r="F377" s="3">
        <f t="shared" si="238"/>
        <v>0</v>
      </c>
      <c r="G377" s="108" t="e">
        <f t="shared" si="216"/>
        <v>#DIV/0!</v>
      </c>
      <c r="H377" s="108" t="e">
        <f t="shared" si="217"/>
        <v>#DIV/0!</v>
      </c>
      <c r="I377" s="2"/>
      <c r="J377" s="3"/>
      <c r="K377" s="2">
        <f t="shared" si="230"/>
        <v>0</v>
      </c>
      <c r="L377" s="3">
        <f t="shared" si="230"/>
        <v>0</v>
      </c>
      <c r="M377" s="2"/>
      <c r="N377" s="3"/>
      <c r="O377" s="2"/>
      <c r="P377" s="2"/>
      <c r="Q377" s="3">
        <f t="shared" si="231"/>
        <v>0</v>
      </c>
      <c r="R377" s="2">
        <f t="shared" si="232"/>
        <v>0</v>
      </c>
      <c r="S377" s="3">
        <f t="shared" si="233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4"/>
        <v>0</v>
      </c>
      <c r="AA377" s="2">
        <f t="shared" si="235"/>
        <v>0</v>
      </c>
      <c r="AB377" s="3">
        <f t="shared" si="236"/>
        <v>0</v>
      </c>
      <c r="AC377" s="2"/>
      <c r="AD377" s="109" t="b">
        <f t="shared" si="218"/>
        <v>1</v>
      </c>
      <c r="AE377" s="109" t="b">
        <f t="shared" si="219"/>
        <v>1</v>
      </c>
    </row>
    <row r="378" spans="1:31" ht="31.5">
      <c r="A378" s="2">
        <f t="shared" si="239"/>
        <v>23.22000000000002</v>
      </c>
      <c r="B378" s="2" t="s">
        <v>263</v>
      </c>
      <c r="C378" s="2">
        <v>0</v>
      </c>
      <c r="D378" s="3">
        <v>0</v>
      </c>
      <c r="E378" s="2">
        <f t="shared" si="237"/>
        <v>0</v>
      </c>
      <c r="F378" s="3">
        <f t="shared" si="238"/>
        <v>0</v>
      </c>
      <c r="G378" s="108" t="e">
        <f t="shared" si="216"/>
        <v>#DIV/0!</v>
      </c>
      <c r="H378" s="108" t="e">
        <f t="shared" si="217"/>
        <v>#DIV/0!</v>
      </c>
      <c r="I378" s="2"/>
      <c r="J378" s="3"/>
      <c r="K378" s="2">
        <f t="shared" si="230"/>
        <v>0</v>
      </c>
      <c r="L378" s="3">
        <f t="shared" si="230"/>
        <v>0</v>
      </c>
      <c r="M378" s="2"/>
      <c r="N378" s="3"/>
      <c r="O378" s="2"/>
      <c r="P378" s="2">
        <v>2</v>
      </c>
      <c r="Q378" s="3">
        <v>4</v>
      </c>
      <c r="R378" s="2">
        <f t="shared" si="232"/>
        <v>2</v>
      </c>
      <c r="S378" s="3">
        <f t="shared" si="233"/>
        <v>4</v>
      </c>
      <c r="T378" s="2">
        <v>0</v>
      </c>
      <c r="U378" s="3">
        <v>0</v>
      </c>
      <c r="V378" s="2"/>
      <c r="W378" s="3"/>
      <c r="X378" s="2"/>
      <c r="Y378" s="2">
        <v>2</v>
      </c>
      <c r="Z378" s="3">
        <v>4</v>
      </c>
      <c r="AA378" s="2">
        <f t="shared" si="235"/>
        <v>2</v>
      </c>
      <c r="AB378" s="3">
        <f t="shared" si="236"/>
        <v>4</v>
      </c>
      <c r="AC378" s="2"/>
      <c r="AD378" s="109" t="b">
        <f t="shared" si="218"/>
        <v>0</v>
      </c>
      <c r="AE378" s="109" t="b">
        <f t="shared" si="219"/>
        <v>1</v>
      </c>
    </row>
    <row r="379" spans="1:31" ht="47.25">
      <c r="A379" s="2">
        <f t="shared" si="239"/>
        <v>23.230000000000022</v>
      </c>
      <c r="B379" s="2" t="s">
        <v>264</v>
      </c>
      <c r="C379" s="2">
        <v>0</v>
      </c>
      <c r="D379" s="3">
        <v>0</v>
      </c>
      <c r="E379" s="2">
        <f t="shared" si="237"/>
        <v>0</v>
      </c>
      <c r="F379" s="3">
        <f t="shared" si="238"/>
        <v>0</v>
      </c>
      <c r="G379" s="108" t="e">
        <f t="shared" si="216"/>
        <v>#DIV/0!</v>
      </c>
      <c r="H379" s="108" t="e">
        <f t="shared" si="217"/>
        <v>#DIV/0!</v>
      </c>
      <c r="I379" s="2"/>
      <c r="J379" s="3"/>
      <c r="K379" s="2">
        <f t="shared" si="230"/>
        <v>0</v>
      </c>
      <c r="L379" s="3">
        <f t="shared" si="230"/>
        <v>0</v>
      </c>
      <c r="M379" s="2"/>
      <c r="N379" s="3"/>
      <c r="O379" s="2"/>
      <c r="P379" s="2">
        <v>1</v>
      </c>
      <c r="Q379" s="3">
        <v>2</v>
      </c>
      <c r="R379" s="2">
        <f t="shared" si="232"/>
        <v>1</v>
      </c>
      <c r="S379" s="3">
        <f t="shared" si="233"/>
        <v>2</v>
      </c>
      <c r="T379" s="2">
        <v>0</v>
      </c>
      <c r="U379" s="3">
        <v>0</v>
      </c>
      <c r="V379" s="2"/>
      <c r="W379" s="3"/>
      <c r="X379" s="2"/>
      <c r="Y379" s="2">
        <v>1</v>
      </c>
      <c r="Z379" s="3">
        <v>2</v>
      </c>
      <c r="AA379" s="2">
        <f t="shared" si="235"/>
        <v>1</v>
      </c>
      <c r="AB379" s="3">
        <f t="shared" si="236"/>
        <v>2</v>
      </c>
      <c r="AC379" s="2"/>
      <c r="AD379" s="109" t="b">
        <f t="shared" si="218"/>
        <v>0</v>
      </c>
      <c r="AE379" s="109" t="b">
        <f t="shared" si="219"/>
        <v>1</v>
      </c>
    </row>
    <row r="380" spans="1:31" ht="63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7"/>
        <v>0</v>
      </c>
      <c r="F380" s="3">
        <f t="shared" si="238"/>
        <v>0</v>
      </c>
      <c r="G380" s="108" t="e">
        <f t="shared" si="216"/>
        <v>#DIV/0!</v>
      </c>
      <c r="H380" s="108" t="e">
        <f t="shared" si="217"/>
        <v>#DIV/0!</v>
      </c>
      <c r="I380" s="2"/>
      <c r="J380" s="3"/>
      <c r="K380" s="2">
        <f t="shared" si="230"/>
        <v>0</v>
      </c>
      <c r="L380" s="3">
        <f t="shared" si="230"/>
        <v>0</v>
      </c>
      <c r="M380" s="2"/>
      <c r="N380" s="3"/>
      <c r="O380" s="2"/>
      <c r="P380" s="2"/>
      <c r="Q380" s="3"/>
      <c r="R380" s="2">
        <f t="shared" si="232"/>
        <v>0</v>
      </c>
      <c r="S380" s="3">
        <f t="shared" si="233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4"/>
        <v>0</v>
      </c>
      <c r="AA380" s="2">
        <f t="shared" si="235"/>
        <v>0</v>
      </c>
      <c r="AB380" s="3">
        <f t="shared" si="236"/>
        <v>0</v>
      </c>
      <c r="AC380" s="2"/>
      <c r="AD380" s="109" t="b">
        <f t="shared" si="218"/>
        <v>1</v>
      </c>
      <c r="AE380" s="109" t="b">
        <f t="shared" si="219"/>
        <v>1</v>
      </c>
    </row>
    <row r="381" spans="1:31" ht="94.5">
      <c r="A381" s="2"/>
      <c r="B381" s="2" t="s">
        <v>266</v>
      </c>
      <c r="C381" s="2">
        <v>0</v>
      </c>
      <c r="D381" s="3">
        <v>0</v>
      </c>
      <c r="E381" s="2">
        <f t="shared" si="237"/>
        <v>0</v>
      </c>
      <c r="F381" s="3">
        <f t="shared" si="238"/>
        <v>0</v>
      </c>
      <c r="G381" s="108" t="e">
        <f t="shared" si="216"/>
        <v>#DIV/0!</v>
      </c>
      <c r="H381" s="108" t="e">
        <f t="shared" si="217"/>
        <v>#DIV/0!</v>
      </c>
      <c r="I381" s="2"/>
      <c r="J381" s="3"/>
      <c r="K381" s="2">
        <f t="shared" si="230"/>
        <v>0</v>
      </c>
      <c r="L381" s="3">
        <f t="shared" si="230"/>
        <v>0</v>
      </c>
      <c r="M381" s="2"/>
      <c r="N381" s="3"/>
      <c r="O381" s="2"/>
      <c r="P381" s="2"/>
      <c r="Q381" s="3">
        <f t="shared" si="231"/>
        <v>0</v>
      </c>
      <c r="R381" s="2">
        <f t="shared" si="232"/>
        <v>0</v>
      </c>
      <c r="S381" s="3">
        <f t="shared" si="233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4"/>
        <v>0</v>
      </c>
      <c r="AA381" s="2">
        <f t="shared" si="235"/>
        <v>0</v>
      </c>
      <c r="AB381" s="3">
        <f t="shared" si="236"/>
        <v>0</v>
      </c>
      <c r="AC381" s="2"/>
      <c r="AD381" s="109" t="b">
        <f t="shared" si="218"/>
        <v>1</v>
      </c>
      <c r="AE381" s="109" t="b">
        <f t="shared" si="219"/>
        <v>1</v>
      </c>
    </row>
    <row r="382" spans="1:31" ht="31.5">
      <c r="A382" s="2"/>
      <c r="B382" s="2" t="s">
        <v>267</v>
      </c>
      <c r="C382" s="2">
        <v>0</v>
      </c>
      <c r="D382" s="3">
        <v>0</v>
      </c>
      <c r="E382" s="2">
        <f t="shared" si="237"/>
        <v>0</v>
      </c>
      <c r="F382" s="3">
        <f t="shared" si="238"/>
        <v>0</v>
      </c>
      <c r="G382" s="108" t="e">
        <f t="shared" si="216"/>
        <v>#DIV/0!</v>
      </c>
      <c r="H382" s="108" t="e">
        <f t="shared" si="217"/>
        <v>#DIV/0!</v>
      </c>
      <c r="I382" s="2"/>
      <c r="J382" s="3"/>
      <c r="K382" s="2">
        <f t="shared" si="230"/>
        <v>0</v>
      </c>
      <c r="L382" s="3">
        <f t="shared" si="230"/>
        <v>0</v>
      </c>
      <c r="M382" s="2"/>
      <c r="N382" s="3"/>
      <c r="O382" s="2"/>
      <c r="P382" s="2"/>
      <c r="Q382" s="3">
        <f t="shared" si="231"/>
        <v>0</v>
      </c>
      <c r="R382" s="2">
        <f t="shared" si="232"/>
        <v>0</v>
      </c>
      <c r="S382" s="3">
        <f t="shared" si="233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4"/>
        <v>0</v>
      </c>
      <c r="AA382" s="2">
        <f t="shared" si="235"/>
        <v>0</v>
      </c>
      <c r="AB382" s="3">
        <f t="shared" si="236"/>
        <v>0</v>
      </c>
      <c r="AC382" s="2"/>
      <c r="AD382" s="109" t="b">
        <f t="shared" si="218"/>
        <v>1</v>
      </c>
      <c r="AE382" s="109" t="b">
        <f t="shared" si="219"/>
        <v>1</v>
      </c>
    </row>
    <row r="383" spans="1:31" ht="31.5">
      <c r="A383" s="2"/>
      <c r="B383" s="2" t="s">
        <v>268</v>
      </c>
      <c r="C383" s="2">
        <v>0</v>
      </c>
      <c r="D383" s="3">
        <v>0</v>
      </c>
      <c r="E383" s="2">
        <f t="shared" si="237"/>
        <v>0</v>
      </c>
      <c r="F383" s="3">
        <f t="shared" si="238"/>
        <v>0</v>
      </c>
      <c r="G383" s="108" t="e">
        <f t="shared" si="216"/>
        <v>#DIV/0!</v>
      </c>
      <c r="H383" s="108" t="e">
        <f t="shared" si="217"/>
        <v>#DIV/0!</v>
      </c>
      <c r="I383" s="2"/>
      <c r="J383" s="3"/>
      <c r="K383" s="2">
        <f t="shared" si="230"/>
        <v>0</v>
      </c>
      <c r="L383" s="3">
        <f t="shared" si="230"/>
        <v>0</v>
      </c>
      <c r="M383" s="2"/>
      <c r="N383" s="3"/>
      <c r="O383" s="2"/>
      <c r="P383" s="2"/>
      <c r="Q383" s="3">
        <f t="shared" si="231"/>
        <v>0</v>
      </c>
      <c r="R383" s="2">
        <f t="shared" si="232"/>
        <v>0</v>
      </c>
      <c r="S383" s="3">
        <f t="shared" si="233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4"/>
        <v>0</v>
      </c>
      <c r="AA383" s="2">
        <f t="shared" si="235"/>
        <v>0</v>
      </c>
      <c r="AB383" s="3">
        <f t="shared" si="236"/>
        <v>0</v>
      </c>
      <c r="AC383" s="2"/>
      <c r="AD383" s="109" t="b">
        <f t="shared" si="218"/>
        <v>1</v>
      </c>
      <c r="AE383" s="109" t="b">
        <f t="shared" si="219"/>
        <v>1</v>
      </c>
    </row>
    <row r="384" spans="1:31" ht="47.25">
      <c r="A384" s="2"/>
      <c r="B384" s="2" t="s">
        <v>269</v>
      </c>
      <c r="C384" s="2">
        <v>2</v>
      </c>
      <c r="D384" s="3">
        <v>208</v>
      </c>
      <c r="E384" s="2">
        <f t="shared" si="237"/>
        <v>2</v>
      </c>
      <c r="F384" s="3">
        <f t="shared" si="238"/>
        <v>41.6</v>
      </c>
      <c r="G384" s="108">
        <f t="shared" si="216"/>
        <v>1</v>
      </c>
      <c r="H384" s="108">
        <f t="shared" si="217"/>
        <v>0.2</v>
      </c>
      <c r="I384" s="2"/>
      <c r="J384" s="3"/>
      <c r="K384" s="2">
        <f t="shared" si="230"/>
        <v>0</v>
      </c>
      <c r="L384" s="3">
        <f t="shared" si="230"/>
        <v>166.4</v>
      </c>
      <c r="M384" s="2"/>
      <c r="N384" s="3"/>
      <c r="O384" s="2"/>
      <c r="P384" s="2"/>
      <c r="Q384" s="3">
        <f t="shared" si="231"/>
        <v>0</v>
      </c>
      <c r="R384" s="2">
        <f t="shared" si="232"/>
        <v>0</v>
      </c>
      <c r="S384" s="3">
        <f t="shared" si="233"/>
        <v>166.4</v>
      </c>
      <c r="T384" s="2">
        <v>0</v>
      </c>
      <c r="U384" s="3">
        <v>166.4</v>
      </c>
      <c r="V384" s="2"/>
      <c r="W384" s="3"/>
      <c r="X384" s="2"/>
      <c r="Y384" s="2"/>
      <c r="Z384" s="3">
        <f t="shared" si="234"/>
        <v>0</v>
      </c>
      <c r="AA384" s="2">
        <f t="shared" si="235"/>
        <v>0</v>
      </c>
      <c r="AB384" s="3">
        <f t="shared" si="236"/>
        <v>166.4</v>
      </c>
      <c r="AC384" s="2"/>
      <c r="AD384" s="109" t="b">
        <f t="shared" si="218"/>
        <v>1</v>
      </c>
      <c r="AE384" s="109" t="b">
        <f t="shared" si="219"/>
        <v>1</v>
      </c>
    </row>
    <row r="385" spans="1:31" ht="94.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7"/>
        <v>0</v>
      </c>
      <c r="F385" s="3">
        <f t="shared" si="238"/>
        <v>0</v>
      </c>
      <c r="G385" s="108" t="e">
        <f t="shared" si="216"/>
        <v>#DIV/0!</v>
      </c>
      <c r="H385" s="108" t="e">
        <f t="shared" si="217"/>
        <v>#DIV/0!</v>
      </c>
      <c r="I385" s="2"/>
      <c r="J385" s="3"/>
      <c r="K385" s="2">
        <f t="shared" si="230"/>
        <v>0</v>
      </c>
      <c r="L385" s="3">
        <f t="shared" si="230"/>
        <v>0</v>
      </c>
      <c r="M385" s="2"/>
      <c r="N385" s="3"/>
      <c r="O385" s="2"/>
      <c r="P385" s="2"/>
      <c r="Q385" s="3">
        <f t="shared" si="231"/>
        <v>0</v>
      </c>
      <c r="R385" s="2">
        <f t="shared" si="232"/>
        <v>0</v>
      </c>
      <c r="S385" s="3">
        <f t="shared" si="233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4"/>
        <v>0</v>
      </c>
      <c r="AA385" s="2">
        <f t="shared" si="235"/>
        <v>0</v>
      </c>
      <c r="AB385" s="3">
        <f t="shared" si="236"/>
        <v>0</v>
      </c>
      <c r="AC385" s="2"/>
      <c r="AD385" s="109" t="b">
        <f t="shared" si="218"/>
        <v>1</v>
      </c>
      <c r="AE385" s="109" t="b">
        <f t="shared" si="219"/>
        <v>1</v>
      </c>
    </row>
    <row r="386" spans="1:31" s="176" customFormat="1">
      <c r="A386" s="4"/>
      <c r="B386" s="4" t="s">
        <v>106</v>
      </c>
      <c r="C386" s="4">
        <f>SUM(C350:C385)</f>
        <v>507</v>
      </c>
      <c r="D386" s="5">
        <f>SUM(D350:D385)</f>
        <v>1407.2100000000003</v>
      </c>
      <c r="E386" s="4">
        <f>SUM(E350:E385)</f>
        <v>507</v>
      </c>
      <c r="F386" s="5">
        <f>SUM(F350:F385)</f>
        <v>281.44200000000006</v>
      </c>
      <c r="G386" s="175">
        <f t="shared" si="216"/>
        <v>1</v>
      </c>
      <c r="H386" s="175">
        <f t="shared" si="217"/>
        <v>0.2</v>
      </c>
      <c r="I386" s="4">
        <f t="shared" ref="I386:N386" si="240">SUM(I350:I385)</f>
        <v>0</v>
      </c>
      <c r="J386" s="5">
        <f t="shared" si="240"/>
        <v>0</v>
      </c>
      <c r="K386" s="4">
        <f t="shared" si="240"/>
        <v>0</v>
      </c>
      <c r="L386" s="5">
        <f t="shared" si="240"/>
        <v>1125.7680000000003</v>
      </c>
      <c r="M386" s="4">
        <f t="shared" si="240"/>
        <v>0</v>
      </c>
      <c r="N386" s="5">
        <f t="shared" si="240"/>
        <v>0</v>
      </c>
      <c r="O386" s="4"/>
      <c r="P386" s="4">
        <f t="shared" ref="P386:W386" si="241">SUM(P350:P385)</f>
        <v>3</v>
      </c>
      <c r="Q386" s="5">
        <f t="shared" si="241"/>
        <v>6</v>
      </c>
      <c r="R386" s="4">
        <f t="shared" si="241"/>
        <v>3</v>
      </c>
      <c r="S386" s="5">
        <f t="shared" si="241"/>
        <v>1131.7680000000003</v>
      </c>
      <c r="T386" s="4">
        <f t="shared" si="241"/>
        <v>0</v>
      </c>
      <c r="U386" s="5">
        <f t="shared" si="241"/>
        <v>1125.7680000000003</v>
      </c>
      <c r="V386" s="4">
        <f t="shared" si="241"/>
        <v>0</v>
      </c>
      <c r="W386" s="5">
        <f t="shared" si="241"/>
        <v>0</v>
      </c>
      <c r="X386" s="4"/>
      <c r="Y386" s="4">
        <f>SUM(Y350:Y385)</f>
        <v>3</v>
      </c>
      <c r="Z386" s="5">
        <f>SUM(Z350:Z385)</f>
        <v>6</v>
      </c>
      <c r="AA386" s="4">
        <f>SUM(AA350:AA385)</f>
        <v>3</v>
      </c>
      <c r="AB386" s="5">
        <f>SUM(AB350:AB385)</f>
        <v>1131.7680000000003</v>
      </c>
      <c r="AC386" s="4"/>
      <c r="AD386" s="109" t="b">
        <f t="shared" si="218"/>
        <v>0</v>
      </c>
      <c r="AE386" s="109" t="b">
        <f t="shared" si="219"/>
        <v>1</v>
      </c>
    </row>
    <row r="387" spans="1:31" s="176" customFormat="1" ht="47.25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8"/>
        <v>1</v>
      </c>
      <c r="AE387" s="109" t="b">
        <f t="shared" si="219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8"/>
        <v>1</v>
      </c>
      <c r="AE388" s="109" t="b">
        <f t="shared" si="219"/>
        <v>1</v>
      </c>
    </row>
    <row r="389" spans="1:31" ht="31.5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6"/>
        <v>#DIV/0!</v>
      </c>
      <c r="H389" s="108" t="e">
        <f t="shared" si="217"/>
        <v>#DIV/0!</v>
      </c>
      <c r="I389" s="2">
        <f t="shared" ref="I389:J392" si="242">C389-E389</f>
        <v>0</v>
      </c>
      <c r="J389" s="3">
        <f t="shared" si="242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3">K389+M389+P389</f>
        <v>0</v>
      </c>
      <c r="S389" s="3">
        <f t="shared" si="243"/>
        <v>0</v>
      </c>
      <c r="T389" s="2"/>
      <c r="U389" s="3"/>
      <c r="V389" s="2"/>
      <c r="W389" s="3"/>
      <c r="X389" s="2"/>
      <c r="Y389" s="2"/>
      <c r="Z389" s="3">
        <f>X389*Y389</f>
        <v>0</v>
      </c>
      <c r="AA389" s="2">
        <f t="shared" ref="AA389:AB392" si="244">T389+V389+Y389</f>
        <v>0</v>
      </c>
      <c r="AB389" s="3">
        <f t="shared" si="244"/>
        <v>0</v>
      </c>
      <c r="AC389" s="2"/>
      <c r="AD389" s="109" t="b">
        <f t="shared" si="218"/>
        <v>1</v>
      </c>
      <c r="AE389" s="109" t="b">
        <f t="shared" si="219"/>
        <v>1</v>
      </c>
    </row>
    <row r="390" spans="1:31" ht="47.25">
      <c r="A390" s="2"/>
      <c r="B390" s="2" t="s">
        <v>275</v>
      </c>
      <c r="C390" s="2">
        <v>1</v>
      </c>
      <c r="D390" s="3">
        <v>71.180000000000007</v>
      </c>
      <c r="E390" s="2">
        <f>C390</f>
        <v>1</v>
      </c>
      <c r="F390" s="3">
        <f>D390</f>
        <v>71.180000000000007</v>
      </c>
      <c r="G390" s="108">
        <f t="shared" si="216"/>
        <v>1</v>
      </c>
      <c r="H390" s="108">
        <f t="shared" si="217"/>
        <v>1</v>
      </c>
      <c r="I390" s="2">
        <f t="shared" si="242"/>
        <v>0</v>
      </c>
      <c r="J390" s="3">
        <f t="shared" si="242"/>
        <v>0</v>
      </c>
      <c r="K390" s="2"/>
      <c r="L390" s="3"/>
      <c r="M390" s="2"/>
      <c r="N390" s="3"/>
      <c r="O390" s="3">
        <v>70</v>
      </c>
      <c r="P390" s="2">
        <v>1</v>
      </c>
      <c r="Q390" s="3">
        <f>P390*O390</f>
        <v>70</v>
      </c>
      <c r="R390" s="2">
        <f t="shared" si="243"/>
        <v>1</v>
      </c>
      <c r="S390" s="3">
        <f t="shared" si="243"/>
        <v>70</v>
      </c>
      <c r="T390" s="2"/>
      <c r="U390" s="3"/>
      <c r="V390" s="2"/>
      <c r="W390" s="3"/>
      <c r="X390" s="2">
        <v>70</v>
      </c>
      <c r="Y390" s="2">
        <v>1</v>
      </c>
      <c r="Z390" s="3">
        <f>X390*Y390</f>
        <v>70</v>
      </c>
      <c r="AA390" s="2">
        <f t="shared" si="244"/>
        <v>1</v>
      </c>
      <c r="AB390" s="3">
        <f t="shared" si="244"/>
        <v>70</v>
      </c>
      <c r="AC390" s="2"/>
      <c r="AD390" s="109" t="b">
        <f t="shared" si="218"/>
        <v>1</v>
      </c>
      <c r="AE390" s="109" t="b">
        <f t="shared" si="219"/>
        <v>1</v>
      </c>
    </row>
    <row r="391" spans="1:31" ht="47.2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6"/>
        <v>#DIV/0!</v>
      </c>
      <c r="H391" s="108" t="e">
        <f t="shared" si="217"/>
        <v>#DIV/0!</v>
      </c>
      <c r="I391" s="2">
        <f t="shared" si="242"/>
        <v>0</v>
      </c>
      <c r="J391" s="3">
        <f t="shared" si="242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3"/>
        <v>0</v>
      </c>
      <c r="S391" s="3">
        <f t="shared" si="243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4"/>
        <v>0</v>
      </c>
      <c r="AB391" s="3">
        <f t="shared" si="244"/>
        <v>0</v>
      </c>
      <c r="AC391" s="2"/>
      <c r="AD391" s="109" t="b">
        <f t="shared" si="218"/>
        <v>1</v>
      </c>
      <c r="AE391" s="109" t="b">
        <f t="shared" si="219"/>
        <v>1</v>
      </c>
    </row>
    <row r="392" spans="1:31" ht="31.5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5">E392/C392</f>
        <v>#DIV/0!</v>
      </c>
      <c r="H392" s="108" t="e">
        <f t="shared" ref="H392:H455" si="246">F392/D392</f>
        <v>#DIV/0!</v>
      </c>
      <c r="I392" s="2">
        <f t="shared" si="242"/>
        <v>0</v>
      </c>
      <c r="J392" s="3">
        <f t="shared" si="242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3"/>
        <v>0</v>
      </c>
      <c r="S392" s="3">
        <f t="shared" si="243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4"/>
        <v>0</v>
      </c>
      <c r="AB392" s="3">
        <f t="shared" si="244"/>
        <v>0</v>
      </c>
      <c r="AC392" s="2"/>
      <c r="AD392" s="109" t="b">
        <f t="shared" ref="AD392:AD455" si="247">X392*Y392=Z392</f>
        <v>1</v>
      </c>
      <c r="AE392" s="109" t="b">
        <f t="shared" ref="AE392:AE455" si="248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71.180000000000007</v>
      </c>
      <c r="E393" s="4">
        <f>SUM(E389:E392)</f>
        <v>1</v>
      </c>
      <c r="F393" s="5">
        <f>SUM(F389:F392)</f>
        <v>71.180000000000007</v>
      </c>
      <c r="G393" s="175">
        <f t="shared" si="245"/>
        <v>1</v>
      </c>
      <c r="H393" s="175">
        <f t="shared" si="246"/>
        <v>1</v>
      </c>
      <c r="I393" s="4">
        <f t="shared" ref="I393:N393" si="249">SUM(I389:I392)</f>
        <v>0</v>
      </c>
      <c r="J393" s="5">
        <f t="shared" si="249"/>
        <v>0</v>
      </c>
      <c r="K393" s="4">
        <f t="shared" si="249"/>
        <v>0</v>
      </c>
      <c r="L393" s="5">
        <f t="shared" si="249"/>
        <v>0</v>
      </c>
      <c r="M393" s="4">
        <f t="shared" si="249"/>
        <v>0</v>
      </c>
      <c r="N393" s="5">
        <f t="shared" si="249"/>
        <v>0</v>
      </c>
      <c r="O393" s="4"/>
      <c r="P393" s="4">
        <f t="shared" ref="P393:W393" si="250">SUM(P389:P392)</f>
        <v>1</v>
      </c>
      <c r="Q393" s="5">
        <f t="shared" si="250"/>
        <v>70</v>
      </c>
      <c r="R393" s="4">
        <f t="shared" si="250"/>
        <v>1</v>
      </c>
      <c r="S393" s="5">
        <f t="shared" si="250"/>
        <v>70</v>
      </c>
      <c r="T393" s="4">
        <f t="shared" si="250"/>
        <v>0</v>
      </c>
      <c r="U393" s="5">
        <f t="shared" si="250"/>
        <v>0</v>
      </c>
      <c r="V393" s="4">
        <f t="shared" si="250"/>
        <v>0</v>
      </c>
      <c r="W393" s="5">
        <f t="shared" si="250"/>
        <v>0</v>
      </c>
      <c r="X393" s="4"/>
      <c r="Y393" s="4">
        <f>SUM(Y389:Y392)</f>
        <v>1</v>
      </c>
      <c r="Z393" s="5">
        <f>SUM(Z389:Z392)</f>
        <v>70</v>
      </c>
      <c r="AA393" s="4">
        <f>SUM(AA389:AA392)</f>
        <v>1</v>
      </c>
      <c r="AB393" s="5">
        <f>SUM(AB389:AB392)</f>
        <v>70</v>
      </c>
      <c r="AC393" s="4"/>
      <c r="AD393" s="109" t="b">
        <f t="shared" si="247"/>
        <v>0</v>
      </c>
      <c r="AE393" s="109" t="b">
        <f t="shared" si="248"/>
        <v>1</v>
      </c>
    </row>
    <row r="394" spans="1:31" ht="126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7"/>
        <v>1</v>
      </c>
      <c r="AE394" s="109" t="b">
        <f t="shared" si="248"/>
        <v>1</v>
      </c>
    </row>
    <row r="395" spans="1:31">
      <c r="A395" s="2"/>
      <c r="B395" s="2" t="s">
        <v>125</v>
      </c>
      <c r="C395" s="2">
        <v>164</v>
      </c>
      <c r="D395" s="3">
        <v>10.496</v>
      </c>
      <c r="E395" s="2">
        <f>E324</f>
        <v>262</v>
      </c>
      <c r="F395" s="222">
        <f>E395*0.0022</f>
        <v>0.57640000000000002</v>
      </c>
      <c r="G395" s="108">
        <f t="shared" si="245"/>
        <v>1.5975609756097562</v>
      </c>
      <c r="H395" s="108">
        <f t="shared" si="246"/>
        <v>5.4916158536585366E-2</v>
      </c>
      <c r="I395" s="2">
        <f t="shared" ref="I395:J398" si="251">C395-E395</f>
        <v>-98</v>
      </c>
      <c r="J395" s="3">
        <f t="shared" si="251"/>
        <v>9.9196000000000009</v>
      </c>
      <c r="K395" s="2"/>
      <c r="L395" s="3"/>
      <c r="M395" s="2"/>
      <c r="N395" s="3"/>
      <c r="O395" s="3">
        <v>7.0199999999999999E-2</v>
      </c>
      <c r="P395" s="2">
        <f>P324</f>
        <v>260</v>
      </c>
      <c r="Q395" s="3">
        <f>P395*O395</f>
        <v>18.251999999999999</v>
      </c>
      <c r="R395" s="2">
        <f t="shared" ref="R395:S398" si="252">K395+M395+P395</f>
        <v>260</v>
      </c>
      <c r="S395" s="3">
        <f t="shared" si="252"/>
        <v>18.251999999999999</v>
      </c>
      <c r="T395" s="2"/>
      <c r="U395" s="3"/>
      <c r="V395" s="2"/>
      <c r="W395" s="3"/>
      <c r="X395" s="3">
        <v>7.0199999999999999E-2</v>
      </c>
      <c r="Y395" s="2">
        <f>Y324</f>
        <v>260</v>
      </c>
      <c r="Z395" s="3">
        <f>Y395*X395</f>
        <v>18.251999999999999</v>
      </c>
      <c r="AA395" s="2">
        <f t="shared" ref="AA395:AB398" si="253">T395+V395+Y395</f>
        <v>260</v>
      </c>
      <c r="AB395" s="3">
        <f t="shared" si="253"/>
        <v>18.251999999999999</v>
      </c>
      <c r="AC395" s="2"/>
      <c r="AD395" s="109" t="b">
        <f t="shared" si="247"/>
        <v>1</v>
      </c>
      <c r="AE395" s="109" t="b">
        <f t="shared" si="248"/>
        <v>1</v>
      </c>
    </row>
    <row r="396" spans="1:31">
      <c r="A396" s="2"/>
      <c r="B396" s="2" t="s">
        <v>173</v>
      </c>
      <c r="C396" s="2">
        <v>6767</v>
      </c>
      <c r="D396" s="3">
        <v>11.16555</v>
      </c>
      <c r="E396" s="2"/>
      <c r="F396" s="222"/>
      <c r="G396" s="108">
        <f t="shared" si="245"/>
        <v>0</v>
      </c>
      <c r="H396" s="108">
        <f t="shared" si="246"/>
        <v>0</v>
      </c>
      <c r="I396" s="2">
        <f t="shared" si="251"/>
        <v>6767</v>
      </c>
      <c r="J396" s="3">
        <f t="shared" si="251"/>
        <v>11.16555</v>
      </c>
      <c r="K396" s="2"/>
      <c r="L396" s="3"/>
      <c r="M396" s="2"/>
      <c r="N396" s="3"/>
      <c r="O396" s="3">
        <v>6.0199999999999997E-2</v>
      </c>
      <c r="P396" s="2">
        <f>P395</f>
        <v>260</v>
      </c>
      <c r="Q396" s="3">
        <f>P396*O396</f>
        <v>15.651999999999999</v>
      </c>
      <c r="R396" s="2">
        <f t="shared" si="252"/>
        <v>260</v>
      </c>
      <c r="S396" s="3">
        <f t="shared" si="252"/>
        <v>15.651999999999999</v>
      </c>
      <c r="T396" s="2"/>
      <c r="U396" s="3"/>
      <c r="V396" s="2"/>
      <c r="W396" s="3"/>
      <c r="X396" s="3">
        <v>6.0199999999999997E-2</v>
      </c>
      <c r="Y396" s="2">
        <f>Y395</f>
        <v>260</v>
      </c>
      <c r="Z396" s="3">
        <f>Y396*X396</f>
        <v>15.651999999999999</v>
      </c>
      <c r="AA396" s="2">
        <f t="shared" si="253"/>
        <v>260</v>
      </c>
      <c r="AB396" s="3">
        <f t="shared" si="253"/>
        <v>15.651999999999999</v>
      </c>
      <c r="AC396" s="2"/>
      <c r="AD396" s="109" t="b">
        <f t="shared" si="247"/>
        <v>1</v>
      </c>
      <c r="AE396" s="109" t="b">
        <f t="shared" si="248"/>
        <v>1</v>
      </c>
    </row>
    <row r="397" spans="1:31">
      <c r="A397" s="2"/>
      <c r="B397" s="2" t="s">
        <v>174</v>
      </c>
      <c r="C397" s="2">
        <v>7159</v>
      </c>
      <c r="D397" s="3">
        <v>35.437050000000006</v>
      </c>
      <c r="E397" s="2">
        <f>E325</f>
        <v>196</v>
      </c>
      <c r="F397" s="222">
        <f>(E397*0.001)+0.045</f>
        <v>0.24099999999999999</v>
      </c>
      <c r="G397" s="108">
        <f t="shared" si="245"/>
        <v>2.7378125436513478E-2</v>
      </c>
      <c r="H397" s="108">
        <f t="shared" si="246"/>
        <v>6.8007918266334228E-3</v>
      </c>
      <c r="I397" s="2">
        <f t="shared" si="251"/>
        <v>6963</v>
      </c>
      <c r="J397" s="3">
        <f t="shared" si="251"/>
        <v>35.196050000000007</v>
      </c>
      <c r="K397" s="2"/>
      <c r="L397" s="3"/>
      <c r="M397" s="2"/>
      <c r="N397" s="3"/>
      <c r="O397" s="3">
        <v>0.18959999999999999</v>
      </c>
      <c r="P397" s="2">
        <f>P325</f>
        <v>195</v>
      </c>
      <c r="Q397" s="3">
        <f>P397*O397</f>
        <v>36.972000000000001</v>
      </c>
      <c r="R397" s="2">
        <f t="shared" si="252"/>
        <v>195</v>
      </c>
      <c r="S397" s="3">
        <f t="shared" si="252"/>
        <v>36.972000000000001</v>
      </c>
      <c r="T397" s="2"/>
      <c r="U397" s="3"/>
      <c r="V397" s="2"/>
      <c r="W397" s="3"/>
      <c r="X397" s="3">
        <v>0.18959999999999999</v>
      </c>
      <c r="Y397" s="2">
        <f>Y325</f>
        <v>195</v>
      </c>
      <c r="Z397" s="3">
        <f>Y397*X397</f>
        <v>36.972000000000001</v>
      </c>
      <c r="AA397" s="2">
        <f t="shared" si="253"/>
        <v>195</v>
      </c>
      <c r="AB397" s="3">
        <f t="shared" si="253"/>
        <v>36.972000000000001</v>
      </c>
      <c r="AC397" s="2"/>
      <c r="AD397" s="109" t="b">
        <f t="shared" si="247"/>
        <v>1</v>
      </c>
      <c r="AE397" s="109" t="b">
        <f t="shared" si="248"/>
        <v>1</v>
      </c>
    </row>
    <row r="398" spans="1:31" ht="63">
      <c r="A398" s="2">
        <v>24.03</v>
      </c>
      <c r="B398" s="308" t="s">
        <v>279</v>
      </c>
      <c r="C398" s="2">
        <v>1</v>
      </c>
      <c r="D398" s="3">
        <v>6.5</v>
      </c>
      <c r="E398" s="2">
        <v>1</v>
      </c>
      <c r="F398" s="222">
        <v>0.153</v>
      </c>
      <c r="G398" s="108">
        <f t="shared" si="245"/>
        <v>1</v>
      </c>
      <c r="H398" s="108">
        <f t="shared" si="246"/>
        <v>2.3538461538461539E-2</v>
      </c>
      <c r="I398" s="2">
        <f t="shared" si="251"/>
        <v>0</v>
      </c>
      <c r="J398" s="3">
        <f t="shared" si="251"/>
        <v>6.3470000000000004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2"/>
        <v>1</v>
      </c>
      <c r="S398" s="3">
        <f t="shared" si="252"/>
        <v>11.25</v>
      </c>
      <c r="T398" s="2"/>
      <c r="U398" s="3"/>
      <c r="V398" s="2"/>
      <c r="W398" s="3"/>
      <c r="X398" s="2">
        <v>11.25</v>
      </c>
      <c r="Y398" s="2">
        <v>1</v>
      </c>
      <c r="Z398" s="3">
        <f>X398*Y398</f>
        <v>11.25</v>
      </c>
      <c r="AA398" s="2">
        <f t="shared" si="253"/>
        <v>1</v>
      </c>
      <c r="AB398" s="3">
        <f t="shared" si="253"/>
        <v>11.25</v>
      </c>
      <c r="AC398" s="2"/>
      <c r="AD398" s="109" t="b">
        <f t="shared" si="247"/>
        <v>1</v>
      </c>
      <c r="AE398" s="109" t="b">
        <f t="shared" si="248"/>
        <v>1</v>
      </c>
    </row>
    <row r="399" spans="1:31" s="176" customFormat="1">
      <c r="A399" s="4"/>
      <c r="B399" s="4" t="s">
        <v>108</v>
      </c>
      <c r="C399" s="4">
        <f>SUM(C394:C398)</f>
        <v>14091</v>
      </c>
      <c r="D399" s="5">
        <f>SUM(D394:D398)</f>
        <v>63.598600000000005</v>
      </c>
      <c r="E399" s="4">
        <f>SUM(E394:E398)</f>
        <v>459</v>
      </c>
      <c r="F399" s="5">
        <f>SUM(F394:F398)</f>
        <v>0.97040000000000004</v>
      </c>
      <c r="G399" s="175">
        <f t="shared" si="245"/>
        <v>3.2573983393655526E-2</v>
      </c>
      <c r="H399" s="175">
        <f t="shared" si="246"/>
        <v>1.5258197507492303E-2</v>
      </c>
      <c r="I399" s="4">
        <f t="shared" ref="I399:N399" si="254">SUM(I394:I398)</f>
        <v>13632</v>
      </c>
      <c r="J399" s="5">
        <f t="shared" si="254"/>
        <v>62.628200000000007</v>
      </c>
      <c r="K399" s="4">
        <f t="shared" si="254"/>
        <v>0</v>
      </c>
      <c r="L399" s="5">
        <f t="shared" si="254"/>
        <v>0</v>
      </c>
      <c r="M399" s="4">
        <f t="shared" si="254"/>
        <v>0</v>
      </c>
      <c r="N399" s="5">
        <f t="shared" si="254"/>
        <v>0</v>
      </c>
      <c r="O399" s="4"/>
      <c r="P399" s="4">
        <f t="shared" ref="P399:W399" si="255">SUM(P394:P398)</f>
        <v>716</v>
      </c>
      <c r="Q399" s="5">
        <f t="shared" si="255"/>
        <v>82.126000000000005</v>
      </c>
      <c r="R399" s="4">
        <f t="shared" si="255"/>
        <v>716</v>
      </c>
      <c r="S399" s="5">
        <f t="shared" si="255"/>
        <v>82.126000000000005</v>
      </c>
      <c r="T399" s="4">
        <f t="shared" si="255"/>
        <v>0</v>
      </c>
      <c r="U399" s="5">
        <f t="shared" si="255"/>
        <v>0</v>
      </c>
      <c r="V399" s="4">
        <f t="shared" si="255"/>
        <v>0</v>
      </c>
      <c r="W399" s="5">
        <f t="shared" si="255"/>
        <v>0</v>
      </c>
      <c r="X399" s="4"/>
      <c r="Y399" s="4">
        <f>SUM(Y394:Y398)</f>
        <v>716</v>
      </c>
      <c r="Z399" s="5">
        <f>SUM(Z394:Z398)</f>
        <v>82.126000000000005</v>
      </c>
      <c r="AA399" s="4">
        <f>SUM(AA394:AA398)</f>
        <v>716</v>
      </c>
      <c r="AB399" s="5">
        <f>SUM(AB394:AB398)</f>
        <v>82.126000000000005</v>
      </c>
      <c r="AC399" s="4"/>
      <c r="AD399" s="109" t="b">
        <f t="shared" si="247"/>
        <v>0</v>
      </c>
      <c r="AE399" s="109" t="b">
        <f t="shared" si="248"/>
        <v>1</v>
      </c>
    </row>
    <row r="400" spans="1:31" s="176" customFormat="1" ht="31.5">
      <c r="A400" s="4"/>
      <c r="B400" s="4" t="s">
        <v>280</v>
      </c>
      <c r="C400" s="4">
        <f>C399+C393+C386+C347+C343+C337+C333+C330+C326+C322+C315+C311+C306+C297+C283+C260+C216+C212+C206+C193+C149+C147+C143+C78</f>
        <v>67190</v>
      </c>
      <c r="D400" s="5">
        <f>D399+D393+D386+D347+D343+D337+D333+D330+D326+D322+D315+D311+D306+D297+D283+D260+D216+D212+D206+D193+D149+D147+D143+D78</f>
        <v>3927.8561872</v>
      </c>
      <c r="E400" s="4">
        <f>E399+E393+E386+E347+E343+E337+E333+E330+E326+E322+E315+E311+E306+E297+E283+E260+E216+E212+E206+E193+E149+E147+E143+E78</f>
        <v>44839</v>
      </c>
      <c r="F400" s="5">
        <f>F399+F393+F386+F347+F343+F337+F333+F330+F326+F322+F315+F311+F306+F297+F283+F260+F216+F212+F206+F193+F149+F147+F143+F78</f>
        <v>2447.76595</v>
      </c>
      <c r="G400" s="175">
        <f t="shared" si="245"/>
        <v>0.66734633129930054</v>
      </c>
      <c r="H400" s="175">
        <f t="shared" si="246"/>
        <v>0.62318115362184556</v>
      </c>
      <c r="I400" s="4">
        <f t="shared" ref="I400:N400" si="256">I399+I393+I386+I347+I343+I337+I333+I330+I326+I322+I315+I311+I306+I297+I283+I260+I216+I212+I206+I193+I149+I147+I143+I78</f>
        <v>22351</v>
      </c>
      <c r="J400" s="5">
        <f t="shared" si="256"/>
        <v>354.32223720000002</v>
      </c>
      <c r="K400" s="4">
        <f t="shared" si="256"/>
        <v>0</v>
      </c>
      <c r="L400" s="5">
        <f t="shared" si="256"/>
        <v>1125.7680000000003</v>
      </c>
      <c r="M400" s="4">
        <f t="shared" si="256"/>
        <v>0</v>
      </c>
      <c r="N400" s="5">
        <f t="shared" si="256"/>
        <v>0</v>
      </c>
      <c r="O400" s="4"/>
      <c r="P400" s="4">
        <f t="shared" ref="P400:V400" si="257">P399+P393+P386+P347+P343+P337+P333+P330+P326+P322+P315+P311+P306+P297+P283+P260+P216+P212+P206+P193+P149+P147+P143+P78</f>
        <v>50786</v>
      </c>
      <c r="Q400" s="5">
        <f t="shared" si="257"/>
        <v>2569.7989999999995</v>
      </c>
      <c r="R400" s="4">
        <f t="shared" si="257"/>
        <v>50783</v>
      </c>
      <c r="S400" s="5">
        <f t="shared" si="257"/>
        <v>3695.5669999999996</v>
      </c>
      <c r="T400" s="4">
        <f t="shared" si="257"/>
        <v>0</v>
      </c>
      <c r="U400" s="5">
        <f>U399+U393+U386+U347+U343+U337+U333+U330+U326+U322+U315+U311+U306+U297+U283+U260+U216+U212+U206+U193+U149+U147+U143+U78</f>
        <v>1125.7680000000003</v>
      </c>
      <c r="V400" s="4">
        <f t="shared" si="257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50786</v>
      </c>
      <c r="Z400" s="5">
        <f>Z399+Z393+Z386+Z347+Z343+Z337+Z333+Z330+Z326+Z322+Z315+Z311+Z306+Z297+Z283+Z260+Z216+Z212+Z206+Z193+Z149+Z147+Z143+Z78</f>
        <v>2569.7989999999995</v>
      </c>
      <c r="AA400" s="4">
        <f>AA399+AA393+AA386+AA347+AA343+AA337+AA333+AA330+AA326+AA322+AA315+AA311+AA306+AA297+AA283+AA260+AA216+AA212+AA206+AA193+AA149+AA147+AA143+AA78</f>
        <v>50783</v>
      </c>
      <c r="AB400" s="5">
        <f>AB399+AB393+AB386+AB347+AB343+AB337+AB333+AB330+AB326+AB322+AB315+AB311+AB306+AB297+AB283+AB260+AB216+AB212+AB206+AB193+AB149+AB147+AB143+AB78</f>
        <v>3695.5669999999996</v>
      </c>
      <c r="AC400" s="4"/>
      <c r="AD400" s="109" t="b">
        <f t="shared" si="247"/>
        <v>0</v>
      </c>
      <c r="AE400" s="109" t="b">
        <f t="shared" si="248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7"/>
        <v>1</v>
      </c>
      <c r="AE401" s="109" t="b">
        <f t="shared" si="248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5"/>
        <v>#DIV/0!</v>
      </c>
      <c r="H402" s="108" t="e">
        <f t="shared" si="246"/>
        <v>#DIV/0!</v>
      </c>
      <c r="I402" s="2">
        <f t="shared" ref="I402:J443" si="258">C402-E402</f>
        <v>0</v>
      </c>
      <c r="J402" s="3">
        <f t="shared" si="258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7"/>
        <v>1</v>
      </c>
      <c r="AE402" s="109" t="b">
        <f t="shared" si="248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5"/>
        <v>#DIV/0!</v>
      </c>
      <c r="H403" s="108" t="e">
        <f t="shared" si="246"/>
        <v>#DIV/0!</v>
      </c>
      <c r="I403" s="2">
        <f t="shared" si="258"/>
        <v>0</v>
      </c>
      <c r="J403" s="3">
        <f t="shared" si="258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7"/>
        <v>1</v>
      </c>
      <c r="AE403" s="109" t="b">
        <f t="shared" si="248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5"/>
        <v>#DIV/0!</v>
      </c>
      <c r="H404" s="175" t="e">
        <f t="shared" si="246"/>
        <v>#DIV/0!</v>
      </c>
      <c r="I404" s="4">
        <f t="shared" ref="I404:N404" si="259">SUM(I402:I403)</f>
        <v>0</v>
      </c>
      <c r="J404" s="5">
        <f t="shared" si="259"/>
        <v>0</v>
      </c>
      <c r="K404" s="4">
        <f t="shared" si="259"/>
        <v>0</v>
      </c>
      <c r="L404" s="5">
        <f t="shared" si="259"/>
        <v>0</v>
      </c>
      <c r="M404" s="4">
        <f t="shared" si="259"/>
        <v>0</v>
      </c>
      <c r="N404" s="5">
        <f t="shared" si="259"/>
        <v>0</v>
      </c>
      <c r="O404" s="4"/>
      <c r="P404" s="4">
        <f t="shared" ref="P404:W404" si="260">SUM(P402:P403)</f>
        <v>0</v>
      </c>
      <c r="Q404" s="5">
        <f t="shared" si="260"/>
        <v>0</v>
      </c>
      <c r="R404" s="4">
        <f t="shared" si="260"/>
        <v>0</v>
      </c>
      <c r="S404" s="5">
        <f t="shared" si="260"/>
        <v>0</v>
      </c>
      <c r="T404" s="4">
        <f t="shared" si="260"/>
        <v>0</v>
      </c>
      <c r="U404" s="5">
        <f t="shared" si="260"/>
        <v>0</v>
      </c>
      <c r="V404" s="4">
        <f t="shared" si="260"/>
        <v>0</v>
      </c>
      <c r="W404" s="5">
        <f t="shared" si="260"/>
        <v>0</v>
      </c>
      <c r="X404" s="4"/>
      <c r="Y404" s="4">
        <f>SUM(Y402:Y403)</f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7"/>
        <v>1</v>
      </c>
      <c r="AE404" s="109" t="b">
        <f t="shared" si="248"/>
        <v>1</v>
      </c>
    </row>
    <row r="405" spans="1:31" s="176" customFormat="1">
      <c r="A405" s="4"/>
      <c r="B405" s="4" t="s">
        <v>284</v>
      </c>
      <c r="C405" s="4">
        <f>C404+C400</f>
        <v>67190</v>
      </c>
      <c r="D405" s="5">
        <f>D404+D400</f>
        <v>3927.8561872</v>
      </c>
      <c r="E405" s="4">
        <f>E404+E400</f>
        <v>44839</v>
      </c>
      <c r="F405" s="5">
        <f>F404+F400</f>
        <v>2447.76595</v>
      </c>
      <c r="G405" s="175">
        <f t="shared" si="245"/>
        <v>0.66734633129930054</v>
      </c>
      <c r="H405" s="175">
        <f t="shared" si="246"/>
        <v>0.62318115362184556</v>
      </c>
      <c r="I405" s="4">
        <f t="shared" ref="I405:N405" si="261">I404+I400</f>
        <v>22351</v>
      </c>
      <c r="J405" s="5">
        <f t="shared" si="261"/>
        <v>354.32223720000002</v>
      </c>
      <c r="K405" s="4">
        <f t="shared" si="261"/>
        <v>0</v>
      </c>
      <c r="L405" s="5">
        <f t="shared" si="261"/>
        <v>1125.7680000000003</v>
      </c>
      <c r="M405" s="4">
        <f t="shared" si="261"/>
        <v>0</v>
      </c>
      <c r="N405" s="5">
        <f t="shared" si="261"/>
        <v>0</v>
      </c>
      <c r="O405" s="4"/>
      <c r="P405" s="4">
        <f t="shared" ref="P405:W405" si="262">P404+P400</f>
        <v>50786</v>
      </c>
      <c r="Q405" s="5">
        <f t="shared" si="262"/>
        <v>2569.7989999999995</v>
      </c>
      <c r="R405" s="4">
        <f t="shared" si="262"/>
        <v>50783</v>
      </c>
      <c r="S405" s="5">
        <f>S404+S400</f>
        <v>3695.5669999999996</v>
      </c>
      <c r="T405" s="4">
        <f t="shared" si="262"/>
        <v>0</v>
      </c>
      <c r="U405" s="5">
        <f t="shared" si="262"/>
        <v>1125.7680000000003</v>
      </c>
      <c r="V405" s="4">
        <f t="shared" si="262"/>
        <v>0</v>
      </c>
      <c r="W405" s="5">
        <f t="shared" si="262"/>
        <v>0</v>
      </c>
      <c r="X405" s="4"/>
      <c r="Y405" s="4">
        <f>Y404+Y400</f>
        <v>50786</v>
      </c>
      <c r="Z405" s="5">
        <f>Z404+Z400</f>
        <v>2569.7989999999995</v>
      </c>
      <c r="AA405" s="4">
        <f>AA404+AA400</f>
        <v>50783</v>
      </c>
      <c r="AB405" s="5">
        <f>AB404+AB400</f>
        <v>3695.5669999999996</v>
      </c>
      <c r="AC405" s="4"/>
      <c r="AD405" s="109" t="b">
        <f t="shared" si="247"/>
        <v>0</v>
      </c>
      <c r="AE405" s="109" t="b">
        <f t="shared" si="248"/>
        <v>1</v>
      </c>
    </row>
    <row r="406" spans="1:31" s="176" customFormat="1" ht="78.7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7"/>
        <v>1</v>
      </c>
      <c r="AE406" s="109" t="b">
        <f t="shared" si="248"/>
        <v>1</v>
      </c>
    </row>
    <row r="407" spans="1:31" s="176" customFormat="1" ht="31.5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7"/>
        <v>1</v>
      </c>
      <c r="AE407" s="109" t="b">
        <f t="shared" si="248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7"/>
        <v>1</v>
      </c>
      <c r="AE408" s="109" t="b">
        <f t="shared" si="248"/>
        <v>1</v>
      </c>
    </row>
    <row r="409" spans="1:31" ht="31.5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5"/>
        <v>#DIV/0!</v>
      </c>
      <c r="H409" s="108" t="e">
        <f t="shared" si="246"/>
        <v>#DIV/0!</v>
      </c>
      <c r="I409" s="2"/>
      <c r="J409" s="3"/>
      <c r="K409" s="2">
        <f t="shared" ref="K409:L417" si="263">C409-E409</f>
        <v>0</v>
      </c>
      <c r="L409" s="3">
        <f t="shared" si="263"/>
        <v>0</v>
      </c>
      <c r="M409" s="2"/>
      <c r="N409" s="3"/>
      <c r="O409" s="2"/>
      <c r="P409" s="2"/>
      <c r="Q409" s="3"/>
      <c r="R409" s="2">
        <f t="shared" ref="R409:R417" si="264">K409+M409+P409</f>
        <v>0</v>
      </c>
      <c r="S409" s="3">
        <f t="shared" ref="S409:S417" si="265">L409+N409+Q409</f>
        <v>0</v>
      </c>
      <c r="T409" s="2"/>
      <c r="U409" s="3"/>
      <c r="V409" s="2"/>
      <c r="W409" s="3"/>
      <c r="X409" s="2"/>
      <c r="Y409" s="2"/>
      <c r="Z409" s="3">
        <f t="shared" ref="Z409:Z417" si="266">X409*Y409</f>
        <v>0</v>
      </c>
      <c r="AA409" s="2">
        <f t="shared" ref="AA409:AA417" si="267">T409+V409+Y409</f>
        <v>0</v>
      </c>
      <c r="AB409" s="3">
        <f t="shared" ref="AB409:AB417" si="268">U409+W409+Z409</f>
        <v>0</v>
      </c>
      <c r="AC409" s="2"/>
      <c r="AD409" s="109" t="b">
        <f t="shared" si="247"/>
        <v>1</v>
      </c>
      <c r="AE409" s="109" t="b">
        <f t="shared" si="248"/>
        <v>1</v>
      </c>
    </row>
    <row r="410" spans="1:31" ht="47.2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5"/>
        <v>#DIV/0!</v>
      </c>
      <c r="H410" s="108" t="e">
        <f t="shared" si="246"/>
        <v>#DIV/0!</v>
      </c>
      <c r="I410" s="2"/>
      <c r="J410" s="3"/>
      <c r="K410" s="2">
        <f t="shared" si="263"/>
        <v>0</v>
      </c>
      <c r="L410" s="3">
        <f t="shared" si="263"/>
        <v>0</v>
      </c>
      <c r="M410" s="2"/>
      <c r="N410" s="3"/>
      <c r="O410" s="2"/>
      <c r="P410" s="2"/>
      <c r="Q410" s="3"/>
      <c r="R410" s="2">
        <f t="shared" si="264"/>
        <v>0</v>
      </c>
      <c r="S410" s="3">
        <f t="shared" si="265"/>
        <v>0</v>
      </c>
      <c r="T410" s="2"/>
      <c r="U410" s="3"/>
      <c r="V410" s="2"/>
      <c r="W410" s="3"/>
      <c r="X410" s="2"/>
      <c r="Y410" s="2"/>
      <c r="Z410" s="3">
        <f t="shared" si="266"/>
        <v>0</v>
      </c>
      <c r="AA410" s="2">
        <f t="shared" si="267"/>
        <v>0</v>
      </c>
      <c r="AB410" s="3">
        <f t="shared" si="268"/>
        <v>0</v>
      </c>
      <c r="AC410" s="2"/>
      <c r="AD410" s="109" t="b">
        <f t="shared" si="247"/>
        <v>1</v>
      </c>
      <c r="AE410" s="109" t="b">
        <f t="shared" si="248"/>
        <v>1</v>
      </c>
    </row>
    <row r="411" spans="1:31">
      <c r="A411" s="2">
        <f t="shared" ref="A411:A417" si="269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5"/>
        <v>#DIV/0!</v>
      </c>
      <c r="H411" s="108" t="e">
        <f t="shared" si="246"/>
        <v>#DIV/0!</v>
      </c>
      <c r="I411" s="2"/>
      <c r="J411" s="3"/>
      <c r="K411" s="2">
        <f t="shared" si="263"/>
        <v>0</v>
      </c>
      <c r="L411" s="3">
        <f t="shared" si="263"/>
        <v>0</v>
      </c>
      <c r="M411" s="2"/>
      <c r="N411" s="3"/>
      <c r="O411" s="2"/>
      <c r="P411" s="2"/>
      <c r="Q411" s="3"/>
      <c r="R411" s="2">
        <f t="shared" si="264"/>
        <v>0</v>
      </c>
      <c r="S411" s="3">
        <f t="shared" si="265"/>
        <v>0</v>
      </c>
      <c r="T411" s="2"/>
      <c r="U411" s="3"/>
      <c r="V411" s="2"/>
      <c r="W411" s="3"/>
      <c r="X411" s="2"/>
      <c r="Y411" s="2"/>
      <c r="Z411" s="3">
        <f t="shared" si="266"/>
        <v>0</v>
      </c>
      <c r="AA411" s="2">
        <f t="shared" si="267"/>
        <v>0</v>
      </c>
      <c r="AB411" s="3">
        <f t="shared" si="268"/>
        <v>0</v>
      </c>
      <c r="AC411" s="2"/>
      <c r="AD411" s="109" t="b">
        <f t="shared" si="247"/>
        <v>1</v>
      </c>
      <c r="AE411" s="109" t="b">
        <f t="shared" si="248"/>
        <v>1</v>
      </c>
    </row>
    <row r="412" spans="1:31">
      <c r="A412" s="2">
        <f t="shared" si="269"/>
        <v>26.040000000000006</v>
      </c>
      <c r="B412" s="2" t="s">
        <v>291</v>
      </c>
      <c r="C412" s="2"/>
      <c r="D412" s="3"/>
      <c r="E412" s="2"/>
      <c r="F412" s="3"/>
      <c r="G412" s="108" t="e">
        <f t="shared" si="245"/>
        <v>#DIV/0!</v>
      </c>
      <c r="H412" s="108" t="e">
        <f t="shared" si="246"/>
        <v>#DIV/0!</v>
      </c>
      <c r="I412" s="2"/>
      <c r="J412" s="3"/>
      <c r="K412" s="2">
        <f t="shared" si="263"/>
        <v>0</v>
      </c>
      <c r="L412" s="3">
        <f t="shared" si="263"/>
        <v>0</v>
      </c>
      <c r="M412" s="2"/>
      <c r="N412" s="3"/>
      <c r="O412" s="2"/>
      <c r="P412" s="2"/>
      <c r="Q412" s="3"/>
      <c r="R412" s="2">
        <f t="shared" si="264"/>
        <v>0</v>
      </c>
      <c r="S412" s="3">
        <f t="shared" si="265"/>
        <v>0</v>
      </c>
      <c r="T412" s="2"/>
      <c r="U412" s="3"/>
      <c r="V412" s="2"/>
      <c r="W412" s="3"/>
      <c r="X412" s="2"/>
      <c r="Y412" s="2"/>
      <c r="Z412" s="3">
        <f t="shared" si="266"/>
        <v>0</v>
      </c>
      <c r="AA412" s="2">
        <f t="shared" si="267"/>
        <v>0</v>
      </c>
      <c r="AB412" s="3">
        <f t="shared" si="268"/>
        <v>0</v>
      </c>
      <c r="AC412" s="2"/>
      <c r="AD412" s="109" t="b">
        <f t="shared" si="247"/>
        <v>1</v>
      </c>
      <c r="AE412" s="109" t="b">
        <f t="shared" si="248"/>
        <v>1</v>
      </c>
    </row>
    <row r="413" spans="1:31" ht="31.5">
      <c r="A413" s="2">
        <f t="shared" si="269"/>
        <v>26.050000000000008</v>
      </c>
      <c r="B413" s="2" t="s">
        <v>292</v>
      </c>
      <c r="C413" s="2"/>
      <c r="D413" s="3"/>
      <c r="E413" s="2"/>
      <c r="F413" s="3"/>
      <c r="G413" s="108" t="e">
        <f t="shared" si="245"/>
        <v>#DIV/0!</v>
      </c>
      <c r="H413" s="108" t="e">
        <f t="shared" si="246"/>
        <v>#DIV/0!</v>
      </c>
      <c r="I413" s="2"/>
      <c r="J413" s="3"/>
      <c r="K413" s="2">
        <f t="shared" si="263"/>
        <v>0</v>
      </c>
      <c r="L413" s="3">
        <f t="shared" si="263"/>
        <v>0</v>
      </c>
      <c r="M413" s="2"/>
      <c r="N413" s="3"/>
      <c r="O413" s="2"/>
      <c r="P413" s="2"/>
      <c r="Q413" s="3"/>
      <c r="R413" s="2">
        <f t="shared" si="264"/>
        <v>0</v>
      </c>
      <c r="S413" s="3">
        <f t="shared" si="265"/>
        <v>0</v>
      </c>
      <c r="T413" s="2"/>
      <c r="U413" s="3"/>
      <c r="V413" s="2"/>
      <c r="W413" s="3"/>
      <c r="X413" s="2"/>
      <c r="Y413" s="2"/>
      <c r="Z413" s="3">
        <f t="shared" si="266"/>
        <v>0</v>
      </c>
      <c r="AA413" s="2">
        <f t="shared" si="267"/>
        <v>0</v>
      </c>
      <c r="AB413" s="3">
        <f t="shared" si="268"/>
        <v>0</v>
      </c>
      <c r="AC413" s="2"/>
      <c r="AD413" s="109" t="b">
        <f t="shared" si="247"/>
        <v>1</v>
      </c>
      <c r="AE413" s="109" t="b">
        <f t="shared" si="248"/>
        <v>1</v>
      </c>
    </row>
    <row r="414" spans="1:31" ht="47.25">
      <c r="A414" s="2">
        <f t="shared" si="269"/>
        <v>26.060000000000009</v>
      </c>
      <c r="B414" s="2" t="s">
        <v>33</v>
      </c>
      <c r="C414" s="2"/>
      <c r="D414" s="3"/>
      <c r="E414" s="2"/>
      <c r="F414" s="3"/>
      <c r="G414" s="108" t="e">
        <f t="shared" si="245"/>
        <v>#DIV/0!</v>
      </c>
      <c r="H414" s="108" t="e">
        <f t="shared" si="246"/>
        <v>#DIV/0!</v>
      </c>
      <c r="I414" s="2"/>
      <c r="J414" s="3"/>
      <c r="K414" s="2">
        <f t="shared" si="263"/>
        <v>0</v>
      </c>
      <c r="L414" s="3">
        <f t="shared" si="263"/>
        <v>0</v>
      </c>
      <c r="M414" s="2"/>
      <c r="N414" s="3"/>
      <c r="O414" s="2"/>
      <c r="P414" s="2"/>
      <c r="Q414" s="3"/>
      <c r="R414" s="2">
        <f t="shared" si="264"/>
        <v>0</v>
      </c>
      <c r="S414" s="3">
        <f t="shared" si="265"/>
        <v>0</v>
      </c>
      <c r="T414" s="2"/>
      <c r="U414" s="3"/>
      <c r="V414" s="2"/>
      <c r="W414" s="3"/>
      <c r="X414" s="2"/>
      <c r="Y414" s="2"/>
      <c r="Z414" s="3">
        <f t="shared" si="266"/>
        <v>0</v>
      </c>
      <c r="AA414" s="2">
        <f t="shared" si="267"/>
        <v>0</v>
      </c>
      <c r="AB414" s="3">
        <f t="shared" si="268"/>
        <v>0</v>
      </c>
      <c r="AC414" s="2"/>
      <c r="AD414" s="109" t="b">
        <f t="shared" si="247"/>
        <v>1</v>
      </c>
      <c r="AE414" s="109" t="b">
        <f t="shared" si="248"/>
        <v>1</v>
      </c>
    </row>
    <row r="415" spans="1:31" ht="47.25">
      <c r="A415" s="2">
        <f t="shared" si="269"/>
        <v>26.070000000000011</v>
      </c>
      <c r="B415" s="2" t="s">
        <v>34</v>
      </c>
      <c r="C415" s="2"/>
      <c r="D415" s="3"/>
      <c r="E415" s="2"/>
      <c r="F415" s="3"/>
      <c r="G415" s="108" t="e">
        <f t="shared" si="245"/>
        <v>#DIV/0!</v>
      </c>
      <c r="H415" s="108" t="e">
        <f t="shared" si="246"/>
        <v>#DIV/0!</v>
      </c>
      <c r="I415" s="2"/>
      <c r="J415" s="3"/>
      <c r="K415" s="2">
        <f t="shared" si="263"/>
        <v>0</v>
      </c>
      <c r="L415" s="3">
        <f t="shared" si="263"/>
        <v>0</v>
      </c>
      <c r="M415" s="2"/>
      <c r="N415" s="3"/>
      <c r="O415" s="2"/>
      <c r="P415" s="2"/>
      <c r="Q415" s="3"/>
      <c r="R415" s="2">
        <f t="shared" si="264"/>
        <v>0</v>
      </c>
      <c r="S415" s="3">
        <f t="shared" si="265"/>
        <v>0</v>
      </c>
      <c r="T415" s="2"/>
      <c r="U415" s="3"/>
      <c r="V415" s="2"/>
      <c r="W415" s="3"/>
      <c r="X415" s="2"/>
      <c r="Y415" s="2"/>
      <c r="Z415" s="3">
        <f t="shared" si="266"/>
        <v>0</v>
      </c>
      <c r="AA415" s="2">
        <f t="shared" si="267"/>
        <v>0</v>
      </c>
      <c r="AB415" s="3">
        <f t="shared" si="268"/>
        <v>0</v>
      </c>
      <c r="AC415" s="2"/>
      <c r="AD415" s="109" t="b">
        <f t="shared" si="247"/>
        <v>1</v>
      </c>
      <c r="AE415" s="109" t="b">
        <f t="shared" si="248"/>
        <v>1</v>
      </c>
    </row>
    <row r="416" spans="1:31">
      <c r="A416" s="2">
        <f t="shared" si="269"/>
        <v>26.080000000000013</v>
      </c>
      <c r="B416" s="2" t="s">
        <v>293</v>
      </c>
      <c r="C416" s="2"/>
      <c r="D416" s="3"/>
      <c r="E416" s="2"/>
      <c r="F416" s="3"/>
      <c r="G416" s="108" t="e">
        <f t="shared" si="245"/>
        <v>#DIV/0!</v>
      </c>
      <c r="H416" s="108" t="e">
        <f t="shared" si="246"/>
        <v>#DIV/0!</v>
      </c>
      <c r="I416" s="2"/>
      <c r="J416" s="3"/>
      <c r="K416" s="2">
        <f t="shared" si="263"/>
        <v>0</v>
      </c>
      <c r="L416" s="3">
        <f t="shared" si="263"/>
        <v>0</v>
      </c>
      <c r="M416" s="2"/>
      <c r="N416" s="3"/>
      <c r="O416" s="2"/>
      <c r="P416" s="2"/>
      <c r="Q416" s="3"/>
      <c r="R416" s="2">
        <f t="shared" si="264"/>
        <v>0</v>
      </c>
      <c r="S416" s="3">
        <f t="shared" si="265"/>
        <v>0</v>
      </c>
      <c r="T416" s="2"/>
      <c r="U416" s="3"/>
      <c r="V416" s="2"/>
      <c r="W416" s="3"/>
      <c r="X416" s="2"/>
      <c r="Y416" s="2"/>
      <c r="Z416" s="3">
        <f t="shared" si="266"/>
        <v>0</v>
      </c>
      <c r="AA416" s="2">
        <f t="shared" si="267"/>
        <v>0</v>
      </c>
      <c r="AB416" s="3">
        <f t="shared" si="268"/>
        <v>0</v>
      </c>
      <c r="AC416" s="2"/>
      <c r="AD416" s="109" t="b">
        <f t="shared" si="247"/>
        <v>1</v>
      </c>
      <c r="AE416" s="109" t="b">
        <f t="shared" si="248"/>
        <v>1</v>
      </c>
    </row>
    <row r="417" spans="1:31" ht="47.25">
      <c r="A417" s="2">
        <f t="shared" si="269"/>
        <v>26.090000000000014</v>
      </c>
      <c r="B417" s="2" t="s">
        <v>36</v>
      </c>
      <c r="C417" s="2"/>
      <c r="D417" s="3"/>
      <c r="E417" s="2"/>
      <c r="F417" s="3"/>
      <c r="G417" s="108" t="e">
        <f t="shared" si="245"/>
        <v>#DIV/0!</v>
      </c>
      <c r="H417" s="108" t="e">
        <f t="shared" si="246"/>
        <v>#DIV/0!</v>
      </c>
      <c r="I417" s="2"/>
      <c r="J417" s="3"/>
      <c r="K417" s="2">
        <f t="shared" si="263"/>
        <v>0</v>
      </c>
      <c r="L417" s="3">
        <f t="shared" si="263"/>
        <v>0</v>
      </c>
      <c r="M417" s="2"/>
      <c r="N417" s="3"/>
      <c r="O417" s="2"/>
      <c r="P417" s="2"/>
      <c r="Q417" s="3"/>
      <c r="R417" s="2">
        <f t="shared" si="264"/>
        <v>0</v>
      </c>
      <c r="S417" s="3">
        <f t="shared" si="265"/>
        <v>0</v>
      </c>
      <c r="T417" s="2"/>
      <c r="U417" s="3"/>
      <c r="V417" s="2"/>
      <c r="W417" s="3"/>
      <c r="X417" s="2"/>
      <c r="Y417" s="2"/>
      <c r="Z417" s="3">
        <f t="shared" si="266"/>
        <v>0</v>
      </c>
      <c r="AA417" s="2">
        <f t="shared" si="267"/>
        <v>0</v>
      </c>
      <c r="AB417" s="3">
        <f t="shared" si="268"/>
        <v>0</v>
      </c>
      <c r="AC417" s="2"/>
      <c r="AD417" s="109" t="b">
        <f t="shared" si="247"/>
        <v>1</v>
      </c>
      <c r="AE417" s="109" t="b">
        <f t="shared" si="248"/>
        <v>1</v>
      </c>
    </row>
    <row r="418" spans="1:31" s="176" customFormat="1" ht="31.5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5"/>
        <v>#DIV/0!</v>
      </c>
      <c r="H418" s="175" t="e">
        <f t="shared" si="246"/>
        <v>#DIV/0!</v>
      </c>
      <c r="I418" s="4">
        <f t="shared" si="258"/>
        <v>0</v>
      </c>
      <c r="J418" s="5">
        <f t="shared" si="258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70">SUM(P409:P417)</f>
        <v>0</v>
      </c>
      <c r="Q418" s="5">
        <f t="shared" si="270"/>
        <v>0</v>
      </c>
      <c r="R418" s="4">
        <f t="shared" si="270"/>
        <v>0</v>
      </c>
      <c r="S418" s="5">
        <f t="shared" si="270"/>
        <v>0</v>
      </c>
      <c r="T418" s="4">
        <f t="shared" si="270"/>
        <v>0</v>
      </c>
      <c r="U418" s="5">
        <f t="shared" si="270"/>
        <v>0</v>
      </c>
      <c r="V418" s="4">
        <f t="shared" si="270"/>
        <v>0</v>
      </c>
      <c r="W418" s="5">
        <f t="shared" si="270"/>
        <v>0</v>
      </c>
      <c r="X418" s="4"/>
      <c r="Y418" s="4">
        <f t="shared" si="270"/>
        <v>0</v>
      </c>
      <c r="Z418" s="5">
        <f t="shared" si="270"/>
        <v>0</v>
      </c>
      <c r="AA418" s="4">
        <f t="shared" si="270"/>
        <v>0</v>
      </c>
      <c r="AB418" s="5">
        <f t="shared" si="270"/>
        <v>0</v>
      </c>
      <c r="AC418" s="4"/>
      <c r="AD418" s="109" t="b">
        <f t="shared" si="247"/>
        <v>1</v>
      </c>
      <c r="AE418" s="109" t="b">
        <f t="shared" si="248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7"/>
        <v>1</v>
      </c>
      <c r="AE419" s="109" t="b">
        <f t="shared" si="248"/>
        <v>1</v>
      </c>
    </row>
    <row r="420" spans="1:31" ht="47.2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5"/>
        <v>#DIV/0!</v>
      </c>
      <c r="H420" s="108" t="e">
        <f t="shared" si="246"/>
        <v>#DIV/0!</v>
      </c>
      <c r="I420" s="2">
        <f t="shared" si="258"/>
        <v>0</v>
      </c>
      <c r="J420" s="3">
        <f t="shared" si="258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71">K420+M420+P420</f>
        <v>0</v>
      </c>
      <c r="S420" s="3">
        <f t="shared" si="271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2">T420+V420+Y420</f>
        <v>0</v>
      </c>
      <c r="AB420" s="3">
        <f t="shared" si="272"/>
        <v>0</v>
      </c>
      <c r="AC420" s="2"/>
      <c r="AD420" s="109" t="b">
        <f t="shared" si="247"/>
        <v>1</v>
      </c>
      <c r="AE420" s="109" t="b">
        <f t="shared" si="248"/>
        <v>1</v>
      </c>
    </row>
    <row r="421" spans="1:31" ht="31.5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5"/>
        <v>#DIV/0!</v>
      </c>
      <c r="H421" s="108" t="e">
        <f t="shared" si="246"/>
        <v>#DIV/0!</v>
      </c>
      <c r="I421" s="2">
        <f t="shared" si="258"/>
        <v>0</v>
      </c>
      <c r="J421" s="3">
        <f t="shared" si="258"/>
        <v>0</v>
      </c>
      <c r="K421" s="2"/>
      <c r="L421" s="3"/>
      <c r="M421" s="2"/>
      <c r="N421" s="3"/>
      <c r="O421" s="2"/>
      <c r="P421" s="2"/>
      <c r="Q421" s="3"/>
      <c r="R421" s="2">
        <f t="shared" si="271"/>
        <v>0</v>
      </c>
      <c r="S421" s="3">
        <f t="shared" si="271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2"/>
        <v>0</v>
      </c>
      <c r="AB421" s="3">
        <f t="shared" si="272"/>
        <v>0</v>
      </c>
      <c r="AC421" s="2"/>
      <c r="AD421" s="109" t="b">
        <f t="shared" si="247"/>
        <v>1</v>
      </c>
      <c r="AE421" s="109" t="b">
        <f t="shared" si="248"/>
        <v>1</v>
      </c>
    </row>
    <row r="422" spans="1:31" ht="78.7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5"/>
        <v>#DIV/0!</v>
      </c>
      <c r="H422" s="108" t="e">
        <f t="shared" si="246"/>
        <v>#DIV/0!</v>
      </c>
      <c r="I422" s="2">
        <f t="shared" si="258"/>
        <v>0</v>
      </c>
      <c r="J422" s="3">
        <f t="shared" si="258"/>
        <v>0</v>
      </c>
      <c r="K422" s="2"/>
      <c r="L422" s="3"/>
      <c r="M422" s="2"/>
      <c r="N422" s="3"/>
      <c r="O422" s="2"/>
      <c r="P422" s="2"/>
      <c r="Q422" s="3"/>
      <c r="R422" s="2">
        <f t="shared" si="271"/>
        <v>0</v>
      </c>
      <c r="S422" s="3">
        <f t="shared" si="271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2"/>
        <v>0</v>
      </c>
      <c r="AB422" s="3">
        <f t="shared" si="272"/>
        <v>0</v>
      </c>
      <c r="AC422" s="2"/>
      <c r="AD422" s="109" t="b">
        <f t="shared" si="247"/>
        <v>1</v>
      </c>
      <c r="AE422" s="109" t="b">
        <f t="shared" si="248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>
        <f t="shared" ref="Z423:Z441" si="273">X423*Y423</f>
        <v>0</v>
      </c>
      <c r="AA423" s="2">
        <f t="shared" ref="AA423:AA441" si="274">T423+V423+Y423</f>
        <v>0</v>
      </c>
      <c r="AB423" s="3">
        <f t="shared" ref="AB423:AB441" si="275">U423+W423+Z423</f>
        <v>0</v>
      </c>
      <c r="AC423" s="2"/>
      <c r="AD423" s="109" t="b">
        <f t="shared" si="247"/>
        <v>1</v>
      </c>
      <c r="AE423" s="109" t="b">
        <f t="shared" si="248"/>
        <v>1</v>
      </c>
    </row>
    <row r="424" spans="1:31" ht="31.5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5"/>
        <v>#DIV/0!</v>
      </c>
      <c r="H424" s="108" t="e">
        <f t="shared" si="246"/>
        <v>#DIV/0!</v>
      </c>
      <c r="I424" s="2">
        <f t="shared" si="258"/>
        <v>0</v>
      </c>
      <c r="J424" s="3">
        <f t="shared" si="258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6">K424+M424+P424</f>
        <v>0</v>
      </c>
      <c r="S424" s="3">
        <f t="shared" ref="S424:S441" si="277">L424+N424+Q424</f>
        <v>0</v>
      </c>
      <c r="T424" s="2"/>
      <c r="U424" s="3"/>
      <c r="V424" s="2"/>
      <c r="W424" s="3"/>
      <c r="X424" s="2"/>
      <c r="Y424" s="2"/>
      <c r="Z424" s="3">
        <f t="shared" si="273"/>
        <v>0</v>
      </c>
      <c r="AA424" s="2">
        <f t="shared" si="274"/>
        <v>0</v>
      </c>
      <c r="AB424" s="3">
        <f t="shared" si="275"/>
        <v>0</v>
      </c>
      <c r="AC424" s="2"/>
      <c r="AD424" s="109" t="b">
        <f t="shared" si="247"/>
        <v>1</v>
      </c>
      <c r="AE424" s="109" t="b">
        <f t="shared" si="248"/>
        <v>1</v>
      </c>
    </row>
    <row r="425" spans="1:31" ht="78.7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5"/>
        <v>#DIV/0!</v>
      </c>
      <c r="H425" s="108" t="e">
        <f t="shared" si="246"/>
        <v>#DIV/0!</v>
      </c>
      <c r="I425" s="2">
        <f t="shared" si="258"/>
        <v>0</v>
      </c>
      <c r="J425" s="3">
        <f t="shared" si="258"/>
        <v>0</v>
      </c>
      <c r="K425" s="2"/>
      <c r="L425" s="3"/>
      <c r="M425" s="2"/>
      <c r="N425" s="3"/>
      <c r="O425" s="2"/>
      <c r="P425" s="2"/>
      <c r="Q425" s="3"/>
      <c r="R425" s="2">
        <f t="shared" si="276"/>
        <v>0</v>
      </c>
      <c r="S425" s="3">
        <f t="shared" si="277"/>
        <v>0</v>
      </c>
      <c r="T425" s="2"/>
      <c r="U425" s="3"/>
      <c r="V425" s="2"/>
      <c r="W425" s="3"/>
      <c r="X425" s="2"/>
      <c r="Y425" s="2"/>
      <c r="Z425" s="3">
        <f t="shared" si="273"/>
        <v>0</v>
      </c>
      <c r="AA425" s="2">
        <f t="shared" si="274"/>
        <v>0</v>
      </c>
      <c r="AB425" s="3">
        <f t="shared" si="275"/>
        <v>0</v>
      </c>
      <c r="AC425" s="2"/>
      <c r="AD425" s="109" t="b">
        <f t="shared" si="247"/>
        <v>1</v>
      </c>
      <c r="AE425" s="109" t="b">
        <f t="shared" si="248"/>
        <v>1</v>
      </c>
    </row>
    <row r="426" spans="1:31" ht="78.7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5"/>
        <v>#DIV/0!</v>
      </c>
      <c r="H426" s="108" t="e">
        <f t="shared" si="246"/>
        <v>#DIV/0!</v>
      </c>
      <c r="I426" s="2">
        <f t="shared" si="258"/>
        <v>0</v>
      </c>
      <c r="J426" s="3">
        <f t="shared" si="258"/>
        <v>0</v>
      </c>
      <c r="K426" s="2"/>
      <c r="L426" s="3"/>
      <c r="M426" s="2"/>
      <c r="N426" s="3"/>
      <c r="O426" s="2"/>
      <c r="P426" s="2"/>
      <c r="Q426" s="3"/>
      <c r="R426" s="2">
        <f t="shared" si="276"/>
        <v>0</v>
      </c>
      <c r="S426" s="3">
        <f t="shared" si="277"/>
        <v>0</v>
      </c>
      <c r="T426" s="2"/>
      <c r="U426" s="3"/>
      <c r="V426" s="2"/>
      <c r="W426" s="3"/>
      <c r="X426" s="2"/>
      <c r="Y426" s="2"/>
      <c r="Z426" s="3">
        <f t="shared" si="273"/>
        <v>0</v>
      </c>
      <c r="AA426" s="2">
        <f t="shared" si="274"/>
        <v>0</v>
      </c>
      <c r="AB426" s="3">
        <f t="shared" si="275"/>
        <v>0</v>
      </c>
      <c r="AC426" s="2"/>
      <c r="AD426" s="109" t="b">
        <f t="shared" si="247"/>
        <v>1</v>
      </c>
      <c r="AE426" s="109" t="b">
        <f t="shared" si="248"/>
        <v>1</v>
      </c>
    </row>
    <row r="427" spans="1:31" ht="126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5"/>
        <v>#DIV/0!</v>
      </c>
      <c r="H427" s="108" t="e">
        <f t="shared" si="246"/>
        <v>#DIV/0!</v>
      </c>
      <c r="I427" s="2">
        <f t="shared" si="258"/>
        <v>0</v>
      </c>
      <c r="J427" s="3">
        <f t="shared" si="258"/>
        <v>0</v>
      </c>
      <c r="K427" s="2"/>
      <c r="L427" s="3"/>
      <c r="M427" s="2"/>
      <c r="N427" s="3"/>
      <c r="O427" s="2"/>
      <c r="P427" s="2"/>
      <c r="Q427" s="3"/>
      <c r="R427" s="2">
        <f t="shared" si="276"/>
        <v>0</v>
      </c>
      <c r="S427" s="3">
        <f t="shared" si="277"/>
        <v>0</v>
      </c>
      <c r="T427" s="2"/>
      <c r="U427" s="3"/>
      <c r="V427" s="2"/>
      <c r="W427" s="3"/>
      <c r="X427" s="2"/>
      <c r="Y427" s="2"/>
      <c r="Z427" s="3">
        <f t="shared" si="273"/>
        <v>0</v>
      </c>
      <c r="AA427" s="2">
        <f t="shared" si="274"/>
        <v>0</v>
      </c>
      <c r="AB427" s="3">
        <f t="shared" si="275"/>
        <v>0</v>
      </c>
      <c r="AC427" s="2"/>
      <c r="AD427" s="109" t="b">
        <f t="shared" si="247"/>
        <v>1</v>
      </c>
      <c r="AE427" s="109" t="b">
        <f t="shared" si="248"/>
        <v>1</v>
      </c>
    </row>
    <row r="428" spans="1:31" ht="47.2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5"/>
        <v>#DIV/0!</v>
      </c>
      <c r="H428" s="108" t="e">
        <f t="shared" si="246"/>
        <v>#DIV/0!</v>
      </c>
      <c r="I428" s="2">
        <f t="shared" si="258"/>
        <v>0</v>
      </c>
      <c r="J428" s="3">
        <f t="shared" si="258"/>
        <v>0</v>
      </c>
      <c r="K428" s="2"/>
      <c r="L428" s="3"/>
      <c r="M428" s="2"/>
      <c r="N428" s="3"/>
      <c r="O428" s="2"/>
      <c r="P428" s="2"/>
      <c r="Q428" s="3"/>
      <c r="R428" s="2">
        <f t="shared" si="276"/>
        <v>0</v>
      </c>
      <c r="S428" s="3">
        <f t="shared" si="277"/>
        <v>0</v>
      </c>
      <c r="T428" s="2"/>
      <c r="U428" s="3"/>
      <c r="V428" s="2"/>
      <c r="W428" s="3"/>
      <c r="X428" s="2"/>
      <c r="Y428" s="2"/>
      <c r="Z428" s="3">
        <f t="shared" si="273"/>
        <v>0</v>
      </c>
      <c r="AA428" s="2">
        <f t="shared" si="274"/>
        <v>0</v>
      </c>
      <c r="AB428" s="3">
        <f t="shared" si="275"/>
        <v>0</v>
      </c>
      <c r="AC428" s="2"/>
      <c r="AD428" s="109" t="b">
        <f t="shared" si="247"/>
        <v>1</v>
      </c>
      <c r="AE428" s="109" t="b">
        <f t="shared" si="248"/>
        <v>1</v>
      </c>
    </row>
    <row r="429" spans="1:31" ht="47.2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5"/>
        <v>#DIV/0!</v>
      </c>
      <c r="H429" s="108" t="e">
        <f t="shared" si="246"/>
        <v>#DIV/0!</v>
      </c>
      <c r="I429" s="2">
        <f t="shared" si="258"/>
        <v>0</v>
      </c>
      <c r="J429" s="3">
        <f t="shared" si="258"/>
        <v>0</v>
      </c>
      <c r="K429" s="2"/>
      <c r="L429" s="3"/>
      <c r="M429" s="2"/>
      <c r="N429" s="3"/>
      <c r="O429" s="2"/>
      <c r="P429" s="2"/>
      <c r="Q429" s="3"/>
      <c r="R429" s="2">
        <f t="shared" si="276"/>
        <v>0</v>
      </c>
      <c r="S429" s="3">
        <f t="shared" si="277"/>
        <v>0</v>
      </c>
      <c r="T429" s="2"/>
      <c r="U429" s="3"/>
      <c r="V429" s="2"/>
      <c r="W429" s="3"/>
      <c r="X429" s="2"/>
      <c r="Y429" s="2"/>
      <c r="Z429" s="3">
        <f t="shared" si="273"/>
        <v>0</v>
      </c>
      <c r="AA429" s="2">
        <f t="shared" si="274"/>
        <v>0</v>
      </c>
      <c r="AB429" s="3">
        <f t="shared" si="275"/>
        <v>0</v>
      </c>
      <c r="AC429" s="2"/>
      <c r="AD429" s="109" t="b">
        <f t="shared" si="247"/>
        <v>1</v>
      </c>
      <c r="AE429" s="109" t="b">
        <f t="shared" si="248"/>
        <v>1</v>
      </c>
    </row>
    <row r="430" spans="1:31" ht="94.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5"/>
        <v>#DIV/0!</v>
      </c>
      <c r="H430" s="108" t="e">
        <f t="shared" si="246"/>
        <v>#DIV/0!</v>
      </c>
      <c r="I430" s="2">
        <f t="shared" si="258"/>
        <v>0</v>
      </c>
      <c r="J430" s="3">
        <f t="shared" si="258"/>
        <v>0</v>
      </c>
      <c r="K430" s="2"/>
      <c r="L430" s="3"/>
      <c r="M430" s="2"/>
      <c r="N430" s="3"/>
      <c r="O430" s="2"/>
      <c r="P430" s="2"/>
      <c r="Q430" s="3"/>
      <c r="R430" s="2">
        <f t="shared" si="276"/>
        <v>0</v>
      </c>
      <c r="S430" s="3">
        <f t="shared" si="277"/>
        <v>0</v>
      </c>
      <c r="T430" s="2"/>
      <c r="U430" s="3"/>
      <c r="V430" s="2"/>
      <c r="W430" s="3"/>
      <c r="X430" s="2"/>
      <c r="Y430" s="2"/>
      <c r="Z430" s="3">
        <f t="shared" si="273"/>
        <v>0</v>
      </c>
      <c r="AA430" s="2">
        <f t="shared" si="274"/>
        <v>0</v>
      </c>
      <c r="AB430" s="3">
        <f t="shared" si="275"/>
        <v>0</v>
      </c>
      <c r="AC430" s="2"/>
      <c r="AD430" s="109" t="b">
        <f t="shared" si="247"/>
        <v>1</v>
      </c>
      <c r="AE430" s="109" t="b">
        <f t="shared" si="248"/>
        <v>1</v>
      </c>
    </row>
    <row r="431" spans="1:31" ht="78.7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5"/>
        <v>#DIV/0!</v>
      </c>
      <c r="H431" s="108" t="e">
        <f t="shared" si="246"/>
        <v>#DIV/0!</v>
      </c>
      <c r="I431" s="2">
        <f t="shared" si="258"/>
        <v>0</v>
      </c>
      <c r="J431" s="3">
        <f t="shared" si="258"/>
        <v>0</v>
      </c>
      <c r="K431" s="2"/>
      <c r="L431" s="3"/>
      <c r="M431" s="2"/>
      <c r="N431" s="3"/>
      <c r="O431" s="2"/>
      <c r="P431" s="2"/>
      <c r="Q431" s="3"/>
      <c r="R431" s="2">
        <f t="shared" si="276"/>
        <v>0</v>
      </c>
      <c r="S431" s="3">
        <f t="shared" si="277"/>
        <v>0</v>
      </c>
      <c r="T431" s="2"/>
      <c r="U431" s="3"/>
      <c r="V431" s="2"/>
      <c r="W431" s="3"/>
      <c r="X431" s="2"/>
      <c r="Y431" s="2"/>
      <c r="Z431" s="3">
        <f t="shared" si="273"/>
        <v>0</v>
      </c>
      <c r="AA431" s="2">
        <f t="shared" si="274"/>
        <v>0</v>
      </c>
      <c r="AB431" s="3">
        <f t="shared" si="275"/>
        <v>0</v>
      </c>
      <c r="AC431" s="2"/>
      <c r="AD431" s="109" t="b">
        <f t="shared" si="247"/>
        <v>1</v>
      </c>
      <c r="AE431" s="109" t="b">
        <f t="shared" si="248"/>
        <v>1</v>
      </c>
    </row>
    <row r="432" spans="1:31" ht="47.2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5"/>
        <v>#DIV/0!</v>
      </c>
      <c r="H432" s="108" t="e">
        <f t="shared" si="246"/>
        <v>#DIV/0!</v>
      </c>
      <c r="I432" s="2">
        <f t="shared" si="258"/>
        <v>0</v>
      </c>
      <c r="J432" s="3">
        <f t="shared" si="258"/>
        <v>0</v>
      </c>
      <c r="K432" s="2"/>
      <c r="L432" s="3"/>
      <c r="M432" s="2"/>
      <c r="N432" s="3"/>
      <c r="O432" s="2"/>
      <c r="P432" s="2"/>
      <c r="Q432" s="3"/>
      <c r="R432" s="2">
        <f t="shared" si="276"/>
        <v>0</v>
      </c>
      <c r="S432" s="3">
        <f t="shared" si="277"/>
        <v>0</v>
      </c>
      <c r="T432" s="2"/>
      <c r="U432" s="3"/>
      <c r="V432" s="2"/>
      <c r="W432" s="3"/>
      <c r="X432" s="2"/>
      <c r="Y432" s="2"/>
      <c r="Z432" s="3">
        <f t="shared" si="273"/>
        <v>0</v>
      </c>
      <c r="AA432" s="2">
        <f t="shared" si="274"/>
        <v>0</v>
      </c>
      <c r="AB432" s="3">
        <f t="shared" si="275"/>
        <v>0</v>
      </c>
      <c r="AC432" s="2"/>
      <c r="AD432" s="109" t="b">
        <f t="shared" si="247"/>
        <v>1</v>
      </c>
      <c r="AE432" s="109" t="b">
        <f t="shared" si="248"/>
        <v>1</v>
      </c>
    </row>
    <row r="433" spans="1:31" ht="63">
      <c r="A433" s="2">
        <f t="shared" ref="A433:A441" si="278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5"/>
        <v>#DIV/0!</v>
      </c>
      <c r="H433" s="108" t="e">
        <f t="shared" si="246"/>
        <v>#DIV/0!</v>
      </c>
      <c r="I433" s="2">
        <f t="shared" si="258"/>
        <v>0</v>
      </c>
      <c r="J433" s="3">
        <f t="shared" si="258"/>
        <v>0</v>
      </c>
      <c r="K433" s="2"/>
      <c r="L433" s="3"/>
      <c r="M433" s="2"/>
      <c r="N433" s="3"/>
      <c r="O433" s="2"/>
      <c r="P433" s="2"/>
      <c r="Q433" s="3"/>
      <c r="R433" s="2">
        <f t="shared" si="276"/>
        <v>0</v>
      </c>
      <c r="S433" s="3">
        <f t="shared" si="277"/>
        <v>0</v>
      </c>
      <c r="T433" s="2"/>
      <c r="U433" s="3"/>
      <c r="V433" s="2"/>
      <c r="W433" s="3"/>
      <c r="X433" s="2"/>
      <c r="Y433" s="2"/>
      <c r="Z433" s="3">
        <f t="shared" si="273"/>
        <v>0</v>
      </c>
      <c r="AA433" s="2">
        <f t="shared" si="274"/>
        <v>0</v>
      </c>
      <c r="AB433" s="3">
        <f t="shared" si="275"/>
        <v>0</v>
      </c>
      <c r="AC433" s="2"/>
      <c r="AD433" s="109" t="b">
        <f t="shared" si="247"/>
        <v>1</v>
      </c>
      <c r="AE433" s="109" t="b">
        <f t="shared" si="248"/>
        <v>1</v>
      </c>
    </row>
    <row r="434" spans="1:31" ht="63">
      <c r="A434" s="2">
        <f t="shared" si="278"/>
        <v>26.160000000000004</v>
      </c>
      <c r="B434" s="2" t="s">
        <v>301</v>
      </c>
      <c r="C434" s="2"/>
      <c r="D434" s="3"/>
      <c r="E434" s="2"/>
      <c r="F434" s="3"/>
      <c r="G434" s="108" t="e">
        <f t="shared" si="245"/>
        <v>#DIV/0!</v>
      </c>
      <c r="H434" s="108" t="e">
        <f t="shared" si="246"/>
        <v>#DIV/0!</v>
      </c>
      <c r="I434" s="2">
        <f t="shared" si="258"/>
        <v>0</v>
      </c>
      <c r="J434" s="3">
        <f t="shared" si="258"/>
        <v>0</v>
      </c>
      <c r="K434" s="2"/>
      <c r="L434" s="3"/>
      <c r="M434" s="2"/>
      <c r="N434" s="3"/>
      <c r="O434" s="2"/>
      <c r="P434" s="2"/>
      <c r="Q434" s="3"/>
      <c r="R434" s="2">
        <f t="shared" si="276"/>
        <v>0</v>
      </c>
      <c r="S434" s="3">
        <f t="shared" si="277"/>
        <v>0</v>
      </c>
      <c r="T434" s="2"/>
      <c r="U434" s="3"/>
      <c r="V434" s="2"/>
      <c r="W434" s="3"/>
      <c r="X434" s="2"/>
      <c r="Y434" s="2"/>
      <c r="Z434" s="3">
        <f t="shared" si="273"/>
        <v>0</v>
      </c>
      <c r="AA434" s="2">
        <f t="shared" si="274"/>
        <v>0</v>
      </c>
      <c r="AB434" s="3">
        <f t="shared" si="275"/>
        <v>0</v>
      </c>
      <c r="AC434" s="2"/>
      <c r="AD434" s="109" t="b">
        <f t="shared" si="247"/>
        <v>1</v>
      </c>
      <c r="AE434" s="109" t="b">
        <f t="shared" si="248"/>
        <v>1</v>
      </c>
    </row>
    <row r="435" spans="1:31" ht="47.25">
      <c r="A435" s="2">
        <f t="shared" si="278"/>
        <v>26.170000000000005</v>
      </c>
      <c r="B435" s="2" t="s">
        <v>302</v>
      </c>
      <c r="C435" s="2"/>
      <c r="D435" s="3"/>
      <c r="E435" s="2"/>
      <c r="F435" s="3"/>
      <c r="G435" s="108" t="e">
        <f t="shared" si="245"/>
        <v>#DIV/0!</v>
      </c>
      <c r="H435" s="108" t="e">
        <f t="shared" si="246"/>
        <v>#DIV/0!</v>
      </c>
      <c r="I435" s="2">
        <f t="shared" si="258"/>
        <v>0</v>
      </c>
      <c r="J435" s="3">
        <f t="shared" si="258"/>
        <v>0</v>
      </c>
      <c r="K435" s="2"/>
      <c r="L435" s="3"/>
      <c r="M435" s="2"/>
      <c r="N435" s="3"/>
      <c r="O435" s="2"/>
      <c r="P435" s="2"/>
      <c r="Q435" s="3"/>
      <c r="R435" s="2">
        <f t="shared" si="276"/>
        <v>0</v>
      </c>
      <c r="S435" s="3">
        <f t="shared" si="277"/>
        <v>0</v>
      </c>
      <c r="T435" s="2"/>
      <c r="U435" s="3"/>
      <c r="V435" s="2"/>
      <c r="W435" s="3"/>
      <c r="X435" s="2"/>
      <c r="Y435" s="2"/>
      <c r="Z435" s="3">
        <f t="shared" si="273"/>
        <v>0</v>
      </c>
      <c r="AA435" s="2">
        <f t="shared" si="274"/>
        <v>0</v>
      </c>
      <c r="AB435" s="3">
        <f t="shared" si="275"/>
        <v>0</v>
      </c>
      <c r="AC435" s="2"/>
      <c r="AD435" s="109" t="b">
        <f t="shared" si="247"/>
        <v>1</v>
      </c>
      <c r="AE435" s="109" t="b">
        <f t="shared" si="248"/>
        <v>1</v>
      </c>
    </row>
    <row r="436" spans="1:31" ht="47.25">
      <c r="A436" s="2">
        <f t="shared" si="278"/>
        <v>26.180000000000007</v>
      </c>
      <c r="B436" s="2" t="s">
        <v>303</v>
      </c>
      <c r="C436" s="2"/>
      <c r="D436" s="3"/>
      <c r="E436" s="2"/>
      <c r="F436" s="3"/>
      <c r="G436" s="108" t="e">
        <f t="shared" si="245"/>
        <v>#DIV/0!</v>
      </c>
      <c r="H436" s="108" t="e">
        <f t="shared" si="246"/>
        <v>#DIV/0!</v>
      </c>
      <c r="I436" s="2">
        <f t="shared" si="258"/>
        <v>0</v>
      </c>
      <c r="J436" s="3">
        <f t="shared" si="258"/>
        <v>0</v>
      </c>
      <c r="K436" s="2"/>
      <c r="L436" s="3"/>
      <c r="M436" s="2"/>
      <c r="N436" s="3"/>
      <c r="O436" s="2"/>
      <c r="P436" s="2"/>
      <c r="Q436" s="3"/>
      <c r="R436" s="2">
        <f t="shared" si="276"/>
        <v>0</v>
      </c>
      <c r="S436" s="3">
        <f t="shared" si="277"/>
        <v>0</v>
      </c>
      <c r="T436" s="2"/>
      <c r="U436" s="3"/>
      <c r="V436" s="2"/>
      <c r="W436" s="3"/>
      <c r="X436" s="2"/>
      <c r="Y436" s="2"/>
      <c r="Z436" s="3">
        <f t="shared" si="273"/>
        <v>0</v>
      </c>
      <c r="AA436" s="2">
        <f t="shared" si="274"/>
        <v>0</v>
      </c>
      <c r="AB436" s="3">
        <f t="shared" si="275"/>
        <v>0</v>
      </c>
      <c r="AC436" s="2"/>
      <c r="AD436" s="109" t="b">
        <f t="shared" si="247"/>
        <v>1</v>
      </c>
      <c r="AE436" s="109" t="b">
        <f t="shared" si="248"/>
        <v>1</v>
      </c>
    </row>
    <row r="437" spans="1:31" ht="47.25">
      <c r="A437" s="2">
        <f t="shared" si="278"/>
        <v>26.190000000000008</v>
      </c>
      <c r="B437" s="2" t="s">
        <v>304</v>
      </c>
      <c r="C437" s="2"/>
      <c r="D437" s="3"/>
      <c r="E437" s="2"/>
      <c r="F437" s="3"/>
      <c r="G437" s="108" t="e">
        <f t="shared" si="245"/>
        <v>#DIV/0!</v>
      </c>
      <c r="H437" s="108" t="e">
        <f t="shared" si="246"/>
        <v>#DIV/0!</v>
      </c>
      <c r="I437" s="2">
        <f t="shared" si="258"/>
        <v>0</v>
      </c>
      <c r="J437" s="3">
        <f t="shared" si="258"/>
        <v>0</v>
      </c>
      <c r="K437" s="2"/>
      <c r="L437" s="3"/>
      <c r="M437" s="2"/>
      <c r="N437" s="3"/>
      <c r="O437" s="2"/>
      <c r="P437" s="2"/>
      <c r="Q437" s="3"/>
      <c r="R437" s="2">
        <f t="shared" si="276"/>
        <v>0</v>
      </c>
      <c r="S437" s="3">
        <f t="shared" si="277"/>
        <v>0</v>
      </c>
      <c r="T437" s="2"/>
      <c r="U437" s="3"/>
      <c r="V437" s="2"/>
      <c r="W437" s="3"/>
      <c r="X437" s="2"/>
      <c r="Y437" s="2"/>
      <c r="Z437" s="3">
        <f t="shared" si="273"/>
        <v>0</v>
      </c>
      <c r="AA437" s="2">
        <f t="shared" si="274"/>
        <v>0</v>
      </c>
      <c r="AB437" s="3">
        <f t="shared" si="275"/>
        <v>0</v>
      </c>
      <c r="AC437" s="2"/>
      <c r="AD437" s="109" t="b">
        <f t="shared" si="247"/>
        <v>1</v>
      </c>
      <c r="AE437" s="109" t="b">
        <f t="shared" si="248"/>
        <v>1</v>
      </c>
    </row>
    <row r="438" spans="1:31" ht="47.25">
      <c r="A438" s="2">
        <f t="shared" si="278"/>
        <v>26.20000000000001</v>
      </c>
      <c r="B438" s="2" t="s">
        <v>305</v>
      </c>
      <c r="C438" s="2"/>
      <c r="D438" s="3"/>
      <c r="E438" s="2"/>
      <c r="F438" s="3"/>
      <c r="G438" s="108" t="e">
        <f t="shared" si="245"/>
        <v>#DIV/0!</v>
      </c>
      <c r="H438" s="108" t="e">
        <f t="shared" si="246"/>
        <v>#DIV/0!</v>
      </c>
      <c r="I438" s="2">
        <f t="shared" si="258"/>
        <v>0</v>
      </c>
      <c r="J438" s="3">
        <f t="shared" si="258"/>
        <v>0</v>
      </c>
      <c r="K438" s="2"/>
      <c r="L438" s="3"/>
      <c r="M438" s="2"/>
      <c r="N438" s="3"/>
      <c r="O438" s="2"/>
      <c r="P438" s="2"/>
      <c r="Q438" s="3"/>
      <c r="R438" s="2">
        <f t="shared" si="276"/>
        <v>0</v>
      </c>
      <c r="S438" s="3">
        <f t="shared" si="277"/>
        <v>0</v>
      </c>
      <c r="T438" s="2"/>
      <c r="U438" s="3"/>
      <c r="V438" s="2"/>
      <c r="W438" s="3"/>
      <c r="X438" s="2"/>
      <c r="Y438" s="2"/>
      <c r="Z438" s="3">
        <f t="shared" si="273"/>
        <v>0</v>
      </c>
      <c r="AA438" s="2">
        <f t="shared" si="274"/>
        <v>0</v>
      </c>
      <c r="AB438" s="3">
        <f t="shared" si="275"/>
        <v>0</v>
      </c>
      <c r="AC438" s="2"/>
      <c r="AD438" s="109" t="b">
        <f t="shared" si="247"/>
        <v>1</v>
      </c>
      <c r="AE438" s="109" t="b">
        <f t="shared" si="248"/>
        <v>1</v>
      </c>
    </row>
    <row r="439" spans="1:31" ht="47.25">
      <c r="A439" s="2">
        <f t="shared" si="278"/>
        <v>26.210000000000012</v>
      </c>
      <c r="B439" s="2" t="s">
        <v>93</v>
      </c>
      <c r="C439" s="2"/>
      <c r="D439" s="3"/>
      <c r="E439" s="2"/>
      <c r="F439" s="3"/>
      <c r="G439" s="108" t="e">
        <f t="shared" si="245"/>
        <v>#DIV/0!</v>
      </c>
      <c r="H439" s="108" t="e">
        <f t="shared" si="246"/>
        <v>#DIV/0!</v>
      </c>
      <c r="I439" s="2">
        <f t="shared" si="258"/>
        <v>0</v>
      </c>
      <c r="J439" s="3">
        <f t="shared" si="258"/>
        <v>0</v>
      </c>
      <c r="K439" s="2"/>
      <c r="L439" s="3"/>
      <c r="M439" s="2"/>
      <c r="N439" s="3"/>
      <c r="O439" s="2"/>
      <c r="P439" s="2"/>
      <c r="Q439" s="3"/>
      <c r="R439" s="2">
        <f t="shared" si="276"/>
        <v>0</v>
      </c>
      <c r="S439" s="3">
        <f t="shared" si="277"/>
        <v>0</v>
      </c>
      <c r="T439" s="2"/>
      <c r="U439" s="3"/>
      <c r="V439" s="2"/>
      <c r="W439" s="3"/>
      <c r="X439" s="2"/>
      <c r="Y439" s="2"/>
      <c r="Z439" s="3">
        <f t="shared" si="273"/>
        <v>0</v>
      </c>
      <c r="AA439" s="2">
        <f t="shared" si="274"/>
        <v>0</v>
      </c>
      <c r="AB439" s="3">
        <f t="shared" si="275"/>
        <v>0</v>
      </c>
      <c r="AC439" s="2"/>
      <c r="AD439" s="109" t="b">
        <f t="shared" si="247"/>
        <v>1</v>
      </c>
      <c r="AE439" s="109" t="b">
        <f t="shared" si="248"/>
        <v>1</v>
      </c>
    </row>
    <row r="440" spans="1:31" ht="47.25">
      <c r="A440" s="2">
        <f t="shared" si="278"/>
        <v>26.220000000000013</v>
      </c>
      <c r="B440" s="2" t="s">
        <v>306</v>
      </c>
      <c r="C440" s="2"/>
      <c r="D440" s="3"/>
      <c r="E440" s="2"/>
      <c r="F440" s="3"/>
      <c r="G440" s="108" t="e">
        <f t="shared" si="245"/>
        <v>#DIV/0!</v>
      </c>
      <c r="H440" s="108" t="e">
        <f t="shared" si="246"/>
        <v>#DIV/0!</v>
      </c>
      <c r="I440" s="2">
        <f t="shared" si="258"/>
        <v>0</v>
      </c>
      <c r="J440" s="3">
        <f t="shared" si="258"/>
        <v>0</v>
      </c>
      <c r="K440" s="2"/>
      <c r="L440" s="3"/>
      <c r="M440" s="2"/>
      <c r="N440" s="3"/>
      <c r="O440" s="2"/>
      <c r="P440" s="2"/>
      <c r="Q440" s="3"/>
      <c r="R440" s="2">
        <f t="shared" si="276"/>
        <v>0</v>
      </c>
      <c r="S440" s="3">
        <f t="shared" si="277"/>
        <v>0</v>
      </c>
      <c r="T440" s="2"/>
      <c r="U440" s="3"/>
      <c r="V440" s="2"/>
      <c r="W440" s="3"/>
      <c r="X440" s="2"/>
      <c r="Y440" s="2"/>
      <c r="Z440" s="3">
        <f t="shared" si="273"/>
        <v>0</v>
      </c>
      <c r="AA440" s="2">
        <f t="shared" si="274"/>
        <v>0</v>
      </c>
      <c r="AB440" s="3">
        <f t="shared" si="275"/>
        <v>0</v>
      </c>
      <c r="AC440" s="2"/>
      <c r="AD440" s="109" t="b">
        <f t="shared" si="247"/>
        <v>1</v>
      </c>
      <c r="AE440" s="109" t="b">
        <f t="shared" si="248"/>
        <v>1</v>
      </c>
    </row>
    <row r="441" spans="1:31" ht="63">
      <c r="A441" s="2">
        <f t="shared" si="278"/>
        <v>26.230000000000015</v>
      </c>
      <c r="B441" s="2" t="s">
        <v>95</v>
      </c>
      <c r="C441" s="2"/>
      <c r="D441" s="3"/>
      <c r="E441" s="2"/>
      <c r="F441" s="3"/>
      <c r="G441" s="108" t="e">
        <f t="shared" si="245"/>
        <v>#DIV/0!</v>
      </c>
      <c r="H441" s="108" t="e">
        <f t="shared" si="246"/>
        <v>#DIV/0!</v>
      </c>
      <c r="I441" s="2">
        <f t="shared" si="258"/>
        <v>0</v>
      </c>
      <c r="J441" s="3">
        <f t="shared" si="258"/>
        <v>0</v>
      </c>
      <c r="K441" s="2"/>
      <c r="L441" s="3"/>
      <c r="M441" s="2"/>
      <c r="N441" s="3"/>
      <c r="O441" s="2"/>
      <c r="P441" s="2"/>
      <c r="Q441" s="3"/>
      <c r="R441" s="2">
        <f t="shared" si="276"/>
        <v>0</v>
      </c>
      <c r="S441" s="3">
        <f t="shared" si="277"/>
        <v>0</v>
      </c>
      <c r="T441" s="2"/>
      <c r="U441" s="3"/>
      <c r="V441" s="2"/>
      <c r="W441" s="3"/>
      <c r="X441" s="2"/>
      <c r="Y441" s="2"/>
      <c r="Z441" s="3">
        <f t="shared" si="273"/>
        <v>0</v>
      </c>
      <c r="AA441" s="2">
        <f t="shared" si="274"/>
        <v>0</v>
      </c>
      <c r="AB441" s="3">
        <f t="shared" si="275"/>
        <v>0</v>
      </c>
      <c r="AC441" s="2"/>
      <c r="AD441" s="109" t="b">
        <f t="shared" si="247"/>
        <v>1</v>
      </c>
      <c r="AE441" s="109" t="b">
        <f t="shared" si="248"/>
        <v>1</v>
      </c>
    </row>
    <row r="442" spans="1:31" s="176" customFormat="1" ht="31.5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5"/>
        <v>#DIV/0!</v>
      </c>
      <c r="H442" s="175" t="e">
        <f t="shared" si="246"/>
        <v>#DIV/0!</v>
      </c>
      <c r="I442" s="4">
        <f t="shared" si="258"/>
        <v>0</v>
      </c>
      <c r="J442" s="5">
        <f t="shared" si="258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79">SUM(P420:P441)</f>
        <v>0</v>
      </c>
      <c r="Q442" s="5">
        <f t="shared" si="279"/>
        <v>0</v>
      </c>
      <c r="R442" s="4">
        <f t="shared" si="279"/>
        <v>0</v>
      </c>
      <c r="S442" s="5">
        <f t="shared" si="279"/>
        <v>0</v>
      </c>
      <c r="T442" s="4">
        <f t="shared" si="279"/>
        <v>0</v>
      </c>
      <c r="U442" s="5">
        <f t="shared" si="279"/>
        <v>0</v>
      </c>
      <c r="V442" s="4">
        <f t="shared" si="279"/>
        <v>0</v>
      </c>
      <c r="W442" s="5">
        <f t="shared" si="279"/>
        <v>0</v>
      </c>
      <c r="X442" s="4"/>
      <c r="Y442" s="4">
        <f>SUM(Y420:Y441)</f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>
        <f>SUM(AC420:AC441)</f>
        <v>0</v>
      </c>
      <c r="AD442" s="109" t="b">
        <f t="shared" si="247"/>
        <v>1</v>
      </c>
      <c r="AE442" s="109" t="b">
        <f t="shared" si="248"/>
        <v>1</v>
      </c>
    </row>
    <row r="443" spans="1:31" s="176" customFormat="1" ht="47.2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5"/>
        <v>#DIV/0!</v>
      </c>
      <c r="H443" s="175" t="e">
        <f t="shared" si="246"/>
        <v>#DIV/0!</v>
      </c>
      <c r="I443" s="4">
        <f t="shared" si="258"/>
        <v>0</v>
      </c>
      <c r="J443" s="5">
        <f t="shared" si="258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80">P442+P418</f>
        <v>0</v>
      </c>
      <c r="Q443" s="5">
        <f t="shared" si="280"/>
        <v>0</v>
      </c>
      <c r="R443" s="4">
        <f t="shared" si="280"/>
        <v>0</v>
      </c>
      <c r="S443" s="5">
        <f t="shared" si="280"/>
        <v>0</v>
      </c>
      <c r="T443" s="4">
        <f t="shared" si="280"/>
        <v>0</v>
      </c>
      <c r="U443" s="5">
        <f t="shared" si="280"/>
        <v>0</v>
      </c>
      <c r="V443" s="4">
        <f t="shared" si="280"/>
        <v>0</v>
      </c>
      <c r="W443" s="5">
        <f t="shared" si="280"/>
        <v>0</v>
      </c>
      <c r="X443" s="4"/>
      <c r="Y443" s="4">
        <f t="shared" si="280"/>
        <v>0</v>
      </c>
      <c r="Z443" s="5">
        <f t="shared" si="280"/>
        <v>0</v>
      </c>
      <c r="AA443" s="4">
        <f t="shared" si="280"/>
        <v>0</v>
      </c>
      <c r="AB443" s="5">
        <f t="shared" si="280"/>
        <v>0</v>
      </c>
      <c r="AC443" s="4">
        <f>AC442+AC418</f>
        <v>0</v>
      </c>
      <c r="AD443" s="109" t="b">
        <f t="shared" si="247"/>
        <v>1</v>
      </c>
      <c r="AE443" s="109" t="b">
        <f t="shared" si="248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7"/>
        <v>1</v>
      </c>
      <c r="AE444" s="109" t="b">
        <f t="shared" si="248"/>
        <v>1</v>
      </c>
    </row>
    <row r="445" spans="1:31" s="176" customFormat="1" ht="31.5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7"/>
        <v>1</v>
      </c>
      <c r="AE445" s="109" t="b">
        <f t="shared" si="248"/>
        <v>1</v>
      </c>
    </row>
    <row r="446" spans="1:31" ht="31.5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5"/>
        <v>#DIV/0!</v>
      </c>
      <c r="H446" s="108" t="e">
        <f t="shared" si="246"/>
        <v>#DIV/0!</v>
      </c>
      <c r="I446" s="2"/>
      <c r="J446" s="3"/>
      <c r="K446" s="2">
        <f t="shared" ref="K446:L454" si="281">C446-E446</f>
        <v>0</v>
      </c>
      <c r="L446" s="3">
        <f t="shared" si="281"/>
        <v>0</v>
      </c>
      <c r="M446" s="2"/>
      <c r="N446" s="3"/>
      <c r="O446" s="2"/>
      <c r="P446" s="2"/>
      <c r="Q446" s="3"/>
      <c r="R446" s="2">
        <f t="shared" ref="R446:R454" si="282">K446+M446+P446</f>
        <v>0</v>
      </c>
      <c r="S446" s="3">
        <f t="shared" ref="S446:S454" si="283">L446+N446+Q446</f>
        <v>0</v>
      </c>
      <c r="T446" s="2"/>
      <c r="U446" s="3"/>
      <c r="V446" s="2"/>
      <c r="W446" s="3"/>
      <c r="X446" s="2"/>
      <c r="Y446" s="2"/>
      <c r="Z446" s="3">
        <f t="shared" ref="Z446:Z454" si="284">X446*Y446</f>
        <v>0</v>
      </c>
      <c r="AA446" s="2">
        <f t="shared" ref="AA446:AA454" si="285">T446+V446+Y446</f>
        <v>0</v>
      </c>
      <c r="AB446" s="3">
        <f t="shared" ref="AB446:AB454" si="286">U446+W446+Z446</f>
        <v>0</v>
      </c>
      <c r="AC446" s="2"/>
      <c r="AD446" s="109" t="b">
        <f t="shared" si="247"/>
        <v>1</v>
      </c>
      <c r="AE446" s="109" t="b">
        <f t="shared" si="248"/>
        <v>1</v>
      </c>
    </row>
    <row r="447" spans="1:31" ht="47.25">
      <c r="A447" s="2">
        <f t="shared" ref="A447:A454" si="287">+A446+0.01</f>
        <v>26.25</v>
      </c>
      <c r="B447" s="2" t="s">
        <v>312</v>
      </c>
      <c r="C447" s="2"/>
      <c r="D447" s="3"/>
      <c r="E447" s="2"/>
      <c r="F447" s="3"/>
      <c r="G447" s="108" t="e">
        <f t="shared" si="245"/>
        <v>#DIV/0!</v>
      </c>
      <c r="H447" s="108" t="e">
        <f t="shared" si="246"/>
        <v>#DIV/0!</v>
      </c>
      <c r="I447" s="2"/>
      <c r="J447" s="3"/>
      <c r="K447" s="2">
        <f t="shared" si="281"/>
        <v>0</v>
      </c>
      <c r="L447" s="3">
        <f t="shared" si="281"/>
        <v>0</v>
      </c>
      <c r="M447" s="2"/>
      <c r="N447" s="3"/>
      <c r="O447" s="2"/>
      <c r="P447" s="2"/>
      <c r="Q447" s="3"/>
      <c r="R447" s="2">
        <f t="shared" si="282"/>
        <v>0</v>
      </c>
      <c r="S447" s="3">
        <f t="shared" si="283"/>
        <v>0</v>
      </c>
      <c r="T447" s="2"/>
      <c r="U447" s="3"/>
      <c r="V447" s="2"/>
      <c r="W447" s="3"/>
      <c r="X447" s="2"/>
      <c r="Y447" s="2"/>
      <c r="Z447" s="3">
        <f t="shared" si="284"/>
        <v>0</v>
      </c>
      <c r="AA447" s="2">
        <f t="shared" si="285"/>
        <v>0</v>
      </c>
      <c r="AB447" s="3">
        <f t="shared" si="286"/>
        <v>0</v>
      </c>
      <c r="AC447" s="2"/>
      <c r="AD447" s="109" t="b">
        <f t="shared" si="247"/>
        <v>1</v>
      </c>
      <c r="AE447" s="109" t="b">
        <f t="shared" si="248"/>
        <v>1</v>
      </c>
    </row>
    <row r="448" spans="1:31">
      <c r="A448" s="2">
        <f t="shared" si="287"/>
        <v>26.26</v>
      </c>
      <c r="B448" s="2" t="s">
        <v>290</v>
      </c>
      <c r="C448" s="2"/>
      <c r="D448" s="3"/>
      <c r="E448" s="2"/>
      <c r="F448" s="3"/>
      <c r="G448" s="108" t="e">
        <f t="shared" si="245"/>
        <v>#DIV/0!</v>
      </c>
      <c r="H448" s="108" t="e">
        <f t="shared" si="246"/>
        <v>#DIV/0!</v>
      </c>
      <c r="I448" s="2"/>
      <c r="J448" s="3"/>
      <c r="K448" s="2">
        <f t="shared" si="281"/>
        <v>0</v>
      </c>
      <c r="L448" s="3">
        <f t="shared" si="281"/>
        <v>0</v>
      </c>
      <c r="M448" s="2"/>
      <c r="N448" s="3"/>
      <c r="O448" s="2"/>
      <c r="P448" s="2"/>
      <c r="Q448" s="3"/>
      <c r="R448" s="2">
        <f t="shared" si="282"/>
        <v>0</v>
      </c>
      <c r="S448" s="3">
        <f t="shared" si="283"/>
        <v>0</v>
      </c>
      <c r="T448" s="2"/>
      <c r="U448" s="3"/>
      <c r="V448" s="2"/>
      <c r="W448" s="3"/>
      <c r="X448" s="2"/>
      <c r="Y448" s="2"/>
      <c r="Z448" s="3">
        <f t="shared" si="284"/>
        <v>0</v>
      </c>
      <c r="AA448" s="2">
        <f t="shared" si="285"/>
        <v>0</v>
      </c>
      <c r="AB448" s="3">
        <f t="shared" si="286"/>
        <v>0</v>
      </c>
      <c r="AC448" s="2"/>
      <c r="AD448" s="109" t="b">
        <f t="shared" si="247"/>
        <v>1</v>
      </c>
      <c r="AE448" s="109" t="b">
        <f t="shared" si="248"/>
        <v>1</v>
      </c>
    </row>
    <row r="449" spans="1:31">
      <c r="A449" s="2">
        <f t="shared" si="287"/>
        <v>26.270000000000003</v>
      </c>
      <c r="B449" s="2" t="s">
        <v>313</v>
      </c>
      <c r="C449" s="2"/>
      <c r="D449" s="3"/>
      <c r="E449" s="2"/>
      <c r="F449" s="3"/>
      <c r="G449" s="108" t="e">
        <f t="shared" si="245"/>
        <v>#DIV/0!</v>
      </c>
      <c r="H449" s="108" t="e">
        <f t="shared" si="246"/>
        <v>#DIV/0!</v>
      </c>
      <c r="I449" s="2"/>
      <c r="J449" s="3"/>
      <c r="K449" s="2">
        <f t="shared" si="281"/>
        <v>0</v>
      </c>
      <c r="L449" s="3">
        <f t="shared" si="281"/>
        <v>0</v>
      </c>
      <c r="M449" s="2"/>
      <c r="N449" s="3"/>
      <c r="O449" s="2"/>
      <c r="P449" s="2"/>
      <c r="Q449" s="3"/>
      <c r="R449" s="2">
        <f t="shared" si="282"/>
        <v>0</v>
      </c>
      <c r="S449" s="3">
        <f t="shared" si="283"/>
        <v>0</v>
      </c>
      <c r="T449" s="2"/>
      <c r="U449" s="3"/>
      <c r="V449" s="2"/>
      <c r="W449" s="3"/>
      <c r="X449" s="2"/>
      <c r="Y449" s="2"/>
      <c r="Z449" s="3">
        <f t="shared" si="284"/>
        <v>0</v>
      </c>
      <c r="AA449" s="2">
        <f t="shared" si="285"/>
        <v>0</v>
      </c>
      <c r="AB449" s="3">
        <f t="shared" si="286"/>
        <v>0</v>
      </c>
      <c r="AC449" s="2"/>
      <c r="AD449" s="109" t="b">
        <f t="shared" si="247"/>
        <v>1</v>
      </c>
      <c r="AE449" s="109" t="b">
        <f t="shared" si="248"/>
        <v>1</v>
      </c>
    </row>
    <row r="450" spans="1:31" ht="31.5">
      <c r="A450" s="2">
        <f t="shared" si="287"/>
        <v>26.280000000000005</v>
      </c>
      <c r="B450" s="2" t="s">
        <v>314</v>
      </c>
      <c r="C450" s="2"/>
      <c r="D450" s="3"/>
      <c r="E450" s="2"/>
      <c r="F450" s="3"/>
      <c r="G450" s="108" t="e">
        <f t="shared" si="245"/>
        <v>#DIV/0!</v>
      </c>
      <c r="H450" s="108" t="e">
        <f t="shared" si="246"/>
        <v>#DIV/0!</v>
      </c>
      <c r="I450" s="2"/>
      <c r="J450" s="3"/>
      <c r="K450" s="2">
        <f t="shared" si="281"/>
        <v>0</v>
      </c>
      <c r="L450" s="3">
        <f t="shared" si="281"/>
        <v>0</v>
      </c>
      <c r="M450" s="2"/>
      <c r="N450" s="3"/>
      <c r="O450" s="2"/>
      <c r="P450" s="2"/>
      <c r="Q450" s="3"/>
      <c r="R450" s="2">
        <f t="shared" si="282"/>
        <v>0</v>
      </c>
      <c r="S450" s="3">
        <f t="shared" si="283"/>
        <v>0</v>
      </c>
      <c r="T450" s="2"/>
      <c r="U450" s="3"/>
      <c r="V450" s="2"/>
      <c r="W450" s="3"/>
      <c r="X450" s="2"/>
      <c r="Y450" s="2"/>
      <c r="Z450" s="3">
        <f t="shared" si="284"/>
        <v>0</v>
      </c>
      <c r="AA450" s="2">
        <f t="shared" si="285"/>
        <v>0</v>
      </c>
      <c r="AB450" s="3">
        <f t="shared" si="286"/>
        <v>0</v>
      </c>
      <c r="AC450" s="2"/>
      <c r="AD450" s="109" t="b">
        <f t="shared" si="247"/>
        <v>1</v>
      </c>
      <c r="AE450" s="109" t="b">
        <f t="shared" si="248"/>
        <v>1</v>
      </c>
    </row>
    <row r="451" spans="1:31" ht="47.25">
      <c r="A451" s="2">
        <f t="shared" si="287"/>
        <v>26.290000000000006</v>
      </c>
      <c r="B451" s="2" t="s">
        <v>70</v>
      </c>
      <c r="C451" s="2"/>
      <c r="D451" s="3"/>
      <c r="E451" s="2"/>
      <c r="F451" s="3"/>
      <c r="G451" s="108" t="e">
        <f t="shared" si="245"/>
        <v>#DIV/0!</v>
      </c>
      <c r="H451" s="108" t="e">
        <f t="shared" si="246"/>
        <v>#DIV/0!</v>
      </c>
      <c r="I451" s="2"/>
      <c r="J451" s="3"/>
      <c r="K451" s="2">
        <f t="shared" si="281"/>
        <v>0</v>
      </c>
      <c r="L451" s="3">
        <f t="shared" si="281"/>
        <v>0</v>
      </c>
      <c r="M451" s="2"/>
      <c r="N451" s="3"/>
      <c r="O451" s="2"/>
      <c r="P451" s="2"/>
      <c r="Q451" s="3"/>
      <c r="R451" s="2">
        <f t="shared" si="282"/>
        <v>0</v>
      </c>
      <c r="S451" s="3">
        <f t="shared" si="283"/>
        <v>0</v>
      </c>
      <c r="T451" s="2"/>
      <c r="U451" s="3"/>
      <c r="V451" s="2"/>
      <c r="W451" s="3"/>
      <c r="X451" s="2"/>
      <c r="Y451" s="2"/>
      <c r="Z451" s="3">
        <f t="shared" si="284"/>
        <v>0</v>
      </c>
      <c r="AA451" s="2">
        <f t="shared" si="285"/>
        <v>0</v>
      </c>
      <c r="AB451" s="3">
        <f t="shared" si="286"/>
        <v>0</v>
      </c>
      <c r="AC451" s="2"/>
      <c r="AD451" s="109" t="b">
        <f t="shared" si="247"/>
        <v>1</v>
      </c>
      <c r="AE451" s="109" t="b">
        <f t="shared" si="248"/>
        <v>1</v>
      </c>
    </row>
    <row r="452" spans="1:31" ht="47.25">
      <c r="A452" s="2">
        <f t="shared" si="287"/>
        <v>26.300000000000008</v>
      </c>
      <c r="B452" s="2" t="s">
        <v>71</v>
      </c>
      <c r="C452" s="2"/>
      <c r="D452" s="3"/>
      <c r="E452" s="2"/>
      <c r="F452" s="3"/>
      <c r="G452" s="108" t="e">
        <f t="shared" si="245"/>
        <v>#DIV/0!</v>
      </c>
      <c r="H452" s="108" t="e">
        <f t="shared" si="246"/>
        <v>#DIV/0!</v>
      </c>
      <c r="I452" s="2"/>
      <c r="J452" s="3"/>
      <c r="K452" s="2">
        <f t="shared" si="281"/>
        <v>0</v>
      </c>
      <c r="L452" s="3">
        <f t="shared" si="281"/>
        <v>0</v>
      </c>
      <c r="M452" s="2"/>
      <c r="N452" s="3"/>
      <c r="O452" s="2"/>
      <c r="P452" s="2"/>
      <c r="Q452" s="3"/>
      <c r="R452" s="2">
        <f t="shared" si="282"/>
        <v>0</v>
      </c>
      <c r="S452" s="3">
        <f t="shared" si="283"/>
        <v>0</v>
      </c>
      <c r="T452" s="2"/>
      <c r="U452" s="3"/>
      <c r="V452" s="2"/>
      <c r="W452" s="3"/>
      <c r="X452" s="2"/>
      <c r="Y452" s="2"/>
      <c r="Z452" s="3">
        <f t="shared" si="284"/>
        <v>0</v>
      </c>
      <c r="AA452" s="2">
        <f t="shared" si="285"/>
        <v>0</v>
      </c>
      <c r="AB452" s="3">
        <f t="shared" si="286"/>
        <v>0</v>
      </c>
      <c r="AC452" s="2"/>
      <c r="AD452" s="109" t="b">
        <f t="shared" si="247"/>
        <v>1</v>
      </c>
      <c r="AE452" s="109" t="b">
        <f t="shared" si="248"/>
        <v>1</v>
      </c>
    </row>
    <row r="453" spans="1:31">
      <c r="A453" s="2">
        <f t="shared" si="287"/>
        <v>26.310000000000009</v>
      </c>
      <c r="B453" s="2" t="s">
        <v>293</v>
      </c>
      <c r="C453" s="2"/>
      <c r="D453" s="3"/>
      <c r="E453" s="2"/>
      <c r="F453" s="3"/>
      <c r="G453" s="108" t="e">
        <f t="shared" si="245"/>
        <v>#DIV/0!</v>
      </c>
      <c r="H453" s="108" t="e">
        <f t="shared" si="246"/>
        <v>#DIV/0!</v>
      </c>
      <c r="I453" s="2"/>
      <c r="J453" s="3"/>
      <c r="K453" s="2">
        <f t="shared" si="281"/>
        <v>0</v>
      </c>
      <c r="L453" s="3">
        <f t="shared" si="281"/>
        <v>0</v>
      </c>
      <c r="M453" s="2"/>
      <c r="N453" s="3"/>
      <c r="O453" s="2"/>
      <c r="P453" s="2"/>
      <c r="Q453" s="3"/>
      <c r="R453" s="2">
        <f t="shared" si="282"/>
        <v>0</v>
      </c>
      <c r="S453" s="3">
        <f t="shared" si="283"/>
        <v>0</v>
      </c>
      <c r="T453" s="2"/>
      <c r="U453" s="3"/>
      <c r="V453" s="2"/>
      <c r="W453" s="3"/>
      <c r="X453" s="2"/>
      <c r="Y453" s="2"/>
      <c r="Z453" s="3">
        <f t="shared" si="284"/>
        <v>0</v>
      </c>
      <c r="AA453" s="2">
        <f t="shared" si="285"/>
        <v>0</v>
      </c>
      <c r="AB453" s="3">
        <f t="shared" si="286"/>
        <v>0</v>
      </c>
      <c r="AC453" s="2"/>
      <c r="AD453" s="109" t="b">
        <f t="shared" si="247"/>
        <v>1</v>
      </c>
      <c r="AE453" s="109" t="b">
        <f t="shared" si="248"/>
        <v>1</v>
      </c>
    </row>
    <row r="454" spans="1:31" ht="47.25">
      <c r="A454" s="2">
        <f t="shared" si="287"/>
        <v>26.320000000000011</v>
      </c>
      <c r="B454" s="2" t="s">
        <v>36</v>
      </c>
      <c r="C454" s="2"/>
      <c r="D454" s="3"/>
      <c r="E454" s="2"/>
      <c r="F454" s="3"/>
      <c r="G454" s="108" t="e">
        <f t="shared" si="245"/>
        <v>#DIV/0!</v>
      </c>
      <c r="H454" s="108" t="e">
        <f t="shared" si="246"/>
        <v>#DIV/0!</v>
      </c>
      <c r="I454" s="2"/>
      <c r="J454" s="3"/>
      <c r="K454" s="2">
        <f t="shared" si="281"/>
        <v>0</v>
      </c>
      <c r="L454" s="3">
        <f t="shared" si="281"/>
        <v>0</v>
      </c>
      <c r="M454" s="2"/>
      <c r="N454" s="3"/>
      <c r="O454" s="2"/>
      <c r="P454" s="2"/>
      <c r="Q454" s="3"/>
      <c r="R454" s="2">
        <f t="shared" si="282"/>
        <v>0</v>
      </c>
      <c r="S454" s="3">
        <f t="shared" si="283"/>
        <v>0</v>
      </c>
      <c r="T454" s="2"/>
      <c r="U454" s="3"/>
      <c r="V454" s="2"/>
      <c r="W454" s="3"/>
      <c r="X454" s="2"/>
      <c r="Y454" s="2"/>
      <c r="Z454" s="3">
        <f t="shared" si="284"/>
        <v>0</v>
      </c>
      <c r="AA454" s="2">
        <f t="shared" si="285"/>
        <v>0</v>
      </c>
      <c r="AB454" s="3">
        <f t="shared" si="286"/>
        <v>0</v>
      </c>
      <c r="AC454" s="2"/>
      <c r="AD454" s="109" t="b">
        <f t="shared" si="247"/>
        <v>1</v>
      </c>
      <c r="AE454" s="109" t="b">
        <f t="shared" si="248"/>
        <v>1</v>
      </c>
    </row>
    <row r="455" spans="1:31" s="176" customFormat="1" ht="47.25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5"/>
        <v>#DIV/0!</v>
      </c>
      <c r="H455" s="175" t="e">
        <f t="shared" si="246"/>
        <v>#DIV/0!</v>
      </c>
      <c r="I455" s="4">
        <f t="shared" ref="I455:J512" si="288">C455-E455</f>
        <v>0</v>
      </c>
      <c r="J455" s="5">
        <f t="shared" si="288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AC455" si="289">SUM(P446:P454)</f>
        <v>0</v>
      </c>
      <c r="Q455" s="5">
        <f t="shared" si="289"/>
        <v>0</v>
      </c>
      <c r="R455" s="4">
        <f t="shared" si="289"/>
        <v>0</v>
      </c>
      <c r="S455" s="5">
        <f t="shared" si="289"/>
        <v>0</v>
      </c>
      <c r="T455" s="4">
        <f t="shared" si="289"/>
        <v>0</v>
      </c>
      <c r="U455" s="5">
        <f t="shared" si="289"/>
        <v>0</v>
      </c>
      <c r="V455" s="4">
        <f t="shared" si="289"/>
        <v>0</v>
      </c>
      <c r="W455" s="5">
        <f t="shared" si="289"/>
        <v>0</v>
      </c>
      <c r="X455" s="4"/>
      <c r="Y455" s="4">
        <f>SUM(Y446:Y454)</f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>
        <f t="shared" si="289"/>
        <v>0</v>
      </c>
      <c r="AD455" s="109" t="b">
        <f t="shared" si="247"/>
        <v>1</v>
      </c>
      <c r="AE455" s="109" t="b">
        <f t="shared" si="248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90">X456*Y456=Z456</f>
        <v>1</v>
      </c>
      <c r="AE456" s="109" t="b">
        <f t="shared" ref="AE456:AE519" si="291">U456+W456+Z456=AB456</f>
        <v>1</v>
      </c>
    </row>
    <row r="457" spans="1:31" ht="47.2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2">E457/C457</f>
        <v>#DIV/0!</v>
      </c>
      <c r="H457" s="108" t="e">
        <f t="shared" ref="H457:H518" si="293">F457/D457</f>
        <v>#DIV/0!</v>
      </c>
      <c r="I457" s="2">
        <f t="shared" si="288"/>
        <v>0</v>
      </c>
      <c r="J457" s="3">
        <f t="shared" si="288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4">K457+M457+P457</f>
        <v>0</v>
      </c>
      <c r="S457" s="3">
        <f t="shared" si="294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5">T457+V457+Y457</f>
        <v>0</v>
      </c>
      <c r="AB457" s="3">
        <f t="shared" si="295"/>
        <v>0</v>
      </c>
      <c r="AC457" s="2"/>
      <c r="AD457" s="109" t="b">
        <f t="shared" si="290"/>
        <v>1</v>
      </c>
      <c r="AE457" s="109" t="b">
        <f t="shared" si="291"/>
        <v>1</v>
      </c>
    </row>
    <row r="458" spans="1:31" ht="31.5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2"/>
        <v>#DIV/0!</v>
      </c>
      <c r="H458" s="108" t="e">
        <f t="shared" si="293"/>
        <v>#DIV/0!</v>
      </c>
      <c r="I458" s="2">
        <f t="shared" si="288"/>
        <v>0</v>
      </c>
      <c r="J458" s="3">
        <f t="shared" si="288"/>
        <v>0</v>
      </c>
      <c r="K458" s="2"/>
      <c r="L458" s="3"/>
      <c r="M458" s="2"/>
      <c r="N458" s="3"/>
      <c r="O458" s="2"/>
      <c r="P458" s="2"/>
      <c r="Q458" s="3"/>
      <c r="R458" s="2">
        <f t="shared" si="294"/>
        <v>0</v>
      </c>
      <c r="S458" s="3">
        <f t="shared" si="294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5"/>
        <v>0</v>
      </c>
      <c r="AB458" s="3">
        <f t="shared" si="295"/>
        <v>0</v>
      </c>
      <c r="AC458" s="2"/>
      <c r="AD458" s="109" t="b">
        <f t="shared" si="290"/>
        <v>1</v>
      </c>
      <c r="AE458" s="109" t="b">
        <f t="shared" si="291"/>
        <v>1</v>
      </c>
    </row>
    <row r="459" spans="1:31" ht="78.7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2"/>
        <v>#DIV/0!</v>
      </c>
      <c r="H459" s="108" t="e">
        <f t="shared" si="293"/>
        <v>#DIV/0!</v>
      </c>
      <c r="I459" s="2">
        <f t="shared" si="288"/>
        <v>0</v>
      </c>
      <c r="J459" s="3">
        <f t="shared" si="288"/>
        <v>0</v>
      </c>
      <c r="K459" s="2"/>
      <c r="L459" s="3"/>
      <c r="M459" s="2"/>
      <c r="N459" s="3"/>
      <c r="O459" s="2"/>
      <c r="P459" s="2"/>
      <c r="Q459" s="3"/>
      <c r="R459" s="2">
        <f t="shared" si="294"/>
        <v>0</v>
      </c>
      <c r="S459" s="3">
        <f t="shared" si="294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5"/>
        <v>0</v>
      </c>
      <c r="AB459" s="3">
        <f t="shared" si="295"/>
        <v>0</v>
      </c>
      <c r="AC459" s="2"/>
      <c r="AD459" s="109" t="b">
        <f t="shared" si="290"/>
        <v>1</v>
      </c>
      <c r="AE459" s="109" t="b">
        <f t="shared" si="291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>
        <f t="shared" ref="Z460:Z477" si="296">X460*Y460</f>
        <v>0</v>
      </c>
      <c r="AA460" s="2">
        <f t="shared" ref="AA460:AA477" si="297">T460+V460+Y460</f>
        <v>0</v>
      </c>
      <c r="AB460" s="3">
        <f t="shared" ref="AB460:AB477" si="298">U460+W460+Z460</f>
        <v>0</v>
      </c>
      <c r="AC460" s="2"/>
      <c r="AD460" s="109" t="b">
        <f t="shared" si="290"/>
        <v>1</v>
      </c>
      <c r="AE460" s="109" t="b">
        <f t="shared" si="291"/>
        <v>1</v>
      </c>
    </row>
    <row r="461" spans="1:31" ht="47.25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2"/>
        <v>#DIV/0!</v>
      </c>
      <c r="H461" s="108" t="e">
        <f t="shared" si="293"/>
        <v>#DIV/0!</v>
      </c>
      <c r="I461" s="2">
        <f t="shared" si="288"/>
        <v>0</v>
      </c>
      <c r="J461" s="3">
        <f t="shared" si="288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299">K461+M461+P461</f>
        <v>0</v>
      </c>
      <c r="S461" s="3">
        <f t="shared" ref="S461:S477" si="300">L461+N461+Q461</f>
        <v>0</v>
      </c>
      <c r="T461" s="2"/>
      <c r="U461" s="3"/>
      <c r="V461" s="2"/>
      <c r="W461" s="3"/>
      <c r="X461" s="2"/>
      <c r="Y461" s="2"/>
      <c r="Z461" s="3">
        <f t="shared" si="296"/>
        <v>0</v>
      </c>
      <c r="AA461" s="2">
        <f t="shared" si="297"/>
        <v>0</v>
      </c>
      <c r="AB461" s="3">
        <f t="shared" si="298"/>
        <v>0</v>
      </c>
      <c r="AC461" s="2"/>
      <c r="AD461" s="109" t="b">
        <f t="shared" si="290"/>
        <v>1</v>
      </c>
      <c r="AE461" s="109" t="b">
        <f t="shared" si="291"/>
        <v>1</v>
      </c>
    </row>
    <row r="462" spans="1:31" ht="63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2"/>
        <v>#DIV/0!</v>
      </c>
      <c r="H462" s="108" t="e">
        <f t="shared" si="293"/>
        <v>#DIV/0!</v>
      </c>
      <c r="I462" s="2">
        <f t="shared" si="288"/>
        <v>0</v>
      </c>
      <c r="J462" s="3">
        <f t="shared" si="288"/>
        <v>0</v>
      </c>
      <c r="K462" s="2"/>
      <c r="L462" s="3"/>
      <c r="M462" s="2"/>
      <c r="N462" s="3"/>
      <c r="O462" s="2"/>
      <c r="P462" s="2"/>
      <c r="Q462" s="3"/>
      <c r="R462" s="2">
        <f t="shared" si="299"/>
        <v>0</v>
      </c>
      <c r="S462" s="3">
        <f t="shared" si="300"/>
        <v>0</v>
      </c>
      <c r="T462" s="2"/>
      <c r="U462" s="3"/>
      <c r="V462" s="2"/>
      <c r="W462" s="3"/>
      <c r="X462" s="2"/>
      <c r="Y462" s="2"/>
      <c r="Z462" s="3">
        <f t="shared" si="296"/>
        <v>0</v>
      </c>
      <c r="AA462" s="2">
        <f t="shared" si="297"/>
        <v>0</v>
      </c>
      <c r="AB462" s="3">
        <f t="shared" si="298"/>
        <v>0</v>
      </c>
      <c r="AC462" s="2"/>
      <c r="AD462" s="109" t="b">
        <f t="shared" si="290"/>
        <v>1</v>
      </c>
      <c r="AE462" s="109" t="b">
        <f t="shared" si="291"/>
        <v>1</v>
      </c>
    </row>
    <row r="463" spans="1:31" ht="110.25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2"/>
        <v>#DIV/0!</v>
      </c>
      <c r="H463" s="108" t="e">
        <f t="shared" si="293"/>
        <v>#DIV/0!</v>
      </c>
      <c r="I463" s="2">
        <f t="shared" si="288"/>
        <v>0</v>
      </c>
      <c r="J463" s="3">
        <f t="shared" si="288"/>
        <v>0</v>
      </c>
      <c r="K463" s="2"/>
      <c r="L463" s="3"/>
      <c r="M463" s="2"/>
      <c r="N463" s="3"/>
      <c r="O463" s="2"/>
      <c r="P463" s="2"/>
      <c r="Q463" s="3"/>
      <c r="R463" s="2">
        <f t="shared" si="299"/>
        <v>0</v>
      </c>
      <c r="S463" s="3">
        <f t="shared" si="300"/>
        <v>0</v>
      </c>
      <c r="T463" s="2"/>
      <c r="U463" s="3"/>
      <c r="V463" s="2"/>
      <c r="W463" s="3"/>
      <c r="X463" s="2"/>
      <c r="Y463" s="2"/>
      <c r="Z463" s="3">
        <f t="shared" si="296"/>
        <v>0</v>
      </c>
      <c r="AA463" s="2">
        <f t="shared" si="297"/>
        <v>0</v>
      </c>
      <c r="AB463" s="3">
        <f t="shared" si="298"/>
        <v>0</v>
      </c>
      <c r="AC463" s="2"/>
      <c r="AD463" s="109" t="b">
        <f t="shared" si="290"/>
        <v>1</v>
      </c>
      <c r="AE463" s="109" t="b">
        <f t="shared" si="291"/>
        <v>1</v>
      </c>
    </row>
    <row r="464" spans="1:31" ht="47.2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2"/>
        <v>#DIV/0!</v>
      </c>
      <c r="H464" s="108" t="e">
        <f t="shared" si="293"/>
        <v>#DIV/0!</v>
      </c>
      <c r="I464" s="2">
        <f t="shared" si="288"/>
        <v>0</v>
      </c>
      <c r="J464" s="3">
        <f t="shared" si="288"/>
        <v>0</v>
      </c>
      <c r="K464" s="2"/>
      <c r="L464" s="3"/>
      <c r="M464" s="2"/>
      <c r="N464" s="3"/>
      <c r="O464" s="2"/>
      <c r="P464" s="2"/>
      <c r="Q464" s="3"/>
      <c r="R464" s="2">
        <f t="shared" si="299"/>
        <v>0</v>
      </c>
      <c r="S464" s="3">
        <f t="shared" si="300"/>
        <v>0</v>
      </c>
      <c r="T464" s="2"/>
      <c r="U464" s="3"/>
      <c r="V464" s="2"/>
      <c r="W464" s="3"/>
      <c r="X464" s="2"/>
      <c r="Y464" s="2"/>
      <c r="Z464" s="3">
        <f t="shared" si="296"/>
        <v>0</v>
      </c>
      <c r="AA464" s="2">
        <f t="shared" si="297"/>
        <v>0</v>
      </c>
      <c r="AB464" s="3">
        <f t="shared" si="298"/>
        <v>0</v>
      </c>
      <c r="AC464" s="2"/>
      <c r="AD464" s="109" t="b">
        <f t="shared" si="290"/>
        <v>1</v>
      </c>
      <c r="AE464" s="109" t="b">
        <f t="shared" si="291"/>
        <v>1</v>
      </c>
    </row>
    <row r="465" spans="1:31" ht="47.2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2"/>
        <v>#DIV/0!</v>
      </c>
      <c r="H465" s="108" t="e">
        <f t="shared" si="293"/>
        <v>#DIV/0!</v>
      </c>
      <c r="I465" s="2">
        <f t="shared" si="288"/>
        <v>0</v>
      </c>
      <c r="J465" s="3">
        <f t="shared" si="288"/>
        <v>0</v>
      </c>
      <c r="K465" s="2"/>
      <c r="L465" s="3"/>
      <c r="M465" s="2"/>
      <c r="N465" s="3"/>
      <c r="O465" s="2"/>
      <c r="P465" s="2"/>
      <c r="Q465" s="3"/>
      <c r="R465" s="2">
        <f t="shared" si="299"/>
        <v>0</v>
      </c>
      <c r="S465" s="3">
        <f t="shared" si="300"/>
        <v>0</v>
      </c>
      <c r="T465" s="2"/>
      <c r="U465" s="3"/>
      <c r="V465" s="2"/>
      <c r="W465" s="3"/>
      <c r="X465" s="2"/>
      <c r="Y465" s="2"/>
      <c r="Z465" s="3">
        <f t="shared" si="296"/>
        <v>0</v>
      </c>
      <c r="AA465" s="2">
        <f t="shared" si="297"/>
        <v>0</v>
      </c>
      <c r="AB465" s="3">
        <f t="shared" si="298"/>
        <v>0</v>
      </c>
      <c r="AC465" s="2"/>
      <c r="AD465" s="109" t="b">
        <f t="shared" si="290"/>
        <v>1</v>
      </c>
      <c r="AE465" s="109" t="b">
        <f t="shared" si="291"/>
        <v>1</v>
      </c>
    </row>
    <row r="466" spans="1:31" ht="78.75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2"/>
        <v>#DIV/0!</v>
      </c>
      <c r="H466" s="108" t="e">
        <f t="shared" si="293"/>
        <v>#DIV/0!</v>
      </c>
      <c r="I466" s="2">
        <f t="shared" si="288"/>
        <v>0</v>
      </c>
      <c r="J466" s="3">
        <f t="shared" si="288"/>
        <v>0</v>
      </c>
      <c r="K466" s="2"/>
      <c r="L466" s="3"/>
      <c r="M466" s="2"/>
      <c r="N466" s="3"/>
      <c r="O466" s="2"/>
      <c r="P466" s="2"/>
      <c r="Q466" s="3"/>
      <c r="R466" s="2">
        <f t="shared" si="299"/>
        <v>0</v>
      </c>
      <c r="S466" s="3">
        <f t="shared" si="300"/>
        <v>0</v>
      </c>
      <c r="T466" s="2"/>
      <c r="U466" s="3"/>
      <c r="V466" s="2"/>
      <c r="W466" s="3"/>
      <c r="X466" s="2"/>
      <c r="Y466" s="2"/>
      <c r="Z466" s="3">
        <f t="shared" si="296"/>
        <v>0</v>
      </c>
      <c r="AA466" s="2">
        <f t="shared" si="297"/>
        <v>0</v>
      </c>
      <c r="AB466" s="3">
        <f t="shared" si="298"/>
        <v>0</v>
      </c>
      <c r="AC466" s="2"/>
      <c r="AD466" s="109" t="b">
        <f t="shared" si="290"/>
        <v>1</v>
      </c>
      <c r="AE466" s="109" t="b">
        <f t="shared" si="291"/>
        <v>1</v>
      </c>
    </row>
    <row r="467" spans="1:31" ht="78.7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2"/>
        <v>#DIV/0!</v>
      </c>
      <c r="H467" s="108" t="e">
        <f t="shared" si="293"/>
        <v>#DIV/0!</v>
      </c>
      <c r="I467" s="2">
        <f t="shared" si="288"/>
        <v>0</v>
      </c>
      <c r="J467" s="3">
        <f t="shared" si="288"/>
        <v>0</v>
      </c>
      <c r="K467" s="2"/>
      <c r="L467" s="3"/>
      <c r="M467" s="2"/>
      <c r="N467" s="3"/>
      <c r="O467" s="2"/>
      <c r="P467" s="2"/>
      <c r="Q467" s="3"/>
      <c r="R467" s="2">
        <f t="shared" si="299"/>
        <v>0</v>
      </c>
      <c r="S467" s="3">
        <f t="shared" si="300"/>
        <v>0</v>
      </c>
      <c r="T467" s="2"/>
      <c r="U467" s="3"/>
      <c r="V467" s="2"/>
      <c r="W467" s="3"/>
      <c r="X467" s="2"/>
      <c r="Y467" s="2"/>
      <c r="Z467" s="3">
        <f t="shared" si="296"/>
        <v>0</v>
      </c>
      <c r="AA467" s="2">
        <f t="shared" si="297"/>
        <v>0</v>
      </c>
      <c r="AB467" s="3">
        <f t="shared" si="298"/>
        <v>0</v>
      </c>
      <c r="AC467" s="2"/>
      <c r="AD467" s="109" t="b">
        <f t="shared" si="290"/>
        <v>1</v>
      </c>
      <c r="AE467" s="109" t="b">
        <f t="shared" si="291"/>
        <v>1</v>
      </c>
    </row>
    <row r="468" spans="1:31" ht="47.2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2"/>
        <v>#DIV/0!</v>
      </c>
      <c r="H468" s="108" t="e">
        <f t="shared" si="293"/>
        <v>#DIV/0!</v>
      </c>
      <c r="I468" s="2">
        <f t="shared" si="288"/>
        <v>0</v>
      </c>
      <c r="J468" s="3">
        <f t="shared" si="288"/>
        <v>0</v>
      </c>
      <c r="K468" s="2"/>
      <c r="L468" s="3"/>
      <c r="M468" s="2"/>
      <c r="N468" s="3"/>
      <c r="O468" s="2"/>
      <c r="P468" s="2"/>
      <c r="Q468" s="3"/>
      <c r="R468" s="2">
        <f t="shared" si="299"/>
        <v>0</v>
      </c>
      <c r="S468" s="3">
        <f t="shared" si="300"/>
        <v>0</v>
      </c>
      <c r="T468" s="2"/>
      <c r="U468" s="3"/>
      <c r="V468" s="2"/>
      <c r="W468" s="3"/>
      <c r="X468" s="2"/>
      <c r="Y468" s="2"/>
      <c r="Z468" s="3">
        <f t="shared" si="296"/>
        <v>0</v>
      </c>
      <c r="AA468" s="2">
        <f t="shared" si="297"/>
        <v>0</v>
      </c>
      <c r="AB468" s="3">
        <f t="shared" si="298"/>
        <v>0</v>
      </c>
      <c r="AC468" s="2"/>
      <c r="AD468" s="109" t="b">
        <f t="shared" si="290"/>
        <v>1</v>
      </c>
      <c r="AE468" s="109" t="b">
        <f t="shared" si="291"/>
        <v>1</v>
      </c>
    </row>
    <row r="469" spans="1:31" ht="47.25">
      <c r="A469" s="2">
        <f t="shared" ref="A469:A477" si="301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2"/>
        <v>#DIV/0!</v>
      </c>
      <c r="H469" s="108" t="e">
        <f t="shared" si="293"/>
        <v>#DIV/0!</v>
      </c>
      <c r="I469" s="2">
        <f t="shared" si="288"/>
        <v>0</v>
      </c>
      <c r="J469" s="3">
        <f t="shared" si="288"/>
        <v>0</v>
      </c>
      <c r="K469" s="2"/>
      <c r="L469" s="3"/>
      <c r="M469" s="2"/>
      <c r="N469" s="3"/>
      <c r="O469" s="2"/>
      <c r="P469" s="2"/>
      <c r="Q469" s="3"/>
      <c r="R469" s="2">
        <f t="shared" si="299"/>
        <v>0</v>
      </c>
      <c r="S469" s="3">
        <f t="shared" si="300"/>
        <v>0</v>
      </c>
      <c r="T469" s="2"/>
      <c r="U469" s="3"/>
      <c r="V469" s="2"/>
      <c r="W469" s="3"/>
      <c r="X469" s="2"/>
      <c r="Y469" s="2"/>
      <c r="Z469" s="3">
        <f t="shared" si="296"/>
        <v>0</v>
      </c>
      <c r="AA469" s="2">
        <f t="shared" si="297"/>
        <v>0</v>
      </c>
      <c r="AB469" s="3">
        <f t="shared" si="298"/>
        <v>0</v>
      </c>
      <c r="AC469" s="2"/>
      <c r="AD469" s="109" t="b">
        <f t="shared" si="290"/>
        <v>1</v>
      </c>
      <c r="AE469" s="109" t="b">
        <f t="shared" si="291"/>
        <v>1</v>
      </c>
    </row>
    <row r="470" spans="1:31" ht="63">
      <c r="A470" s="2">
        <f t="shared" si="301"/>
        <v>26.390000000000004</v>
      </c>
      <c r="B470" s="2" t="s">
        <v>88</v>
      </c>
      <c r="C470" s="2"/>
      <c r="D470" s="3"/>
      <c r="E470" s="2"/>
      <c r="F470" s="3"/>
      <c r="G470" s="108" t="e">
        <f t="shared" si="292"/>
        <v>#DIV/0!</v>
      </c>
      <c r="H470" s="108" t="e">
        <f t="shared" si="293"/>
        <v>#DIV/0!</v>
      </c>
      <c r="I470" s="2">
        <f t="shared" si="288"/>
        <v>0</v>
      </c>
      <c r="J470" s="3">
        <f t="shared" si="288"/>
        <v>0</v>
      </c>
      <c r="K470" s="2"/>
      <c r="L470" s="3"/>
      <c r="M470" s="2"/>
      <c r="N470" s="3"/>
      <c r="O470" s="2"/>
      <c r="P470" s="2"/>
      <c r="Q470" s="3"/>
      <c r="R470" s="2">
        <f t="shared" si="299"/>
        <v>0</v>
      </c>
      <c r="S470" s="3">
        <f t="shared" si="300"/>
        <v>0</v>
      </c>
      <c r="T470" s="2"/>
      <c r="U470" s="3"/>
      <c r="V470" s="2"/>
      <c r="W470" s="3"/>
      <c r="X470" s="2"/>
      <c r="Y470" s="2"/>
      <c r="Z470" s="3">
        <f t="shared" si="296"/>
        <v>0</v>
      </c>
      <c r="AA470" s="2">
        <f t="shared" si="297"/>
        <v>0</v>
      </c>
      <c r="AB470" s="3">
        <f t="shared" si="298"/>
        <v>0</v>
      </c>
      <c r="AC470" s="2"/>
      <c r="AD470" s="109" t="b">
        <f t="shared" si="290"/>
        <v>1</v>
      </c>
      <c r="AE470" s="109" t="b">
        <f t="shared" si="291"/>
        <v>1</v>
      </c>
    </row>
    <row r="471" spans="1:31" ht="47.25">
      <c r="A471" s="2">
        <f t="shared" si="301"/>
        <v>26.400000000000006</v>
      </c>
      <c r="B471" s="2" t="s">
        <v>60</v>
      </c>
      <c r="C471" s="2"/>
      <c r="D471" s="3"/>
      <c r="E471" s="2"/>
      <c r="F471" s="3"/>
      <c r="G471" s="108" t="e">
        <f t="shared" si="292"/>
        <v>#DIV/0!</v>
      </c>
      <c r="H471" s="108" t="e">
        <f t="shared" si="293"/>
        <v>#DIV/0!</v>
      </c>
      <c r="I471" s="2">
        <f t="shared" si="288"/>
        <v>0</v>
      </c>
      <c r="J471" s="3">
        <f t="shared" si="288"/>
        <v>0</v>
      </c>
      <c r="K471" s="2"/>
      <c r="L471" s="3"/>
      <c r="M471" s="2"/>
      <c r="N471" s="3"/>
      <c r="O471" s="2"/>
      <c r="P471" s="2"/>
      <c r="Q471" s="3"/>
      <c r="R471" s="2">
        <f t="shared" si="299"/>
        <v>0</v>
      </c>
      <c r="S471" s="3">
        <f t="shared" si="300"/>
        <v>0</v>
      </c>
      <c r="T471" s="2"/>
      <c r="U471" s="3"/>
      <c r="V471" s="2"/>
      <c r="W471" s="3"/>
      <c r="X471" s="2"/>
      <c r="Y471" s="2"/>
      <c r="Z471" s="3">
        <f t="shared" si="296"/>
        <v>0</v>
      </c>
      <c r="AA471" s="2">
        <f t="shared" si="297"/>
        <v>0</v>
      </c>
      <c r="AB471" s="3">
        <f t="shared" si="298"/>
        <v>0</v>
      </c>
      <c r="AC471" s="2"/>
      <c r="AD471" s="109" t="b">
        <f t="shared" si="290"/>
        <v>1</v>
      </c>
      <c r="AE471" s="109" t="b">
        <f t="shared" si="291"/>
        <v>1</v>
      </c>
    </row>
    <row r="472" spans="1:31" ht="47.25">
      <c r="A472" s="2">
        <f t="shared" si="301"/>
        <v>26.410000000000007</v>
      </c>
      <c r="B472" s="2" t="s">
        <v>61</v>
      </c>
      <c r="C472" s="2"/>
      <c r="D472" s="3"/>
      <c r="E472" s="2"/>
      <c r="F472" s="3"/>
      <c r="G472" s="108" t="e">
        <f t="shared" si="292"/>
        <v>#DIV/0!</v>
      </c>
      <c r="H472" s="108" t="e">
        <f t="shared" si="293"/>
        <v>#DIV/0!</v>
      </c>
      <c r="I472" s="2">
        <f t="shared" si="288"/>
        <v>0</v>
      </c>
      <c r="J472" s="3">
        <f t="shared" si="288"/>
        <v>0</v>
      </c>
      <c r="K472" s="2"/>
      <c r="L472" s="3"/>
      <c r="M472" s="2"/>
      <c r="N472" s="3"/>
      <c r="O472" s="2"/>
      <c r="P472" s="2"/>
      <c r="Q472" s="3"/>
      <c r="R472" s="2">
        <f t="shared" si="299"/>
        <v>0</v>
      </c>
      <c r="S472" s="3">
        <f t="shared" si="300"/>
        <v>0</v>
      </c>
      <c r="T472" s="2"/>
      <c r="U472" s="3"/>
      <c r="V472" s="2"/>
      <c r="W472" s="3"/>
      <c r="X472" s="2"/>
      <c r="Y472" s="2"/>
      <c r="Z472" s="3">
        <f t="shared" si="296"/>
        <v>0</v>
      </c>
      <c r="AA472" s="2">
        <f t="shared" si="297"/>
        <v>0</v>
      </c>
      <c r="AB472" s="3">
        <f t="shared" si="298"/>
        <v>0</v>
      </c>
      <c r="AC472" s="2"/>
      <c r="AD472" s="109" t="b">
        <f t="shared" si="290"/>
        <v>1</v>
      </c>
      <c r="AE472" s="109" t="b">
        <f t="shared" si="291"/>
        <v>1</v>
      </c>
    </row>
    <row r="473" spans="1:31" ht="47.25">
      <c r="A473" s="2">
        <f t="shared" si="301"/>
        <v>26.420000000000009</v>
      </c>
      <c r="B473" s="2" t="s">
        <v>62</v>
      </c>
      <c r="C473" s="2"/>
      <c r="D473" s="3"/>
      <c r="E473" s="2"/>
      <c r="F473" s="3"/>
      <c r="G473" s="108" t="e">
        <f t="shared" si="292"/>
        <v>#DIV/0!</v>
      </c>
      <c r="H473" s="108" t="e">
        <f t="shared" si="293"/>
        <v>#DIV/0!</v>
      </c>
      <c r="I473" s="2">
        <f t="shared" si="288"/>
        <v>0</v>
      </c>
      <c r="J473" s="3">
        <f t="shared" si="288"/>
        <v>0</v>
      </c>
      <c r="K473" s="2"/>
      <c r="L473" s="3"/>
      <c r="M473" s="2"/>
      <c r="N473" s="3"/>
      <c r="O473" s="2"/>
      <c r="P473" s="2"/>
      <c r="Q473" s="3"/>
      <c r="R473" s="2">
        <f t="shared" si="299"/>
        <v>0</v>
      </c>
      <c r="S473" s="3">
        <f t="shared" si="300"/>
        <v>0</v>
      </c>
      <c r="T473" s="2"/>
      <c r="U473" s="3"/>
      <c r="V473" s="2"/>
      <c r="W473" s="3"/>
      <c r="X473" s="2"/>
      <c r="Y473" s="2"/>
      <c r="Z473" s="3">
        <f t="shared" si="296"/>
        <v>0</v>
      </c>
      <c r="AA473" s="2">
        <f t="shared" si="297"/>
        <v>0</v>
      </c>
      <c r="AB473" s="3">
        <f t="shared" si="298"/>
        <v>0</v>
      </c>
      <c r="AC473" s="2"/>
      <c r="AD473" s="109" t="b">
        <f t="shared" si="290"/>
        <v>1</v>
      </c>
      <c r="AE473" s="109" t="b">
        <f t="shared" si="291"/>
        <v>1</v>
      </c>
    </row>
    <row r="474" spans="1:31" ht="47.25">
      <c r="A474" s="2">
        <f t="shared" si="301"/>
        <v>26.43000000000001</v>
      </c>
      <c r="B474" s="2" t="s">
        <v>63</v>
      </c>
      <c r="C474" s="2"/>
      <c r="D474" s="3"/>
      <c r="E474" s="2"/>
      <c r="F474" s="3"/>
      <c r="G474" s="108" t="e">
        <f t="shared" si="292"/>
        <v>#DIV/0!</v>
      </c>
      <c r="H474" s="108" t="e">
        <f t="shared" si="293"/>
        <v>#DIV/0!</v>
      </c>
      <c r="I474" s="2">
        <f t="shared" si="288"/>
        <v>0</v>
      </c>
      <c r="J474" s="3">
        <f t="shared" si="288"/>
        <v>0</v>
      </c>
      <c r="K474" s="2"/>
      <c r="L474" s="3"/>
      <c r="M474" s="2"/>
      <c r="N474" s="3"/>
      <c r="O474" s="2"/>
      <c r="P474" s="2"/>
      <c r="Q474" s="3"/>
      <c r="R474" s="2">
        <f t="shared" si="299"/>
        <v>0</v>
      </c>
      <c r="S474" s="3">
        <f t="shared" si="300"/>
        <v>0</v>
      </c>
      <c r="T474" s="2"/>
      <c r="U474" s="3"/>
      <c r="V474" s="2"/>
      <c r="W474" s="3"/>
      <c r="X474" s="2"/>
      <c r="Y474" s="2"/>
      <c r="Z474" s="3">
        <f t="shared" si="296"/>
        <v>0</v>
      </c>
      <c r="AA474" s="2">
        <f t="shared" si="297"/>
        <v>0</v>
      </c>
      <c r="AB474" s="3">
        <f t="shared" si="298"/>
        <v>0</v>
      </c>
      <c r="AC474" s="2"/>
      <c r="AD474" s="109" t="b">
        <f t="shared" si="290"/>
        <v>1</v>
      </c>
      <c r="AE474" s="109" t="b">
        <f t="shared" si="291"/>
        <v>1</v>
      </c>
    </row>
    <row r="475" spans="1:31" ht="47.25">
      <c r="A475" s="2">
        <f t="shared" si="301"/>
        <v>26.440000000000012</v>
      </c>
      <c r="B475" s="2" t="s">
        <v>64</v>
      </c>
      <c r="C475" s="2"/>
      <c r="D475" s="3"/>
      <c r="E475" s="2"/>
      <c r="F475" s="3"/>
      <c r="G475" s="108" t="e">
        <f t="shared" si="292"/>
        <v>#DIV/0!</v>
      </c>
      <c r="H475" s="108" t="e">
        <f t="shared" si="293"/>
        <v>#DIV/0!</v>
      </c>
      <c r="I475" s="2">
        <f t="shared" si="288"/>
        <v>0</v>
      </c>
      <c r="J475" s="3">
        <f t="shared" si="288"/>
        <v>0</v>
      </c>
      <c r="K475" s="2"/>
      <c r="L475" s="3"/>
      <c r="M475" s="2"/>
      <c r="N475" s="3"/>
      <c r="O475" s="2"/>
      <c r="P475" s="2"/>
      <c r="Q475" s="3"/>
      <c r="R475" s="2">
        <f t="shared" si="299"/>
        <v>0</v>
      </c>
      <c r="S475" s="3">
        <f t="shared" si="300"/>
        <v>0</v>
      </c>
      <c r="T475" s="2"/>
      <c r="U475" s="3"/>
      <c r="V475" s="2"/>
      <c r="W475" s="3"/>
      <c r="X475" s="2"/>
      <c r="Y475" s="2"/>
      <c r="Z475" s="3">
        <f t="shared" si="296"/>
        <v>0</v>
      </c>
      <c r="AA475" s="2">
        <f t="shared" si="297"/>
        <v>0</v>
      </c>
      <c r="AB475" s="3">
        <f t="shared" si="298"/>
        <v>0</v>
      </c>
      <c r="AC475" s="2"/>
      <c r="AD475" s="109" t="b">
        <f t="shared" si="290"/>
        <v>1</v>
      </c>
      <c r="AE475" s="109" t="b">
        <f t="shared" si="291"/>
        <v>1</v>
      </c>
    </row>
    <row r="476" spans="1:31" ht="47.25">
      <c r="A476" s="2">
        <f t="shared" si="301"/>
        <v>26.450000000000014</v>
      </c>
      <c r="B476" s="2" t="s">
        <v>65</v>
      </c>
      <c r="C476" s="2"/>
      <c r="D476" s="3"/>
      <c r="E476" s="2"/>
      <c r="F476" s="3"/>
      <c r="G476" s="108" t="e">
        <f t="shared" si="292"/>
        <v>#DIV/0!</v>
      </c>
      <c r="H476" s="108" t="e">
        <f t="shared" si="293"/>
        <v>#DIV/0!</v>
      </c>
      <c r="I476" s="2">
        <f t="shared" si="288"/>
        <v>0</v>
      </c>
      <c r="J476" s="3">
        <f t="shared" si="288"/>
        <v>0</v>
      </c>
      <c r="K476" s="2"/>
      <c r="L476" s="3"/>
      <c r="M476" s="2"/>
      <c r="N476" s="3"/>
      <c r="O476" s="2"/>
      <c r="P476" s="2"/>
      <c r="Q476" s="3"/>
      <c r="R476" s="2">
        <f t="shared" si="299"/>
        <v>0</v>
      </c>
      <c r="S476" s="3">
        <f t="shared" si="300"/>
        <v>0</v>
      </c>
      <c r="T476" s="2"/>
      <c r="U476" s="3"/>
      <c r="V476" s="2"/>
      <c r="W476" s="3"/>
      <c r="X476" s="2"/>
      <c r="Y476" s="2"/>
      <c r="Z476" s="3">
        <f t="shared" si="296"/>
        <v>0</v>
      </c>
      <c r="AA476" s="2">
        <f t="shared" si="297"/>
        <v>0</v>
      </c>
      <c r="AB476" s="3">
        <f t="shared" si="298"/>
        <v>0</v>
      </c>
      <c r="AC476" s="2"/>
      <c r="AD476" s="109" t="b">
        <f t="shared" si="290"/>
        <v>1</v>
      </c>
      <c r="AE476" s="109" t="b">
        <f t="shared" si="291"/>
        <v>1</v>
      </c>
    </row>
    <row r="477" spans="1:31" ht="63">
      <c r="A477" s="2">
        <f t="shared" si="301"/>
        <v>26.460000000000015</v>
      </c>
      <c r="B477" s="2" t="s">
        <v>66</v>
      </c>
      <c r="C477" s="2"/>
      <c r="D477" s="3"/>
      <c r="E477" s="2"/>
      <c r="F477" s="3"/>
      <c r="G477" s="108" t="e">
        <f t="shared" si="292"/>
        <v>#DIV/0!</v>
      </c>
      <c r="H477" s="108" t="e">
        <f t="shared" si="293"/>
        <v>#DIV/0!</v>
      </c>
      <c r="I477" s="2">
        <f t="shared" si="288"/>
        <v>0</v>
      </c>
      <c r="J477" s="3">
        <f t="shared" si="288"/>
        <v>0</v>
      </c>
      <c r="K477" s="2"/>
      <c r="L477" s="3"/>
      <c r="M477" s="2"/>
      <c r="N477" s="3"/>
      <c r="O477" s="2"/>
      <c r="P477" s="2"/>
      <c r="Q477" s="3"/>
      <c r="R477" s="2">
        <f t="shared" si="299"/>
        <v>0</v>
      </c>
      <c r="S477" s="3">
        <f t="shared" si="300"/>
        <v>0</v>
      </c>
      <c r="T477" s="2"/>
      <c r="U477" s="3"/>
      <c r="V477" s="2"/>
      <c r="W477" s="3"/>
      <c r="X477" s="2"/>
      <c r="Y477" s="2"/>
      <c r="Z477" s="3">
        <f t="shared" si="296"/>
        <v>0</v>
      </c>
      <c r="AA477" s="2">
        <f t="shared" si="297"/>
        <v>0</v>
      </c>
      <c r="AB477" s="3">
        <f t="shared" si="298"/>
        <v>0</v>
      </c>
      <c r="AC477" s="2"/>
      <c r="AD477" s="109" t="b">
        <f t="shared" si="290"/>
        <v>1</v>
      </c>
      <c r="AE477" s="109" t="b">
        <f t="shared" si="291"/>
        <v>1</v>
      </c>
    </row>
    <row r="478" spans="1:31" s="176" customFormat="1" ht="47.25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2"/>
        <v>#DIV/0!</v>
      </c>
      <c r="H478" s="175" t="e">
        <f t="shared" si="293"/>
        <v>#DIV/0!</v>
      </c>
      <c r="I478" s="4">
        <f t="shared" si="288"/>
        <v>0</v>
      </c>
      <c r="J478" s="5">
        <f t="shared" si="288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2">SUM(P457:P477)</f>
        <v>0</v>
      </c>
      <c r="Q478" s="5">
        <f t="shared" si="302"/>
        <v>0</v>
      </c>
      <c r="R478" s="4">
        <f t="shared" si="302"/>
        <v>0</v>
      </c>
      <c r="S478" s="5">
        <f t="shared" si="302"/>
        <v>0</v>
      </c>
      <c r="T478" s="4">
        <f t="shared" si="302"/>
        <v>0</v>
      </c>
      <c r="U478" s="5">
        <f t="shared" si="302"/>
        <v>0</v>
      </c>
      <c r="V478" s="4">
        <f t="shared" si="302"/>
        <v>0</v>
      </c>
      <c r="W478" s="5">
        <f t="shared" si="302"/>
        <v>0</v>
      </c>
      <c r="X478" s="4"/>
      <c r="Y478" s="4">
        <f>SUM(Y457:Y477)</f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>
        <f>SUM(AC457:AC477)</f>
        <v>0</v>
      </c>
      <c r="AD478" s="109" t="b">
        <f t="shared" si="290"/>
        <v>1</v>
      </c>
      <c r="AE478" s="109" t="b">
        <f t="shared" si="291"/>
        <v>1</v>
      </c>
    </row>
    <row r="479" spans="1:31" s="176" customFormat="1" ht="47.2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2"/>
        <v>#DIV/0!</v>
      </c>
      <c r="H479" s="175" t="e">
        <f t="shared" si="293"/>
        <v>#DIV/0!</v>
      </c>
      <c r="I479" s="4">
        <f t="shared" si="288"/>
        <v>0</v>
      </c>
      <c r="J479" s="5">
        <f t="shared" si="288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3">P478+P455</f>
        <v>0</v>
      </c>
      <c r="Q479" s="5">
        <f t="shared" si="303"/>
        <v>0</v>
      </c>
      <c r="R479" s="4">
        <f t="shared" si="303"/>
        <v>0</v>
      </c>
      <c r="S479" s="5">
        <f t="shared" si="303"/>
        <v>0</v>
      </c>
      <c r="T479" s="4">
        <f t="shared" si="303"/>
        <v>0</v>
      </c>
      <c r="U479" s="5">
        <f t="shared" si="303"/>
        <v>0</v>
      </c>
      <c r="V479" s="4">
        <f t="shared" si="303"/>
        <v>0</v>
      </c>
      <c r="W479" s="5">
        <f t="shared" si="303"/>
        <v>0</v>
      </c>
      <c r="X479" s="4"/>
      <c r="Y479" s="4">
        <f>Y478+Y455</f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>
        <f>AC478+AC455</f>
        <v>0</v>
      </c>
      <c r="AD479" s="109" t="b">
        <f t="shared" si="290"/>
        <v>1</v>
      </c>
      <c r="AE479" s="109" t="b">
        <f t="shared" si="291"/>
        <v>1</v>
      </c>
    </row>
    <row r="480" spans="1:31" s="176" customFormat="1" ht="31.5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90"/>
        <v>1</v>
      </c>
      <c r="AE480" s="109" t="b">
        <f t="shared" si="291"/>
        <v>1</v>
      </c>
    </row>
    <row r="481" spans="1:31" s="176" customFormat="1" ht="31.5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90"/>
        <v>1</v>
      </c>
      <c r="AE481" s="109" t="b">
        <f t="shared" si="291"/>
        <v>1</v>
      </c>
    </row>
    <row r="482" spans="1:31" ht="31.5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2"/>
        <v>#DIV/0!</v>
      </c>
      <c r="H482" s="108" t="e">
        <f t="shared" si="293"/>
        <v>#DIV/0!</v>
      </c>
      <c r="I482" s="2"/>
      <c r="J482" s="3"/>
      <c r="K482" s="2">
        <f t="shared" ref="K482:L490" si="304">C482-E482</f>
        <v>0</v>
      </c>
      <c r="L482" s="3">
        <f t="shared" si="304"/>
        <v>0</v>
      </c>
      <c r="M482" s="2"/>
      <c r="N482" s="3"/>
      <c r="O482" s="2"/>
      <c r="P482" s="2"/>
      <c r="Q482" s="3"/>
      <c r="R482" s="2">
        <f t="shared" ref="R482:R490" si="305">K482+M482+P482</f>
        <v>0</v>
      </c>
      <c r="S482" s="3">
        <f t="shared" ref="S482:S490" si="306">L482+N482+Q482</f>
        <v>0</v>
      </c>
      <c r="T482" s="2"/>
      <c r="U482" s="3"/>
      <c r="V482" s="2"/>
      <c r="W482" s="3"/>
      <c r="X482" s="2"/>
      <c r="Y482" s="2"/>
      <c r="Z482" s="3">
        <f t="shared" ref="Z482:Z490" si="307">X482*Y482</f>
        <v>0</v>
      </c>
      <c r="AA482" s="2">
        <f t="shared" ref="AA482:AA490" si="308">T482+V482+Y482</f>
        <v>0</v>
      </c>
      <c r="AB482" s="3">
        <f t="shared" ref="AB482:AB490" si="309">U482+W482+Z482</f>
        <v>0</v>
      </c>
      <c r="AC482" s="2"/>
      <c r="AD482" s="109" t="b">
        <f t="shared" si="290"/>
        <v>1</v>
      </c>
      <c r="AE482" s="109" t="b">
        <f t="shared" si="291"/>
        <v>1</v>
      </c>
    </row>
    <row r="483" spans="1:31" ht="47.25">
      <c r="A483" s="2">
        <f t="shared" ref="A483:A490" si="310">+A482+0.01</f>
        <v>26.48</v>
      </c>
      <c r="B483" s="2" t="s">
        <v>324</v>
      </c>
      <c r="C483" s="2"/>
      <c r="D483" s="3"/>
      <c r="E483" s="2"/>
      <c r="F483" s="3"/>
      <c r="G483" s="108" t="e">
        <f t="shared" si="292"/>
        <v>#DIV/0!</v>
      </c>
      <c r="H483" s="108" t="e">
        <f t="shared" si="293"/>
        <v>#DIV/0!</v>
      </c>
      <c r="I483" s="2"/>
      <c r="J483" s="3"/>
      <c r="K483" s="2">
        <f t="shared" si="304"/>
        <v>0</v>
      </c>
      <c r="L483" s="3">
        <f t="shared" si="304"/>
        <v>0</v>
      </c>
      <c r="M483" s="2"/>
      <c r="N483" s="3"/>
      <c r="O483" s="2"/>
      <c r="P483" s="2"/>
      <c r="Q483" s="3"/>
      <c r="R483" s="2">
        <f t="shared" si="305"/>
        <v>0</v>
      </c>
      <c r="S483" s="3">
        <f t="shared" si="306"/>
        <v>0</v>
      </c>
      <c r="T483" s="2"/>
      <c r="U483" s="3"/>
      <c r="V483" s="2"/>
      <c r="W483" s="3"/>
      <c r="X483" s="2"/>
      <c r="Y483" s="2"/>
      <c r="Z483" s="3">
        <f t="shared" si="307"/>
        <v>0</v>
      </c>
      <c r="AA483" s="2">
        <f t="shared" si="308"/>
        <v>0</v>
      </c>
      <c r="AB483" s="3">
        <f t="shared" si="309"/>
        <v>0</v>
      </c>
      <c r="AC483" s="2"/>
      <c r="AD483" s="109" t="b">
        <f t="shared" si="290"/>
        <v>1</v>
      </c>
      <c r="AE483" s="109" t="b">
        <f t="shared" si="291"/>
        <v>1</v>
      </c>
    </row>
    <row r="484" spans="1:31">
      <c r="A484" s="2">
        <f t="shared" si="310"/>
        <v>26.490000000000002</v>
      </c>
      <c r="B484" s="2" t="s">
        <v>255</v>
      </c>
      <c r="C484" s="2"/>
      <c r="D484" s="3"/>
      <c r="E484" s="2"/>
      <c r="F484" s="3"/>
      <c r="G484" s="108" t="e">
        <f t="shared" si="292"/>
        <v>#DIV/0!</v>
      </c>
      <c r="H484" s="108" t="e">
        <f t="shared" si="293"/>
        <v>#DIV/0!</v>
      </c>
      <c r="I484" s="2"/>
      <c r="J484" s="3"/>
      <c r="K484" s="2">
        <f t="shared" si="304"/>
        <v>0</v>
      </c>
      <c r="L484" s="3">
        <f t="shared" si="304"/>
        <v>0</v>
      </c>
      <c r="M484" s="2"/>
      <c r="N484" s="3"/>
      <c r="O484" s="2"/>
      <c r="P484" s="2"/>
      <c r="Q484" s="3"/>
      <c r="R484" s="2">
        <f t="shared" si="305"/>
        <v>0</v>
      </c>
      <c r="S484" s="3">
        <f t="shared" si="306"/>
        <v>0</v>
      </c>
      <c r="T484" s="2"/>
      <c r="U484" s="3"/>
      <c r="V484" s="2"/>
      <c r="W484" s="3"/>
      <c r="X484" s="2"/>
      <c r="Y484" s="2"/>
      <c r="Z484" s="3">
        <f t="shared" si="307"/>
        <v>0</v>
      </c>
      <c r="AA484" s="2">
        <f t="shared" si="308"/>
        <v>0</v>
      </c>
      <c r="AB484" s="3">
        <f t="shared" si="309"/>
        <v>0</v>
      </c>
      <c r="AC484" s="2"/>
      <c r="AD484" s="109" t="b">
        <f t="shared" si="290"/>
        <v>1</v>
      </c>
      <c r="AE484" s="109" t="b">
        <f t="shared" si="291"/>
        <v>1</v>
      </c>
    </row>
    <row r="485" spans="1:31">
      <c r="A485" s="2">
        <f t="shared" si="310"/>
        <v>26.500000000000004</v>
      </c>
      <c r="B485" s="2" t="s">
        <v>325</v>
      </c>
      <c r="C485" s="2"/>
      <c r="D485" s="3"/>
      <c r="E485" s="2"/>
      <c r="F485" s="3"/>
      <c r="G485" s="108" t="e">
        <f t="shared" si="292"/>
        <v>#DIV/0!</v>
      </c>
      <c r="H485" s="108" t="e">
        <f t="shared" si="293"/>
        <v>#DIV/0!</v>
      </c>
      <c r="I485" s="2"/>
      <c r="J485" s="3"/>
      <c r="K485" s="2">
        <f t="shared" si="304"/>
        <v>0</v>
      </c>
      <c r="L485" s="3">
        <f t="shared" si="304"/>
        <v>0</v>
      </c>
      <c r="M485" s="2"/>
      <c r="N485" s="3"/>
      <c r="O485" s="2"/>
      <c r="P485" s="2"/>
      <c r="Q485" s="3"/>
      <c r="R485" s="2">
        <f t="shared" si="305"/>
        <v>0</v>
      </c>
      <c r="S485" s="3">
        <f t="shared" si="306"/>
        <v>0</v>
      </c>
      <c r="T485" s="2"/>
      <c r="U485" s="3"/>
      <c r="V485" s="2"/>
      <c r="W485" s="3"/>
      <c r="X485" s="2"/>
      <c r="Y485" s="2"/>
      <c r="Z485" s="3">
        <f t="shared" si="307"/>
        <v>0</v>
      </c>
      <c r="AA485" s="2">
        <f t="shared" si="308"/>
        <v>0</v>
      </c>
      <c r="AB485" s="3">
        <f t="shared" si="309"/>
        <v>0</v>
      </c>
      <c r="AC485" s="2"/>
      <c r="AD485" s="109" t="b">
        <f t="shared" si="290"/>
        <v>1</v>
      </c>
      <c r="AE485" s="109" t="b">
        <f t="shared" si="291"/>
        <v>1</v>
      </c>
    </row>
    <row r="486" spans="1:31" ht="31.5">
      <c r="A486" s="2">
        <f t="shared" si="310"/>
        <v>26.510000000000005</v>
      </c>
      <c r="B486" s="2" t="s">
        <v>314</v>
      </c>
      <c r="C486" s="2"/>
      <c r="D486" s="3"/>
      <c r="E486" s="2"/>
      <c r="F486" s="3"/>
      <c r="G486" s="108" t="e">
        <f t="shared" si="292"/>
        <v>#DIV/0!</v>
      </c>
      <c r="H486" s="108" t="e">
        <f t="shared" si="293"/>
        <v>#DIV/0!</v>
      </c>
      <c r="I486" s="2"/>
      <c r="J486" s="3"/>
      <c r="K486" s="2">
        <f t="shared" si="304"/>
        <v>0</v>
      </c>
      <c r="L486" s="3">
        <f t="shared" si="304"/>
        <v>0</v>
      </c>
      <c r="M486" s="2"/>
      <c r="N486" s="3"/>
      <c r="O486" s="2"/>
      <c r="P486" s="2"/>
      <c r="Q486" s="3"/>
      <c r="R486" s="2">
        <f t="shared" si="305"/>
        <v>0</v>
      </c>
      <c r="S486" s="3">
        <f t="shared" si="306"/>
        <v>0</v>
      </c>
      <c r="T486" s="2"/>
      <c r="U486" s="3"/>
      <c r="V486" s="2"/>
      <c r="W486" s="3"/>
      <c r="X486" s="2"/>
      <c r="Y486" s="2"/>
      <c r="Z486" s="3">
        <f t="shared" si="307"/>
        <v>0</v>
      </c>
      <c r="AA486" s="2">
        <f t="shared" si="308"/>
        <v>0</v>
      </c>
      <c r="AB486" s="3">
        <f t="shared" si="309"/>
        <v>0</v>
      </c>
      <c r="AC486" s="2"/>
      <c r="AD486" s="109" t="b">
        <f t="shared" si="290"/>
        <v>1</v>
      </c>
      <c r="AE486" s="109" t="b">
        <f t="shared" si="291"/>
        <v>1</v>
      </c>
    </row>
    <row r="487" spans="1:31" ht="47.25">
      <c r="A487" s="2">
        <f t="shared" si="310"/>
        <v>26.520000000000007</v>
      </c>
      <c r="B487" s="2" t="s">
        <v>70</v>
      </c>
      <c r="C487" s="2"/>
      <c r="D487" s="3"/>
      <c r="E487" s="2"/>
      <c r="F487" s="3"/>
      <c r="G487" s="108" t="e">
        <f t="shared" si="292"/>
        <v>#DIV/0!</v>
      </c>
      <c r="H487" s="108" t="e">
        <f t="shared" si="293"/>
        <v>#DIV/0!</v>
      </c>
      <c r="I487" s="2"/>
      <c r="J487" s="3"/>
      <c r="K487" s="2">
        <f t="shared" si="304"/>
        <v>0</v>
      </c>
      <c r="L487" s="3">
        <f t="shared" si="304"/>
        <v>0</v>
      </c>
      <c r="M487" s="2"/>
      <c r="N487" s="3"/>
      <c r="O487" s="2"/>
      <c r="P487" s="2"/>
      <c r="Q487" s="3"/>
      <c r="R487" s="2">
        <f t="shared" si="305"/>
        <v>0</v>
      </c>
      <c r="S487" s="3">
        <f t="shared" si="306"/>
        <v>0</v>
      </c>
      <c r="T487" s="2"/>
      <c r="U487" s="3"/>
      <c r="V487" s="2"/>
      <c r="W487" s="3"/>
      <c r="X487" s="2"/>
      <c r="Y487" s="2"/>
      <c r="Z487" s="3">
        <f t="shared" si="307"/>
        <v>0</v>
      </c>
      <c r="AA487" s="2">
        <f t="shared" si="308"/>
        <v>0</v>
      </c>
      <c r="AB487" s="3">
        <f t="shared" si="309"/>
        <v>0</v>
      </c>
      <c r="AC487" s="2"/>
      <c r="AD487" s="109" t="b">
        <f t="shared" si="290"/>
        <v>1</v>
      </c>
      <c r="AE487" s="109" t="b">
        <f t="shared" si="291"/>
        <v>1</v>
      </c>
    </row>
    <row r="488" spans="1:31" ht="47.25">
      <c r="A488" s="2">
        <f t="shared" si="310"/>
        <v>26.530000000000008</v>
      </c>
      <c r="B488" s="2" t="s">
        <v>34</v>
      </c>
      <c r="C488" s="2"/>
      <c r="D488" s="3"/>
      <c r="E488" s="2"/>
      <c r="F488" s="3"/>
      <c r="G488" s="108" t="e">
        <f t="shared" si="292"/>
        <v>#DIV/0!</v>
      </c>
      <c r="H488" s="108" t="e">
        <f t="shared" si="293"/>
        <v>#DIV/0!</v>
      </c>
      <c r="I488" s="2"/>
      <c r="J488" s="3"/>
      <c r="K488" s="2">
        <f t="shared" si="304"/>
        <v>0</v>
      </c>
      <c r="L488" s="3">
        <f t="shared" si="304"/>
        <v>0</v>
      </c>
      <c r="M488" s="2"/>
      <c r="N488" s="3"/>
      <c r="O488" s="2"/>
      <c r="P488" s="2"/>
      <c r="Q488" s="3"/>
      <c r="R488" s="2">
        <f t="shared" si="305"/>
        <v>0</v>
      </c>
      <c r="S488" s="3">
        <f t="shared" si="306"/>
        <v>0</v>
      </c>
      <c r="T488" s="2"/>
      <c r="U488" s="3"/>
      <c r="V488" s="2"/>
      <c r="W488" s="3"/>
      <c r="X488" s="2"/>
      <c r="Y488" s="2"/>
      <c r="Z488" s="3">
        <f t="shared" si="307"/>
        <v>0</v>
      </c>
      <c r="AA488" s="2">
        <f t="shared" si="308"/>
        <v>0</v>
      </c>
      <c r="AB488" s="3">
        <f t="shared" si="309"/>
        <v>0</v>
      </c>
      <c r="AC488" s="2"/>
      <c r="AD488" s="109" t="b">
        <f t="shared" si="290"/>
        <v>1</v>
      </c>
      <c r="AE488" s="109" t="b">
        <f t="shared" si="291"/>
        <v>1</v>
      </c>
    </row>
    <row r="489" spans="1:31">
      <c r="A489" s="2">
        <f t="shared" si="310"/>
        <v>26.54000000000001</v>
      </c>
      <c r="B489" s="2" t="s">
        <v>293</v>
      </c>
      <c r="C489" s="2"/>
      <c r="D489" s="3"/>
      <c r="E489" s="2"/>
      <c r="F489" s="3"/>
      <c r="G489" s="108" t="e">
        <f t="shared" si="292"/>
        <v>#DIV/0!</v>
      </c>
      <c r="H489" s="108" t="e">
        <f t="shared" si="293"/>
        <v>#DIV/0!</v>
      </c>
      <c r="I489" s="2"/>
      <c r="J489" s="3"/>
      <c r="K489" s="2">
        <f t="shared" si="304"/>
        <v>0</v>
      </c>
      <c r="L489" s="3">
        <f t="shared" si="304"/>
        <v>0</v>
      </c>
      <c r="M489" s="2"/>
      <c r="N489" s="3"/>
      <c r="O489" s="2"/>
      <c r="P489" s="2"/>
      <c r="Q489" s="3"/>
      <c r="R489" s="2">
        <f t="shared" si="305"/>
        <v>0</v>
      </c>
      <c r="S489" s="3">
        <f t="shared" si="306"/>
        <v>0</v>
      </c>
      <c r="T489" s="2"/>
      <c r="U489" s="3"/>
      <c r="V489" s="2"/>
      <c r="W489" s="3"/>
      <c r="X489" s="2"/>
      <c r="Y489" s="2"/>
      <c r="Z489" s="3">
        <f t="shared" si="307"/>
        <v>0</v>
      </c>
      <c r="AA489" s="2">
        <f t="shared" si="308"/>
        <v>0</v>
      </c>
      <c r="AB489" s="3">
        <f t="shared" si="309"/>
        <v>0</v>
      </c>
      <c r="AC489" s="2"/>
      <c r="AD489" s="109" t="b">
        <f t="shared" si="290"/>
        <v>1</v>
      </c>
      <c r="AE489" s="109" t="b">
        <f t="shared" si="291"/>
        <v>1</v>
      </c>
    </row>
    <row r="490" spans="1:31" ht="47.25">
      <c r="A490" s="2">
        <f t="shared" si="310"/>
        <v>26.550000000000011</v>
      </c>
      <c r="B490" s="2" t="s">
        <v>36</v>
      </c>
      <c r="C490" s="2"/>
      <c r="D490" s="3"/>
      <c r="E490" s="2"/>
      <c r="F490" s="3"/>
      <c r="G490" s="108" t="e">
        <f t="shared" si="292"/>
        <v>#DIV/0!</v>
      </c>
      <c r="H490" s="108" t="e">
        <f t="shared" si="293"/>
        <v>#DIV/0!</v>
      </c>
      <c r="I490" s="2"/>
      <c r="J490" s="3"/>
      <c r="K490" s="2">
        <f t="shared" si="304"/>
        <v>0</v>
      </c>
      <c r="L490" s="3">
        <f t="shared" si="304"/>
        <v>0</v>
      </c>
      <c r="M490" s="2"/>
      <c r="N490" s="3"/>
      <c r="O490" s="2">
        <v>0.75</v>
      </c>
      <c r="P490" s="2">
        <v>1</v>
      </c>
      <c r="Q490" s="3">
        <f>P490*O490</f>
        <v>0.75</v>
      </c>
      <c r="R490" s="2">
        <f t="shared" si="305"/>
        <v>1</v>
      </c>
      <c r="S490" s="3">
        <f t="shared" si="306"/>
        <v>0.75</v>
      </c>
      <c r="T490" s="2"/>
      <c r="U490" s="3"/>
      <c r="V490" s="2"/>
      <c r="W490" s="3"/>
      <c r="X490" s="2">
        <v>0.75</v>
      </c>
      <c r="Y490" s="2">
        <v>1</v>
      </c>
      <c r="Z490" s="3">
        <f t="shared" si="307"/>
        <v>0.75</v>
      </c>
      <c r="AA490" s="2">
        <f t="shared" si="308"/>
        <v>1</v>
      </c>
      <c r="AB490" s="3">
        <f t="shared" si="309"/>
        <v>0.75</v>
      </c>
      <c r="AC490" s="2"/>
      <c r="AD490" s="109" t="b">
        <f t="shared" si="290"/>
        <v>1</v>
      </c>
      <c r="AE490" s="109" t="b">
        <f t="shared" si="291"/>
        <v>1</v>
      </c>
    </row>
    <row r="491" spans="1:31" s="176" customFormat="1" ht="47.25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2"/>
        <v>#DIV/0!</v>
      </c>
      <c r="H491" s="175" t="e">
        <f t="shared" si="293"/>
        <v>#DIV/0!</v>
      </c>
      <c r="I491" s="4">
        <f t="shared" si="288"/>
        <v>0</v>
      </c>
      <c r="J491" s="5">
        <f t="shared" si="288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AC491" si="311">SUM(P482:P490)</f>
        <v>1</v>
      </c>
      <c r="Q491" s="5">
        <f t="shared" si="311"/>
        <v>0.75</v>
      </c>
      <c r="R491" s="4">
        <f t="shared" si="311"/>
        <v>1</v>
      </c>
      <c r="S491" s="5">
        <f t="shared" si="311"/>
        <v>0.75</v>
      </c>
      <c r="T491" s="4">
        <f t="shared" si="311"/>
        <v>0</v>
      </c>
      <c r="U491" s="5">
        <f t="shared" si="311"/>
        <v>0</v>
      </c>
      <c r="V491" s="4">
        <f t="shared" si="311"/>
        <v>0</v>
      </c>
      <c r="W491" s="5">
        <f t="shared" si="311"/>
        <v>0</v>
      </c>
      <c r="X491" s="4"/>
      <c r="Y491" s="4">
        <f>SUM(Y482:Y490)</f>
        <v>1</v>
      </c>
      <c r="Z491" s="5">
        <f>SUM(Z482:Z490)</f>
        <v>0.75</v>
      </c>
      <c r="AA491" s="4">
        <f>SUM(AA482:AA490)</f>
        <v>1</v>
      </c>
      <c r="AB491" s="5">
        <f>SUM(AB482:AB490)</f>
        <v>0.75</v>
      </c>
      <c r="AC491" s="4">
        <f t="shared" si="311"/>
        <v>0</v>
      </c>
      <c r="AD491" s="109" t="b">
        <f t="shared" si="290"/>
        <v>0</v>
      </c>
      <c r="AE491" s="109" t="b">
        <f t="shared" si="291"/>
        <v>1</v>
      </c>
    </row>
    <row r="492" spans="1:31" s="176" customFormat="1" ht="31.5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90"/>
        <v>1</v>
      </c>
      <c r="AE492" s="109" t="b">
        <f t="shared" si="291"/>
        <v>1</v>
      </c>
    </row>
    <row r="493" spans="1:31" ht="47.25">
      <c r="A493" s="2">
        <f>+A490+0.01</f>
        <v>26.560000000000013</v>
      </c>
      <c r="B493" s="2" t="s">
        <v>296</v>
      </c>
      <c r="C493" s="2">
        <v>1</v>
      </c>
      <c r="D493" s="3">
        <v>18</v>
      </c>
      <c r="E493" s="2">
        <v>1</v>
      </c>
      <c r="F493" s="3">
        <v>11.5</v>
      </c>
      <c r="G493" s="108">
        <f t="shared" si="292"/>
        <v>1</v>
      </c>
      <c r="H493" s="108">
        <f t="shared" si="293"/>
        <v>0.63888888888888884</v>
      </c>
      <c r="I493" s="2">
        <f t="shared" si="288"/>
        <v>0</v>
      </c>
      <c r="J493" s="3">
        <f t="shared" si="288"/>
        <v>6.5</v>
      </c>
      <c r="K493" s="2"/>
      <c r="L493" s="3"/>
      <c r="M493" s="2"/>
      <c r="N493" s="3"/>
      <c r="O493" s="2">
        <v>18</v>
      </c>
      <c r="P493" s="2">
        <f>C493</f>
        <v>1</v>
      </c>
      <c r="Q493" s="3">
        <f t="shared" ref="Q493:Q512" si="312">P493*O493</f>
        <v>18</v>
      </c>
      <c r="R493" s="2">
        <f t="shared" ref="R493:S495" si="313">K493+M493+P493</f>
        <v>1</v>
      </c>
      <c r="S493" s="3">
        <f t="shared" si="313"/>
        <v>18</v>
      </c>
      <c r="T493" s="2"/>
      <c r="U493" s="3"/>
      <c r="V493" s="2"/>
      <c r="W493" s="3"/>
      <c r="X493" s="2">
        <v>18</v>
      </c>
      <c r="Y493" s="2">
        <v>1</v>
      </c>
      <c r="Z493" s="3">
        <f>X493*Y493</f>
        <v>18</v>
      </c>
      <c r="AA493" s="2">
        <f t="shared" ref="AA493:AB495" si="314">T493+V493+Y493</f>
        <v>1</v>
      </c>
      <c r="AB493" s="3">
        <f t="shared" si="314"/>
        <v>18</v>
      </c>
      <c r="AC493" s="2"/>
      <c r="AD493" s="109" t="b">
        <f t="shared" si="290"/>
        <v>1</v>
      </c>
      <c r="AE493" s="109" t="b">
        <f t="shared" si="291"/>
        <v>1</v>
      </c>
    </row>
    <row r="494" spans="1:31" ht="31.5">
      <c r="A494" s="2">
        <f>+A493+0.01</f>
        <v>26.570000000000014</v>
      </c>
      <c r="B494" s="2" t="s">
        <v>297</v>
      </c>
      <c r="C494" s="2">
        <v>1</v>
      </c>
      <c r="D494" s="3">
        <v>1.2</v>
      </c>
      <c r="E494" s="2"/>
      <c r="F494" s="3"/>
      <c r="G494" s="108">
        <f t="shared" si="292"/>
        <v>0</v>
      </c>
      <c r="H494" s="108">
        <f t="shared" si="293"/>
        <v>0</v>
      </c>
      <c r="I494" s="2">
        <f t="shared" si="288"/>
        <v>1</v>
      </c>
      <c r="J494" s="3">
        <f t="shared" si="288"/>
        <v>1.2</v>
      </c>
      <c r="K494" s="2"/>
      <c r="L494" s="3"/>
      <c r="M494" s="2"/>
      <c r="N494" s="3"/>
      <c r="O494" s="2">
        <v>1.2</v>
      </c>
      <c r="P494" s="2">
        <f t="shared" ref="P494:P512" si="315">C494</f>
        <v>1</v>
      </c>
      <c r="Q494" s="3">
        <f t="shared" si="312"/>
        <v>1.2</v>
      </c>
      <c r="R494" s="2">
        <f t="shared" si="313"/>
        <v>1</v>
      </c>
      <c r="S494" s="3">
        <f t="shared" si="313"/>
        <v>1.2</v>
      </c>
      <c r="T494" s="2"/>
      <c r="U494" s="3"/>
      <c r="V494" s="2"/>
      <c r="W494" s="3"/>
      <c r="X494" s="2">
        <v>1.2</v>
      </c>
      <c r="Y494" s="2">
        <v>1</v>
      </c>
      <c r="Z494" s="3">
        <f>X494*Y494</f>
        <v>1.2</v>
      </c>
      <c r="AA494" s="2">
        <f t="shared" si="314"/>
        <v>1</v>
      </c>
      <c r="AB494" s="3">
        <f t="shared" si="314"/>
        <v>1.2</v>
      </c>
      <c r="AC494" s="2"/>
      <c r="AD494" s="109" t="b">
        <f t="shared" si="290"/>
        <v>1</v>
      </c>
      <c r="AE494" s="109" t="b">
        <f t="shared" si="291"/>
        <v>1</v>
      </c>
    </row>
    <row r="495" spans="1:31" ht="78.75">
      <c r="A495" s="2">
        <f>+A494+0.01</f>
        <v>26.580000000000016</v>
      </c>
      <c r="B495" s="2" t="s">
        <v>298</v>
      </c>
      <c r="C495" s="2">
        <v>1</v>
      </c>
      <c r="D495" s="3">
        <v>1</v>
      </c>
      <c r="E495" s="2"/>
      <c r="F495" s="3"/>
      <c r="G495" s="108">
        <f t="shared" si="292"/>
        <v>0</v>
      </c>
      <c r="H495" s="108">
        <f t="shared" si="293"/>
        <v>0</v>
      </c>
      <c r="I495" s="2">
        <f t="shared" si="288"/>
        <v>1</v>
      </c>
      <c r="J495" s="3">
        <f t="shared" si="288"/>
        <v>1</v>
      </c>
      <c r="K495" s="2"/>
      <c r="L495" s="3"/>
      <c r="M495" s="2"/>
      <c r="N495" s="3"/>
      <c r="O495" s="2">
        <v>1</v>
      </c>
      <c r="P495" s="2">
        <f t="shared" si="315"/>
        <v>1</v>
      </c>
      <c r="Q495" s="3">
        <f t="shared" si="312"/>
        <v>1</v>
      </c>
      <c r="R495" s="2">
        <f t="shared" si="313"/>
        <v>1</v>
      </c>
      <c r="S495" s="3">
        <f t="shared" si="313"/>
        <v>1</v>
      </c>
      <c r="T495" s="2"/>
      <c r="U495" s="3"/>
      <c r="V495" s="2"/>
      <c r="W495" s="3"/>
      <c r="X495" s="2">
        <v>1</v>
      </c>
      <c r="Y495" s="2">
        <v>1</v>
      </c>
      <c r="Z495" s="3">
        <f>X495*Y495</f>
        <v>1</v>
      </c>
      <c r="AA495" s="2">
        <f t="shared" si="314"/>
        <v>1</v>
      </c>
      <c r="AB495" s="3">
        <f t="shared" si="314"/>
        <v>1</v>
      </c>
      <c r="AC495" s="2"/>
      <c r="AD495" s="109" t="b">
        <f t="shared" si="290"/>
        <v>1</v>
      </c>
      <c r="AE495" s="109" t="b">
        <f t="shared" si="291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>
        <f t="shared" si="315"/>
        <v>0</v>
      </c>
      <c r="Q496" s="3"/>
      <c r="R496" s="2"/>
      <c r="S496" s="3"/>
      <c r="T496" s="2"/>
      <c r="U496" s="3"/>
      <c r="V496" s="2"/>
      <c r="W496" s="3"/>
      <c r="X496" s="2"/>
      <c r="Y496" s="2">
        <v>0</v>
      </c>
      <c r="Z496" s="3">
        <f t="shared" ref="Z496:Z512" si="316">X496*Y496</f>
        <v>0</v>
      </c>
      <c r="AA496" s="2">
        <f t="shared" ref="AA496:AA512" si="317">T496+V496+Y496</f>
        <v>0</v>
      </c>
      <c r="AB496" s="3">
        <f t="shared" ref="AB496:AB512" si="318">U496+W496+Z496</f>
        <v>0</v>
      </c>
      <c r="AC496" s="2"/>
      <c r="AD496" s="109" t="b">
        <f t="shared" si="290"/>
        <v>1</v>
      </c>
      <c r="AE496" s="109" t="b">
        <f t="shared" si="291"/>
        <v>1</v>
      </c>
    </row>
    <row r="497" spans="1:31" ht="31.5">
      <c r="A497" s="2" t="s">
        <v>43</v>
      </c>
      <c r="B497" s="2" t="s">
        <v>78</v>
      </c>
      <c r="C497" s="2">
        <v>1</v>
      </c>
      <c r="D497" s="3">
        <v>3</v>
      </c>
      <c r="E497" s="2">
        <v>1</v>
      </c>
      <c r="F497" s="3">
        <v>3</v>
      </c>
      <c r="G497" s="108">
        <f t="shared" si="292"/>
        <v>1</v>
      </c>
      <c r="H497" s="108">
        <f t="shared" si="293"/>
        <v>1</v>
      </c>
      <c r="I497" s="2">
        <f t="shared" si="288"/>
        <v>0</v>
      </c>
      <c r="J497" s="3">
        <f t="shared" si="288"/>
        <v>0</v>
      </c>
      <c r="K497" s="2"/>
      <c r="L497" s="3"/>
      <c r="M497" s="2"/>
      <c r="N497" s="3"/>
      <c r="O497" s="2">
        <v>3</v>
      </c>
      <c r="P497" s="2">
        <f t="shared" si="315"/>
        <v>1</v>
      </c>
      <c r="Q497" s="3">
        <f t="shared" si="312"/>
        <v>3</v>
      </c>
      <c r="R497" s="2">
        <f t="shared" ref="R497:S512" si="319">K497+M497+P497</f>
        <v>1</v>
      </c>
      <c r="S497" s="3">
        <f t="shared" si="319"/>
        <v>3</v>
      </c>
      <c r="T497" s="2"/>
      <c r="U497" s="3"/>
      <c r="V497" s="2"/>
      <c r="W497" s="3"/>
      <c r="X497" s="2">
        <v>3</v>
      </c>
      <c r="Y497" s="2">
        <v>1</v>
      </c>
      <c r="Z497" s="3">
        <f t="shared" si="316"/>
        <v>3</v>
      </c>
      <c r="AA497" s="2">
        <f t="shared" si="317"/>
        <v>1</v>
      </c>
      <c r="AB497" s="3">
        <f t="shared" si="318"/>
        <v>3</v>
      </c>
      <c r="AC497" s="2"/>
      <c r="AD497" s="109" t="b">
        <f t="shared" si="290"/>
        <v>1</v>
      </c>
      <c r="AE497" s="109" t="b">
        <f t="shared" si="291"/>
        <v>1</v>
      </c>
    </row>
    <row r="498" spans="1:31" ht="126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2"/>
        <v>#DIV/0!</v>
      </c>
      <c r="H498" s="108" t="e">
        <f t="shared" si="293"/>
        <v>#DIV/0!</v>
      </c>
      <c r="I498" s="2">
        <f t="shared" si="288"/>
        <v>0</v>
      </c>
      <c r="J498" s="3">
        <f t="shared" si="288"/>
        <v>0</v>
      </c>
      <c r="K498" s="2"/>
      <c r="L498" s="3"/>
      <c r="M498" s="2"/>
      <c r="N498" s="3"/>
      <c r="O498" s="2">
        <v>0</v>
      </c>
      <c r="P498" s="2">
        <f t="shared" si="315"/>
        <v>0</v>
      </c>
      <c r="Q498" s="3">
        <f t="shared" si="312"/>
        <v>0</v>
      </c>
      <c r="R498" s="2">
        <f t="shared" si="319"/>
        <v>0</v>
      </c>
      <c r="S498" s="3">
        <f t="shared" si="319"/>
        <v>0</v>
      </c>
      <c r="T498" s="2"/>
      <c r="U498" s="3"/>
      <c r="V498" s="2"/>
      <c r="W498" s="3"/>
      <c r="X498" s="2">
        <v>0</v>
      </c>
      <c r="Y498" s="2">
        <v>0</v>
      </c>
      <c r="Z498" s="3">
        <f t="shared" si="316"/>
        <v>0</v>
      </c>
      <c r="AA498" s="2">
        <f t="shared" si="317"/>
        <v>0</v>
      </c>
      <c r="AB498" s="3">
        <f t="shared" si="318"/>
        <v>0</v>
      </c>
      <c r="AC498" s="2"/>
      <c r="AD498" s="109" t="b">
        <f t="shared" si="290"/>
        <v>1</v>
      </c>
      <c r="AE498" s="109" t="b">
        <f t="shared" si="291"/>
        <v>1</v>
      </c>
    </row>
    <row r="499" spans="1:31" ht="47.25">
      <c r="A499" s="2" t="s">
        <v>47</v>
      </c>
      <c r="B499" s="2" t="s">
        <v>329</v>
      </c>
      <c r="C499" s="2">
        <v>1</v>
      </c>
      <c r="D499" s="3">
        <v>1.8000000000000003</v>
      </c>
      <c r="E499" s="2">
        <v>1</v>
      </c>
      <c r="F499" s="3">
        <v>1.8</v>
      </c>
      <c r="G499" s="108">
        <f t="shared" si="292"/>
        <v>1</v>
      </c>
      <c r="H499" s="108">
        <f t="shared" si="293"/>
        <v>0.99999999999999989</v>
      </c>
      <c r="I499" s="2">
        <f t="shared" si="288"/>
        <v>0</v>
      </c>
      <c r="J499" s="3">
        <f t="shared" si="288"/>
        <v>0</v>
      </c>
      <c r="K499" s="2"/>
      <c r="L499" s="3"/>
      <c r="M499" s="2"/>
      <c r="N499" s="3"/>
      <c r="O499" s="2">
        <v>1.8000000000000003</v>
      </c>
      <c r="P499" s="2">
        <f t="shared" si="315"/>
        <v>1</v>
      </c>
      <c r="Q499" s="3">
        <f t="shared" si="312"/>
        <v>1.8000000000000003</v>
      </c>
      <c r="R499" s="2">
        <f t="shared" si="319"/>
        <v>1</v>
      </c>
      <c r="S499" s="3">
        <f t="shared" si="319"/>
        <v>1.8000000000000003</v>
      </c>
      <c r="T499" s="2"/>
      <c r="U499" s="3"/>
      <c r="V499" s="2"/>
      <c r="W499" s="3"/>
      <c r="X499" s="2">
        <v>1.8000000000000003</v>
      </c>
      <c r="Y499" s="2">
        <v>1</v>
      </c>
      <c r="Z499" s="3">
        <f t="shared" si="316"/>
        <v>1.8000000000000003</v>
      </c>
      <c r="AA499" s="2">
        <f t="shared" si="317"/>
        <v>1</v>
      </c>
      <c r="AB499" s="3">
        <f t="shared" si="318"/>
        <v>1.8000000000000003</v>
      </c>
      <c r="AC499" s="2"/>
      <c r="AD499" s="109" t="b">
        <f t="shared" si="290"/>
        <v>1</v>
      </c>
      <c r="AE499" s="109" t="b">
        <f t="shared" si="291"/>
        <v>1</v>
      </c>
    </row>
    <row r="500" spans="1:31" ht="47.25">
      <c r="A500" s="2" t="s">
        <v>49</v>
      </c>
      <c r="B500" s="2" t="s">
        <v>330</v>
      </c>
      <c r="C500" s="2">
        <v>1</v>
      </c>
      <c r="D500" s="3">
        <v>1.2000000000000002</v>
      </c>
      <c r="E500" s="2">
        <v>1</v>
      </c>
      <c r="F500" s="3">
        <v>1.2</v>
      </c>
      <c r="G500" s="108">
        <f t="shared" si="292"/>
        <v>1</v>
      </c>
      <c r="H500" s="108">
        <f t="shared" si="293"/>
        <v>0.99999999999999978</v>
      </c>
      <c r="I500" s="2">
        <f t="shared" si="288"/>
        <v>0</v>
      </c>
      <c r="J500" s="3">
        <f t="shared" si="288"/>
        <v>0</v>
      </c>
      <c r="K500" s="2"/>
      <c r="L500" s="3"/>
      <c r="M500" s="2"/>
      <c r="N500" s="3"/>
      <c r="O500" s="2">
        <v>1.2000000000000002</v>
      </c>
      <c r="P500" s="2">
        <f t="shared" si="315"/>
        <v>1</v>
      </c>
      <c r="Q500" s="3">
        <f t="shared" si="312"/>
        <v>1.2000000000000002</v>
      </c>
      <c r="R500" s="2">
        <f t="shared" si="319"/>
        <v>1</v>
      </c>
      <c r="S500" s="3">
        <f t="shared" si="319"/>
        <v>1.2000000000000002</v>
      </c>
      <c r="T500" s="2"/>
      <c r="U500" s="3"/>
      <c r="V500" s="2"/>
      <c r="W500" s="3"/>
      <c r="X500" s="2">
        <v>1.2000000000000002</v>
      </c>
      <c r="Y500" s="2">
        <v>1</v>
      </c>
      <c r="Z500" s="3">
        <f t="shared" si="316"/>
        <v>1.2000000000000002</v>
      </c>
      <c r="AA500" s="2">
        <f t="shared" si="317"/>
        <v>1</v>
      </c>
      <c r="AB500" s="3">
        <f t="shared" si="318"/>
        <v>1.2000000000000002</v>
      </c>
      <c r="AC500" s="2"/>
      <c r="AD500" s="109" t="b">
        <f t="shared" si="290"/>
        <v>1</v>
      </c>
      <c r="AE500" s="109" t="b">
        <f t="shared" si="291"/>
        <v>1</v>
      </c>
    </row>
    <row r="501" spans="1:31" ht="94.5">
      <c r="A501" s="2" t="s">
        <v>51</v>
      </c>
      <c r="B501" s="2" t="s">
        <v>331</v>
      </c>
      <c r="C501" s="2">
        <v>1</v>
      </c>
      <c r="D501" s="3">
        <v>1.2000000000000002</v>
      </c>
      <c r="E501" s="2">
        <v>1</v>
      </c>
      <c r="F501" s="3">
        <v>1.2</v>
      </c>
      <c r="G501" s="108">
        <f t="shared" si="292"/>
        <v>1</v>
      </c>
      <c r="H501" s="108">
        <f t="shared" si="293"/>
        <v>0.99999999999999978</v>
      </c>
      <c r="I501" s="2">
        <f t="shared" si="288"/>
        <v>0</v>
      </c>
      <c r="J501" s="3">
        <f t="shared" si="288"/>
        <v>0</v>
      </c>
      <c r="K501" s="2"/>
      <c r="L501" s="3"/>
      <c r="M501" s="2"/>
      <c r="N501" s="3"/>
      <c r="O501" s="2">
        <v>1.2000000000000002</v>
      </c>
      <c r="P501" s="2">
        <f t="shared" si="315"/>
        <v>1</v>
      </c>
      <c r="Q501" s="3">
        <f t="shared" si="312"/>
        <v>1.2000000000000002</v>
      </c>
      <c r="R501" s="2">
        <f t="shared" si="319"/>
        <v>1</v>
      </c>
      <c r="S501" s="3">
        <f t="shared" si="319"/>
        <v>1.2000000000000002</v>
      </c>
      <c r="T501" s="2"/>
      <c r="U501" s="3"/>
      <c r="V501" s="2"/>
      <c r="W501" s="3"/>
      <c r="X501" s="2">
        <v>1.2000000000000002</v>
      </c>
      <c r="Y501" s="2">
        <v>1</v>
      </c>
      <c r="Z501" s="3">
        <f t="shared" si="316"/>
        <v>1.2000000000000002</v>
      </c>
      <c r="AA501" s="2">
        <f t="shared" si="317"/>
        <v>1</v>
      </c>
      <c r="AB501" s="3">
        <f t="shared" si="318"/>
        <v>1.2000000000000002</v>
      </c>
      <c r="AC501" s="2"/>
      <c r="AD501" s="109" t="b">
        <f t="shared" si="290"/>
        <v>1</v>
      </c>
      <c r="AE501" s="109" t="b">
        <f t="shared" si="291"/>
        <v>1</v>
      </c>
    </row>
    <row r="502" spans="1:31" ht="78.75">
      <c r="A502" s="2" t="s">
        <v>53</v>
      </c>
      <c r="B502" s="2" t="s">
        <v>332</v>
      </c>
      <c r="C502" s="2">
        <v>1</v>
      </c>
      <c r="D502" s="3">
        <v>1.8</v>
      </c>
      <c r="E502" s="2">
        <v>1</v>
      </c>
      <c r="F502" s="3">
        <v>1.8</v>
      </c>
      <c r="G502" s="108">
        <f t="shared" si="292"/>
        <v>1</v>
      </c>
      <c r="H502" s="108">
        <f t="shared" si="293"/>
        <v>1</v>
      </c>
      <c r="I502" s="2">
        <f t="shared" si="288"/>
        <v>0</v>
      </c>
      <c r="J502" s="3">
        <f t="shared" si="288"/>
        <v>0</v>
      </c>
      <c r="K502" s="2"/>
      <c r="L502" s="3"/>
      <c r="M502" s="2"/>
      <c r="N502" s="3"/>
      <c r="O502" s="2">
        <v>1.8</v>
      </c>
      <c r="P502" s="2">
        <f t="shared" si="315"/>
        <v>1</v>
      </c>
      <c r="Q502" s="3">
        <f t="shared" si="312"/>
        <v>1.8</v>
      </c>
      <c r="R502" s="2">
        <f t="shared" si="319"/>
        <v>1</v>
      </c>
      <c r="S502" s="3">
        <f t="shared" si="319"/>
        <v>1.8</v>
      </c>
      <c r="T502" s="2"/>
      <c r="U502" s="3"/>
      <c r="V502" s="2"/>
      <c r="W502" s="3"/>
      <c r="X502" s="2">
        <v>1.8</v>
      </c>
      <c r="Y502" s="2">
        <v>1</v>
      </c>
      <c r="Z502" s="3">
        <f t="shared" si="316"/>
        <v>1.8</v>
      </c>
      <c r="AA502" s="2">
        <f t="shared" si="317"/>
        <v>1</v>
      </c>
      <c r="AB502" s="3">
        <f t="shared" si="318"/>
        <v>1.8</v>
      </c>
      <c r="AC502" s="2"/>
      <c r="AD502" s="109" t="b">
        <f t="shared" si="290"/>
        <v>1</v>
      </c>
      <c r="AE502" s="109" t="b">
        <f t="shared" si="291"/>
        <v>1</v>
      </c>
    </row>
    <row r="503" spans="1:31" ht="47.25">
      <c r="A503" s="2">
        <f>+A496+0.01</f>
        <v>26.600000000000019</v>
      </c>
      <c r="B503" s="2" t="s">
        <v>333</v>
      </c>
      <c r="C503" s="2">
        <v>1</v>
      </c>
      <c r="D503" s="3">
        <v>1</v>
      </c>
      <c r="E503" s="2">
        <v>1</v>
      </c>
      <c r="F503" s="3">
        <v>0.5</v>
      </c>
      <c r="G503" s="108">
        <f t="shared" si="292"/>
        <v>1</v>
      </c>
      <c r="H503" s="108">
        <f t="shared" si="293"/>
        <v>0.5</v>
      </c>
      <c r="I503" s="2">
        <f t="shared" si="288"/>
        <v>0</v>
      </c>
      <c r="J503" s="3">
        <f t="shared" si="288"/>
        <v>0.5</v>
      </c>
      <c r="K503" s="2"/>
      <c r="L503" s="3"/>
      <c r="M503" s="2"/>
      <c r="N503" s="3"/>
      <c r="O503" s="2">
        <v>1</v>
      </c>
      <c r="P503" s="2">
        <f t="shared" si="315"/>
        <v>1</v>
      </c>
      <c r="Q503" s="3">
        <f t="shared" si="312"/>
        <v>1</v>
      </c>
      <c r="R503" s="2">
        <f t="shared" si="319"/>
        <v>1</v>
      </c>
      <c r="S503" s="3">
        <f t="shared" si="319"/>
        <v>1</v>
      </c>
      <c r="T503" s="2"/>
      <c r="U503" s="3"/>
      <c r="V503" s="2"/>
      <c r="W503" s="3"/>
      <c r="X503" s="2">
        <v>1</v>
      </c>
      <c r="Y503" s="2">
        <v>1</v>
      </c>
      <c r="Z503" s="3">
        <f t="shared" si="316"/>
        <v>1</v>
      </c>
      <c r="AA503" s="2">
        <f t="shared" si="317"/>
        <v>1</v>
      </c>
      <c r="AB503" s="3">
        <f t="shared" si="318"/>
        <v>1</v>
      </c>
      <c r="AC503" s="2"/>
      <c r="AD503" s="109" t="b">
        <f t="shared" si="290"/>
        <v>1</v>
      </c>
      <c r="AE503" s="109" t="b">
        <f t="shared" si="291"/>
        <v>1</v>
      </c>
    </row>
    <row r="504" spans="1:31" ht="47.25">
      <c r="A504" s="2">
        <f t="shared" ref="A504:A512" si="320">+A503+0.01</f>
        <v>26.610000000000021</v>
      </c>
      <c r="B504" s="2" t="s">
        <v>334</v>
      </c>
      <c r="C504" s="2">
        <v>1</v>
      </c>
      <c r="D504" s="3">
        <v>1</v>
      </c>
      <c r="E504" s="2">
        <v>1</v>
      </c>
      <c r="F504" s="3">
        <v>1</v>
      </c>
      <c r="G504" s="108">
        <f t="shared" si="292"/>
        <v>1</v>
      </c>
      <c r="H504" s="108">
        <f t="shared" si="293"/>
        <v>1</v>
      </c>
      <c r="I504" s="2">
        <f t="shared" si="288"/>
        <v>0</v>
      </c>
      <c r="J504" s="3">
        <f t="shared" si="288"/>
        <v>0</v>
      </c>
      <c r="K504" s="2"/>
      <c r="L504" s="3"/>
      <c r="M504" s="2"/>
      <c r="N504" s="3"/>
      <c r="O504" s="2">
        <v>1</v>
      </c>
      <c r="P504" s="2">
        <f t="shared" si="315"/>
        <v>1</v>
      </c>
      <c r="Q504" s="3">
        <f t="shared" si="312"/>
        <v>1</v>
      </c>
      <c r="R504" s="2">
        <f t="shared" si="319"/>
        <v>1</v>
      </c>
      <c r="S504" s="3">
        <f t="shared" si="319"/>
        <v>1</v>
      </c>
      <c r="T504" s="2"/>
      <c r="U504" s="3"/>
      <c r="V504" s="2"/>
      <c r="W504" s="3"/>
      <c r="X504" s="2">
        <v>1</v>
      </c>
      <c r="Y504" s="2">
        <v>1</v>
      </c>
      <c r="Z504" s="3">
        <f t="shared" si="316"/>
        <v>1</v>
      </c>
      <c r="AA504" s="2">
        <f t="shared" si="317"/>
        <v>1</v>
      </c>
      <c r="AB504" s="3">
        <f t="shared" si="318"/>
        <v>1</v>
      </c>
      <c r="AC504" s="2"/>
      <c r="AD504" s="109" t="b">
        <f t="shared" si="290"/>
        <v>1</v>
      </c>
      <c r="AE504" s="109" t="b">
        <f t="shared" si="291"/>
        <v>1</v>
      </c>
    </row>
    <row r="505" spans="1:31" ht="63">
      <c r="A505" s="2">
        <f t="shared" si="320"/>
        <v>26.620000000000022</v>
      </c>
      <c r="B505" s="2" t="s">
        <v>88</v>
      </c>
      <c r="C505" s="2">
        <v>1</v>
      </c>
      <c r="D505" s="3">
        <v>1.25</v>
      </c>
      <c r="E505" s="2">
        <v>1</v>
      </c>
      <c r="F505" s="3">
        <v>1.25</v>
      </c>
      <c r="G505" s="108">
        <f t="shared" si="292"/>
        <v>1</v>
      </c>
      <c r="H505" s="108">
        <f t="shared" si="293"/>
        <v>1</v>
      </c>
      <c r="I505" s="2">
        <f t="shared" si="288"/>
        <v>0</v>
      </c>
      <c r="J505" s="3">
        <f t="shared" si="288"/>
        <v>0</v>
      </c>
      <c r="K505" s="2"/>
      <c r="L505" s="3"/>
      <c r="M505" s="2"/>
      <c r="N505" s="3"/>
      <c r="O505" s="2">
        <v>1.25</v>
      </c>
      <c r="P505" s="2">
        <f t="shared" si="315"/>
        <v>1</v>
      </c>
      <c r="Q505" s="3">
        <f t="shared" si="312"/>
        <v>1.25</v>
      </c>
      <c r="R505" s="2">
        <f t="shared" si="319"/>
        <v>1</v>
      </c>
      <c r="S505" s="3">
        <f t="shared" si="319"/>
        <v>1.25</v>
      </c>
      <c r="T505" s="2"/>
      <c r="U505" s="3"/>
      <c r="V505" s="2"/>
      <c r="W505" s="3"/>
      <c r="X505" s="2">
        <v>1.25</v>
      </c>
      <c r="Y505" s="2">
        <v>1</v>
      </c>
      <c r="Z505" s="3">
        <f t="shared" si="316"/>
        <v>1.25</v>
      </c>
      <c r="AA505" s="2">
        <f t="shared" si="317"/>
        <v>1</v>
      </c>
      <c r="AB505" s="3">
        <f t="shared" si="318"/>
        <v>1.25</v>
      </c>
      <c r="AC505" s="2"/>
      <c r="AD505" s="109" t="b">
        <f t="shared" si="290"/>
        <v>1</v>
      </c>
      <c r="AE505" s="109" t="b">
        <f t="shared" si="291"/>
        <v>1</v>
      </c>
    </row>
    <row r="506" spans="1:31" ht="47.25">
      <c r="A506" s="2">
        <f t="shared" si="320"/>
        <v>26.630000000000024</v>
      </c>
      <c r="B506" s="2" t="s">
        <v>335</v>
      </c>
      <c r="C506" s="2">
        <v>1</v>
      </c>
      <c r="D506" s="3">
        <v>0.75</v>
      </c>
      <c r="E506" s="2">
        <v>1</v>
      </c>
      <c r="F506" s="3">
        <v>0.75</v>
      </c>
      <c r="G506" s="108">
        <f t="shared" si="292"/>
        <v>1</v>
      </c>
      <c r="H506" s="108">
        <f t="shared" si="293"/>
        <v>1</v>
      </c>
      <c r="I506" s="2">
        <f t="shared" si="288"/>
        <v>0</v>
      </c>
      <c r="J506" s="3">
        <f t="shared" si="288"/>
        <v>0</v>
      </c>
      <c r="K506" s="2"/>
      <c r="L506" s="3"/>
      <c r="M506" s="2"/>
      <c r="N506" s="3"/>
      <c r="O506" s="2">
        <v>0.75</v>
      </c>
      <c r="P506" s="2">
        <f t="shared" si="315"/>
        <v>1</v>
      </c>
      <c r="Q506" s="3">
        <f t="shared" si="312"/>
        <v>0.75</v>
      </c>
      <c r="R506" s="2">
        <f t="shared" si="319"/>
        <v>1</v>
      </c>
      <c r="S506" s="3">
        <f t="shared" si="319"/>
        <v>0.75</v>
      </c>
      <c r="T506" s="2"/>
      <c r="U506" s="3"/>
      <c r="V506" s="2"/>
      <c r="W506" s="3"/>
      <c r="X506" s="2">
        <v>0.75</v>
      </c>
      <c r="Y506" s="2">
        <v>1</v>
      </c>
      <c r="Z506" s="3">
        <f t="shared" si="316"/>
        <v>0.75</v>
      </c>
      <c r="AA506" s="2">
        <f t="shared" si="317"/>
        <v>1</v>
      </c>
      <c r="AB506" s="3">
        <f t="shared" si="318"/>
        <v>0.75</v>
      </c>
      <c r="AC506" s="2"/>
      <c r="AD506" s="109" t="b">
        <f t="shared" si="290"/>
        <v>1</v>
      </c>
      <c r="AE506" s="109" t="b">
        <f t="shared" si="291"/>
        <v>1</v>
      </c>
    </row>
    <row r="507" spans="1:31" ht="47.25">
      <c r="A507" s="2">
        <f t="shared" si="320"/>
        <v>26.640000000000025</v>
      </c>
      <c r="B507" s="2" t="s">
        <v>336</v>
      </c>
      <c r="C507" s="2">
        <v>1</v>
      </c>
      <c r="D507" s="3">
        <v>0.75</v>
      </c>
      <c r="E507" s="2">
        <v>1</v>
      </c>
      <c r="F507" s="3">
        <v>0.75</v>
      </c>
      <c r="G507" s="108">
        <f t="shared" si="292"/>
        <v>1</v>
      </c>
      <c r="H507" s="108">
        <f t="shared" si="293"/>
        <v>1</v>
      </c>
      <c r="I507" s="2">
        <f t="shared" si="288"/>
        <v>0</v>
      </c>
      <c r="J507" s="3">
        <f t="shared" si="288"/>
        <v>0</v>
      </c>
      <c r="K507" s="2"/>
      <c r="L507" s="3"/>
      <c r="M507" s="2"/>
      <c r="N507" s="3"/>
      <c r="O507" s="2">
        <v>0.75</v>
      </c>
      <c r="P507" s="2">
        <f t="shared" si="315"/>
        <v>1</v>
      </c>
      <c r="Q507" s="3">
        <f t="shared" si="312"/>
        <v>0.75</v>
      </c>
      <c r="R507" s="2">
        <f t="shared" si="319"/>
        <v>1</v>
      </c>
      <c r="S507" s="3">
        <f t="shared" si="319"/>
        <v>0.75</v>
      </c>
      <c r="T507" s="2"/>
      <c r="U507" s="3"/>
      <c r="V507" s="2"/>
      <c r="W507" s="3"/>
      <c r="X507" s="2">
        <v>0.75</v>
      </c>
      <c r="Y507" s="2">
        <v>1</v>
      </c>
      <c r="Z507" s="3">
        <f t="shared" si="316"/>
        <v>0.75</v>
      </c>
      <c r="AA507" s="2">
        <f t="shared" si="317"/>
        <v>1</v>
      </c>
      <c r="AB507" s="3">
        <f t="shared" si="318"/>
        <v>0.75</v>
      </c>
      <c r="AC507" s="2"/>
      <c r="AD507" s="109" t="b">
        <f t="shared" si="290"/>
        <v>1</v>
      </c>
      <c r="AE507" s="109" t="b">
        <f t="shared" si="291"/>
        <v>1</v>
      </c>
    </row>
    <row r="508" spans="1:31" ht="47.25">
      <c r="A508" s="2">
        <f t="shared" si="320"/>
        <v>26.650000000000027</v>
      </c>
      <c r="B508" s="2" t="s">
        <v>337</v>
      </c>
      <c r="C508" s="2">
        <v>1</v>
      </c>
      <c r="D508" s="3">
        <v>0.3</v>
      </c>
      <c r="E508" s="2">
        <v>1</v>
      </c>
      <c r="F508" s="3">
        <v>0.3</v>
      </c>
      <c r="G508" s="108">
        <f t="shared" si="292"/>
        <v>1</v>
      </c>
      <c r="H508" s="108">
        <f t="shared" si="293"/>
        <v>1</v>
      </c>
      <c r="I508" s="2">
        <f t="shared" si="288"/>
        <v>0</v>
      </c>
      <c r="J508" s="3">
        <f t="shared" si="288"/>
        <v>0</v>
      </c>
      <c r="K508" s="2"/>
      <c r="L508" s="3"/>
      <c r="M508" s="2"/>
      <c r="N508" s="3"/>
      <c r="O508" s="2">
        <v>0.3</v>
      </c>
      <c r="P508" s="2">
        <f t="shared" si="315"/>
        <v>1</v>
      </c>
      <c r="Q508" s="3">
        <f t="shared" si="312"/>
        <v>0.3</v>
      </c>
      <c r="R508" s="2">
        <f t="shared" si="319"/>
        <v>1</v>
      </c>
      <c r="S508" s="3">
        <f t="shared" si="319"/>
        <v>0.3</v>
      </c>
      <c r="T508" s="2"/>
      <c r="U508" s="3"/>
      <c r="V508" s="2"/>
      <c r="W508" s="3"/>
      <c r="X508" s="2">
        <v>0.3</v>
      </c>
      <c r="Y508" s="2">
        <v>1</v>
      </c>
      <c r="Z508" s="3">
        <f t="shared" si="316"/>
        <v>0.3</v>
      </c>
      <c r="AA508" s="2">
        <f t="shared" si="317"/>
        <v>1</v>
      </c>
      <c r="AB508" s="3">
        <f t="shared" si="318"/>
        <v>0.3</v>
      </c>
      <c r="AC508" s="2"/>
      <c r="AD508" s="109" t="b">
        <f t="shared" si="290"/>
        <v>1</v>
      </c>
      <c r="AE508" s="109" t="b">
        <f t="shared" si="291"/>
        <v>1</v>
      </c>
    </row>
    <row r="509" spans="1:31" ht="47.25">
      <c r="A509" s="2">
        <f t="shared" si="320"/>
        <v>26.660000000000029</v>
      </c>
      <c r="B509" s="2" t="s">
        <v>338</v>
      </c>
      <c r="C509" s="2">
        <v>1</v>
      </c>
      <c r="D509" s="3">
        <v>0.3</v>
      </c>
      <c r="E509" s="2">
        <v>1</v>
      </c>
      <c r="F509" s="3">
        <v>0.3</v>
      </c>
      <c r="G509" s="108">
        <f t="shared" si="292"/>
        <v>1</v>
      </c>
      <c r="H509" s="108">
        <f t="shared" si="293"/>
        <v>1</v>
      </c>
      <c r="I509" s="2">
        <f t="shared" si="288"/>
        <v>0</v>
      </c>
      <c r="J509" s="3">
        <f t="shared" si="288"/>
        <v>0</v>
      </c>
      <c r="K509" s="2"/>
      <c r="L509" s="3"/>
      <c r="M509" s="2"/>
      <c r="N509" s="3"/>
      <c r="O509" s="2">
        <v>0.3</v>
      </c>
      <c r="P509" s="2">
        <f t="shared" si="315"/>
        <v>1</v>
      </c>
      <c r="Q509" s="3">
        <f t="shared" si="312"/>
        <v>0.3</v>
      </c>
      <c r="R509" s="2">
        <f t="shared" si="319"/>
        <v>1</v>
      </c>
      <c r="S509" s="3">
        <f t="shared" si="319"/>
        <v>0.3</v>
      </c>
      <c r="T509" s="2"/>
      <c r="U509" s="3"/>
      <c r="V509" s="2"/>
      <c r="W509" s="3"/>
      <c r="X509" s="2">
        <v>0.3</v>
      </c>
      <c r="Y509" s="2">
        <v>1</v>
      </c>
      <c r="Z509" s="3">
        <f t="shared" si="316"/>
        <v>0.3</v>
      </c>
      <c r="AA509" s="2">
        <f t="shared" si="317"/>
        <v>1</v>
      </c>
      <c r="AB509" s="3">
        <f t="shared" si="318"/>
        <v>0.3</v>
      </c>
      <c r="AC509" s="2"/>
      <c r="AD509" s="109" t="b">
        <f t="shared" si="290"/>
        <v>1</v>
      </c>
      <c r="AE509" s="109" t="b">
        <f t="shared" si="291"/>
        <v>1</v>
      </c>
    </row>
    <row r="510" spans="1:31" ht="47.25">
      <c r="A510" s="2">
        <f t="shared" si="320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2"/>
        <v>#DIV/0!</v>
      </c>
      <c r="H510" s="108" t="e">
        <f t="shared" si="293"/>
        <v>#DIV/0!</v>
      </c>
      <c r="I510" s="2">
        <f t="shared" si="288"/>
        <v>0</v>
      </c>
      <c r="J510" s="3">
        <f t="shared" si="288"/>
        <v>0</v>
      </c>
      <c r="K510" s="2"/>
      <c r="L510" s="3"/>
      <c r="M510" s="2"/>
      <c r="N510" s="3"/>
      <c r="O510" s="2">
        <v>0</v>
      </c>
      <c r="P510" s="2">
        <f t="shared" si="315"/>
        <v>0</v>
      </c>
      <c r="Q510" s="3">
        <f t="shared" si="312"/>
        <v>0</v>
      </c>
      <c r="R510" s="2">
        <f t="shared" si="319"/>
        <v>0</v>
      </c>
      <c r="S510" s="3">
        <f t="shared" si="319"/>
        <v>0</v>
      </c>
      <c r="T510" s="2"/>
      <c r="U510" s="3"/>
      <c r="V510" s="2"/>
      <c r="W510" s="3"/>
      <c r="X510" s="2">
        <v>0</v>
      </c>
      <c r="Y510" s="2">
        <v>0</v>
      </c>
      <c r="Z510" s="3">
        <f t="shared" si="316"/>
        <v>0</v>
      </c>
      <c r="AA510" s="2">
        <f t="shared" si="317"/>
        <v>0</v>
      </c>
      <c r="AB510" s="3">
        <f t="shared" si="318"/>
        <v>0</v>
      </c>
      <c r="AC510" s="2"/>
      <c r="AD510" s="109" t="b">
        <f t="shared" si="290"/>
        <v>1</v>
      </c>
      <c r="AE510" s="109" t="b">
        <f t="shared" si="291"/>
        <v>1</v>
      </c>
    </row>
    <row r="511" spans="1:31" ht="47.25">
      <c r="A511" s="2">
        <f t="shared" si="320"/>
        <v>26.680000000000032</v>
      </c>
      <c r="B511" s="2" t="s">
        <v>340</v>
      </c>
      <c r="C511" s="2">
        <v>1</v>
      </c>
      <c r="D511" s="3">
        <v>0.5</v>
      </c>
      <c r="E511" s="2">
        <v>1</v>
      </c>
      <c r="F511" s="3">
        <v>0.5</v>
      </c>
      <c r="G511" s="108">
        <f t="shared" si="292"/>
        <v>1</v>
      </c>
      <c r="H511" s="108">
        <f t="shared" si="293"/>
        <v>1</v>
      </c>
      <c r="I511" s="2">
        <f t="shared" si="288"/>
        <v>0</v>
      </c>
      <c r="J511" s="3">
        <f t="shared" si="288"/>
        <v>0</v>
      </c>
      <c r="K511" s="2"/>
      <c r="L511" s="3"/>
      <c r="M511" s="2"/>
      <c r="N511" s="3"/>
      <c r="O511" s="2">
        <v>0.5</v>
      </c>
      <c r="P511" s="2">
        <f t="shared" si="315"/>
        <v>1</v>
      </c>
      <c r="Q511" s="3">
        <f t="shared" si="312"/>
        <v>0.5</v>
      </c>
      <c r="R511" s="2">
        <f t="shared" si="319"/>
        <v>1</v>
      </c>
      <c r="S511" s="3">
        <f t="shared" si="319"/>
        <v>0.5</v>
      </c>
      <c r="T511" s="2"/>
      <c r="U511" s="3"/>
      <c r="V511" s="2"/>
      <c r="W511" s="3"/>
      <c r="X511" s="2">
        <v>0.5</v>
      </c>
      <c r="Y511" s="2">
        <v>1</v>
      </c>
      <c r="Z511" s="3">
        <f t="shared" si="316"/>
        <v>0.5</v>
      </c>
      <c r="AA511" s="2">
        <f t="shared" si="317"/>
        <v>1</v>
      </c>
      <c r="AB511" s="3">
        <f t="shared" si="318"/>
        <v>0.5</v>
      </c>
      <c r="AC511" s="2"/>
      <c r="AD511" s="109" t="b">
        <f t="shared" si="290"/>
        <v>1</v>
      </c>
      <c r="AE511" s="109" t="b">
        <f t="shared" si="291"/>
        <v>1</v>
      </c>
    </row>
    <row r="512" spans="1:31" ht="63">
      <c r="A512" s="2">
        <f t="shared" si="320"/>
        <v>26.690000000000033</v>
      </c>
      <c r="B512" s="2" t="s">
        <v>341</v>
      </c>
      <c r="C512" s="2">
        <v>1</v>
      </c>
      <c r="D512" s="3">
        <v>0.2</v>
      </c>
      <c r="E512" s="2">
        <v>1</v>
      </c>
      <c r="F512" s="3">
        <v>0.2</v>
      </c>
      <c r="G512" s="108">
        <f t="shared" si="292"/>
        <v>1</v>
      </c>
      <c r="H512" s="108">
        <f t="shared" si="293"/>
        <v>1</v>
      </c>
      <c r="I512" s="2">
        <f t="shared" si="288"/>
        <v>0</v>
      </c>
      <c r="J512" s="3">
        <f t="shared" si="288"/>
        <v>0</v>
      </c>
      <c r="K512" s="2"/>
      <c r="L512" s="3"/>
      <c r="M512" s="2"/>
      <c r="N512" s="3"/>
      <c r="O512" s="2">
        <v>0.2</v>
      </c>
      <c r="P512" s="2">
        <f t="shared" si="315"/>
        <v>1</v>
      </c>
      <c r="Q512" s="3">
        <f t="shared" si="312"/>
        <v>0.2</v>
      </c>
      <c r="R512" s="2">
        <f t="shared" si="319"/>
        <v>1</v>
      </c>
      <c r="S512" s="3">
        <f t="shared" si="319"/>
        <v>0.2</v>
      </c>
      <c r="T512" s="2"/>
      <c r="U512" s="3"/>
      <c r="V512" s="2"/>
      <c r="W512" s="3"/>
      <c r="X512" s="2">
        <v>0.2</v>
      </c>
      <c r="Y512" s="2">
        <v>1</v>
      </c>
      <c r="Z512" s="3">
        <f t="shared" si="316"/>
        <v>0.2</v>
      </c>
      <c r="AA512" s="2">
        <f t="shared" si="317"/>
        <v>1</v>
      </c>
      <c r="AB512" s="3">
        <f t="shared" si="318"/>
        <v>0.2</v>
      </c>
      <c r="AC512" s="2"/>
      <c r="AD512" s="109" t="b">
        <f t="shared" si="290"/>
        <v>1</v>
      </c>
      <c r="AE512" s="109" t="b">
        <f t="shared" si="291"/>
        <v>1</v>
      </c>
    </row>
    <row r="513" spans="1:31" s="176" customFormat="1" ht="31.5">
      <c r="A513" s="4"/>
      <c r="B513" s="4" t="s">
        <v>342</v>
      </c>
      <c r="C513" s="4">
        <f>SUM(C493:C512)</f>
        <v>17</v>
      </c>
      <c r="D513" s="5">
        <f>SUM(D493:D512)</f>
        <v>35.25</v>
      </c>
      <c r="E513" s="4">
        <f>SUM(E493:E512)</f>
        <v>15</v>
      </c>
      <c r="F513" s="5">
        <f>SUM(F493:F512)</f>
        <v>26.05</v>
      </c>
      <c r="G513" s="175">
        <f t="shared" si="292"/>
        <v>0.88235294117647056</v>
      </c>
      <c r="H513" s="175">
        <f t="shared" si="293"/>
        <v>0.73900709219858163</v>
      </c>
      <c r="I513" s="4">
        <f t="shared" ref="I513:N513" si="321">SUM(I493:I512)</f>
        <v>2</v>
      </c>
      <c r="J513" s="5">
        <f t="shared" si="321"/>
        <v>9.1999999999999993</v>
      </c>
      <c r="K513" s="4">
        <f t="shared" si="321"/>
        <v>0</v>
      </c>
      <c r="L513" s="5">
        <f t="shared" si="321"/>
        <v>0</v>
      </c>
      <c r="M513" s="4">
        <f t="shared" si="321"/>
        <v>0</v>
      </c>
      <c r="N513" s="5">
        <f t="shared" si="321"/>
        <v>0</v>
      </c>
      <c r="O513" s="4"/>
      <c r="P513" s="4">
        <f t="shared" ref="P513:W513" si="322">SUM(P493:P512)</f>
        <v>17</v>
      </c>
      <c r="Q513" s="5">
        <f t="shared" si="322"/>
        <v>35.25</v>
      </c>
      <c r="R513" s="4">
        <f t="shared" si="322"/>
        <v>17</v>
      </c>
      <c r="S513" s="5">
        <f t="shared" si="322"/>
        <v>35.25</v>
      </c>
      <c r="T513" s="4">
        <f t="shared" si="322"/>
        <v>0</v>
      </c>
      <c r="U513" s="5">
        <f t="shared" si="322"/>
        <v>0</v>
      </c>
      <c r="V513" s="4">
        <f t="shared" si="322"/>
        <v>0</v>
      </c>
      <c r="W513" s="5">
        <f t="shared" si="322"/>
        <v>0</v>
      </c>
      <c r="X513" s="4"/>
      <c r="Y513" s="4">
        <f>SUM(Y493:Y512)</f>
        <v>17</v>
      </c>
      <c r="Z513" s="5">
        <f>SUM(Z493:Z512)</f>
        <v>35.25</v>
      </c>
      <c r="AA513" s="4">
        <f>SUM(AA493:AA512)</f>
        <v>17</v>
      </c>
      <c r="AB513" s="5">
        <f>SUM(AB493:AB512)</f>
        <v>35.25</v>
      </c>
      <c r="AC513" s="4"/>
      <c r="AD513" s="109" t="b">
        <f t="shared" si="290"/>
        <v>0</v>
      </c>
      <c r="AE513" s="109" t="b">
        <f t="shared" si="291"/>
        <v>1</v>
      </c>
    </row>
    <row r="514" spans="1:31" s="176" customFormat="1" ht="47.25">
      <c r="A514" s="4"/>
      <c r="B514" s="4" t="s">
        <v>343</v>
      </c>
      <c r="C514" s="4">
        <f>C513+C491</f>
        <v>17</v>
      </c>
      <c r="D514" s="5">
        <f>D513+D491</f>
        <v>35.25</v>
      </c>
      <c r="E514" s="4">
        <f>E513+E491</f>
        <v>15</v>
      </c>
      <c r="F514" s="5">
        <f>F513+F491</f>
        <v>26.05</v>
      </c>
      <c r="G514" s="175">
        <f t="shared" si="292"/>
        <v>0.88235294117647056</v>
      </c>
      <c r="H514" s="175">
        <f t="shared" si="293"/>
        <v>0.73900709219858163</v>
      </c>
      <c r="I514" s="4">
        <f t="shared" ref="I514:N514" si="323">I513+I491</f>
        <v>2</v>
      </c>
      <c r="J514" s="5">
        <f t="shared" si="323"/>
        <v>9.1999999999999993</v>
      </c>
      <c r="K514" s="4">
        <f t="shared" si="323"/>
        <v>0</v>
      </c>
      <c r="L514" s="5">
        <f t="shared" si="323"/>
        <v>0</v>
      </c>
      <c r="M514" s="4">
        <f t="shared" si="323"/>
        <v>0</v>
      </c>
      <c r="N514" s="5">
        <f t="shared" si="323"/>
        <v>0</v>
      </c>
      <c r="O514" s="4"/>
      <c r="P514" s="4">
        <f t="shared" ref="P514:W514" si="324">P513+P491</f>
        <v>18</v>
      </c>
      <c r="Q514" s="5">
        <f t="shared" si="324"/>
        <v>36</v>
      </c>
      <c r="R514" s="4">
        <f t="shared" si="324"/>
        <v>18</v>
      </c>
      <c r="S514" s="5">
        <f t="shared" si="324"/>
        <v>36</v>
      </c>
      <c r="T514" s="4">
        <f t="shared" si="324"/>
        <v>0</v>
      </c>
      <c r="U514" s="5">
        <f t="shared" si="324"/>
        <v>0</v>
      </c>
      <c r="V514" s="4">
        <f t="shared" si="324"/>
        <v>0</v>
      </c>
      <c r="W514" s="5">
        <f t="shared" si="324"/>
        <v>0</v>
      </c>
      <c r="X514" s="4"/>
      <c r="Y514" s="4">
        <f>Y513+Y491</f>
        <v>18</v>
      </c>
      <c r="Z514" s="5">
        <f>Z513+Z491</f>
        <v>36</v>
      </c>
      <c r="AA514" s="4">
        <f>AA513+AA491</f>
        <v>18</v>
      </c>
      <c r="AB514" s="5">
        <f>AB513+AB491</f>
        <v>36</v>
      </c>
      <c r="AC514" s="4"/>
      <c r="AD514" s="109" t="b">
        <f t="shared" si="290"/>
        <v>0</v>
      </c>
      <c r="AE514" s="109" t="b">
        <f t="shared" si="291"/>
        <v>1</v>
      </c>
    </row>
    <row r="515" spans="1:31" s="176" customFormat="1" ht="47.2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2"/>
        <v>#DIV/0!</v>
      </c>
      <c r="H515" s="175" t="e">
        <f t="shared" si="293"/>
        <v>#DIV/0!</v>
      </c>
      <c r="I515" s="4">
        <f t="shared" ref="I515:N515" si="325">I418+I455+I491</f>
        <v>0</v>
      </c>
      <c r="J515" s="5">
        <f t="shared" si="325"/>
        <v>0</v>
      </c>
      <c r="K515" s="4">
        <f t="shared" si="325"/>
        <v>0</v>
      </c>
      <c r="L515" s="5">
        <f t="shared" si="325"/>
        <v>0</v>
      </c>
      <c r="M515" s="4">
        <f t="shared" si="325"/>
        <v>0</v>
      </c>
      <c r="N515" s="5">
        <f t="shared" si="325"/>
        <v>0</v>
      </c>
      <c r="O515" s="4"/>
      <c r="P515" s="4">
        <f t="shared" ref="P515:W515" si="326">P418+P455+P491</f>
        <v>1</v>
      </c>
      <c r="Q515" s="5">
        <f t="shared" si="326"/>
        <v>0.75</v>
      </c>
      <c r="R515" s="4">
        <f t="shared" si="326"/>
        <v>1</v>
      </c>
      <c r="S515" s="5">
        <f t="shared" si="326"/>
        <v>0.75</v>
      </c>
      <c r="T515" s="4">
        <f t="shared" si="326"/>
        <v>0</v>
      </c>
      <c r="U515" s="5">
        <f t="shared" si="326"/>
        <v>0</v>
      </c>
      <c r="V515" s="4">
        <f t="shared" si="326"/>
        <v>0</v>
      </c>
      <c r="W515" s="5">
        <f t="shared" si="326"/>
        <v>0</v>
      </c>
      <c r="X515" s="4"/>
      <c r="Y515" s="4">
        <f>Y418+Y455+Y491</f>
        <v>1</v>
      </c>
      <c r="Z515" s="5">
        <f>Z418+Z455+Z491</f>
        <v>0.75</v>
      </c>
      <c r="AA515" s="4">
        <f>AA418+AA455+AA491</f>
        <v>1</v>
      </c>
      <c r="AB515" s="5">
        <f>AB418+AB455+AB491</f>
        <v>0.75</v>
      </c>
      <c r="AC515" s="4"/>
      <c r="AD515" s="109" t="b">
        <f t="shared" si="290"/>
        <v>0</v>
      </c>
      <c r="AE515" s="109" t="b">
        <f t="shared" si="291"/>
        <v>1</v>
      </c>
    </row>
    <row r="516" spans="1:31" s="176" customFormat="1" ht="31.5">
      <c r="A516" s="4"/>
      <c r="B516" s="4" t="s">
        <v>345</v>
      </c>
      <c r="C516" s="4">
        <f>C442+C478+C513</f>
        <v>17</v>
      </c>
      <c r="D516" s="5">
        <f>D442+D478+D513</f>
        <v>35.25</v>
      </c>
      <c r="E516" s="4">
        <f>E442+E478+E513</f>
        <v>15</v>
      </c>
      <c r="F516" s="5">
        <f>F442+F478+F513</f>
        <v>26.05</v>
      </c>
      <c r="G516" s="175">
        <f t="shared" si="292"/>
        <v>0.88235294117647056</v>
      </c>
      <c r="H516" s="175">
        <f t="shared" si="293"/>
        <v>0.73900709219858163</v>
      </c>
      <c r="I516" s="4">
        <f t="shared" ref="I516:N516" si="327">I442+I478+I513</f>
        <v>2</v>
      </c>
      <c r="J516" s="5">
        <f>J442+J478+J513</f>
        <v>9.1999999999999993</v>
      </c>
      <c r="K516" s="4">
        <f t="shared" si="327"/>
        <v>0</v>
      </c>
      <c r="L516" s="5">
        <f t="shared" si="327"/>
        <v>0</v>
      </c>
      <c r="M516" s="4">
        <f t="shared" si="327"/>
        <v>0</v>
      </c>
      <c r="N516" s="5">
        <f t="shared" si="327"/>
        <v>0</v>
      </c>
      <c r="O516" s="4"/>
      <c r="P516" s="4">
        <f t="shared" ref="P516:W516" si="328">P442+P478+P513</f>
        <v>17</v>
      </c>
      <c r="Q516" s="5">
        <f t="shared" si="328"/>
        <v>35.25</v>
      </c>
      <c r="R516" s="4">
        <f t="shared" si="328"/>
        <v>17</v>
      </c>
      <c r="S516" s="5">
        <f t="shared" si="328"/>
        <v>35.25</v>
      </c>
      <c r="T516" s="4">
        <f t="shared" si="328"/>
        <v>0</v>
      </c>
      <c r="U516" s="5">
        <f t="shared" si="328"/>
        <v>0</v>
      </c>
      <c r="V516" s="4">
        <f t="shared" si="328"/>
        <v>0</v>
      </c>
      <c r="W516" s="5">
        <f t="shared" si="328"/>
        <v>0</v>
      </c>
      <c r="X516" s="4"/>
      <c r="Y516" s="4">
        <f>Y442+Y478+Y513</f>
        <v>17</v>
      </c>
      <c r="Z516" s="5">
        <f>Z442+Z478+Z513</f>
        <v>35.25</v>
      </c>
      <c r="AA516" s="4">
        <f>AA442+AA478+AA513</f>
        <v>17</v>
      </c>
      <c r="AB516" s="5">
        <f>AB442+AB478+AB513</f>
        <v>35.25</v>
      </c>
      <c r="AC516" s="4"/>
      <c r="AD516" s="109" t="b">
        <f t="shared" si="290"/>
        <v>0</v>
      </c>
      <c r="AE516" s="109" t="b">
        <f t="shared" si="291"/>
        <v>1</v>
      </c>
    </row>
    <row r="517" spans="1:31" s="176" customFormat="1" ht="63">
      <c r="A517" s="4"/>
      <c r="B517" s="4" t="s">
        <v>346</v>
      </c>
      <c r="C517" s="4">
        <f>C516+C515</f>
        <v>17</v>
      </c>
      <c r="D517" s="5">
        <f>D516+D515</f>
        <v>35.25</v>
      </c>
      <c r="E517" s="4">
        <f>E516+E515</f>
        <v>15</v>
      </c>
      <c r="F517" s="5">
        <f>F516+F515</f>
        <v>26.05</v>
      </c>
      <c r="G517" s="175">
        <f t="shared" si="292"/>
        <v>0.88235294117647056</v>
      </c>
      <c r="H517" s="175">
        <f t="shared" si="293"/>
        <v>0.73900709219858163</v>
      </c>
      <c r="I517" s="4">
        <f t="shared" ref="I517:N517" si="329">I516+I515</f>
        <v>2</v>
      </c>
      <c r="J517" s="5">
        <f t="shared" si="329"/>
        <v>9.1999999999999993</v>
      </c>
      <c r="K517" s="4">
        <f t="shared" si="329"/>
        <v>0</v>
      </c>
      <c r="L517" s="5">
        <f t="shared" si="329"/>
        <v>0</v>
      </c>
      <c r="M517" s="4">
        <f t="shared" si="329"/>
        <v>0</v>
      </c>
      <c r="N517" s="5">
        <f t="shared" si="329"/>
        <v>0</v>
      </c>
      <c r="O517" s="4"/>
      <c r="P517" s="4">
        <f t="shared" ref="P517:W517" si="330">P516+P515</f>
        <v>18</v>
      </c>
      <c r="Q517" s="5">
        <f t="shared" si="330"/>
        <v>36</v>
      </c>
      <c r="R517" s="4">
        <f t="shared" si="330"/>
        <v>18</v>
      </c>
      <c r="S517" s="5">
        <f t="shared" si="330"/>
        <v>36</v>
      </c>
      <c r="T517" s="4">
        <f t="shared" si="330"/>
        <v>0</v>
      </c>
      <c r="U517" s="5">
        <f t="shared" si="330"/>
        <v>0</v>
      </c>
      <c r="V517" s="4">
        <f t="shared" si="330"/>
        <v>0</v>
      </c>
      <c r="W517" s="5">
        <f t="shared" si="330"/>
        <v>0</v>
      </c>
      <c r="X517" s="4"/>
      <c r="Y517" s="4">
        <f>Y516+Y515</f>
        <v>18</v>
      </c>
      <c r="Z517" s="5">
        <f>Z516+Z515</f>
        <v>36</v>
      </c>
      <c r="AA517" s="4">
        <f>AA516+AA515</f>
        <v>18</v>
      </c>
      <c r="AB517" s="5">
        <f>AB516+AB515</f>
        <v>36</v>
      </c>
      <c r="AC517" s="4"/>
      <c r="AD517" s="109" t="b">
        <f t="shared" si="290"/>
        <v>0</v>
      </c>
      <c r="AE517" s="109" t="b">
        <f t="shared" si="291"/>
        <v>1</v>
      </c>
    </row>
    <row r="518" spans="1:31" s="176" customFormat="1" ht="31.5">
      <c r="A518" s="4"/>
      <c r="B518" s="4" t="s">
        <v>347</v>
      </c>
      <c r="C518" s="4"/>
      <c r="D518" s="5">
        <f>D405+D517</f>
        <v>3963.1061872</v>
      </c>
      <c r="E518" s="4"/>
      <c r="F518" s="5">
        <f>F405+F517</f>
        <v>2473.8159500000002</v>
      </c>
      <c r="G518" s="175" t="e">
        <f t="shared" si="292"/>
        <v>#DIV/0!</v>
      </c>
      <c r="H518" s="175">
        <f t="shared" si="293"/>
        <v>0.62421137187540054</v>
      </c>
      <c r="I518" s="4"/>
      <c r="J518" s="5">
        <f>J405+J517</f>
        <v>363.52223720000001</v>
      </c>
      <c r="K518" s="4"/>
      <c r="L518" s="5">
        <f>L405+L517</f>
        <v>1125.7680000000003</v>
      </c>
      <c r="M518" s="4"/>
      <c r="N518" s="5">
        <f>N405+N517</f>
        <v>0</v>
      </c>
      <c r="O518" s="4"/>
      <c r="P518" s="4"/>
      <c r="Q518" s="5">
        <f>Q405+Q517</f>
        <v>2605.7989999999995</v>
      </c>
      <c r="R518" s="4"/>
      <c r="S518" s="5">
        <f>S405+S517</f>
        <v>3731.5669999999996</v>
      </c>
      <c r="T518" s="4"/>
      <c r="U518" s="5">
        <f>U405+U517</f>
        <v>1125.7680000000003</v>
      </c>
      <c r="V518" s="4"/>
      <c r="W518" s="5">
        <f>W405+W517</f>
        <v>0</v>
      </c>
      <c r="X518" s="4"/>
      <c r="Y518" s="4"/>
      <c r="Z518" s="5">
        <f>Z405+Z517</f>
        <v>2605.7989999999995</v>
      </c>
      <c r="AA518" s="4"/>
      <c r="AB518" s="5">
        <f>AB405+AB517</f>
        <v>3731.5669999999996</v>
      </c>
      <c r="AC518" s="4"/>
      <c r="AD518" s="109" t="b">
        <f t="shared" si="290"/>
        <v>0</v>
      </c>
      <c r="AE518" s="109" t="b">
        <f t="shared" si="291"/>
        <v>1</v>
      </c>
    </row>
    <row r="519" spans="1:31">
      <c r="AD519" s="109" t="b">
        <f t="shared" si="290"/>
        <v>1</v>
      </c>
      <c r="AE519" s="109" t="b">
        <f t="shared" si="291"/>
        <v>1</v>
      </c>
    </row>
    <row r="520" spans="1:31">
      <c r="B520" s="8" t="s">
        <v>273</v>
      </c>
      <c r="Q520" s="10"/>
      <c r="S520" s="10">
        <f>(S393+S402)/S405</f>
        <v>1.8941613019057699E-2</v>
      </c>
      <c r="AD520" s="109" t="b">
        <f>X520*Y520=Z520</f>
        <v>1</v>
      </c>
      <c r="AE520" s="10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1.9178653776267623E-2</v>
      </c>
      <c r="AB521" s="9">
        <f>AB143+AB193+AB206+AB212+AB260+AB283+AB297+AB306+AB311+AB322+AB326+AB333+AB337+AB343+AB347+AB386+AB393+AB399+AB404+AB517</f>
        <v>3731.567</v>
      </c>
      <c r="AD521" s="109" t="b">
        <f>X521*Y521=Z521</f>
        <v>1</v>
      </c>
      <c r="AE521" s="109" t="b">
        <f>U521+W521+Z521=AB521</f>
        <v>0</v>
      </c>
    </row>
    <row r="522" spans="1:31" ht="31.5">
      <c r="B522" s="8" t="s">
        <v>349</v>
      </c>
      <c r="Q522" s="10"/>
      <c r="S522" s="10">
        <f>S398/S405</f>
        <v>3.0441878066342731E-3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0.30625016404789857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8" priority="2" stopIfTrue="1" operator="equal">
      <formula>0</formula>
    </cfRule>
  </conditionalFormatting>
  <conditionalFormatting sqref="X493:X495">
    <cfRule type="cellIs" dxfId="7" priority="1" stopIfTrue="1" operator="equal">
      <formula>0</formula>
    </cfRule>
  </conditionalFormatting>
  <pageMargins left="0.7" right="0.7" top="0.25" bottom="0.27" header="0.21" footer="0.16"/>
  <pageSetup paperSize="9" scale="41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E523"/>
  <sheetViews>
    <sheetView view="pageBreakPreview" zoomScale="60" zoomScaleNormal="55" workbookViewId="0">
      <pane xSplit="2" ySplit="3" topLeftCell="G517" activePane="bottomRight" state="frozen"/>
      <selection sqref="A1:XFD1048576"/>
      <selection pane="topRight" sqref="A1:XFD1048576"/>
      <selection pane="bottomLeft" sqref="A1:XFD1048576"/>
      <selection pane="bottomRight" activeCell="AA520" sqref="AA520"/>
    </sheetView>
  </sheetViews>
  <sheetFormatPr defaultRowHeight="15.75"/>
  <cols>
    <col min="1" max="1" width="10.42578125" style="8" customWidth="1"/>
    <col min="2" max="2" width="23.140625" style="8" customWidth="1"/>
    <col min="3" max="3" width="11" style="8" customWidth="1"/>
    <col min="4" max="4" width="12.28515625" style="9" customWidth="1"/>
    <col min="5" max="5" width="8.5703125" style="8" customWidth="1"/>
    <col min="6" max="6" width="12.5703125" style="9" bestFit="1" customWidth="1"/>
    <col min="7" max="7" width="13" style="8" bestFit="1" customWidth="1"/>
    <col min="8" max="8" width="12.28515625" style="8" customWidth="1"/>
    <col min="9" max="9" width="9.28515625" style="8" customWidth="1"/>
    <col min="10" max="10" width="10.28515625" style="9" customWidth="1"/>
    <col min="11" max="11" width="9" style="8" customWidth="1"/>
    <col min="12" max="12" width="10.28515625" style="9" customWidth="1"/>
    <col min="13" max="13" width="7.85546875" style="8" customWidth="1"/>
    <col min="14" max="14" width="12.28515625" style="9" customWidth="1"/>
    <col min="15" max="15" width="11.42578125" style="8" customWidth="1"/>
    <col min="16" max="16" width="12.85546875" style="8" customWidth="1"/>
    <col min="17" max="17" width="13" style="9" bestFit="1" customWidth="1"/>
    <col min="18" max="18" width="9.42578125" style="8" customWidth="1"/>
    <col min="19" max="19" width="12.28515625" style="9" customWidth="1"/>
    <col min="20" max="20" width="9.28515625" style="8" customWidth="1"/>
    <col min="21" max="21" width="10.85546875" style="9" bestFit="1" customWidth="1"/>
    <col min="22" max="22" width="12.28515625" style="8" customWidth="1"/>
    <col min="23" max="23" width="12.28515625" style="9" customWidth="1"/>
    <col min="24" max="24" width="10.28515625" style="8" customWidth="1"/>
    <col min="25" max="25" width="12.28515625" style="8" customWidth="1"/>
    <col min="26" max="26" width="13" style="9" bestFit="1" customWidth="1"/>
    <col min="27" max="27" width="11.5703125" style="8" customWidth="1"/>
    <col min="28" max="28" width="12.28515625" style="9" customWidth="1"/>
    <col min="29" max="29" width="19.42578125" style="8" customWidth="1"/>
    <col min="30" max="30" width="8.42578125" style="8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2.28515625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2.28515625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2.28515625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2.28515625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2.28515625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2.28515625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2.28515625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2.28515625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2.28515625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2.28515625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2.28515625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2.28515625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2.28515625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2.28515625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2.28515625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2.28515625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2.28515625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2.28515625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2.28515625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2.28515625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2.28515625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2.28515625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2.28515625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2.28515625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2.28515625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2.28515625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2.28515625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2.28515625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2.28515625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2.28515625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2.28515625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2.28515625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2.28515625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2.28515625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2.28515625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2.28515625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2.28515625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2.28515625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2.28515625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2.28515625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2.28515625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2.28515625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2.28515625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2.28515625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2.28515625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2.28515625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2.28515625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2.28515625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2.28515625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2.28515625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2.28515625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2.28515625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2.28515625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2.28515625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2.28515625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2.28515625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2.28515625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2.28515625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2.28515625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2.28515625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2.28515625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2.28515625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2.28515625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 ht="71.25" customHeigh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 ht="31.5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 ht="31.5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 ht="31.5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47.2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47.2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47.2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 ht="31.5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47.2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47.2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47.2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 ht="31.5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f t="shared" si="14"/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 ht="31.5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47.2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6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 ht="31.5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78.7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>
        <f>X26*Y26</f>
        <v>0</v>
      </c>
      <c r="AA26" s="2">
        <f t="shared" si="17"/>
        <v>0</v>
      </c>
      <c r="AB26" s="3">
        <f t="shared" si="17"/>
        <v>0</v>
      </c>
      <c r="AC26" s="2"/>
      <c r="AD26" s="109" t="b">
        <f t="shared" si="7"/>
        <v>1</v>
      </c>
      <c r="AE26" s="109" t="b">
        <f t="shared" si="8"/>
        <v>1</v>
      </c>
    </row>
    <row r="27" spans="1:31" ht="47.25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63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110.25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47.2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47.2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78.75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78.7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47.2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47.2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63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47.2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47.2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47.2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47.2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47.2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47.2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63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 ht="31.5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f t="shared" si="25"/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 ht="47.25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f>Y44+Y21</f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 ht="31.5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47.2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47.2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47.2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 ht="31.5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Y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f t="shared" si="32"/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47.2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 ht="31.5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78.7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>
        <f t="shared" ref="Z57:Z75" si="37">X57*Y57</f>
        <v>0</v>
      </c>
      <c r="AA57" s="2">
        <f t="shared" ref="AA57:AA75" si="38">T57+V57+Y57</f>
        <v>0</v>
      </c>
      <c r="AB57" s="3">
        <f t="shared" ref="AB57:AB75" si="39">U57+W57+Z57</f>
        <v>0</v>
      </c>
      <c r="AC57" s="2"/>
      <c r="AD57" s="109" t="b">
        <f t="shared" si="7"/>
        <v>1</v>
      </c>
      <c r="AE57" s="109" t="b">
        <f t="shared" si="8"/>
        <v>1</v>
      </c>
    </row>
    <row r="58" spans="1:31" ht="31.5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40">K58+M58+P58</f>
        <v>0</v>
      </c>
      <c r="S58" s="3">
        <f t="shared" ref="S58:S75" si="41">L58+N58+Q58</f>
        <v>0</v>
      </c>
      <c r="T58" s="2"/>
      <c r="U58" s="3"/>
      <c r="V58" s="2"/>
      <c r="W58" s="3"/>
      <c r="X58" s="2"/>
      <c r="Y58" s="2"/>
      <c r="Z58" s="3">
        <f t="shared" si="37"/>
        <v>0</v>
      </c>
      <c r="AA58" s="2">
        <f t="shared" si="38"/>
        <v>0</v>
      </c>
      <c r="AB58" s="3">
        <f t="shared" si="39"/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78.7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40"/>
        <v>0</v>
      </c>
      <c r="S59" s="3">
        <f t="shared" si="41"/>
        <v>0</v>
      </c>
      <c r="T59" s="2"/>
      <c r="U59" s="3"/>
      <c r="V59" s="2"/>
      <c r="W59" s="3"/>
      <c r="X59" s="2"/>
      <c r="Y59" s="2"/>
      <c r="Z59" s="3">
        <f t="shared" si="37"/>
        <v>0</v>
      </c>
      <c r="AA59" s="2">
        <f t="shared" si="38"/>
        <v>0</v>
      </c>
      <c r="AB59" s="3">
        <f t="shared" si="39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78.7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40"/>
        <v>0</v>
      </c>
      <c r="S60" s="3">
        <f t="shared" si="41"/>
        <v>0</v>
      </c>
      <c r="T60" s="2"/>
      <c r="U60" s="3"/>
      <c r="V60" s="2"/>
      <c r="W60" s="3"/>
      <c r="X60" s="2"/>
      <c r="Y60" s="2"/>
      <c r="Z60" s="3">
        <f t="shared" si="37"/>
        <v>0</v>
      </c>
      <c r="AA60" s="2">
        <f t="shared" si="38"/>
        <v>0</v>
      </c>
      <c r="AB60" s="3">
        <f t="shared" si="39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126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40"/>
        <v>0</v>
      </c>
      <c r="S61" s="3">
        <f t="shared" si="41"/>
        <v>0</v>
      </c>
      <c r="T61" s="2"/>
      <c r="U61" s="3"/>
      <c r="V61" s="2"/>
      <c r="W61" s="3"/>
      <c r="X61" s="2"/>
      <c r="Y61" s="2"/>
      <c r="Z61" s="3">
        <f t="shared" si="37"/>
        <v>0</v>
      </c>
      <c r="AA61" s="2">
        <f t="shared" si="38"/>
        <v>0</v>
      </c>
      <c r="AB61" s="3">
        <f t="shared" si="39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47.2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40"/>
        <v>0</v>
      </c>
      <c r="S62" s="3">
        <f t="shared" si="41"/>
        <v>0</v>
      </c>
      <c r="T62" s="2"/>
      <c r="U62" s="3"/>
      <c r="V62" s="2"/>
      <c r="W62" s="3"/>
      <c r="X62" s="2"/>
      <c r="Y62" s="2"/>
      <c r="Z62" s="3">
        <f t="shared" si="37"/>
        <v>0</v>
      </c>
      <c r="AA62" s="2">
        <f t="shared" si="38"/>
        <v>0</v>
      </c>
      <c r="AB62" s="3">
        <f t="shared" si="39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47.2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40"/>
        <v>0</v>
      </c>
      <c r="S63" s="3">
        <f t="shared" si="41"/>
        <v>0</v>
      </c>
      <c r="T63" s="2"/>
      <c r="U63" s="3"/>
      <c r="V63" s="2"/>
      <c r="W63" s="3"/>
      <c r="X63" s="2"/>
      <c r="Y63" s="2"/>
      <c r="Z63" s="3">
        <f t="shared" si="37"/>
        <v>0</v>
      </c>
      <c r="AA63" s="2">
        <f t="shared" si="38"/>
        <v>0</v>
      </c>
      <c r="AB63" s="3">
        <f t="shared" si="39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94.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40"/>
        <v>0</v>
      </c>
      <c r="S64" s="3">
        <f t="shared" si="41"/>
        <v>0</v>
      </c>
      <c r="T64" s="2"/>
      <c r="U64" s="3"/>
      <c r="V64" s="2"/>
      <c r="W64" s="3"/>
      <c r="X64" s="2"/>
      <c r="Y64" s="2"/>
      <c r="Z64" s="3">
        <f t="shared" si="37"/>
        <v>0</v>
      </c>
      <c r="AA64" s="2">
        <f t="shared" si="38"/>
        <v>0</v>
      </c>
      <c r="AB64" s="3">
        <f t="shared" si="39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78.7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40"/>
        <v>0</v>
      </c>
      <c r="S65" s="3">
        <f t="shared" si="41"/>
        <v>0</v>
      </c>
      <c r="T65" s="2"/>
      <c r="U65" s="3"/>
      <c r="V65" s="2"/>
      <c r="W65" s="3"/>
      <c r="X65" s="2"/>
      <c r="Y65" s="2"/>
      <c r="Z65" s="3">
        <f t="shared" si="37"/>
        <v>0</v>
      </c>
      <c r="AA65" s="2">
        <f t="shared" si="38"/>
        <v>0</v>
      </c>
      <c r="AB65" s="3">
        <f t="shared" si="39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47.2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40"/>
        <v>0</v>
      </c>
      <c r="S66" s="3">
        <f t="shared" si="41"/>
        <v>0</v>
      </c>
      <c r="T66" s="2"/>
      <c r="U66" s="3"/>
      <c r="V66" s="2"/>
      <c r="W66" s="3"/>
      <c r="X66" s="2"/>
      <c r="Y66" s="2"/>
      <c r="Z66" s="3">
        <f t="shared" si="37"/>
        <v>0</v>
      </c>
      <c r="AA66" s="2">
        <f t="shared" si="38"/>
        <v>0</v>
      </c>
      <c r="AB66" s="3">
        <f t="shared" si="39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63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40"/>
        <v>0</v>
      </c>
      <c r="S67" s="3">
        <f t="shared" si="41"/>
        <v>0</v>
      </c>
      <c r="T67" s="2"/>
      <c r="U67" s="3"/>
      <c r="V67" s="2"/>
      <c r="W67" s="3"/>
      <c r="X67" s="2"/>
      <c r="Y67" s="2"/>
      <c r="Z67" s="3">
        <f t="shared" si="37"/>
        <v>0</v>
      </c>
      <c r="AA67" s="2">
        <f t="shared" si="38"/>
        <v>0</v>
      </c>
      <c r="AB67" s="3">
        <f t="shared" si="39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63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40"/>
        <v>0</v>
      </c>
      <c r="S68" s="3">
        <f t="shared" si="41"/>
        <v>0</v>
      </c>
      <c r="T68" s="2"/>
      <c r="U68" s="3"/>
      <c r="V68" s="2"/>
      <c r="W68" s="3"/>
      <c r="X68" s="2"/>
      <c r="Y68" s="2"/>
      <c r="Z68" s="3">
        <f t="shared" si="37"/>
        <v>0</v>
      </c>
      <c r="AA68" s="2">
        <f t="shared" si="38"/>
        <v>0</v>
      </c>
      <c r="AB68" s="3">
        <f t="shared" si="39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47.2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40"/>
        <v>0</v>
      </c>
      <c r="S69" s="3">
        <f t="shared" si="41"/>
        <v>0</v>
      </c>
      <c r="T69" s="2"/>
      <c r="U69" s="3"/>
      <c r="V69" s="2"/>
      <c r="W69" s="3"/>
      <c r="X69" s="2"/>
      <c r="Y69" s="2"/>
      <c r="Z69" s="3">
        <f t="shared" si="37"/>
        <v>0</v>
      </c>
      <c r="AA69" s="2">
        <f t="shared" si="38"/>
        <v>0</v>
      </c>
      <c r="AB69" s="3">
        <f t="shared" si="39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47.2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40"/>
        <v>0</v>
      </c>
      <c r="S70" s="3">
        <f t="shared" si="41"/>
        <v>0</v>
      </c>
      <c r="T70" s="2"/>
      <c r="U70" s="3"/>
      <c r="V70" s="2"/>
      <c r="W70" s="3"/>
      <c r="X70" s="2"/>
      <c r="Y70" s="2"/>
      <c r="Z70" s="3">
        <f t="shared" si="37"/>
        <v>0</v>
      </c>
      <c r="AA70" s="2">
        <f t="shared" si="38"/>
        <v>0</v>
      </c>
      <c r="AB70" s="3">
        <f t="shared" si="39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47.2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40"/>
        <v>0</v>
      </c>
      <c r="S71" s="3">
        <f t="shared" si="41"/>
        <v>0</v>
      </c>
      <c r="T71" s="2"/>
      <c r="U71" s="3"/>
      <c r="V71" s="2"/>
      <c r="W71" s="3"/>
      <c r="X71" s="2"/>
      <c r="Y71" s="2"/>
      <c r="Z71" s="3">
        <f t="shared" si="37"/>
        <v>0</v>
      </c>
      <c r="AA71" s="2">
        <f t="shared" si="38"/>
        <v>0</v>
      </c>
      <c r="AB71" s="3">
        <f t="shared" si="39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47.2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40"/>
        <v>0</v>
      </c>
      <c r="S72" s="3">
        <f t="shared" si="41"/>
        <v>0</v>
      </c>
      <c r="T72" s="2"/>
      <c r="U72" s="3"/>
      <c r="V72" s="2"/>
      <c r="W72" s="3"/>
      <c r="X72" s="2"/>
      <c r="Y72" s="2"/>
      <c r="Z72" s="3">
        <f t="shared" si="37"/>
        <v>0</v>
      </c>
      <c r="AA72" s="2">
        <f t="shared" si="38"/>
        <v>0</v>
      </c>
      <c r="AB72" s="3">
        <f t="shared" si="39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47.2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40"/>
        <v>0</v>
      </c>
      <c r="S73" s="3">
        <f t="shared" si="41"/>
        <v>0</v>
      </c>
      <c r="T73" s="2"/>
      <c r="U73" s="3"/>
      <c r="V73" s="2"/>
      <c r="W73" s="3"/>
      <c r="X73" s="2"/>
      <c r="Y73" s="2"/>
      <c r="Z73" s="3">
        <f t="shared" si="37"/>
        <v>0</v>
      </c>
      <c r="AA73" s="2">
        <f t="shared" si="38"/>
        <v>0</v>
      </c>
      <c r="AB73" s="3">
        <f t="shared" si="39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47.2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40"/>
        <v>0</v>
      </c>
      <c r="S74" s="3">
        <f t="shared" si="41"/>
        <v>0</v>
      </c>
      <c r="T74" s="2"/>
      <c r="U74" s="3"/>
      <c r="V74" s="2"/>
      <c r="W74" s="3"/>
      <c r="X74" s="2"/>
      <c r="Y74" s="2"/>
      <c r="Z74" s="3">
        <f t="shared" si="37"/>
        <v>0</v>
      </c>
      <c r="AA74" s="2">
        <f t="shared" si="38"/>
        <v>0</v>
      </c>
      <c r="AB74" s="3">
        <f t="shared" si="39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63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40"/>
        <v>0</v>
      </c>
      <c r="S75" s="3">
        <f t="shared" si="41"/>
        <v>0</v>
      </c>
      <c r="T75" s="2"/>
      <c r="U75" s="3"/>
      <c r="V75" s="2"/>
      <c r="W75" s="3"/>
      <c r="X75" s="2"/>
      <c r="Y75" s="2"/>
      <c r="Z75" s="3">
        <f t="shared" si="37"/>
        <v>0</v>
      </c>
      <c r="AA75" s="2">
        <f t="shared" si="38"/>
        <v>0</v>
      </c>
      <c r="AB75" s="3">
        <f t="shared" si="39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 ht="31.5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f t="shared" si="47"/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 ht="31.5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f>Y76+Y52</f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 ht="31.5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f>Y77+Y45</f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47.2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 ht="31.5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47.2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47.2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47.2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1</v>
      </c>
      <c r="Q85" s="3">
        <f>P85*O85</f>
        <v>0.375</v>
      </c>
      <c r="R85" s="2">
        <f t="shared" si="51"/>
        <v>1</v>
      </c>
      <c r="S85" s="3">
        <f t="shared" si="51"/>
        <v>0.375</v>
      </c>
      <c r="T85" s="2"/>
      <c r="U85" s="3"/>
      <c r="V85" s="2"/>
      <c r="W85" s="3"/>
      <c r="X85" s="2">
        <v>0.375</v>
      </c>
      <c r="Y85" s="2">
        <v>1</v>
      </c>
      <c r="Z85" s="222">
        <f>X85*Y85</f>
        <v>0.375</v>
      </c>
      <c r="AA85" s="2">
        <f t="shared" si="52"/>
        <v>1</v>
      </c>
      <c r="AB85" s="222">
        <f t="shared" si="52"/>
        <v>0.375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 ht="31.5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1</v>
      </c>
      <c r="Q86" s="5">
        <f t="shared" si="54"/>
        <v>0.375</v>
      </c>
      <c r="R86" s="4">
        <f t="shared" si="54"/>
        <v>1</v>
      </c>
      <c r="S86" s="5">
        <f t="shared" si="54"/>
        <v>0.375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f t="shared" si="54"/>
        <v>1</v>
      </c>
      <c r="Z86" s="5">
        <f t="shared" si="54"/>
        <v>0.375</v>
      </c>
      <c r="AA86" s="4">
        <f t="shared" si="54"/>
        <v>1</v>
      </c>
      <c r="AB86" s="5">
        <f t="shared" si="54"/>
        <v>0.375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 ht="31.5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47.25">
      <c r="A88" s="2">
        <v>3.05</v>
      </c>
      <c r="B88" s="2" t="s">
        <v>39</v>
      </c>
      <c r="C88" s="2">
        <v>1</v>
      </c>
      <c r="D88" s="3">
        <v>9</v>
      </c>
      <c r="E88" s="2">
        <f>C88</f>
        <v>1</v>
      </c>
      <c r="F88" s="3">
        <f>D88*92%</f>
        <v>8.2800000000000011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0.71999999999999886</v>
      </c>
      <c r="K88" s="2"/>
      <c r="L88" s="3"/>
      <c r="M88" s="2"/>
      <c r="N88" s="3"/>
      <c r="O88" s="2">
        <v>9</v>
      </c>
      <c r="P88" s="2">
        <f>$P$85</f>
        <v>1</v>
      </c>
      <c r="Q88" s="3">
        <f>P88*O88</f>
        <v>9</v>
      </c>
      <c r="R88" s="2">
        <f t="shared" ref="R88:S90" si="56">K88+M88+P88</f>
        <v>1</v>
      </c>
      <c r="S88" s="3">
        <f t="shared" si="56"/>
        <v>9</v>
      </c>
      <c r="T88" s="2"/>
      <c r="U88" s="3"/>
      <c r="V88" s="2"/>
      <c r="W88" s="3"/>
      <c r="X88" s="2">
        <v>9</v>
      </c>
      <c r="Y88" s="2">
        <v>1</v>
      </c>
      <c r="Z88" s="222">
        <f>X88*Y88</f>
        <v>9</v>
      </c>
      <c r="AA88" s="2">
        <f t="shared" ref="AA88:AB90" si="57">T88+V88+Y88</f>
        <v>1</v>
      </c>
      <c r="AB88" s="222">
        <f t="shared" si="57"/>
        <v>9</v>
      </c>
      <c r="AC88" s="2"/>
      <c r="AD88" s="109" t="b">
        <f t="shared" si="44"/>
        <v>1</v>
      </c>
      <c r="AE88" s="109" t="b">
        <f t="shared" si="45"/>
        <v>1</v>
      </c>
    </row>
    <row r="89" spans="1:31" ht="31.5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78.7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>
        <f t="shared" ref="Z91:Z108" si="59">X91*Y91</f>
        <v>0</v>
      </c>
      <c r="AA91" s="2">
        <f t="shared" ref="AA91:AA108" si="60">T91+V91+Y91</f>
        <v>0</v>
      </c>
      <c r="AB91" s="3">
        <f t="shared" ref="AB91:AB108" si="61">U91+W91+Z91</f>
        <v>0</v>
      </c>
      <c r="AC91" s="2"/>
      <c r="AD91" s="109" t="b">
        <f t="shared" si="44"/>
        <v>1</v>
      </c>
      <c r="AE91" s="109" t="b">
        <f t="shared" si="45"/>
        <v>1</v>
      </c>
    </row>
    <row r="92" spans="1:31" ht="47.25">
      <c r="A92" s="2" t="s">
        <v>43</v>
      </c>
      <c r="B92" s="2" t="s">
        <v>44</v>
      </c>
      <c r="C92" s="2">
        <v>1</v>
      </c>
      <c r="D92" s="3">
        <v>3</v>
      </c>
      <c r="E92" s="2">
        <f>C92</f>
        <v>1</v>
      </c>
      <c r="F92" s="3">
        <f>D92</f>
        <v>3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62">$P$85</f>
        <v>1</v>
      </c>
      <c r="Q92" s="3">
        <f t="shared" si="58"/>
        <v>3</v>
      </c>
      <c r="R92" s="2">
        <f t="shared" ref="R92:R108" si="63">K92+M92+P92</f>
        <v>1</v>
      </c>
      <c r="S92" s="3">
        <f t="shared" ref="S92:S108" si="64">L92+N92+Q92</f>
        <v>3</v>
      </c>
      <c r="T92" s="2"/>
      <c r="U92" s="3"/>
      <c r="V92" s="2"/>
      <c r="W92" s="3"/>
      <c r="X92" s="2">
        <v>3</v>
      </c>
      <c r="Y92" s="2">
        <v>1</v>
      </c>
      <c r="Z92" s="3">
        <f t="shared" si="59"/>
        <v>3</v>
      </c>
      <c r="AA92" s="2">
        <f t="shared" si="60"/>
        <v>1</v>
      </c>
      <c r="AB92" s="3">
        <f t="shared" si="61"/>
        <v>3</v>
      </c>
      <c r="AC92" s="2"/>
      <c r="AD92" s="109" t="b">
        <f t="shared" si="44"/>
        <v>1</v>
      </c>
      <c r="AE92" s="109" t="b">
        <f t="shared" si="45"/>
        <v>1</v>
      </c>
    </row>
    <row r="93" spans="1:31" ht="63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3"/>
        <v>0</v>
      </c>
      <c r="S93" s="3">
        <f t="shared" si="64"/>
        <v>0</v>
      </c>
      <c r="T93" s="2"/>
      <c r="U93" s="3"/>
      <c r="V93" s="2"/>
      <c r="W93" s="3"/>
      <c r="X93" s="2">
        <v>9.6</v>
      </c>
      <c r="Y93" s="2"/>
      <c r="Z93" s="3">
        <f t="shared" si="59"/>
        <v>0</v>
      </c>
      <c r="AA93" s="2">
        <f t="shared" si="60"/>
        <v>0</v>
      </c>
      <c r="AB93" s="3">
        <f t="shared" si="61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110.25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3"/>
        <v>0</v>
      </c>
      <c r="S94" s="3">
        <f t="shared" si="64"/>
        <v>0</v>
      </c>
      <c r="T94" s="2"/>
      <c r="U94" s="3"/>
      <c r="V94" s="2"/>
      <c r="W94" s="3"/>
      <c r="X94" s="2">
        <v>2.88</v>
      </c>
      <c r="Y94" s="2"/>
      <c r="Z94" s="3">
        <f t="shared" si="59"/>
        <v>0</v>
      </c>
      <c r="AA94" s="2">
        <f t="shared" si="60"/>
        <v>0</v>
      </c>
      <c r="AB94" s="3">
        <f t="shared" si="61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47.25">
      <c r="A95" s="2" t="s">
        <v>49</v>
      </c>
      <c r="B95" s="2" t="s">
        <v>50</v>
      </c>
      <c r="C95" s="2">
        <v>1</v>
      </c>
      <c r="D95" s="3">
        <v>1.5</v>
      </c>
      <c r="E95" s="2">
        <f t="shared" ref="E95:F98" si="65">C95</f>
        <v>1</v>
      </c>
      <c r="F95" s="3">
        <f t="shared" si="65"/>
        <v>1.5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62"/>
        <v>1</v>
      </c>
      <c r="Q95" s="3">
        <f t="shared" si="58"/>
        <v>1.5</v>
      </c>
      <c r="R95" s="2">
        <f t="shared" si="63"/>
        <v>1</v>
      </c>
      <c r="S95" s="3">
        <f t="shared" si="64"/>
        <v>1.5</v>
      </c>
      <c r="T95" s="2"/>
      <c r="U95" s="3"/>
      <c r="V95" s="2"/>
      <c r="W95" s="3"/>
      <c r="X95" s="2">
        <v>1.5</v>
      </c>
      <c r="Y95" s="2">
        <v>1</v>
      </c>
      <c r="Z95" s="3">
        <f t="shared" si="59"/>
        <v>1.5</v>
      </c>
      <c r="AA95" s="2">
        <f t="shared" si="60"/>
        <v>1</v>
      </c>
      <c r="AB95" s="3">
        <f t="shared" si="61"/>
        <v>1.5</v>
      </c>
      <c r="AC95" s="2"/>
      <c r="AD95" s="109" t="b">
        <f t="shared" si="44"/>
        <v>1</v>
      </c>
      <c r="AE95" s="109" t="b">
        <f t="shared" si="45"/>
        <v>1</v>
      </c>
    </row>
    <row r="96" spans="1:31" ht="47.25">
      <c r="A96" s="2" t="s">
        <v>51</v>
      </c>
      <c r="B96" s="2" t="s">
        <v>52</v>
      </c>
      <c r="C96" s="2">
        <v>1</v>
      </c>
      <c r="D96" s="3">
        <v>1.2</v>
      </c>
      <c r="E96" s="2">
        <f t="shared" si="65"/>
        <v>1</v>
      </c>
      <c r="F96" s="3">
        <f t="shared" si="65"/>
        <v>1.2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62"/>
        <v>1</v>
      </c>
      <c r="Q96" s="3">
        <f t="shared" si="58"/>
        <v>1.2</v>
      </c>
      <c r="R96" s="2">
        <f t="shared" si="63"/>
        <v>1</v>
      </c>
      <c r="S96" s="3">
        <f t="shared" si="64"/>
        <v>1.2</v>
      </c>
      <c r="T96" s="2"/>
      <c r="U96" s="3"/>
      <c r="V96" s="2"/>
      <c r="W96" s="3"/>
      <c r="X96" s="2">
        <v>1.2</v>
      </c>
      <c r="Y96" s="2">
        <v>1</v>
      </c>
      <c r="Z96" s="3">
        <f t="shared" si="59"/>
        <v>1.2</v>
      </c>
      <c r="AA96" s="2">
        <f t="shared" si="60"/>
        <v>1</v>
      </c>
      <c r="AB96" s="3">
        <f t="shared" si="61"/>
        <v>1.2</v>
      </c>
      <c r="AC96" s="2"/>
      <c r="AD96" s="109" t="b">
        <f t="shared" si="44"/>
        <v>1</v>
      </c>
      <c r="AE96" s="109" t="b">
        <f t="shared" si="45"/>
        <v>1</v>
      </c>
    </row>
    <row r="97" spans="1:31" ht="78.75">
      <c r="A97" s="2" t="s">
        <v>53</v>
      </c>
      <c r="B97" s="2" t="s">
        <v>54</v>
      </c>
      <c r="C97" s="2">
        <v>1</v>
      </c>
      <c r="D97" s="3">
        <v>1.2</v>
      </c>
      <c r="E97" s="2">
        <f t="shared" si="65"/>
        <v>1</v>
      </c>
      <c r="F97" s="3">
        <f t="shared" si="65"/>
        <v>1.2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62"/>
        <v>1</v>
      </c>
      <c r="Q97" s="3">
        <f t="shared" si="58"/>
        <v>1.2</v>
      </c>
      <c r="R97" s="2">
        <f t="shared" si="63"/>
        <v>1</v>
      </c>
      <c r="S97" s="3">
        <f t="shared" si="64"/>
        <v>1.2</v>
      </c>
      <c r="T97" s="2"/>
      <c r="U97" s="3"/>
      <c r="V97" s="2"/>
      <c r="W97" s="3"/>
      <c r="X97" s="2">
        <v>1.2</v>
      </c>
      <c r="Y97" s="2">
        <v>1</v>
      </c>
      <c r="Z97" s="3">
        <f t="shared" si="59"/>
        <v>1.2</v>
      </c>
      <c r="AA97" s="2">
        <f t="shared" si="60"/>
        <v>1</v>
      </c>
      <c r="AB97" s="3">
        <f t="shared" si="61"/>
        <v>1.2</v>
      </c>
      <c r="AC97" s="2"/>
      <c r="AD97" s="109" t="b">
        <f t="shared" si="44"/>
        <v>1</v>
      </c>
      <c r="AE97" s="109" t="b">
        <f t="shared" si="45"/>
        <v>1</v>
      </c>
    </row>
    <row r="98" spans="1:31" ht="78.75">
      <c r="A98" s="2" t="s">
        <v>55</v>
      </c>
      <c r="B98" s="2" t="s">
        <v>56</v>
      </c>
      <c r="C98" s="2">
        <v>1</v>
      </c>
      <c r="D98" s="3">
        <v>1.8</v>
      </c>
      <c r="E98" s="2">
        <f t="shared" si="65"/>
        <v>1</v>
      </c>
      <c r="F98" s="3">
        <f t="shared" si="65"/>
        <v>1.8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62"/>
        <v>1</v>
      </c>
      <c r="Q98" s="3">
        <f t="shared" si="58"/>
        <v>1.8</v>
      </c>
      <c r="R98" s="2">
        <f t="shared" si="63"/>
        <v>1</v>
      </c>
      <c r="S98" s="3">
        <f t="shared" si="64"/>
        <v>1.8</v>
      </c>
      <c r="T98" s="2"/>
      <c r="U98" s="3"/>
      <c r="V98" s="2"/>
      <c r="W98" s="3"/>
      <c r="X98" s="2">
        <v>1.8</v>
      </c>
      <c r="Y98" s="2">
        <v>1</v>
      </c>
      <c r="Z98" s="3">
        <f t="shared" si="59"/>
        <v>1.8</v>
      </c>
      <c r="AA98" s="2">
        <f t="shared" si="60"/>
        <v>1</v>
      </c>
      <c r="AB98" s="3">
        <f t="shared" si="61"/>
        <v>1.8</v>
      </c>
      <c r="AC98" s="2"/>
      <c r="AD98" s="109" t="b">
        <f t="shared" si="44"/>
        <v>1</v>
      </c>
      <c r="AE98" s="109" t="b">
        <f t="shared" si="45"/>
        <v>1</v>
      </c>
    </row>
    <row r="99" spans="1:31" ht="47.2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3"/>
        <v>0</v>
      </c>
      <c r="S99" s="3">
        <f t="shared" si="64"/>
        <v>0</v>
      </c>
      <c r="T99" s="2"/>
      <c r="U99" s="3"/>
      <c r="V99" s="2"/>
      <c r="W99" s="3"/>
      <c r="X99" s="2">
        <v>0.5</v>
      </c>
      <c r="Y99" s="2"/>
      <c r="Z99" s="3">
        <f t="shared" si="59"/>
        <v>0</v>
      </c>
      <c r="AA99" s="2">
        <f t="shared" si="60"/>
        <v>0</v>
      </c>
      <c r="AB99" s="3">
        <f t="shared" si="61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47.25">
      <c r="A100" s="2">
        <f t="shared" ref="A100:A107" si="66">+A99+0.01</f>
        <v>3.09</v>
      </c>
      <c r="B100" s="2" t="s">
        <v>58</v>
      </c>
      <c r="C100" s="2">
        <v>1</v>
      </c>
      <c r="D100" s="3">
        <v>0.5</v>
      </c>
      <c r="E100" s="2">
        <f>C100</f>
        <v>1</v>
      </c>
      <c r="F100" s="3">
        <f>D100*93%</f>
        <v>0.46500000000000002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3.4999999999999976E-2</v>
      </c>
      <c r="K100" s="2"/>
      <c r="L100" s="3"/>
      <c r="M100" s="2"/>
      <c r="N100" s="3"/>
      <c r="O100" s="2">
        <v>0.5</v>
      </c>
      <c r="P100" s="2">
        <f t="shared" si="62"/>
        <v>1</v>
      </c>
      <c r="Q100" s="3">
        <f t="shared" si="58"/>
        <v>0.5</v>
      </c>
      <c r="R100" s="2">
        <f t="shared" si="63"/>
        <v>1</v>
      </c>
      <c r="S100" s="3">
        <f t="shared" si="64"/>
        <v>0.5</v>
      </c>
      <c r="T100" s="2"/>
      <c r="U100" s="3"/>
      <c r="V100" s="2"/>
      <c r="W100" s="3"/>
      <c r="X100" s="2">
        <v>0.5</v>
      </c>
      <c r="Y100" s="2">
        <v>1</v>
      </c>
      <c r="Z100" s="3">
        <f t="shared" si="59"/>
        <v>0.5</v>
      </c>
      <c r="AA100" s="2">
        <f t="shared" si="60"/>
        <v>1</v>
      </c>
      <c r="AB100" s="3">
        <f t="shared" si="61"/>
        <v>0.5</v>
      </c>
      <c r="AC100" s="2"/>
      <c r="AD100" s="109" t="b">
        <f t="shared" si="44"/>
        <v>1</v>
      </c>
      <c r="AE100" s="109" t="b">
        <f t="shared" si="45"/>
        <v>1</v>
      </c>
    </row>
    <row r="101" spans="1:31" ht="63">
      <c r="A101" s="2">
        <f t="shared" si="66"/>
        <v>3.0999999999999996</v>
      </c>
      <c r="B101" s="2" t="s">
        <v>59</v>
      </c>
      <c r="C101" s="2">
        <v>1</v>
      </c>
      <c r="D101" s="3">
        <v>0.625</v>
      </c>
      <c r="E101" s="2">
        <f>C101</f>
        <v>1</v>
      </c>
      <c r="F101" s="3">
        <f>D101*51%</f>
        <v>0.31874999999999998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0.30625000000000002</v>
      </c>
      <c r="K101" s="2"/>
      <c r="L101" s="3"/>
      <c r="M101" s="2"/>
      <c r="N101" s="3"/>
      <c r="O101" s="2">
        <v>0.625</v>
      </c>
      <c r="P101" s="2">
        <f t="shared" si="62"/>
        <v>1</v>
      </c>
      <c r="Q101" s="3">
        <f t="shared" si="58"/>
        <v>0.625</v>
      </c>
      <c r="R101" s="2">
        <f t="shared" si="63"/>
        <v>1</v>
      </c>
      <c r="S101" s="3">
        <f t="shared" si="64"/>
        <v>0.625</v>
      </c>
      <c r="T101" s="2"/>
      <c r="U101" s="3"/>
      <c r="V101" s="2"/>
      <c r="W101" s="3"/>
      <c r="X101" s="2">
        <v>0.625</v>
      </c>
      <c r="Y101" s="2">
        <v>1</v>
      </c>
      <c r="Z101" s="3">
        <f t="shared" si="59"/>
        <v>0.625</v>
      </c>
      <c r="AA101" s="2">
        <f t="shared" si="60"/>
        <v>1</v>
      </c>
      <c r="AB101" s="3">
        <f t="shared" si="61"/>
        <v>0.625</v>
      </c>
      <c r="AC101" s="2"/>
      <c r="AD101" s="109" t="b">
        <f t="shared" si="44"/>
        <v>1</v>
      </c>
      <c r="AE101" s="109" t="b">
        <f t="shared" si="45"/>
        <v>1</v>
      </c>
    </row>
    <row r="102" spans="1:31" ht="47.25">
      <c r="A102" s="2">
        <f t="shared" si="66"/>
        <v>3.1099999999999994</v>
      </c>
      <c r="B102" s="2" t="s">
        <v>60</v>
      </c>
      <c r="C102" s="2">
        <v>1</v>
      </c>
      <c r="D102" s="3">
        <v>0.375</v>
      </c>
      <c r="E102" s="2">
        <f>C102</f>
        <v>1</v>
      </c>
      <c r="F102" s="3">
        <f>D102*66%</f>
        <v>0.2475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0.1275</v>
      </c>
      <c r="K102" s="2"/>
      <c r="L102" s="3"/>
      <c r="M102" s="2"/>
      <c r="N102" s="3"/>
      <c r="O102" s="2">
        <v>0.375</v>
      </c>
      <c r="P102" s="2">
        <f t="shared" si="62"/>
        <v>1</v>
      </c>
      <c r="Q102" s="3">
        <f t="shared" si="58"/>
        <v>0.375</v>
      </c>
      <c r="R102" s="2">
        <f t="shared" si="63"/>
        <v>1</v>
      </c>
      <c r="S102" s="3">
        <f t="shared" si="64"/>
        <v>0.375</v>
      </c>
      <c r="T102" s="2"/>
      <c r="U102" s="3"/>
      <c r="V102" s="2"/>
      <c r="W102" s="3"/>
      <c r="X102" s="2">
        <v>0.375</v>
      </c>
      <c r="Y102" s="2">
        <v>1</v>
      </c>
      <c r="Z102" s="3">
        <f t="shared" si="59"/>
        <v>0.375</v>
      </c>
      <c r="AA102" s="2">
        <f t="shared" si="60"/>
        <v>1</v>
      </c>
      <c r="AB102" s="3">
        <f t="shared" si="61"/>
        <v>0.375</v>
      </c>
      <c r="AC102" s="2"/>
      <c r="AD102" s="109" t="b">
        <f t="shared" si="44"/>
        <v>1</v>
      </c>
      <c r="AE102" s="109" t="b">
        <f t="shared" si="45"/>
        <v>1</v>
      </c>
    </row>
    <row r="103" spans="1:31" ht="47.25">
      <c r="A103" s="2">
        <f t="shared" si="66"/>
        <v>3.1199999999999992</v>
      </c>
      <c r="B103" s="2" t="s">
        <v>61</v>
      </c>
      <c r="C103" s="2">
        <v>1</v>
      </c>
      <c r="D103" s="3">
        <v>0.375</v>
      </c>
      <c r="E103" s="2">
        <f>C103</f>
        <v>1</v>
      </c>
      <c r="F103" s="3">
        <f>D103*66%</f>
        <v>0.2475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0.1275</v>
      </c>
      <c r="K103" s="2"/>
      <c r="L103" s="3"/>
      <c r="M103" s="2"/>
      <c r="N103" s="3"/>
      <c r="O103" s="2">
        <v>0.375</v>
      </c>
      <c r="P103" s="2">
        <f t="shared" si="62"/>
        <v>1</v>
      </c>
      <c r="Q103" s="3">
        <f t="shared" si="58"/>
        <v>0.375</v>
      </c>
      <c r="R103" s="2">
        <f t="shared" si="63"/>
        <v>1</v>
      </c>
      <c r="S103" s="3">
        <f t="shared" si="64"/>
        <v>0.375</v>
      </c>
      <c r="T103" s="2"/>
      <c r="U103" s="3"/>
      <c r="V103" s="2"/>
      <c r="W103" s="3"/>
      <c r="X103" s="2">
        <v>0.375</v>
      </c>
      <c r="Y103" s="2">
        <v>1</v>
      </c>
      <c r="Z103" s="3">
        <f t="shared" si="59"/>
        <v>0.375</v>
      </c>
      <c r="AA103" s="2">
        <f t="shared" si="60"/>
        <v>1</v>
      </c>
      <c r="AB103" s="3">
        <f t="shared" si="61"/>
        <v>0.375</v>
      </c>
      <c r="AC103" s="2"/>
      <c r="AD103" s="109" t="b">
        <f t="shared" si="44"/>
        <v>1</v>
      </c>
      <c r="AE103" s="109" t="b">
        <f t="shared" si="45"/>
        <v>1</v>
      </c>
    </row>
    <row r="104" spans="1:31" ht="47.2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3"/>
        <v>0</v>
      </c>
      <c r="S104" s="3">
        <f t="shared" si="64"/>
        <v>0</v>
      </c>
      <c r="T104" s="2"/>
      <c r="U104" s="3"/>
      <c r="V104" s="2"/>
      <c r="W104" s="3"/>
      <c r="X104" s="2">
        <v>0.15</v>
      </c>
      <c r="Y104" s="2"/>
      <c r="Z104" s="3">
        <f t="shared" si="59"/>
        <v>0</v>
      </c>
      <c r="AA104" s="2">
        <f t="shared" si="60"/>
        <v>0</v>
      </c>
      <c r="AB104" s="3">
        <f t="shared" si="61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47.2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3"/>
        <v>0</v>
      </c>
      <c r="S105" s="3">
        <f t="shared" si="64"/>
        <v>0</v>
      </c>
      <c r="T105" s="2"/>
      <c r="U105" s="3"/>
      <c r="V105" s="2"/>
      <c r="W105" s="3"/>
      <c r="X105" s="2">
        <v>0.15</v>
      </c>
      <c r="Y105" s="2"/>
      <c r="Z105" s="3">
        <f t="shared" si="59"/>
        <v>0</v>
      </c>
      <c r="AA105" s="2">
        <f t="shared" si="60"/>
        <v>0</v>
      </c>
      <c r="AB105" s="3">
        <f t="shared" si="61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47.2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3"/>
        <v>0</v>
      </c>
      <c r="S106" s="3">
        <f t="shared" si="64"/>
        <v>0</v>
      </c>
      <c r="T106" s="2"/>
      <c r="U106" s="3"/>
      <c r="V106" s="2"/>
      <c r="W106" s="3"/>
      <c r="X106" s="2"/>
      <c r="Y106" s="2"/>
      <c r="Z106" s="3">
        <f t="shared" si="59"/>
        <v>0</v>
      </c>
      <c r="AA106" s="2">
        <f t="shared" si="60"/>
        <v>0</v>
      </c>
      <c r="AB106" s="3">
        <f t="shared" si="61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47.25">
      <c r="A107" s="2">
        <f t="shared" si="66"/>
        <v>3.1599999999999984</v>
      </c>
      <c r="B107" s="2" t="s">
        <v>65</v>
      </c>
      <c r="C107" s="2">
        <v>1</v>
      </c>
      <c r="D107" s="3">
        <v>0.25</v>
      </c>
      <c r="E107" s="2">
        <f>C107</f>
        <v>1</v>
      </c>
      <c r="F107" s="3">
        <f>D107*80%</f>
        <v>0.2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4.9999999999999989E-2</v>
      </c>
      <c r="K107" s="2"/>
      <c r="L107" s="3"/>
      <c r="M107" s="2"/>
      <c r="N107" s="3"/>
      <c r="O107" s="2">
        <v>0.25</v>
      </c>
      <c r="P107" s="2">
        <f t="shared" si="62"/>
        <v>1</v>
      </c>
      <c r="Q107" s="3">
        <f t="shared" si="58"/>
        <v>0.25</v>
      </c>
      <c r="R107" s="2">
        <f t="shared" si="63"/>
        <v>1</v>
      </c>
      <c r="S107" s="3">
        <f t="shared" si="64"/>
        <v>0.25</v>
      </c>
      <c r="T107" s="2"/>
      <c r="U107" s="3"/>
      <c r="V107" s="2"/>
      <c r="W107" s="3"/>
      <c r="X107" s="2">
        <v>0.25</v>
      </c>
      <c r="Y107" s="2">
        <v>1</v>
      </c>
      <c r="Z107" s="3">
        <f t="shared" si="59"/>
        <v>0.25</v>
      </c>
      <c r="AA107" s="2">
        <f t="shared" si="60"/>
        <v>1</v>
      </c>
      <c r="AB107" s="3">
        <f t="shared" si="61"/>
        <v>0.25</v>
      </c>
      <c r="AC107" s="2"/>
      <c r="AD107" s="109" t="b">
        <f t="shared" si="44"/>
        <v>1</v>
      </c>
      <c r="AE107" s="109" t="b">
        <f t="shared" si="45"/>
        <v>1</v>
      </c>
    </row>
    <row r="108" spans="1:31" ht="63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3"/>
        <v>0</v>
      </c>
      <c r="S108" s="3">
        <f t="shared" si="64"/>
        <v>0</v>
      </c>
      <c r="T108" s="2"/>
      <c r="U108" s="3"/>
      <c r="V108" s="2"/>
      <c r="W108" s="3"/>
      <c r="X108" s="2">
        <v>0.1</v>
      </c>
      <c r="Y108" s="2"/>
      <c r="Z108" s="3">
        <f t="shared" si="59"/>
        <v>0</v>
      </c>
      <c r="AA108" s="2">
        <f t="shared" si="60"/>
        <v>0</v>
      </c>
      <c r="AB108" s="3">
        <f t="shared" si="61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 ht="31.5">
      <c r="A109" s="4"/>
      <c r="B109" s="4" t="s">
        <v>67</v>
      </c>
      <c r="C109" s="4">
        <f>SUM(C88:C108)</f>
        <v>11</v>
      </c>
      <c r="D109" s="5">
        <f>SUM(D88:D108)</f>
        <v>19.824999999999999</v>
      </c>
      <c r="E109" s="4">
        <f>SUM(E88:E108)</f>
        <v>11</v>
      </c>
      <c r="F109" s="5">
        <f>SUM(F88:F108)</f>
        <v>18.458749999999998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1.3662499999999989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>SUM(P88:P108)</f>
        <v>11</v>
      </c>
      <c r="Q109" s="5">
        <f t="shared" si="67"/>
        <v>19.824999999999999</v>
      </c>
      <c r="R109" s="4">
        <f t="shared" si="67"/>
        <v>11</v>
      </c>
      <c r="S109" s="5">
        <f t="shared" si="67"/>
        <v>19.824999999999999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f>SUM(Y88:Y108)</f>
        <v>11</v>
      </c>
      <c r="Z109" s="5">
        <f t="shared" si="67"/>
        <v>19.824999999999999</v>
      </c>
      <c r="AA109" s="4">
        <f t="shared" si="67"/>
        <v>11</v>
      </c>
      <c r="AB109" s="5">
        <f t="shared" si="67"/>
        <v>19.824999999999999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 ht="47.25">
      <c r="A110" s="4"/>
      <c r="B110" s="4" t="s">
        <v>68</v>
      </c>
      <c r="C110" s="4">
        <f>C109+C86</f>
        <v>11</v>
      </c>
      <c r="D110" s="5">
        <f>D109+D86</f>
        <v>19.824999999999999</v>
      </c>
      <c r="E110" s="4">
        <f>E109+E86</f>
        <v>11</v>
      </c>
      <c r="F110" s="5">
        <f>F109+F86</f>
        <v>18.458749999999998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1.3662499999999989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12</v>
      </c>
      <c r="Q110" s="5">
        <f t="shared" si="68"/>
        <v>20.2</v>
      </c>
      <c r="R110" s="4">
        <f t="shared" si="68"/>
        <v>12</v>
      </c>
      <c r="S110" s="5">
        <f t="shared" si="68"/>
        <v>20.2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f t="shared" si="68"/>
        <v>12</v>
      </c>
      <c r="Z110" s="5">
        <f t="shared" si="68"/>
        <v>20.2</v>
      </c>
      <c r="AA110" s="4">
        <f t="shared" si="68"/>
        <v>12</v>
      </c>
      <c r="AB110" s="5">
        <f t="shared" si="68"/>
        <v>20.2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 ht="31.5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47.2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47.2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47.2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>
        <v>1</v>
      </c>
      <c r="Q116" s="3">
        <f>P116*O116</f>
        <v>0.75</v>
      </c>
      <c r="R116" s="2">
        <f t="shared" si="69"/>
        <v>1</v>
      </c>
      <c r="S116" s="3">
        <f t="shared" si="69"/>
        <v>0.75</v>
      </c>
      <c r="T116" s="2"/>
      <c r="U116" s="3"/>
      <c r="V116" s="2"/>
      <c r="W116" s="3"/>
      <c r="X116" s="2">
        <v>0.75</v>
      </c>
      <c r="Y116" s="2">
        <v>1</v>
      </c>
      <c r="Z116" s="3">
        <f>X116*Y116</f>
        <v>0.75</v>
      </c>
      <c r="AA116" s="2">
        <f t="shared" si="70"/>
        <v>1</v>
      </c>
      <c r="AB116" s="3">
        <f t="shared" si="70"/>
        <v>0.75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 ht="31.5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W117" si="73">SUM(P113:P116)</f>
        <v>1</v>
      </c>
      <c r="Q117" s="5">
        <f t="shared" si="73"/>
        <v>0.75</v>
      </c>
      <c r="R117" s="4">
        <f t="shared" si="73"/>
        <v>1</v>
      </c>
      <c r="S117" s="5">
        <f t="shared" si="73"/>
        <v>0.75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f>SUM(Y113:Y116)</f>
        <v>1</v>
      </c>
      <c r="Z117" s="5">
        <f>SUM(Z113:Z116)</f>
        <v>0.75</v>
      </c>
      <c r="AA117" s="4">
        <f>SUM(AA113:AA116)</f>
        <v>1</v>
      </c>
      <c r="AB117" s="5">
        <f>SUM(AB113:AB116)</f>
        <v>0.75</v>
      </c>
      <c r="AC117" s="4"/>
      <c r="AD117" s="109" t="b">
        <f t="shared" si="44"/>
        <v>0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47.25">
      <c r="A119" s="2">
        <v>3.22</v>
      </c>
      <c r="B119" s="2" t="s">
        <v>75</v>
      </c>
      <c r="C119" s="2">
        <v>1</v>
      </c>
      <c r="D119" s="3">
        <v>18</v>
      </c>
      <c r="E119" s="2">
        <f>C119</f>
        <v>1</v>
      </c>
      <c r="F119" s="3">
        <f>D119*96%</f>
        <v>17.28</v>
      </c>
      <c r="G119" s="108">
        <f t="shared" si="42"/>
        <v>1</v>
      </c>
      <c r="H119" s="108">
        <f t="shared" si="43"/>
        <v>0.96000000000000008</v>
      </c>
      <c r="I119" s="2">
        <f t="shared" si="55"/>
        <v>0</v>
      </c>
      <c r="J119" s="3">
        <f t="shared" si="55"/>
        <v>0.71999999999999886</v>
      </c>
      <c r="K119" s="2"/>
      <c r="L119" s="3"/>
      <c r="M119" s="2"/>
      <c r="N119" s="3"/>
      <c r="O119" s="2">
        <v>18</v>
      </c>
      <c r="P119" s="2">
        <f>C119</f>
        <v>1</v>
      </c>
      <c r="Q119" s="3">
        <f>P119*O119</f>
        <v>18</v>
      </c>
      <c r="R119" s="2">
        <f t="shared" ref="R119:S121" si="74">K119+M119+P119</f>
        <v>1</v>
      </c>
      <c r="S119" s="3">
        <f t="shared" si="74"/>
        <v>18</v>
      </c>
      <c r="T119" s="2"/>
      <c r="U119" s="3"/>
      <c r="V119" s="2"/>
      <c r="W119" s="3"/>
      <c r="X119" s="2">
        <v>18</v>
      </c>
      <c r="Y119" s="2">
        <v>1</v>
      </c>
      <c r="Z119" s="3">
        <f>X119*Y119</f>
        <v>18</v>
      </c>
      <c r="AA119" s="2">
        <f t="shared" ref="AA119:AB121" si="75">T119+V119+Y119</f>
        <v>1</v>
      </c>
      <c r="AB119" s="3">
        <f t="shared" si="75"/>
        <v>18</v>
      </c>
      <c r="AC119" s="2"/>
      <c r="AD119" s="109" t="b">
        <f t="shared" si="44"/>
        <v>1</v>
      </c>
      <c r="AE119" s="109" t="b">
        <f t="shared" si="45"/>
        <v>1</v>
      </c>
    </row>
    <row r="120" spans="1:31" ht="31.5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>
        <f t="shared" ref="P120:P140" si="76">C120</f>
        <v>0</v>
      </c>
      <c r="Q120" s="3">
        <f t="shared" ref="Q120:Q140" si="77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>
        <v>0</v>
      </c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78.7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>
        <f t="shared" si="76"/>
        <v>0</v>
      </c>
      <c r="Q121" s="3">
        <f t="shared" si="77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>
        <v>0</v>
      </c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>
        <f t="shared" si="76"/>
        <v>0</v>
      </c>
      <c r="Q122" s="3"/>
      <c r="R122" s="2"/>
      <c r="S122" s="3"/>
      <c r="T122" s="2"/>
      <c r="U122" s="3"/>
      <c r="V122" s="2"/>
      <c r="W122" s="3"/>
      <c r="X122" s="2"/>
      <c r="Y122" s="2">
        <v>0</v>
      </c>
      <c r="Z122" s="3">
        <f t="shared" ref="Z122:Z140" si="78">X122*Y122</f>
        <v>0</v>
      </c>
      <c r="AA122" s="2">
        <f t="shared" ref="AA122:AA140" si="79">T122+V122+Y122</f>
        <v>0</v>
      </c>
      <c r="AB122" s="3">
        <f t="shared" ref="AB122:AB140" si="80">U122+W122+Z122</f>
        <v>0</v>
      </c>
      <c r="AC122" s="2"/>
      <c r="AD122" s="109" t="b">
        <f t="shared" si="44"/>
        <v>1</v>
      </c>
      <c r="AE122" s="109" t="b">
        <f t="shared" si="45"/>
        <v>1</v>
      </c>
    </row>
    <row r="123" spans="1:31" ht="31.5">
      <c r="A123" s="2" t="s">
        <v>43</v>
      </c>
      <c r="B123" s="2" t="s">
        <v>78</v>
      </c>
      <c r="C123" s="2">
        <v>1</v>
      </c>
      <c r="D123" s="3">
        <v>3</v>
      </c>
      <c r="E123" s="2">
        <f>C123</f>
        <v>1</v>
      </c>
      <c r="F123" s="3">
        <f>D123</f>
        <v>3</v>
      </c>
      <c r="G123" s="108">
        <f t="shared" si="42"/>
        <v>1</v>
      </c>
      <c r="H123" s="108">
        <f t="shared" si="43"/>
        <v>1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>
        <f t="shared" si="76"/>
        <v>1</v>
      </c>
      <c r="Q123" s="3">
        <f t="shared" si="77"/>
        <v>3</v>
      </c>
      <c r="R123" s="2">
        <f t="shared" ref="R123:R140" si="81">K123+M123+P123</f>
        <v>1</v>
      </c>
      <c r="S123" s="3">
        <f t="shared" ref="S123:S140" si="82">L123+N123+Q123</f>
        <v>3</v>
      </c>
      <c r="T123" s="2"/>
      <c r="U123" s="3"/>
      <c r="V123" s="2"/>
      <c r="W123" s="3"/>
      <c r="X123" s="2">
        <v>3</v>
      </c>
      <c r="Y123" s="2">
        <v>1</v>
      </c>
      <c r="Z123" s="3">
        <f t="shared" si="78"/>
        <v>3</v>
      </c>
      <c r="AA123" s="2">
        <f t="shared" si="79"/>
        <v>1</v>
      </c>
      <c r="AB123" s="3">
        <f t="shared" si="80"/>
        <v>3</v>
      </c>
      <c r="AC123" s="2"/>
      <c r="AD123" s="109" t="b">
        <f t="shared" si="44"/>
        <v>1</v>
      </c>
      <c r="AE123" s="109" t="b">
        <f t="shared" si="45"/>
        <v>1</v>
      </c>
    </row>
    <row r="124" spans="1:31" ht="78.7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>
        <f t="shared" si="76"/>
        <v>0</v>
      </c>
      <c r="Q124" s="3">
        <f t="shared" si="77"/>
        <v>0</v>
      </c>
      <c r="R124" s="2">
        <f t="shared" si="81"/>
        <v>0</v>
      </c>
      <c r="S124" s="3">
        <f t="shared" si="82"/>
        <v>0</v>
      </c>
      <c r="T124" s="2"/>
      <c r="U124" s="3"/>
      <c r="V124" s="2"/>
      <c r="W124" s="3"/>
      <c r="X124" s="2">
        <v>3</v>
      </c>
      <c r="Y124" s="2">
        <v>0</v>
      </c>
      <c r="Z124" s="3">
        <f t="shared" si="78"/>
        <v>0</v>
      </c>
      <c r="AA124" s="2">
        <f t="shared" si="79"/>
        <v>0</v>
      </c>
      <c r="AB124" s="3">
        <f t="shared" si="80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78.7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>
        <f t="shared" si="76"/>
        <v>0</v>
      </c>
      <c r="Q125" s="3">
        <f t="shared" si="77"/>
        <v>0</v>
      </c>
      <c r="R125" s="2">
        <f t="shared" si="81"/>
        <v>0</v>
      </c>
      <c r="S125" s="3">
        <f t="shared" si="82"/>
        <v>0</v>
      </c>
      <c r="T125" s="2"/>
      <c r="U125" s="3"/>
      <c r="V125" s="2"/>
      <c r="W125" s="3"/>
      <c r="X125" s="2">
        <v>9.6000000000000014</v>
      </c>
      <c r="Y125" s="2">
        <v>0</v>
      </c>
      <c r="Z125" s="3">
        <f t="shared" si="78"/>
        <v>0</v>
      </c>
      <c r="AA125" s="2">
        <f t="shared" si="79"/>
        <v>0</v>
      </c>
      <c r="AB125" s="3">
        <f t="shared" si="80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126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>
        <f t="shared" si="76"/>
        <v>0</v>
      </c>
      <c r="Q126" s="3">
        <f t="shared" si="77"/>
        <v>0</v>
      </c>
      <c r="R126" s="2">
        <f t="shared" si="81"/>
        <v>0</v>
      </c>
      <c r="S126" s="3">
        <f t="shared" si="82"/>
        <v>0</v>
      </c>
      <c r="T126" s="2"/>
      <c r="U126" s="3"/>
      <c r="V126" s="2"/>
      <c r="W126" s="3"/>
      <c r="X126" s="2">
        <v>2.88</v>
      </c>
      <c r="Y126" s="2">
        <v>0</v>
      </c>
      <c r="Z126" s="3">
        <f t="shared" si="78"/>
        <v>0</v>
      </c>
      <c r="AA126" s="2">
        <f t="shared" si="79"/>
        <v>0</v>
      </c>
      <c r="AB126" s="3">
        <f t="shared" si="80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47.25">
      <c r="A127" s="2" t="s">
        <v>51</v>
      </c>
      <c r="B127" s="2" t="s">
        <v>82</v>
      </c>
      <c r="C127" s="2">
        <v>1</v>
      </c>
      <c r="D127" s="3">
        <v>1.5</v>
      </c>
      <c r="E127" s="2">
        <f t="shared" ref="E127:F130" si="83">C127</f>
        <v>1</v>
      </c>
      <c r="F127" s="3">
        <f t="shared" si="83"/>
        <v>1.5</v>
      </c>
      <c r="G127" s="108">
        <f t="shared" si="42"/>
        <v>1</v>
      </c>
      <c r="H127" s="108">
        <f t="shared" si="43"/>
        <v>1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>
        <f t="shared" si="76"/>
        <v>1</v>
      </c>
      <c r="Q127" s="3">
        <f t="shared" si="77"/>
        <v>1.5</v>
      </c>
      <c r="R127" s="2">
        <f t="shared" si="81"/>
        <v>1</v>
      </c>
      <c r="S127" s="3">
        <f t="shared" si="82"/>
        <v>1.5</v>
      </c>
      <c r="T127" s="2"/>
      <c r="U127" s="3"/>
      <c r="V127" s="2"/>
      <c r="W127" s="3"/>
      <c r="X127" s="2">
        <v>1.5</v>
      </c>
      <c r="Y127" s="2">
        <v>1</v>
      </c>
      <c r="Z127" s="3">
        <f t="shared" si="78"/>
        <v>1.5</v>
      </c>
      <c r="AA127" s="2">
        <f t="shared" si="79"/>
        <v>1</v>
      </c>
      <c r="AB127" s="3">
        <f t="shared" si="80"/>
        <v>1.5</v>
      </c>
      <c r="AC127" s="2"/>
      <c r="AD127" s="109" t="b">
        <f t="shared" si="44"/>
        <v>1</v>
      </c>
      <c r="AE127" s="109" t="b">
        <f t="shared" si="45"/>
        <v>1</v>
      </c>
    </row>
    <row r="128" spans="1:31" ht="47.25">
      <c r="A128" s="2" t="s">
        <v>53</v>
      </c>
      <c r="B128" s="2" t="s">
        <v>52</v>
      </c>
      <c r="C128" s="2">
        <v>1</v>
      </c>
      <c r="D128" s="3">
        <v>1.2000000000000002</v>
      </c>
      <c r="E128" s="2">
        <f t="shared" si="83"/>
        <v>1</v>
      </c>
      <c r="F128" s="3">
        <f t="shared" si="83"/>
        <v>1.2000000000000002</v>
      </c>
      <c r="G128" s="108">
        <f t="shared" si="42"/>
        <v>1</v>
      </c>
      <c r="H128" s="108">
        <f t="shared" si="43"/>
        <v>1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>
        <f t="shared" si="76"/>
        <v>1</v>
      </c>
      <c r="Q128" s="3">
        <f t="shared" si="77"/>
        <v>1.2000000000000002</v>
      </c>
      <c r="R128" s="2">
        <f t="shared" si="81"/>
        <v>1</v>
      </c>
      <c r="S128" s="3">
        <f t="shared" si="82"/>
        <v>1.2000000000000002</v>
      </c>
      <c r="T128" s="2"/>
      <c r="U128" s="3"/>
      <c r="V128" s="2"/>
      <c r="W128" s="3"/>
      <c r="X128" s="2">
        <v>1.2000000000000002</v>
      </c>
      <c r="Y128" s="2">
        <v>1</v>
      </c>
      <c r="Z128" s="3">
        <f t="shared" si="78"/>
        <v>1.2000000000000002</v>
      </c>
      <c r="AA128" s="2">
        <f t="shared" si="79"/>
        <v>1</v>
      </c>
      <c r="AB128" s="3">
        <f t="shared" si="80"/>
        <v>1.2000000000000002</v>
      </c>
      <c r="AC128" s="2"/>
      <c r="AD128" s="109" t="b">
        <f t="shared" si="44"/>
        <v>1</v>
      </c>
      <c r="AE128" s="109" t="b">
        <f t="shared" si="45"/>
        <v>1</v>
      </c>
    </row>
    <row r="129" spans="1:31" ht="94.5">
      <c r="A129" s="2">
        <v>3.25</v>
      </c>
      <c r="B129" s="2" t="s">
        <v>83</v>
      </c>
      <c r="C129" s="2">
        <v>1</v>
      </c>
      <c r="D129" s="3">
        <v>1.2000000000000002</v>
      </c>
      <c r="E129" s="2">
        <f t="shared" si="83"/>
        <v>1</v>
      </c>
      <c r="F129" s="3">
        <f t="shared" si="83"/>
        <v>1.2000000000000002</v>
      </c>
      <c r="G129" s="108">
        <f t="shared" si="42"/>
        <v>1</v>
      </c>
      <c r="H129" s="108">
        <f t="shared" si="43"/>
        <v>1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>
        <f t="shared" si="76"/>
        <v>1</v>
      </c>
      <c r="Q129" s="3">
        <f t="shared" si="77"/>
        <v>1.2000000000000002</v>
      </c>
      <c r="R129" s="2">
        <f t="shared" si="81"/>
        <v>1</v>
      </c>
      <c r="S129" s="3">
        <f t="shared" si="82"/>
        <v>1.2000000000000002</v>
      </c>
      <c r="T129" s="2"/>
      <c r="U129" s="3"/>
      <c r="V129" s="2"/>
      <c r="W129" s="3"/>
      <c r="X129" s="2">
        <v>1.2000000000000002</v>
      </c>
      <c r="Y129" s="2">
        <v>1</v>
      </c>
      <c r="Z129" s="3">
        <f t="shared" si="78"/>
        <v>1.2000000000000002</v>
      </c>
      <c r="AA129" s="2">
        <f t="shared" si="79"/>
        <v>1</v>
      </c>
      <c r="AB129" s="3">
        <f t="shared" si="80"/>
        <v>1.2000000000000002</v>
      </c>
      <c r="AC129" s="2"/>
      <c r="AD129" s="109" t="b">
        <f t="shared" si="44"/>
        <v>1</v>
      </c>
      <c r="AE129" s="109" t="b">
        <f t="shared" si="45"/>
        <v>1</v>
      </c>
    </row>
    <row r="130" spans="1:31" ht="78.75">
      <c r="A130" s="2">
        <f t="shared" ref="A130:A138" si="84">+A129+0.01</f>
        <v>3.26</v>
      </c>
      <c r="B130" s="2" t="s">
        <v>85</v>
      </c>
      <c r="C130" s="2">
        <v>1</v>
      </c>
      <c r="D130" s="3">
        <v>1.7999999999999998</v>
      </c>
      <c r="E130" s="2">
        <f t="shared" si="83"/>
        <v>1</v>
      </c>
      <c r="F130" s="3">
        <f t="shared" si="83"/>
        <v>1.7999999999999998</v>
      </c>
      <c r="G130" s="108">
        <f t="shared" si="42"/>
        <v>1</v>
      </c>
      <c r="H130" s="108">
        <f t="shared" si="43"/>
        <v>1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>
        <f t="shared" si="76"/>
        <v>1</v>
      </c>
      <c r="Q130" s="3">
        <f t="shared" si="77"/>
        <v>1.7999999999999998</v>
      </c>
      <c r="R130" s="2">
        <f t="shared" si="81"/>
        <v>1</v>
      </c>
      <c r="S130" s="3">
        <f t="shared" si="82"/>
        <v>1.7999999999999998</v>
      </c>
      <c r="T130" s="2"/>
      <c r="U130" s="3"/>
      <c r="V130" s="2"/>
      <c r="W130" s="3"/>
      <c r="X130" s="2">
        <v>1.7999999999999998</v>
      </c>
      <c r="Y130" s="2">
        <v>1</v>
      </c>
      <c r="Z130" s="3">
        <f t="shared" si="78"/>
        <v>1.7999999999999998</v>
      </c>
      <c r="AA130" s="2">
        <f t="shared" si="79"/>
        <v>1</v>
      </c>
      <c r="AB130" s="3">
        <f t="shared" si="80"/>
        <v>1.7999999999999998</v>
      </c>
      <c r="AC130" s="2"/>
      <c r="AD130" s="109" t="b">
        <f t="shared" si="44"/>
        <v>1</v>
      </c>
      <c r="AE130" s="109" t="b">
        <f t="shared" si="45"/>
        <v>1</v>
      </c>
    </row>
    <row r="131" spans="1:31" ht="47.25">
      <c r="A131" s="2">
        <f t="shared" si="84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>
        <f t="shared" si="76"/>
        <v>0</v>
      </c>
      <c r="Q131" s="3">
        <f t="shared" si="77"/>
        <v>0</v>
      </c>
      <c r="R131" s="2">
        <f t="shared" si="81"/>
        <v>0</v>
      </c>
      <c r="S131" s="3">
        <f t="shared" si="82"/>
        <v>0</v>
      </c>
      <c r="T131" s="2"/>
      <c r="U131" s="3"/>
      <c r="V131" s="2"/>
      <c r="W131" s="3"/>
      <c r="X131" s="2">
        <v>1</v>
      </c>
      <c r="Y131" s="2">
        <v>0</v>
      </c>
      <c r="Z131" s="3">
        <f t="shared" si="78"/>
        <v>0</v>
      </c>
      <c r="AA131" s="2">
        <f t="shared" si="79"/>
        <v>0</v>
      </c>
      <c r="AB131" s="3">
        <f t="shared" si="80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63">
      <c r="A132" s="2">
        <f t="shared" si="84"/>
        <v>3.2799999999999994</v>
      </c>
      <c r="B132" s="2" t="s">
        <v>87</v>
      </c>
      <c r="C132" s="2">
        <v>1</v>
      </c>
      <c r="D132" s="3">
        <v>1</v>
      </c>
      <c r="E132" s="2">
        <f>C132</f>
        <v>1</v>
      </c>
      <c r="F132" s="3">
        <f>D132*60%</f>
        <v>0.6</v>
      </c>
      <c r="G132" s="108">
        <f t="shared" si="42"/>
        <v>1</v>
      </c>
      <c r="H132" s="108">
        <f t="shared" si="43"/>
        <v>0.6</v>
      </c>
      <c r="I132" s="2">
        <f t="shared" si="55"/>
        <v>0</v>
      </c>
      <c r="J132" s="3">
        <f t="shared" si="55"/>
        <v>0.4</v>
      </c>
      <c r="K132" s="2"/>
      <c r="L132" s="3"/>
      <c r="M132" s="2"/>
      <c r="N132" s="3"/>
      <c r="O132" s="2">
        <v>1</v>
      </c>
      <c r="P132" s="2">
        <f t="shared" si="76"/>
        <v>1</v>
      </c>
      <c r="Q132" s="3">
        <f t="shared" si="77"/>
        <v>1</v>
      </c>
      <c r="R132" s="2">
        <f t="shared" si="81"/>
        <v>1</v>
      </c>
      <c r="S132" s="3">
        <f t="shared" si="82"/>
        <v>1</v>
      </c>
      <c r="T132" s="2"/>
      <c r="U132" s="3"/>
      <c r="V132" s="2"/>
      <c r="W132" s="3"/>
      <c r="X132" s="2">
        <v>1</v>
      </c>
      <c r="Y132" s="2">
        <v>1</v>
      </c>
      <c r="Z132" s="3">
        <f t="shared" si="78"/>
        <v>1</v>
      </c>
      <c r="AA132" s="2">
        <f t="shared" si="79"/>
        <v>1</v>
      </c>
      <c r="AB132" s="3">
        <f t="shared" si="80"/>
        <v>1</v>
      </c>
      <c r="AC132" s="2"/>
      <c r="AD132" s="109" t="b">
        <f t="shared" si="44"/>
        <v>1</v>
      </c>
      <c r="AE132" s="109" t="b">
        <f t="shared" si="45"/>
        <v>1</v>
      </c>
    </row>
    <row r="133" spans="1:31" ht="63">
      <c r="A133" s="2">
        <f t="shared" si="84"/>
        <v>3.2899999999999991</v>
      </c>
      <c r="B133" s="2" t="s">
        <v>88</v>
      </c>
      <c r="C133" s="2">
        <v>1</v>
      </c>
      <c r="D133" s="3">
        <v>1.25</v>
      </c>
      <c r="E133" s="2">
        <f>C133</f>
        <v>1</v>
      </c>
      <c r="F133" s="3">
        <f>D133*80%</f>
        <v>1</v>
      </c>
      <c r="G133" s="108">
        <f t="shared" si="42"/>
        <v>1</v>
      </c>
      <c r="H133" s="108">
        <f t="shared" si="43"/>
        <v>0.8</v>
      </c>
      <c r="I133" s="2">
        <f t="shared" ref="I133:J191" si="85">C133-E133</f>
        <v>0</v>
      </c>
      <c r="J133" s="3">
        <f t="shared" si="85"/>
        <v>0.25</v>
      </c>
      <c r="K133" s="2"/>
      <c r="L133" s="3"/>
      <c r="M133" s="2"/>
      <c r="N133" s="3"/>
      <c r="O133" s="2">
        <v>1.25</v>
      </c>
      <c r="P133" s="2">
        <f t="shared" si="76"/>
        <v>1</v>
      </c>
      <c r="Q133" s="3">
        <f t="shared" si="77"/>
        <v>1.25</v>
      </c>
      <c r="R133" s="2">
        <f t="shared" si="81"/>
        <v>1</v>
      </c>
      <c r="S133" s="3">
        <f t="shared" si="82"/>
        <v>1.25</v>
      </c>
      <c r="T133" s="2"/>
      <c r="U133" s="3"/>
      <c r="V133" s="2"/>
      <c r="W133" s="3"/>
      <c r="X133" s="2">
        <v>1.25</v>
      </c>
      <c r="Y133" s="2">
        <v>1</v>
      </c>
      <c r="Z133" s="3">
        <f t="shared" si="78"/>
        <v>1.25</v>
      </c>
      <c r="AA133" s="2">
        <f t="shared" si="79"/>
        <v>1</v>
      </c>
      <c r="AB133" s="3">
        <f t="shared" si="80"/>
        <v>1.25</v>
      </c>
      <c r="AC133" s="2"/>
      <c r="AD133" s="109" t="b">
        <f t="shared" si="44"/>
        <v>1</v>
      </c>
      <c r="AE133" s="109" t="b">
        <f t="shared" si="45"/>
        <v>1</v>
      </c>
    </row>
    <row r="134" spans="1:31" ht="47.25">
      <c r="A134" s="2">
        <f t="shared" si="84"/>
        <v>3.2999999999999989</v>
      </c>
      <c r="B134" s="2" t="s">
        <v>89</v>
      </c>
      <c r="C134" s="2">
        <v>1</v>
      </c>
      <c r="D134" s="3">
        <v>0.75</v>
      </c>
      <c r="E134" s="2">
        <f>C134</f>
        <v>1</v>
      </c>
      <c r="F134" s="3">
        <f>D134*60%</f>
        <v>0.44999999999999996</v>
      </c>
      <c r="G134" s="108">
        <f t="shared" si="42"/>
        <v>1</v>
      </c>
      <c r="H134" s="108">
        <f t="shared" si="43"/>
        <v>0.6</v>
      </c>
      <c r="I134" s="2">
        <f t="shared" si="85"/>
        <v>0</v>
      </c>
      <c r="J134" s="3">
        <f t="shared" si="85"/>
        <v>0.30000000000000004</v>
      </c>
      <c r="K134" s="2"/>
      <c r="L134" s="3"/>
      <c r="M134" s="2"/>
      <c r="N134" s="3"/>
      <c r="O134" s="2">
        <v>0.75</v>
      </c>
      <c r="P134" s="2">
        <f t="shared" si="76"/>
        <v>1</v>
      </c>
      <c r="Q134" s="3">
        <f t="shared" si="77"/>
        <v>0.75</v>
      </c>
      <c r="R134" s="2">
        <f t="shared" si="81"/>
        <v>1</v>
      </c>
      <c r="S134" s="3">
        <f t="shared" si="82"/>
        <v>0.75</v>
      </c>
      <c r="T134" s="2"/>
      <c r="U134" s="3"/>
      <c r="V134" s="2"/>
      <c r="W134" s="3"/>
      <c r="X134" s="2">
        <v>0.75</v>
      </c>
      <c r="Y134" s="2">
        <v>1</v>
      </c>
      <c r="Z134" s="3">
        <f t="shared" si="78"/>
        <v>0.75</v>
      </c>
      <c r="AA134" s="2">
        <f t="shared" si="79"/>
        <v>1</v>
      </c>
      <c r="AB134" s="3">
        <f t="shared" si="80"/>
        <v>0.75</v>
      </c>
      <c r="AC134" s="2"/>
      <c r="AD134" s="109" t="b">
        <f t="shared" si="44"/>
        <v>1</v>
      </c>
      <c r="AE134" s="109" t="b">
        <f t="shared" si="45"/>
        <v>1</v>
      </c>
    </row>
    <row r="135" spans="1:31" ht="47.25">
      <c r="A135" s="2">
        <f t="shared" si="84"/>
        <v>3.3099999999999987</v>
      </c>
      <c r="B135" s="2" t="s">
        <v>90</v>
      </c>
      <c r="C135" s="2">
        <v>1</v>
      </c>
      <c r="D135" s="3">
        <v>0.75</v>
      </c>
      <c r="E135" s="2">
        <f>C135</f>
        <v>1</v>
      </c>
      <c r="F135" s="3">
        <f>D135*91%</f>
        <v>0.6825</v>
      </c>
      <c r="G135" s="108">
        <f t="shared" si="42"/>
        <v>1</v>
      </c>
      <c r="H135" s="108">
        <f t="shared" si="43"/>
        <v>0.91</v>
      </c>
      <c r="I135" s="2">
        <f t="shared" si="85"/>
        <v>0</v>
      </c>
      <c r="J135" s="3">
        <f t="shared" si="85"/>
        <v>6.7500000000000004E-2</v>
      </c>
      <c r="K135" s="2"/>
      <c r="L135" s="3"/>
      <c r="M135" s="2"/>
      <c r="N135" s="3"/>
      <c r="O135" s="2">
        <v>0.75</v>
      </c>
      <c r="P135" s="2">
        <f t="shared" si="76"/>
        <v>1</v>
      </c>
      <c r="Q135" s="3">
        <f t="shared" si="77"/>
        <v>0.75</v>
      </c>
      <c r="R135" s="2">
        <f t="shared" si="81"/>
        <v>1</v>
      </c>
      <c r="S135" s="3">
        <f t="shared" si="82"/>
        <v>0.75</v>
      </c>
      <c r="T135" s="2"/>
      <c r="U135" s="3"/>
      <c r="V135" s="2"/>
      <c r="W135" s="3"/>
      <c r="X135" s="2">
        <v>0.75</v>
      </c>
      <c r="Y135" s="2">
        <v>1</v>
      </c>
      <c r="Z135" s="3">
        <f t="shared" si="78"/>
        <v>0.75</v>
      </c>
      <c r="AA135" s="2">
        <f t="shared" si="79"/>
        <v>1</v>
      </c>
      <c r="AB135" s="3">
        <f t="shared" si="80"/>
        <v>0.75</v>
      </c>
      <c r="AC135" s="2"/>
      <c r="AD135" s="109" t="b">
        <f t="shared" si="44"/>
        <v>1</v>
      </c>
      <c r="AE135" s="109" t="b">
        <f t="shared" si="45"/>
        <v>1</v>
      </c>
    </row>
    <row r="136" spans="1:31" ht="47.25">
      <c r="A136" s="2">
        <f t="shared" si="84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6">E136/C136</f>
        <v>#DIV/0!</v>
      </c>
      <c r="H136" s="108" t="e">
        <f t="shared" ref="H136:H199" si="87">F136/D136</f>
        <v>#DIV/0!</v>
      </c>
      <c r="I136" s="2">
        <f t="shared" si="85"/>
        <v>0</v>
      </c>
      <c r="J136" s="3">
        <f t="shared" si="85"/>
        <v>0</v>
      </c>
      <c r="K136" s="2"/>
      <c r="L136" s="3"/>
      <c r="M136" s="2"/>
      <c r="N136" s="3"/>
      <c r="O136" s="2">
        <v>0.2</v>
      </c>
      <c r="P136" s="2">
        <f t="shared" si="76"/>
        <v>0</v>
      </c>
      <c r="Q136" s="3">
        <f t="shared" si="77"/>
        <v>0</v>
      </c>
      <c r="R136" s="2">
        <f t="shared" si="81"/>
        <v>0</v>
      </c>
      <c r="S136" s="3">
        <f t="shared" si="82"/>
        <v>0</v>
      </c>
      <c r="T136" s="2"/>
      <c r="U136" s="3"/>
      <c r="V136" s="2"/>
      <c r="W136" s="3"/>
      <c r="X136" s="2">
        <v>0.2</v>
      </c>
      <c r="Y136" s="2">
        <v>0</v>
      </c>
      <c r="Z136" s="3">
        <f t="shared" si="78"/>
        <v>0</v>
      </c>
      <c r="AA136" s="2">
        <f t="shared" si="79"/>
        <v>0</v>
      </c>
      <c r="AB136" s="3">
        <f t="shared" si="80"/>
        <v>0</v>
      </c>
      <c r="AC136" s="2"/>
      <c r="AD136" s="109" t="b">
        <f t="shared" ref="AD136:AD199" si="88">X136*Y136=Z136</f>
        <v>1</v>
      </c>
      <c r="AE136" s="109" t="b">
        <f t="shared" ref="AE136:AE199" si="89">U136+W136+Z136=AB136</f>
        <v>1</v>
      </c>
    </row>
    <row r="137" spans="1:31" ht="47.25">
      <c r="A137" s="2">
        <f t="shared" si="84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6"/>
        <v>#DIV/0!</v>
      </c>
      <c r="H137" s="108" t="e">
        <f t="shared" si="87"/>
        <v>#DIV/0!</v>
      </c>
      <c r="I137" s="2">
        <f t="shared" si="85"/>
        <v>0</v>
      </c>
      <c r="J137" s="3">
        <f t="shared" si="85"/>
        <v>0</v>
      </c>
      <c r="K137" s="2"/>
      <c r="L137" s="3"/>
      <c r="M137" s="2"/>
      <c r="N137" s="3"/>
      <c r="O137" s="2">
        <v>0.2</v>
      </c>
      <c r="P137" s="2">
        <f t="shared" si="76"/>
        <v>0</v>
      </c>
      <c r="Q137" s="3">
        <f t="shared" si="77"/>
        <v>0</v>
      </c>
      <c r="R137" s="2">
        <f t="shared" si="81"/>
        <v>0</v>
      </c>
      <c r="S137" s="3">
        <f t="shared" si="82"/>
        <v>0</v>
      </c>
      <c r="T137" s="2"/>
      <c r="U137" s="3"/>
      <c r="V137" s="2"/>
      <c r="W137" s="3"/>
      <c r="X137" s="2">
        <v>0.2</v>
      </c>
      <c r="Y137" s="2">
        <v>0</v>
      </c>
      <c r="Z137" s="3">
        <f t="shared" si="78"/>
        <v>0</v>
      </c>
      <c r="AA137" s="2">
        <f t="shared" si="79"/>
        <v>0</v>
      </c>
      <c r="AB137" s="3">
        <f t="shared" si="80"/>
        <v>0</v>
      </c>
      <c r="AC137" s="2"/>
      <c r="AD137" s="109" t="b">
        <f t="shared" si="88"/>
        <v>1</v>
      </c>
      <c r="AE137" s="109" t="b">
        <f t="shared" si="89"/>
        <v>1</v>
      </c>
    </row>
    <row r="138" spans="1:31" ht="47.25">
      <c r="A138" s="2">
        <f t="shared" si="84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6"/>
        <v>#DIV/0!</v>
      </c>
      <c r="H138" s="108" t="e">
        <f t="shared" si="87"/>
        <v>#DIV/0!</v>
      </c>
      <c r="I138" s="2">
        <f t="shared" si="85"/>
        <v>0</v>
      </c>
      <c r="J138" s="3">
        <f t="shared" si="85"/>
        <v>0</v>
      </c>
      <c r="K138" s="2"/>
      <c r="L138" s="3"/>
      <c r="M138" s="2"/>
      <c r="N138" s="3"/>
      <c r="O138" s="2"/>
      <c r="P138" s="2">
        <f t="shared" si="76"/>
        <v>0</v>
      </c>
      <c r="Q138" s="3">
        <f t="shared" si="77"/>
        <v>0</v>
      </c>
      <c r="R138" s="2">
        <f t="shared" si="81"/>
        <v>0</v>
      </c>
      <c r="S138" s="3">
        <f t="shared" si="82"/>
        <v>0</v>
      </c>
      <c r="T138" s="2"/>
      <c r="U138" s="3"/>
      <c r="V138" s="2"/>
      <c r="W138" s="3"/>
      <c r="X138" s="2"/>
      <c r="Y138" s="2">
        <v>0</v>
      </c>
      <c r="Z138" s="3">
        <f t="shared" si="78"/>
        <v>0</v>
      </c>
      <c r="AA138" s="2">
        <f t="shared" si="79"/>
        <v>0</v>
      </c>
      <c r="AB138" s="3">
        <f t="shared" si="80"/>
        <v>0</v>
      </c>
      <c r="AC138" s="2"/>
      <c r="AD138" s="109" t="b">
        <f t="shared" si="88"/>
        <v>1</v>
      </c>
      <c r="AE138" s="109" t="b">
        <f t="shared" si="89"/>
        <v>1</v>
      </c>
    </row>
    <row r="139" spans="1:31" ht="47.25">
      <c r="A139" s="2">
        <v>3.35</v>
      </c>
      <c r="B139" s="2" t="s">
        <v>94</v>
      </c>
      <c r="C139" s="2">
        <v>1</v>
      </c>
      <c r="D139" s="3">
        <v>0.5</v>
      </c>
      <c r="E139" s="2">
        <f>C139</f>
        <v>1</v>
      </c>
      <c r="F139" s="3">
        <f>D139*50%</f>
        <v>0.25</v>
      </c>
      <c r="G139" s="108">
        <f t="shared" si="86"/>
        <v>1</v>
      </c>
      <c r="H139" s="108">
        <f t="shared" si="87"/>
        <v>0.5</v>
      </c>
      <c r="I139" s="2">
        <f t="shared" si="85"/>
        <v>0</v>
      </c>
      <c r="J139" s="3">
        <f t="shared" si="85"/>
        <v>0.25</v>
      </c>
      <c r="K139" s="2"/>
      <c r="L139" s="3"/>
      <c r="M139" s="2"/>
      <c r="N139" s="3"/>
      <c r="O139" s="2">
        <v>0.5</v>
      </c>
      <c r="P139" s="2">
        <f t="shared" si="76"/>
        <v>1</v>
      </c>
      <c r="Q139" s="3">
        <f t="shared" si="77"/>
        <v>0.5</v>
      </c>
      <c r="R139" s="2">
        <f t="shared" si="81"/>
        <v>1</v>
      </c>
      <c r="S139" s="3">
        <f t="shared" si="82"/>
        <v>0.5</v>
      </c>
      <c r="T139" s="2"/>
      <c r="U139" s="3"/>
      <c r="V139" s="2"/>
      <c r="W139" s="3"/>
      <c r="X139" s="2">
        <v>0.5</v>
      </c>
      <c r="Y139" s="2">
        <v>1</v>
      </c>
      <c r="Z139" s="3">
        <f t="shared" si="78"/>
        <v>0.5</v>
      </c>
      <c r="AA139" s="2">
        <f t="shared" si="79"/>
        <v>1</v>
      </c>
      <c r="AB139" s="3">
        <f t="shared" si="80"/>
        <v>0.5</v>
      </c>
      <c r="AC139" s="2"/>
      <c r="AD139" s="109" t="b">
        <f t="shared" si="88"/>
        <v>1</v>
      </c>
      <c r="AE139" s="109" t="b">
        <f t="shared" si="89"/>
        <v>1</v>
      </c>
    </row>
    <row r="140" spans="1:31" ht="63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6"/>
        <v>#DIV/0!</v>
      </c>
      <c r="H140" s="108" t="e">
        <f t="shared" si="87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>
        <f t="shared" si="76"/>
        <v>0</v>
      </c>
      <c r="Q140" s="3">
        <f t="shared" si="77"/>
        <v>0</v>
      </c>
      <c r="R140" s="2">
        <f t="shared" si="81"/>
        <v>0</v>
      </c>
      <c r="S140" s="3">
        <f t="shared" si="82"/>
        <v>0</v>
      </c>
      <c r="T140" s="2"/>
      <c r="U140" s="3"/>
      <c r="V140" s="2"/>
      <c r="W140" s="3"/>
      <c r="X140" s="2">
        <v>0.2</v>
      </c>
      <c r="Y140" s="2">
        <v>0</v>
      </c>
      <c r="Z140" s="3">
        <f t="shared" si="78"/>
        <v>0</v>
      </c>
      <c r="AA140" s="2">
        <f t="shared" si="79"/>
        <v>0</v>
      </c>
      <c r="AB140" s="3">
        <f t="shared" si="80"/>
        <v>0</v>
      </c>
      <c r="AC140" s="2"/>
      <c r="AD140" s="109" t="b">
        <f t="shared" si="88"/>
        <v>1</v>
      </c>
      <c r="AE140" s="109" t="b">
        <f t="shared" si="89"/>
        <v>1</v>
      </c>
    </row>
    <row r="141" spans="1:31" s="176" customFormat="1" ht="31.5">
      <c r="A141" s="4"/>
      <c r="B141" s="4" t="s">
        <v>67</v>
      </c>
      <c r="C141" s="4">
        <f>SUM(C119:C140)</f>
        <v>11</v>
      </c>
      <c r="D141" s="5">
        <f>SUM(D119:D140)</f>
        <v>30.95</v>
      </c>
      <c r="E141" s="4">
        <f>SUM(E119:E140)</f>
        <v>11</v>
      </c>
      <c r="F141" s="5">
        <f>SUM(F119:F140)</f>
        <v>28.962500000000002</v>
      </c>
      <c r="G141" s="175">
        <f t="shared" si="86"/>
        <v>1</v>
      </c>
      <c r="H141" s="175">
        <f t="shared" si="87"/>
        <v>0.93578352180937008</v>
      </c>
      <c r="I141" s="4">
        <f t="shared" ref="I141:N141" si="90">SUM(I119:I140)</f>
        <v>0</v>
      </c>
      <c r="J141" s="5">
        <f t="shared" si="90"/>
        <v>1.9874999999999989</v>
      </c>
      <c r="K141" s="4">
        <f t="shared" si="90"/>
        <v>0</v>
      </c>
      <c r="L141" s="5">
        <f t="shared" si="90"/>
        <v>0</v>
      </c>
      <c r="M141" s="4">
        <f t="shared" si="90"/>
        <v>0</v>
      </c>
      <c r="N141" s="5">
        <f t="shared" si="90"/>
        <v>0</v>
      </c>
      <c r="O141" s="4">
        <f t="shared" ref="O141:W141" si="91">SUM(O119:O140)</f>
        <v>50.230000000000011</v>
      </c>
      <c r="P141" s="4">
        <f t="shared" si="91"/>
        <v>11</v>
      </c>
      <c r="Q141" s="5">
        <f t="shared" si="91"/>
        <v>30.95</v>
      </c>
      <c r="R141" s="4">
        <f t="shared" si="91"/>
        <v>11</v>
      </c>
      <c r="S141" s="5">
        <f t="shared" si="91"/>
        <v>30.95</v>
      </c>
      <c r="T141" s="4">
        <f t="shared" si="91"/>
        <v>0</v>
      </c>
      <c r="U141" s="5">
        <f t="shared" si="91"/>
        <v>0</v>
      </c>
      <c r="V141" s="4">
        <f t="shared" si="91"/>
        <v>0</v>
      </c>
      <c r="W141" s="5">
        <f t="shared" si="91"/>
        <v>0</v>
      </c>
      <c r="X141" s="4">
        <v>50.230000000000011</v>
      </c>
      <c r="Y141" s="4">
        <f>SUM(Y119:Y140)</f>
        <v>11</v>
      </c>
      <c r="Z141" s="5">
        <f>SUM(Z119:Z140)</f>
        <v>30.95</v>
      </c>
      <c r="AA141" s="4">
        <f>SUM(AA119:AA140)</f>
        <v>11</v>
      </c>
      <c r="AB141" s="5">
        <f>SUM(AB119:AB140)</f>
        <v>30.95</v>
      </c>
      <c r="AC141" s="4"/>
      <c r="AD141" s="109" t="b">
        <f t="shared" si="88"/>
        <v>0</v>
      </c>
      <c r="AE141" s="109" t="b">
        <f t="shared" si="89"/>
        <v>1</v>
      </c>
    </row>
    <row r="142" spans="1:31" s="176" customFormat="1" ht="31.5">
      <c r="A142" s="4"/>
      <c r="B142" s="4" t="s">
        <v>96</v>
      </c>
      <c r="C142" s="4">
        <f>C141+C117</f>
        <v>11</v>
      </c>
      <c r="D142" s="5">
        <f>D141+D117</f>
        <v>30.95</v>
      </c>
      <c r="E142" s="4">
        <f>E141+E117</f>
        <v>11</v>
      </c>
      <c r="F142" s="5">
        <f>F141+F117</f>
        <v>28.962500000000002</v>
      </c>
      <c r="G142" s="175">
        <f t="shared" si="86"/>
        <v>1</v>
      </c>
      <c r="H142" s="175">
        <f t="shared" si="87"/>
        <v>0.93578352180937008</v>
      </c>
      <c r="I142" s="4">
        <f t="shared" ref="I142:W142" si="92">I141+I117</f>
        <v>0</v>
      </c>
      <c r="J142" s="5">
        <f t="shared" si="92"/>
        <v>1.9874999999999989</v>
      </c>
      <c r="K142" s="4">
        <f t="shared" si="92"/>
        <v>0</v>
      </c>
      <c r="L142" s="5">
        <f t="shared" si="92"/>
        <v>0</v>
      </c>
      <c r="M142" s="4">
        <f t="shared" si="92"/>
        <v>0</v>
      </c>
      <c r="N142" s="5">
        <f t="shared" si="92"/>
        <v>0</v>
      </c>
      <c r="O142" s="4">
        <f t="shared" si="92"/>
        <v>50.230000000000011</v>
      </c>
      <c r="P142" s="4">
        <f t="shared" si="92"/>
        <v>12</v>
      </c>
      <c r="Q142" s="5">
        <f t="shared" si="92"/>
        <v>31.7</v>
      </c>
      <c r="R142" s="4">
        <f t="shared" si="92"/>
        <v>12</v>
      </c>
      <c r="S142" s="5">
        <f t="shared" si="92"/>
        <v>31.7</v>
      </c>
      <c r="T142" s="4">
        <f t="shared" si="92"/>
        <v>0</v>
      </c>
      <c r="U142" s="5">
        <f t="shared" si="92"/>
        <v>0</v>
      </c>
      <c r="V142" s="4">
        <f t="shared" si="92"/>
        <v>0</v>
      </c>
      <c r="W142" s="5">
        <f t="shared" si="92"/>
        <v>0</v>
      </c>
      <c r="X142" s="4">
        <v>50.230000000000011</v>
      </c>
      <c r="Y142" s="4">
        <f>Y141+Y117</f>
        <v>12</v>
      </c>
      <c r="Z142" s="5">
        <f>Z141+Z117</f>
        <v>31.7</v>
      </c>
      <c r="AA142" s="4">
        <f>AA141+AA117</f>
        <v>12</v>
      </c>
      <c r="AB142" s="5">
        <f>AB141+AB117</f>
        <v>31.7</v>
      </c>
      <c r="AC142" s="4"/>
      <c r="AD142" s="109" t="b">
        <f t="shared" si="88"/>
        <v>0</v>
      </c>
      <c r="AE142" s="109" t="b">
        <f t="shared" si="89"/>
        <v>1</v>
      </c>
    </row>
    <row r="143" spans="1:31" s="220" customFormat="1">
      <c r="A143" s="217"/>
      <c r="B143" s="217" t="s">
        <v>102</v>
      </c>
      <c r="C143" s="217">
        <f>C142+C110</f>
        <v>22</v>
      </c>
      <c r="D143" s="218">
        <f>D142+D110</f>
        <v>50.774999999999999</v>
      </c>
      <c r="E143" s="217">
        <f>E142+E110</f>
        <v>22</v>
      </c>
      <c r="F143" s="218">
        <f>F142+F110</f>
        <v>47.421250000000001</v>
      </c>
      <c r="G143" s="219">
        <f t="shared" si="86"/>
        <v>1</v>
      </c>
      <c r="H143" s="219">
        <f t="shared" si="87"/>
        <v>0.93394879369768591</v>
      </c>
      <c r="I143" s="217">
        <f t="shared" ref="I143:W143" si="93">I142+I110</f>
        <v>0</v>
      </c>
      <c r="J143" s="218">
        <f t="shared" si="93"/>
        <v>3.353749999999998</v>
      </c>
      <c r="K143" s="217">
        <f t="shared" si="93"/>
        <v>0</v>
      </c>
      <c r="L143" s="218">
        <f t="shared" si="93"/>
        <v>0</v>
      </c>
      <c r="M143" s="217">
        <f t="shared" si="93"/>
        <v>0</v>
      </c>
      <c r="N143" s="218">
        <f t="shared" si="93"/>
        <v>0</v>
      </c>
      <c r="O143" s="217">
        <f t="shared" si="93"/>
        <v>84.910000000000011</v>
      </c>
      <c r="P143" s="217">
        <f t="shared" si="93"/>
        <v>24</v>
      </c>
      <c r="Q143" s="218">
        <f t="shared" si="93"/>
        <v>51.9</v>
      </c>
      <c r="R143" s="217">
        <f t="shared" si="93"/>
        <v>24</v>
      </c>
      <c r="S143" s="218">
        <f t="shared" si="93"/>
        <v>51.9</v>
      </c>
      <c r="T143" s="217">
        <f t="shared" si="93"/>
        <v>0</v>
      </c>
      <c r="U143" s="218">
        <f t="shared" si="93"/>
        <v>0</v>
      </c>
      <c r="V143" s="217">
        <f t="shared" si="93"/>
        <v>0</v>
      </c>
      <c r="W143" s="218">
        <f t="shared" si="93"/>
        <v>0</v>
      </c>
      <c r="X143" s="217">
        <v>84.910000000000011</v>
      </c>
      <c r="Y143" s="217">
        <f>Y142+Y110</f>
        <v>24</v>
      </c>
      <c r="Z143" s="218">
        <f>Z142+Z110</f>
        <v>51.9</v>
      </c>
      <c r="AA143" s="217">
        <f>AA142+AA110</f>
        <v>24</v>
      </c>
      <c r="AB143" s="218">
        <f>AB142+AB110</f>
        <v>51.9</v>
      </c>
      <c r="AC143" s="217"/>
      <c r="AD143" s="109" t="b">
        <f t="shared" si="88"/>
        <v>0</v>
      </c>
      <c r="AE143" s="109" t="b">
        <f t="shared" si="89"/>
        <v>1</v>
      </c>
    </row>
    <row r="144" spans="1:31" s="176" customFormat="1" ht="31.5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8"/>
        <v>1</v>
      </c>
      <c r="AE144" s="109" t="b">
        <f t="shared" si="89"/>
        <v>1</v>
      </c>
    </row>
    <row r="145" spans="1:31" ht="31.5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6"/>
        <v>#DIV/0!</v>
      </c>
      <c r="H145" s="108" t="e">
        <f t="shared" si="87"/>
        <v>#DIV/0!</v>
      </c>
      <c r="I145" s="2">
        <f t="shared" si="85"/>
        <v>0</v>
      </c>
      <c r="J145" s="3">
        <f t="shared" si="85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8"/>
        <v>1</v>
      </c>
      <c r="AE145" s="109" t="b">
        <f t="shared" si="89"/>
        <v>1</v>
      </c>
    </row>
    <row r="146" spans="1:31" ht="63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6"/>
        <v>#DIV/0!</v>
      </c>
      <c r="H146" s="108" t="e">
        <f t="shared" si="87"/>
        <v>#DIV/0!</v>
      </c>
      <c r="I146" s="2">
        <f t="shared" si="85"/>
        <v>0</v>
      </c>
      <c r="J146" s="3">
        <f t="shared" si="85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8"/>
        <v>1</v>
      </c>
      <c r="AE146" s="109" t="b">
        <f t="shared" si="89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6"/>
        <v>#DIV/0!</v>
      </c>
      <c r="H147" s="175" t="e">
        <f t="shared" si="87"/>
        <v>#DIV/0!</v>
      </c>
      <c r="I147" s="4">
        <f t="shared" ref="I147:N147" si="94">SUM(I145:I146)</f>
        <v>0</v>
      </c>
      <c r="J147" s="5">
        <f t="shared" si="94"/>
        <v>0</v>
      </c>
      <c r="K147" s="4">
        <f t="shared" si="94"/>
        <v>0</v>
      </c>
      <c r="L147" s="5">
        <f t="shared" si="94"/>
        <v>0</v>
      </c>
      <c r="M147" s="4">
        <f t="shared" si="94"/>
        <v>0</v>
      </c>
      <c r="N147" s="5">
        <f t="shared" si="94"/>
        <v>0</v>
      </c>
      <c r="O147" s="4"/>
      <c r="P147" s="4">
        <f t="shared" ref="P147:W147" si="95">SUM(P145:P146)</f>
        <v>0</v>
      </c>
      <c r="Q147" s="5">
        <f t="shared" si="95"/>
        <v>0</v>
      </c>
      <c r="R147" s="4">
        <f t="shared" si="95"/>
        <v>0</v>
      </c>
      <c r="S147" s="5">
        <f t="shared" si="95"/>
        <v>0</v>
      </c>
      <c r="T147" s="4">
        <f t="shared" si="95"/>
        <v>0</v>
      </c>
      <c r="U147" s="5">
        <f t="shared" si="95"/>
        <v>0</v>
      </c>
      <c r="V147" s="4">
        <f t="shared" si="95"/>
        <v>0</v>
      </c>
      <c r="W147" s="5">
        <f t="shared" si="95"/>
        <v>0</v>
      </c>
      <c r="X147" s="4"/>
      <c r="Y147" s="4">
        <f>SUM(Y145:Y146)</f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8"/>
        <v>1</v>
      </c>
      <c r="AE147" s="109" t="b">
        <f t="shared" si="89"/>
        <v>1</v>
      </c>
    </row>
    <row r="148" spans="1:31" s="176" customFormat="1" ht="173.2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6"/>
        <v>#DIV/0!</v>
      </c>
      <c r="H148" s="108" t="e">
        <f t="shared" si="87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8"/>
        <v>1</v>
      </c>
      <c r="AE148" s="109" t="b">
        <f t="shared" si="89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6"/>
        <v>#DIV/0!</v>
      </c>
      <c r="H149" s="175" t="e">
        <f t="shared" si="87"/>
        <v>#DIV/0!</v>
      </c>
      <c r="I149" s="4">
        <f t="shared" ref="I149:N149" si="96">SUM(I148)</f>
        <v>0</v>
      </c>
      <c r="J149" s="5">
        <f t="shared" si="96"/>
        <v>0</v>
      </c>
      <c r="K149" s="4">
        <f t="shared" si="96"/>
        <v>0</v>
      </c>
      <c r="L149" s="5">
        <f t="shared" si="96"/>
        <v>0</v>
      </c>
      <c r="M149" s="4">
        <f t="shared" si="96"/>
        <v>0</v>
      </c>
      <c r="N149" s="5">
        <f t="shared" si="96"/>
        <v>0</v>
      </c>
      <c r="O149" s="4">
        <f t="shared" ref="O149:AB149" si="97">SUM(O148)</f>
        <v>0</v>
      </c>
      <c r="P149" s="4">
        <f t="shared" si="97"/>
        <v>0</v>
      </c>
      <c r="Q149" s="5">
        <f t="shared" si="97"/>
        <v>0</v>
      </c>
      <c r="R149" s="4">
        <f t="shared" si="97"/>
        <v>0</v>
      </c>
      <c r="S149" s="5">
        <f t="shared" si="97"/>
        <v>0</v>
      </c>
      <c r="T149" s="4">
        <f t="shared" si="97"/>
        <v>0</v>
      </c>
      <c r="U149" s="5">
        <f t="shared" si="97"/>
        <v>0</v>
      </c>
      <c r="V149" s="4">
        <f t="shared" si="97"/>
        <v>0</v>
      </c>
      <c r="W149" s="5">
        <f t="shared" si="97"/>
        <v>0</v>
      </c>
      <c r="X149" s="4">
        <v>0</v>
      </c>
      <c r="Y149" s="4">
        <f t="shared" si="97"/>
        <v>0</v>
      </c>
      <c r="Z149" s="5">
        <f t="shared" si="97"/>
        <v>0</v>
      </c>
      <c r="AA149" s="4">
        <f t="shared" si="97"/>
        <v>0</v>
      </c>
      <c r="AB149" s="5">
        <f t="shared" si="97"/>
        <v>0</v>
      </c>
      <c r="AC149" s="4"/>
      <c r="AD149" s="109" t="b">
        <f t="shared" si="88"/>
        <v>1</v>
      </c>
      <c r="AE149" s="109" t="b">
        <f t="shared" si="89"/>
        <v>1</v>
      </c>
    </row>
    <row r="150" spans="1:31" s="176" customFormat="1" ht="63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8"/>
        <v>1</v>
      </c>
      <c r="AE150" s="109" t="b">
        <f t="shared" si="89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8"/>
        <v>1</v>
      </c>
      <c r="AE151" s="109" t="b">
        <f t="shared" si="89"/>
        <v>1</v>
      </c>
    </row>
    <row r="152" spans="1:31">
      <c r="A152" s="2"/>
      <c r="B152" s="2" t="s">
        <v>111</v>
      </c>
      <c r="C152" s="2">
        <v>99</v>
      </c>
      <c r="D152" s="3">
        <v>19.8</v>
      </c>
      <c r="E152" s="2">
        <v>31</v>
      </c>
      <c r="F152" s="3">
        <f>D152*31%</f>
        <v>6.1379999999999999</v>
      </c>
      <c r="G152" s="108">
        <f t="shared" si="86"/>
        <v>0.31313131313131315</v>
      </c>
      <c r="H152" s="108">
        <f t="shared" si="87"/>
        <v>0.31</v>
      </c>
      <c r="I152" s="2">
        <f t="shared" si="85"/>
        <v>68</v>
      </c>
      <c r="J152" s="3">
        <f t="shared" si="85"/>
        <v>13.662000000000001</v>
      </c>
      <c r="K152" s="2"/>
      <c r="L152" s="3"/>
      <c r="M152" s="2"/>
      <c r="N152" s="3"/>
      <c r="O152" s="2">
        <v>0.2</v>
      </c>
      <c r="P152" s="2">
        <v>91</v>
      </c>
      <c r="Q152" s="3">
        <f>P152*O152</f>
        <v>18.2</v>
      </c>
      <c r="R152" s="2">
        <f t="shared" ref="R152:S155" si="98">K152+M152+P152</f>
        <v>91</v>
      </c>
      <c r="S152" s="3">
        <f t="shared" si="98"/>
        <v>18.2</v>
      </c>
      <c r="T152" s="2"/>
      <c r="U152" s="3"/>
      <c r="V152" s="2"/>
      <c r="W152" s="3"/>
      <c r="X152" s="2">
        <v>0.2</v>
      </c>
      <c r="Y152" s="2">
        <v>91</v>
      </c>
      <c r="Z152" s="3">
        <f>X152*Y152</f>
        <v>18.2</v>
      </c>
      <c r="AA152" s="2">
        <f t="shared" ref="AA152:AB155" si="99">T152+V152+Y152</f>
        <v>91</v>
      </c>
      <c r="AB152" s="3">
        <f t="shared" si="99"/>
        <v>18.2</v>
      </c>
      <c r="AC152" s="2"/>
      <c r="AD152" s="109" t="b">
        <f t="shared" si="88"/>
        <v>1</v>
      </c>
      <c r="AE152" s="109" t="b">
        <f t="shared" si="89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6"/>
        <v>#DIV/0!</v>
      </c>
      <c r="H153" s="108" t="e">
        <f t="shared" si="87"/>
        <v>#DIV/0!</v>
      </c>
      <c r="I153" s="2">
        <f t="shared" si="85"/>
        <v>0</v>
      </c>
      <c r="J153" s="3">
        <f t="shared" si="85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8"/>
        <v>0</v>
      </c>
      <c r="S153" s="3">
        <f t="shared" si="98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9"/>
        <v>0</v>
      </c>
      <c r="AB153" s="3">
        <f t="shared" si="99"/>
        <v>0</v>
      </c>
      <c r="AC153" s="2"/>
      <c r="AD153" s="109" t="b">
        <f t="shared" si="88"/>
        <v>1</v>
      </c>
      <c r="AE153" s="109" t="b">
        <f t="shared" si="89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6"/>
        <v>#DIV/0!</v>
      </c>
      <c r="H154" s="108" t="e">
        <f t="shared" si="87"/>
        <v>#DIV/0!</v>
      </c>
      <c r="I154" s="2">
        <f t="shared" si="85"/>
        <v>0</v>
      </c>
      <c r="J154" s="3">
        <f t="shared" si="85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8"/>
        <v>0</v>
      </c>
      <c r="S154" s="3">
        <f t="shared" si="98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9"/>
        <v>0</v>
      </c>
      <c r="AB154" s="3">
        <f t="shared" si="99"/>
        <v>0</v>
      </c>
      <c r="AC154" s="2"/>
      <c r="AD154" s="109" t="b">
        <f t="shared" si="88"/>
        <v>1</v>
      </c>
      <c r="AE154" s="109" t="b">
        <f t="shared" si="89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6"/>
        <v>#DIV/0!</v>
      </c>
      <c r="H155" s="108" t="e">
        <f t="shared" si="87"/>
        <v>#DIV/0!</v>
      </c>
      <c r="I155" s="2">
        <f t="shared" si="85"/>
        <v>0</v>
      </c>
      <c r="J155" s="3">
        <f t="shared" si="85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8"/>
        <v>0</v>
      </c>
      <c r="S155" s="3">
        <f t="shared" si="98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9"/>
        <v>0</v>
      </c>
      <c r="AB155" s="3">
        <f t="shared" si="99"/>
        <v>0</v>
      </c>
      <c r="AC155" s="2"/>
      <c r="AD155" s="109" t="b">
        <f t="shared" si="88"/>
        <v>1</v>
      </c>
      <c r="AE155" s="109" t="b">
        <f t="shared" si="89"/>
        <v>1</v>
      </c>
    </row>
    <row r="156" spans="1:31" s="176" customFormat="1">
      <c r="A156" s="4"/>
      <c r="B156" s="4" t="s">
        <v>106</v>
      </c>
      <c r="C156" s="4">
        <f>SUM(C152:C155)</f>
        <v>99</v>
      </c>
      <c r="D156" s="5">
        <f>SUM(D152:D155)</f>
        <v>19.8</v>
      </c>
      <c r="E156" s="4">
        <f>SUM(E152:E155)</f>
        <v>31</v>
      </c>
      <c r="F156" s="5">
        <f>SUM(F152:F155)</f>
        <v>6.1379999999999999</v>
      </c>
      <c r="G156" s="175">
        <f t="shared" si="86"/>
        <v>0.31313131313131315</v>
      </c>
      <c r="H156" s="175">
        <f t="shared" si="87"/>
        <v>0.31</v>
      </c>
      <c r="I156" s="4">
        <f t="shared" ref="I156:AB156" si="100">SUM(I152:I155)</f>
        <v>68</v>
      </c>
      <c r="J156" s="5">
        <f t="shared" si="100"/>
        <v>13.662000000000001</v>
      </c>
      <c r="K156" s="4">
        <f t="shared" si="100"/>
        <v>0</v>
      </c>
      <c r="L156" s="5">
        <f t="shared" si="100"/>
        <v>0</v>
      </c>
      <c r="M156" s="4">
        <f t="shared" si="100"/>
        <v>0</v>
      </c>
      <c r="N156" s="5">
        <f t="shared" si="100"/>
        <v>0</v>
      </c>
      <c r="O156" s="4">
        <f t="shared" si="100"/>
        <v>0.2</v>
      </c>
      <c r="P156" s="4">
        <f t="shared" si="100"/>
        <v>91</v>
      </c>
      <c r="Q156" s="5">
        <f t="shared" si="100"/>
        <v>18.2</v>
      </c>
      <c r="R156" s="4">
        <f t="shared" si="100"/>
        <v>91</v>
      </c>
      <c r="S156" s="5">
        <f t="shared" si="100"/>
        <v>18.2</v>
      </c>
      <c r="T156" s="4">
        <f t="shared" si="100"/>
        <v>0</v>
      </c>
      <c r="U156" s="5">
        <f t="shared" si="100"/>
        <v>0</v>
      </c>
      <c r="V156" s="4">
        <f t="shared" si="100"/>
        <v>0</v>
      </c>
      <c r="W156" s="5">
        <f t="shared" si="100"/>
        <v>0</v>
      </c>
      <c r="X156" s="4">
        <v>0.2</v>
      </c>
      <c r="Y156" s="4">
        <f t="shared" si="100"/>
        <v>91</v>
      </c>
      <c r="Z156" s="5">
        <f t="shared" si="100"/>
        <v>18.2</v>
      </c>
      <c r="AA156" s="4">
        <f t="shared" si="100"/>
        <v>91</v>
      </c>
      <c r="AB156" s="5">
        <f t="shared" si="100"/>
        <v>18.2</v>
      </c>
      <c r="AC156" s="4"/>
      <c r="AD156" s="109" t="b">
        <f t="shared" si="88"/>
        <v>1</v>
      </c>
      <c r="AE156" s="109" t="b">
        <f t="shared" si="89"/>
        <v>1</v>
      </c>
    </row>
    <row r="157" spans="1:31" s="176" customFormat="1" ht="47.2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8"/>
        <v>1</v>
      </c>
      <c r="AE157" s="109" t="b">
        <f t="shared" si="89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6"/>
        <v>#DIV/0!</v>
      </c>
      <c r="H158" s="108" t="e">
        <f t="shared" si="87"/>
        <v>#DIV/0!</v>
      </c>
      <c r="I158" s="2">
        <f t="shared" si="85"/>
        <v>0</v>
      </c>
      <c r="J158" s="3">
        <f t="shared" si="85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1">K158+M158+P158</f>
        <v>0</v>
      </c>
      <c r="S158" s="3">
        <f t="shared" si="101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2">T158+V158+Y158</f>
        <v>0</v>
      </c>
      <c r="AB158" s="3">
        <f t="shared" si="102"/>
        <v>0</v>
      </c>
      <c r="AC158" s="2"/>
      <c r="AD158" s="109" t="b">
        <f t="shared" si="88"/>
        <v>1</v>
      </c>
      <c r="AE158" s="109" t="b">
        <f t="shared" si="89"/>
        <v>1</v>
      </c>
    </row>
    <row r="159" spans="1:31">
      <c r="A159" s="2"/>
      <c r="B159" s="2" t="s">
        <v>112</v>
      </c>
      <c r="C159" s="2">
        <v>69</v>
      </c>
      <c r="D159" s="3">
        <v>10.35</v>
      </c>
      <c r="E159" s="2">
        <v>22</v>
      </c>
      <c r="F159" s="3">
        <f>D159*32%</f>
        <v>3.3119999999999998</v>
      </c>
      <c r="G159" s="108">
        <f t="shared" si="86"/>
        <v>0.3188405797101449</v>
      </c>
      <c r="H159" s="108">
        <f t="shared" si="87"/>
        <v>0.32</v>
      </c>
      <c r="I159" s="2">
        <f t="shared" si="85"/>
        <v>47</v>
      </c>
      <c r="J159" s="3">
        <f t="shared" si="85"/>
        <v>7.0380000000000003</v>
      </c>
      <c r="K159" s="2"/>
      <c r="L159" s="3"/>
      <c r="M159" s="2"/>
      <c r="N159" s="3"/>
      <c r="O159" s="2">
        <f>0.2/12*9</f>
        <v>0.15</v>
      </c>
      <c r="P159" s="2">
        <v>115</v>
      </c>
      <c r="Q159" s="3">
        <f>P159*O159</f>
        <v>17.25</v>
      </c>
      <c r="R159" s="2">
        <f t="shared" si="101"/>
        <v>115</v>
      </c>
      <c r="S159" s="3">
        <f t="shared" si="101"/>
        <v>17.25</v>
      </c>
      <c r="T159" s="2"/>
      <c r="U159" s="3"/>
      <c r="V159" s="2"/>
      <c r="W159" s="3"/>
      <c r="X159" s="2">
        <v>0.15</v>
      </c>
      <c r="Y159" s="2">
        <v>115</v>
      </c>
      <c r="Z159" s="3">
        <f>X159*Y159</f>
        <v>17.25</v>
      </c>
      <c r="AA159" s="2">
        <f t="shared" si="102"/>
        <v>115</v>
      </c>
      <c r="AB159" s="3">
        <f t="shared" si="102"/>
        <v>17.25</v>
      </c>
      <c r="AC159" s="2"/>
      <c r="AD159" s="109" t="b">
        <f t="shared" si="88"/>
        <v>1</v>
      </c>
      <c r="AE159" s="109" t="b">
        <f t="shared" si="89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6"/>
        <v>#DIV/0!</v>
      </c>
      <c r="H160" s="108" t="e">
        <f t="shared" si="87"/>
        <v>#DIV/0!</v>
      </c>
      <c r="I160" s="2">
        <f t="shared" si="85"/>
        <v>0</v>
      </c>
      <c r="J160" s="3">
        <f t="shared" si="85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1"/>
        <v>0</v>
      </c>
      <c r="S160" s="3">
        <f t="shared" si="101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2"/>
        <v>0</v>
      </c>
      <c r="AB160" s="3">
        <f t="shared" si="102"/>
        <v>0</v>
      </c>
      <c r="AC160" s="2"/>
      <c r="AD160" s="109" t="b">
        <f t="shared" si="88"/>
        <v>1</v>
      </c>
      <c r="AE160" s="109" t="b">
        <f t="shared" si="89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6"/>
        <v>#DIV/0!</v>
      </c>
      <c r="H161" s="108" t="e">
        <f t="shared" si="87"/>
        <v>#DIV/0!</v>
      </c>
      <c r="I161" s="2">
        <f t="shared" si="85"/>
        <v>0</v>
      </c>
      <c r="J161" s="3">
        <f t="shared" si="85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1"/>
        <v>0</v>
      </c>
      <c r="S161" s="3">
        <f t="shared" si="101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2"/>
        <v>0</v>
      </c>
      <c r="AB161" s="3">
        <f t="shared" si="102"/>
        <v>0</v>
      </c>
      <c r="AC161" s="2"/>
      <c r="AD161" s="109" t="b">
        <f t="shared" si="88"/>
        <v>1</v>
      </c>
      <c r="AE161" s="109" t="b">
        <f t="shared" si="89"/>
        <v>1</v>
      </c>
    </row>
    <row r="162" spans="1:31" s="176" customFormat="1">
      <c r="A162" s="4"/>
      <c r="B162" s="4" t="s">
        <v>106</v>
      </c>
      <c r="C162" s="4">
        <f>SUM(C158:C161)</f>
        <v>69</v>
      </c>
      <c r="D162" s="5">
        <f>SUM(D158:D161)</f>
        <v>10.35</v>
      </c>
      <c r="E162" s="4">
        <f>SUM(E158:E161)</f>
        <v>22</v>
      </c>
      <c r="F162" s="5">
        <f>SUM(F158:F161)</f>
        <v>3.3119999999999998</v>
      </c>
      <c r="G162" s="175">
        <f t="shared" si="86"/>
        <v>0.3188405797101449</v>
      </c>
      <c r="H162" s="175">
        <f t="shared" si="87"/>
        <v>0.32</v>
      </c>
      <c r="I162" s="4">
        <f t="shared" ref="I162:N162" si="103">SUM(I158:I161)</f>
        <v>47</v>
      </c>
      <c r="J162" s="5">
        <f t="shared" si="103"/>
        <v>7.0380000000000003</v>
      </c>
      <c r="K162" s="4">
        <f t="shared" si="103"/>
        <v>0</v>
      </c>
      <c r="L162" s="5">
        <f t="shared" si="103"/>
        <v>0</v>
      </c>
      <c r="M162" s="4">
        <f t="shared" si="103"/>
        <v>0</v>
      </c>
      <c r="N162" s="5">
        <f t="shared" si="103"/>
        <v>0</v>
      </c>
      <c r="O162" s="4">
        <f t="shared" ref="O162:AB162" si="104">SUM(O158:O161)</f>
        <v>0.15</v>
      </c>
      <c r="P162" s="4">
        <f t="shared" si="104"/>
        <v>115</v>
      </c>
      <c r="Q162" s="5">
        <f t="shared" si="104"/>
        <v>17.25</v>
      </c>
      <c r="R162" s="4">
        <f t="shared" si="104"/>
        <v>115</v>
      </c>
      <c r="S162" s="5">
        <f t="shared" si="104"/>
        <v>17.25</v>
      </c>
      <c r="T162" s="4">
        <f t="shared" si="104"/>
        <v>0</v>
      </c>
      <c r="U162" s="5">
        <f t="shared" si="104"/>
        <v>0</v>
      </c>
      <c r="V162" s="4">
        <f t="shared" si="104"/>
        <v>0</v>
      </c>
      <c r="W162" s="5">
        <f t="shared" si="104"/>
        <v>0</v>
      </c>
      <c r="X162" s="4">
        <v>0.15</v>
      </c>
      <c r="Y162" s="4">
        <f t="shared" si="104"/>
        <v>115</v>
      </c>
      <c r="Z162" s="5">
        <f t="shared" si="104"/>
        <v>17.25</v>
      </c>
      <c r="AA162" s="4">
        <f t="shared" si="104"/>
        <v>115</v>
      </c>
      <c r="AB162" s="5">
        <f t="shared" si="104"/>
        <v>17.25</v>
      </c>
      <c r="AC162" s="4"/>
      <c r="AD162" s="109" t="b">
        <f t="shared" si="88"/>
        <v>1</v>
      </c>
      <c r="AE162" s="109" t="b">
        <f t="shared" si="89"/>
        <v>1</v>
      </c>
    </row>
    <row r="163" spans="1:31" s="176" customFormat="1" ht="31.5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8"/>
        <v>1</v>
      </c>
      <c r="AE163" s="109" t="b">
        <f t="shared" si="89"/>
        <v>1</v>
      </c>
    </row>
    <row r="164" spans="1:31">
      <c r="A164" s="2"/>
      <c r="B164" s="2" t="s">
        <v>111</v>
      </c>
      <c r="C164" s="2">
        <v>128</v>
      </c>
      <c r="D164" s="3">
        <v>7.68</v>
      </c>
      <c r="E164" s="2">
        <v>40</v>
      </c>
      <c r="F164" s="3">
        <f>D164*31%</f>
        <v>2.3807999999999998</v>
      </c>
      <c r="G164" s="108">
        <f t="shared" si="86"/>
        <v>0.3125</v>
      </c>
      <c r="H164" s="108">
        <f t="shared" si="87"/>
        <v>0.31</v>
      </c>
      <c r="I164" s="2">
        <f t="shared" si="85"/>
        <v>88</v>
      </c>
      <c r="J164" s="3">
        <f t="shared" si="85"/>
        <v>5.2991999999999999</v>
      </c>
      <c r="K164" s="2"/>
      <c r="L164" s="3"/>
      <c r="M164" s="2"/>
      <c r="N164" s="3"/>
      <c r="O164" s="2">
        <v>0.06</v>
      </c>
      <c r="P164" s="2">
        <v>87</v>
      </c>
      <c r="Q164" s="3">
        <f>P164*O164</f>
        <v>5.22</v>
      </c>
      <c r="R164" s="2">
        <f t="shared" ref="R164:S167" si="105">K164+M164+P164</f>
        <v>87</v>
      </c>
      <c r="S164" s="3">
        <f t="shared" si="105"/>
        <v>5.22</v>
      </c>
      <c r="T164" s="2"/>
      <c r="U164" s="3"/>
      <c r="V164" s="2"/>
      <c r="W164" s="3"/>
      <c r="X164" s="2">
        <v>0.06</v>
      </c>
      <c r="Y164" s="2">
        <v>87</v>
      </c>
      <c r="Z164" s="3">
        <f>X164*Y164</f>
        <v>5.22</v>
      </c>
      <c r="AA164" s="2">
        <f t="shared" ref="AA164:AB167" si="106">T164+V164+Y164</f>
        <v>87</v>
      </c>
      <c r="AB164" s="3">
        <f t="shared" si="106"/>
        <v>5.22</v>
      </c>
      <c r="AC164" s="2"/>
      <c r="AD164" s="109" t="b">
        <f t="shared" si="88"/>
        <v>1</v>
      </c>
      <c r="AE164" s="109" t="b">
        <f t="shared" si="89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6"/>
        <v>#DIV/0!</v>
      </c>
      <c r="H165" s="108" t="e">
        <f t="shared" si="87"/>
        <v>#DIV/0!</v>
      </c>
      <c r="I165" s="2">
        <f t="shared" si="85"/>
        <v>0</v>
      </c>
      <c r="J165" s="3">
        <f t="shared" si="85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5"/>
        <v>0</v>
      </c>
      <c r="S165" s="3">
        <f t="shared" si="105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6"/>
        <v>0</v>
      </c>
      <c r="AB165" s="3">
        <f t="shared" si="106"/>
        <v>0</v>
      </c>
      <c r="AC165" s="2"/>
      <c r="AD165" s="109" t="b">
        <f t="shared" si="88"/>
        <v>1</v>
      </c>
      <c r="AE165" s="109" t="b">
        <f t="shared" si="89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6"/>
        <v>#DIV/0!</v>
      </c>
      <c r="H166" s="108" t="e">
        <f t="shared" si="87"/>
        <v>#DIV/0!</v>
      </c>
      <c r="I166" s="2">
        <f t="shared" si="85"/>
        <v>0</v>
      </c>
      <c r="J166" s="3">
        <f t="shared" si="85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5"/>
        <v>0</v>
      </c>
      <c r="S166" s="3">
        <f t="shared" si="105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6"/>
        <v>0</v>
      </c>
      <c r="AB166" s="3">
        <f t="shared" si="106"/>
        <v>0</v>
      </c>
      <c r="AC166" s="2"/>
      <c r="AD166" s="109" t="b">
        <f t="shared" si="88"/>
        <v>1</v>
      </c>
      <c r="AE166" s="109" t="b">
        <f t="shared" si="89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6"/>
        <v>#DIV/0!</v>
      </c>
      <c r="H167" s="108" t="e">
        <f t="shared" si="87"/>
        <v>#DIV/0!</v>
      </c>
      <c r="I167" s="2">
        <f t="shared" si="85"/>
        <v>0</v>
      </c>
      <c r="J167" s="3">
        <f t="shared" si="85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5"/>
        <v>0</v>
      </c>
      <c r="S167" s="3">
        <f t="shared" si="105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6"/>
        <v>0</v>
      </c>
      <c r="AB167" s="3">
        <f t="shared" si="106"/>
        <v>0</v>
      </c>
      <c r="AC167" s="2"/>
      <c r="AD167" s="109" t="b">
        <f t="shared" si="88"/>
        <v>1</v>
      </c>
      <c r="AE167" s="109" t="b">
        <f t="shared" si="89"/>
        <v>1</v>
      </c>
    </row>
    <row r="168" spans="1:31" s="176" customFormat="1">
      <c r="A168" s="4"/>
      <c r="B168" s="4" t="s">
        <v>106</v>
      </c>
      <c r="C168" s="4">
        <f>SUM(C164:C167)</f>
        <v>128</v>
      </c>
      <c r="D168" s="5">
        <f>SUM(D164:D167)</f>
        <v>7.68</v>
      </c>
      <c r="E168" s="4">
        <f>SUM(E164:E167)</f>
        <v>40</v>
      </c>
      <c r="F168" s="5">
        <f>SUM(F164:F167)</f>
        <v>2.3807999999999998</v>
      </c>
      <c r="G168" s="175">
        <f t="shared" si="86"/>
        <v>0.3125</v>
      </c>
      <c r="H168" s="175">
        <f t="shared" si="87"/>
        <v>0.31</v>
      </c>
      <c r="I168" s="4">
        <f t="shared" ref="I168:N168" si="107">SUM(I164:I167)</f>
        <v>88</v>
      </c>
      <c r="J168" s="5">
        <f t="shared" si="107"/>
        <v>5.2991999999999999</v>
      </c>
      <c r="K168" s="4">
        <f t="shared" si="107"/>
        <v>0</v>
      </c>
      <c r="L168" s="5">
        <f t="shared" si="107"/>
        <v>0</v>
      </c>
      <c r="M168" s="4">
        <f t="shared" si="107"/>
        <v>0</v>
      </c>
      <c r="N168" s="5">
        <f t="shared" si="107"/>
        <v>0</v>
      </c>
      <c r="O168" s="4">
        <f t="shared" ref="O168:AB168" si="108">SUM(O164:O167)</f>
        <v>0.06</v>
      </c>
      <c r="P168" s="4">
        <f t="shared" si="108"/>
        <v>87</v>
      </c>
      <c r="Q168" s="5">
        <f t="shared" si="108"/>
        <v>5.22</v>
      </c>
      <c r="R168" s="4">
        <f t="shared" si="108"/>
        <v>87</v>
      </c>
      <c r="S168" s="5">
        <f t="shared" si="108"/>
        <v>5.22</v>
      </c>
      <c r="T168" s="4">
        <f t="shared" si="108"/>
        <v>0</v>
      </c>
      <c r="U168" s="5">
        <f t="shared" si="108"/>
        <v>0</v>
      </c>
      <c r="V168" s="4">
        <f t="shared" si="108"/>
        <v>0</v>
      </c>
      <c r="W168" s="5">
        <f t="shared" si="108"/>
        <v>0</v>
      </c>
      <c r="X168" s="4">
        <v>0.06</v>
      </c>
      <c r="Y168" s="4">
        <f t="shared" si="108"/>
        <v>87</v>
      </c>
      <c r="Z168" s="5">
        <f t="shared" si="108"/>
        <v>5.22</v>
      </c>
      <c r="AA168" s="4">
        <f t="shared" si="108"/>
        <v>87</v>
      </c>
      <c r="AB168" s="5">
        <f t="shared" si="108"/>
        <v>5.22</v>
      </c>
      <c r="AC168" s="4"/>
      <c r="AD168" s="109" t="b">
        <f t="shared" si="88"/>
        <v>1</v>
      </c>
      <c r="AE168" s="109" t="b">
        <f t="shared" si="89"/>
        <v>1</v>
      </c>
    </row>
    <row r="169" spans="1:31" s="176" customFormat="1" ht="47.2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8"/>
        <v>1</v>
      </c>
      <c r="AE169" s="109" t="b">
        <f t="shared" si="89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6"/>
        <v>#DIV/0!</v>
      </c>
      <c r="H170" s="108" t="e">
        <f t="shared" si="87"/>
        <v>#DIV/0!</v>
      </c>
      <c r="I170" s="2">
        <f t="shared" si="85"/>
        <v>0</v>
      </c>
      <c r="J170" s="3">
        <f t="shared" si="85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9">K170+M170+P170</f>
        <v>0</v>
      </c>
      <c r="S170" s="3">
        <f t="shared" si="109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10">T170+V170+Y170</f>
        <v>0</v>
      </c>
      <c r="AB170" s="3">
        <f t="shared" si="110"/>
        <v>0</v>
      </c>
      <c r="AC170" s="2"/>
      <c r="AD170" s="109" t="b">
        <f t="shared" si="88"/>
        <v>1</v>
      </c>
      <c r="AE170" s="109" t="b">
        <f t="shared" si="89"/>
        <v>1</v>
      </c>
    </row>
    <row r="171" spans="1:31">
      <c r="A171" s="2"/>
      <c r="B171" s="2" t="s">
        <v>112</v>
      </c>
      <c r="C171" s="2">
        <v>71</v>
      </c>
      <c r="D171" s="3">
        <v>3.1949999999999998</v>
      </c>
      <c r="E171" s="2">
        <v>27</v>
      </c>
      <c r="F171" s="3">
        <f>D171*38%</f>
        <v>1.2141</v>
      </c>
      <c r="G171" s="108">
        <f t="shared" si="86"/>
        <v>0.38028169014084506</v>
      </c>
      <c r="H171" s="108">
        <f t="shared" si="87"/>
        <v>0.38</v>
      </c>
      <c r="I171" s="2">
        <f t="shared" si="85"/>
        <v>44</v>
      </c>
      <c r="J171" s="3">
        <f t="shared" si="85"/>
        <v>1.9808999999999999</v>
      </c>
      <c r="K171" s="2"/>
      <c r="L171" s="3"/>
      <c r="M171" s="2"/>
      <c r="N171" s="3"/>
      <c r="O171" s="2">
        <f>0.06/12*9</f>
        <v>4.4999999999999998E-2</v>
      </c>
      <c r="P171" s="2">
        <v>132</v>
      </c>
      <c r="Q171" s="3">
        <f>P171*O171</f>
        <v>5.9399999999999995</v>
      </c>
      <c r="R171" s="2">
        <f t="shared" si="109"/>
        <v>132</v>
      </c>
      <c r="S171" s="3">
        <f t="shared" si="109"/>
        <v>5.9399999999999995</v>
      </c>
      <c r="T171" s="2"/>
      <c r="U171" s="3"/>
      <c r="V171" s="2"/>
      <c r="W171" s="3"/>
      <c r="X171" s="2">
        <v>4.4999999999999998E-2</v>
      </c>
      <c r="Y171" s="2">
        <v>132</v>
      </c>
      <c r="Z171" s="3">
        <f>X171*Y171</f>
        <v>5.9399999999999995</v>
      </c>
      <c r="AA171" s="2">
        <f t="shared" si="110"/>
        <v>132</v>
      </c>
      <c r="AB171" s="3">
        <f t="shared" si="110"/>
        <v>5.9399999999999995</v>
      </c>
      <c r="AC171" s="2"/>
      <c r="AD171" s="109" t="b">
        <f t="shared" si="88"/>
        <v>1</v>
      </c>
      <c r="AE171" s="109" t="b">
        <f t="shared" si="89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6"/>
        <v>#DIV/0!</v>
      </c>
      <c r="H172" s="108" t="e">
        <f t="shared" si="87"/>
        <v>#DIV/0!</v>
      </c>
      <c r="I172" s="2">
        <f t="shared" si="85"/>
        <v>0</v>
      </c>
      <c r="J172" s="3">
        <f t="shared" si="85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9"/>
        <v>0</v>
      </c>
      <c r="S172" s="3">
        <f t="shared" si="109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10"/>
        <v>0</v>
      </c>
      <c r="AB172" s="3">
        <f t="shared" si="110"/>
        <v>0</v>
      </c>
      <c r="AC172" s="2"/>
      <c r="AD172" s="109" t="b">
        <f t="shared" si="88"/>
        <v>1</v>
      </c>
      <c r="AE172" s="109" t="b">
        <f t="shared" si="89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6"/>
        <v>#DIV/0!</v>
      </c>
      <c r="H173" s="108" t="e">
        <f t="shared" si="87"/>
        <v>#DIV/0!</v>
      </c>
      <c r="I173" s="2">
        <f t="shared" si="85"/>
        <v>0</v>
      </c>
      <c r="J173" s="3">
        <f t="shared" si="85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9"/>
        <v>0</v>
      </c>
      <c r="S173" s="3">
        <f t="shared" si="109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10"/>
        <v>0</v>
      </c>
      <c r="AB173" s="3">
        <f t="shared" si="110"/>
        <v>0</v>
      </c>
      <c r="AC173" s="2"/>
      <c r="AD173" s="109" t="b">
        <f t="shared" si="88"/>
        <v>1</v>
      </c>
      <c r="AE173" s="109" t="b">
        <f t="shared" si="89"/>
        <v>1</v>
      </c>
    </row>
    <row r="174" spans="1:31" s="176" customFormat="1">
      <c r="A174" s="4"/>
      <c r="B174" s="4" t="s">
        <v>106</v>
      </c>
      <c r="C174" s="4">
        <f>SUM(C170:C173)</f>
        <v>71</v>
      </c>
      <c r="D174" s="5">
        <f>SUM(D170:D173)</f>
        <v>3.1949999999999998</v>
      </c>
      <c r="E174" s="4">
        <f>SUM(E170:E173)</f>
        <v>27</v>
      </c>
      <c r="F174" s="5">
        <f>SUM(F170:F173)</f>
        <v>1.2141</v>
      </c>
      <c r="G174" s="175">
        <f t="shared" si="86"/>
        <v>0.38028169014084506</v>
      </c>
      <c r="H174" s="175">
        <f t="shared" si="87"/>
        <v>0.38</v>
      </c>
      <c r="I174" s="4">
        <f t="shared" ref="I174:N174" si="111">SUM(I170:I173)</f>
        <v>44</v>
      </c>
      <c r="J174" s="5">
        <f t="shared" si="111"/>
        <v>1.9808999999999999</v>
      </c>
      <c r="K174" s="4">
        <f t="shared" si="111"/>
        <v>0</v>
      </c>
      <c r="L174" s="5">
        <f t="shared" si="111"/>
        <v>0</v>
      </c>
      <c r="M174" s="4">
        <f t="shared" si="111"/>
        <v>0</v>
      </c>
      <c r="N174" s="5">
        <f t="shared" si="111"/>
        <v>0</v>
      </c>
      <c r="O174" s="4">
        <f t="shared" ref="O174:AB174" si="112">SUM(O170:O173)</f>
        <v>4.4999999999999998E-2</v>
      </c>
      <c r="P174" s="4">
        <f t="shared" si="112"/>
        <v>132</v>
      </c>
      <c r="Q174" s="5">
        <f t="shared" si="112"/>
        <v>5.9399999999999995</v>
      </c>
      <c r="R174" s="4">
        <f t="shared" si="112"/>
        <v>132</v>
      </c>
      <c r="S174" s="5">
        <f t="shared" si="112"/>
        <v>5.9399999999999995</v>
      </c>
      <c r="T174" s="4">
        <f t="shared" si="112"/>
        <v>0</v>
      </c>
      <c r="U174" s="5">
        <f t="shared" si="112"/>
        <v>0</v>
      </c>
      <c r="V174" s="4">
        <f t="shared" si="112"/>
        <v>0</v>
      </c>
      <c r="W174" s="5">
        <f t="shared" si="112"/>
        <v>0</v>
      </c>
      <c r="X174" s="4">
        <v>4.4999999999999998E-2</v>
      </c>
      <c r="Y174" s="4">
        <f t="shared" si="112"/>
        <v>132</v>
      </c>
      <c r="Z174" s="5">
        <f t="shared" si="112"/>
        <v>5.9399999999999995</v>
      </c>
      <c r="AA174" s="4">
        <f t="shared" si="112"/>
        <v>132</v>
      </c>
      <c r="AB174" s="5">
        <f t="shared" si="112"/>
        <v>5.9399999999999995</v>
      </c>
      <c r="AC174" s="4"/>
      <c r="AD174" s="109" t="b">
        <f t="shared" si="88"/>
        <v>1</v>
      </c>
      <c r="AE174" s="109" t="b">
        <f t="shared" si="89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8"/>
        <v>1</v>
      </c>
      <c r="AE175" s="109" t="b">
        <f t="shared" si="89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6"/>
        <v>#DIV/0!</v>
      </c>
      <c r="H176" s="108" t="e">
        <f t="shared" si="87"/>
        <v>#DIV/0!</v>
      </c>
      <c r="I176" s="2">
        <f t="shared" ref="I176:J179" si="113">C176-E176</f>
        <v>0</v>
      </c>
      <c r="J176" s="3">
        <f t="shared" si="113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4">K176+M176+P176</f>
        <v>0</v>
      </c>
      <c r="S176" s="3">
        <f t="shared" si="114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5">T176+V176+Y176</f>
        <v>0</v>
      </c>
      <c r="AB176" s="3">
        <f t="shared" si="115"/>
        <v>0</v>
      </c>
      <c r="AC176" s="2"/>
      <c r="AD176" s="109" t="b">
        <f t="shared" si="88"/>
        <v>1</v>
      </c>
      <c r="AE176" s="109" t="b">
        <f t="shared" si="89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6"/>
        <v>#DIV/0!</v>
      </c>
      <c r="H177" s="108" t="e">
        <f t="shared" si="87"/>
        <v>#DIV/0!</v>
      </c>
      <c r="I177" s="2">
        <f t="shared" si="113"/>
        <v>0</v>
      </c>
      <c r="J177" s="3">
        <f t="shared" si="113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4"/>
        <v>0</v>
      </c>
      <c r="S177" s="3">
        <f t="shared" si="114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5"/>
        <v>0</v>
      </c>
      <c r="AB177" s="3">
        <f t="shared" si="115"/>
        <v>0</v>
      </c>
      <c r="AC177" s="2"/>
      <c r="AD177" s="109" t="b">
        <f t="shared" si="88"/>
        <v>1</v>
      </c>
      <c r="AE177" s="109" t="b">
        <f t="shared" si="89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6"/>
        <v>#DIV/0!</v>
      </c>
      <c r="H178" s="108" t="e">
        <f t="shared" si="87"/>
        <v>#DIV/0!</v>
      </c>
      <c r="I178" s="2">
        <f t="shared" si="113"/>
        <v>0</v>
      </c>
      <c r="J178" s="3">
        <f t="shared" si="113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4"/>
        <v>0</v>
      </c>
      <c r="S178" s="3">
        <f t="shared" si="114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5"/>
        <v>0</v>
      </c>
      <c r="AB178" s="3">
        <f t="shared" si="115"/>
        <v>0</v>
      </c>
      <c r="AC178" s="2"/>
      <c r="AD178" s="109" t="b">
        <f t="shared" si="88"/>
        <v>1</v>
      </c>
      <c r="AE178" s="109" t="b">
        <f t="shared" si="89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6"/>
        <v>#DIV/0!</v>
      </c>
      <c r="H179" s="108" t="e">
        <f t="shared" si="87"/>
        <v>#DIV/0!</v>
      </c>
      <c r="I179" s="2">
        <f t="shared" si="113"/>
        <v>0</v>
      </c>
      <c r="J179" s="3">
        <f t="shared" si="113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4"/>
        <v>0</v>
      </c>
      <c r="S179" s="3">
        <f t="shared" si="114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5"/>
        <v>0</v>
      </c>
      <c r="AB179" s="3">
        <f t="shared" si="115"/>
        <v>0</v>
      </c>
      <c r="AC179" s="2"/>
      <c r="AD179" s="109" t="b">
        <f t="shared" si="88"/>
        <v>1</v>
      </c>
      <c r="AE179" s="109" t="b">
        <f t="shared" si="89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6"/>
        <v>#DIV/0!</v>
      </c>
      <c r="H180" s="175" t="e">
        <f t="shared" si="87"/>
        <v>#DIV/0!</v>
      </c>
      <c r="I180" s="4">
        <f t="shared" ref="I180:AB180" si="116">SUM(I176:I179)</f>
        <v>0</v>
      </c>
      <c r="J180" s="5">
        <f t="shared" si="116"/>
        <v>0</v>
      </c>
      <c r="K180" s="4">
        <f t="shared" si="116"/>
        <v>0</v>
      </c>
      <c r="L180" s="5">
        <f t="shared" si="116"/>
        <v>0</v>
      </c>
      <c r="M180" s="4">
        <f t="shared" si="116"/>
        <v>0</v>
      </c>
      <c r="N180" s="5">
        <f t="shared" si="116"/>
        <v>0</v>
      </c>
      <c r="O180" s="4">
        <f t="shared" si="116"/>
        <v>0</v>
      </c>
      <c r="P180" s="4">
        <f t="shared" si="116"/>
        <v>0</v>
      </c>
      <c r="Q180" s="5">
        <f t="shared" si="116"/>
        <v>0</v>
      </c>
      <c r="R180" s="4">
        <f t="shared" si="116"/>
        <v>0</v>
      </c>
      <c r="S180" s="5">
        <f t="shared" si="116"/>
        <v>0</v>
      </c>
      <c r="T180" s="4">
        <f t="shared" si="116"/>
        <v>0</v>
      </c>
      <c r="U180" s="5">
        <f t="shared" si="116"/>
        <v>0</v>
      </c>
      <c r="V180" s="4">
        <f t="shared" si="116"/>
        <v>0</v>
      </c>
      <c r="W180" s="5">
        <f t="shared" si="116"/>
        <v>0</v>
      </c>
      <c r="X180" s="4">
        <v>0</v>
      </c>
      <c r="Y180" s="4">
        <f t="shared" si="116"/>
        <v>0</v>
      </c>
      <c r="Z180" s="5">
        <f t="shared" si="116"/>
        <v>0</v>
      </c>
      <c r="AA180" s="4">
        <f t="shared" si="116"/>
        <v>0</v>
      </c>
      <c r="AB180" s="5">
        <f t="shared" si="116"/>
        <v>0</v>
      </c>
      <c r="AC180" s="4"/>
      <c r="AD180" s="109" t="b">
        <f t="shared" si="88"/>
        <v>1</v>
      </c>
      <c r="AE180" s="109" t="b">
        <f t="shared" si="89"/>
        <v>1</v>
      </c>
    </row>
    <row r="181" spans="1:31" s="176" customFormat="1" ht="31.5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8"/>
        <v>1</v>
      </c>
      <c r="AE181" s="109" t="b">
        <f t="shared" si="89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6"/>
        <v>#DIV/0!</v>
      </c>
      <c r="H182" s="108" t="e">
        <f t="shared" si="87"/>
        <v>#DIV/0!</v>
      </c>
      <c r="I182" s="2">
        <f t="shared" si="85"/>
        <v>0</v>
      </c>
      <c r="J182" s="3">
        <f t="shared" si="85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7">K182+M182+P182</f>
        <v>0</v>
      </c>
      <c r="S182" s="3">
        <f t="shared" si="117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8">T182+V182+Y182</f>
        <v>0</v>
      </c>
      <c r="AB182" s="3">
        <f t="shared" si="118"/>
        <v>0</v>
      </c>
      <c r="AC182" s="2"/>
      <c r="AD182" s="109" t="b">
        <f t="shared" si="88"/>
        <v>1</v>
      </c>
      <c r="AE182" s="109" t="b">
        <f t="shared" si="89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6"/>
        <v>#DIV/0!</v>
      </c>
      <c r="H183" s="108" t="e">
        <f t="shared" si="87"/>
        <v>#DIV/0!</v>
      </c>
      <c r="I183" s="2">
        <f t="shared" si="85"/>
        <v>0</v>
      </c>
      <c r="J183" s="3">
        <f t="shared" si="85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7"/>
        <v>0</v>
      </c>
      <c r="S183" s="3">
        <f t="shared" si="117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8"/>
        <v>0</v>
      </c>
      <c r="AB183" s="3">
        <f t="shared" si="118"/>
        <v>0</v>
      </c>
      <c r="AC183" s="2"/>
      <c r="AD183" s="109" t="b">
        <f t="shared" si="88"/>
        <v>1</v>
      </c>
      <c r="AE183" s="109" t="b">
        <f t="shared" si="89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6"/>
        <v>#DIV/0!</v>
      </c>
      <c r="H184" s="108" t="e">
        <f t="shared" si="87"/>
        <v>#DIV/0!</v>
      </c>
      <c r="I184" s="2">
        <f t="shared" si="85"/>
        <v>0</v>
      </c>
      <c r="J184" s="3">
        <f t="shared" si="85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7"/>
        <v>0</v>
      </c>
      <c r="S184" s="3">
        <f t="shared" si="117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8"/>
        <v>0</v>
      </c>
      <c r="AB184" s="3">
        <f t="shared" si="118"/>
        <v>0</v>
      </c>
      <c r="AC184" s="2"/>
      <c r="AD184" s="109" t="b">
        <f t="shared" si="88"/>
        <v>1</v>
      </c>
      <c r="AE184" s="109" t="b">
        <f t="shared" si="89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6"/>
        <v>#DIV/0!</v>
      </c>
      <c r="H185" s="108" t="e">
        <f t="shared" si="87"/>
        <v>#DIV/0!</v>
      </c>
      <c r="I185" s="2">
        <f t="shared" si="85"/>
        <v>0</v>
      </c>
      <c r="J185" s="3">
        <f t="shared" si="85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7"/>
        <v>0</v>
      </c>
      <c r="S185" s="3">
        <f t="shared" si="117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8"/>
        <v>0</v>
      </c>
      <c r="AB185" s="3">
        <f t="shared" si="118"/>
        <v>0</v>
      </c>
      <c r="AC185" s="2"/>
      <c r="AD185" s="109" t="b">
        <f t="shared" si="88"/>
        <v>1</v>
      </c>
      <c r="AE185" s="109" t="b">
        <f t="shared" si="89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6"/>
        <v>#DIV/0!</v>
      </c>
      <c r="H186" s="175" t="e">
        <f t="shared" si="87"/>
        <v>#DIV/0!</v>
      </c>
      <c r="I186" s="4">
        <f t="shared" ref="I186:AB186" si="119">SUM(I182:I185)</f>
        <v>0</v>
      </c>
      <c r="J186" s="5">
        <f t="shared" si="119"/>
        <v>0</v>
      </c>
      <c r="K186" s="4">
        <f t="shared" si="119"/>
        <v>0</v>
      </c>
      <c r="L186" s="5">
        <f t="shared" si="119"/>
        <v>0</v>
      </c>
      <c r="M186" s="4">
        <f t="shared" si="119"/>
        <v>0</v>
      </c>
      <c r="N186" s="5">
        <f t="shared" si="119"/>
        <v>0</v>
      </c>
      <c r="O186" s="4">
        <f t="shared" si="119"/>
        <v>0</v>
      </c>
      <c r="P186" s="4">
        <f t="shared" si="119"/>
        <v>0</v>
      </c>
      <c r="Q186" s="5">
        <f t="shared" si="119"/>
        <v>0</v>
      </c>
      <c r="R186" s="4">
        <f t="shared" si="119"/>
        <v>0</v>
      </c>
      <c r="S186" s="5">
        <f t="shared" si="119"/>
        <v>0</v>
      </c>
      <c r="T186" s="4">
        <f t="shared" si="119"/>
        <v>0</v>
      </c>
      <c r="U186" s="5">
        <f t="shared" si="119"/>
        <v>0</v>
      </c>
      <c r="V186" s="4">
        <f t="shared" si="119"/>
        <v>0</v>
      </c>
      <c r="W186" s="5">
        <f t="shared" si="119"/>
        <v>0</v>
      </c>
      <c r="X186" s="4">
        <v>0</v>
      </c>
      <c r="Y186" s="4">
        <f t="shared" si="119"/>
        <v>0</v>
      </c>
      <c r="Z186" s="5">
        <f t="shared" si="119"/>
        <v>0</v>
      </c>
      <c r="AA186" s="4">
        <f t="shared" si="119"/>
        <v>0</v>
      </c>
      <c r="AB186" s="5">
        <f t="shared" si="119"/>
        <v>0</v>
      </c>
      <c r="AC186" s="4"/>
      <c r="AD186" s="109" t="b">
        <f t="shared" si="88"/>
        <v>1</v>
      </c>
      <c r="AE186" s="109" t="b">
        <f t="shared" si="89"/>
        <v>1</v>
      </c>
    </row>
    <row r="187" spans="1:31" s="176" customFormat="1" ht="31.5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8"/>
        <v>1</v>
      </c>
      <c r="AE187" s="109" t="b">
        <f t="shared" si="89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6"/>
        <v>#DIV/0!</v>
      </c>
      <c r="H188" s="108" t="e">
        <f t="shared" si="87"/>
        <v>#DIV/0!</v>
      </c>
      <c r="I188" s="2">
        <f t="shared" si="85"/>
        <v>0</v>
      </c>
      <c r="J188" s="3">
        <f t="shared" si="85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20">K188+M188+P188</f>
        <v>0</v>
      </c>
      <c r="S188" s="3">
        <f t="shared" si="120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1">T188+V188+Y188</f>
        <v>0</v>
      </c>
      <c r="AB188" s="3">
        <f t="shared" si="121"/>
        <v>0</v>
      </c>
      <c r="AC188" s="2"/>
      <c r="AD188" s="109" t="b">
        <f t="shared" si="88"/>
        <v>1</v>
      </c>
      <c r="AE188" s="109" t="b">
        <f t="shared" si="89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6"/>
        <v>#DIV/0!</v>
      </c>
      <c r="H189" s="108" t="e">
        <f t="shared" si="87"/>
        <v>#DIV/0!</v>
      </c>
      <c r="I189" s="2">
        <f t="shared" si="85"/>
        <v>0</v>
      </c>
      <c r="J189" s="3">
        <f t="shared" si="85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20"/>
        <v>0</v>
      </c>
      <c r="S189" s="3">
        <f t="shared" si="120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1"/>
        <v>0</v>
      </c>
      <c r="AB189" s="3">
        <f t="shared" si="121"/>
        <v>0</v>
      </c>
      <c r="AC189" s="2"/>
      <c r="AD189" s="109" t="b">
        <f t="shared" si="88"/>
        <v>1</v>
      </c>
      <c r="AE189" s="109" t="b">
        <f t="shared" si="89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6"/>
        <v>#DIV/0!</v>
      </c>
      <c r="H190" s="108" t="e">
        <f t="shared" si="87"/>
        <v>#DIV/0!</v>
      </c>
      <c r="I190" s="2">
        <f t="shared" si="85"/>
        <v>0</v>
      </c>
      <c r="J190" s="3">
        <f t="shared" si="85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20"/>
        <v>0</v>
      </c>
      <c r="S190" s="3">
        <f t="shared" si="120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1"/>
        <v>0</v>
      </c>
      <c r="AB190" s="3">
        <f t="shared" si="121"/>
        <v>0</v>
      </c>
      <c r="AC190" s="2"/>
      <c r="AD190" s="109" t="b">
        <f t="shared" si="88"/>
        <v>1</v>
      </c>
      <c r="AE190" s="109" t="b">
        <f t="shared" si="89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6"/>
        <v>#DIV/0!</v>
      </c>
      <c r="H191" s="108" t="e">
        <f t="shared" si="87"/>
        <v>#DIV/0!</v>
      </c>
      <c r="I191" s="2">
        <f t="shared" si="85"/>
        <v>0</v>
      </c>
      <c r="J191" s="3">
        <f t="shared" si="85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20"/>
        <v>0</v>
      </c>
      <c r="S191" s="3">
        <f t="shared" si="120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1"/>
        <v>0</v>
      </c>
      <c r="AB191" s="3">
        <f t="shared" si="121"/>
        <v>0</v>
      </c>
      <c r="AC191" s="2"/>
      <c r="AD191" s="109" t="b">
        <f t="shared" si="88"/>
        <v>1</v>
      </c>
      <c r="AE191" s="109" t="b">
        <f t="shared" si="89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6"/>
        <v>#DIV/0!</v>
      </c>
      <c r="H192" s="175" t="e">
        <f t="shared" si="87"/>
        <v>#DIV/0!</v>
      </c>
      <c r="I192" s="4">
        <f t="shared" ref="I192:W192" si="122">SUM(I188:I191)</f>
        <v>0</v>
      </c>
      <c r="J192" s="5">
        <f t="shared" si="122"/>
        <v>0</v>
      </c>
      <c r="K192" s="4">
        <f t="shared" si="122"/>
        <v>0</v>
      </c>
      <c r="L192" s="5">
        <f t="shared" si="122"/>
        <v>0</v>
      </c>
      <c r="M192" s="4">
        <f t="shared" si="122"/>
        <v>0</v>
      </c>
      <c r="N192" s="5">
        <f t="shared" si="122"/>
        <v>0</v>
      </c>
      <c r="O192" s="4">
        <f t="shared" si="122"/>
        <v>0</v>
      </c>
      <c r="P192" s="4">
        <f t="shared" si="122"/>
        <v>0</v>
      </c>
      <c r="Q192" s="5">
        <f t="shared" si="122"/>
        <v>0</v>
      </c>
      <c r="R192" s="4">
        <f t="shared" si="122"/>
        <v>0</v>
      </c>
      <c r="S192" s="5">
        <f t="shared" si="122"/>
        <v>0</v>
      </c>
      <c r="T192" s="4">
        <f t="shared" si="122"/>
        <v>0</v>
      </c>
      <c r="U192" s="5">
        <f t="shared" si="122"/>
        <v>0</v>
      </c>
      <c r="V192" s="4">
        <f t="shared" si="122"/>
        <v>0</v>
      </c>
      <c r="W192" s="5">
        <f t="shared" si="122"/>
        <v>0</v>
      </c>
      <c r="X192" s="4">
        <v>0</v>
      </c>
      <c r="Y192" s="4"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8"/>
        <v>1</v>
      </c>
      <c r="AE192" s="109" t="b">
        <f t="shared" si="89"/>
        <v>1</v>
      </c>
    </row>
    <row r="193" spans="1:31" s="176" customFormat="1">
      <c r="A193" s="4"/>
      <c r="B193" s="4" t="s">
        <v>12</v>
      </c>
      <c r="C193" s="4">
        <f>C192+C186+C180+C174+C168+C162+C156</f>
        <v>367</v>
      </c>
      <c r="D193" s="5">
        <f>D192+D186+D180+D174+D168+D162+D156</f>
        <v>41.025000000000006</v>
      </c>
      <c r="E193" s="4">
        <f>E192+E186+E180+E174+E168+E162+E156</f>
        <v>120</v>
      </c>
      <c r="F193" s="5">
        <f>F192+F186+F180+F174+F168+F162+F156</f>
        <v>13.0449</v>
      </c>
      <c r="G193" s="175">
        <f t="shared" si="86"/>
        <v>0.32697547683923706</v>
      </c>
      <c r="H193" s="175">
        <f t="shared" si="87"/>
        <v>0.31797440585009135</v>
      </c>
      <c r="I193" s="4">
        <f t="shared" ref="I193:W193" si="123">I192+I186+I180+I174+I168+I162+I156</f>
        <v>247</v>
      </c>
      <c r="J193" s="5">
        <f t="shared" si="123"/>
        <v>27.9801</v>
      </c>
      <c r="K193" s="4">
        <f t="shared" si="123"/>
        <v>0</v>
      </c>
      <c r="L193" s="5">
        <f t="shared" si="123"/>
        <v>0</v>
      </c>
      <c r="M193" s="4">
        <f t="shared" si="123"/>
        <v>0</v>
      </c>
      <c r="N193" s="5">
        <f t="shared" si="123"/>
        <v>0</v>
      </c>
      <c r="O193" s="4">
        <f t="shared" si="123"/>
        <v>0.45500000000000002</v>
      </c>
      <c r="P193" s="4">
        <f t="shared" si="123"/>
        <v>425</v>
      </c>
      <c r="Q193" s="5">
        <f t="shared" si="123"/>
        <v>46.61</v>
      </c>
      <c r="R193" s="4">
        <f t="shared" si="123"/>
        <v>425</v>
      </c>
      <c r="S193" s="5">
        <f t="shared" si="123"/>
        <v>46.61</v>
      </c>
      <c r="T193" s="4">
        <f t="shared" si="123"/>
        <v>0</v>
      </c>
      <c r="U193" s="5">
        <f t="shared" si="123"/>
        <v>0</v>
      </c>
      <c r="V193" s="4">
        <f t="shared" si="123"/>
        <v>0</v>
      </c>
      <c r="W193" s="5">
        <f t="shared" si="123"/>
        <v>0</v>
      </c>
      <c r="X193" s="4">
        <v>0.45500000000000002</v>
      </c>
      <c r="Y193" s="4">
        <f>Y192+Y186+Y180+Y174+Y168+Y162+Y156</f>
        <v>425</v>
      </c>
      <c r="Z193" s="5">
        <f>Z192+Z186+Z180+Z174+Z168+Z162+Z156</f>
        <v>46.61</v>
      </c>
      <c r="AA193" s="4">
        <f>AA192+AA186+AA180+AA174+AA168+AA162+AA156</f>
        <v>425</v>
      </c>
      <c r="AB193" s="5">
        <f>AB192+AB186+AB180+AB174+AB168+AB162+AB156</f>
        <v>46.61</v>
      </c>
      <c r="AC193" s="4"/>
      <c r="AD193" s="109" t="b">
        <f t="shared" si="88"/>
        <v>0</v>
      </c>
      <c r="AE193" s="109" t="b">
        <f t="shared" si="89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8"/>
        <v>1</v>
      </c>
      <c r="AE194" s="109" t="b">
        <f t="shared" si="89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8"/>
        <v>1</v>
      </c>
      <c r="AE195" s="109" t="b">
        <f t="shared" si="89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8"/>
        <v>1</v>
      </c>
      <c r="AE196" s="109" t="b">
        <f t="shared" si="89"/>
        <v>1</v>
      </c>
    </row>
    <row r="197" spans="1:31">
      <c r="A197" s="2"/>
      <c r="B197" s="2" t="s">
        <v>125</v>
      </c>
      <c r="C197" s="2">
        <v>5129</v>
      </c>
      <c r="D197" s="3">
        <v>7.6935000000000002</v>
      </c>
      <c r="E197" s="2">
        <f>C197</f>
        <v>5129</v>
      </c>
      <c r="F197" s="3">
        <f>D197</f>
        <v>7.6935000000000002</v>
      </c>
      <c r="G197" s="108">
        <f t="shared" si="86"/>
        <v>1</v>
      </c>
      <c r="H197" s="108">
        <f t="shared" si="87"/>
        <v>1</v>
      </c>
      <c r="I197" s="2">
        <f t="shared" ref="I197:J205" si="124">C197-E197</f>
        <v>0</v>
      </c>
      <c r="J197" s="3">
        <f t="shared" si="124"/>
        <v>0</v>
      </c>
      <c r="K197" s="2"/>
      <c r="L197" s="3"/>
      <c r="M197" s="2"/>
      <c r="N197" s="3"/>
      <c r="O197" s="2">
        <v>1.5E-3</v>
      </c>
      <c r="P197" s="2">
        <v>4645</v>
      </c>
      <c r="Q197" s="3">
        <f t="shared" ref="Q197:Q205" si="125">P197*O197</f>
        <v>6.9675000000000002</v>
      </c>
      <c r="R197" s="2">
        <f t="shared" ref="R197:R205" si="126">K197+M197+P197</f>
        <v>4645</v>
      </c>
      <c r="S197" s="3">
        <f t="shared" ref="S197:S205" si="127">L197+N197+Q197</f>
        <v>6.9675000000000002</v>
      </c>
      <c r="T197" s="2"/>
      <c r="U197" s="3"/>
      <c r="V197" s="2"/>
      <c r="W197" s="3"/>
      <c r="X197" s="2">
        <v>1.5E-3</v>
      </c>
      <c r="Y197" s="2">
        <v>4645</v>
      </c>
      <c r="Z197" s="3">
        <f t="shared" ref="Z197:Z205" si="128">X197*Y197</f>
        <v>6.9675000000000002</v>
      </c>
      <c r="AA197" s="2">
        <f t="shared" ref="AA197:AA205" si="129">T197+V197+Y197</f>
        <v>4645</v>
      </c>
      <c r="AB197" s="3">
        <f t="shared" ref="AB197:AB205" si="130">U197+W197+Z197</f>
        <v>6.9675000000000002</v>
      </c>
      <c r="AC197" s="2"/>
      <c r="AD197" s="109" t="b">
        <f t="shared" si="88"/>
        <v>1</v>
      </c>
      <c r="AE197" s="109" t="b">
        <f t="shared" si="89"/>
        <v>1</v>
      </c>
    </row>
    <row r="198" spans="1:31" ht="31.5">
      <c r="A198" s="2"/>
      <c r="B198" s="2" t="s">
        <v>126</v>
      </c>
      <c r="C198" s="2">
        <v>0</v>
      </c>
      <c r="D198" s="3">
        <v>0</v>
      </c>
      <c r="E198" s="2">
        <f t="shared" ref="E198:E205" si="131">C198</f>
        <v>0</v>
      </c>
      <c r="F198" s="3">
        <f t="shared" ref="F198:F205" si="132">D198</f>
        <v>0</v>
      </c>
      <c r="G198" s="108" t="e">
        <f t="shared" si="86"/>
        <v>#DIV/0!</v>
      </c>
      <c r="H198" s="108" t="e">
        <f t="shared" si="87"/>
        <v>#DIV/0!</v>
      </c>
      <c r="I198" s="2">
        <f t="shared" si="124"/>
        <v>0</v>
      </c>
      <c r="J198" s="3">
        <f t="shared" si="124"/>
        <v>0</v>
      </c>
      <c r="K198" s="2"/>
      <c r="L198" s="3"/>
      <c r="M198" s="2"/>
      <c r="N198" s="3"/>
      <c r="O198" s="2">
        <v>1.5E-3</v>
      </c>
      <c r="P198" s="2"/>
      <c r="Q198" s="3">
        <f t="shared" si="125"/>
        <v>0</v>
      </c>
      <c r="R198" s="2">
        <f t="shared" si="126"/>
        <v>0</v>
      </c>
      <c r="S198" s="3">
        <f t="shared" si="127"/>
        <v>0</v>
      </c>
      <c r="T198" s="2"/>
      <c r="U198" s="3"/>
      <c r="V198" s="2"/>
      <c r="W198" s="3"/>
      <c r="X198" s="2">
        <v>1.5E-3</v>
      </c>
      <c r="Y198" s="2"/>
      <c r="Z198" s="3">
        <f t="shared" si="128"/>
        <v>0</v>
      </c>
      <c r="AA198" s="2">
        <f t="shared" si="129"/>
        <v>0</v>
      </c>
      <c r="AB198" s="3">
        <f t="shared" si="130"/>
        <v>0</v>
      </c>
      <c r="AC198" s="2"/>
      <c r="AD198" s="109" t="b">
        <f t="shared" si="88"/>
        <v>1</v>
      </c>
      <c r="AE198" s="109" t="b">
        <f t="shared" si="89"/>
        <v>1</v>
      </c>
    </row>
    <row r="199" spans="1:31" ht="31.5">
      <c r="A199" s="2"/>
      <c r="B199" s="2" t="s">
        <v>127</v>
      </c>
      <c r="C199" s="2">
        <v>0</v>
      </c>
      <c r="D199" s="3">
        <v>0</v>
      </c>
      <c r="E199" s="2">
        <f t="shared" si="131"/>
        <v>0</v>
      </c>
      <c r="F199" s="3">
        <f t="shared" si="132"/>
        <v>0</v>
      </c>
      <c r="G199" s="108" t="e">
        <f t="shared" si="86"/>
        <v>#DIV/0!</v>
      </c>
      <c r="H199" s="108" t="e">
        <f t="shared" si="87"/>
        <v>#DIV/0!</v>
      </c>
      <c r="I199" s="2">
        <f t="shared" si="124"/>
        <v>0</v>
      </c>
      <c r="J199" s="3">
        <f t="shared" si="124"/>
        <v>0</v>
      </c>
      <c r="K199" s="2"/>
      <c r="L199" s="3"/>
      <c r="M199" s="2"/>
      <c r="N199" s="3"/>
      <c r="O199" s="2">
        <v>1.5E-3</v>
      </c>
      <c r="P199" s="2"/>
      <c r="Q199" s="3">
        <f t="shared" si="125"/>
        <v>0</v>
      </c>
      <c r="R199" s="2">
        <f t="shared" si="126"/>
        <v>0</v>
      </c>
      <c r="S199" s="3">
        <f t="shared" si="127"/>
        <v>0</v>
      </c>
      <c r="T199" s="2"/>
      <c r="U199" s="3"/>
      <c r="V199" s="2"/>
      <c r="W199" s="3"/>
      <c r="X199" s="2">
        <v>1.5E-3</v>
      </c>
      <c r="Y199" s="2"/>
      <c r="Z199" s="3">
        <f t="shared" si="128"/>
        <v>0</v>
      </c>
      <c r="AA199" s="2">
        <f t="shared" si="129"/>
        <v>0</v>
      </c>
      <c r="AB199" s="3">
        <f t="shared" si="130"/>
        <v>0</v>
      </c>
      <c r="AC199" s="2"/>
      <c r="AD199" s="109" t="b">
        <f t="shared" si="88"/>
        <v>1</v>
      </c>
      <c r="AE199" s="109" t="b">
        <f t="shared" si="89"/>
        <v>1</v>
      </c>
    </row>
    <row r="200" spans="1:31">
      <c r="A200" s="2"/>
      <c r="B200" s="2" t="s">
        <v>128</v>
      </c>
      <c r="C200" s="2">
        <v>5145</v>
      </c>
      <c r="D200" s="3">
        <v>7.7175000000000002</v>
      </c>
      <c r="E200" s="2">
        <f t="shared" si="131"/>
        <v>5145</v>
      </c>
      <c r="F200" s="3">
        <f t="shared" si="132"/>
        <v>7.7175000000000002</v>
      </c>
      <c r="G200" s="108">
        <f t="shared" ref="G200:G260" si="133">E200/C200</f>
        <v>1</v>
      </c>
      <c r="H200" s="108">
        <f t="shared" ref="H200:H260" si="134">F200/D200</f>
        <v>1</v>
      </c>
      <c r="I200" s="2">
        <f t="shared" si="124"/>
        <v>0</v>
      </c>
      <c r="J200" s="3">
        <f t="shared" si="124"/>
        <v>0</v>
      </c>
      <c r="K200" s="2"/>
      <c r="L200" s="3"/>
      <c r="M200" s="2"/>
      <c r="N200" s="3"/>
      <c r="O200" s="2">
        <v>1.5E-3</v>
      </c>
      <c r="P200" s="2">
        <v>4404</v>
      </c>
      <c r="Q200" s="3">
        <f t="shared" si="125"/>
        <v>6.6059999999999999</v>
      </c>
      <c r="R200" s="2">
        <f t="shared" si="126"/>
        <v>4404</v>
      </c>
      <c r="S200" s="3">
        <f t="shared" si="127"/>
        <v>6.6059999999999999</v>
      </c>
      <c r="T200" s="2"/>
      <c r="U200" s="3"/>
      <c r="V200" s="2"/>
      <c r="W200" s="3"/>
      <c r="X200" s="2">
        <v>1.5E-3</v>
      </c>
      <c r="Y200" s="2">
        <v>4404</v>
      </c>
      <c r="Z200" s="3">
        <f t="shared" si="128"/>
        <v>6.6059999999999999</v>
      </c>
      <c r="AA200" s="2">
        <f t="shared" si="129"/>
        <v>4404</v>
      </c>
      <c r="AB200" s="3">
        <f t="shared" si="130"/>
        <v>6.6059999999999999</v>
      </c>
      <c r="AC200" s="2"/>
      <c r="AD200" s="109" t="b">
        <f t="shared" ref="AD200:AD263" si="135">X200*Y200=Z200</f>
        <v>1</v>
      </c>
      <c r="AE200" s="109" t="b">
        <f t="shared" ref="AE200:AE263" si="136">U200+W200+Z200=AB200</f>
        <v>1</v>
      </c>
    </row>
    <row r="201" spans="1:31" ht="31.5">
      <c r="A201" s="2"/>
      <c r="B201" s="2" t="s">
        <v>129</v>
      </c>
      <c r="C201" s="2">
        <v>0</v>
      </c>
      <c r="D201" s="3">
        <v>0</v>
      </c>
      <c r="E201" s="2">
        <f t="shared" si="131"/>
        <v>0</v>
      </c>
      <c r="F201" s="3">
        <f t="shared" si="132"/>
        <v>0</v>
      </c>
      <c r="G201" s="108" t="e">
        <f t="shared" si="133"/>
        <v>#DIV/0!</v>
      </c>
      <c r="H201" s="108" t="e">
        <f t="shared" si="134"/>
        <v>#DIV/0!</v>
      </c>
      <c r="I201" s="2">
        <f t="shared" si="124"/>
        <v>0</v>
      </c>
      <c r="J201" s="3">
        <f t="shared" si="124"/>
        <v>0</v>
      </c>
      <c r="K201" s="2"/>
      <c r="L201" s="3"/>
      <c r="M201" s="2"/>
      <c r="N201" s="3"/>
      <c r="O201" s="2">
        <v>1.5E-3</v>
      </c>
      <c r="P201" s="2"/>
      <c r="Q201" s="3">
        <f t="shared" si="125"/>
        <v>0</v>
      </c>
      <c r="R201" s="2">
        <f t="shared" si="126"/>
        <v>0</v>
      </c>
      <c r="S201" s="3">
        <f t="shared" si="127"/>
        <v>0</v>
      </c>
      <c r="T201" s="2"/>
      <c r="U201" s="3"/>
      <c r="V201" s="2"/>
      <c r="W201" s="3"/>
      <c r="X201" s="2">
        <v>1.5E-3</v>
      </c>
      <c r="Y201" s="2"/>
      <c r="Z201" s="3">
        <f t="shared" si="128"/>
        <v>0</v>
      </c>
      <c r="AA201" s="2">
        <f t="shared" si="129"/>
        <v>0</v>
      </c>
      <c r="AB201" s="3">
        <f t="shared" si="130"/>
        <v>0</v>
      </c>
      <c r="AC201" s="2"/>
      <c r="AD201" s="109" t="b">
        <f t="shared" si="135"/>
        <v>1</v>
      </c>
      <c r="AE201" s="109" t="b">
        <f t="shared" si="136"/>
        <v>1</v>
      </c>
    </row>
    <row r="202" spans="1:31" ht="31.5">
      <c r="A202" s="2"/>
      <c r="B202" s="2" t="s">
        <v>130</v>
      </c>
      <c r="C202" s="2">
        <v>0</v>
      </c>
      <c r="D202" s="3">
        <v>0</v>
      </c>
      <c r="E202" s="2">
        <f t="shared" si="131"/>
        <v>0</v>
      </c>
      <c r="F202" s="3">
        <f t="shared" si="132"/>
        <v>0</v>
      </c>
      <c r="G202" s="108" t="e">
        <f t="shared" si="133"/>
        <v>#DIV/0!</v>
      </c>
      <c r="H202" s="108" t="e">
        <f t="shared" si="134"/>
        <v>#DIV/0!</v>
      </c>
      <c r="I202" s="2">
        <f t="shared" si="124"/>
        <v>0</v>
      </c>
      <c r="J202" s="3">
        <f t="shared" si="124"/>
        <v>0</v>
      </c>
      <c r="K202" s="2"/>
      <c r="L202" s="3"/>
      <c r="M202" s="2"/>
      <c r="N202" s="3"/>
      <c r="O202" s="2">
        <v>1.5E-3</v>
      </c>
      <c r="P202" s="2"/>
      <c r="Q202" s="3">
        <f t="shared" si="125"/>
        <v>0</v>
      </c>
      <c r="R202" s="2">
        <f t="shared" si="126"/>
        <v>0</v>
      </c>
      <c r="S202" s="3">
        <f t="shared" si="127"/>
        <v>0</v>
      </c>
      <c r="T202" s="2"/>
      <c r="U202" s="3"/>
      <c r="V202" s="2"/>
      <c r="W202" s="3"/>
      <c r="X202" s="2">
        <v>1.5E-3</v>
      </c>
      <c r="Y202" s="2"/>
      <c r="Z202" s="3">
        <f t="shared" si="128"/>
        <v>0</v>
      </c>
      <c r="AA202" s="2">
        <f t="shared" si="129"/>
        <v>0</v>
      </c>
      <c r="AB202" s="3">
        <f t="shared" si="130"/>
        <v>0</v>
      </c>
      <c r="AC202" s="2"/>
      <c r="AD202" s="109" t="b">
        <f t="shared" si="135"/>
        <v>1</v>
      </c>
      <c r="AE202" s="109" t="b">
        <f t="shared" si="136"/>
        <v>1</v>
      </c>
    </row>
    <row r="203" spans="1:31">
      <c r="A203" s="2">
        <f>+A196+0.01</f>
        <v>7.02</v>
      </c>
      <c r="B203" s="2" t="s">
        <v>131</v>
      </c>
      <c r="C203" s="2">
        <v>4328</v>
      </c>
      <c r="D203" s="3">
        <v>10.82</v>
      </c>
      <c r="E203" s="2">
        <f t="shared" si="131"/>
        <v>4328</v>
      </c>
      <c r="F203" s="3">
        <f t="shared" si="132"/>
        <v>10.82</v>
      </c>
      <c r="G203" s="108">
        <f t="shared" si="133"/>
        <v>1</v>
      </c>
      <c r="H203" s="108">
        <f t="shared" si="134"/>
        <v>1</v>
      </c>
      <c r="I203" s="2">
        <f t="shared" si="124"/>
        <v>0</v>
      </c>
      <c r="J203" s="3">
        <f t="shared" si="124"/>
        <v>0</v>
      </c>
      <c r="K203" s="2"/>
      <c r="L203" s="3"/>
      <c r="M203" s="2"/>
      <c r="N203" s="3"/>
      <c r="O203" s="2">
        <v>2.5000000000000001E-3</v>
      </c>
      <c r="P203" s="2">
        <v>3948</v>
      </c>
      <c r="Q203" s="3">
        <f t="shared" si="125"/>
        <v>9.870000000000001</v>
      </c>
      <c r="R203" s="2">
        <f t="shared" si="126"/>
        <v>3948</v>
      </c>
      <c r="S203" s="3">
        <f t="shared" si="127"/>
        <v>9.870000000000001</v>
      </c>
      <c r="T203" s="2"/>
      <c r="U203" s="3"/>
      <c r="V203" s="2"/>
      <c r="W203" s="3"/>
      <c r="X203" s="2">
        <v>2.5000000000000001E-3</v>
      </c>
      <c r="Y203" s="2">
        <v>3948</v>
      </c>
      <c r="Z203" s="3">
        <f t="shared" si="128"/>
        <v>9.870000000000001</v>
      </c>
      <c r="AA203" s="2">
        <f t="shared" si="129"/>
        <v>3948</v>
      </c>
      <c r="AB203" s="3">
        <f t="shared" si="130"/>
        <v>9.870000000000001</v>
      </c>
      <c r="AC203" s="2"/>
      <c r="AD203" s="109" t="b">
        <f t="shared" si="135"/>
        <v>1</v>
      </c>
      <c r="AE203" s="109" t="b">
        <f t="shared" si="136"/>
        <v>1</v>
      </c>
    </row>
    <row r="204" spans="1:31">
      <c r="A204" s="2">
        <f>+A203+0.01</f>
        <v>7.0299999999999994</v>
      </c>
      <c r="B204" s="2" t="s">
        <v>132</v>
      </c>
      <c r="C204" s="2">
        <v>0</v>
      </c>
      <c r="D204" s="3">
        <v>0</v>
      </c>
      <c r="E204" s="2">
        <f t="shared" si="131"/>
        <v>0</v>
      </c>
      <c r="F204" s="3">
        <f t="shared" si="132"/>
        <v>0</v>
      </c>
      <c r="G204" s="108" t="e">
        <f t="shared" si="133"/>
        <v>#DIV/0!</v>
      </c>
      <c r="H204" s="108" t="e">
        <f t="shared" si="134"/>
        <v>#DIV/0!</v>
      </c>
      <c r="I204" s="2">
        <f t="shared" si="124"/>
        <v>0</v>
      </c>
      <c r="J204" s="3">
        <f t="shared" si="124"/>
        <v>0</v>
      </c>
      <c r="K204" s="2"/>
      <c r="L204" s="3"/>
      <c r="M204" s="2"/>
      <c r="N204" s="3"/>
      <c r="O204" s="2">
        <v>2.5000000000000001E-3</v>
      </c>
      <c r="P204" s="2"/>
      <c r="Q204" s="3">
        <f t="shared" si="125"/>
        <v>0</v>
      </c>
      <c r="R204" s="2">
        <f t="shared" si="126"/>
        <v>0</v>
      </c>
      <c r="S204" s="3">
        <f t="shared" si="127"/>
        <v>0</v>
      </c>
      <c r="T204" s="2"/>
      <c r="U204" s="3"/>
      <c r="V204" s="2"/>
      <c r="W204" s="3"/>
      <c r="X204" s="2">
        <v>2.5000000000000001E-3</v>
      </c>
      <c r="Y204" s="2"/>
      <c r="Z204" s="3">
        <f t="shared" si="128"/>
        <v>0</v>
      </c>
      <c r="AA204" s="2">
        <f t="shared" si="129"/>
        <v>0</v>
      </c>
      <c r="AB204" s="3">
        <f t="shared" si="130"/>
        <v>0</v>
      </c>
      <c r="AC204" s="2"/>
      <c r="AD204" s="109" t="b">
        <f t="shared" si="135"/>
        <v>1</v>
      </c>
      <c r="AE204" s="109" t="b">
        <f t="shared" si="136"/>
        <v>1</v>
      </c>
    </row>
    <row r="205" spans="1:31" ht="31.5">
      <c r="A205" s="2">
        <f>+A204+0.01</f>
        <v>7.0399999999999991</v>
      </c>
      <c r="B205" s="2" t="s">
        <v>133</v>
      </c>
      <c r="C205" s="2">
        <v>0</v>
      </c>
      <c r="D205" s="3">
        <v>0</v>
      </c>
      <c r="E205" s="2">
        <f t="shared" si="131"/>
        <v>0</v>
      </c>
      <c r="F205" s="3">
        <f t="shared" si="132"/>
        <v>0</v>
      </c>
      <c r="G205" s="108" t="e">
        <f t="shared" si="133"/>
        <v>#DIV/0!</v>
      </c>
      <c r="H205" s="108" t="e">
        <f t="shared" si="134"/>
        <v>#DIV/0!</v>
      </c>
      <c r="I205" s="2">
        <f t="shared" si="124"/>
        <v>0</v>
      </c>
      <c r="J205" s="3">
        <f t="shared" si="124"/>
        <v>0</v>
      </c>
      <c r="K205" s="2"/>
      <c r="L205" s="3"/>
      <c r="M205" s="2"/>
      <c r="N205" s="3"/>
      <c r="O205" s="2">
        <v>2.5000000000000001E-3</v>
      </c>
      <c r="P205" s="2"/>
      <c r="Q205" s="3">
        <f t="shared" si="125"/>
        <v>0</v>
      </c>
      <c r="R205" s="2">
        <f t="shared" si="126"/>
        <v>0</v>
      </c>
      <c r="S205" s="3">
        <f t="shared" si="127"/>
        <v>0</v>
      </c>
      <c r="T205" s="2"/>
      <c r="U205" s="3"/>
      <c r="V205" s="2"/>
      <c r="W205" s="3"/>
      <c r="X205" s="2">
        <v>2.5000000000000001E-3</v>
      </c>
      <c r="Y205" s="2"/>
      <c r="Z205" s="3">
        <f t="shared" si="128"/>
        <v>0</v>
      </c>
      <c r="AA205" s="2">
        <f t="shared" si="129"/>
        <v>0</v>
      </c>
      <c r="AB205" s="3">
        <f t="shared" si="130"/>
        <v>0</v>
      </c>
      <c r="AC205" s="2"/>
      <c r="AD205" s="109" t="b">
        <f t="shared" si="135"/>
        <v>1</v>
      </c>
      <c r="AE205" s="109" t="b">
        <f t="shared" si="136"/>
        <v>1</v>
      </c>
    </row>
    <row r="206" spans="1:31" s="176" customFormat="1">
      <c r="A206" s="4"/>
      <c r="B206" s="4" t="s">
        <v>106</v>
      </c>
      <c r="C206" s="4">
        <f>SUM(C196:C205)</f>
        <v>14602</v>
      </c>
      <c r="D206" s="5">
        <f>SUM(D196:D205)</f>
        <v>26.231000000000002</v>
      </c>
      <c r="E206" s="4">
        <f>SUM(E196:E205)</f>
        <v>14602</v>
      </c>
      <c r="F206" s="5">
        <f>SUM(F196:F205)</f>
        <v>26.231000000000002</v>
      </c>
      <c r="G206" s="175">
        <f t="shared" si="133"/>
        <v>1</v>
      </c>
      <c r="H206" s="175">
        <f t="shared" si="134"/>
        <v>1</v>
      </c>
      <c r="I206" s="4">
        <f t="shared" ref="I206:N206" si="137">SUM(I196:I205)</f>
        <v>0</v>
      </c>
      <c r="J206" s="5">
        <f t="shared" si="137"/>
        <v>0</v>
      </c>
      <c r="K206" s="4">
        <f t="shared" si="137"/>
        <v>0</v>
      </c>
      <c r="L206" s="5">
        <f t="shared" si="137"/>
        <v>0</v>
      </c>
      <c r="M206" s="4">
        <f t="shared" si="137"/>
        <v>0</v>
      </c>
      <c r="N206" s="5">
        <f t="shared" si="137"/>
        <v>0</v>
      </c>
      <c r="O206" s="4">
        <f t="shared" ref="O206:AB206" si="138">SUM(O196:O205)</f>
        <v>1.6500000000000001E-2</v>
      </c>
      <c r="P206" s="4">
        <f t="shared" si="138"/>
        <v>12997</v>
      </c>
      <c r="Q206" s="5">
        <f t="shared" si="138"/>
        <v>23.4435</v>
      </c>
      <c r="R206" s="4">
        <f t="shared" si="138"/>
        <v>12997</v>
      </c>
      <c r="S206" s="5">
        <f t="shared" si="138"/>
        <v>23.4435</v>
      </c>
      <c r="T206" s="4">
        <f t="shared" si="138"/>
        <v>0</v>
      </c>
      <c r="U206" s="5">
        <f t="shared" si="138"/>
        <v>0</v>
      </c>
      <c r="V206" s="4">
        <f t="shared" si="138"/>
        <v>0</v>
      </c>
      <c r="W206" s="5">
        <f t="shared" si="138"/>
        <v>0</v>
      </c>
      <c r="X206" s="4">
        <v>1.6500000000000001E-2</v>
      </c>
      <c r="Y206" s="4">
        <f t="shared" si="138"/>
        <v>12997</v>
      </c>
      <c r="Z206" s="5">
        <f t="shared" si="138"/>
        <v>23.4435</v>
      </c>
      <c r="AA206" s="4">
        <f t="shared" si="138"/>
        <v>12997</v>
      </c>
      <c r="AB206" s="5">
        <f t="shared" si="138"/>
        <v>23.4435</v>
      </c>
      <c r="AC206" s="4"/>
      <c r="AD206" s="109" t="b">
        <f t="shared" si="135"/>
        <v>0</v>
      </c>
      <c r="AE206" s="109" t="b">
        <f t="shared" si="136"/>
        <v>1</v>
      </c>
    </row>
    <row r="207" spans="1:31" s="176" customFormat="1" ht="31.5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5"/>
        <v>1</v>
      </c>
      <c r="AE207" s="109" t="b">
        <f t="shared" si="136"/>
        <v>1</v>
      </c>
    </row>
    <row r="208" spans="1:31">
      <c r="A208" s="2">
        <v>8.01</v>
      </c>
      <c r="B208" s="2" t="s">
        <v>135</v>
      </c>
      <c r="C208" s="2">
        <v>6669</v>
      </c>
      <c r="D208" s="3">
        <v>26.676000000000002</v>
      </c>
      <c r="E208" s="2">
        <f t="shared" ref="E208:F211" si="139">C208</f>
        <v>6669</v>
      </c>
      <c r="F208" s="3">
        <f t="shared" si="139"/>
        <v>26.676000000000002</v>
      </c>
      <c r="G208" s="108">
        <f t="shared" si="133"/>
        <v>1</v>
      </c>
      <c r="H208" s="108">
        <f t="shared" si="134"/>
        <v>1</v>
      </c>
      <c r="I208" s="2">
        <f t="shared" ref="I208:J211" si="140">C208-E208</f>
        <v>0</v>
      </c>
      <c r="J208" s="3">
        <f t="shared" si="140"/>
        <v>0</v>
      </c>
      <c r="K208" s="2"/>
      <c r="L208" s="3"/>
      <c r="M208" s="2"/>
      <c r="N208" s="3"/>
      <c r="O208" s="2">
        <v>4.0000000000000001E-3</v>
      </c>
      <c r="P208" s="2">
        <v>5983</v>
      </c>
      <c r="Q208" s="3">
        <f>P208*O208</f>
        <v>23.932000000000002</v>
      </c>
      <c r="R208" s="2">
        <f t="shared" ref="R208:S211" si="141">K208+M208+P208</f>
        <v>5983</v>
      </c>
      <c r="S208" s="3">
        <f t="shared" si="141"/>
        <v>23.932000000000002</v>
      </c>
      <c r="T208" s="2"/>
      <c r="U208" s="3"/>
      <c r="V208" s="2"/>
      <c r="W208" s="3"/>
      <c r="X208" s="2">
        <v>4.0000000000000001E-3</v>
      </c>
      <c r="Y208" s="2">
        <v>5983</v>
      </c>
      <c r="Z208" s="3">
        <f>X208*Y208</f>
        <v>23.932000000000002</v>
      </c>
      <c r="AA208" s="2">
        <f t="shared" ref="AA208:AB211" si="142">T208+V208+Y208</f>
        <v>5983</v>
      </c>
      <c r="AB208" s="3">
        <f t="shared" si="142"/>
        <v>23.932000000000002</v>
      </c>
      <c r="AC208" s="2"/>
      <c r="AD208" s="109" t="b">
        <f t="shared" si="135"/>
        <v>1</v>
      </c>
      <c r="AE208" s="109" t="b">
        <f t="shared" si="136"/>
        <v>1</v>
      </c>
    </row>
    <row r="209" spans="1:31">
      <c r="A209" s="2">
        <f>+A208+0.01</f>
        <v>8.02</v>
      </c>
      <c r="B209" s="2" t="s">
        <v>136</v>
      </c>
      <c r="C209" s="2">
        <v>0</v>
      </c>
      <c r="D209" s="3">
        <v>0</v>
      </c>
      <c r="E209" s="2">
        <f t="shared" si="139"/>
        <v>0</v>
      </c>
      <c r="F209" s="3">
        <f t="shared" si="139"/>
        <v>0</v>
      </c>
      <c r="G209" s="108" t="e">
        <f t="shared" si="133"/>
        <v>#DIV/0!</v>
      </c>
      <c r="H209" s="108" t="e">
        <f t="shared" si="134"/>
        <v>#DIV/0!</v>
      </c>
      <c r="I209" s="2">
        <f t="shared" si="140"/>
        <v>0</v>
      </c>
      <c r="J209" s="3">
        <f t="shared" si="140"/>
        <v>0</v>
      </c>
      <c r="K209" s="2"/>
      <c r="L209" s="3"/>
      <c r="M209" s="2"/>
      <c r="N209" s="3"/>
      <c r="O209" s="2">
        <v>4.0000000000000001E-3</v>
      </c>
      <c r="P209" s="2">
        <v>1</v>
      </c>
      <c r="Q209" s="3">
        <f>P209*O209</f>
        <v>4.0000000000000001E-3</v>
      </c>
      <c r="R209" s="2">
        <f t="shared" si="141"/>
        <v>1</v>
      </c>
      <c r="S209" s="3">
        <f t="shared" si="141"/>
        <v>4.0000000000000001E-3</v>
      </c>
      <c r="T209" s="2"/>
      <c r="U209" s="3"/>
      <c r="V209" s="2"/>
      <c r="W209" s="3"/>
      <c r="X209" s="2">
        <v>4.0000000000000001E-3</v>
      </c>
      <c r="Y209" s="2">
        <v>1</v>
      </c>
      <c r="Z209" s="3">
        <f>X209*Y209</f>
        <v>4.0000000000000001E-3</v>
      </c>
      <c r="AA209" s="2">
        <f t="shared" si="142"/>
        <v>1</v>
      </c>
      <c r="AB209" s="3">
        <f t="shared" si="142"/>
        <v>4.0000000000000001E-3</v>
      </c>
      <c r="AC209" s="2"/>
      <c r="AD209" s="109" t="b">
        <f t="shared" si="135"/>
        <v>1</v>
      </c>
      <c r="AE209" s="109" t="b">
        <f t="shared" si="136"/>
        <v>1</v>
      </c>
    </row>
    <row r="210" spans="1:31">
      <c r="A210" s="2">
        <f>+A209+0.01</f>
        <v>8.0299999999999994</v>
      </c>
      <c r="B210" s="2" t="s">
        <v>137</v>
      </c>
      <c r="C210" s="2">
        <v>7292</v>
      </c>
      <c r="D210" s="3">
        <v>29.167999999999999</v>
      </c>
      <c r="E210" s="2">
        <f t="shared" si="139"/>
        <v>7292</v>
      </c>
      <c r="F210" s="3">
        <f t="shared" si="139"/>
        <v>29.167999999999999</v>
      </c>
      <c r="G210" s="108">
        <f t="shared" si="133"/>
        <v>1</v>
      </c>
      <c r="H210" s="108">
        <f t="shared" si="134"/>
        <v>1</v>
      </c>
      <c r="I210" s="2">
        <f t="shared" si="140"/>
        <v>0</v>
      </c>
      <c r="J210" s="3">
        <f t="shared" si="140"/>
        <v>0</v>
      </c>
      <c r="K210" s="2"/>
      <c r="L210" s="3"/>
      <c r="M210" s="2"/>
      <c r="N210" s="3"/>
      <c r="O210" s="2">
        <v>4.0000000000000001E-3</v>
      </c>
      <c r="P210" s="2">
        <v>6546</v>
      </c>
      <c r="Q210" s="3">
        <f>P210*O210</f>
        <v>26.184000000000001</v>
      </c>
      <c r="R210" s="2">
        <f t="shared" si="141"/>
        <v>6546</v>
      </c>
      <c r="S210" s="3">
        <f t="shared" si="141"/>
        <v>26.184000000000001</v>
      </c>
      <c r="T210" s="2"/>
      <c r="U210" s="3"/>
      <c r="V210" s="2"/>
      <c r="W210" s="3"/>
      <c r="X210" s="2">
        <v>4.0000000000000001E-3</v>
      </c>
      <c r="Y210" s="2">
        <v>6546</v>
      </c>
      <c r="Z210" s="3">
        <f>X210*Y210</f>
        <v>26.184000000000001</v>
      </c>
      <c r="AA210" s="2">
        <f t="shared" si="142"/>
        <v>6546</v>
      </c>
      <c r="AB210" s="3">
        <f t="shared" si="142"/>
        <v>26.184000000000001</v>
      </c>
      <c r="AC210" s="2"/>
      <c r="AD210" s="109" t="b">
        <f t="shared" si="135"/>
        <v>1</v>
      </c>
      <c r="AE210" s="109" t="b">
        <f t="shared" si="136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9"/>
        <v>0</v>
      </c>
      <c r="F211" s="3">
        <f t="shared" si="139"/>
        <v>0</v>
      </c>
      <c r="G211" s="108" t="e">
        <f t="shared" si="133"/>
        <v>#DIV/0!</v>
      </c>
      <c r="H211" s="108" t="e">
        <f t="shared" si="134"/>
        <v>#DIV/0!</v>
      </c>
      <c r="I211" s="2">
        <f t="shared" si="140"/>
        <v>0</v>
      </c>
      <c r="J211" s="3">
        <f t="shared" si="140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1"/>
        <v>0</v>
      </c>
      <c r="S211" s="3">
        <f t="shared" si="141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2"/>
        <v>0</v>
      </c>
      <c r="AB211" s="3">
        <f t="shared" si="142"/>
        <v>0</v>
      </c>
      <c r="AC211" s="2"/>
      <c r="AD211" s="109" t="b">
        <f t="shared" si="135"/>
        <v>1</v>
      </c>
      <c r="AE211" s="109" t="b">
        <f t="shared" si="136"/>
        <v>1</v>
      </c>
    </row>
    <row r="212" spans="1:31" s="176" customFormat="1">
      <c r="A212" s="4"/>
      <c r="B212" s="4" t="s">
        <v>108</v>
      </c>
      <c r="C212" s="4">
        <f>SUM(C208:C211)</f>
        <v>13961</v>
      </c>
      <c r="D212" s="5">
        <f>SUM(D208:D211)</f>
        <v>55.844000000000001</v>
      </c>
      <c r="E212" s="4">
        <f>SUM(E208:E211)</f>
        <v>13961</v>
      </c>
      <c r="F212" s="5">
        <f>SUM(F208:F211)</f>
        <v>55.844000000000001</v>
      </c>
      <c r="G212" s="175">
        <f t="shared" si="133"/>
        <v>1</v>
      </c>
      <c r="H212" s="175">
        <f t="shared" si="134"/>
        <v>1</v>
      </c>
      <c r="I212" s="4">
        <f t="shared" ref="I212:N212" si="143">SUM(I208:I211)</f>
        <v>0</v>
      </c>
      <c r="J212" s="5">
        <f t="shared" si="143"/>
        <v>0</v>
      </c>
      <c r="K212" s="4">
        <f t="shared" si="143"/>
        <v>0</v>
      </c>
      <c r="L212" s="5">
        <f t="shared" si="143"/>
        <v>0</v>
      </c>
      <c r="M212" s="4">
        <f t="shared" si="143"/>
        <v>0</v>
      </c>
      <c r="N212" s="5">
        <f t="shared" si="143"/>
        <v>0</v>
      </c>
      <c r="O212" s="4">
        <f t="shared" ref="O212:AB212" si="144">SUM(O208:O211)</f>
        <v>1.2E-2</v>
      </c>
      <c r="P212" s="4">
        <f>SUM(P208:P211)</f>
        <v>12530</v>
      </c>
      <c r="Q212" s="5">
        <f t="shared" si="144"/>
        <v>50.120000000000005</v>
      </c>
      <c r="R212" s="4">
        <f t="shared" si="144"/>
        <v>12530</v>
      </c>
      <c r="S212" s="5">
        <f t="shared" si="144"/>
        <v>50.120000000000005</v>
      </c>
      <c r="T212" s="4">
        <f t="shared" si="144"/>
        <v>0</v>
      </c>
      <c r="U212" s="5">
        <f t="shared" si="144"/>
        <v>0</v>
      </c>
      <c r="V212" s="4">
        <f t="shared" si="144"/>
        <v>0</v>
      </c>
      <c r="W212" s="5">
        <f t="shared" si="144"/>
        <v>0</v>
      </c>
      <c r="X212" s="4">
        <v>1.2E-2</v>
      </c>
      <c r="Y212" s="4">
        <f t="shared" si="144"/>
        <v>12530</v>
      </c>
      <c r="Z212" s="5">
        <f t="shared" si="144"/>
        <v>50.120000000000005</v>
      </c>
      <c r="AA212" s="4">
        <f t="shared" si="144"/>
        <v>12530</v>
      </c>
      <c r="AB212" s="5">
        <f t="shared" si="144"/>
        <v>50.120000000000005</v>
      </c>
      <c r="AC212" s="4"/>
      <c r="AD212" s="109" t="b">
        <f t="shared" si="135"/>
        <v>0</v>
      </c>
      <c r="AE212" s="109" t="b">
        <f t="shared" si="136"/>
        <v>1</v>
      </c>
    </row>
    <row r="213" spans="1:31" s="176" customFormat="1" ht="31.5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5"/>
        <v>1</v>
      </c>
      <c r="AE213" s="109" t="b">
        <f t="shared" si="136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3"/>
        <v>#DIV/0!</v>
      </c>
      <c r="H214" s="108" t="e">
        <f t="shared" si="134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5"/>
        <v>1</v>
      </c>
      <c r="AE214" s="109" t="b">
        <f t="shared" si="136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3"/>
        <v>#DIV/0!</v>
      </c>
      <c r="H215" s="108" t="e">
        <f t="shared" si="134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5"/>
        <v>1</v>
      </c>
      <c r="AE215" s="109" t="b">
        <f t="shared" si="136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3"/>
        <v>#DIV/0!</v>
      </c>
      <c r="H216" s="175" t="e">
        <f t="shared" si="134"/>
        <v>#DIV/0!</v>
      </c>
      <c r="I216" s="4">
        <f t="shared" ref="I216:AB216" si="145">SUM(I214:I215)</f>
        <v>0</v>
      </c>
      <c r="J216" s="5">
        <f t="shared" si="145"/>
        <v>0</v>
      </c>
      <c r="K216" s="4">
        <f t="shared" si="145"/>
        <v>0</v>
      </c>
      <c r="L216" s="5">
        <f t="shared" si="145"/>
        <v>0</v>
      </c>
      <c r="M216" s="4">
        <f t="shared" si="145"/>
        <v>0</v>
      </c>
      <c r="N216" s="5">
        <f t="shared" si="145"/>
        <v>0</v>
      </c>
      <c r="O216" s="4">
        <f t="shared" si="145"/>
        <v>0.7</v>
      </c>
      <c r="P216" s="4">
        <f t="shared" si="145"/>
        <v>0</v>
      </c>
      <c r="Q216" s="5">
        <f t="shared" si="145"/>
        <v>0</v>
      </c>
      <c r="R216" s="4">
        <f t="shared" si="145"/>
        <v>0</v>
      </c>
      <c r="S216" s="5">
        <f t="shared" si="145"/>
        <v>0</v>
      </c>
      <c r="T216" s="4">
        <f t="shared" si="145"/>
        <v>0</v>
      </c>
      <c r="U216" s="5">
        <f t="shared" si="145"/>
        <v>0</v>
      </c>
      <c r="V216" s="4">
        <f t="shared" si="145"/>
        <v>0</v>
      </c>
      <c r="W216" s="5">
        <f t="shared" si="145"/>
        <v>0</v>
      </c>
      <c r="X216" s="4">
        <v>0.7</v>
      </c>
      <c r="Y216" s="4">
        <f t="shared" si="145"/>
        <v>0</v>
      </c>
      <c r="Z216" s="5">
        <f t="shared" si="145"/>
        <v>0</v>
      </c>
      <c r="AA216" s="4">
        <f t="shared" si="145"/>
        <v>0</v>
      </c>
      <c r="AB216" s="5">
        <f t="shared" si="145"/>
        <v>0</v>
      </c>
      <c r="AC216" s="4"/>
      <c r="AD216" s="109" t="b">
        <f t="shared" si="135"/>
        <v>1</v>
      </c>
      <c r="AE216" s="109" t="b">
        <f t="shared" si="136"/>
        <v>1</v>
      </c>
    </row>
    <row r="217" spans="1:31" s="176" customFormat="1" ht="31.5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5"/>
        <v>1</v>
      </c>
      <c r="AE217" s="109" t="b">
        <f t="shared" si="136"/>
        <v>1</v>
      </c>
    </row>
    <row r="218" spans="1:31" s="176" customFormat="1" ht="31.5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5"/>
        <v>1</v>
      </c>
      <c r="AE218" s="109" t="b">
        <f t="shared" si="136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5"/>
        <v>1</v>
      </c>
      <c r="AE219" s="109" t="b">
        <f t="shared" si="136"/>
        <v>1</v>
      </c>
    </row>
    <row r="220" spans="1:31" ht="31.5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3"/>
        <v>#DIV/0!</v>
      </c>
      <c r="H220" s="108" t="e">
        <f t="shared" si="134"/>
        <v>#DIV/0!</v>
      </c>
      <c r="I220" s="2">
        <f t="shared" ref="I220:J232" si="146">C220-E220</f>
        <v>0</v>
      </c>
      <c r="J220" s="3">
        <f t="shared" si="146"/>
        <v>0</v>
      </c>
      <c r="K220" s="2"/>
      <c r="L220" s="3"/>
      <c r="M220" s="2"/>
      <c r="N220" s="3"/>
      <c r="O220" s="2"/>
      <c r="P220" s="2"/>
      <c r="Q220" s="3">
        <f t="shared" ref="Q220:Q236" si="147">P220*O220</f>
        <v>0</v>
      </c>
      <c r="R220" s="2">
        <f t="shared" ref="R220:S222" si="148">K220+M220+P220</f>
        <v>0</v>
      </c>
      <c r="S220" s="3">
        <f t="shared" si="148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9">T220+V220+Y220</f>
        <v>0</v>
      </c>
      <c r="AB220" s="3">
        <f t="shared" si="149"/>
        <v>0</v>
      </c>
      <c r="AC220" s="2"/>
      <c r="AD220" s="109" t="b">
        <f t="shared" si="135"/>
        <v>1</v>
      </c>
      <c r="AE220" s="109" t="b">
        <f t="shared" si="136"/>
        <v>1</v>
      </c>
    </row>
    <row r="221" spans="1:31" ht="47.25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3"/>
        <v>#DIV/0!</v>
      </c>
      <c r="H221" s="108" t="e">
        <f t="shared" si="134"/>
        <v>#DIV/0!</v>
      </c>
      <c r="I221" s="2">
        <f t="shared" si="146"/>
        <v>0</v>
      </c>
      <c r="J221" s="3">
        <f t="shared" si="146"/>
        <v>0</v>
      </c>
      <c r="K221" s="2"/>
      <c r="L221" s="3"/>
      <c r="M221" s="2"/>
      <c r="N221" s="3"/>
      <c r="O221" s="2"/>
      <c r="P221" s="2"/>
      <c r="Q221" s="3">
        <f t="shared" si="147"/>
        <v>0</v>
      </c>
      <c r="R221" s="2">
        <f t="shared" si="148"/>
        <v>0</v>
      </c>
      <c r="S221" s="3">
        <f t="shared" si="148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9"/>
        <v>0</v>
      </c>
      <c r="AB221" s="3">
        <f t="shared" si="149"/>
        <v>0</v>
      </c>
      <c r="AC221" s="2"/>
      <c r="AD221" s="109" t="b">
        <f t="shared" si="135"/>
        <v>1</v>
      </c>
      <c r="AE221" s="109" t="b">
        <f t="shared" si="136"/>
        <v>1</v>
      </c>
    </row>
    <row r="222" spans="1:31" ht="78.7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3"/>
        <v>#DIV/0!</v>
      </c>
      <c r="H222" s="108" t="e">
        <f t="shared" si="134"/>
        <v>#DIV/0!</v>
      </c>
      <c r="I222" s="2">
        <f t="shared" si="146"/>
        <v>0</v>
      </c>
      <c r="J222" s="3">
        <f t="shared" si="146"/>
        <v>0</v>
      </c>
      <c r="K222" s="2"/>
      <c r="L222" s="3"/>
      <c r="M222" s="2"/>
      <c r="N222" s="3"/>
      <c r="O222" s="2"/>
      <c r="P222" s="2"/>
      <c r="Q222" s="3">
        <f t="shared" si="147"/>
        <v>0</v>
      </c>
      <c r="R222" s="2">
        <f t="shared" si="148"/>
        <v>0</v>
      </c>
      <c r="S222" s="3">
        <f t="shared" si="148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9"/>
        <v>0</v>
      </c>
      <c r="AB222" s="3">
        <f t="shared" si="149"/>
        <v>0</v>
      </c>
      <c r="AC222" s="2"/>
      <c r="AD222" s="109" t="b">
        <f t="shared" si="135"/>
        <v>1</v>
      </c>
      <c r="AE222" s="109" t="b">
        <f t="shared" si="136"/>
        <v>1</v>
      </c>
    </row>
    <row r="223" spans="1:31" s="176" customFormat="1" ht="31.5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5"/>
        <v>1</v>
      </c>
      <c r="AE223" s="109" t="b">
        <f t="shared" si="136"/>
        <v>1</v>
      </c>
    </row>
    <row r="224" spans="1:31" ht="47.2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3"/>
        <v>#DIV/0!</v>
      </c>
      <c r="H224" s="108" t="e">
        <f t="shared" si="134"/>
        <v>#DIV/0!</v>
      </c>
      <c r="I224" s="2">
        <f t="shared" si="146"/>
        <v>0</v>
      </c>
      <c r="J224" s="3">
        <f t="shared" si="146"/>
        <v>0</v>
      </c>
      <c r="K224" s="2"/>
      <c r="L224" s="3"/>
      <c r="M224" s="2"/>
      <c r="N224" s="3"/>
      <c r="O224" s="2"/>
      <c r="P224" s="2"/>
      <c r="Q224" s="3">
        <f t="shared" si="147"/>
        <v>0</v>
      </c>
      <c r="R224" s="2">
        <f t="shared" ref="R224:R236" si="150">K224+M224+P224</f>
        <v>0</v>
      </c>
      <c r="S224" s="3">
        <f t="shared" ref="S224:S236" si="151">L224+N224+Q224</f>
        <v>0</v>
      </c>
      <c r="T224" s="2"/>
      <c r="U224" s="3"/>
      <c r="V224" s="2"/>
      <c r="W224" s="3"/>
      <c r="X224" s="2"/>
      <c r="Y224" s="2"/>
      <c r="Z224" s="3">
        <f t="shared" ref="Z224:Z236" si="152">X224*Y224</f>
        <v>0</v>
      </c>
      <c r="AA224" s="2">
        <f t="shared" ref="AA224:AA236" si="153">T224+V224+Y224</f>
        <v>0</v>
      </c>
      <c r="AB224" s="3">
        <f t="shared" ref="AB224:AB236" si="154">U224+W224+Z224</f>
        <v>0</v>
      </c>
      <c r="AC224" s="2"/>
      <c r="AD224" s="109" t="b">
        <f t="shared" si="135"/>
        <v>1</v>
      </c>
      <c r="AE224" s="109" t="b">
        <f t="shared" si="136"/>
        <v>1</v>
      </c>
    </row>
    <row r="225" spans="1:31" ht="31.5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3"/>
        <v>#DIV/0!</v>
      </c>
      <c r="H225" s="108" t="e">
        <f t="shared" si="134"/>
        <v>#DIV/0!</v>
      </c>
      <c r="I225" s="2">
        <f t="shared" si="146"/>
        <v>0</v>
      </c>
      <c r="J225" s="3">
        <f t="shared" si="146"/>
        <v>0</v>
      </c>
      <c r="K225" s="2"/>
      <c r="L225" s="3"/>
      <c r="M225" s="2"/>
      <c r="N225" s="3"/>
      <c r="O225" s="2"/>
      <c r="P225" s="2"/>
      <c r="Q225" s="3">
        <f t="shared" si="147"/>
        <v>0</v>
      </c>
      <c r="R225" s="2">
        <f t="shared" si="150"/>
        <v>0</v>
      </c>
      <c r="S225" s="3">
        <f t="shared" si="151"/>
        <v>0</v>
      </c>
      <c r="T225" s="2"/>
      <c r="U225" s="3"/>
      <c r="V225" s="2"/>
      <c r="W225" s="3"/>
      <c r="X225" s="2"/>
      <c r="Y225" s="2"/>
      <c r="Z225" s="3">
        <f t="shared" si="152"/>
        <v>0</v>
      </c>
      <c r="AA225" s="2">
        <f t="shared" si="153"/>
        <v>0</v>
      </c>
      <c r="AB225" s="3">
        <f t="shared" si="154"/>
        <v>0</v>
      </c>
      <c r="AC225" s="2"/>
      <c r="AD225" s="109" t="b">
        <f t="shared" si="135"/>
        <v>1</v>
      </c>
      <c r="AE225" s="109" t="b">
        <f t="shared" si="136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3"/>
        <v>#DIV/0!</v>
      </c>
      <c r="H226" s="108" t="e">
        <f t="shared" si="134"/>
        <v>#DIV/0!</v>
      </c>
      <c r="I226" s="2">
        <f t="shared" si="146"/>
        <v>0</v>
      </c>
      <c r="J226" s="3">
        <f t="shared" si="146"/>
        <v>0</v>
      </c>
      <c r="K226" s="2"/>
      <c r="L226" s="3"/>
      <c r="M226" s="2"/>
      <c r="N226" s="3"/>
      <c r="O226" s="2"/>
      <c r="P226" s="2"/>
      <c r="Q226" s="3">
        <f t="shared" si="147"/>
        <v>0</v>
      </c>
      <c r="R226" s="2">
        <f t="shared" si="150"/>
        <v>0</v>
      </c>
      <c r="S226" s="3">
        <f t="shared" si="151"/>
        <v>0</v>
      </c>
      <c r="T226" s="2"/>
      <c r="U226" s="3"/>
      <c r="V226" s="2"/>
      <c r="W226" s="3"/>
      <c r="X226" s="2"/>
      <c r="Y226" s="2"/>
      <c r="Z226" s="3">
        <f t="shared" si="152"/>
        <v>0</v>
      </c>
      <c r="AA226" s="2">
        <f t="shared" si="153"/>
        <v>0</v>
      </c>
      <c r="AB226" s="3">
        <f t="shared" si="154"/>
        <v>0</v>
      </c>
      <c r="AC226" s="2"/>
      <c r="AD226" s="109" t="b">
        <f t="shared" si="135"/>
        <v>1</v>
      </c>
      <c r="AE226" s="109" t="b">
        <f t="shared" si="136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3"/>
        <v>#DIV/0!</v>
      </c>
      <c r="H227" s="108" t="e">
        <f t="shared" si="134"/>
        <v>#DIV/0!</v>
      </c>
      <c r="I227" s="2">
        <f t="shared" si="146"/>
        <v>0</v>
      </c>
      <c r="J227" s="3">
        <f t="shared" si="146"/>
        <v>0</v>
      </c>
      <c r="K227" s="2"/>
      <c r="L227" s="3"/>
      <c r="M227" s="2"/>
      <c r="N227" s="3"/>
      <c r="O227" s="2"/>
      <c r="P227" s="2"/>
      <c r="Q227" s="3">
        <f t="shared" si="147"/>
        <v>0</v>
      </c>
      <c r="R227" s="2">
        <f t="shared" si="150"/>
        <v>0</v>
      </c>
      <c r="S227" s="3">
        <f t="shared" si="151"/>
        <v>0</v>
      </c>
      <c r="T227" s="2"/>
      <c r="U227" s="3"/>
      <c r="V227" s="2"/>
      <c r="W227" s="3"/>
      <c r="X227" s="2"/>
      <c r="Y227" s="2"/>
      <c r="Z227" s="3">
        <f t="shared" si="152"/>
        <v>0</v>
      </c>
      <c r="AA227" s="2">
        <f t="shared" si="153"/>
        <v>0</v>
      </c>
      <c r="AB227" s="3">
        <f t="shared" si="154"/>
        <v>0</v>
      </c>
      <c r="AC227" s="2"/>
      <c r="AD227" s="109" t="b">
        <f t="shared" si="135"/>
        <v>1</v>
      </c>
      <c r="AE227" s="109" t="b">
        <f t="shared" si="136"/>
        <v>1</v>
      </c>
    </row>
    <row r="228" spans="1:31" ht="63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3"/>
        <v>#DIV/0!</v>
      </c>
      <c r="H228" s="108" t="e">
        <f t="shared" si="134"/>
        <v>#DIV/0!</v>
      </c>
      <c r="I228" s="2">
        <f t="shared" si="146"/>
        <v>0</v>
      </c>
      <c r="J228" s="3">
        <f t="shared" si="146"/>
        <v>0</v>
      </c>
      <c r="K228" s="2"/>
      <c r="L228" s="3"/>
      <c r="M228" s="2"/>
      <c r="N228" s="3"/>
      <c r="O228" s="2"/>
      <c r="P228" s="2"/>
      <c r="Q228" s="3">
        <f t="shared" si="147"/>
        <v>0</v>
      </c>
      <c r="R228" s="2">
        <f t="shared" si="150"/>
        <v>0</v>
      </c>
      <c r="S228" s="3">
        <f t="shared" si="151"/>
        <v>0</v>
      </c>
      <c r="T228" s="2"/>
      <c r="U228" s="3"/>
      <c r="V228" s="2"/>
      <c r="W228" s="3"/>
      <c r="X228" s="2"/>
      <c r="Y228" s="2"/>
      <c r="Z228" s="3">
        <f t="shared" si="152"/>
        <v>0</v>
      </c>
      <c r="AA228" s="2">
        <f t="shared" si="153"/>
        <v>0</v>
      </c>
      <c r="AB228" s="3">
        <f t="shared" si="154"/>
        <v>0</v>
      </c>
      <c r="AC228" s="2"/>
      <c r="AD228" s="109" t="b">
        <f t="shared" si="135"/>
        <v>1</v>
      </c>
      <c r="AE228" s="109" t="b">
        <f t="shared" si="136"/>
        <v>1</v>
      </c>
    </row>
    <row r="229" spans="1:31" ht="31.5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3"/>
        <v>#DIV/0!</v>
      </c>
      <c r="H229" s="108" t="e">
        <f t="shared" si="134"/>
        <v>#DIV/0!</v>
      </c>
      <c r="I229" s="2">
        <f t="shared" si="146"/>
        <v>0</v>
      </c>
      <c r="J229" s="3">
        <f t="shared" si="146"/>
        <v>0</v>
      </c>
      <c r="K229" s="2"/>
      <c r="L229" s="3"/>
      <c r="M229" s="2"/>
      <c r="N229" s="3"/>
      <c r="O229" s="2"/>
      <c r="P229" s="2"/>
      <c r="Q229" s="3">
        <f t="shared" si="147"/>
        <v>0</v>
      </c>
      <c r="R229" s="2">
        <f t="shared" si="150"/>
        <v>0</v>
      </c>
      <c r="S229" s="3">
        <f t="shared" si="151"/>
        <v>0</v>
      </c>
      <c r="T229" s="2"/>
      <c r="U229" s="3"/>
      <c r="V229" s="2"/>
      <c r="W229" s="3"/>
      <c r="X229" s="2"/>
      <c r="Y229" s="2"/>
      <c r="Z229" s="3">
        <f t="shared" si="152"/>
        <v>0</v>
      </c>
      <c r="AA229" s="2">
        <f t="shared" si="153"/>
        <v>0</v>
      </c>
      <c r="AB229" s="3">
        <f t="shared" si="154"/>
        <v>0</v>
      </c>
      <c r="AC229" s="2"/>
      <c r="AD229" s="109" t="b">
        <f t="shared" si="135"/>
        <v>1</v>
      </c>
      <c r="AE229" s="109" t="b">
        <f t="shared" si="136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3"/>
        <v>#DIV/0!</v>
      </c>
      <c r="H230" s="108" t="e">
        <f t="shared" si="134"/>
        <v>#DIV/0!</v>
      </c>
      <c r="I230" s="2">
        <f t="shared" si="146"/>
        <v>0</v>
      </c>
      <c r="J230" s="3">
        <f t="shared" si="146"/>
        <v>0</v>
      </c>
      <c r="K230" s="2"/>
      <c r="L230" s="3"/>
      <c r="M230" s="2"/>
      <c r="N230" s="3"/>
      <c r="O230" s="2"/>
      <c r="P230" s="2"/>
      <c r="Q230" s="3">
        <f t="shared" si="147"/>
        <v>0</v>
      </c>
      <c r="R230" s="2">
        <f t="shared" si="150"/>
        <v>0</v>
      </c>
      <c r="S230" s="3">
        <f t="shared" si="151"/>
        <v>0</v>
      </c>
      <c r="T230" s="2"/>
      <c r="U230" s="3"/>
      <c r="V230" s="2"/>
      <c r="W230" s="3"/>
      <c r="X230" s="2"/>
      <c r="Y230" s="2"/>
      <c r="Z230" s="3">
        <f t="shared" si="152"/>
        <v>0</v>
      </c>
      <c r="AA230" s="2">
        <f t="shared" si="153"/>
        <v>0</v>
      </c>
      <c r="AB230" s="3">
        <f t="shared" si="154"/>
        <v>0</v>
      </c>
      <c r="AC230" s="2"/>
      <c r="AD230" s="109" t="b">
        <f t="shared" si="135"/>
        <v>1</v>
      </c>
      <c r="AE230" s="109" t="b">
        <f t="shared" si="136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3"/>
        <v>#DIV/0!</v>
      </c>
      <c r="H231" s="108" t="e">
        <f t="shared" si="134"/>
        <v>#DIV/0!</v>
      </c>
      <c r="I231" s="2">
        <f t="shared" si="146"/>
        <v>0</v>
      </c>
      <c r="J231" s="3">
        <f t="shared" si="146"/>
        <v>0</v>
      </c>
      <c r="K231" s="2"/>
      <c r="L231" s="3"/>
      <c r="M231" s="2"/>
      <c r="N231" s="3"/>
      <c r="O231" s="2"/>
      <c r="P231" s="2"/>
      <c r="Q231" s="3">
        <f t="shared" si="147"/>
        <v>0</v>
      </c>
      <c r="R231" s="2">
        <f t="shared" si="150"/>
        <v>0</v>
      </c>
      <c r="S231" s="3">
        <f t="shared" si="151"/>
        <v>0</v>
      </c>
      <c r="T231" s="2"/>
      <c r="U231" s="3"/>
      <c r="V231" s="2"/>
      <c r="W231" s="3"/>
      <c r="X231" s="2"/>
      <c r="Y231" s="2"/>
      <c r="Z231" s="3">
        <f t="shared" si="152"/>
        <v>0</v>
      </c>
      <c r="AA231" s="2">
        <f t="shared" si="153"/>
        <v>0</v>
      </c>
      <c r="AB231" s="3">
        <f t="shared" si="154"/>
        <v>0</v>
      </c>
      <c r="AC231" s="2"/>
      <c r="AD231" s="109" t="b">
        <f t="shared" si="135"/>
        <v>1</v>
      </c>
      <c r="AE231" s="109" t="b">
        <f t="shared" si="136"/>
        <v>1</v>
      </c>
    </row>
    <row r="232" spans="1:31" ht="78.7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3"/>
        <v>#DIV/0!</v>
      </c>
      <c r="H232" s="108" t="e">
        <f t="shared" si="134"/>
        <v>#DIV/0!</v>
      </c>
      <c r="I232" s="2">
        <f t="shared" si="146"/>
        <v>0</v>
      </c>
      <c r="J232" s="3">
        <f t="shared" si="146"/>
        <v>0</v>
      </c>
      <c r="K232" s="2"/>
      <c r="L232" s="3"/>
      <c r="M232" s="2"/>
      <c r="N232" s="3"/>
      <c r="O232" s="2"/>
      <c r="P232" s="2"/>
      <c r="Q232" s="3">
        <f t="shared" si="147"/>
        <v>0</v>
      </c>
      <c r="R232" s="2">
        <f t="shared" si="150"/>
        <v>0</v>
      </c>
      <c r="S232" s="3">
        <f t="shared" si="151"/>
        <v>0</v>
      </c>
      <c r="T232" s="2"/>
      <c r="U232" s="3"/>
      <c r="V232" s="2"/>
      <c r="W232" s="3"/>
      <c r="X232" s="2"/>
      <c r="Y232" s="2"/>
      <c r="Z232" s="3">
        <f t="shared" si="152"/>
        <v>0</v>
      </c>
      <c r="AA232" s="2">
        <f t="shared" si="153"/>
        <v>0</v>
      </c>
      <c r="AB232" s="3">
        <f t="shared" si="154"/>
        <v>0</v>
      </c>
      <c r="AC232" s="2"/>
      <c r="AD232" s="109" t="b">
        <f t="shared" si="135"/>
        <v>1</v>
      </c>
      <c r="AE232" s="109" t="b">
        <f t="shared" si="136"/>
        <v>1</v>
      </c>
    </row>
    <row r="233" spans="1:31" ht="63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3"/>
        <v>#DIV/0!</v>
      </c>
      <c r="H233" s="108" t="e">
        <f t="shared" si="134"/>
        <v>#DIV/0!</v>
      </c>
      <c r="I233" s="2">
        <f t="shared" ref="I233:J236" si="155">C233-E233</f>
        <v>0</v>
      </c>
      <c r="J233" s="3">
        <f t="shared" si="155"/>
        <v>0</v>
      </c>
      <c r="K233" s="2"/>
      <c r="L233" s="3"/>
      <c r="M233" s="2"/>
      <c r="N233" s="3"/>
      <c r="O233" s="2"/>
      <c r="P233" s="2"/>
      <c r="Q233" s="3">
        <f t="shared" si="147"/>
        <v>0</v>
      </c>
      <c r="R233" s="2">
        <f t="shared" si="150"/>
        <v>0</v>
      </c>
      <c r="S233" s="3">
        <f t="shared" si="151"/>
        <v>0</v>
      </c>
      <c r="T233" s="2"/>
      <c r="U233" s="3"/>
      <c r="V233" s="2"/>
      <c r="W233" s="3"/>
      <c r="X233" s="2"/>
      <c r="Y233" s="2"/>
      <c r="Z233" s="3">
        <f t="shared" si="152"/>
        <v>0</v>
      </c>
      <c r="AA233" s="2">
        <f t="shared" si="153"/>
        <v>0</v>
      </c>
      <c r="AB233" s="3">
        <f t="shared" si="154"/>
        <v>0</v>
      </c>
      <c r="AC233" s="2"/>
      <c r="AD233" s="109" t="b">
        <f t="shared" si="135"/>
        <v>1</v>
      </c>
      <c r="AE233" s="109" t="b">
        <f t="shared" si="136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3"/>
        <v>#DIV/0!</v>
      </c>
      <c r="H234" s="108" t="e">
        <f t="shared" si="134"/>
        <v>#DIV/0!</v>
      </c>
      <c r="I234" s="2">
        <f t="shared" si="155"/>
        <v>0</v>
      </c>
      <c r="J234" s="3">
        <f t="shared" si="155"/>
        <v>0</v>
      </c>
      <c r="K234" s="2"/>
      <c r="L234" s="3"/>
      <c r="M234" s="2"/>
      <c r="N234" s="3"/>
      <c r="O234" s="2"/>
      <c r="P234" s="2"/>
      <c r="Q234" s="3">
        <f t="shared" si="147"/>
        <v>0</v>
      </c>
      <c r="R234" s="2">
        <f t="shared" si="150"/>
        <v>0</v>
      </c>
      <c r="S234" s="3">
        <f t="shared" si="151"/>
        <v>0</v>
      </c>
      <c r="T234" s="2"/>
      <c r="U234" s="3"/>
      <c r="V234" s="2"/>
      <c r="W234" s="3"/>
      <c r="X234" s="2"/>
      <c r="Y234" s="2"/>
      <c r="Z234" s="3">
        <f t="shared" si="152"/>
        <v>0</v>
      </c>
      <c r="AA234" s="2">
        <f t="shared" si="153"/>
        <v>0</v>
      </c>
      <c r="AB234" s="3">
        <f t="shared" si="154"/>
        <v>0</v>
      </c>
      <c r="AC234" s="2"/>
      <c r="AD234" s="109" t="b">
        <f t="shared" si="135"/>
        <v>1</v>
      </c>
      <c r="AE234" s="109" t="b">
        <f t="shared" si="136"/>
        <v>1</v>
      </c>
    </row>
    <row r="235" spans="1:31" ht="31.5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3"/>
        <v>#DIV/0!</v>
      </c>
      <c r="H235" s="108" t="e">
        <f t="shared" si="134"/>
        <v>#DIV/0!</v>
      </c>
      <c r="I235" s="2">
        <f t="shared" si="155"/>
        <v>0</v>
      </c>
      <c r="J235" s="3">
        <f t="shared" si="155"/>
        <v>0</v>
      </c>
      <c r="K235" s="2"/>
      <c r="L235" s="3"/>
      <c r="M235" s="2"/>
      <c r="N235" s="3"/>
      <c r="O235" s="2"/>
      <c r="P235" s="2"/>
      <c r="Q235" s="3">
        <f t="shared" si="147"/>
        <v>0</v>
      </c>
      <c r="R235" s="2">
        <f t="shared" si="150"/>
        <v>0</v>
      </c>
      <c r="S235" s="3">
        <f t="shared" si="151"/>
        <v>0</v>
      </c>
      <c r="T235" s="2"/>
      <c r="U235" s="3"/>
      <c r="V235" s="2"/>
      <c r="W235" s="3"/>
      <c r="X235" s="2"/>
      <c r="Y235" s="2"/>
      <c r="Z235" s="3">
        <f t="shared" si="152"/>
        <v>0</v>
      </c>
      <c r="AA235" s="2">
        <f t="shared" si="153"/>
        <v>0</v>
      </c>
      <c r="AB235" s="3">
        <f t="shared" si="154"/>
        <v>0</v>
      </c>
      <c r="AC235" s="2"/>
      <c r="AD235" s="109" t="b">
        <f t="shared" si="135"/>
        <v>1</v>
      </c>
      <c r="AE235" s="109" t="b">
        <f t="shared" si="136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3"/>
        <v>#DIV/0!</v>
      </c>
      <c r="H236" s="108" t="e">
        <f t="shared" si="134"/>
        <v>#DIV/0!</v>
      </c>
      <c r="I236" s="2">
        <f t="shared" si="155"/>
        <v>0</v>
      </c>
      <c r="J236" s="3">
        <f t="shared" si="155"/>
        <v>0</v>
      </c>
      <c r="K236" s="2"/>
      <c r="L236" s="3"/>
      <c r="M236" s="2"/>
      <c r="N236" s="3"/>
      <c r="O236" s="2"/>
      <c r="P236" s="2"/>
      <c r="Q236" s="3">
        <f t="shared" si="147"/>
        <v>0</v>
      </c>
      <c r="R236" s="2">
        <f t="shared" si="150"/>
        <v>0</v>
      </c>
      <c r="S236" s="3">
        <f t="shared" si="151"/>
        <v>0</v>
      </c>
      <c r="T236" s="2"/>
      <c r="U236" s="3"/>
      <c r="V236" s="2"/>
      <c r="W236" s="3"/>
      <c r="X236" s="2"/>
      <c r="Y236" s="2"/>
      <c r="Z236" s="3">
        <f t="shared" si="152"/>
        <v>0</v>
      </c>
      <c r="AA236" s="2">
        <f t="shared" si="153"/>
        <v>0</v>
      </c>
      <c r="AB236" s="3">
        <f t="shared" si="154"/>
        <v>0</v>
      </c>
      <c r="AC236" s="2"/>
      <c r="AD236" s="109" t="b">
        <f t="shared" si="135"/>
        <v>1</v>
      </c>
      <c r="AE236" s="109" t="b">
        <f t="shared" si="136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3"/>
        <v>#DIV/0!</v>
      </c>
      <c r="H237" s="175" t="e">
        <f t="shared" si="134"/>
        <v>#DIV/0!</v>
      </c>
      <c r="I237" s="4">
        <f t="shared" ref="I237:N237" si="156">SUM(I220:I236)</f>
        <v>0</v>
      </c>
      <c r="J237" s="5">
        <f t="shared" si="156"/>
        <v>0</v>
      </c>
      <c r="K237" s="4">
        <f t="shared" si="156"/>
        <v>0</v>
      </c>
      <c r="L237" s="5">
        <f t="shared" si="156"/>
        <v>0</v>
      </c>
      <c r="M237" s="4">
        <f t="shared" si="156"/>
        <v>0</v>
      </c>
      <c r="N237" s="5">
        <f t="shared" si="156"/>
        <v>0</v>
      </c>
      <c r="O237" s="4">
        <f t="shared" ref="O237:W237" si="157">SUM(O220:O236)</f>
        <v>0</v>
      </c>
      <c r="P237" s="4">
        <f t="shared" si="157"/>
        <v>0</v>
      </c>
      <c r="Q237" s="5">
        <f t="shared" si="157"/>
        <v>0</v>
      </c>
      <c r="R237" s="4">
        <f t="shared" si="157"/>
        <v>0</v>
      </c>
      <c r="S237" s="5">
        <f t="shared" si="157"/>
        <v>0</v>
      </c>
      <c r="T237" s="4">
        <f t="shared" si="157"/>
        <v>0</v>
      </c>
      <c r="U237" s="5">
        <f t="shared" si="157"/>
        <v>0</v>
      </c>
      <c r="V237" s="4">
        <f t="shared" si="157"/>
        <v>0</v>
      </c>
      <c r="W237" s="5">
        <f t="shared" si="157"/>
        <v>0</v>
      </c>
      <c r="X237" s="4">
        <v>0</v>
      </c>
      <c r="Y237" s="4">
        <f>SUM(Y220:Y236)</f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5"/>
        <v>1</v>
      </c>
      <c r="AE237" s="109" t="b">
        <f t="shared" si="136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3"/>
        <v>#DIV/0!</v>
      </c>
      <c r="H238" s="175" t="e">
        <f t="shared" si="134"/>
        <v>#DIV/0!</v>
      </c>
      <c r="I238" s="4">
        <f t="shared" ref="I238:W238" si="158">I237</f>
        <v>0</v>
      </c>
      <c r="J238" s="5">
        <f t="shared" si="158"/>
        <v>0</v>
      </c>
      <c r="K238" s="4">
        <f t="shared" si="158"/>
        <v>0</v>
      </c>
      <c r="L238" s="5">
        <f t="shared" si="158"/>
        <v>0</v>
      </c>
      <c r="M238" s="4">
        <f t="shared" si="158"/>
        <v>0</v>
      </c>
      <c r="N238" s="5">
        <f t="shared" si="158"/>
        <v>0</v>
      </c>
      <c r="O238" s="4">
        <f t="shared" si="158"/>
        <v>0</v>
      </c>
      <c r="P238" s="4">
        <f t="shared" si="158"/>
        <v>0</v>
      </c>
      <c r="Q238" s="5">
        <f t="shared" si="158"/>
        <v>0</v>
      </c>
      <c r="R238" s="4">
        <f t="shared" si="158"/>
        <v>0</v>
      </c>
      <c r="S238" s="5">
        <f t="shared" si="158"/>
        <v>0</v>
      </c>
      <c r="T238" s="4">
        <f t="shared" si="158"/>
        <v>0</v>
      </c>
      <c r="U238" s="5">
        <f t="shared" si="158"/>
        <v>0</v>
      </c>
      <c r="V238" s="4">
        <f t="shared" si="158"/>
        <v>0</v>
      </c>
      <c r="W238" s="5">
        <f t="shared" si="158"/>
        <v>0</v>
      </c>
      <c r="X238" s="4">
        <v>0</v>
      </c>
      <c r="Y238" s="4">
        <f>Y237</f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5"/>
        <v>1</v>
      </c>
      <c r="AE238" s="109" t="b">
        <f t="shared" si="136"/>
        <v>1</v>
      </c>
    </row>
    <row r="239" spans="1:31" s="176" customFormat="1" ht="63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5"/>
        <v>1</v>
      </c>
      <c r="AE239" s="109" t="b">
        <f t="shared" si="136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3"/>
        <v>#DIV/0!</v>
      </c>
      <c r="H240" s="108" t="e">
        <f t="shared" si="134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5"/>
        <v>1</v>
      </c>
      <c r="AE240" s="109" t="b">
        <f t="shared" si="136"/>
        <v>1</v>
      </c>
    </row>
    <row r="241" spans="1:31" ht="47.2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3"/>
        <v>#DIV/0!</v>
      </c>
      <c r="H241" s="108" t="e">
        <f t="shared" si="134"/>
        <v>#DIV/0!</v>
      </c>
      <c r="I241" s="2">
        <f t="shared" ref="I241:J257" si="159">C241-E241</f>
        <v>0</v>
      </c>
      <c r="J241" s="3">
        <f t="shared" si="159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60">K241+M241+P241</f>
        <v>0</v>
      </c>
      <c r="S241" s="3">
        <f t="shared" si="160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1">T241+V241+Y241</f>
        <v>0</v>
      </c>
      <c r="AB241" s="3">
        <f t="shared" si="161"/>
        <v>0</v>
      </c>
      <c r="AC241" s="2"/>
      <c r="AD241" s="109" t="b">
        <f t="shared" si="135"/>
        <v>1</v>
      </c>
      <c r="AE241" s="109" t="b">
        <f t="shared" si="136"/>
        <v>1</v>
      </c>
    </row>
    <row r="242" spans="1:31" ht="47.25">
      <c r="A242" s="2">
        <v>10.09</v>
      </c>
      <c r="B242" s="2" t="s">
        <v>162</v>
      </c>
      <c r="C242" s="2">
        <v>112</v>
      </c>
      <c r="D242" s="3">
        <v>268.8</v>
      </c>
      <c r="E242" s="2">
        <f>C242</f>
        <v>112</v>
      </c>
      <c r="F242" s="3">
        <f>D242</f>
        <v>268.8</v>
      </c>
      <c r="G242" s="108">
        <f t="shared" si="133"/>
        <v>1</v>
      </c>
      <c r="H242" s="108">
        <f t="shared" si="134"/>
        <v>1</v>
      </c>
      <c r="I242" s="2">
        <f t="shared" si="159"/>
        <v>0</v>
      </c>
      <c r="J242" s="3">
        <f t="shared" si="159"/>
        <v>0</v>
      </c>
      <c r="K242" s="2"/>
      <c r="L242" s="3"/>
      <c r="M242" s="2"/>
      <c r="N242" s="3"/>
      <c r="O242" s="2">
        <v>0.2</v>
      </c>
      <c r="P242" s="2">
        <f>C242-6</f>
        <v>106</v>
      </c>
      <c r="Q242" s="3">
        <f t="shared" ref="Q242:Q257" si="162">P242*O242*12</f>
        <v>254.40000000000003</v>
      </c>
      <c r="R242" s="2">
        <f t="shared" si="160"/>
        <v>106</v>
      </c>
      <c r="S242" s="3">
        <f t="shared" si="160"/>
        <v>254.40000000000003</v>
      </c>
      <c r="T242" s="2"/>
      <c r="U242" s="3"/>
      <c r="V242" s="2"/>
      <c r="W242" s="3"/>
      <c r="X242" s="2">
        <v>0.2</v>
      </c>
      <c r="Y242" s="2">
        <v>106</v>
      </c>
      <c r="Z242" s="3">
        <f>Y242*X242*12</f>
        <v>254.40000000000003</v>
      </c>
      <c r="AA242" s="2">
        <f t="shared" si="161"/>
        <v>106</v>
      </c>
      <c r="AB242" s="3">
        <f t="shared" si="161"/>
        <v>254.40000000000003</v>
      </c>
      <c r="AC242" s="2"/>
      <c r="AD242" s="109" t="b">
        <f t="shared" si="135"/>
        <v>0</v>
      </c>
      <c r="AE242" s="109" t="b">
        <f t="shared" si="136"/>
        <v>1</v>
      </c>
    </row>
    <row r="243" spans="1:31" ht="31.5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3"/>
        <v>#DIV/0!</v>
      </c>
      <c r="H243" s="108" t="e">
        <f t="shared" si="134"/>
        <v>#DIV/0!</v>
      </c>
      <c r="I243" s="2">
        <f t="shared" si="159"/>
        <v>0</v>
      </c>
      <c r="J243" s="3">
        <f t="shared" si="159"/>
        <v>0</v>
      </c>
      <c r="K243" s="2"/>
      <c r="L243" s="3"/>
      <c r="M243" s="2"/>
      <c r="N243" s="3"/>
      <c r="O243" s="2"/>
      <c r="P243" s="2"/>
      <c r="Q243" s="3">
        <f t="shared" si="162"/>
        <v>0</v>
      </c>
      <c r="R243" s="2">
        <f t="shared" si="160"/>
        <v>0</v>
      </c>
      <c r="S243" s="3">
        <f t="shared" si="160"/>
        <v>0</v>
      </c>
      <c r="T243" s="2"/>
      <c r="U243" s="3"/>
      <c r="V243" s="2"/>
      <c r="W243" s="3"/>
      <c r="X243" s="2"/>
      <c r="Y243" s="2"/>
      <c r="Z243" s="3">
        <f>X243*Y243</f>
        <v>0</v>
      </c>
      <c r="AA243" s="2">
        <f t="shared" si="161"/>
        <v>0</v>
      </c>
      <c r="AB243" s="3">
        <f t="shared" si="161"/>
        <v>0</v>
      </c>
      <c r="AC243" s="2"/>
      <c r="AD243" s="109" t="b">
        <f t="shared" si="135"/>
        <v>1</v>
      </c>
      <c r="AE243" s="109" t="b">
        <f t="shared" si="136"/>
        <v>1</v>
      </c>
    </row>
    <row r="244" spans="1:31" s="176" customFormat="1" ht="31.5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5"/>
        <v>1</v>
      </c>
      <c r="AE244" s="109" t="b">
        <f t="shared" si="136"/>
        <v>1</v>
      </c>
    </row>
    <row r="245" spans="1:31" ht="63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3"/>
        <v>#DIV/0!</v>
      </c>
      <c r="H245" s="108" t="e">
        <f t="shared" si="134"/>
        <v>#DIV/0!</v>
      </c>
      <c r="I245" s="2">
        <f t="shared" si="159"/>
        <v>0</v>
      </c>
      <c r="J245" s="3">
        <f t="shared" si="159"/>
        <v>0</v>
      </c>
      <c r="K245" s="2"/>
      <c r="L245" s="3"/>
      <c r="M245" s="2"/>
      <c r="N245" s="3"/>
      <c r="O245" s="2"/>
      <c r="P245" s="2"/>
      <c r="Q245" s="3">
        <f t="shared" si="162"/>
        <v>0</v>
      </c>
      <c r="R245" s="2">
        <f t="shared" ref="R245:R257" si="163">K245+M245+P245</f>
        <v>0</v>
      </c>
      <c r="S245" s="3">
        <f t="shared" ref="S245:S257" si="164">L245+N245+Q245</f>
        <v>0</v>
      </c>
      <c r="T245" s="2"/>
      <c r="U245" s="3"/>
      <c r="V245" s="2"/>
      <c r="W245" s="3"/>
      <c r="X245" s="2"/>
      <c r="Y245" s="2"/>
      <c r="Z245" s="3">
        <f>Y245*X245*12</f>
        <v>0</v>
      </c>
      <c r="AA245" s="2">
        <f t="shared" ref="AA245:AA252" si="165">T245+V245+Y245</f>
        <v>0</v>
      </c>
      <c r="AB245" s="3">
        <f t="shared" ref="AB245:AB252" si="166">U245+W245+Z245</f>
        <v>0</v>
      </c>
      <c r="AC245" s="2"/>
      <c r="AD245" s="109" t="b">
        <f t="shared" si="135"/>
        <v>1</v>
      </c>
      <c r="AE245" s="109" t="b">
        <f t="shared" si="136"/>
        <v>1</v>
      </c>
    </row>
    <row r="246" spans="1:31" ht="31.5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3"/>
        <v>#DIV/0!</v>
      </c>
      <c r="H246" s="108" t="e">
        <f t="shared" si="134"/>
        <v>#DIV/0!</v>
      </c>
      <c r="I246" s="2">
        <f t="shared" si="159"/>
        <v>0</v>
      </c>
      <c r="J246" s="3">
        <f t="shared" si="159"/>
        <v>0</v>
      </c>
      <c r="K246" s="2"/>
      <c r="L246" s="3"/>
      <c r="M246" s="2"/>
      <c r="N246" s="3"/>
      <c r="O246" s="2"/>
      <c r="P246" s="2"/>
      <c r="Q246" s="3">
        <f t="shared" si="162"/>
        <v>0</v>
      </c>
      <c r="R246" s="2">
        <f t="shared" si="163"/>
        <v>0</v>
      </c>
      <c r="S246" s="3">
        <f t="shared" si="164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si="165"/>
        <v>0</v>
      </c>
      <c r="AB246" s="3">
        <f t="shared" si="166"/>
        <v>0</v>
      </c>
      <c r="AC246" s="2"/>
      <c r="AD246" s="109" t="b">
        <f t="shared" si="135"/>
        <v>1</v>
      </c>
      <c r="AE246" s="109" t="b">
        <f t="shared" si="136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3"/>
        <v>#DIV/0!</v>
      </c>
      <c r="H247" s="108" t="e">
        <f t="shared" si="134"/>
        <v>#DIV/0!</v>
      </c>
      <c r="I247" s="2">
        <f t="shared" si="159"/>
        <v>0</v>
      </c>
      <c r="J247" s="3">
        <f t="shared" si="159"/>
        <v>0</v>
      </c>
      <c r="K247" s="2"/>
      <c r="L247" s="3"/>
      <c r="M247" s="2"/>
      <c r="N247" s="3"/>
      <c r="O247" s="2"/>
      <c r="P247" s="2"/>
      <c r="Q247" s="3">
        <f t="shared" si="162"/>
        <v>0</v>
      </c>
      <c r="R247" s="2">
        <f t="shared" si="163"/>
        <v>0</v>
      </c>
      <c r="S247" s="3">
        <f t="shared" si="164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5"/>
        <v>0</v>
      </c>
      <c r="AB247" s="3">
        <f t="shared" si="166"/>
        <v>0</v>
      </c>
      <c r="AC247" s="2"/>
      <c r="AD247" s="109" t="b">
        <f t="shared" si="135"/>
        <v>1</v>
      </c>
      <c r="AE247" s="109" t="b">
        <f t="shared" si="136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3"/>
        <v>#DIV/0!</v>
      </c>
      <c r="H248" s="108" t="e">
        <f t="shared" si="134"/>
        <v>#DIV/0!</v>
      </c>
      <c r="I248" s="2">
        <f t="shared" si="159"/>
        <v>0</v>
      </c>
      <c r="J248" s="3">
        <f t="shared" si="159"/>
        <v>0</v>
      </c>
      <c r="K248" s="2"/>
      <c r="L248" s="3"/>
      <c r="M248" s="2"/>
      <c r="N248" s="3"/>
      <c r="O248" s="2"/>
      <c r="P248" s="2"/>
      <c r="Q248" s="3">
        <f t="shared" si="162"/>
        <v>0</v>
      </c>
      <c r="R248" s="2">
        <f t="shared" si="163"/>
        <v>0</v>
      </c>
      <c r="S248" s="3">
        <f t="shared" si="164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5"/>
        <v>0</v>
      </c>
      <c r="AB248" s="3">
        <f t="shared" si="166"/>
        <v>0</v>
      </c>
      <c r="AC248" s="2"/>
      <c r="AD248" s="109" t="b">
        <f t="shared" si="135"/>
        <v>1</v>
      </c>
      <c r="AE248" s="109" t="b">
        <f t="shared" si="136"/>
        <v>1</v>
      </c>
    </row>
    <row r="249" spans="1:31" ht="63">
      <c r="A249" s="2">
        <f>+A245+0.01</f>
        <v>10.119999999999999</v>
      </c>
      <c r="B249" s="2" t="s">
        <v>165</v>
      </c>
      <c r="C249" s="2">
        <v>211</v>
      </c>
      <c r="D249" s="3">
        <v>633</v>
      </c>
      <c r="E249" s="2">
        <f t="shared" ref="E249:F252" si="167">C249</f>
        <v>211</v>
      </c>
      <c r="F249" s="3">
        <f t="shared" si="167"/>
        <v>633</v>
      </c>
      <c r="G249" s="108">
        <f t="shared" si="133"/>
        <v>1</v>
      </c>
      <c r="H249" s="108">
        <f t="shared" si="134"/>
        <v>1</v>
      </c>
      <c r="I249" s="2">
        <f t="shared" si="159"/>
        <v>0</v>
      </c>
      <c r="J249" s="3">
        <f t="shared" si="159"/>
        <v>0</v>
      </c>
      <c r="K249" s="2"/>
      <c r="L249" s="3"/>
      <c r="M249" s="2"/>
      <c r="N249" s="3"/>
      <c r="O249" s="2">
        <v>0.25</v>
      </c>
      <c r="P249" s="2">
        <f>C249-1</f>
        <v>210</v>
      </c>
      <c r="Q249" s="3">
        <f t="shared" si="162"/>
        <v>630</v>
      </c>
      <c r="R249" s="2">
        <f t="shared" si="163"/>
        <v>210</v>
      </c>
      <c r="S249" s="3">
        <f t="shared" si="164"/>
        <v>630</v>
      </c>
      <c r="T249" s="2"/>
      <c r="U249" s="3"/>
      <c r="V249" s="2"/>
      <c r="W249" s="3"/>
      <c r="X249" s="2">
        <v>0.25</v>
      </c>
      <c r="Y249" s="2">
        <v>210</v>
      </c>
      <c r="Z249" s="3">
        <f>Y249*X249*12</f>
        <v>630</v>
      </c>
      <c r="AA249" s="2">
        <f t="shared" si="165"/>
        <v>210</v>
      </c>
      <c r="AB249" s="3">
        <f t="shared" si="166"/>
        <v>630</v>
      </c>
      <c r="AC249" s="2"/>
      <c r="AD249" s="109" t="b">
        <f t="shared" si="135"/>
        <v>0</v>
      </c>
      <c r="AE249" s="109" t="b">
        <f t="shared" si="136"/>
        <v>1</v>
      </c>
    </row>
    <row r="250" spans="1:31" ht="31.5">
      <c r="A250" s="2"/>
      <c r="B250" s="2" t="s">
        <v>151</v>
      </c>
      <c r="C250" s="2">
        <v>13</v>
      </c>
      <c r="D250" s="3">
        <v>39</v>
      </c>
      <c r="E250" s="2">
        <f t="shared" si="167"/>
        <v>13</v>
      </c>
      <c r="F250" s="3">
        <f t="shared" si="167"/>
        <v>39</v>
      </c>
      <c r="G250" s="108">
        <f t="shared" si="133"/>
        <v>1</v>
      </c>
      <c r="H250" s="108">
        <f t="shared" si="134"/>
        <v>1</v>
      </c>
      <c r="I250" s="2">
        <f t="shared" si="159"/>
        <v>0</v>
      </c>
      <c r="J250" s="3">
        <f t="shared" si="159"/>
        <v>0</v>
      </c>
      <c r="K250" s="2"/>
      <c r="L250" s="3"/>
      <c r="M250" s="2"/>
      <c r="N250" s="3"/>
      <c r="O250" s="2">
        <v>0.25</v>
      </c>
      <c r="P250" s="2">
        <f>C250-1</f>
        <v>12</v>
      </c>
      <c r="Q250" s="3">
        <f t="shared" si="162"/>
        <v>36</v>
      </c>
      <c r="R250" s="2">
        <f t="shared" si="163"/>
        <v>12</v>
      </c>
      <c r="S250" s="3">
        <f t="shared" si="164"/>
        <v>36</v>
      </c>
      <c r="T250" s="2"/>
      <c r="U250" s="3"/>
      <c r="V250" s="2"/>
      <c r="W250" s="3"/>
      <c r="X250" s="2">
        <v>0.25</v>
      </c>
      <c r="Y250" s="2">
        <v>12</v>
      </c>
      <c r="Z250" s="3">
        <f>Y250*X250*12</f>
        <v>36</v>
      </c>
      <c r="AA250" s="2">
        <f t="shared" si="165"/>
        <v>12</v>
      </c>
      <c r="AB250" s="3">
        <f t="shared" si="166"/>
        <v>36</v>
      </c>
      <c r="AC250" s="2"/>
      <c r="AD250" s="109" t="b">
        <f t="shared" si="135"/>
        <v>0</v>
      </c>
      <c r="AE250" s="109" t="b">
        <f t="shared" si="136"/>
        <v>1</v>
      </c>
    </row>
    <row r="251" spans="1:31">
      <c r="A251" s="2"/>
      <c r="B251" s="2" t="s">
        <v>152</v>
      </c>
      <c r="C251" s="2">
        <v>13</v>
      </c>
      <c r="D251" s="3">
        <v>39</v>
      </c>
      <c r="E251" s="2">
        <f t="shared" si="167"/>
        <v>13</v>
      </c>
      <c r="F251" s="3">
        <f t="shared" si="167"/>
        <v>39</v>
      </c>
      <c r="G251" s="108">
        <f t="shared" si="133"/>
        <v>1</v>
      </c>
      <c r="H251" s="108">
        <f t="shared" si="134"/>
        <v>1</v>
      </c>
      <c r="I251" s="2">
        <f t="shared" si="159"/>
        <v>0</v>
      </c>
      <c r="J251" s="3">
        <f t="shared" si="159"/>
        <v>0</v>
      </c>
      <c r="K251" s="2"/>
      <c r="L251" s="3"/>
      <c r="M251" s="2"/>
      <c r="N251" s="3"/>
      <c r="O251" s="2">
        <v>0.25</v>
      </c>
      <c r="P251" s="2">
        <f>C251-1</f>
        <v>12</v>
      </c>
      <c r="Q251" s="3">
        <f t="shared" si="162"/>
        <v>36</v>
      </c>
      <c r="R251" s="2">
        <f t="shared" si="163"/>
        <v>12</v>
      </c>
      <c r="S251" s="3">
        <f t="shared" si="164"/>
        <v>36</v>
      </c>
      <c r="T251" s="2"/>
      <c r="U251" s="3"/>
      <c r="V251" s="2"/>
      <c r="W251" s="3"/>
      <c r="X251" s="2">
        <v>0.25</v>
      </c>
      <c r="Y251" s="2">
        <v>12</v>
      </c>
      <c r="Z251" s="3">
        <f>Y251*X251*12</f>
        <v>36</v>
      </c>
      <c r="AA251" s="2">
        <f t="shared" si="165"/>
        <v>12</v>
      </c>
      <c r="AB251" s="3">
        <f t="shared" si="166"/>
        <v>36</v>
      </c>
      <c r="AC251" s="2"/>
      <c r="AD251" s="109" t="b">
        <f t="shared" si="135"/>
        <v>0</v>
      </c>
      <c r="AE251" s="109" t="b">
        <f t="shared" si="136"/>
        <v>1</v>
      </c>
    </row>
    <row r="252" spans="1:31">
      <c r="A252" s="2"/>
      <c r="B252" s="2" t="s">
        <v>153</v>
      </c>
      <c r="C252" s="2">
        <v>13</v>
      </c>
      <c r="D252" s="3">
        <v>39</v>
      </c>
      <c r="E252" s="2">
        <f t="shared" si="167"/>
        <v>13</v>
      </c>
      <c r="F252" s="3">
        <f t="shared" si="167"/>
        <v>39</v>
      </c>
      <c r="G252" s="108">
        <f t="shared" si="133"/>
        <v>1</v>
      </c>
      <c r="H252" s="108">
        <f t="shared" si="134"/>
        <v>1</v>
      </c>
      <c r="I252" s="2">
        <f t="shared" si="159"/>
        <v>0</v>
      </c>
      <c r="J252" s="3">
        <f t="shared" si="159"/>
        <v>0</v>
      </c>
      <c r="K252" s="2"/>
      <c r="L252" s="3"/>
      <c r="M252" s="2"/>
      <c r="N252" s="3"/>
      <c r="O252" s="2">
        <v>0.25</v>
      </c>
      <c r="P252" s="2">
        <f>C252-1</f>
        <v>12</v>
      </c>
      <c r="Q252" s="3">
        <f t="shared" si="162"/>
        <v>36</v>
      </c>
      <c r="R252" s="2">
        <f t="shared" si="163"/>
        <v>12</v>
      </c>
      <c r="S252" s="3">
        <f t="shared" si="164"/>
        <v>36</v>
      </c>
      <c r="T252" s="2"/>
      <c r="U252" s="3"/>
      <c r="V252" s="2"/>
      <c r="W252" s="3"/>
      <c r="X252" s="2">
        <v>0.25</v>
      </c>
      <c r="Y252" s="2">
        <v>12</v>
      </c>
      <c r="Z252" s="3">
        <f>Y252*X252*12</f>
        <v>36</v>
      </c>
      <c r="AA252" s="2">
        <f t="shared" si="165"/>
        <v>12</v>
      </c>
      <c r="AB252" s="3">
        <f t="shared" si="166"/>
        <v>36</v>
      </c>
      <c r="AC252" s="2"/>
      <c r="AD252" s="109" t="b">
        <f t="shared" si="135"/>
        <v>0</v>
      </c>
      <c r="AE252" s="109" t="b">
        <f t="shared" si="136"/>
        <v>1</v>
      </c>
    </row>
    <row r="253" spans="1:31" ht="94.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3"/>
        <v>#DIV/0!</v>
      </c>
      <c r="H253" s="108" t="e">
        <f t="shared" si="134"/>
        <v>#DIV/0!</v>
      </c>
      <c r="I253" s="2">
        <f t="shared" si="159"/>
        <v>0</v>
      </c>
      <c r="J253" s="3">
        <f t="shared" si="159"/>
        <v>0</v>
      </c>
      <c r="K253" s="2"/>
      <c r="L253" s="3"/>
      <c r="M253" s="2"/>
      <c r="N253" s="3"/>
      <c r="O253" s="2"/>
      <c r="P253" s="2"/>
      <c r="Q253" s="3"/>
      <c r="R253" s="2">
        <f t="shared" si="163"/>
        <v>0</v>
      </c>
      <c r="S253" s="3">
        <f t="shared" si="164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 t="shared" ref="AA253:AB257" si="168">T253+V253+Y253</f>
        <v>0</v>
      </c>
      <c r="AB253" s="3">
        <f t="shared" si="168"/>
        <v>0</v>
      </c>
      <c r="AC253" s="2"/>
      <c r="AD253" s="109" t="b">
        <f t="shared" si="135"/>
        <v>1</v>
      </c>
      <c r="AE253" s="109" t="b">
        <f t="shared" si="136"/>
        <v>1</v>
      </c>
    </row>
    <row r="254" spans="1:31" ht="31.5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3"/>
        <v>#DIV/0!</v>
      </c>
      <c r="H254" s="108" t="e">
        <f t="shared" si="134"/>
        <v>#DIV/0!</v>
      </c>
      <c r="I254" s="2">
        <f t="shared" si="159"/>
        <v>0</v>
      </c>
      <c r="J254" s="3">
        <f t="shared" si="159"/>
        <v>0</v>
      </c>
      <c r="K254" s="2"/>
      <c r="L254" s="3"/>
      <c r="M254" s="2"/>
      <c r="N254" s="3"/>
      <c r="O254" s="2"/>
      <c r="P254" s="2"/>
      <c r="Q254" s="3"/>
      <c r="R254" s="2">
        <f t="shared" si="163"/>
        <v>0</v>
      </c>
      <c r="S254" s="3">
        <f t="shared" si="164"/>
        <v>0</v>
      </c>
      <c r="T254" s="2"/>
      <c r="U254" s="3"/>
      <c r="V254" s="2"/>
      <c r="W254" s="3"/>
      <c r="X254" s="2"/>
      <c r="Y254" s="2"/>
      <c r="Z254" s="3">
        <f>X254*Y254</f>
        <v>0</v>
      </c>
      <c r="AA254" s="2">
        <f t="shared" si="168"/>
        <v>0</v>
      </c>
      <c r="AB254" s="3">
        <f t="shared" si="168"/>
        <v>0</v>
      </c>
      <c r="AC254" s="2"/>
      <c r="AD254" s="109" t="b">
        <f t="shared" si="135"/>
        <v>1</v>
      </c>
      <c r="AE254" s="109" t="b">
        <f t="shared" si="136"/>
        <v>1</v>
      </c>
    </row>
    <row r="255" spans="1:31">
      <c r="A255" s="2"/>
      <c r="B255" s="2" t="s">
        <v>157</v>
      </c>
      <c r="C255" s="2">
        <v>84</v>
      </c>
      <c r="D255" s="3">
        <v>201.60000000000002</v>
      </c>
      <c r="E255" s="2">
        <f>C255</f>
        <v>84</v>
      </c>
      <c r="F255" s="3">
        <f>D255</f>
        <v>201.60000000000002</v>
      </c>
      <c r="G255" s="108">
        <f t="shared" si="133"/>
        <v>1</v>
      </c>
      <c r="H255" s="108">
        <f t="shared" si="134"/>
        <v>1</v>
      </c>
      <c r="I255" s="2">
        <f t="shared" si="159"/>
        <v>0</v>
      </c>
      <c r="J255" s="3">
        <f t="shared" si="159"/>
        <v>0</v>
      </c>
      <c r="K255" s="2"/>
      <c r="L255" s="3"/>
      <c r="M255" s="2"/>
      <c r="N255" s="3"/>
      <c r="O255" s="2">
        <v>0.2</v>
      </c>
      <c r="P255" s="2">
        <f>C255</f>
        <v>84</v>
      </c>
      <c r="Q255" s="3">
        <f t="shared" si="162"/>
        <v>201.60000000000002</v>
      </c>
      <c r="R255" s="2">
        <f t="shared" si="163"/>
        <v>84</v>
      </c>
      <c r="S255" s="3">
        <f t="shared" si="164"/>
        <v>201.60000000000002</v>
      </c>
      <c r="T255" s="2"/>
      <c r="U255" s="3"/>
      <c r="V255" s="2"/>
      <c r="W255" s="3"/>
      <c r="X255" s="2">
        <v>0.2</v>
      </c>
      <c r="Y255" s="2">
        <v>84</v>
      </c>
      <c r="Z255" s="3">
        <f>Y255*X255*12</f>
        <v>201.60000000000002</v>
      </c>
      <c r="AA255" s="2">
        <f t="shared" si="168"/>
        <v>84</v>
      </c>
      <c r="AB255" s="3">
        <f t="shared" si="168"/>
        <v>201.60000000000002</v>
      </c>
      <c r="AC255" s="2"/>
      <c r="AD255" s="109" t="b">
        <f t="shared" si="135"/>
        <v>0</v>
      </c>
      <c r="AE255" s="109" t="b">
        <f t="shared" si="136"/>
        <v>1</v>
      </c>
    </row>
    <row r="256" spans="1:31" ht="31.5">
      <c r="A256" s="2"/>
      <c r="B256" s="2" t="s">
        <v>158</v>
      </c>
      <c r="C256" s="2">
        <v>83</v>
      </c>
      <c r="D256" s="3">
        <v>199.20000000000002</v>
      </c>
      <c r="E256" s="2">
        <f>C256</f>
        <v>83</v>
      </c>
      <c r="F256" s="3">
        <f>D256</f>
        <v>199.20000000000002</v>
      </c>
      <c r="G256" s="108">
        <f t="shared" si="133"/>
        <v>1</v>
      </c>
      <c r="H256" s="108">
        <f t="shared" si="134"/>
        <v>1</v>
      </c>
      <c r="I256" s="2">
        <f t="shared" si="159"/>
        <v>0</v>
      </c>
      <c r="J256" s="3">
        <f t="shared" si="159"/>
        <v>0</v>
      </c>
      <c r="K256" s="2"/>
      <c r="L256" s="3"/>
      <c r="M256" s="2"/>
      <c r="N256" s="3"/>
      <c r="O256" s="2">
        <v>0.2</v>
      </c>
      <c r="P256" s="2">
        <f>C256-1</f>
        <v>82</v>
      </c>
      <c r="Q256" s="3">
        <f t="shared" si="162"/>
        <v>196.8</v>
      </c>
      <c r="R256" s="2">
        <f t="shared" si="163"/>
        <v>82</v>
      </c>
      <c r="S256" s="3">
        <f t="shared" si="164"/>
        <v>196.8</v>
      </c>
      <c r="T256" s="2"/>
      <c r="U256" s="3"/>
      <c r="V256" s="2"/>
      <c r="W256" s="3"/>
      <c r="X256" s="2">
        <v>0.2</v>
      </c>
      <c r="Y256" s="2">
        <v>82</v>
      </c>
      <c r="Z256" s="3">
        <f>Y256*X256*12</f>
        <v>196.8</v>
      </c>
      <c r="AA256" s="2">
        <f t="shared" si="168"/>
        <v>82</v>
      </c>
      <c r="AB256" s="3">
        <f t="shared" si="168"/>
        <v>196.8</v>
      </c>
      <c r="AC256" s="2"/>
      <c r="AD256" s="109" t="b">
        <f t="shared" si="135"/>
        <v>0</v>
      </c>
      <c r="AE256" s="109" t="b">
        <f t="shared" si="136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3"/>
        <v>#DIV/0!</v>
      </c>
      <c r="H257" s="108" t="e">
        <f t="shared" si="134"/>
        <v>#DIV/0!</v>
      </c>
      <c r="I257" s="2">
        <f t="shared" si="159"/>
        <v>0</v>
      </c>
      <c r="J257" s="3">
        <f t="shared" si="159"/>
        <v>0</v>
      </c>
      <c r="K257" s="2"/>
      <c r="L257" s="3"/>
      <c r="M257" s="2"/>
      <c r="N257" s="3"/>
      <c r="O257" s="2"/>
      <c r="P257" s="2"/>
      <c r="Q257" s="3">
        <f t="shared" si="162"/>
        <v>0</v>
      </c>
      <c r="R257" s="2">
        <f t="shared" si="163"/>
        <v>0</v>
      </c>
      <c r="S257" s="3">
        <f t="shared" si="164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8"/>
        <v>0</v>
      </c>
      <c r="AB257" s="3">
        <f t="shared" si="168"/>
        <v>0</v>
      </c>
      <c r="AC257" s="2"/>
      <c r="AD257" s="109" t="b">
        <f t="shared" si="135"/>
        <v>1</v>
      </c>
      <c r="AE257" s="109" t="b">
        <f t="shared" si="136"/>
        <v>1</v>
      </c>
    </row>
    <row r="258" spans="1:31" s="176" customFormat="1">
      <c r="A258" s="4"/>
      <c r="B258" s="4" t="s">
        <v>108</v>
      </c>
      <c r="C258" s="4">
        <f>SUM(C241:C257)</f>
        <v>529</v>
      </c>
      <c r="D258" s="5">
        <f>SUM(D241:D257)</f>
        <v>1419.6000000000001</v>
      </c>
      <c r="E258" s="4">
        <f>SUM(E241:E257)</f>
        <v>529</v>
      </c>
      <c r="F258" s="5">
        <f>SUM(F241:F257)</f>
        <v>1419.6000000000001</v>
      </c>
      <c r="G258" s="175">
        <f t="shared" si="133"/>
        <v>1</v>
      </c>
      <c r="H258" s="175">
        <f t="shared" si="134"/>
        <v>1</v>
      </c>
      <c r="I258" s="4">
        <f t="shared" ref="I258:N258" si="169">SUM(I241:I257)</f>
        <v>0</v>
      </c>
      <c r="J258" s="5">
        <f t="shared" si="169"/>
        <v>0</v>
      </c>
      <c r="K258" s="4">
        <f t="shared" si="169"/>
        <v>0</v>
      </c>
      <c r="L258" s="5">
        <f t="shared" si="169"/>
        <v>0</v>
      </c>
      <c r="M258" s="4">
        <f t="shared" si="169"/>
        <v>0</v>
      </c>
      <c r="N258" s="5">
        <f t="shared" si="169"/>
        <v>0</v>
      </c>
      <c r="O258" s="4">
        <f t="shared" ref="O258:W258" si="170">SUM(O241:O257)</f>
        <v>1.5999999999999999</v>
      </c>
      <c r="P258" s="4">
        <f t="shared" si="170"/>
        <v>518</v>
      </c>
      <c r="Q258" s="5">
        <f t="shared" si="170"/>
        <v>1390.8</v>
      </c>
      <c r="R258" s="4">
        <f t="shared" si="170"/>
        <v>518</v>
      </c>
      <c r="S258" s="5">
        <f t="shared" si="170"/>
        <v>1390.8</v>
      </c>
      <c r="T258" s="4">
        <f t="shared" si="170"/>
        <v>0</v>
      </c>
      <c r="U258" s="5">
        <f t="shared" si="170"/>
        <v>0</v>
      </c>
      <c r="V258" s="4">
        <f t="shared" si="170"/>
        <v>0</v>
      </c>
      <c r="W258" s="5">
        <f t="shared" si="170"/>
        <v>0</v>
      </c>
      <c r="X258" s="4">
        <v>1.5999999999999999</v>
      </c>
      <c r="Y258" s="4">
        <f>SUM(Y241:Y257)</f>
        <v>518</v>
      </c>
      <c r="Z258" s="5">
        <f>SUM(Z241:Z257)</f>
        <v>1390.8</v>
      </c>
      <c r="AA258" s="4">
        <f>SUM(AA241:AA257)</f>
        <v>518</v>
      </c>
      <c r="AB258" s="5">
        <f>SUM(AB241:AB257)</f>
        <v>1390.8</v>
      </c>
      <c r="AC258" s="4"/>
      <c r="AD258" s="109" t="b">
        <f t="shared" si="135"/>
        <v>0</v>
      </c>
      <c r="AE258" s="109" t="b">
        <f t="shared" si="136"/>
        <v>1</v>
      </c>
    </row>
    <row r="259" spans="1:31" s="176" customFormat="1">
      <c r="A259" s="4"/>
      <c r="B259" s="4" t="s">
        <v>12</v>
      </c>
      <c r="C259" s="4">
        <f>C258</f>
        <v>529</v>
      </c>
      <c r="D259" s="5">
        <f>D258</f>
        <v>1419.6000000000001</v>
      </c>
      <c r="E259" s="4">
        <f>E258</f>
        <v>529</v>
      </c>
      <c r="F259" s="5">
        <f>F258</f>
        <v>1419.6000000000001</v>
      </c>
      <c r="G259" s="175">
        <f t="shared" si="133"/>
        <v>1</v>
      </c>
      <c r="H259" s="175">
        <f t="shared" si="134"/>
        <v>1</v>
      </c>
      <c r="I259" s="4">
        <f t="shared" ref="I259:W259" si="171">I258</f>
        <v>0</v>
      </c>
      <c r="J259" s="5">
        <f t="shared" si="171"/>
        <v>0</v>
      </c>
      <c r="K259" s="4">
        <f t="shared" si="171"/>
        <v>0</v>
      </c>
      <c r="L259" s="5">
        <f t="shared" si="171"/>
        <v>0</v>
      </c>
      <c r="M259" s="4">
        <f t="shared" si="171"/>
        <v>0</v>
      </c>
      <c r="N259" s="5">
        <f t="shared" si="171"/>
        <v>0</v>
      </c>
      <c r="O259" s="4">
        <f t="shared" si="171"/>
        <v>1.5999999999999999</v>
      </c>
      <c r="P259" s="4">
        <f t="shared" si="171"/>
        <v>518</v>
      </c>
      <c r="Q259" s="5">
        <f t="shared" si="171"/>
        <v>1390.8</v>
      </c>
      <c r="R259" s="4">
        <f t="shared" si="171"/>
        <v>518</v>
      </c>
      <c r="S259" s="5">
        <f t="shared" si="171"/>
        <v>1390.8</v>
      </c>
      <c r="T259" s="4">
        <f t="shared" si="171"/>
        <v>0</v>
      </c>
      <c r="U259" s="5">
        <f t="shared" si="171"/>
        <v>0</v>
      </c>
      <c r="V259" s="4">
        <f t="shared" si="171"/>
        <v>0</v>
      </c>
      <c r="W259" s="5">
        <f t="shared" si="171"/>
        <v>0</v>
      </c>
      <c r="X259" s="4">
        <v>1.5999999999999999</v>
      </c>
      <c r="Y259" s="4">
        <f>Y258</f>
        <v>518</v>
      </c>
      <c r="Z259" s="5">
        <f>Z258</f>
        <v>1390.8</v>
      </c>
      <c r="AA259" s="4">
        <f>AA258</f>
        <v>518</v>
      </c>
      <c r="AB259" s="5">
        <f>AB258</f>
        <v>1390.8</v>
      </c>
      <c r="AC259" s="4"/>
      <c r="AD259" s="109" t="b">
        <f t="shared" si="135"/>
        <v>0</v>
      </c>
      <c r="AE259" s="109" t="b">
        <f t="shared" si="136"/>
        <v>1</v>
      </c>
    </row>
    <row r="260" spans="1:31" s="176" customFormat="1" ht="31.5">
      <c r="A260" s="4"/>
      <c r="B260" s="4" t="s">
        <v>169</v>
      </c>
      <c r="C260" s="4">
        <f>C259+C238</f>
        <v>529</v>
      </c>
      <c r="D260" s="5">
        <f>D259+D238</f>
        <v>1419.6000000000001</v>
      </c>
      <c r="E260" s="4">
        <f>E259+E238</f>
        <v>529</v>
      </c>
      <c r="F260" s="5">
        <f>F259+F238</f>
        <v>1419.6000000000001</v>
      </c>
      <c r="G260" s="175">
        <f t="shared" si="133"/>
        <v>1</v>
      </c>
      <c r="H260" s="175">
        <f t="shared" si="134"/>
        <v>1</v>
      </c>
      <c r="I260" s="4">
        <f t="shared" ref="I260:W260" si="172">I259+I238</f>
        <v>0</v>
      </c>
      <c r="J260" s="5">
        <f t="shared" si="172"/>
        <v>0</v>
      </c>
      <c r="K260" s="4">
        <f t="shared" si="172"/>
        <v>0</v>
      </c>
      <c r="L260" s="5">
        <f t="shared" si="172"/>
        <v>0</v>
      </c>
      <c r="M260" s="4">
        <f t="shared" si="172"/>
        <v>0</v>
      </c>
      <c r="N260" s="5">
        <f t="shared" si="172"/>
        <v>0</v>
      </c>
      <c r="O260" s="4">
        <f t="shared" si="172"/>
        <v>1.5999999999999999</v>
      </c>
      <c r="P260" s="4">
        <f t="shared" si="172"/>
        <v>518</v>
      </c>
      <c r="Q260" s="5">
        <f t="shared" si="172"/>
        <v>1390.8</v>
      </c>
      <c r="R260" s="4">
        <f t="shared" si="172"/>
        <v>518</v>
      </c>
      <c r="S260" s="5">
        <f t="shared" si="172"/>
        <v>1390.8</v>
      </c>
      <c r="T260" s="4">
        <f t="shared" si="172"/>
        <v>0</v>
      </c>
      <c r="U260" s="5">
        <f t="shared" si="172"/>
        <v>0</v>
      </c>
      <c r="V260" s="4">
        <f t="shared" si="172"/>
        <v>0</v>
      </c>
      <c r="W260" s="5">
        <f t="shared" si="172"/>
        <v>0</v>
      </c>
      <c r="X260" s="4">
        <v>1.5999999999999999</v>
      </c>
      <c r="Y260" s="4">
        <f>Y259+Y238</f>
        <v>518</v>
      </c>
      <c r="Z260" s="5">
        <f>Z259+Z238</f>
        <v>1390.8</v>
      </c>
      <c r="AA260" s="4">
        <f>AA259+AA238</f>
        <v>518</v>
      </c>
      <c r="AB260" s="5">
        <f>AB259+AB238</f>
        <v>1390.8</v>
      </c>
      <c r="AC260" s="4"/>
      <c r="AD260" s="109" t="b">
        <f t="shared" si="135"/>
        <v>0</v>
      </c>
      <c r="AE260" s="109" t="b">
        <f t="shared" si="136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5"/>
        <v>1</v>
      </c>
      <c r="AE261" s="109" t="b">
        <f t="shared" si="136"/>
        <v>1</v>
      </c>
    </row>
    <row r="262" spans="1:31" s="176" customFormat="1" ht="31.5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5"/>
        <v>1</v>
      </c>
      <c r="AE262" s="109" t="b">
        <f t="shared" si="136"/>
        <v>1</v>
      </c>
    </row>
    <row r="263" spans="1:31" ht="47.2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5"/>
        <v>1</v>
      </c>
      <c r="AE263" s="109" t="b">
        <f t="shared" si="136"/>
        <v>1</v>
      </c>
    </row>
    <row r="264" spans="1:31">
      <c r="A264" s="2"/>
      <c r="B264" s="2" t="s">
        <v>125</v>
      </c>
      <c r="C264" s="2">
        <v>172</v>
      </c>
      <c r="D264" s="3">
        <v>1.2041032</v>
      </c>
      <c r="E264" s="2"/>
      <c r="F264" s="3"/>
      <c r="G264" s="108">
        <f t="shared" ref="G264:G326" si="173">E264/C264</f>
        <v>0</v>
      </c>
      <c r="H264" s="108">
        <f t="shared" ref="H264:H326" si="174">F264/D264</f>
        <v>0</v>
      </c>
      <c r="I264" s="2">
        <f t="shared" ref="I264:J324" si="175">C264-E264</f>
        <v>172</v>
      </c>
      <c r="J264" s="3">
        <f t="shared" si="175"/>
        <v>1.2041032</v>
      </c>
      <c r="K264" s="2"/>
      <c r="L264" s="3"/>
      <c r="M264" s="2"/>
      <c r="N264" s="3"/>
      <c r="O264" s="2">
        <f>0.002*5</f>
        <v>0.01</v>
      </c>
      <c r="P264" s="2">
        <v>284</v>
      </c>
      <c r="Q264" s="3">
        <f t="shared" ref="Q264:Q270" si="176">P264*O264</f>
        <v>2.84</v>
      </c>
      <c r="R264" s="2">
        <f t="shared" ref="R264:S266" si="177">K264+M264+P264</f>
        <v>284</v>
      </c>
      <c r="S264" s="3">
        <f t="shared" si="177"/>
        <v>2.84</v>
      </c>
      <c r="T264" s="2"/>
      <c r="U264" s="3"/>
      <c r="V264" s="2"/>
      <c r="W264" s="3"/>
      <c r="X264" s="2">
        <v>0.01</v>
      </c>
      <c r="Y264" s="2">
        <v>284</v>
      </c>
      <c r="Z264" s="3">
        <f>X264*Y264</f>
        <v>2.84</v>
      </c>
      <c r="AA264" s="2">
        <f t="shared" ref="AA264:AB266" si="178">T264+V264+Y264</f>
        <v>284</v>
      </c>
      <c r="AB264" s="3">
        <f t="shared" si="178"/>
        <v>2.84</v>
      </c>
      <c r="AC264" s="2"/>
      <c r="AD264" s="109" t="b">
        <f t="shared" ref="AD264:AD327" si="179">X264*Y264=Z264</f>
        <v>1</v>
      </c>
      <c r="AE264" s="109" t="b">
        <f t="shared" ref="AE264:AE327" si="180">U264+W264+Z264=AB264</f>
        <v>1</v>
      </c>
    </row>
    <row r="265" spans="1:31">
      <c r="A265" s="2"/>
      <c r="B265" s="2" t="s">
        <v>173</v>
      </c>
      <c r="C265" s="2">
        <v>258</v>
      </c>
      <c r="D265" s="3">
        <v>1.8061548000000001</v>
      </c>
      <c r="E265" s="2"/>
      <c r="F265" s="3"/>
      <c r="G265" s="108">
        <f t="shared" si="173"/>
        <v>0</v>
      </c>
      <c r="H265" s="108">
        <f t="shared" si="174"/>
        <v>0</v>
      </c>
      <c r="I265" s="2">
        <f t="shared" si="175"/>
        <v>258</v>
      </c>
      <c r="J265" s="3">
        <f t="shared" si="175"/>
        <v>1.8061548000000001</v>
      </c>
      <c r="K265" s="2"/>
      <c r="L265" s="3"/>
      <c r="M265" s="2"/>
      <c r="N265" s="3"/>
      <c r="O265" s="2">
        <f>0.002*5</f>
        <v>0.01</v>
      </c>
      <c r="P265" s="2">
        <v>209</v>
      </c>
      <c r="Q265" s="3">
        <f t="shared" si="176"/>
        <v>2.09</v>
      </c>
      <c r="R265" s="2">
        <f t="shared" si="177"/>
        <v>209</v>
      </c>
      <c r="S265" s="3">
        <f t="shared" si="177"/>
        <v>2.09</v>
      </c>
      <c r="T265" s="2"/>
      <c r="U265" s="3"/>
      <c r="V265" s="2"/>
      <c r="W265" s="3"/>
      <c r="X265" s="2">
        <v>0.01</v>
      </c>
      <c r="Y265" s="2">
        <v>209</v>
      </c>
      <c r="Z265" s="3">
        <f>X265*Y265</f>
        <v>2.09</v>
      </c>
      <c r="AA265" s="2">
        <f t="shared" si="178"/>
        <v>209</v>
      </c>
      <c r="AB265" s="3">
        <f t="shared" si="178"/>
        <v>2.09</v>
      </c>
      <c r="AC265" s="2"/>
      <c r="AD265" s="109" t="b">
        <f t="shared" si="179"/>
        <v>1</v>
      </c>
      <c r="AE265" s="109" t="b">
        <f t="shared" si="180"/>
        <v>1</v>
      </c>
    </row>
    <row r="266" spans="1:31">
      <c r="A266" s="2"/>
      <c r="B266" s="2" t="s">
        <v>174</v>
      </c>
      <c r="C266" s="2">
        <v>639</v>
      </c>
      <c r="D266" s="3">
        <v>4.4733834000000003</v>
      </c>
      <c r="E266" s="2"/>
      <c r="F266" s="3"/>
      <c r="G266" s="108">
        <f t="shared" si="173"/>
        <v>0</v>
      </c>
      <c r="H266" s="108">
        <f t="shared" si="174"/>
        <v>0</v>
      </c>
      <c r="I266" s="2">
        <f t="shared" si="175"/>
        <v>639</v>
      </c>
      <c r="J266" s="3">
        <f t="shared" si="175"/>
        <v>4.4733834000000003</v>
      </c>
      <c r="K266" s="2"/>
      <c r="L266" s="3"/>
      <c r="M266" s="2"/>
      <c r="N266" s="3"/>
      <c r="O266" s="2">
        <f>0.002*5</f>
        <v>0.01</v>
      </c>
      <c r="P266" s="2">
        <v>515</v>
      </c>
      <c r="Q266" s="3">
        <f t="shared" si="176"/>
        <v>5.15</v>
      </c>
      <c r="R266" s="2">
        <f t="shared" si="177"/>
        <v>515</v>
      </c>
      <c r="S266" s="3">
        <f t="shared" si="177"/>
        <v>5.15</v>
      </c>
      <c r="T266" s="2"/>
      <c r="U266" s="3"/>
      <c r="V266" s="2"/>
      <c r="W266" s="3"/>
      <c r="X266" s="2">
        <v>0.01</v>
      </c>
      <c r="Y266" s="2">
        <v>515</v>
      </c>
      <c r="Z266" s="3">
        <f>X266*Y266</f>
        <v>5.15</v>
      </c>
      <c r="AA266" s="2">
        <f t="shared" si="178"/>
        <v>515</v>
      </c>
      <c r="AB266" s="3">
        <f t="shared" si="178"/>
        <v>5.15</v>
      </c>
      <c r="AC266" s="2"/>
      <c r="AD266" s="109" t="b">
        <f t="shared" si="179"/>
        <v>1</v>
      </c>
      <c r="AE266" s="109" t="b">
        <f t="shared" si="180"/>
        <v>1</v>
      </c>
    </row>
    <row r="267" spans="1:31" ht="31.5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9"/>
        <v>1</v>
      </c>
      <c r="AE267" s="109" t="b">
        <f t="shared" si="180"/>
        <v>1</v>
      </c>
    </row>
    <row r="268" spans="1:31">
      <c r="A268" s="2"/>
      <c r="B268" s="2" t="s">
        <v>125</v>
      </c>
      <c r="C268" s="2">
        <v>172</v>
      </c>
      <c r="D268" s="3">
        <v>1.0320343999999999</v>
      </c>
      <c r="E268" s="2"/>
      <c r="F268" s="3"/>
      <c r="G268" s="108">
        <f t="shared" si="173"/>
        <v>0</v>
      </c>
      <c r="H268" s="108">
        <f t="shared" si="174"/>
        <v>0</v>
      </c>
      <c r="I268" s="2">
        <f t="shared" si="175"/>
        <v>172</v>
      </c>
      <c r="J268" s="3">
        <f t="shared" si="175"/>
        <v>1.0320343999999999</v>
      </c>
      <c r="K268" s="2"/>
      <c r="L268" s="3"/>
      <c r="M268" s="2"/>
      <c r="N268" s="3"/>
      <c r="O268" s="2">
        <f>0.001*10</f>
        <v>0.01</v>
      </c>
      <c r="P268" s="2">
        <f>P264</f>
        <v>284</v>
      </c>
      <c r="Q268" s="3">
        <f t="shared" si="176"/>
        <v>2.84</v>
      </c>
      <c r="R268" s="2">
        <f t="shared" ref="R268:R274" si="181">K268+M268+P268</f>
        <v>284</v>
      </c>
      <c r="S268" s="3">
        <f t="shared" ref="S268:S274" si="182">L268+N268+Q268</f>
        <v>2.84</v>
      </c>
      <c r="T268" s="2"/>
      <c r="U268" s="3"/>
      <c r="V268" s="2"/>
      <c r="W268" s="3"/>
      <c r="X268" s="2">
        <v>0.01</v>
      </c>
      <c r="Y268" s="2">
        <v>284</v>
      </c>
      <c r="Z268" s="3">
        <f t="shared" ref="Z268:Z274" si="183">X268*Y268</f>
        <v>2.84</v>
      </c>
      <c r="AA268" s="2">
        <f t="shared" ref="AA268:AB274" si="184">T268+V268+Y268</f>
        <v>284</v>
      </c>
      <c r="AB268" s="3">
        <f t="shared" si="184"/>
        <v>2.84</v>
      </c>
      <c r="AC268" s="2"/>
      <c r="AD268" s="109" t="b">
        <f t="shared" si="179"/>
        <v>1</v>
      </c>
      <c r="AE268" s="109" t="b">
        <f t="shared" si="180"/>
        <v>1</v>
      </c>
    </row>
    <row r="269" spans="1:31">
      <c r="A269" s="2"/>
      <c r="B269" s="2" t="s">
        <v>173</v>
      </c>
      <c r="C269" s="2">
        <v>258</v>
      </c>
      <c r="D269" s="3">
        <v>1.5480516</v>
      </c>
      <c r="E269" s="2"/>
      <c r="F269" s="3"/>
      <c r="G269" s="108">
        <f t="shared" si="173"/>
        <v>0</v>
      </c>
      <c r="H269" s="108">
        <f t="shared" si="174"/>
        <v>0</v>
      </c>
      <c r="I269" s="2">
        <f t="shared" si="175"/>
        <v>258</v>
      </c>
      <c r="J269" s="3">
        <f t="shared" si="175"/>
        <v>1.5480516</v>
      </c>
      <c r="K269" s="2"/>
      <c r="L269" s="3"/>
      <c r="M269" s="2"/>
      <c r="N269" s="3"/>
      <c r="O269" s="2">
        <f>0.001*10</f>
        <v>0.01</v>
      </c>
      <c r="P269" s="2">
        <f>P265</f>
        <v>209</v>
      </c>
      <c r="Q269" s="3">
        <f t="shared" si="176"/>
        <v>2.09</v>
      </c>
      <c r="R269" s="2">
        <f t="shared" si="181"/>
        <v>209</v>
      </c>
      <c r="S269" s="3">
        <f t="shared" si="182"/>
        <v>2.09</v>
      </c>
      <c r="T269" s="2"/>
      <c r="U269" s="3"/>
      <c r="V269" s="2"/>
      <c r="W269" s="3"/>
      <c r="X269" s="2">
        <v>0.01</v>
      </c>
      <c r="Y269" s="2">
        <v>209</v>
      </c>
      <c r="Z269" s="3">
        <f t="shared" si="183"/>
        <v>2.09</v>
      </c>
      <c r="AA269" s="2">
        <f t="shared" si="184"/>
        <v>209</v>
      </c>
      <c r="AB269" s="3">
        <f t="shared" si="184"/>
        <v>2.09</v>
      </c>
      <c r="AC269" s="2"/>
      <c r="AD269" s="109" t="b">
        <f t="shared" si="179"/>
        <v>1</v>
      </c>
      <c r="AE269" s="109" t="b">
        <f t="shared" si="180"/>
        <v>1</v>
      </c>
    </row>
    <row r="270" spans="1:31">
      <c r="A270" s="2"/>
      <c r="B270" s="2" t="s">
        <v>174</v>
      </c>
      <c r="C270" s="2">
        <v>639</v>
      </c>
      <c r="D270" s="3">
        <v>3.8341278000000001</v>
      </c>
      <c r="E270" s="2"/>
      <c r="F270" s="3"/>
      <c r="G270" s="108">
        <f t="shared" si="173"/>
        <v>0</v>
      </c>
      <c r="H270" s="108">
        <f t="shared" si="174"/>
        <v>0</v>
      </c>
      <c r="I270" s="2">
        <f t="shared" si="175"/>
        <v>639</v>
      </c>
      <c r="J270" s="3">
        <f t="shared" si="175"/>
        <v>3.8341278000000001</v>
      </c>
      <c r="K270" s="2"/>
      <c r="L270" s="3"/>
      <c r="M270" s="2"/>
      <c r="N270" s="3"/>
      <c r="O270" s="2">
        <f>0.001*10</f>
        <v>0.01</v>
      </c>
      <c r="P270" s="2">
        <f>P266</f>
        <v>515</v>
      </c>
      <c r="Q270" s="3">
        <f t="shared" si="176"/>
        <v>5.15</v>
      </c>
      <c r="R270" s="2">
        <f t="shared" si="181"/>
        <v>515</v>
      </c>
      <c r="S270" s="3">
        <f t="shared" si="182"/>
        <v>5.15</v>
      </c>
      <c r="T270" s="2"/>
      <c r="U270" s="3"/>
      <c r="V270" s="2"/>
      <c r="W270" s="3"/>
      <c r="X270" s="2">
        <v>0.01</v>
      </c>
      <c r="Y270" s="2">
        <v>515</v>
      </c>
      <c r="Z270" s="3">
        <f t="shared" si="183"/>
        <v>5.15</v>
      </c>
      <c r="AA270" s="2">
        <f t="shared" si="184"/>
        <v>515</v>
      </c>
      <c r="AB270" s="3">
        <f t="shared" si="184"/>
        <v>5.15</v>
      </c>
      <c r="AC270" s="2"/>
      <c r="AD270" s="109" t="b">
        <f t="shared" si="179"/>
        <v>1</v>
      </c>
      <c r="AE270" s="109" t="b">
        <f t="shared" si="180"/>
        <v>1</v>
      </c>
    </row>
    <row r="271" spans="1:31" ht="47.2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3"/>
        <v>#DIV/0!</v>
      </c>
      <c r="H271" s="108" t="e">
        <f t="shared" si="174"/>
        <v>#DIV/0!</v>
      </c>
      <c r="I271" s="2">
        <f t="shared" si="175"/>
        <v>0</v>
      </c>
      <c r="J271" s="3">
        <f t="shared" si="175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1"/>
        <v>0</v>
      </c>
      <c r="S271" s="3">
        <f t="shared" si="182"/>
        <v>0</v>
      </c>
      <c r="T271" s="2"/>
      <c r="U271" s="3"/>
      <c r="V271" s="2"/>
      <c r="W271" s="3"/>
      <c r="X271" s="2">
        <v>0.06</v>
      </c>
      <c r="Y271" s="2"/>
      <c r="Z271" s="3">
        <f t="shared" si="183"/>
        <v>0</v>
      </c>
      <c r="AA271" s="2">
        <f t="shared" si="184"/>
        <v>0</v>
      </c>
      <c r="AB271" s="3">
        <f t="shared" si="184"/>
        <v>0</v>
      </c>
      <c r="AC271" s="2"/>
      <c r="AD271" s="109" t="b">
        <f t="shared" si="179"/>
        <v>1</v>
      </c>
      <c r="AE271" s="109" t="b">
        <f t="shared" si="180"/>
        <v>1</v>
      </c>
    </row>
    <row r="272" spans="1:31" ht="31.5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3"/>
        <v>#DIV/0!</v>
      </c>
      <c r="H272" s="108" t="e">
        <f t="shared" si="174"/>
        <v>#DIV/0!</v>
      </c>
      <c r="I272" s="2">
        <f t="shared" si="175"/>
        <v>0</v>
      </c>
      <c r="J272" s="3">
        <f t="shared" si="175"/>
        <v>0</v>
      </c>
      <c r="K272" s="2"/>
      <c r="L272" s="3"/>
      <c r="M272" s="2"/>
      <c r="N272" s="3"/>
      <c r="O272" s="2"/>
      <c r="P272" s="2"/>
      <c r="Q272" s="3"/>
      <c r="R272" s="2">
        <f t="shared" si="181"/>
        <v>0</v>
      </c>
      <c r="S272" s="3">
        <f t="shared" si="182"/>
        <v>0</v>
      </c>
      <c r="T272" s="2"/>
      <c r="U272" s="3"/>
      <c r="V272" s="2"/>
      <c r="W272" s="3"/>
      <c r="X272" s="2"/>
      <c r="Y272" s="2"/>
      <c r="Z272" s="3">
        <f t="shared" si="183"/>
        <v>0</v>
      </c>
      <c r="AA272" s="2">
        <f t="shared" si="184"/>
        <v>0</v>
      </c>
      <c r="AB272" s="3">
        <f t="shared" si="184"/>
        <v>0</v>
      </c>
      <c r="AC272" s="2"/>
      <c r="AD272" s="109" t="b">
        <f t="shared" si="179"/>
        <v>1</v>
      </c>
      <c r="AE272" s="109" t="b">
        <f t="shared" si="180"/>
        <v>1</v>
      </c>
    </row>
    <row r="273" spans="1:31" ht="110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3"/>
        <v>#DIV/0!</v>
      </c>
      <c r="H273" s="108" t="e">
        <f t="shared" si="174"/>
        <v>#DIV/0!</v>
      </c>
      <c r="I273" s="2">
        <f t="shared" si="175"/>
        <v>0</v>
      </c>
      <c r="J273" s="3">
        <f t="shared" si="175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1"/>
        <v>0</v>
      </c>
      <c r="S273" s="3">
        <f t="shared" si="182"/>
        <v>0</v>
      </c>
      <c r="T273" s="2"/>
      <c r="U273" s="3"/>
      <c r="V273" s="2"/>
      <c r="W273" s="3"/>
      <c r="X273" s="2">
        <v>0.06</v>
      </c>
      <c r="Y273" s="2"/>
      <c r="Z273" s="3">
        <f t="shared" si="183"/>
        <v>0</v>
      </c>
      <c r="AA273" s="2">
        <f t="shared" si="184"/>
        <v>0</v>
      </c>
      <c r="AB273" s="3">
        <f t="shared" si="184"/>
        <v>0</v>
      </c>
      <c r="AC273" s="2"/>
      <c r="AD273" s="109" t="b">
        <f t="shared" si="179"/>
        <v>1</v>
      </c>
      <c r="AE273" s="109" t="b">
        <f t="shared" si="180"/>
        <v>1</v>
      </c>
    </row>
    <row r="274" spans="1:31" ht="110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3"/>
        <v>#DIV/0!</v>
      </c>
      <c r="H274" s="108" t="e">
        <f t="shared" si="174"/>
        <v>#DIV/0!</v>
      </c>
      <c r="I274" s="2">
        <f t="shared" si="175"/>
        <v>0</v>
      </c>
      <c r="J274" s="3">
        <f t="shared" si="175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1"/>
        <v>0</v>
      </c>
      <c r="S274" s="3">
        <f t="shared" si="182"/>
        <v>0</v>
      </c>
      <c r="T274" s="2"/>
      <c r="U274" s="3"/>
      <c r="V274" s="2"/>
      <c r="W274" s="3"/>
      <c r="X274" s="2">
        <v>0.06</v>
      </c>
      <c r="Y274" s="2"/>
      <c r="Z274" s="3">
        <f t="shared" si="183"/>
        <v>0</v>
      </c>
      <c r="AA274" s="2">
        <f t="shared" si="184"/>
        <v>0</v>
      </c>
      <c r="AB274" s="3">
        <f t="shared" si="184"/>
        <v>0</v>
      </c>
      <c r="AC274" s="2"/>
      <c r="AD274" s="109" t="b">
        <f t="shared" si="179"/>
        <v>1</v>
      </c>
      <c r="AE274" s="109" t="b">
        <f t="shared" si="180"/>
        <v>1</v>
      </c>
    </row>
    <row r="275" spans="1:31" s="176" customFormat="1" ht="31.5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9"/>
        <v>1</v>
      </c>
      <c r="AE275" s="109" t="b">
        <f t="shared" si="180"/>
        <v>1</v>
      </c>
    </row>
    <row r="276" spans="1:31" ht="141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3"/>
        <v>#DIV/0!</v>
      </c>
      <c r="H276" s="108" t="e">
        <f t="shared" si="174"/>
        <v>#DIV/0!</v>
      </c>
      <c r="I276" s="2">
        <f t="shared" si="175"/>
        <v>0</v>
      </c>
      <c r="J276" s="3">
        <f t="shared" si="175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5">K276+M276+P276</f>
        <v>0</v>
      </c>
      <c r="S276" s="3">
        <f t="shared" si="185"/>
        <v>0</v>
      </c>
      <c r="T276" s="2"/>
      <c r="U276" s="3"/>
      <c r="V276" s="2"/>
      <c r="W276" s="3"/>
      <c r="X276" s="2"/>
      <c r="Y276" s="2"/>
      <c r="Z276" s="3">
        <f>X276*Y276</f>
        <v>0</v>
      </c>
      <c r="AA276" s="2">
        <f t="shared" ref="AA276:AB279" si="186">T276+V276+Y276</f>
        <v>0</v>
      </c>
      <c r="AB276" s="3">
        <f t="shared" si="186"/>
        <v>0</v>
      </c>
      <c r="AC276" s="2"/>
      <c r="AD276" s="109" t="b">
        <f t="shared" si="179"/>
        <v>1</v>
      </c>
      <c r="AE276" s="109" t="b">
        <f t="shared" si="180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3"/>
        <v>0</v>
      </c>
      <c r="H277" s="108">
        <f t="shared" si="174"/>
        <v>0</v>
      </c>
      <c r="I277" s="2">
        <f t="shared" si="175"/>
        <v>10</v>
      </c>
      <c r="J277" s="3">
        <f t="shared" si="175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5"/>
        <v>10</v>
      </c>
      <c r="S277" s="3">
        <f t="shared" si="185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si="186"/>
        <v>10</v>
      </c>
      <c r="AB277" s="3">
        <f t="shared" si="186"/>
        <v>0.2</v>
      </c>
      <c r="AC277" s="2"/>
      <c r="AD277" s="109" t="b">
        <f t="shared" si="179"/>
        <v>1</v>
      </c>
      <c r="AE277" s="109" t="b">
        <f t="shared" si="180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3"/>
        <v>0</v>
      </c>
      <c r="H278" s="108">
        <f t="shared" si="174"/>
        <v>0</v>
      </c>
      <c r="I278" s="2">
        <f t="shared" si="175"/>
        <v>10</v>
      </c>
      <c r="J278" s="3">
        <f t="shared" si="175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5"/>
        <v>10</v>
      </c>
      <c r="S278" s="3">
        <f t="shared" si="185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6"/>
        <v>10</v>
      </c>
      <c r="AB278" s="3">
        <f t="shared" si="186"/>
        <v>0.2</v>
      </c>
      <c r="AC278" s="2"/>
      <c r="AD278" s="109" t="b">
        <f t="shared" si="179"/>
        <v>1</v>
      </c>
      <c r="AE278" s="109" t="b">
        <f t="shared" si="180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3"/>
        <v>0</v>
      </c>
      <c r="H279" s="108">
        <f t="shared" si="174"/>
        <v>0</v>
      </c>
      <c r="I279" s="2">
        <f t="shared" si="175"/>
        <v>12</v>
      </c>
      <c r="J279" s="3">
        <f t="shared" si="175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5"/>
        <v>12</v>
      </c>
      <c r="S279" s="3">
        <f t="shared" si="185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6"/>
        <v>12</v>
      </c>
      <c r="AB279" s="3">
        <f t="shared" si="186"/>
        <v>0.24</v>
      </c>
      <c r="AC279" s="2"/>
      <c r="AD279" s="109" t="b">
        <f t="shared" si="179"/>
        <v>1</v>
      </c>
      <c r="AE279" s="109" t="b">
        <f t="shared" si="180"/>
        <v>1</v>
      </c>
    </row>
    <row r="280" spans="1:31" s="176" customFormat="1" ht="47.2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9"/>
        <v>1</v>
      </c>
      <c r="AE280" s="109" t="b">
        <f t="shared" si="180"/>
        <v>1</v>
      </c>
    </row>
    <row r="281" spans="1:31">
      <c r="A281" s="2">
        <v>11.06</v>
      </c>
      <c r="B281" s="2" t="s">
        <v>183</v>
      </c>
      <c r="C281" s="2">
        <v>3</v>
      </c>
      <c r="D281" s="3">
        <v>0.06</v>
      </c>
      <c r="E281" s="2"/>
      <c r="F281" s="3"/>
      <c r="G281" s="108">
        <f t="shared" si="173"/>
        <v>0</v>
      </c>
      <c r="H281" s="108">
        <f t="shared" si="174"/>
        <v>0</v>
      </c>
      <c r="I281" s="2">
        <f t="shared" si="175"/>
        <v>3</v>
      </c>
      <c r="J281" s="3">
        <f t="shared" si="175"/>
        <v>0.06</v>
      </c>
      <c r="K281" s="2"/>
      <c r="L281" s="3"/>
      <c r="M281" s="2"/>
      <c r="N281" s="3"/>
      <c r="O281" s="2">
        <v>0.02</v>
      </c>
      <c r="P281" s="2">
        <v>5</v>
      </c>
      <c r="Q281" s="3">
        <f>P281*O281</f>
        <v>0.1</v>
      </c>
      <c r="R281" s="2">
        <f>K281+M281+P281</f>
        <v>5</v>
      </c>
      <c r="S281" s="3">
        <f>L281+N281+Q281</f>
        <v>0.1</v>
      </c>
      <c r="T281" s="2"/>
      <c r="U281" s="3"/>
      <c r="V281" s="2"/>
      <c r="W281" s="3"/>
      <c r="X281" s="2">
        <v>0.02</v>
      </c>
      <c r="Y281" s="2">
        <v>5</v>
      </c>
      <c r="Z281" s="3">
        <f>X281*Y281</f>
        <v>0.1</v>
      </c>
      <c r="AA281" s="2">
        <f>T281+V281+Y281</f>
        <v>5</v>
      </c>
      <c r="AB281" s="3">
        <f>U281+W281+Z281</f>
        <v>0.1</v>
      </c>
      <c r="AC281" s="2"/>
      <c r="AD281" s="109" t="b">
        <f t="shared" si="179"/>
        <v>1</v>
      </c>
      <c r="AE281" s="109" t="b">
        <f t="shared" si="180"/>
        <v>1</v>
      </c>
    </row>
    <row r="282" spans="1:31" ht="31.5">
      <c r="A282" s="2">
        <v>11.07</v>
      </c>
      <c r="B282" s="2" t="s">
        <v>184</v>
      </c>
      <c r="C282" s="2">
        <v>60</v>
      </c>
      <c r="D282" s="3">
        <v>0.96</v>
      </c>
      <c r="E282" s="2"/>
      <c r="F282" s="3"/>
      <c r="G282" s="108">
        <f t="shared" si="173"/>
        <v>0</v>
      </c>
      <c r="H282" s="108">
        <f t="shared" si="174"/>
        <v>0</v>
      </c>
      <c r="I282" s="2">
        <f t="shared" si="175"/>
        <v>60</v>
      </c>
      <c r="J282" s="3">
        <f t="shared" si="175"/>
        <v>0.96</v>
      </c>
      <c r="K282" s="2"/>
      <c r="L282" s="3"/>
      <c r="M282" s="2"/>
      <c r="N282" s="3"/>
      <c r="O282" s="2">
        <v>1.6E-2</v>
      </c>
      <c r="P282" s="2">
        <v>131</v>
      </c>
      <c r="Q282" s="3">
        <f>P282*O282</f>
        <v>2.0960000000000001</v>
      </c>
      <c r="R282" s="2">
        <f>K282+M282+P282</f>
        <v>131</v>
      </c>
      <c r="S282" s="3">
        <f>L282+N282+Q282</f>
        <v>2.0960000000000001</v>
      </c>
      <c r="T282" s="2"/>
      <c r="U282" s="3"/>
      <c r="V282" s="2"/>
      <c r="W282" s="3"/>
      <c r="X282" s="2">
        <v>1.6E-2</v>
      </c>
      <c r="Y282" s="2">
        <v>131</v>
      </c>
      <c r="Z282" s="3">
        <f>X282*Y282</f>
        <v>2.0960000000000001</v>
      </c>
      <c r="AA282" s="2">
        <f>T282+V282+Y282</f>
        <v>131</v>
      </c>
      <c r="AB282" s="3">
        <f>U282+W282+Z282</f>
        <v>2.0960000000000001</v>
      </c>
      <c r="AC282" s="2"/>
      <c r="AD282" s="109" t="b">
        <f t="shared" si="179"/>
        <v>1</v>
      </c>
      <c r="AE282" s="109" t="b">
        <f t="shared" si="180"/>
        <v>1</v>
      </c>
    </row>
    <row r="283" spans="1:31" s="176" customFormat="1">
      <c r="A283" s="4"/>
      <c r="B283" s="4" t="s">
        <v>108</v>
      </c>
      <c r="C283" s="4">
        <f>SUM(C263:C282)</f>
        <v>2233</v>
      </c>
      <c r="D283" s="5">
        <f>SUM(D263:D282)</f>
        <v>15.141855200000002</v>
      </c>
      <c r="E283" s="4">
        <f>SUM(E263:E282)</f>
        <v>0</v>
      </c>
      <c r="F283" s="5">
        <f>SUM(F263:F282)</f>
        <v>0</v>
      </c>
      <c r="G283" s="175">
        <f t="shared" si="173"/>
        <v>0</v>
      </c>
      <c r="H283" s="175">
        <f t="shared" si="174"/>
        <v>0</v>
      </c>
      <c r="I283" s="4">
        <f t="shared" ref="I283:AB283" si="187">SUM(I263:I282)</f>
        <v>2233</v>
      </c>
      <c r="J283" s="5">
        <f t="shared" si="187"/>
        <v>15.141855200000002</v>
      </c>
      <c r="K283" s="4">
        <f t="shared" si="187"/>
        <v>0</v>
      </c>
      <c r="L283" s="5">
        <f t="shared" si="187"/>
        <v>0</v>
      </c>
      <c r="M283" s="4">
        <f t="shared" si="187"/>
        <v>0</v>
      </c>
      <c r="N283" s="5">
        <f t="shared" si="187"/>
        <v>0</v>
      </c>
      <c r="O283" s="4">
        <f t="shared" si="187"/>
        <v>0.33600000000000008</v>
      </c>
      <c r="P283" s="4">
        <f t="shared" si="187"/>
        <v>2184</v>
      </c>
      <c r="Q283" s="5">
        <f t="shared" si="187"/>
        <v>22.995999999999999</v>
      </c>
      <c r="R283" s="4">
        <f t="shared" si="187"/>
        <v>2184</v>
      </c>
      <c r="S283" s="5">
        <f t="shared" si="187"/>
        <v>22.995999999999999</v>
      </c>
      <c r="T283" s="4">
        <f t="shared" si="187"/>
        <v>0</v>
      </c>
      <c r="U283" s="5">
        <f t="shared" si="187"/>
        <v>0</v>
      </c>
      <c r="V283" s="4">
        <f t="shared" si="187"/>
        <v>0</v>
      </c>
      <c r="W283" s="5">
        <f t="shared" si="187"/>
        <v>0</v>
      </c>
      <c r="X283" s="4">
        <v>0.29700000000000004</v>
      </c>
      <c r="Y283" s="4">
        <f t="shared" si="187"/>
        <v>2184</v>
      </c>
      <c r="Z283" s="5">
        <f t="shared" si="187"/>
        <v>22.995999999999999</v>
      </c>
      <c r="AA283" s="4">
        <f t="shared" si="187"/>
        <v>2184</v>
      </c>
      <c r="AB283" s="5">
        <f t="shared" si="187"/>
        <v>22.995999999999999</v>
      </c>
      <c r="AC283" s="4"/>
      <c r="AD283" s="109" t="b">
        <f t="shared" si="179"/>
        <v>0</v>
      </c>
      <c r="AE283" s="109" t="b">
        <f t="shared" si="180"/>
        <v>1</v>
      </c>
    </row>
    <row r="284" spans="1:31" s="176" customFormat="1" ht="63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9"/>
        <v>1</v>
      </c>
      <c r="AE284" s="109" t="b">
        <f t="shared" si="180"/>
        <v>1</v>
      </c>
    </row>
    <row r="285" spans="1:31" ht="31.5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9"/>
        <v>1</v>
      </c>
      <c r="AE285" s="109" t="b">
        <f t="shared" si="180"/>
        <v>1</v>
      </c>
    </row>
    <row r="286" spans="1:31" ht="47.25">
      <c r="A286" s="2"/>
      <c r="B286" s="2" t="s">
        <v>187</v>
      </c>
      <c r="C286" s="2">
        <v>18</v>
      </c>
      <c r="D286" s="3">
        <v>54</v>
      </c>
      <c r="E286" s="2">
        <f t="shared" ref="E286:F290" si="188">C286</f>
        <v>18</v>
      </c>
      <c r="F286" s="3">
        <f t="shared" si="188"/>
        <v>54</v>
      </c>
      <c r="G286" s="108">
        <f t="shared" si="173"/>
        <v>1</v>
      </c>
      <c r="H286" s="108">
        <f t="shared" si="174"/>
        <v>1</v>
      </c>
      <c r="I286" s="2">
        <f t="shared" si="175"/>
        <v>0</v>
      </c>
      <c r="J286" s="3">
        <f t="shared" si="175"/>
        <v>0</v>
      </c>
      <c r="K286" s="2"/>
      <c r="L286" s="3"/>
      <c r="M286" s="2"/>
      <c r="N286" s="3"/>
      <c r="O286" s="2">
        <v>0.25</v>
      </c>
      <c r="P286" s="2">
        <f>C286</f>
        <v>18</v>
      </c>
      <c r="Q286" s="3">
        <f>P286*O286*12</f>
        <v>54</v>
      </c>
      <c r="R286" s="2">
        <f t="shared" ref="R286:R296" si="189">K286+M286+P286</f>
        <v>18</v>
      </c>
      <c r="S286" s="3">
        <f t="shared" ref="S286:S296" si="190">L286+N286+Q286</f>
        <v>54</v>
      </c>
      <c r="T286" s="2"/>
      <c r="U286" s="3"/>
      <c r="V286" s="2"/>
      <c r="W286" s="3"/>
      <c r="X286" s="2">
        <v>0.25</v>
      </c>
      <c r="Y286" s="2">
        <v>18</v>
      </c>
      <c r="Z286" s="3">
        <f>Y286*X286*12</f>
        <v>54</v>
      </c>
      <c r="AA286" s="2">
        <f t="shared" ref="AA286:AA296" si="191">T286+V286+Y286</f>
        <v>18</v>
      </c>
      <c r="AB286" s="3">
        <f t="shared" ref="AB286:AB296" si="192">U286+W286+Z286</f>
        <v>54</v>
      </c>
      <c r="AC286" s="2"/>
      <c r="AD286" s="109" t="b">
        <f t="shared" si="179"/>
        <v>0</v>
      </c>
      <c r="AE286" s="109" t="b">
        <f t="shared" si="180"/>
        <v>1</v>
      </c>
    </row>
    <row r="287" spans="1:31" ht="31.5">
      <c r="A287" s="2"/>
      <c r="B287" s="2" t="s">
        <v>188</v>
      </c>
      <c r="C287" s="2">
        <v>6</v>
      </c>
      <c r="D287" s="3">
        <v>18</v>
      </c>
      <c r="E287" s="2">
        <f t="shared" si="188"/>
        <v>6</v>
      </c>
      <c r="F287" s="3">
        <f t="shared" si="188"/>
        <v>18</v>
      </c>
      <c r="G287" s="108">
        <f t="shared" si="173"/>
        <v>1</v>
      </c>
      <c r="H287" s="108">
        <f t="shared" si="174"/>
        <v>1</v>
      </c>
      <c r="I287" s="2">
        <f t="shared" si="175"/>
        <v>0</v>
      </c>
      <c r="J287" s="3">
        <f t="shared" si="175"/>
        <v>0</v>
      </c>
      <c r="K287" s="2"/>
      <c r="L287" s="3"/>
      <c r="M287" s="2"/>
      <c r="N287" s="3"/>
      <c r="O287" s="2">
        <v>0.25</v>
      </c>
      <c r="P287" s="2">
        <f>C287</f>
        <v>6</v>
      </c>
      <c r="Q287" s="3">
        <f>P287*O287*12</f>
        <v>18</v>
      </c>
      <c r="R287" s="2">
        <f t="shared" si="189"/>
        <v>6</v>
      </c>
      <c r="S287" s="3">
        <f t="shared" si="190"/>
        <v>18</v>
      </c>
      <c r="T287" s="2"/>
      <c r="U287" s="3"/>
      <c r="V287" s="2"/>
      <c r="W287" s="3"/>
      <c r="X287" s="2">
        <v>0.25</v>
      </c>
      <c r="Y287" s="2">
        <v>6</v>
      </c>
      <c r="Z287" s="3">
        <f>Y287*X287*12</f>
        <v>18</v>
      </c>
      <c r="AA287" s="2">
        <f t="shared" si="191"/>
        <v>6</v>
      </c>
      <c r="AB287" s="3">
        <f t="shared" si="192"/>
        <v>18</v>
      </c>
      <c r="AC287" s="2"/>
      <c r="AD287" s="109" t="b">
        <f t="shared" si="179"/>
        <v>0</v>
      </c>
      <c r="AE287" s="109" t="b">
        <f t="shared" si="180"/>
        <v>1</v>
      </c>
    </row>
    <row r="288" spans="1:31" ht="47.25">
      <c r="A288" s="2"/>
      <c r="B288" s="2" t="s">
        <v>189</v>
      </c>
      <c r="C288" s="2">
        <v>3</v>
      </c>
      <c r="D288" s="3">
        <v>9</v>
      </c>
      <c r="E288" s="2">
        <f t="shared" si="188"/>
        <v>3</v>
      </c>
      <c r="F288" s="3">
        <f t="shared" si="188"/>
        <v>9</v>
      </c>
      <c r="G288" s="108">
        <f t="shared" si="173"/>
        <v>1</v>
      </c>
      <c r="H288" s="108">
        <f t="shared" si="174"/>
        <v>1</v>
      </c>
      <c r="I288" s="2">
        <f t="shared" si="175"/>
        <v>0</v>
      </c>
      <c r="J288" s="3">
        <f t="shared" si="175"/>
        <v>0</v>
      </c>
      <c r="K288" s="2"/>
      <c r="L288" s="3"/>
      <c r="M288" s="2"/>
      <c r="N288" s="3"/>
      <c r="O288" s="2">
        <v>0.25</v>
      </c>
      <c r="P288" s="2">
        <f>C288</f>
        <v>3</v>
      </c>
      <c r="Q288" s="3">
        <f>P288*O288*12</f>
        <v>9</v>
      </c>
      <c r="R288" s="2">
        <f t="shared" si="189"/>
        <v>3</v>
      </c>
      <c r="S288" s="3">
        <f t="shared" si="190"/>
        <v>9</v>
      </c>
      <c r="T288" s="2"/>
      <c r="U288" s="3"/>
      <c r="V288" s="2"/>
      <c r="W288" s="3"/>
      <c r="X288" s="2">
        <v>0.25</v>
      </c>
      <c r="Y288" s="2">
        <v>3</v>
      </c>
      <c r="Z288" s="3">
        <f>Y288*X288*12</f>
        <v>9</v>
      </c>
      <c r="AA288" s="2">
        <f t="shared" si="191"/>
        <v>3</v>
      </c>
      <c r="AB288" s="3">
        <f t="shared" si="192"/>
        <v>9</v>
      </c>
      <c r="AC288" s="2"/>
      <c r="AD288" s="109" t="b">
        <f t="shared" si="179"/>
        <v>0</v>
      </c>
      <c r="AE288" s="109" t="b">
        <f t="shared" si="180"/>
        <v>1</v>
      </c>
    </row>
    <row r="289" spans="1:31" ht="31.5">
      <c r="A289" s="2"/>
      <c r="B289" s="2" t="s">
        <v>190</v>
      </c>
      <c r="C289" s="2">
        <v>3</v>
      </c>
      <c r="D289" s="3">
        <v>7.2000000000000011</v>
      </c>
      <c r="E289" s="2">
        <f t="shared" si="188"/>
        <v>3</v>
      </c>
      <c r="F289" s="3">
        <f t="shared" si="188"/>
        <v>7.2000000000000011</v>
      </c>
      <c r="G289" s="108">
        <f t="shared" si="173"/>
        <v>1</v>
      </c>
      <c r="H289" s="108">
        <f t="shared" si="174"/>
        <v>1</v>
      </c>
      <c r="I289" s="2">
        <f t="shared" si="175"/>
        <v>0</v>
      </c>
      <c r="J289" s="3">
        <f t="shared" si="175"/>
        <v>0</v>
      </c>
      <c r="K289" s="2"/>
      <c r="L289" s="3"/>
      <c r="M289" s="2"/>
      <c r="N289" s="3"/>
      <c r="O289" s="2">
        <v>0.2</v>
      </c>
      <c r="P289" s="2">
        <f>C289</f>
        <v>3</v>
      </c>
      <c r="Q289" s="3">
        <f>P289*O289*12</f>
        <v>7.2000000000000011</v>
      </c>
      <c r="R289" s="2">
        <f t="shared" si="189"/>
        <v>3</v>
      </c>
      <c r="S289" s="3">
        <f t="shared" si="190"/>
        <v>7.2000000000000011</v>
      </c>
      <c r="T289" s="2"/>
      <c r="U289" s="3"/>
      <c r="V289" s="2"/>
      <c r="W289" s="3"/>
      <c r="X289" s="2">
        <v>0.2</v>
      </c>
      <c r="Y289" s="2">
        <v>3</v>
      </c>
      <c r="Z289" s="3">
        <f>Y289*X289*12</f>
        <v>7.2000000000000011</v>
      </c>
      <c r="AA289" s="2">
        <f t="shared" si="191"/>
        <v>3</v>
      </c>
      <c r="AB289" s="3">
        <f t="shared" si="192"/>
        <v>7.2000000000000011</v>
      </c>
      <c r="AC289" s="2"/>
      <c r="AD289" s="109" t="b">
        <f t="shared" si="179"/>
        <v>0</v>
      </c>
      <c r="AE289" s="109" t="b">
        <f t="shared" si="180"/>
        <v>1</v>
      </c>
    </row>
    <row r="290" spans="1:31" ht="63">
      <c r="A290" s="2"/>
      <c r="B290" s="2" t="s">
        <v>191</v>
      </c>
      <c r="C290" s="2">
        <v>6</v>
      </c>
      <c r="D290" s="3">
        <v>18</v>
      </c>
      <c r="E290" s="2">
        <f t="shared" si="188"/>
        <v>6</v>
      </c>
      <c r="F290" s="3">
        <f t="shared" si="188"/>
        <v>18</v>
      </c>
      <c r="G290" s="108">
        <f t="shared" si="173"/>
        <v>1</v>
      </c>
      <c r="H290" s="108">
        <f t="shared" si="174"/>
        <v>1</v>
      </c>
      <c r="I290" s="2">
        <f t="shared" si="175"/>
        <v>0</v>
      </c>
      <c r="J290" s="3">
        <f t="shared" si="175"/>
        <v>0</v>
      </c>
      <c r="K290" s="2"/>
      <c r="L290" s="3"/>
      <c r="M290" s="2"/>
      <c r="N290" s="3"/>
      <c r="O290" s="2">
        <v>0.25</v>
      </c>
      <c r="P290" s="2">
        <f>C290</f>
        <v>6</v>
      </c>
      <c r="Q290" s="3">
        <f>P290*O290*12</f>
        <v>18</v>
      </c>
      <c r="R290" s="2">
        <f t="shared" si="189"/>
        <v>6</v>
      </c>
      <c r="S290" s="3">
        <f t="shared" si="190"/>
        <v>18</v>
      </c>
      <c r="T290" s="2"/>
      <c r="U290" s="3"/>
      <c r="V290" s="2"/>
      <c r="W290" s="3"/>
      <c r="X290" s="2">
        <v>0.25</v>
      </c>
      <c r="Y290" s="2">
        <v>6</v>
      </c>
      <c r="Z290" s="3">
        <f>Y290*X290*12</f>
        <v>18</v>
      </c>
      <c r="AA290" s="2">
        <f t="shared" si="191"/>
        <v>6</v>
      </c>
      <c r="AB290" s="3">
        <f t="shared" si="192"/>
        <v>18</v>
      </c>
      <c r="AC290" s="2"/>
      <c r="AD290" s="109" t="b">
        <f t="shared" si="179"/>
        <v>0</v>
      </c>
      <c r="AE290" s="109" t="b">
        <f t="shared" si="180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3"/>
        <v>#DIV/0!</v>
      </c>
      <c r="H291" s="108" t="e">
        <f t="shared" si="174"/>
        <v>#DIV/0!</v>
      </c>
      <c r="I291" s="2">
        <f t="shared" si="175"/>
        <v>0</v>
      </c>
      <c r="J291" s="3">
        <f t="shared" si="175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3">P291*O291</f>
        <v>0</v>
      </c>
      <c r="R291" s="2">
        <f t="shared" si="189"/>
        <v>0</v>
      </c>
      <c r="S291" s="3">
        <f t="shared" si="190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4">X291*Y291</f>
        <v>0</v>
      </c>
      <c r="AA291" s="2">
        <f t="shared" si="191"/>
        <v>0</v>
      </c>
      <c r="AB291" s="3">
        <f t="shared" si="192"/>
        <v>0</v>
      </c>
      <c r="AC291" s="2"/>
      <c r="AD291" s="109" t="b">
        <f t="shared" si="179"/>
        <v>1</v>
      </c>
      <c r="AE291" s="109" t="b">
        <f t="shared" si="180"/>
        <v>1</v>
      </c>
    </row>
    <row r="292" spans="1:31" ht="47.2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3"/>
        <v>#DIV/0!</v>
      </c>
      <c r="H292" s="108" t="e">
        <f t="shared" si="174"/>
        <v>#DIV/0!</v>
      </c>
      <c r="I292" s="2">
        <f t="shared" si="175"/>
        <v>0</v>
      </c>
      <c r="J292" s="3">
        <f t="shared" si="175"/>
        <v>0</v>
      </c>
      <c r="K292" s="2"/>
      <c r="L292" s="3"/>
      <c r="M292" s="2"/>
      <c r="N292" s="3"/>
      <c r="O292" s="2">
        <v>1</v>
      </c>
      <c r="P292" s="2"/>
      <c r="Q292" s="3">
        <f t="shared" si="193"/>
        <v>0</v>
      </c>
      <c r="R292" s="2">
        <f t="shared" si="189"/>
        <v>0</v>
      </c>
      <c r="S292" s="3">
        <f t="shared" si="190"/>
        <v>0</v>
      </c>
      <c r="T292" s="2"/>
      <c r="U292" s="3"/>
      <c r="V292" s="2"/>
      <c r="W292" s="3"/>
      <c r="X292" s="2">
        <v>1</v>
      </c>
      <c r="Y292" s="2"/>
      <c r="Z292" s="3">
        <f t="shared" si="194"/>
        <v>0</v>
      </c>
      <c r="AA292" s="2">
        <f t="shared" si="191"/>
        <v>0</v>
      </c>
      <c r="AB292" s="3">
        <f t="shared" si="192"/>
        <v>0</v>
      </c>
      <c r="AC292" s="2"/>
      <c r="AD292" s="109" t="b">
        <f t="shared" si="179"/>
        <v>1</v>
      </c>
      <c r="AE292" s="109" t="b">
        <f t="shared" si="180"/>
        <v>1</v>
      </c>
    </row>
    <row r="293" spans="1:31">
      <c r="A293" s="2">
        <f>+A292+0.01</f>
        <v>12.04</v>
      </c>
      <c r="B293" s="2" t="s">
        <v>193</v>
      </c>
      <c r="C293" s="2">
        <v>3</v>
      </c>
      <c r="D293" s="3">
        <v>1.5</v>
      </c>
      <c r="E293" s="2">
        <f>C293</f>
        <v>3</v>
      </c>
      <c r="F293" s="3">
        <f>D293</f>
        <v>1.5</v>
      </c>
      <c r="G293" s="108">
        <f t="shared" si="173"/>
        <v>1</v>
      </c>
      <c r="H293" s="108">
        <f t="shared" si="174"/>
        <v>1</v>
      </c>
      <c r="I293" s="2">
        <f t="shared" si="175"/>
        <v>0</v>
      </c>
      <c r="J293" s="3">
        <f t="shared" si="175"/>
        <v>0</v>
      </c>
      <c r="K293" s="2"/>
      <c r="L293" s="3"/>
      <c r="M293" s="2"/>
      <c r="N293" s="3"/>
      <c r="O293" s="2">
        <v>0.5</v>
      </c>
      <c r="P293" s="2">
        <f>C293</f>
        <v>3</v>
      </c>
      <c r="Q293" s="3">
        <f t="shared" si="193"/>
        <v>1.5</v>
      </c>
      <c r="R293" s="2">
        <f t="shared" si="189"/>
        <v>3</v>
      </c>
      <c r="S293" s="3">
        <f t="shared" si="190"/>
        <v>1.5</v>
      </c>
      <c r="T293" s="2"/>
      <c r="U293" s="3"/>
      <c r="V293" s="2"/>
      <c r="W293" s="3"/>
      <c r="X293" s="2">
        <v>0.5</v>
      </c>
      <c r="Y293" s="2">
        <v>3</v>
      </c>
      <c r="Z293" s="3">
        <f t="shared" si="194"/>
        <v>1.5</v>
      </c>
      <c r="AA293" s="2">
        <f t="shared" si="191"/>
        <v>3</v>
      </c>
      <c r="AB293" s="3">
        <f t="shared" si="192"/>
        <v>1.5</v>
      </c>
      <c r="AC293" s="2"/>
      <c r="AD293" s="109" t="b">
        <f t="shared" si="179"/>
        <v>1</v>
      </c>
      <c r="AE293" s="109" t="b">
        <f t="shared" si="180"/>
        <v>1</v>
      </c>
    </row>
    <row r="294" spans="1:31" ht="31.5">
      <c r="A294" s="2">
        <f>+A293+0.01</f>
        <v>12.049999999999999</v>
      </c>
      <c r="B294" s="2" t="s">
        <v>194</v>
      </c>
      <c r="C294" s="2">
        <v>3</v>
      </c>
      <c r="D294" s="3">
        <v>0.89999999999999991</v>
      </c>
      <c r="E294" s="2">
        <f>C294</f>
        <v>3</v>
      </c>
      <c r="F294" s="3">
        <f>D294</f>
        <v>0.89999999999999991</v>
      </c>
      <c r="G294" s="108">
        <f t="shared" si="173"/>
        <v>1</v>
      </c>
      <c r="H294" s="108">
        <f t="shared" si="174"/>
        <v>1</v>
      </c>
      <c r="I294" s="2">
        <f t="shared" si="175"/>
        <v>0</v>
      </c>
      <c r="J294" s="3">
        <f t="shared" si="175"/>
        <v>0</v>
      </c>
      <c r="K294" s="2"/>
      <c r="L294" s="3"/>
      <c r="M294" s="2"/>
      <c r="N294" s="3"/>
      <c r="O294" s="2">
        <v>0.3</v>
      </c>
      <c r="P294" s="2">
        <f>C294</f>
        <v>3</v>
      </c>
      <c r="Q294" s="3">
        <f t="shared" si="193"/>
        <v>0.89999999999999991</v>
      </c>
      <c r="R294" s="2">
        <f t="shared" si="189"/>
        <v>3</v>
      </c>
      <c r="S294" s="3">
        <f t="shared" si="190"/>
        <v>0.89999999999999991</v>
      </c>
      <c r="T294" s="2"/>
      <c r="U294" s="3"/>
      <c r="V294" s="2"/>
      <c r="W294" s="3"/>
      <c r="X294" s="2">
        <v>0.3</v>
      </c>
      <c r="Y294" s="2">
        <v>3</v>
      </c>
      <c r="Z294" s="3">
        <f t="shared" si="194"/>
        <v>0.89999999999999991</v>
      </c>
      <c r="AA294" s="2">
        <f t="shared" si="191"/>
        <v>3</v>
      </c>
      <c r="AB294" s="3">
        <f t="shared" si="192"/>
        <v>0.89999999999999991</v>
      </c>
      <c r="AC294" s="2"/>
      <c r="AD294" s="109" t="b">
        <f t="shared" si="179"/>
        <v>1</v>
      </c>
      <c r="AE294" s="109" t="b">
        <f t="shared" si="180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3"/>
        <v>#DIV/0!</v>
      </c>
      <c r="H295" s="108" t="e">
        <f t="shared" si="174"/>
        <v>#DIV/0!</v>
      </c>
      <c r="I295" s="2">
        <f t="shared" si="175"/>
        <v>0</v>
      </c>
      <c r="J295" s="3">
        <f t="shared" si="175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3"/>
        <v>0</v>
      </c>
      <c r="R295" s="2">
        <f t="shared" si="189"/>
        <v>0</v>
      </c>
      <c r="S295" s="3">
        <f t="shared" si="190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4"/>
        <v>0</v>
      </c>
      <c r="AA295" s="2">
        <f t="shared" si="191"/>
        <v>0</v>
      </c>
      <c r="AB295" s="3">
        <f t="shared" si="192"/>
        <v>0</v>
      </c>
      <c r="AC295" s="2"/>
      <c r="AD295" s="109" t="b">
        <f t="shared" si="179"/>
        <v>1</v>
      </c>
      <c r="AE295" s="109" t="b">
        <f t="shared" si="180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3"/>
        <v>#DIV/0!</v>
      </c>
      <c r="H296" s="108" t="e">
        <f t="shared" si="174"/>
        <v>#DIV/0!</v>
      </c>
      <c r="I296" s="2">
        <f t="shared" si="175"/>
        <v>0</v>
      </c>
      <c r="J296" s="3">
        <f t="shared" si="175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3"/>
        <v>0</v>
      </c>
      <c r="R296" s="2">
        <f t="shared" si="189"/>
        <v>0</v>
      </c>
      <c r="S296" s="3">
        <f t="shared" si="190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4"/>
        <v>0</v>
      </c>
      <c r="AA296" s="2">
        <f t="shared" si="191"/>
        <v>0</v>
      </c>
      <c r="AB296" s="3">
        <f t="shared" si="192"/>
        <v>0</v>
      </c>
      <c r="AC296" s="2"/>
      <c r="AD296" s="109" t="b">
        <f t="shared" si="179"/>
        <v>1</v>
      </c>
      <c r="AE296" s="109" t="b">
        <f t="shared" si="180"/>
        <v>1</v>
      </c>
    </row>
    <row r="297" spans="1:31" s="176" customFormat="1">
      <c r="A297" s="4"/>
      <c r="B297" s="4" t="s">
        <v>108</v>
      </c>
      <c r="C297" s="4">
        <f>SUM(C286:C296)</f>
        <v>42</v>
      </c>
      <c r="D297" s="5">
        <f>SUM(D286:D296)</f>
        <v>108.60000000000001</v>
      </c>
      <c r="E297" s="4">
        <f>SUM(E286:E296)</f>
        <v>42</v>
      </c>
      <c r="F297" s="5">
        <f>SUM(F286:F296)</f>
        <v>108.60000000000001</v>
      </c>
      <c r="G297" s="175">
        <f t="shared" si="173"/>
        <v>1</v>
      </c>
      <c r="H297" s="175">
        <f t="shared" si="174"/>
        <v>1</v>
      </c>
      <c r="I297" s="4">
        <f t="shared" ref="I297:N297" si="195">SUM(I286:I296)</f>
        <v>0</v>
      </c>
      <c r="J297" s="5">
        <f t="shared" si="195"/>
        <v>0</v>
      </c>
      <c r="K297" s="4">
        <f t="shared" si="195"/>
        <v>0</v>
      </c>
      <c r="L297" s="5">
        <f t="shared" si="195"/>
        <v>0</v>
      </c>
      <c r="M297" s="4">
        <f t="shared" si="195"/>
        <v>0</v>
      </c>
      <c r="N297" s="5">
        <f t="shared" si="195"/>
        <v>0</v>
      </c>
      <c r="O297" s="4">
        <f t="shared" ref="O297:AB297" si="196">SUM(O286:O296)</f>
        <v>4.1999999999999993</v>
      </c>
      <c r="P297" s="4">
        <f t="shared" si="196"/>
        <v>42</v>
      </c>
      <c r="Q297" s="5">
        <f t="shared" si="196"/>
        <v>108.60000000000001</v>
      </c>
      <c r="R297" s="4">
        <f t="shared" si="196"/>
        <v>42</v>
      </c>
      <c r="S297" s="5">
        <f t="shared" si="196"/>
        <v>108.60000000000001</v>
      </c>
      <c r="T297" s="4">
        <f t="shared" si="196"/>
        <v>0</v>
      </c>
      <c r="U297" s="5">
        <f t="shared" si="196"/>
        <v>0</v>
      </c>
      <c r="V297" s="4">
        <f t="shared" si="196"/>
        <v>0</v>
      </c>
      <c r="W297" s="5">
        <f t="shared" si="196"/>
        <v>0</v>
      </c>
      <c r="X297" s="4">
        <v>4.1999999999999993</v>
      </c>
      <c r="Y297" s="4">
        <f t="shared" si="196"/>
        <v>42</v>
      </c>
      <c r="Z297" s="5">
        <f t="shared" si="196"/>
        <v>108.60000000000001</v>
      </c>
      <c r="AA297" s="4">
        <f t="shared" si="196"/>
        <v>42</v>
      </c>
      <c r="AB297" s="5">
        <f t="shared" si="196"/>
        <v>108.60000000000001</v>
      </c>
      <c r="AC297" s="4"/>
      <c r="AD297" s="109" t="b">
        <f t="shared" si="179"/>
        <v>0</v>
      </c>
      <c r="AE297" s="109" t="b">
        <f t="shared" si="180"/>
        <v>1</v>
      </c>
    </row>
    <row r="298" spans="1:31" s="176" customFormat="1" ht="47.2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9"/>
        <v>1</v>
      </c>
      <c r="AE298" s="109" t="b">
        <f t="shared" si="180"/>
        <v>1</v>
      </c>
    </row>
    <row r="299" spans="1:31" ht="47.25">
      <c r="A299" s="2">
        <v>13.01</v>
      </c>
      <c r="B299" s="2" t="s">
        <v>198</v>
      </c>
      <c r="C299" s="2">
        <v>17</v>
      </c>
      <c r="D299" s="3">
        <v>51</v>
      </c>
      <c r="E299" s="2">
        <f>C299</f>
        <v>17</v>
      </c>
      <c r="F299" s="3">
        <f>D299</f>
        <v>51</v>
      </c>
      <c r="G299" s="108">
        <f t="shared" si="173"/>
        <v>1</v>
      </c>
      <c r="H299" s="108">
        <f t="shared" si="174"/>
        <v>1</v>
      </c>
      <c r="I299" s="2">
        <f t="shared" ref="I299:J305" si="197">C299-E299</f>
        <v>0</v>
      </c>
      <c r="J299" s="3">
        <f t="shared" si="197"/>
        <v>0</v>
      </c>
      <c r="K299" s="2"/>
      <c r="L299" s="3"/>
      <c r="M299" s="2"/>
      <c r="N299" s="3"/>
      <c r="O299" s="2">
        <v>0.25</v>
      </c>
      <c r="P299" s="2">
        <f>C299</f>
        <v>17</v>
      </c>
      <c r="Q299" s="3">
        <f>P299*O299*12</f>
        <v>51</v>
      </c>
      <c r="R299" s="2">
        <f t="shared" ref="R299:R305" si="198">K299+M299+P299</f>
        <v>17</v>
      </c>
      <c r="S299" s="3">
        <f t="shared" ref="S299:S305" si="199">L299+N299+Q299</f>
        <v>51</v>
      </c>
      <c r="T299" s="2"/>
      <c r="U299" s="3"/>
      <c r="V299" s="2"/>
      <c r="W299" s="3"/>
      <c r="X299" s="2">
        <v>0.25</v>
      </c>
      <c r="Y299" s="2">
        <v>17</v>
      </c>
      <c r="Z299" s="3">
        <f>Y299*X299*12</f>
        <v>51</v>
      </c>
      <c r="AA299" s="2">
        <f t="shared" ref="AA299:AA305" si="200">T299+V299+Y299</f>
        <v>17</v>
      </c>
      <c r="AB299" s="3">
        <f t="shared" ref="AB299:AB305" si="201">U299+W299+Z299</f>
        <v>51</v>
      </c>
      <c r="AC299" s="2"/>
      <c r="AD299" s="109" t="b">
        <f t="shared" si="179"/>
        <v>0</v>
      </c>
      <c r="AE299" s="109" t="b">
        <f t="shared" si="180"/>
        <v>1</v>
      </c>
    </row>
    <row r="300" spans="1:31">
      <c r="A300" s="2">
        <f t="shared" ref="A300:A305" si="202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3"/>
        <v>#DIV/0!</v>
      </c>
      <c r="H300" s="108" t="e">
        <f t="shared" si="174"/>
        <v>#DIV/0!</v>
      </c>
      <c r="I300" s="2">
        <f t="shared" si="197"/>
        <v>0</v>
      </c>
      <c r="J300" s="3">
        <f t="shared" si="197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3">P300*O300</f>
        <v>0</v>
      </c>
      <c r="R300" s="2">
        <f t="shared" si="198"/>
        <v>0</v>
      </c>
      <c r="S300" s="3">
        <f t="shared" si="199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4">X300*Y300</f>
        <v>0</v>
      </c>
      <c r="AA300" s="2">
        <f t="shared" si="200"/>
        <v>0</v>
      </c>
      <c r="AB300" s="3">
        <f t="shared" si="201"/>
        <v>0</v>
      </c>
      <c r="AC300" s="2"/>
      <c r="AD300" s="109" t="b">
        <f t="shared" si="179"/>
        <v>1</v>
      </c>
      <c r="AE300" s="109" t="b">
        <f t="shared" si="180"/>
        <v>1</v>
      </c>
    </row>
    <row r="301" spans="1:31" ht="47.25">
      <c r="A301" s="2">
        <f t="shared" si="202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3"/>
        <v>#DIV/0!</v>
      </c>
      <c r="H301" s="108" t="e">
        <f t="shared" si="174"/>
        <v>#DIV/0!</v>
      </c>
      <c r="I301" s="2">
        <f t="shared" si="197"/>
        <v>0</v>
      </c>
      <c r="J301" s="3">
        <f t="shared" si="197"/>
        <v>0</v>
      </c>
      <c r="K301" s="2"/>
      <c r="L301" s="3"/>
      <c r="M301" s="2"/>
      <c r="N301" s="3"/>
      <c r="O301" s="2">
        <v>0.1</v>
      </c>
      <c r="P301" s="2"/>
      <c r="Q301" s="3">
        <f t="shared" si="203"/>
        <v>0</v>
      </c>
      <c r="R301" s="2">
        <f t="shared" si="198"/>
        <v>0</v>
      </c>
      <c r="S301" s="3">
        <f t="shared" si="199"/>
        <v>0</v>
      </c>
      <c r="T301" s="2"/>
      <c r="U301" s="3"/>
      <c r="V301" s="2"/>
      <c r="W301" s="3"/>
      <c r="X301" s="2">
        <v>0.1</v>
      </c>
      <c r="Y301" s="2"/>
      <c r="Z301" s="3">
        <f t="shared" si="204"/>
        <v>0</v>
      </c>
      <c r="AA301" s="2">
        <f t="shared" si="200"/>
        <v>0</v>
      </c>
      <c r="AB301" s="3">
        <f t="shared" si="201"/>
        <v>0</v>
      </c>
      <c r="AC301" s="2"/>
      <c r="AD301" s="109" t="b">
        <f t="shared" si="179"/>
        <v>1</v>
      </c>
      <c r="AE301" s="109" t="b">
        <f t="shared" si="180"/>
        <v>1</v>
      </c>
    </row>
    <row r="302" spans="1:31">
      <c r="A302" s="2">
        <f t="shared" si="202"/>
        <v>13.04</v>
      </c>
      <c r="B302" s="2" t="s">
        <v>193</v>
      </c>
      <c r="C302" s="2">
        <v>17</v>
      </c>
      <c r="D302" s="3">
        <v>1.7000000000000002</v>
      </c>
      <c r="E302" s="2">
        <f>C302</f>
        <v>17</v>
      </c>
      <c r="F302" s="3">
        <f>D302</f>
        <v>1.7000000000000002</v>
      </c>
      <c r="G302" s="108">
        <f t="shared" si="173"/>
        <v>1</v>
      </c>
      <c r="H302" s="108">
        <f t="shared" si="174"/>
        <v>1</v>
      </c>
      <c r="I302" s="2">
        <f t="shared" si="197"/>
        <v>0</v>
      </c>
      <c r="J302" s="3">
        <f t="shared" si="197"/>
        <v>0</v>
      </c>
      <c r="K302" s="2"/>
      <c r="L302" s="3"/>
      <c r="M302" s="2"/>
      <c r="N302" s="3"/>
      <c r="O302" s="2">
        <v>0.1</v>
      </c>
      <c r="P302" s="2">
        <f>C302</f>
        <v>17</v>
      </c>
      <c r="Q302" s="3">
        <f t="shared" si="203"/>
        <v>1.7000000000000002</v>
      </c>
      <c r="R302" s="2">
        <f t="shared" si="198"/>
        <v>17</v>
      </c>
      <c r="S302" s="3">
        <f t="shared" si="199"/>
        <v>1.7000000000000002</v>
      </c>
      <c r="T302" s="2"/>
      <c r="U302" s="3"/>
      <c r="V302" s="2"/>
      <c r="W302" s="3"/>
      <c r="X302" s="2">
        <v>0.1</v>
      </c>
      <c r="Y302" s="2">
        <v>17</v>
      </c>
      <c r="Z302" s="3">
        <f t="shared" si="204"/>
        <v>1.7000000000000002</v>
      </c>
      <c r="AA302" s="2">
        <f t="shared" si="200"/>
        <v>17</v>
      </c>
      <c r="AB302" s="3">
        <f t="shared" si="201"/>
        <v>1.7000000000000002</v>
      </c>
      <c r="AC302" s="2"/>
      <c r="AD302" s="109" t="b">
        <f t="shared" si="179"/>
        <v>1</v>
      </c>
      <c r="AE302" s="109" t="b">
        <f t="shared" si="180"/>
        <v>1</v>
      </c>
    </row>
    <row r="303" spans="1:31" ht="31.5">
      <c r="A303" s="2">
        <f t="shared" si="202"/>
        <v>13.049999999999999</v>
      </c>
      <c r="B303" s="2" t="s">
        <v>199</v>
      </c>
      <c r="C303" s="2">
        <v>17</v>
      </c>
      <c r="D303" s="3">
        <v>2.04</v>
      </c>
      <c r="E303" s="2">
        <f>C303</f>
        <v>17</v>
      </c>
      <c r="F303" s="3">
        <f>D303</f>
        <v>2.04</v>
      </c>
      <c r="G303" s="108">
        <f t="shared" si="173"/>
        <v>1</v>
      </c>
      <c r="H303" s="108">
        <f t="shared" si="174"/>
        <v>1</v>
      </c>
      <c r="I303" s="2">
        <f t="shared" si="197"/>
        <v>0</v>
      </c>
      <c r="J303" s="3">
        <f t="shared" si="197"/>
        <v>0</v>
      </c>
      <c r="K303" s="2"/>
      <c r="L303" s="3"/>
      <c r="M303" s="2"/>
      <c r="N303" s="3"/>
      <c r="O303" s="2">
        <f>0.01*12</f>
        <v>0.12</v>
      </c>
      <c r="P303" s="2">
        <f>C303</f>
        <v>17</v>
      </c>
      <c r="Q303" s="3">
        <f t="shared" si="203"/>
        <v>2.04</v>
      </c>
      <c r="R303" s="2">
        <f t="shared" si="198"/>
        <v>17</v>
      </c>
      <c r="S303" s="3">
        <f t="shared" si="199"/>
        <v>2.04</v>
      </c>
      <c r="T303" s="2"/>
      <c r="U303" s="3"/>
      <c r="V303" s="2"/>
      <c r="W303" s="3"/>
      <c r="X303" s="2">
        <v>0.12</v>
      </c>
      <c r="Y303" s="2">
        <v>17</v>
      </c>
      <c r="Z303" s="3">
        <f t="shared" si="204"/>
        <v>2.04</v>
      </c>
      <c r="AA303" s="2">
        <f t="shared" si="200"/>
        <v>17</v>
      </c>
      <c r="AB303" s="3">
        <f t="shared" si="201"/>
        <v>2.04</v>
      </c>
      <c r="AC303" s="2"/>
      <c r="AD303" s="109" t="b">
        <f t="shared" si="179"/>
        <v>1</v>
      </c>
      <c r="AE303" s="109" t="b">
        <f t="shared" si="180"/>
        <v>1</v>
      </c>
    </row>
    <row r="304" spans="1:31">
      <c r="A304" s="2">
        <f t="shared" si="202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3"/>
        <v>#DIV/0!</v>
      </c>
      <c r="H304" s="108" t="e">
        <f t="shared" si="174"/>
        <v>#DIV/0!</v>
      </c>
      <c r="I304" s="2">
        <f t="shared" si="197"/>
        <v>0</v>
      </c>
      <c r="J304" s="3">
        <f t="shared" si="197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3"/>
        <v>0</v>
      </c>
      <c r="R304" s="2">
        <f t="shared" si="198"/>
        <v>0</v>
      </c>
      <c r="S304" s="3">
        <f t="shared" si="199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4"/>
        <v>0</v>
      </c>
      <c r="AA304" s="2">
        <f t="shared" si="200"/>
        <v>0</v>
      </c>
      <c r="AB304" s="3">
        <f t="shared" si="201"/>
        <v>0</v>
      </c>
      <c r="AC304" s="2"/>
      <c r="AD304" s="109" t="b">
        <f t="shared" si="179"/>
        <v>1</v>
      </c>
      <c r="AE304" s="109" t="b">
        <f t="shared" si="180"/>
        <v>1</v>
      </c>
    </row>
    <row r="305" spans="1:31">
      <c r="A305" s="2">
        <f t="shared" si="202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3"/>
        <v>#DIV/0!</v>
      </c>
      <c r="H305" s="108" t="e">
        <f t="shared" si="174"/>
        <v>#DIV/0!</v>
      </c>
      <c r="I305" s="2">
        <f t="shared" si="197"/>
        <v>0</v>
      </c>
      <c r="J305" s="3">
        <f t="shared" si="197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3"/>
        <v>0</v>
      </c>
      <c r="R305" s="2">
        <f t="shared" si="198"/>
        <v>0</v>
      </c>
      <c r="S305" s="3">
        <f t="shared" si="199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4"/>
        <v>0</v>
      </c>
      <c r="AA305" s="2">
        <f t="shared" si="200"/>
        <v>0</v>
      </c>
      <c r="AB305" s="3">
        <f t="shared" si="201"/>
        <v>0</v>
      </c>
      <c r="AC305" s="2"/>
      <c r="AD305" s="109" t="b">
        <f t="shared" si="179"/>
        <v>1</v>
      </c>
      <c r="AE305" s="109" t="b">
        <f t="shared" si="180"/>
        <v>1</v>
      </c>
    </row>
    <row r="306" spans="1:31" s="176" customFormat="1">
      <c r="A306" s="4"/>
      <c r="B306" s="4" t="s">
        <v>108</v>
      </c>
      <c r="C306" s="4">
        <f>SUM(C299:C305)</f>
        <v>51</v>
      </c>
      <c r="D306" s="5">
        <f>SUM(D299:D305)</f>
        <v>54.74</v>
      </c>
      <c r="E306" s="4">
        <f>SUM(E299:E305)</f>
        <v>51</v>
      </c>
      <c r="F306" s="5">
        <f>SUM(F299:F305)</f>
        <v>54.74</v>
      </c>
      <c r="G306" s="175">
        <f t="shared" si="173"/>
        <v>1</v>
      </c>
      <c r="H306" s="175">
        <f t="shared" si="174"/>
        <v>1</v>
      </c>
      <c r="I306" s="4">
        <f t="shared" ref="I306:N306" si="205">SUM(I299:I305)</f>
        <v>0</v>
      </c>
      <c r="J306" s="5">
        <f t="shared" si="205"/>
        <v>0</v>
      </c>
      <c r="K306" s="4">
        <f t="shared" si="205"/>
        <v>0</v>
      </c>
      <c r="L306" s="5">
        <f t="shared" si="205"/>
        <v>0</v>
      </c>
      <c r="M306" s="4">
        <f t="shared" si="205"/>
        <v>0</v>
      </c>
      <c r="N306" s="5">
        <f t="shared" si="205"/>
        <v>0</v>
      </c>
      <c r="O306" s="4">
        <f t="shared" ref="O306:AB306" si="206">SUM(O299:O305)</f>
        <v>0.72</v>
      </c>
      <c r="P306" s="4">
        <f t="shared" si="206"/>
        <v>51</v>
      </c>
      <c r="Q306" s="5">
        <f t="shared" si="206"/>
        <v>54.74</v>
      </c>
      <c r="R306" s="4">
        <f t="shared" si="206"/>
        <v>51</v>
      </c>
      <c r="S306" s="5">
        <f t="shared" si="206"/>
        <v>54.74</v>
      </c>
      <c r="T306" s="4">
        <f t="shared" si="206"/>
        <v>0</v>
      </c>
      <c r="U306" s="5">
        <f t="shared" si="206"/>
        <v>0</v>
      </c>
      <c r="V306" s="4">
        <f t="shared" si="206"/>
        <v>0</v>
      </c>
      <c r="W306" s="5">
        <f t="shared" si="206"/>
        <v>0</v>
      </c>
      <c r="X306" s="4">
        <v>0.72</v>
      </c>
      <c r="Y306" s="4">
        <f t="shared" si="206"/>
        <v>51</v>
      </c>
      <c r="Z306" s="5">
        <f t="shared" si="206"/>
        <v>54.74</v>
      </c>
      <c r="AA306" s="4">
        <f t="shared" si="206"/>
        <v>51</v>
      </c>
      <c r="AB306" s="5">
        <f t="shared" si="206"/>
        <v>54.74</v>
      </c>
      <c r="AC306" s="4"/>
      <c r="AD306" s="109" t="b">
        <f t="shared" si="179"/>
        <v>0</v>
      </c>
      <c r="AE306" s="109" t="b">
        <f t="shared" si="180"/>
        <v>1</v>
      </c>
    </row>
    <row r="307" spans="1:31" s="176" customFormat="1" ht="47.2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9"/>
        <v>1</v>
      </c>
      <c r="AE307" s="109" t="b">
        <f t="shared" si="180"/>
        <v>1</v>
      </c>
    </row>
    <row r="308" spans="1:31" ht="94.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3"/>
        <v>#DIV/0!</v>
      </c>
      <c r="H308" s="108" t="e">
        <f t="shared" si="174"/>
        <v>#DIV/0!</v>
      </c>
      <c r="I308" s="2">
        <f t="shared" si="175"/>
        <v>0</v>
      </c>
      <c r="J308" s="3">
        <f t="shared" si="175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7">K308+M308+P308</f>
        <v>0</v>
      </c>
      <c r="S308" s="3">
        <f t="shared" si="207"/>
        <v>0</v>
      </c>
      <c r="T308" s="2"/>
      <c r="U308" s="3"/>
      <c r="V308" s="2"/>
      <c r="W308" s="3"/>
      <c r="X308" s="2"/>
      <c r="Y308" s="2"/>
      <c r="Z308" s="3">
        <f>X308*Y308</f>
        <v>0</v>
      </c>
      <c r="AA308" s="2">
        <f t="shared" ref="AA308:AB310" si="208">T308+V308+Y308</f>
        <v>0</v>
      </c>
      <c r="AB308" s="3">
        <f t="shared" si="208"/>
        <v>0</v>
      </c>
      <c r="AC308" s="2"/>
      <c r="AD308" s="109" t="b">
        <f t="shared" si="179"/>
        <v>1</v>
      </c>
      <c r="AE308" s="109" t="b">
        <f t="shared" si="180"/>
        <v>1</v>
      </c>
    </row>
    <row r="309" spans="1:31" ht="31.5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3"/>
        <v>0</v>
      </c>
      <c r="H309" s="108">
        <f t="shared" si="174"/>
        <v>0</v>
      </c>
      <c r="I309" s="2">
        <f t="shared" si="175"/>
        <v>1</v>
      </c>
      <c r="J309" s="3">
        <f t="shared" si="175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7"/>
        <v>1</v>
      </c>
      <c r="S309" s="3">
        <f t="shared" si="207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 t="shared" si="208"/>
        <v>1</v>
      </c>
      <c r="AB309" s="3">
        <f t="shared" si="208"/>
        <v>50</v>
      </c>
      <c r="AC309" s="2"/>
      <c r="AD309" s="109" t="b">
        <f t="shared" si="179"/>
        <v>1</v>
      </c>
      <c r="AE309" s="109" t="b">
        <f t="shared" si="180"/>
        <v>1</v>
      </c>
    </row>
    <row r="310" spans="1:31" ht="31.5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3"/>
        <v>#DIV/0!</v>
      </c>
      <c r="H310" s="108" t="e">
        <f t="shared" si="174"/>
        <v>#DIV/0!</v>
      </c>
      <c r="I310" s="2">
        <f t="shared" si="175"/>
        <v>0</v>
      </c>
      <c r="J310" s="3">
        <f t="shared" si="175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7"/>
        <v>0</v>
      </c>
      <c r="S310" s="3">
        <f t="shared" si="207"/>
        <v>0</v>
      </c>
      <c r="T310" s="2"/>
      <c r="U310" s="3"/>
      <c r="V310" s="2"/>
      <c r="W310" s="3"/>
      <c r="X310" s="2"/>
      <c r="Y310" s="2"/>
      <c r="Z310" s="3">
        <f>X310*Y310</f>
        <v>0</v>
      </c>
      <c r="AA310" s="2">
        <f t="shared" si="208"/>
        <v>0</v>
      </c>
      <c r="AB310" s="3">
        <f t="shared" si="208"/>
        <v>0</v>
      </c>
      <c r="AC310" s="2"/>
      <c r="AD310" s="109" t="b">
        <f t="shared" si="179"/>
        <v>1</v>
      </c>
      <c r="AE310" s="109" t="b">
        <f t="shared" si="180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3"/>
        <v>0</v>
      </c>
      <c r="H311" s="175">
        <f t="shared" si="174"/>
        <v>0</v>
      </c>
      <c r="I311" s="4">
        <f t="shared" ref="I311:N311" si="209">SUM(I308:I310)</f>
        <v>1</v>
      </c>
      <c r="J311" s="5">
        <f t="shared" si="209"/>
        <v>40.200000000000003</v>
      </c>
      <c r="K311" s="4">
        <f t="shared" si="209"/>
        <v>0</v>
      </c>
      <c r="L311" s="5">
        <f t="shared" si="209"/>
        <v>0</v>
      </c>
      <c r="M311" s="4">
        <f t="shared" si="209"/>
        <v>0</v>
      </c>
      <c r="N311" s="5">
        <f t="shared" si="209"/>
        <v>0</v>
      </c>
      <c r="O311" s="4"/>
      <c r="P311" s="4">
        <f t="shared" ref="P311:AB311" si="210">SUM(P308:P310)</f>
        <v>1</v>
      </c>
      <c r="Q311" s="5">
        <f t="shared" si="210"/>
        <v>50</v>
      </c>
      <c r="R311" s="4">
        <f t="shared" si="210"/>
        <v>1</v>
      </c>
      <c r="S311" s="5">
        <f t="shared" si="210"/>
        <v>50</v>
      </c>
      <c r="T311" s="4">
        <f t="shared" si="210"/>
        <v>0</v>
      </c>
      <c r="U311" s="5">
        <f t="shared" si="210"/>
        <v>0</v>
      </c>
      <c r="V311" s="4">
        <f t="shared" si="210"/>
        <v>0</v>
      </c>
      <c r="W311" s="5">
        <f t="shared" si="210"/>
        <v>0</v>
      </c>
      <c r="X311" s="4"/>
      <c r="Y311" s="4">
        <f t="shared" si="210"/>
        <v>1</v>
      </c>
      <c r="Z311" s="5">
        <f t="shared" si="210"/>
        <v>50</v>
      </c>
      <c r="AA311" s="4">
        <f t="shared" si="210"/>
        <v>1</v>
      </c>
      <c r="AB311" s="5">
        <f t="shared" si="210"/>
        <v>50</v>
      </c>
      <c r="AC311" s="4"/>
      <c r="AD311" s="109" t="b">
        <f t="shared" si="179"/>
        <v>0</v>
      </c>
      <c r="AE311" s="109" t="b">
        <f t="shared" si="180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9"/>
        <v>1</v>
      </c>
      <c r="AE312" s="109" t="b">
        <f t="shared" si="180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3"/>
        <v>#DIV/0!</v>
      </c>
      <c r="H313" s="108" t="e">
        <f t="shared" si="174"/>
        <v>#DIV/0!</v>
      </c>
      <c r="I313" s="2">
        <f t="shared" si="175"/>
        <v>0</v>
      </c>
      <c r="J313" s="3">
        <f t="shared" si="175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9"/>
        <v>1</v>
      </c>
      <c r="AE313" s="109" t="b">
        <f t="shared" si="180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3"/>
        <v>#DIV/0!</v>
      </c>
      <c r="H314" s="108" t="e">
        <f t="shared" si="174"/>
        <v>#DIV/0!</v>
      </c>
      <c r="I314" s="2">
        <f t="shared" si="175"/>
        <v>0</v>
      </c>
      <c r="J314" s="3">
        <f t="shared" si="175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9"/>
        <v>1</v>
      </c>
      <c r="AE314" s="109" t="b">
        <f t="shared" si="180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3"/>
        <v>#DIV/0!</v>
      </c>
      <c r="H315" s="175" t="e">
        <f t="shared" si="174"/>
        <v>#DIV/0!</v>
      </c>
      <c r="I315" s="4">
        <f t="shared" ref="I315:AB315" si="211">SUM(I313:I314)</f>
        <v>0</v>
      </c>
      <c r="J315" s="5">
        <f t="shared" si="211"/>
        <v>0</v>
      </c>
      <c r="K315" s="4">
        <f t="shared" si="211"/>
        <v>0</v>
      </c>
      <c r="L315" s="5">
        <f t="shared" si="211"/>
        <v>0</v>
      </c>
      <c r="M315" s="4">
        <f t="shared" si="211"/>
        <v>0</v>
      </c>
      <c r="N315" s="5">
        <f t="shared" si="211"/>
        <v>0</v>
      </c>
      <c r="O315" s="4">
        <f t="shared" si="211"/>
        <v>0.13</v>
      </c>
      <c r="P315" s="4">
        <f t="shared" si="211"/>
        <v>0</v>
      </c>
      <c r="Q315" s="5">
        <f t="shared" si="211"/>
        <v>0</v>
      </c>
      <c r="R315" s="4">
        <f t="shared" si="211"/>
        <v>0</v>
      </c>
      <c r="S315" s="5">
        <f t="shared" si="211"/>
        <v>0</v>
      </c>
      <c r="T315" s="4">
        <f t="shared" si="211"/>
        <v>0</v>
      </c>
      <c r="U315" s="5">
        <f t="shared" si="211"/>
        <v>0</v>
      </c>
      <c r="V315" s="4">
        <f t="shared" si="211"/>
        <v>0</v>
      </c>
      <c r="W315" s="5">
        <f t="shared" si="211"/>
        <v>0</v>
      </c>
      <c r="X315" s="4">
        <v>0.13</v>
      </c>
      <c r="Y315" s="4">
        <f t="shared" si="211"/>
        <v>0</v>
      </c>
      <c r="Z315" s="5">
        <f t="shared" si="211"/>
        <v>0</v>
      </c>
      <c r="AA315" s="4">
        <f t="shared" si="211"/>
        <v>0</v>
      </c>
      <c r="AB315" s="5">
        <f t="shared" si="211"/>
        <v>0</v>
      </c>
      <c r="AC315" s="4"/>
      <c r="AD315" s="109" t="b">
        <f t="shared" si="179"/>
        <v>1</v>
      </c>
      <c r="AE315" s="109" t="b">
        <f t="shared" si="180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9"/>
        <v>1</v>
      </c>
      <c r="AE316" s="109" t="b">
        <f t="shared" si="180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9"/>
        <v>1</v>
      </c>
      <c r="AE317" s="109" t="b">
        <f t="shared" si="180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9"/>
        <v>1</v>
      </c>
      <c r="AE318" s="109" t="b">
        <f t="shared" si="180"/>
        <v>1</v>
      </c>
    </row>
    <row r="319" spans="1:31">
      <c r="A319" s="2"/>
      <c r="B319" s="2" t="s">
        <v>125</v>
      </c>
      <c r="C319" s="2">
        <v>172</v>
      </c>
      <c r="D319" s="3">
        <v>0.86</v>
      </c>
      <c r="E319" s="2">
        <f t="shared" ref="E319:F321" si="212">C319</f>
        <v>172</v>
      </c>
      <c r="F319" s="3">
        <f t="shared" si="212"/>
        <v>0.86</v>
      </c>
      <c r="G319" s="108">
        <f t="shared" si="173"/>
        <v>1</v>
      </c>
      <c r="H319" s="108">
        <f t="shared" si="174"/>
        <v>1</v>
      </c>
      <c r="I319" s="2">
        <f t="shared" si="175"/>
        <v>0</v>
      </c>
      <c r="J319" s="3">
        <f t="shared" si="175"/>
        <v>0</v>
      </c>
      <c r="K319" s="2"/>
      <c r="L319" s="3"/>
      <c r="M319" s="2"/>
      <c r="N319" s="3"/>
      <c r="O319" s="2">
        <v>5.0000000000000001E-3</v>
      </c>
      <c r="P319" s="2">
        <f>P264</f>
        <v>284</v>
      </c>
      <c r="Q319" s="3">
        <f>P319*O319</f>
        <v>1.42</v>
      </c>
      <c r="R319" s="2">
        <f t="shared" ref="R319:S321" si="213">K319+M319+P319</f>
        <v>284</v>
      </c>
      <c r="S319" s="3">
        <f t="shared" si="213"/>
        <v>1.42</v>
      </c>
      <c r="T319" s="2"/>
      <c r="U319" s="3"/>
      <c r="V319" s="2"/>
      <c r="W319" s="3"/>
      <c r="X319" s="2">
        <v>5.0000000000000001E-3</v>
      </c>
      <c r="Y319" s="2">
        <v>284</v>
      </c>
      <c r="Z319" s="3">
        <f>X319*Y319</f>
        <v>1.42</v>
      </c>
      <c r="AA319" s="2">
        <f t="shared" ref="AA319:AB321" si="214">T319+V319+Y319</f>
        <v>284</v>
      </c>
      <c r="AB319" s="3">
        <f t="shared" si="214"/>
        <v>1.42</v>
      </c>
      <c r="AC319" s="2"/>
      <c r="AD319" s="109" t="b">
        <f t="shared" si="179"/>
        <v>1</v>
      </c>
      <c r="AE319" s="109" t="b">
        <f t="shared" si="180"/>
        <v>1</v>
      </c>
    </row>
    <row r="320" spans="1:31">
      <c r="A320" s="2"/>
      <c r="B320" s="2" t="s">
        <v>173</v>
      </c>
      <c r="C320" s="2">
        <v>258</v>
      </c>
      <c r="D320" s="3">
        <v>1.29</v>
      </c>
      <c r="E320" s="2">
        <f t="shared" si="212"/>
        <v>258</v>
      </c>
      <c r="F320" s="3">
        <f t="shared" si="212"/>
        <v>1.29</v>
      </c>
      <c r="G320" s="108">
        <f t="shared" si="173"/>
        <v>1</v>
      </c>
      <c r="H320" s="108">
        <f t="shared" si="174"/>
        <v>1</v>
      </c>
      <c r="I320" s="2">
        <f t="shared" si="175"/>
        <v>0</v>
      </c>
      <c r="J320" s="3">
        <f t="shared" si="175"/>
        <v>0</v>
      </c>
      <c r="K320" s="2"/>
      <c r="L320" s="3"/>
      <c r="M320" s="2"/>
      <c r="N320" s="3"/>
      <c r="O320" s="2">
        <v>5.0000000000000001E-3</v>
      </c>
      <c r="P320" s="2">
        <f>P265</f>
        <v>209</v>
      </c>
      <c r="Q320" s="3">
        <f>P320*O320</f>
        <v>1.0449999999999999</v>
      </c>
      <c r="R320" s="2">
        <f t="shared" si="213"/>
        <v>209</v>
      </c>
      <c r="S320" s="3">
        <f t="shared" si="213"/>
        <v>1.0449999999999999</v>
      </c>
      <c r="T320" s="2"/>
      <c r="U320" s="3"/>
      <c r="V320" s="2"/>
      <c r="W320" s="3"/>
      <c r="X320" s="2">
        <v>5.0000000000000001E-3</v>
      </c>
      <c r="Y320" s="2">
        <v>209</v>
      </c>
      <c r="Z320" s="3">
        <f>X320*Y320</f>
        <v>1.0449999999999999</v>
      </c>
      <c r="AA320" s="2">
        <f t="shared" si="214"/>
        <v>209</v>
      </c>
      <c r="AB320" s="3">
        <f t="shared" si="214"/>
        <v>1.0449999999999999</v>
      </c>
      <c r="AC320" s="2"/>
      <c r="AD320" s="109" t="b">
        <f t="shared" si="179"/>
        <v>1</v>
      </c>
      <c r="AE320" s="109" t="b">
        <f t="shared" si="180"/>
        <v>1</v>
      </c>
    </row>
    <row r="321" spans="1:31" ht="31.5">
      <c r="A321" s="2">
        <v>16.02</v>
      </c>
      <c r="B321" s="2" t="s">
        <v>211</v>
      </c>
      <c r="C321" s="2">
        <v>639</v>
      </c>
      <c r="D321" s="3">
        <v>3.1950000000000003</v>
      </c>
      <c r="E321" s="2">
        <f t="shared" si="212"/>
        <v>639</v>
      </c>
      <c r="F321" s="3">
        <f t="shared" si="212"/>
        <v>3.1950000000000003</v>
      </c>
      <c r="G321" s="108">
        <f t="shared" si="173"/>
        <v>1</v>
      </c>
      <c r="H321" s="108">
        <f t="shared" si="174"/>
        <v>1</v>
      </c>
      <c r="I321" s="2">
        <f t="shared" si="175"/>
        <v>0</v>
      </c>
      <c r="J321" s="3">
        <f t="shared" si="175"/>
        <v>0</v>
      </c>
      <c r="K321" s="2"/>
      <c r="L321" s="3"/>
      <c r="M321" s="2"/>
      <c r="N321" s="3"/>
      <c r="O321" s="2">
        <v>5.0000000000000001E-3</v>
      </c>
      <c r="P321" s="2">
        <f>P266</f>
        <v>515</v>
      </c>
      <c r="Q321" s="3">
        <f>P321*O321</f>
        <v>2.5750000000000002</v>
      </c>
      <c r="R321" s="2">
        <f t="shared" si="213"/>
        <v>515</v>
      </c>
      <c r="S321" s="3">
        <f t="shared" si="213"/>
        <v>2.5750000000000002</v>
      </c>
      <c r="T321" s="2"/>
      <c r="U321" s="3"/>
      <c r="V321" s="2"/>
      <c r="W321" s="3"/>
      <c r="X321" s="2">
        <v>5.0000000000000001E-3</v>
      </c>
      <c r="Y321" s="2">
        <v>515</v>
      </c>
      <c r="Z321" s="3">
        <f>X321*Y321</f>
        <v>2.5750000000000002</v>
      </c>
      <c r="AA321" s="2">
        <f t="shared" si="214"/>
        <v>515</v>
      </c>
      <c r="AB321" s="3">
        <f t="shared" si="214"/>
        <v>2.5750000000000002</v>
      </c>
      <c r="AC321" s="2"/>
      <c r="AD321" s="109" t="b">
        <f t="shared" si="179"/>
        <v>1</v>
      </c>
      <c r="AE321" s="109" t="b">
        <f t="shared" si="180"/>
        <v>1</v>
      </c>
    </row>
    <row r="322" spans="1:31" s="176" customFormat="1">
      <c r="A322" s="4"/>
      <c r="B322" s="4" t="s">
        <v>108</v>
      </c>
      <c r="C322" s="4">
        <f>SUM(C318:C321)</f>
        <v>1069</v>
      </c>
      <c r="D322" s="5">
        <f>SUM(D318:D321)</f>
        <v>5.3450000000000006</v>
      </c>
      <c r="E322" s="4">
        <f>SUM(E318:E321)</f>
        <v>1069</v>
      </c>
      <c r="F322" s="5">
        <f>SUM(F318:F321)</f>
        <v>5.3450000000000006</v>
      </c>
      <c r="G322" s="175">
        <f t="shared" si="173"/>
        <v>1</v>
      </c>
      <c r="H322" s="175">
        <f t="shared" si="174"/>
        <v>1</v>
      </c>
      <c r="I322" s="4">
        <f t="shared" ref="I322:AB322" si="215">SUM(I318:I321)</f>
        <v>0</v>
      </c>
      <c r="J322" s="5">
        <f t="shared" si="215"/>
        <v>0</v>
      </c>
      <c r="K322" s="4">
        <f t="shared" si="215"/>
        <v>0</v>
      </c>
      <c r="L322" s="5">
        <f t="shared" si="215"/>
        <v>0</v>
      </c>
      <c r="M322" s="4">
        <f t="shared" si="215"/>
        <v>0</v>
      </c>
      <c r="N322" s="5">
        <f t="shared" si="215"/>
        <v>0</v>
      </c>
      <c r="O322" s="4">
        <f t="shared" si="215"/>
        <v>1.4999999999999999E-2</v>
      </c>
      <c r="P322" s="4">
        <f t="shared" si="215"/>
        <v>1008</v>
      </c>
      <c r="Q322" s="5">
        <f t="shared" si="215"/>
        <v>5.04</v>
      </c>
      <c r="R322" s="4">
        <f t="shared" si="215"/>
        <v>1008</v>
      </c>
      <c r="S322" s="5">
        <f t="shared" si="215"/>
        <v>5.04</v>
      </c>
      <c r="T322" s="4">
        <f t="shared" si="215"/>
        <v>0</v>
      </c>
      <c r="U322" s="5">
        <f t="shared" si="215"/>
        <v>0</v>
      </c>
      <c r="V322" s="4">
        <f t="shared" si="215"/>
        <v>0</v>
      </c>
      <c r="W322" s="5">
        <f t="shared" si="215"/>
        <v>0</v>
      </c>
      <c r="X322" s="4">
        <v>1.4999999999999999E-2</v>
      </c>
      <c r="Y322" s="4">
        <f t="shared" si="215"/>
        <v>1008</v>
      </c>
      <c r="Z322" s="5">
        <f t="shared" si="215"/>
        <v>5.04</v>
      </c>
      <c r="AA322" s="4">
        <f t="shared" si="215"/>
        <v>1008</v>
      </c>
      <c r="AB322" s="5">
        <f t="shared" si="215"/>
        <v>5.04</v>
      </c>
      <c r="AC322" s="4"/>
      <c r="AD322" s="109" t="b">
        <f t="shared" si="179"/>
        <v>0</v>
      </c>
      <c r="AE322" s="109" t="b">
        <f t="shared" si="180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9"/>
        <v>1</v>
      </c>
      <c r="AE323" s="109" t="b">
        <f t="shared" si="180"/>
        <v>1</v>
      </c>
    </row>
    <row r="324" spans="1:31">
      <c r="A324" s="2">
        <v>17.010000000000002</v>
      </c>
      <c r="B324" s="2" t="s">
        <v>210</v>
      </c>
      <c r="C324" s="2">
        <v>149</v>
      </c>
      <c r="D324" s="3">
        <v>7.45</v>
      </c>
      <c r="E324" s="2">
        <v>143</v>
      </c>
      <c r="F324" s="3">
        <v>7.15</v>
      </c>
      <c r="G324" s="108">
        <f t="shared" si="173"/>
        <v>0.95973154362416102</v>
      </c>
      <c r="H324" s="108">
        <f t="shared" si="174"/>
        <v>0.95973154362416113</v>
      </c>
      <c r="I324" s="2">
        <f t="shared" si="175"/>
        <v>6</v>
      </c>
      <c r="J324" s="3">
        <f t="shared" si="175"/>
        <v>0.29999999999999982</v>
      </c>
      <c r="K324" s="2"/>
      <c r="L324" s="3"/>
      <c r="M324" s="2"/>
      <c r="N324" s="3"/>
      <c r="O324" s="2">
        <v>0.05</v>
      </c>
      <c r="P324" s="2">
        <v>142</v>
      </c>
      <c r="Q324" s="3">
        <f>P324*O324</f>
        <v>7.1000000000000005</v>
      </c>
      <c r="R324" s="2">
        <f>K324+M324+P324</f>
        <v>142</v>
      </c>
      <c r="S324" s="3">
        <f>L324+N324+Q324</f>
        <v>7.1000000000000005</v>
      </c>
      <c r="T324" s="2"/>
      <c r="U324" s="3"/>
      <c r="V324" s="2"/>
      <c r="W324" s="3"/>
      <c r="X324" s="2">
        <v>0.05</v>
      </c>
      <c r="Y324" s="2">
        <v>142</v>
      </c>
      <c r="Z324" s="3">
        <f>X324*Y324</f>
        <v>7.1000000000000005</v>
      </c>
      <c r="AA324" s="2">
        <f>T324+V324+Y324</f>
        <v>142</v>
      </c>
      <c r="AB324" s="3">
        <f>U324+W324+Z324</f>
        <v>7.1000000000000005</v>
      </c>
      <c r="AC324" s="2"/>
      <c r="AD324" s="109" t="b">
        <f t="shared" si="179"/>
        <v>1</v>
      </c>
      <c r="AE324" s="109" t="b">
        <f t="shared" si="180"/>
        <v>1</v>
      </c>
    </row>
    <row r="325" spans="1:31">
      <c r="A325" s="2">
        <v>17.02</v>
      </c>
      <c r="B325" s="2" t="s">
        <v>206</v>
      </c>
      <c r="C325" s="2">
        <v>112</v>
      </c>
      <c r="D325" s="3">
        <v>7.8400000000000007</v>
      </c>
      <c r="E325" s="2">
        <v>110</v>
      </c>
      <c r="F325" s="3">
        <v>7.7</v>
      </c>
      <c r="G325" s="108">
        <f t="shared" si="173"/>
        <v>0.9821428571428571</v>
      </c>
      <c r="H325" s="108">
        <f t="shared" si="174"/>
        <v>0.9821428571428571</v>
      </c>
      <c r="I325" s="2">
        <f>C325-E325</f>
        <v>2</v>
      </c>
      <c r="J325" s="3">
        <f>D325-F325</f>
        <v>0.14000000000000057</v>
      </c>
      <c r="K325" s="2"/>
      <c r="L325" s="3"/>
      <c r="M325" s="2"/>
      <c r="N325" s="3"/>
      <c r="O325" s="2">
        <v>7.0000000000000007E-2</v>
      </c>
      <c r="P325" s="2">
        <v>109</v>
      </c>
      <c r="Q325" s="3">
        <f>P325*O325</f>
        <v>7.6300000000000008</v>
      </c>
      <c r="R325" s="2">
        <f>K325+M325+P325</f>
        <v>109</v>
      </c>
      <c r="S325" s="3">
        <f>L325+N325+Q325</f>
        <v>7.6300000000000008</v>
      </c>
      <c r="T325" s="2"/>
      <c r="U325" s="3"/>
      <c r="V325" s="2"/>
      <c r="W325" s="3"/>
      <c r="X325" s="2">
        <v>7.0000000000000007E-2</v>
      </c>
      <c r="Y325" s="2">
        <v>109</v>
      </c>
      <c r="Z325" s="3">
        <f>X325*Y325</f>
        <v>7.6300000000000008</v>
      </c>
      <c r="AA325" s="2">
        <f>T325+V325+Y325</f>
        <v>109</v>
      </c>
      <c r="AB325" s="3">
        <f>U325+W325+Z325</f>
        <v>7.6300000000000008</v>
      </c>
      <c r="AC325" s="2"/>
      <c r="AD325" s="109" t="b">
        <f t="shared" si="179"/>
        <v>1</v>
      </c>
      <c r="AE325" s="109" t="b">
        <f t="shared" si="180"/>
        <v>1</v>
      </c>
    </row>
    <row r="326" spans="1:31" s="176" customFormat="1">
      <c r="A326" s="4"/>
      <c r="B326" s="4" t="s">
        <v>108</v>
      </c>
      <c r="C326" s="4">
        <f>SUM(C324:C325)</f>
        <v>261</v>
      </c>
      <c r="D326" s="5">
        <f>SUM(D324:D325)</f>
        <v>15.290000000000001</v>
      </c>
      <c r="E326" s="4">
        <f>SUM(E324:E325)</f>
        <v>253</v>
      </c>
      <c r="F326" s="5">
        <f>SUM(F324:F325)</f>
        <v>14.850000000000001</v>
      </c>
      <c r="G326" s="175">
        <f t="shared" si="173"/>
        <v>0.96934865900383138</v>
      </c>
      <c r="H326" s="175">
        <f t="shared" si="174"/>
        <v>0.97122302158273388</v>
      </c>
      <c r="I326" s="4">
        <f t="shared" ref="I326:AB326" si="216">SUM(I324:I325)</f>
        <v>8</v>
      </c>
      <c r="J326" s="5">
        <f t="shared" si="216"/>
        <v>0.44000000000000039</v>
      </c>
      <c r="K326" s="4">
        <f t="shared" si="216"/>
        <v>0</v>
      </c>
      <c r="L326" s="5">
        <f t="shared" si="216"/>
        <v>0</v>
      </c>
      <c r="M326" s="4">
        <f t="shared" si="216"/>
        <v>0</v>
      </c>
      <c r="N326" s="5">
        <f t="shared" si="216"/>
        <v>0</v>
      </c>
      <c r="O326" s="4">
        <f t="shared" si="216"/>
        <v>0.12000000000000001</v>
      </c>
      <c r="P326" s="4">
        <f t="shared" si="216"/>
        <v>251</v>
      </c>
      <c r="Q326" s="5">
        <f t="shared" si="216"/>
        <v>14.73</v>
      </c>
      <c r="R326" s="4">
        <f t="shared" si="216"/>
        <v>251</v>
      </c>
      <c r="S326" s="5">
        <f t="shared" si="216"/>
        <v>14.73</v>
      </c>
      <c r="T326" s="4">
        <f t="shared" si="216"/>
        <v>0</v>
      </c>
      <c r="U326" s="5">
        <f t="shared" si="216"/>
        <v>0</v>
      </c>
      <c r="V326" s="4">
        <f t="shared" si="216"/>
        <v>0</v>
      </c>
      <c r="W326" s="5">
        <f t="shared" si="216"/>
        <v>0</v>
      </c>
      <c r="X326" s="4">
        <v>0.12000000000000001</v>
      </c>
      <c r="Y326" s="4">
        <f t="shared" si="216"/>
        <v>251</v>
      </c>
      <c r="Z326" s="5">
        <f t="shared" si="216"/>
        <v>14.73</v>
      </c>
      <c r="AA326" s="4">
        <f t="shared" si="216"/>
        <v>251</v>
      </c>
      <c r="AB326" s="5">
        <f t="shared" si="216"/>
        <v>14.73</v>
      </c>
      <c r="AC326" s="4"/>
      <c r="AD326" s="109" t="b">
        <f t="shared" si="179"/>
        <v>0</v>
      </c>
      <c r="AE326" s="109" t="b">
        <f t="shared" si="180"/>
        <v>1</v>
      </c>
    </row>
    <row r="327" spans="1:31" s="176" customFormat="1" ht="63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9"/>
        <v>1</v>
      </c>
      <c r="AE327" s="109" t="b">
        <f t="shared" si="180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7">E328/C328</f>
        <v>#DIV/0!</v>
      </c>
      <c r="H328" s="108" t="e">
        <f t="shared" ref="H328:H391" si="218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9">X328*Y328=Z328</f>
        <v>1</v>
      </c>
      <c r="AE328" s="109" t="b">
        <f t="shared" ref="AE328:AE391" si="220">U328+W328+Z328=AB328</f>
        <v>1</v>
      </c>
    </row>
    <row r="329" spans="1:31" ht="31.5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7"/>
        <v>#DIV/0!</v>
      </c>
      <c r="H329" s="108" t="e">
        <f t="shared" si="218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9"/>
        <v>1</v>
      </c>
      <c r="AE329" s="109" t="b">
        <f t="shared" si="220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7"/>
        <v>#DIV/0!</v>
      </c>
      <c r="H330" s="175" t="e">
        <f t="shared" si="218"/>
        <v>#DIV/0!</v>
      </c>
      <c r="I330" s="4">
        <f t="shared" ref="I330:N330" si="221">SUM(I328:I329)</f>
        <v>0</v>
      </c>
      <c r="J330" s="5">
        <f t="shared" si="221"/>
        <v>0</v>
      </c>
      <c r="K330" s="4">
        <f t="shared" si="221"/>
        <v>0</v>
      </c>
      <c r="L330" s="5">
        <f t="shared" si="221"/>
        <v>0</v>
      </c>
      <c r="M330" s="4">
        <f t="shared" si="221"/>
        <v>0</v>
      </c>
      <c r="N330" s="5">
        <f t="shared" si="221"/>
        <v>0</v>
      </c>
      <c r="O330" s="4">
        <f t="shared" ref="O330:AB330" si="222">SUM(O328:O329)</f>
        <v>8.0000000000000002E-3</v>
      </c>
      <c r="P330" s="4">
        <f t="shared" si="222"/>
        <v>0</v>
      </c>
      <c r="Q330" s="5">
        <f t="shared" si="222"/>
        <v>0</v>
      </c>
      <c r="R330" s="4">
        <f t="shared" si="222"/>
        <v>0</v>
      </c>
      <c r="S330" s="5">
        <f t="shared" si="222"/>
        <v>0</v>
      </c>
      <c r="T330" s="4">
        <f t="shared" si="222"/>
        <v>0</v>
      </c>
      <c r="U330" s="5">
        <f t="shared" si="222"/>
        <v>0</v>
      </c>
      <c r="V330" s="4">
        <f t="shared" si="222"/>
        <v>0</v>
      </c>
      <c r="W330" s="5">
        <f t="shared" si="222"/>
        <v>0</v>
      </c>
      <c r="X330" s="4">
        <v>8.0000000000000002E-3</v>
      </c>
      <c r="Y330" s="4">
        <f t="shared" si="222"/>
        <v>0</v>
      </c>
      <c r="Z330" s="5">
        <f t="shared" si="222"/>
        <v>0</v>
      </c>
      <c r="AA330" s="4">
        <f t="shared" si="222"/>
        <v>0</v>
      </c>
      <c r="AB330" s="5">
        <f t="shared" si="222"/>
        <v>0</v>
      </c>
      <c r="AC330" s="4"/>
      <c r="AD330" s="109" t="b">
        <f t="shared" si="219"/>
        <v>1</v>
      </c>
      <c r="AE330" s="109" t="b">
        <f t="shared" si="220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9"/>
        <v>1</v>
      </c>
      <c r="AE331" s="109" t="b">
        <f t="shared" si="220"/>
        <v>1</v>
      </c>
    </row>
    <row r="332" spans="1:31" ht="31.5">
      <c r="A332" s="2">
        <v>19.010000000000002</v>
      </c>
      <c r="B332" s="2" t="s">
        <v>217</v>
      </c>
      <c r="C332" s="2">
        <v>254</v>
      </c>
      <c r="D332" s="3">
        <v>19.05</v>
      </c>
      <c r="E332" s="2">
        <v>246</v>
      </c>
      <c r="F332" s="3">
        <v>18.45</v>
      </c>
      <c r="G332" s="108">
        <f t="shared" si="217"/>
        <v>0.96850393700787396</v>
      </c>
      <c r="H332" s="108">
        <f t="shared" si="218"/>
        <v>0.96850393700787396</v>
      </c>
      <c r="I332" s="2">
        <f>C332-E332</f>
        <v>8</v>
      </c>
      <c r="J332" s="3">
        <f>D332-F332</f>
        <v>0.60000000000000142</v>
      </c>
      <c r="K332" s="2"/>
      <c r="L332" s="3"/>
      <c r="M332" s="2"/>
      <c r="N332" s="3"/>
      <c r="O332" s="2">
        <v>7.4999999999999997E-2</v>
      </c>
      <c r="P332" s="2">
        <v>244</v>
      </c>
      <c r="Q332" s="3">
        <f>P332*O332</f>
        <v>18.3</v>
      </c>
      <c r="R332" s="2">
        <f>K332+M332+P332</f>
        <v>244</v>
      </c>
      <c r="S332" s="3">
        <f>L332+N332+Q332</f>
        <v>18.3</v>
      </c>
      <c r="T332" s="2"/>
      <c r="U332" s="3"/>
      <c r="V332" s="2"/>
      <c r="W332" s="3"/>
      <c r="X332" s="2">
        <v>7.4999999999999997E-2</v>
      </c>
      <c r="Y332" s="2">
        <v>244</v>
      </c>
      <c r="Z332" s="3">
        <f>X332*Y332</f>
        <v>18.3</v>
      </c>
      <c r="AA332" s="2">
        <f>T332+V332+Y332</f>
        <v>244</v>
      </c>
      <c r="AB332" s="3">
        <f>U332+W332+Z332</f>
        <v>18.3</v>
      </c>
      <c r="AC332" s="2"/>
      <c r="AD332" s="109" t="b">
        <f t="shared" si="219"/>
        <v>1</v>
      </c>
      <c r="AE332" s="109" t="b">
        <f t="shared" si="220"/>
        <v>1</v>
      </c>
    </row>
    <row r="333" spans="1:31" s="176" customFormat="1">
      <c r="A333" s="4"/>
      <c r="B333" s="4" t="s">
        <v>108</v>
      </c>
      <c r="C333" s="4">
        <f>SUM(C332)</f>
        <v>254</v>
      </c>
      <c r="D333" s="5">
        <f>SUM(D332)</f>
        <v>19.05</v>
      </c>
      <c r="E333" s="4">
        <f>SUM(E332)</f>
        <v>246</v>
      </c>
      <c r="F333" s="5">
        <f>SUM(F332)</f>
        <v>18.45</v>
      </c>
      <c r="G333" s="175">
        <f t="shared" si="217"/>
        <v>0.96850393700787396</v>
      </c>
      <c r="H333" s="175">
        <f t="shared" si="218"/>
        <v>0.96850393700787396</v>
      </c>
      <c r="I333" s="4">
        <f t="shared" ref="I333:AB333" si="223">SUM(I332)</f>
        <v>8</v>
      </c>
      <c r="J333" s="5">
        <f t="shared" si="223"/>
        <v>0.60000000000000142</v>
      </c>
      <c r="K333" s="4">
        <f t="shared" si="223"/>
        <v>0</v>
      </c>
      <c r="L333" s="5">
        <f t="shared" si="223"/>
        <v>0</v>
      </c>
      <c r="M333" s="4">
        <f t="shared" si="223"/>
        <v>0</v>
      </c>
      <c r="N333" s="5">
        <f t="shared" si="223"/>
        <v>0</v>
      </c>
      <c r="O333" s="4">
        <f t="shared" si="223"/>
        <v>7.4999999999999997E-2</v>
      </c>
      <c r="P333" s="4">
        <f t="shared" si="223"/>
        <v>244</v>
      </c>
      <c r="Q333" s="5">
        <f t="shared" si="223"/>
        <v>18.3</v>
      </c>
      <c r="R333" s="4">
        <f t="shared" si="223"/>
        <v>244</v>
      </c>
      <c r="S333" s="5">
        <f t="shared" si="223"/>
        <v>18.3</v>
      </c>
      <c r="T333" s="4">
        <f t="shared" si="223"/>
        <v>0</v>
      </c>
      <c r="U333" s="5">
        <f t="shared" si="223"/>
        <v>0</v>
      </c>
      <c r="V333" s="4">
        <f t="shared" si="223"/>
        <v>0</v>
      </c>
      <c r="W333" s="5">
        <f t="shared" si="223"/>
        <v>0</v>
      </c>
      <c r="X333" s="4">
        <v>7.4999999999999997E-2</v>
      </c>
      <c r="Y333" s="4">
        <f t="shared" si="223"/>
        <v>244</v>
      </c>
      <c r="Z333" s="5">
        <f t="shared" si="223"/>
        <v>18.3</v>
      </c>
      <c r="AA333" s="4">
        <f t="shared" si="223"/>
        <v>244</v>
      </c>
      <c r="AB333" s="5">
        <f t="shared" si="223"/>
        <v>18.3</v>
      </c>
      <c r="AC333" s="4"/>
      <c r="AD333" s="109" t="b">
        <f t="shared" si="219"/>
        <v>1</v>
      </c>
      <c r="AE333" s="109" t="b">
        <f t="shared" si="220"/>
        <v>1</v>
      </c>
    </row>
    <row r="334" spans="1:31" s="176" customFormat="1" ht="47.2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9"/>
        <v>1</v>
      </c>
      <c r="AE334" s="109" t="b">
        <f t="shared" si="220"/>
        <v>1</v>
      </c>
    </row>
    <row r="335" spans="1:31" s="176" customFormat="1" ht="31.5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9"/>
        <v>1</v>
      </c>
      <c r="AE335" s="109" t="b">
        <f t="shared" si="220"/>
        <v>1</v>
      </c>
    </row>
    <row r="336" spans="1:31" ht="31.5">
      <c r="A336" s="2">
        <v>20.010000000000002</v>
      </c>
      <c r="B336" s="2" t="s">
        <v>221</v>
      </c>
      <c r="C336" s="2">
        <v>599</v>
      </c>
      <c r="D336" s="3">
        <v>17.97</v>
      </c>
      <c r="E336" s="2">
        <v>204</v>
      </c>
      <c r="F336" s="3">
        <f>D336*34%</f>
        <v>6.1097999999999999</v>
      </c>
      <c r="G336" s="108">
        <f t="shared" si="217"/>
        <v>0.34056761268781305</v>
      </c>
      <c r="H336" s="108">
        <f t="shared" si="218"/>
        <v>0.34</v>
      </c>
      <c r="I336" s="2">
        <f>C336-E336</f>
        <v>395</v>
      </c>
      <c r="J336" s="3">
        <f>D336-F336</f>
        <v>11.860199999999999</v>
      </c>
      <c r="K336" s="2"/>
      <c r="L336" s="3"/>
      <c r="M336" s="2"/>
      <c r="N336" s="3"/>
      <c r="O336" s="2">
        <v>0.03</v>
      </c>
      <c r="P336" s="2">
        <v>361</v>
      </c>
      <c r="Q336" s="3">
        <f>P336*O336</f>
        <v>10.83</v>
      </c>
      <c r="R336" s="2">
        <f>K336+M336+P336</f>
        <v>361</v>
      </c>
      <c r="S336" s="3">
        <f>L336+N336+Q336</f>
        <v>10.83</v>
      </c>
      <c r="T336" s="2"/>
      <c r="U336" s="3"/>
      <c r="V336" s="2"/>
      <c r="W336" s="3"/>
      <c r="X336" s="2">
        <v>0.03</v>
      </c>
      <c r="Y336" s="2">
        <v>361</v>
      </c>
      <c r="Z336" s="3">
        <f>X336*Y336</f>
        <v>10.83</v>
      </c>
      <c r="AA336" s="2">
        <f>T336+V336+Y336</f>
        <v>361</v>
      </c>
      <c r="AB336" s="3">
        <f>U336+W336+Z336</f>
        <v>10.83</v>
      </c>
      <c r="AC336" s="2"/>
      <c r="AD336" s="109" t="b">
        <f t="shared" si="219"/>
        <v>1</v>
      </c>
      <c r="AE336" s="109" t="b">
        <f t="shared" si="220"/>
        <v>1</v>
      </c>
    </row>
    <row r="337" spans="1:31" s="176" customFormat="1">
      <c r="A337" s="4"/>
      <c r="B337" s="4" t="s">
        <v>108</v>
      </c>
      <c r="C337" s="4">
        <f>SUM(C336)</f>
        <v>599</v>
      </c>
      <c r="D337" s="5">
        <f>SUM(D336)</f>
        <v>17.97</v>
      </c>
      <c r="E337" s="4">
        <f>SUM(E336)</f>
        <v>204</v>
      </c>
      <c r="F337" s="5">
        <f>SUM(F336)</f>
        <v>6.1097999999999999</v>
      </c>
      <c r="G337" s="175">
        <f t="shared" si="217"/>
        <v>0.34056761268781305</v>
      </c>
      <c r="H337" s="175">
        <f t="shared" si="218"/>
        <v>0.34</v>
      </c>
      <c r="I337" s="4">
        <f t="shared" ref="I337:AB337" si="224">SUM(I336)</f>
        <v>395</v>
      </c>
      <c r="J337" s="5">
        <f t="shared" si="224"/>
        <v>11.860199999999999</v>
      </c>
      <c r="K337" s="4">
        <f t="shared" si="224"/>
        <v>0</v>
      </c>
      <c r="L337" s="5">
        <f t="shared" si="224"/>
        <v>0</v>
      </c>
      <c r="M337" s="4">
        <f t="shared" si="224"/>
        <v>0</v>
      </c>
      <c r="N337" s="5">
        <f t="shared" si="224"/>
        <v>0</v>
      </c>
      <c r="O337" s="4">
        <f t="shared" si="224"/>
        <v>0.03</v>
      </c>
      <c r="P337" s="4">
        <f t="shared" si="224"/>
        <v>361</v>
      </c>
      <c r="Q337" s="5">
        <f t="shared" si="224"/>
        <v>10.83</v>
      </c>
      <c r="R337" s="4">
        <f t="shared" si="224"/>
        <v>361</v>
      </c>
      <c r="S337" s="5">
        <f t="shared" si="224"/>
        <v>10.83</v>
      </c>
      <c r="T337" s="4">
        <f t="shared" si="224"/>
        <v>0</v>
      </c>
      <c r="U337" s="5">
        <f t="shared" si="224"/>
        <v>0</v>
      </c>
      <c r="V337" s="4">
        <f t="shared" si="224"/>
        <v>0</v>
      </c>
      <c r="W337" s="5">
        <f t="shared" si="224"/>
        <v>0</v>
      </c>
      <c r="X337" s="4">
        <v>0.03</v>
      </c>
      <c r="Y337" s="4">
        <f t="shared" si="224"/>
        <v>361</v>
      </c>
      <c r="Z337" s="5">
        <f t="shared" si="224"/>
        <v>10.83</v>
      </c>
      <c r="AA337" s="4">
        <f t="shared" si="224"/>
        <v>361</v>
      </c>
      <c r="AB337" s="5">
        <f t="shared" si="224"/>
        <v>10.83</v>
      </c>
      <c r="AC337" s="4"/>
      <c r="AD337" s="109" t="b">
        <f t="shared" si="219"/>
        <v>1</v>
      </c>
      <c r="AE337" s="109" t="b">
        <f t="shared" si="220"/>
        <v>1</v>
      </c>
    </row>
    <row r="338" spans="1:31" s="176" customFormat="1" ht="47.2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9"/>
        <v>1</v>
      </c>
      <c r="AE338" s="109" t="b">
        <f t="shared" si="220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7"/>
        <v>0</v>
      </c>
      <c r="H339" s="108">
        <f t="shared" si="218"/>
        <v>0</v>
      </c>
      <c r="I339" s="2">
        <f t="shared" ref="I339:J342" si="225">C339-E339</f>
        <v>1</v>
      </c>
      <c r="J339" s="3">
        <f t="shared" si="225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6">K339+M339+P339</f>
        <v>1</v>
      </c>
      <c r="S339" s="3">
        <f t="shared" si="226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7">T339+V339+Y339</f>
        <v>1</v>
      </c>
      <c r="AB339" s="3">
        <f t="shared" si="227"/>
        <v>12.5</v>
      </c>
      <c r="AC339" s="2"/>
      <c r="AD339" s="109" t="b">
        <f t="shared" si="219"/>
        <v>1</v>
      </c>
      <c r="AE339" s="109" t="b">
        <f t="shared" si="220"/>
        <v>1</v>
      </c>
    </row>
    <row r="340" spans="1:31" ht="31.5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7"/>
        <v>0</v>
      </c>
      <c r="H340" s="108">
        <f t="shared" si="218"/>
        <v>0</v>
      </c>
      <c r="I340" s="2">
        <f t="shared" si="225"/>
        <v>1</v>
      </c>
      <c r="J340" s="3">
        <f t="shared" si="225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6"/>
        <v>1</v>
      </c>
      <c r="S340" s="3">
        <f t="shared" si="226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7"/>
        <v>1</v>
      </c>
      <c r="AB340" s="3">
        <f t="shared" si="227"/>
        <v>12.5</v>
      </c>
      <c r="AC340" s="2"/>
      <c r="AD340" s="109" t="b">
        <f t="shared" si="219"/>
        <v>1</v>
      </c>
      <c r="AE340" s="109" t="b">
        <f t="shared" si="220"/>
        <v>1</v>
      </c>
    </row>
    <row r="341" spans="1:31" ht="47.2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7"/>
        <v>0</v>
      </c>
      <c r="H341" s="108">
        <f t="shared" si="218"/>
        <v>0</v>
      </c>
      <c r="I341" s="2">
        <f t="shared" si="225"/>
        <v>1</v>
      </c>
      <c r="J341" s="3">
        <f t="shared" si="225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6"/>
        <v>1</v>
      </c>
      <c r="S341" s="3">
        <f t="shared" si="226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7"/>
        <v>1</v>
      </c>
      <c r="AB341" s="3">
        <f t="shared" si="227"/>
        <v>12.5</v>
      </c>
      <c r="AC341" s="2"/>
      <c r="AD341" s="109" t="b">
        <f t="shared" si="219"/>
        <v>1</v>
      </c>
      <c r="AE341" s="109" t="b">
        <f t="shared" si="220"/>
        <v>1</v>
      </c>
    </row>
    <row r="342" spans="1:31" ht="47.2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7"/>
        <v>0</v>
      </c>
      <c r="H342" s="108">
        <f t="shared" si="218"/>
        <v>0</v>
      </c>
      <c r="I342" s="2">
        <f t="shared" si="225"/>
        <v>1</v>
      </c>
      <c r="J342" s="3">
        <f t="shared" si="225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6"/>
        <v>1</v>
      </c>
      <c r="S342" s="3">
        <f t="shared" si="226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7"/>
        <v>1</v>
      </c>
      <c r="AB342" s="3">
        <f t="shared" si="227"/>
        <v>12.5</v>
      </c>
      <c r="AC342" s="2"/>
      <c r="AD342" s="109" t="b">
        <f t="shared" si="219"/>
        <v>1</v>
      </c>
      <c r="AE342" s="109" t="b">
        <f t="shared" si="220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7"/>
        <v>0</v>
      </c>
      <c r="H343" s="175">
        <f t="shared" si="218"/>
        <v>0</v>
      </c>
      <c r="I343" s="4">
        <f t="shared" ref="I343:N343" si="228">SUM(I339:I342)</f>
        <v>4</v>
      </c>
      <c r="J343" s="5">
        <f t="shared" si="228"/>
        <v>50</v>
      </c>
      <c r="K343" s="4">
        <f t="shared" si="228"/>
        <v>0</v>
      </c>
      <c r="L343" s="5">
        <f t="shared" si="228"/>
        <v>0</v>
      </c>
      <c r="M343" s="4">
        <f t="shared" si="228"/>
        <v>0</v>
      </c>
      <c r="N343" s="5">
        <f t="shared" si="228"/>
        <v>0</v>
      </c>
      <c r="O343" s="4">
        <f t="shared" ref="O343:AB343" si="229">SUM(O339:O342)</f>
        <v>50</v>
      </c>
      <c r="P343" s="4">
        <f t="shared" si="229"/>
        <v>4</v>
      </c>
      <c r="Q343" s="5">
        <f t="shared" si="229"/>
        <v>50</v>
      </c>
      <c r="R343" s="4">
        <f>R342</f>
        <v>1</v>
      </c>
      <c r="S343" s="5">
        <f t="shared" si="229"/>
        <v>50</v>
      </c>
      <c r="T343" s="4">
        <f t="shared" si="229"/>
        <v>0</v>
      </c>
      <c r="U343" s="5">
        <f t="shared" si="229"/>
        <v>0</v>
      </c>
      <c r="V343" s="4">
        <f t="shared" si="229"/>
        <v>0</v>
      </c>
      <c r="W343" s="5">
        <f t="shared" si="229"/>
        <v>0</v>
      </c>
      <c r="X343" s="4">
        <v>50</v>
      </c>
      <c r="Y343" s="4">
        <f t="shared" si="229"/>
        <v>4</v>
      </c>
      <c r="Z343" s="5">
        <f t="shared" si="229"/>
        <v>50</v>
      </c>
      <c r="AA343" s="4">
        <f>AA342</f>
        <v>1</v>
      </c>
      <c r="AB343" s="5">
        <f t="shared" si="229"/>
        <v>50</v>
      </c>
      <c r="AC343" s="4"/>
      <c r="AD343" s="109" t="b">
        <f t="shared" si="219"/>
        <v>0</v>
      </c>
      <c r="AE343" s="109" t="b">
        <f t="shared" si="220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9"/>
        <v>1</v>
      </c>
      <c r="AE344" s="109" t="b">
        <f t="shared" si="220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7"/>
        <v>#DIV/0!</v>
      </c>
      <c r="H345" s="108" t="e">
        <f t="shared" si="218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>
        <v>6.0000000000000001E-3</v>
      </c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>
        <v>6.0000000000000001E-3</v>
      </c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9"/>
        <v>1</v>
      </c>
      <c r="AE345" s="109" t="b">
        <f t="shared" si="220"/>
        <v>1</v>
      </c>
    </row>
    <row r="346" spans="1:31" ht="31.5">
      <c r="A346" s="2">
        <v>22.02</v>
      </c>
      <c r="B346" s="2" t="s">
        <v>229</v>
      </c>
      <c r="C346" s="2">
        <v>1530</v>
      </c>
      <c r="D346" s="3">
        <v>4.59</v>
      </c>
      <c r="E346" s="2"/>
      <c r="F346" s="3"/>
      <c r="G346" s="108">
        <f t="shared" si="217"/>
        <v>0</v>
      </c>
      <c r="H346" s="108">
        <f t="shared" si="218"/>
        <v>0</v>
      </c>
      <c r="I346" s="2">
        <f>C346-E346</f>
        <v>1530</v>
      </c>
      <c r="J346" s="3">
        <f>D346-F346</f>
        <v>4.59</v>
      </c>
      <c r="K346" s="2"/>
      <c r="L346" s="3"/>
      <c r="M346" s="2"/>
      <c r="N346" s="3"/>
      <c r="O346" s="2">
        <v>3.0000000000000001E-3</v>
      </c>
      <c r="P346" s="2">
        <f>P332*6</f>
        <v>1464</v>
      </c>
      <c r="Q346" s="3">
        <f>P346*O346</f>
        <v>4.3920000000000003</v>
      </c>
      <c r="R346" s="2">
        <f>K346+M346+P346</f>
        <v>1464</v>
      </c>
      <c r="S346" s="3">
        <f>L346+N346+Q346</f>
        <v>4.3920000000000003</v>
      </c>
      <c r="T346" s="2"/>
      <c r="U346" s="3"/>
      <c r="V346" s="2"/>
      <c r="W346" s="3"/>
      <c r="X346" s="2">
        <v>3.0000000000000001E-3</v>
      </c>
      <c r="Y346" s="2">
        <f>Y332*6</f>
        <v>1464</v>
      </c>
      <c r="Z346" s="3">
        <f>Y346*X346</f>
        <v>4.3920000000000003</v>
      </c>
      <c r="AA346" s="2">
        <f>T346+V346+Y346</f>
        <v>1464</v>
      </c>
      <c r="AB346" s="3">
        <f>U346+W346+Z346</f>
        <v>4.3920000000000003</v>
      </c>
      <c r="AC346" s="2"/>
      <c r="AD346" s="109" t="b">
        <f t="shared" si="219"/>
        <v>1</v>
      </c>
      <c r="AE346" s="109" t="b">
        <f t="shared" si="220"/>
        <v>1</v>
      </c>
    </row>
    <row r="347" spans="1:31" s="176" customFormat="1">
      <c r="A347" s="4"/>
      <c r="B347" s="4" t="s">
        <v>106</v>
      </c>
      <c r="C347" s="4">
        <f>SUM(C345:C346)</f>
        <v>1530</v>
      </c>
      <c r="D347" s="5">
        <f>SUM(D345:D346)</f>
        <v>4.59</v>
      </c>
      <c r="E347" s="4">
        <f>SUM(E345:E346)</f>
        <v>0</v>
      </c>
      <c r="F347" s="5">
        <f>SUM(F345:F346)</f>
        <v>0</v>
      </c>
      <c r="G347" s="175">
        <f t="shared" si="217"/>
        <v>0</v>
      </c>
      <c r="H347" s="175">
        <f t="shared" si="218"/>
        <v>0</v>
      </c>
      <c r="I347" s="4">
        <f t="shared" ref="I347:AB347" si="230">SUM(I345:I346)</f>
        <v>1530</v>
      </c>
      <c r="J347" s="5">
        <f t="shared" si="230"/>
        <v>4.59</v>
      </c>
      <c r="K347" s="4">
        <f t="shared" si="230"/>
        <v>0</v>
      </c>
      <c r="L347" s="5">
        <f t="shared" si="230"/>
        <v>0</v>
      </c>
      <c r="M347" s="4">
        <f t="shared" si="230"/>
        <v>0</v>
      </c>
      <c r="N347" s="5">
        <f t="shared" si="230"/>
        <v>0</v>
      </c>
      <c r="O347" s="4">
        <f t="shared" si="230"/>
        <v>9.0000000000000011E-3</v>
      </c>
      <c r="P347" s="4">
        <f t="shared" si="230"/>
        <v>1464</v>
      </c>
      <c r="Q347" s="5">
        <f t="shared" si="230"/>
        <v>4.3920000000000003</v>
      </c>
      <c r="R347" s="4">
        <f t="shared" si="230"/>
        <v>1464</v>
      </c>
      <c r="S347" s="5">
        <f t="shared" si="230"/>
        <v>4.3920000000000003</v>
      </c>
      <c r="T347" s="4">
        <f t="shared" si="230"/>
        <v>0</v>
      </c>
      <c r="U347" s="5">
        <f t="shared" si="230"/>
        <v>0</v>
      </c>
      <c r="V347" s="4">
        <f t="shared" si="230"/>
        <v>0</v>
      </c>
      <c r="W347" s="5">
        <f t="shared" si="230"/>
        <v>0</v>
      </c>
      <c r="X347" s="4">
        <v>9.0000000000000011E-3</v>
      </c>
      <c r="Y347" s="4">
        <f t="shared" si="230"/>
        <v>1464</v>
      </c>
      <c r="Z347" s="5">
        <f t="shared" si="230"/>
        <v>4.3920000000000003</v>
      </c>
      <c r="AA347" s="4">
        <f t="shared" si="230"/>
        <v>1464</v>
      </c>
      <c r="AB347" s="5">
        <f t="shared" si="230"/>
        <v>4.3920000000000003</v>
      </c>
      <c r="AC347" s="4"/>
      <c r="AD347" s="109" t="b">
        <f t="shared" si="219"/>
        <v>0</v>
      </c>
      <c r="AE347" s="109" t="b">
        <f t="shared" si="220"/>
        <v>1</v>
      </c>
    </row>
    <row r="348" spans="1:31" s="176" customFormat="1" ht="31.5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9"/>
        <v>1</v>
      </c>
      <c r="AE348" s="109" t="b">
        <f t="shared" si="220"/>
        <v>1</v>
      </c>
    </row>
    <row r="349" spans="1:31" s="176" customFormat="1" ht="31.5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9"/>
        <v>1</v>
      </c>
      <c r="AE349" s="109" t="b">
        <f t="shared" si="220"/>
        <v>1</v>
      </c>
    </row>
    <row r="350" spans="1:31" ht="31.5">
      <c r="A350" s="2">
        <v>23.01</v>
      </c>
      <c r="B350" s="2" t="s">
        <v>232</v>
      </c>
      <c r="C350" s="2">
        <v>1</v>
      </c>
      <c r="D350" s="3">
        <v>30.00122</v>
      </c>
      <c r="E350" s="2">
        <f>C350</f>
        <v>1</v>
      </c>
      <c r="F350" s="3">
        <f>D350*20%</f>
        <v>6.0002440000000004</v>
      </c>
      <c r="G350" s="108">
        <f t="shared" si="217"/>
        <v>1</v>
      </c>
      <c r="H350" s="108">
        <f t="shared" si="218"/>
        <v>0.2</v>
      </c>
      <c r="I350" s="2"/>
      <c r="J350" s="3"/>
      <c r="K350" s="2">
        <f t="shared" ref="K350:L385" si="231">C350-E350</f>
        <v>0</v>
      </c>
      <c r="L350" s="3">
        <f t="shared" si="231"/>
        <v>24.000976000000001</v>
      </c>
      <c r="M350" s="2"/>
      <c r="N350" s="3"/>
      <c r="O350" s="2"/>
      <c r="P350" s="2"/>
      <c r="Q350" s="3">
        <f t="shared" ref="Q350:Q385" si="232">P350*O350</f>
        <v>0</v>
      </c>
      <c r="R350" s="2">
        <f t="shared" ref="R350:R385" si="233">K350+M350+P350</f>
        <v>0</v>
      </c>
      <c r="S350" s="3">
        <f t="shared" ref="S350:S385" si="234">L350+N350+Q350</f>
        <v>24.000976000000001</v>
      </c>
      <c r="T350" s="2">
        <v>0</v>
      </c>
      <c r="U350" s="3">
        <v>24.000976000000001</v>
      </c>
      <c r="V350" s="2"/>
      <c r="W350" s="3"/>
      <c r="X350" s="2"/>
      <c r="Y350" s="2"/>
      <c r="Z350" s="3">
        <f t="shared" ref="Z350:Z385" si="235">X350*Y350</f>
        <v>0</v>
      </c>
      <c r="AA350" s="2">
        <f t="shared" ref="AA350:AA385" si="236">T350+V350+Y350</f>
        <v>0</v>
      </c>
      <c r="AB350" s="3">
        <f t="shared" ref="AB350:AB385" si="237">U350+W350+Z350</f>
        <v>24.000976000000001</v>
      </c>
      <c r="AC350" s="2"/>
      <c r="AD350" s="109" t="b">
        <f t="shared" si="219"/>
        <v>1</v>
      </c>
      <c r="AE350" s="109" t="b">
        <f t="shared" si="220"/>
        <v>1</v>
      </c>
    </row>
    <row r="351" spans="1:31" ht="31.5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8">C351</f>
        <v>0</v>
      </c>
      <c r="F351" s="3">
        <f t="shared" ref="F351:F385" si="239">D351*20%</f>
        <v>0</v>
      </c>
      <c r="G351" s="108" t="e">
        <f t="shared" si="217"/>
        <v>#DIV/0!</v>
      </c>
      <c r="H351" s="108" t="e">
        <f t="shared" si="218"/>
        <v>#DIV/0!</v>
      </c>
      <c r="I351" s="2"/>
      <c r="J351" s="3"/>
      <c r="K351" s="2">
        <f t="shared" si="231"/>
        <v>0</v>
      </c>
      <c r="L351" s="3">
        <f t="shared" si="231"/>
        <v>0</v>
      </c>
      <c r="M351" s="2"/>
      <c r="N351" s="3"/>
      <c r="O351" s="2"/>
      <c r="P351" s="2"/>
      <c r="Q351" s="3">
        <f t="shared" si="232"/>
        <v>0</v>
      </c>
      <c r="R351" s="2">
        <f t="shared" si="233"/>
        <v>0</v>
      </c>
      <c r="S351" s="3">
        <f t="shared" si="234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5"/>
        <v>0</v>
      </c>
      <c r="AA351" s="2">
        <f t="shared" si="236"/>
        <v>0</v>
      </c>
      <c r="AB351" s="3">
        <f t="shared" si="237"/>
        <v>0</v>
      </c>
      <c r="AC351" s="2"/>
      <c r="AD351" s="109" t="b">
        <f t="shared" si="219"/>
        <v>1</v>
      </c>
      <c r="AE351" s="109" t="b">
        <f t="shared" si="220"/>
        <v>1</v>
      </c>
    </row>
    <row r="352" spans="1:31" ht="31.5">
      <c r="A352" s="2">
        <f t="shared" ref="A352:A379" si="240">+A351+0.01</f>
        <v>23.030000000000005</v>
      </c>
      <c r="B352" s="2" t="s">
        <v>234</v>
      </c>
      <c r="C352" s="2">
        <v>0</v>
      </c>
      <c r="D352" s="3">
        <v>0</v>
      </c>
      <c r="E352" s="2">
        <f t="shared" si="238"/>
        <v>0</v>
      </c>
      <c r="F352" s="3">
        <f t="shared" si="239"/>
        <v>0</v>
      </c>
      <c r="G352" s="108" t="e">
        <f t="shared" si="217"/>
        <v>#DIV/0!</v>
      </c>
      <c r="H352" s="108" t="e">
        <f t="shared" si="218"/>
        <v>#DIV/0!</v>
      </c>
      <c r="I352" s="2"/>
      <c r="J352" s="3"/>
      <c r="K352" s="2">
        <f t="shared" si="231"/>
        <v>0</v>
      </c>
      <c r="L352" s="3">
        <f t="shared" si="231"/>
        <v>0</v>
      </c>
      <c r="M352" s="2"/>
      <c r="N352" s="3"/>
      <c r="O352" s="2"/>
      <c r="P352" s="2"/>
      <c r="Q352" s="3">
        <f t="shared" si="232"/>
        <v>0</v>
      </c>
      <c r="R352" s="2">
        <f t="shared" si="233"/>
        <v>0</v>
      </c>
      <c r="S352" s="3">
        <f t="shared" si="234"/>
        <v>0</v>
      </c>
      <c r="T352" s="2">
        <v>0</v>
      </c>
      <c r="U352" s="3">
        <v>0</v>
      </c>
      <c r="V352" s="2"/>
      <c r="W352" s="3"/>
      <c r="X352" s="2"/>
      <c r="Y352" s="2"/>
      <c r="Z352" s="3">
        <f t="shared" si="235"/>
        <v>0</v>
      </c>
      <c r="AA352" s="2">
        <f t="shared" si="236"/>
        <v>0</v>
      </c>
      <c r="AB352" s="3">
        <f t="shared" si="237"/>
        <v>0</v>
      </c>
      <c r="AC352" s="2"/>
      <c r="AD352" s="109" t="b">
        <f t="shared" si="219"/>
        <v>1</v>
      </c>
      <c r="AE352" s="109" t="b">
        <f t="shared" si="220"/>
        <v>1</v>
      </c>
    </row>
    <row r="353" spans="1:31" ht="31.5">
      <c r="A353" s="2">
        <f t="shared" si="240"/>
        <v>23.040000000000006</v>
      </c>
      <c r="B353" s="2" t="s">
        <v>235</v>
      </c>
      <c r="C353" s="2">
        <v>0</v>
      </c>
      <c r="D353" s="3">
        <v>0</v>
      </c>
      <c r="E353" s="2">
        <f t="shared" si="238"/>
        <v>0</v>
      </c>
      <c r="F353" s="3">
        <f t="shared" si="239"/>
        <v>0</v>
      </c>
      <c r="G353" s="108" t="e">
        <f t="shared" si="217"/>
        <v>#DIV/0!</v>
      </c>
      <c r="H353" s="108" t="e">
        <f t="shared" si="218"/>
        <v>#DIV/0!</v>
      </c>
      <c r="I353" s="2"/>
      <c r="J353" s="3"/>
      <c r="K353" s="2">
        <f t="shared" si="231"/>
        <v>0</v>
      </c>
      <c r="L353" s="3">
        <f t="shared" si="231"/>
        <v>0</v>
      </c>
      <c r="M353" s="2"/>
      <c r="N353" s="3"/>
      <c r="O353" s="2"/>
      <c r="P353" s="2"/>
      <c r="Q353" s="3">
        <f t="shared" si="232"/>
        <v>0</v>
      </c>
      <c r="R353" s="2">
        <f t="shared" si="233"/>
        <v>0</v>
      </c>
      <c r="S353" s="3">
        <f t="shared" si="234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5"/>
        <v>0</v>
      </c>
      <c r="AA353" s="2">
        <f t="shared" si="236"/>
        <v>0</v>
      </c>
      <c r="AB353" s="3">
        <f t="shared" si="237"/>
        <v>0</v>
      </c>
      <c r="AC353" s="2"/>
      <c r="AD353" s="109" t="b">
        <f t="shared" si="219"/>
        <v>1</v>
      </c>
      <c r="AE353" s="109" t="b">
        <f t="shared" si="220"/>
        <v>1</v>
      </c>
    </row>
    <row r="354" spans="1:31" ht="47.25">
      <c r="A354" s="2">
        <f t="shared" si="240"/>
        <v>23.050000000000008</v>
      </c>
      <c r="B354" s="2" t="s">
        <v>236</v>
      </c>
      <c r="C354" s="2">
        <v>0</v>
      </c>
      <c r="D354" s="3">
        <v>0</v>
      </c>
      <c r="E354" s="2">
        <f t="shared" si="238"/>
        <v>0</v>
      </c>
      <c r="F354" s="3">
        <f t="shared" si="239"/>
        <v>0</v>
      </c>
      <c r="G354" s="108" t="e">
        <f t="shared" si="217"/>
        <v>#DIV/0!</v>
      </c>
      <c r="H354" s="108" t="e">
        <f t="shared" si="218"/>
        <v>#DIV/0!</v>
      </c>
      <c r="I354" s="2"/>
      <c r="J354" s="3"/>
      <c r="K354" s="2">
        <f t="shared" si="231"/>
        <v>0</v>
      </c>
      <c r="L354" s="3">
        <f t="shared" si="231"/>
        <v>0</v>
      </c>
      <c r="M354" s="2"/>
      <c r="N354" s="3"/>
      <c r="O354" s="2"/>
      <c r="P354" s="2"/>
      <c r="Q354" s="3">
        <f t="shared" si="232"/>
        <v>0</v>
      </c>
      <c r="R354" s="2">
        <f t="shared" si="233"/>
        <v>0</v>
      </c>
      <c r="S354" s="3">
        <f t="shared" si="234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5"/>
        <v>0</v>
      </c>
      <c r="AA354" s="2">
        <f t="shared" si="236"/>
        <v>0</v>
      </c>
      <c r="AB354" s="3">
        <f t="shared" si="237"/>
        <v>0</v>
      </c>
      <c r="AC354" s="2"/>
      <c r="AD354" s="109" t="b">
        <f t="shared" si="219"/>
        <v>1</v>
      </c>
      <c r="AE354" s="109" t="b">
        <f t="shared" si="220"/>
        <v>1</v>
      </c>
    </row>
    <row r="355" spans="1:31" ht="31.5">
      <c r="A355" s="2"/>
      <c r="B355" s="2" t="s">
        <v>237</v>
      </c>
      <c r="C355" s="2">
        <v>15</v>
      </c>
      <c r="D355" s="3">
        <v>415.79999999999995</v>
      </c>
      <c r="E355" s="2">
        <f t="shared" si="238"/>
        <v>15</v>
      </c>
      <c r="F355" s="3">
        <f t="shared" si="239"/>
        <v>83.16</v>
      </c>
      <c r="G355" s="108">
        <f t="shared" si="217"/>
        <v>1</v>
      </c>
      <c r="H355" s="108">
        <f t="shared" si="218"/>
        <v>0.2</v>
      </c>
      <c r="I355" s="2"/>
      <c r="J355" s="3"/>
      <c r="K355" s="2">
        <f t="shared" si="231"/>
        <v>0</v>
      </c>
      <c r="L355" s="3">
        <f t="shared" si="231"/>
        <v>332.64</v>
      </c>
      <c r="M355" s="2"/>
      <c r="N355" s="3"/>
      <c r="O355" s="2"/>
      <c r="P355" s="2"/>
      <c r="Q355" s="3">
        <f t="shared" si="232"/>
        <v>0</v>
      </c>
      <c r="R355" s="2">
        <f t="shared" si="233"/>
        <v>0</v>
      </c>
      <c r="S355" s="3">
        <f t="shared" si="234"/>
        <v>332.64</v>
      </c>
      <c r="T355" s="2">
        <v>0</v>
      </c>
      <c r="U355" s="3">
        <v>332.64</v>
      </c>
      <c r="V355" s="2"/>
      <c r="W355" s="3"/>
      <c r="X355" s="2"/>
      <c r="Y355" s="2"/>
      <c r="Z355" s="3">
        <f t="shared" si="235"/>
        <v>0</v>
      </c>
      <c r="AA355" s="2">
        <f t="shared" si="236"/>
        <v>0</v>
      </c>
      <c r="AB355" s="3">
        <f t="shared" si="237"/>
        <v>332.64</v>
      </c>
      <c r="AC355" s="2"/>
      <c r="AD355" s="109" t="b">
        <f t="shared" si="219"/>
        <v>1</v>
      </c>
      <c r="AE355" s="109" t="b">
        <f t="shared" si="220"/>
        <v>1</v>
      </c>
    </row>
    <row r="356" spans="1:31" ht="31.5">
      <c r="A356" s="2"/>
      <c r="B356" s="2" t="s">
        <v>238</v>
      </c>
      <c r="C356" s="2">
        <v>8</v>
      </c>
      <c r="D356" s="3">
        <v>248</v>
      </c>
      <c r="E356" s="2">
        <f t="shared" si="238"/>
        <v>8</v>
      </c>
      <c r="F356" s="3">
        <f t="shared" si="239"/>
        <v>49.6</v>
      </c>
      <c r="G356" s="108">
        <f t="shared" si="217"/>
        <v>1</v>
      </c>
      <c r="H356" s="108">
        <f t="shared" si="218"/>
        <v>0.2</v>
      </c>
      <c r="I356" s="2"/>
      <c r="J356" s="3"/>
      <c r="K356" s="2">
        <f t="shared" si="231"/>
        <v>0</v>
      </c>
      <c r="L356" s="3">
        <f t="shared" si="231"/>
        <v>198.4</v>
      </c>
      <c r="M356" s="2"/>
      <c r="N356" s="3"/>
      <c r="O356" s="2"/>
      <c r="P356" s="2"/>
      <c r="Q356" s="3">
        <f t="shared" si="232"/>
        <v>0</v>
      </c>
      <c r="R356" s="2">
        <f t="shared" si="233"/>
        <v>0</v>
      </c>
      <c r="S356" s="3">
        <f t="shared" si="234"/>
        <v>198.4</v>
      </c>
      <c r="T356" s="2">
        <v>0</v>
      </c>
      <c r="U356" s="3">
        <v>198.4</v>
      </c>
      <c r="V356" s="2"/>
      <c r="W356" s="3"/>
      <c r="X356" s="2"/>
      <c r="Y356" s="2"/>
      <c r="Z356" s="3">
        <f t="shared" si="235"/>
        <v>0</v>
      </c>
      <c r="AA356" s="2">
        <f t="shared" si="236"/>
        <v>0</v>
      </c>
      <c r="AB356" s="3">
        <f t="shared" si="237"/>
        <v>198.4</v>
      </c>
      <c r="AC356" s="2"/>
      <c r="AD356" s="109" t="b">
        <f t="shared" si="219"/>
        <v>1</v>
      </c>
      <c r="AE356" s="109" t="b">
        <f t="shared" si="220"/>
        <v>1</v>
      </c>
    </row>
    <row r="357" spans="1:31" ht="31.5">
      <c r="A357" s="2"/>
      <c r="B357" s="2" t="s">
        <v>239</v>
      </c>
      <c r="C357" s="2">
        <v>14</v>
      </c>
      <c r="D357" s="3">
        <v>70</v>
      </c>
      <c r="E357" s="2">
        <f t="shared" si="238"/>
        <v>14</v>
      </c>
      <c r="F357" s="3">
        <f t="shared" si="239"/>
        <v>14</v>
      </c>
      <c r="G357" s="108">
        <f t="shared" si="217"/>
        <v>1</v>
      </c>
      <c r="H357" s="108">
        <f t="shared" si="218"/>
        <v>0.2</v>
      </c>
      <c r="I357" s="2"/>
      <c r="J357" s="3"/>
      <c r="K357" s="2">
        <f t="shared" si="231"/>
        <v>0</v>
      </c>
      <c r="L357" s="3">
        <f t="shared" si="231"/>
        <v>56</v>
      </c>
      <c r="M357" s="2"/>
      <c r="N357" s="3"/>
      <c r="O357" s="2"/>
      <c r="P357" s="2"/>
      <c r="Q357" s="3">
        <f t="shared" si="232"/>
        <v>0</v>
      </c>
      <c r="R357" s="2">
        <f t="shared" si="233"/>
        <v>0</v>
      </c>
      <c r="S357" s="3">
        <f t="shared" si="234"/>
        <v>56</v>
      </c>
      <c r="T357" s="2">
        <v>0</v>
      </c>
      <c r="U357" s="3">
        <v>56</v>
      </c>
      <c r="V357" s="2"/>
      <c r="W357" s="3"/>
      <c r="X357" s="2"/>
      <c r="Y357" s="2"/>
      <c r="Z357" s="3">
        <f t="shared" si="235"/>
        <v>0</v>
      </c>
      <c r="AA357" s="2">
        <f t="shared" si="236"/>
        <v>0</v>
      </c>
      <c r="AB357" s="3">
        <f t="shared" si="237"/>
        <v>56</v>
      </c>
      <c r="AC357" s="2"/>
      <c r="AD357" s="109" t="b">
        <f t="shared" si="219"/>
        <v>1</v>
      </c>
      <c r="AE357" s="109" t="b">
        <f t="shared" si="220"/>
        <v>1</v>
      </c>
    </row>
    <row r="358" spans="1:31" ht="31.5">
      <c r="A358" s="2"/>
      <c r="B358" s="2" t="s">
        <v>240</v>
      </c>
      <c r="C358" s="2">
        <v>2</v>
      </c>
      <c r="D358" s="3">
        <v>10</v>
      </c>
      <c r="E358" s="2">
        <f t="shared" si="238"/>
        <v>2</v>
      </c>
      <c r="F358" s="3">
        <f t="shared" si="239"/>
        <v>2</v>
      </c>
      <c r="G358" s="108">
        <f t="shared" si="217"/>
        <v>1</v>
      </c>
      <c r="H358" s="108">
        <f t="shared" si="218"/>
        <v>0.2</v>
      </c>
      <c r="I358" s="2"/>
      <c r="J358" s="3"/>
      <c r="K358" s="2">
        <f t="shared" si="231"/>
        <v>0</v>
      </c>
      <c r="L358" s="3">
        <f t="shared" si="231"/>
        <v>8</v>
      </c>
      <c r="M358" s="2"/>
      <c r="N358" s="3"/>
      <c r="O358" s="2"/>
      <c r="P358" s="2"/>
      <c r="Q358" s="3">
        <f t="shared" si="232"/>
        <v>0</v>
      </c>
      <c r="R358" s="2">
        <f t="shared" si="233"/>
        <v>0</v>
      </c>
      <c r="S358" s="3">
        <f t="shared" si="234"/>
        <v>8</v>
      </c>
      <c r="T358" s="2">
        <v>0</v>
      </c>
      <c r="U358" s="3">
        <v>8</v>
      </c>
      <c r="V358" s="2"/>
      <c r="W358" s="3"/>
      <c r="X358" s="2"/>
      <c r="Y358" s="2"/>
      <c r="Z358" s="3">
        <f t="shared" si="235"/>
        <v>0</v>
      </c>
      <c r="AA358" s="2">
        <f t="shared" si="236"/>
        <v>0</v>
      </c>
      <c r="AB358" s="3">
        <f t="shared" si="237"/>
        <v>8</v>
      </c>
      <c r="AC358" s="2"/>
      <c r="AD358" s="109" t="b">
        <f t="shared" si="219"/>
        <v>1</v>
      </c>
      <c r="AE358" s="109" t="b">
        <f t="shared" si="220"/>
        <v>1</v>
      </c>
    </row>
    <row r="359" spans="1:31" ht="31.5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8"/>
        <v>0</v>
      </c>
      <c r="F359" s="3">
        <f t="shared" si="239"/>
        <v>0</v>
      </c>
      <c r="G359" s="108" t="e">
        <f t="shared" si="217"/>
        <v>#DIV/0!</v>
      </c>
      <c r="H359" s="108" t="e">
        <f t="shared" si="218"/>
        <v>#DIV/0!</v>
      </c>
      <c r="I359" s="2"/>
      <c r="J359" s="3"/>
      <c r="K359" s="2">
        <f t="shared" si="231"/>
        <v>0</v>
      </c>
      <c r="L359" s="3">
        <f t="shared" si="231"/>
        <v>0</v>
      </c>
      <c r="M359" s="2"/>
      <c r="N359" s="3"/>
      <c r="O359" s="2"/>
      <c r="P359" s="2"/>
      <c r="Q359" s="3">
        <f t="shared" si="232"/>
        <v>0</v>
      </c>
      <c r="R359" s="2">
        <f t="shared" si="233"/>
        <v>0</v>
      </c>
      <c r="S359" s="3">
        <f t="shared" si="234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5"/>
        <v>0</v>
      </c>
      <c r="AA359" s="2">
        <f t="shared" si="236"/>
        <v>0</v>
      </c>
      <c r="AB359" s="3">
        <f t="shared" si="237"/>
        <v>0</v>
      </c>
      <c r="AC359" s="2"/>
      <c r="AD359" s="109" t="b">
        <f t="shared" si="219"/>
        <v>1</v>
      </c>
      <c r="AE359" s="109" t="b">
        <f t="shared" si="220"/>
        <v>1</v>
      </c>
    </row>
    <row r="360" spans="1:31" ht="31.5">
      <c r="A360" s="2">
        <f t="shared" si="240"/>
        <v>23.070000000000011</v>
      </c>
      <c r="B360" s="2" t="s">
        <v>242</v>
      </c>
      <c r="C360" s="2">
        <v>2</v>
      </c>
      <c r="D360" s="3">
        <v>10</v>
      </c>
      <c r="E360" s="2">
        <f t="shared" si="238"/>
        <v>2</v>
      </c>
      <c r="F360" s="223">
        <f>D360</f>
        <v>10</v>
      </c>
      <c r="G360" s="108">
        <f t="shared" si="217"/>
        <v>1</v>
      </c>
      <c r="H360" s="108">
        <f t="shared" si="218"/>
        <v>1</v>
      </c>
      <c r="I360" s="2"/>
      <c r="J360" s="3"/>
      <c r="K360" s="2">
        <f t="shared" si="231"/>
        <v>0</v>
      </c>
      <c r="L360" s="3">
        <f t="shared" si="231"/>
        <v>0</v>
      </c>
      <c r="M360" s="2"/>
      <c r="N360" s="3"/>
      <c r="O360" s="2"/>
      <c r="P360" s="2"/>
      <c r="Q360" s="3">
        <f t="shared" si="232"/>
        <v>0</v>
      </c>
      <c r="R360" s="2">
        <f t="shared" si="233"/>
        <v>0</v>
      </c>
      <c r="S360" s="3">
        <f t="shared" si="234"/>
        <v>0</v>
      </c>
      <c r="T360" s="2">
        <v>0</v>
      </c>
      <c r="U360" s="3">
        <v>0</v>
      </c>
      <c r="V360" s="2"/>
      <c r="W360" s="3"/>
      <c r="X360" s="2"/>
      <c r="Y360" s="2"/>
      <c r="Z360" s="3">
        <f t="shared" si="235"/>
        <v>0</v>
      </c>
      <c r="AA360" s="2">
        <f t="shared" si="236"/>
        <v>0</v>
      </c>
      <c r="AB360" s="3">
        <f t="shared" si="237"/>
        <v>0</v>
      </c>
      <c r="AC360" s="2"/>
      <c r="AD360" s="109" t="b">
        <f t="shared" si="219"/>
        <v>1</v>
      </c>
      <c r="AE360" s="109" t="b">
        <f t="shared" si="220"/>
        <v>1</v>
      </c>
    </row>
    <row r="361" spans="1:31" ht="31.5">
      <c r="A361" s="2">
        <f t="shared" si="240"/>
        <v>23.080000000000013</v>
      </c>
      <c r="B361" s="2" t="s">
        <v>243</v>
      </c>
      <c r="C361" s="2">
        <v>0</v>
      </c>
      <c r="D361" s="3">
        <v>0</v>
      </c>
      <c r="E361" s="2">
        <f t="shared" si="238"/>
        <v>0</v>
      </c>
      <c r="F361" s="3">
        <f t="shared" si="239"/>
        <v>0</v>
      </c>
      <c r="G361" s="108" t="e">
        <f t="shared" si="217"/>
        <v>#DIV/0!</v>
      </c>
      <c r="H361" s="108" t="e">
        <f t="shared" si="218"/>
        <v>#DIV/0!</v>
      </c>
      <c r="I361" s="2"/>
      <c r="J361" s="3"/>
      <c r="K361" s="2">
        <f t="shared" si="231"/>
        <v>0</v>
      </c>
      <c r="L361" s="3">
        <f t="shared" si="231"/>
        <v>0</v>
      </c>
      <c r="M361" s="2"/>
      <c r="N361" s="3"/>
      <c r="O361" s="2"/>
      <c r="P361" s="2"/>
      <c r="Q361" s="3">
        <f t="shared" si="232"/>
        <v>0</v>
      </c>
      <c r="R361" s="2">
        <f t="shared" si="233"/>
        <v>0</v>
      </c>
      <c r="S361" s="3">
        <f t="shared" si="234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5"/>
        <v>0</v>
      </c>
      <c r="AA361" s="2">
        <f t="shared" si="236"/>
        <v>0</v>
      </c>
      <c r="AB361" s="3">
        <f t="shared" si="237"/>
        <v>0</v>
      </c>
      <c r="AC361" s="2"/>
      <c r="AD361" s="109" t="b">
        <f t="shared" si="219"/>
        <v>1</v>
      </c>
      <c r="AE361" s="109" t="b">
        <f t="shared" si="220"/>
        <v>1</v>
      </c>
    </row>
    <row r="362" spans="1:31" ht="31.5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8"/>
        <v>0</v>
      </c>
      <c r="F362" s="3">
        <f t="shared" si="239"/>
        <v>0</v>
      </c>
      <c r="G362" s="108" t="e">
        <f t="shared" si="217"/>
        <v>#DIV/0!</v>
      </c>
      <c r="H362" s="108" t="e">
        <f t="shared" si="218"/>
        <v>#DIV/0!</v>
      </c>
      <c r="I362" s="2"/>
      <c r="J362" s="3"/>
      <c r="K362" s="2">
        <f t="shared" si="231"/>
        <v>0</v>
      </c>
      <c r="L362" s="3">
        <f t="shared" si="231"/>
        <v>0</v>
      </c>
      <c r="M362" s="2"/>
      <c r="N362" s="3"/>
      <c r="O362" s="2"/>
      <c r="P362" s="2"/>
      <c r="Q362" s="3">
        <f t="shared" si="232"/>
        <v>0</v>
      </c>
      <c r="R362" s="2">
        <f t="shared" si="233"/>
        <v>0</v>
      </c>
      <c r="S362" s="3">
        <f t="shared" si="234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5"/>
        <v>0</v>
      </c>
      <c r="AA362" s="2">
        <f t="shared" si="236"/>
        <v>0</v>
      </c>
      <c r="AB362" s="3">
        <f t="shared" si="237"/>
        <v>0</v>
      </c>
      <c r="AC362" s="2"/>
      <c r="AD362" s="109" t="b">
        <f t="shared" si="219"/>
        <v>1</v>
      </c>
      <c r="AE362" s="109" t="b">
        <f t="shared" si="220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8"/>
        <v>0</v>
      </c>
      <c r="F363" s="3">
        <f t="shared" si="239"/>
        <v>0</v>
      </c>
      <c r="G363" s="108" t="e">
        <f t="shared" si="217"/>
        <v>#DIV/0!</v>
      </c>
      <c r="H363" s="108" t="e">
        <f t="shared" si="218"/>
        <v>#DIV/0!</v>
      </c>
      <c r="I363" s="2"/>
      <c r="J363" s="3"/>
      <c r="K363" s="2">
        <f t="shared" si="231"/>
        <v>0</v>
      </c>
      <c r="L363" s="3">
        <f t="shared" si="231"/>
        <v>0</v>
      </c>
      <c r="M363" s="2"/>
      <c r="N363" s="3"/>
      <c r="O363" s="2"/>
      <c r="P363" s="2"/>
      <c r="Q363" s="3">
        <f t="shared" si="232"/>
        <v>0</v>
      </c>
      <c r="R363" s="2">
        <f t="shared" si="233"/>
        <v>0</v>
      </c>
      <c r="S363" s="3">
        <f t="shared" si="234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5"/>
        <v>0</v>
      </c>
      <c r="AA363" s="2">
        <f t="shared" si="236"/>
        <v>0</v>
      </c>
      <c r="AB363" s="3">
        <f t="shared" si="237"/>
        <v>0</v>
      </c>
      <c r="AC363" s="2"/>
      <c r="AD363" s="109" t="b">
        <f t="shared" si="219"/>
        <v>1</v>
      </c>
      <c r="AE363" s="109" t="b">
        <f t="shared" si="220"/>
        <v>1</v>
      </c>
    </row>
    <row r="364" spans="1:31">
      <c r="A364" s="2">
        <f t="shared" si="240"/>
        <v>23.110000000000003</v>
      </c>
      <c r="B364" s="2" t="s">
        <v>246</v>
      </c>
      <c r="C364" s="2">
        <v>0</v>
      </c>
      <c r="D364" s="3">
        <v>0</v>
      </c>
      <c r="E364" s="2">
        <f t="shared" si="238"/>
        <v>0</v>
      </c>
      <c r="F364" s="3">
        <f t="shared" si="239"/>
        <v>0</v>
      </c>
      <c r="G364" s="108" t="e">
        <f t="shared" si="217"/>
        <v>#DIV/0!</v>
      </c>
      <c r="H364" s="108" t="e">
        <f t="shared" si="218"/>
        <v>#DIV/0!</v>
      </c>
      <c r="I364" s="2"/>
      <c r="J364" s="3"/>
      <c r="K364" s="2">
        <f t="shared" si="231"/>
        <v>0</v>
      </c>
      <c r="L364" s="3">
        <f t="shared" si="231"/>
        <v>0</v>
      </c>
      <c r="M364" s="2"/>
      <c r="N364" s="3"/>
      <c r="O364" s="2"/>
      <c r="P364" s="2"/>
      <c r="Q364" s="3">
        <f t="shared" si="232"/>
        <v>0</v>
      </c>
      <c r="R364" s="2">
        <f t="shared" si="233"/>
        <v>0</v>
      </c>
      <c r="S364" s="3">
        <f t="shared" si="234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5"/>
        <v>0</v>
      </c>
      <c r="AA364" s="2">
        <f t="shared" si="236"/>
        <v>0</v>
      </c>
      <c r="AB364" s="3">
        <f t="shared" si="237"/>
        <v>0</v>
      </c>
      <c r="AC364" s="2"/>
      <c r="AD364" s="109" t="b">
        <f t="shared" si="219"/>
        <v>1</v>
      </c>
      <c r="AE364" s="109" t="b">
        <f t="shared" si="220"/>
        <v>1</v>
      </c>
    </row>
    <row r="365" spans="1:31" ht="78.7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8"/>
        <v>0</v>
      </c>
      <c r="F365" s="3">
        <f t="shared" si="239"/>
        <v>0</v>
      </c>
      <c r="G365" s="108" t="e">
        <f t="shared" si="217"/>
        <v>#DIV/0!</v>
      </c>
      <c r="H365" s="108" t="e">
        <f t="shared" si="218"/>
        <v>#DIV/0!</v>
      </c>
      <c r="I365" s="2"/>
      <c r="J365" s="3"/>
      <c r="K365" s="2">
        <f t="shared" si="231"/>
        <v>0</v>
      </c>
      <c r="L365" s="3">
        <f t="shared" si="231"/>
        <v>0</v>
      </c>
      <c r="M365" s="2"/>
      <c r="N365" s="3"/>
      <c r="O365" s="2"/>
      <c r="P365" s="2"/>
      <c r="Q365" s="3">
        <f t="shared" si="232"/>
        <v>0</v>
      </c>
      <c r="R365" s="2">
        <f t="shared" si="233"/>
        <v>0</v>
      </c>
      <c r="S365" s="3">
        <f t="shared" si="234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5"/>
        <v>0</v>
      </c>
      <c r="AA365" s="2">
        <f t="shared" si="236"/>
        <v>0</v>
      </c>
      <c r="AB365" s="3">
        <f t="shared" si="237"/>
        <v>0</v>
      </c>
      <c r="AC365" s="2"/>
      <c r="AD365" s="109" t="b">
        <f t="shared" si="219"/>
        <v>1</v>
      </c>
      <c r="AE365" s="109" t="b">
        <f t="shared" si="220"/>
        <v>1</v>
      </c>
    </row>
    <row r="366" spans="1:31" ht="78.7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8"/>
        <v>0</v>
      </c>
      <c r="F366" s="3">
        <f t="shared" si="239"/>
        <v>0</v>
      </c>
      <c r="G366" s="108" t="e">
        <f t="shared" si="217"/>
        <v>#DIV/0!</v>
      </c>
      <c r="H366" s="108" t="e">
        <f t="shared" si="218"/>
        <v>#DIV/0!</v>
      </c>
      <c r="I366" s="2"/>
      <c r="J366" s="3"/>
      <c r="K366" s="2">
        <f t="shared" si="231"/>
        <v>0</v>
      </c>
      <c r="L366" s="3">
        <f t="shared" si="231"/>
        <v>0</v>
      </c>
      <c r="M366" s="2"/>
      <c r="N366" s="3"/>
      <c r="O366" s="2"/>
      <c r="P366" s="2"/>
      <c r="Q366" s="3">
        <f t="shared" si="232"/>
        <v>0</v>
      </c>
      <c r="R366" s="2">
        <f t="shared" si="233"/>
        <v>0</v>
      </c>
      <c r="S366" s="3">
        <f t="shared" si="234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5"/>
        <v>0</v>
      </c>
      <c r="AA366" s="2">
        <f t="shared" si="236"/>
        <v>0</v>
      </c>
      <c r="AB366" s="3">
        <f t="shared" si="237"/>
        <v>0</v>
      </c>
      <c r="AC366" s="2"/>
      <c r="AD366" s="109" t="b">
        <f t="shared" si="219"/>
        <v>1</v>
      </c>
      <c r="AE366" s="109" t="b">
        <f t="shared" si="220"/>
        <v>1</v>
      </c>
    </row>
    <row r="367" spans="1:31" ht="78.7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8"/>
        <v>0</v>
      </c>
      <c r="F367" s="3">
        <f t="shared" si="239"/>
        <v>0</v>
      </c>
      <c r="G367" s="108" t="e">
        <f t="shared" si="217"/>
        <v>#DIV/0!</v>
      </c>
      <c r="H367" s="108" t="e">
        <f t="shared" si="218"/>
        <v>#DIV/0!</v>
      </c>
      <c r="I367" s="2"/>
      <c r="J367" s="3"/>
      <c r="K367" s="2">
        <f t="shared" si="231"/>
        <v>0</v>
      </c>
      <c r="L367" s="3">
        <f t="shared" si="231"/>
        <v>0</v>
      </c>
      <c r="M367" s="2"/>
      <c r="N367" s="3"/>
      <c r="O367" s="2"/>
      <c r="P367" s="2"/>
      <c r="Q367" s="3">
        <f t="shared" si="232"/>
        <v>0</v>
      </c>
      <c r="R367" s="2">
        <f t="shared" si="233"/>
        <v>0</v>
      </c>
      <c r="S367" s="3">
        <f t="shared" si="234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5"/>
        <v>0</v>
      </c>
      <c r="AA367" s="2">
        <f t="shared" si="236"/>
        <v>0</v>
      </c>
      <c r="AB367" s="3">
        <f t="shared" si="237"/>
        <v>0</v>
      </c>
      <c r="AC367" s="2"/>
      <c r="AD367" s="109" t="b">
        <f t="shared" si="219"/>
        <v>1</v>
      </c>
      <c r="AE367" s="109" t="b">
        <f t="shared" si="220"/>
        <v>1</v>
      </c>
    </row>
    <row r="368" spans="1:31" ht="31.5">
      <c r="A368" s="2">
        <f>+A364+0.01</f>
        <v>23.120000000000005</v>
      </c>
      <c r="B368" s="2" t="s">
        <v>253</v>
      </c>
      <c r="C368" s="2">
        <v>107</v>
      </c>
      <c r="D368" s="3">
        <v>29.060000000000002</v>
      </c>
      <c r="E368" s="2">
        <f t="shared" si="238"/>
        <v>107</v>
      </c>
      <c r="F368" s="3">
        <f t="shared" si="239"/>
        <v>5.8120000000000012</v>
      </c>
      <c r="G368" s="108">
        <f t="shared" si="217"/>
        <v>1</v>
      </c>
      <c r="H368" s="108">
        <f t="shared" si="218"/>
        <v>0.2</v>
      </c>
      <c r="I368" s="2"/>
      <c r="J368" s="3"/>
      <c r="K368" s="2">
        <f t="shared" si="231"/>
        <v>0</v>
      </c>
      <c r="L368" s="3">
        <f t="shared" si="231"/>
        <v>23.248000000000001</v>
      </c>
      <c r="M368" s="2"/>
      <c r="N368" s="3"/>
      <c r="O368" s="2"/>
      <c r="P368" s="2"/>
      <c r="Q368" s="3">
        <f t="shared" si="232"/>
        <v>0</v>
      </c>
      <c r="R368" s="2">
        <f t="shared" si="233"/>
        <v>0</v>
      </c>
      <c r="S368" s="3">
        <f t="shared" si="234"/>
        <v>23.248000000000001</v>
      </c>
      <c r="T368" s="2">
        <v>0</v>
      </c>
      <c r="U368" s="3">
        <v>23.248000000000001</v>
      </c>
      <c r="V368" s="2"/>
      <c r="W368" s="3"/>
      <c r="X368" s="2"/>
      <c r="Y368" s="2"/>
      <c r="Z368" s="3">
        <f t="shared" si="235"/>
        <v>0</v>
      </c>
      <c r="AA368" s="2">
        <f t="shared" si="236"/>
        <v>0</v>
      </c>
      <c r="AB368" s="3">
        <f t="shared" si="237"/>
        <v>23.248000000000001</v>
      </c>
      <c r="AC368" s="2"/>
      <c r="AD368" s="109" t="b">
        <f t="shared" si="219"/>
        <v>1</v>
      </c>
      <c r="AE368" s="109" t="b">
        <f t="shared" si="220"/>
        <v>1</v>
      </c>
    </row>
    <row r="369" spans="1:31" ht="31.5">
      <c r="A369" s="2">
        <f t="shared" si="240"/>
        <v>23.130000000000006</v>
      </c>
      <c r="B369" s="2" t="s">
        <v>254</v>
      </c>
      <c r="C369" s="2">
        <v>0</v>
      </c>
      <c r="D369" s="3">
        <v>0</v>
      </c>
      <c r="E369" s="2">
        <f t="shared" si="238"/>
        <v>0</v>
      </c>
      <c r="F369" s="3">
        <f t="shared" si="239"/>
        <v>0</v>
      </c>
      <c r="G369" s="108" t="e">
        <f t="shared" si="217"/>
        <v>#DIV/0!</v>
      </c>
      <c r="H369" s="108" t="e">
        <f t="shared" si="218"/>
        <v>#DIV/0!</v>
      </c>
      <c r="I369" s="2"/>
      <c r="J369" s="3"/>
      <c r="K369" s="2">
        <f t="shared" si="231"/>
        <v>0</v>
      </c>
      <c r="L369" s="3">
        <f t="shared" si="231"/>
        <v>0</v>
      </c>
      <c r="M369" s="2"/>
      <c r="N369" s="3"/>
      <c r="O369" s="2"/>
      <c r="P369" s="2"/>
      <c r="Q369" s="3">
        <f t="shared" si="232"/>
        <v>0</v>
      </c>
      <c r="R369" s="2">
        <f t="shared" si="233"/>
        <v>0</v>
      </c>
      <c r="S369" s="3">
        <f t="shared" si="234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5"/>
        <v>0</v>
      </c>
      <c r="AA369" s="2">
        <f t="shared" si="236"/>
        <v>0</v>
      </c>
      <c r="AB369" s="3">
        <f t="shared" si="237"/>
        <v>0</v>
      </c>
      <c r="AC369" s="2"/>
      <c r="AD369" s="109" t="b">
        <f t="shared" si="219"/>
        <v>1</v>
      </c>
      <c r="AE369" s="109" t="b">
        <f t="shared" si="220"/>
        <v>1</v>
      </c>
    </row>
    <row r="370" spans="1:31">
      <c r="A370" s="2">
        <f t="shared" si="240"/>
        <v>23.140000000000008</v>
      </c>
      <c r="B370" s="2" t="s">
        <v>255</v>
      </c>
      <c r="C370" s="2">
        <v>0</v>
      </c>
      <c r="D370" s="3">
        <v>0</v>
      </c>
      <c r="E370" s="2">
        <f t="shared" si="238"/>
        <v>0</v>
      </c>
      <c r="F370" s="3">
        <f t="shared" si="239"/>
        <v>0</v>
      </c>
      <c r="G370" s="108" t="e">
        <f t="shared" si="217"/>
        <v>#DIV/0!</v>
      </c>
      <c r="H370" s="108" t="e">
        <f t="shared" si="218"/>
        <v>#DIV/0!</v>
      </c>
      <c r="I370" s="2"/>
      <c r="J370" s="3"/>
      <c r="K370" s="2">
        <f t="shared" si="231"/>
        <v>0</v>
      </c>
      <c r="L370" s="3">
        <f t="shared" si="231"/>
        <v>0</v>
      </c>
      <c r="M370" s="2"/>
      <c r="N370" s="3"/>
      <c r="O370" s="2"/>
      <c r="P370" s="2"/>
      <c r="Q370" s="3">
        <f t="shared" si="232"/>
        <v>0</v>
      </c>
      <c r="R370" s="2">
        <f t="shared" si="233"/>
        <v>0</v>
      </c>
      <c r="S370" s="3">
        <f t="shared" si="234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5"/>
        <v>0</v>
      </c>
      <c r="AA370" s="2">
        <f t="shared" si="236"/>
        <v>0</v>
      </c>
      <c r="AB370" s="3">
        <f t="shared" si="237"/>
        <v>0</v>
      </c>
      <c r="AC370" s="2"/>
      <c r="AD370" s="109" t="b">
        <f t="shared" si="219"/>
        <v>1</v>
      </c>
      <c r="AE370" s="109" t="b">
        <f t="shared" si="220"/>
        <v>1</v>
      </c>
    </row>
    <row r="371" spans="1:31">
      <c r="A371" s="2">
        <f t="shared" si="240"/>
        <v>23.150000000000009</v>
      </c>
      <c r="B371" s="2" t="s">
        <v>256</v>
      </c>
      <c r="C371" s="2">
        <v>0</v>
      </c>
      <c r="D371" s="3">
        <v>0</v>
      </c>
      <c r="E371" s="2">
        <f t="shared" si="238"/>
        <v>0</v>
      </c>
      <c r="F371" s="3">
        <f t="shared" si="239"/>
        <v>0</v>
      </c>
      <c r="G371" s="108" t="e">
        <f t="shared" si="217"/>
        <v>#DIV/0!</v>
      </c>
      <c r="H371" s="108" t="e">
        <f t="shared" si="218"/>
        <v>#DIV/0!</v>
      </c>
      <c r="I371" s="2"/>
      <c r="J371" s="3"/>
      <c r="K371" s="2">
        <f t="shared" si="231"/>
        <v>0</v>
      </c>
      <c r="L371" s="3">
        <f t="shared" si="231"/>
        <v>0</v>
      </c>
      <c r="M371" s="2"/>
      <c r="N371" s="3"/>
      <c r="O371" s="2"/>
      <c r="P371" s="2"/>
      <c r="Q371" s="3">
        <f t="shared" si="232"/>
        <v>0</v>
      </c>
      <c r="R371" s="2">
        <f t="shared" si="233"/>
        <v>0</v>
      </c>
      <c r="S371" s="3">
        <f t="shared" si="234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5"/>
        <v>0</v>
      </c>
      <c r="AA371" s="2">
        <f t="shared" si="236"/>
        <v>0</v>
      </c>
      <c r="AB371" s="3">
        <f t="shared" si="237"/>
        <v>0</v>
      </c>
      <c r="AC371" s="2"/>
      <c r="AD371" s="109" t="b">
        <f t="shared" si="219"/>
        <v>1</v>
      </c>
      <c r="AE371" s="109" t="b">
        <f t="shared" si="220"/>
        <v>1</v>
      </c>
    </row>
    <row r="372" spans="1:31" ht="47.25">
      <c r="A372" s="2">
        <f t="shared" si="240"/>
        <v>23.160000000000011</v>
      </c>
      <c r="B372" s="2" t="s">
        <v>257</v>
      </c>
      <c r="C372" s="2">
        <v>0</v>
      </c>
      <c r="D372" s="3">
        <v>0</v>
      </c>
      <c r="E372" s="2">
        <f t="shared" si="238"/>
        <v>0</v>
      </c>
      <c r="F372" s="3">
        <f t="shared" si="239"/>
        <v>0</v>
      </c>
      <c r="G372" s="108" t="e">
        <f t="shared" si="217"/>
        <v>#DIV/0!</v>
      </c>
      <c r="H372" s="108" t="e">
        <f t="shared" si="218"/>
        <v>#DIV/0!</v>
      </c>
      <c r="I372" s="2"/>
      <c r="J372" s="3"/>
      <c r="K372" s="2">
        <f t="shared" si="231"/>
        <v>0</v>
      </c>
      <c r="L372" s="3">
        <f t="shared" si="231"/>
        <v>0</v>
      </c>
      <c r="M372" s="2"/>
      <c r="N372" s="3"/>
      <c r="O372" s="2"/>
      <c r="P372" s="2"/>
      <c r="Q372" s="3">
        <f t="shared" si="232"/>
        <v>0</v>
      </c>
      <c r="R372" s="2">
        <f t="shared" si="233"/>
        <v>0</v>
      </c>
      <c r="S372" s="3">
        <f t="shared" si="234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5"/>
        <v>0</v>
      </c>
      <c r="AA372" s="2">
        <f t="shared" si="236"/>
        <v>0</v>
      </c>
      <c r="AB372" s="3">
        <f t="shared" si="237"/>
        <v>0</v>
      </c>
      <c r="AC372" s="2"/>
      <c r="AD372" s="109" t="b">
        <f t="shared" si="219"/>
        <v>1</v>
      </c>
      <c r="AE372" s="109" t="b">
        <f t="shared" si="220"/>
        <v>1</v>
      </c>
    </row>
    <row r="373" spans="1:31" ht="63">
      <c r="A373" s="2">
        <f t="shared" si="240"/>
        <v>23.170000000000012</v>
      </c>
      <c r="B373" s="2" t="s">
        <v>258</v>
      </c>
      <c r="C373" s="2">
        <v>0</v>
      </c>
      <c r="D373" s="3">
        <v>0</v>
      </c>
      <c r="E373" s="2">
        <f t="shared" si="238"/>
        <v>0</v>
      </c>
      <c r="F373" s="3">
        <f t="shared" si="239"/>
        <v>0</v>
      </c>
      <c r="G373" s="108" t="e">
        <f t="shared" si="217"/>
        <v>#DIV/0!</v>
      </c>
      <c r="H373" s="108" t="e">
        <f t="shared" si="218"/>
        <v>#DIV/0!</v>
      </c>
      <c r="I373" s="2"/>
      <c r="J373" s="3"/>
      <c r="K373" s="2">
        <f t="shared" si="231"/>
        <v>0</v>
      </c>
      <c r="L373" s="3">
        <f t="shared" si="231"/>
        <v>0</v>
      </c>
      <c r="M373" s="2"/>
      <c r="N373" s="3"/>
      <c r="O373" s="2"/>
      <c r="P373" s="2"/>
      <c r="Q373" s="3">
        <f t="shared" si="232"/>
        <v>0</v>
      </c>
      <c r="R373" s="2">
        <f t="shared" si="233"/>
        <v>0</v>
      </c>
      <c r="S373" s="3">
        <f t="shared" si="234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5"/>
        <v>0</v>
      </c>
      <c r="AA373" s="2">
        <f t="shared" si="236"/>
        <v>0</v>
      </c>
      <c r="AB373" s="3">
        <f t="shared" si="237"/>
        <v>0</v>
      </c>
      <c r="AC373" s="2"/>
      <c r="AD373" s="109" t="b">
        <f t="shared" si="219"/>
        <v>1</v>
      </c>
      <c r="AE373" s="109" t="b">
        <f t="shared" si="220"/>
        <v>1</v>
      </c>
    </row>
    <row r="374" spans="1:31" ht="47.25">
      <c r="A374" s="2">
        <f t="shared" si="240"/>
        <v>23.180000000000014</v>
      </c>
      <c r="B374" s="2" t="s">
        <v>259</v>
      </c>
      <c r="C374" s="2">
        <v>0</v>
      </c>
      <c r="D374" s="3">
        <v>0</v>
      </c>
      <c r="E374" s="2">
        <f t="shared" si="238"/>
        <v>0</v>
      </c>
      <c r="F374" s="3">
        <f t="shared" si="239"/>
        <v>0</v>
      </c>
      <c r="G374" s="108" t="e">
        <f t="shared" si="217"/>
        <v>#DIV/0!</v>
      </c>
      <c r="H374" s="108" t="e">
        <f t="shared" si="218"/>
        <v>#DIV/0!</v>
      </c>
      <c r="I374" s="2"/>
      <c r="J374" s="3"/>
      <c r="K374" s="2">
        <f t="shared" si="231"/>
        <v>0</v>
      </c>
      <c r="L374" s="3">
        <f t="shared" si="231"/>
        <v>0</v>
      </c>
      <c r="M374" s="2"/>
      <c r="N374" s="3"/>
      <c r="O374" s="2"/>
      <c r="P374" s="2"/>
      <c r="Q374" s="3">
        <f t="shared" si="232"/>
        <v>0</v>
      </c>
      <c r="R374" s="2">
        <f t="shared" si="233"/>
        <v>0</v>
      </c>
      <c r="S374" s="3">
        <f t="shared" si="234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5"/>
        <v>0</v>
      </c>
      <c r="AA374" s="2">
        <f t="shared" si="236"/>
        <v>0</v>
      </c>
      <c r="AB374" s="3">
        <f t="shared" si="237"/>
        <v>0</v>
      </c>
      <c r="AC374" s="2"/>
      <c r="AD374" s="109" t="b">
        <f t="shared" si="219"/>
        <v>1</v>
      </c>
      <c r="AE374" s="109" t="b">
        <f t="shared" si="220"/>
        <v>1</v>
      </c>
    </row>
    <row r="375" spans="1:31" ht="31.5">
      <c r="A375" s="2">
        <f t="shared" si="240"/>
        <v>23.190000000000015</v>
      </c>
      <c r="B375" s="2" t="s">
        <v>260</v>
      </c>
      <c r="C375" s="2">
        <v>141</v>
      </c>
      <c r="D375" s="3">
        <v>49.349999999999994</v>
      </c>
      <c r="E375" s="2">
        <f t="shared" si="238"/>
        <v>141</v>
      </c>
      <c r="F375" s="3">
        <f t="shared" si="239"/>
        <v>9.8699999999999992</v>
      </c>
      <c r="G375" s="108">
        <f t="shared" si="217"/>
        <v>1</v>
      </c>
      <c r="H375" s="108">
        <f t="shared" si="218"/>
        <v>0.2</v>
      </c>
      <c r="I375" s="2"/>
      <c r="J375" s="3"/>
      <c r="K375" s="2">
        <f t="shared" si="231"/>
        <v>0</v>
      </c>
      <c r="L375" s="3">
        <f t="shared" si="231"/>
        <v>39.479999999999997</v>
      </c>
      <c r="M375" s="2"/>
      <c r="N375" s="3"/>
      <c r="O375" s="2"/>
      <c r="P375" s="2"/>
      <c r="Q375" s="3">
        <f t="shared" si="232"/>
        <v>0</v>
      </c>
      <c r="R375" s="2">
        <f t="shared" si="233"/>
        <v>0</v>
      </c>
      <c r="S375" s="3">
        <f t="shared" si="234"/>
        <v>39.479999999999997</v>
      </c>
      <c r="T375" s="2">
        <v>0</v>
      </c>
      <c r="U375" s="3">
        <v>39.479999999999997</v>
      </c>
      <c r="V375" s="2"/>
      <c r="W375" s="3"/>
      <c r="X375" s="2"/>
      <c r="Y375" s="2"/>
      <c r="Z375" s="3">
        <f t="shared" si="235"/>
        <v>0</v>
      </c>
      <c r="AA375" s="2">
        <f t="shared" si="236"/>
        <v>0</v>
      </c>
      <c r="AB375" s="3">
        <f t="shared" si="237"/>
        <v>39.479999999999997</v>
      </c>
      <c r="AC375" s="2"/>
      <c r="AD375" s="109" t="b">
        <f t="shared" si="219"/>
        <v>1</v>
      </c>
      <c r="AE375" s="109" t="b">
        <f t="shared" si="220"/>
        <v>1</v>
      </c>
    </row>
    <row r="376" spans="1:31" ht="31.5">
      <c r="A376" s="2">
        <f t="shared" si="240"/>
        <v>23.200000000000017</v>
      </c>
      <c r="B376" s="2" t="s">
        <v>261</v>
      </c>
      <c r="C376" s="2">
        <v>0</v>
      </c>
      <c r="D376" s="3">
        <v>0</v>
      </c>
      <c r="E376" s="2">
        <f t="shared" si="238"/>
        <v>0</v>
      </c>
      <c r="F376" s="3">
        <f t="shared" si="239"/>
        <v>0</v>
      </c>
      <c r="G376" s="108" t="e">
        <f t="shared" si="217"/>
        <v>#DIV/0!</v>
      </c>
      <c r="H376" s="108" t="e">
        <f t="shared" si="218"/>
        <v>#DIV/0!</v>
      </c>
      <c r="I376" s="2"/>
      <c r="J376" s="3"/>
      <c r="K376" s="2">
        <f t="shared" si="231"/>
        <v>0</v>
      </c>
      <c r="L376" s="3">
        <f t="shared" si="231"/>
        <v>0</v>
      </c>
      <c r="M376" s="2"/>
      <c r="N376" s="3"/>
      <c r="O376" s="2"/>
      <c r="P376" s="2"/>
      <c r="Q376" s="3">
        <f t="shared" si="232"/>
        <v>0</v>
      </c>
      <c r="R376" s="2">
        <f t="shared" si="233"/>
        <v>0</v>
      </c>
      <c r="S376" s="3">
        <f t="shared" si="234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5"/>
        <v>0</v>
      </c>
      <c r="AA376" s="2">
        <f t="shared" si="236"/>
        <v>0</v>
      </c>
      <c r="AB376" s="3">
        <f t="shared" si="237"/>
        <v>0</v>
      </c>
      <c r="AC376" s="2"/>
      <c r="AD376" s="109" t="b">
        <f t="shared" si="219"/>
        <v>1</v>
      </c>
      <c r="AE376" s="109" t="b">
        <f t="shared" si="220"/>
        <v>1</v>
      </c>
    </row>
    <row r="377" spans="1:31" ht="31.5">
      <c r="A377" s="2">
        <f t="shared" si="240"/>
        <v>23.210000000000019</v>
      </c>
      <c r="B377" s="2" t="s">
        <v>262</v>
      </c>
      <c r="C377" s="2">
        <v>0</v>
      </c>
      <c r="D377" s="3">
        <v>0</v>
      </c>
      <c r="E377" s="2">
        <f t="shared" si="238"/>
        <v>0</v>
      </c>
      <c r="F377" s="3">
        <f t="shared" si="239"/>
        <v>0</v>
      </c>
      <c r="G377" s="108" t="e">
        <f t="shared" si="217"/>
        <v>#DIV/0!</v>
      </c>
      <c r="H377" s="108" t="e">
        <f t="shared" si="218"/>
        <v>#DIV/0!</v>
      </c>
      <c r="I377" s="2"/>
      <c r="J377" s="3"/>
      <c r="K377" s="2">
        <f t="shared" si="231"/>
        <v>0</v>
      </c>
      <c r="L377" s="3">
        <f t="shared" si="231"/>
        <v>0</v>
      </c>
      <c r="M377" s="2"/>
      <c r="N377" s="3"/>
      <c r="O377" s="2"/>
      <c r="P377" s="2"/>
      <c r="Q377" s="3">
        <f t="shared" si="232"/>
        <v>0</v>
      </c>
      <c r="R377" s="2">
        <f t="shared" si="233"/>
        <v>0</v>
      </c>
      <c r="S377" s="3">
        <f t="shared" si="234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5"/>
        <v>0</v>
      </c>
      <c r="AA377" s="2">
        <f t="shared" si="236"/>
        <v>0</v>
      </c>
      <c r="AB377" s="3">
        <f t="shared" si="237"/>
        <v>0</v>
      </c>
      <c r="AC377" s="2"/>
      <c r="AD377" s="109" t="b">
        <f t="shared" si="219"/>
        <v>1</v>
      </c>
      <c r="AE377" s="109" t="b">
        <f t="shared" si="220"/>
        <v>1</v>
      </c>
    </row>
    <row r="378" spans="1:31" ht="31.5">
      <c r="A378" s="2">
        <f t="shared" si="240"/>
        <v>23.22000000000002</v>
      </c>
      <c r="B378" s="2" t="s">
        <v>263</v>
      </c>
      <c r="C378" s="2">
        <v>0</v>
      </c>
      <c r="D378" s="3">
        <v>0</v>
      </c>
      <c r="E378" s="2">
        <f t="shared" si="238"/>
        <v>0</v>
      </c>
      <c r="F378" s="3">
        <f t="shared" si="239"/>
        <v>0</v>
      </c>
      <c r="G378" s="108" t="e">
        <f t="shared" si="217"/>
        <v>#DIV/0!</v>
      </c>
      <c r="H378" s="108" t="e">
        <f t="shared" si="218"/>
        <v>#DIV/0!</v>
      </c>
      <c r="I378" s="2"/>
      <c r="J378" s="3"/>
      <c r="K378" s="2">
        <f t="shared" si="231"/>
        <v>0</v>
      </c>
      <c r="L378" s="3">
        <f t="shared" si="231"/>
        <v>0</v>
      </c>
      <c r="M378" s="2"/>
      <c r="N378" s="3"/>
      <c r="O378" s="2"/>
      <c r="P378" s="2">
        <v>3</v>
      </c>
      <c r="Q378" s="3">
        <v>6</v>
      </c>
      <c r="R378" s="2">
        <f t="shared" si="233"/>
        <v>3</v>
      </c>
      <c r="S378" s="3">
        <f t="shared" si="234"/>
        <v>6</v>
      </c>
      <c r="T378" s="2">
        <v>0</v>
      </c>
      <c r="U378" s="3">
        <v>0</v>
      </c>
      <c r="V378" s="2"/>
      <c r="W378" s="3"/>
      <c r="X378" s="2"/>
      <c r="Y378" s="2">
        <v>3</v>
      </c>
      <c r="Z378" s="3">
        <v>6</v>
      </c>
      <c r="AA378" s="2">
        <f t="shared" si="236"/>
        <v>3</v>
      </c>
      <c r="AB378" s="3">
        <f t="shared" si="237"/>
        <v>6</v>
      </c>
      <c r="AC378" s="2"/>
      <c r="AD378" s="109" t="b">
        <f t="shared" si="219"/>
        <v>0</v>
      </c>
      <c r="AE378" s="109" t="b">
        <f t="shared" si="220"/>
        <v>1</v>
      </c>
    </row>
    <row r="379" spans="1:31" ht="47.25">
      <c r="A379" s="2">
        <f t="shared" si="240"/>
        <v>23.230000000000022</v>
      </c>
      <c r="B379" s="2" t="s">
        <v>264</v>
      </c>
      <c r="C379" s="2">
        <v>0</v>
      </c>
      <c r="D379" s="3">
        <v>0</v>
      </c>
      <c r="E379" s="2">
        <f t="shared" si="238"/>
        <v>0</v>
      </c>
      <c r="F379" s="3">
        <f t="shared" si="239"/>
        <v>0</v>
      </c>
      <c r="G379" s="108" t="e">
        <f t="shared" si="217"/>
        <v>#DIV/0!</v>
      </c>
      <c r="H379" s="108" t="e">
        <f t="shared" si="218"/>
        <v>#DIV/0!</v>
      </c>
      <c r="I379" s="2"/>
      <c r="J379" s="3"/>
      <c r="K379" s="2">
        <f t="shared" si="231"/>
        <v>0</v>
      </c>
      <c r="L379" s="3">
        <f t="shared" si="231"/>
        <v>0</v>
      </c>
      <c r="M379" s="2"/>
      <c r="N379" s="3"/>
      <c r="O379" s="2"/>
      <c r="P379" s="2"/>
      <c r="Q379" s="3">
        <f t="shared" si="232"/>
        <v>0</v>
      </c>
      <c r="R379" s="2">
        <f t="shared" si="233"/>
        <v>0</v>
      </c>
      <c r="S379" s="3">
        <f t="shared" si="234"/>
        <v>0</v>
      </c>
      <c r="T379" s="2">
        <v>0</v>
      </c>
      <c r="U379" s="3">
        <v>0</v>
      </c>
      <c r="V379" s="2"/>
      <c r="W379" s="3"/>
      <c r="X379" s="2"/>
      <c r="Y379" s="2"/>
      <c r="Z379" s="3">
        <f t="shared" si="235"/>
        <v>0</v>
      </c>
      <c r="AA379" s="2">
        <f t="shared" si="236"/>
        <v>0</v>
      </c>
      <c r="AB379" s="3">
        <f t="shared" si="237"/>
        <v>0</v>
      </c>
      <c r="AC379" s="2"/>
      <c r="AD379" s="109" t="b">
        <f t="shared" si="219"/>
        <v>1</v>
      </c>
      <c r="AE379" s="109" t="b">
        <f t="shared" si="220"/>
        <v>1</v>
      </c>
    </row>
    <row r="380" spans="1:31" ht="63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8"/>
        <v>0</v>
      </c>
      <c r="F380" s="3">
        <f t="shared" si="239"/>
        <v>0</v>
      </c>
      <c r="G380" s="108" t="e">
        <f t="shared" si="217"/>
        <v>#DIV/0!</v>
      </c>
      <c r="H380" s="108" t="e">
        <f t="shared" si="218"/>
        <v>#DIV/0!</v>
      </c>
      <c r="I380" s="2"/>
      <c r="J380" s="3"/>
      <c r="K380" s="2">
        <f t="shared" si="231"/>
        <v>0</v>
      </c>
      <c r="L380" s="3">
        <f t="shared" si="231"/>
        <v>0</v>
      </c>
      <c r="M380" s="2"/>
      <c r="N380" s="3"/>
      <c r="O380" s="2"/>
      <c r="P380" s="2"/>
      <c r="Q380" s="3"/>
      <c r="R380" s="2">
        <f t="shared" si="233"/>
        <v>0</v>
      </c>
      <c r="S380" s="3">
        <f t="shared" si="234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5"/>
        <v>0</v>
      </c>
      <c r="AA380" s="2">
        <f t="shared" si="236"/>
        <v>0</v>
      </c>
      <c r="AB380" s="3">
        <f t="shared" si="237"/>
        <v>0</v>
      </c>
      <c r="AC380" s="2"/>
      <c r="AD380" s="109" t="b">
        <f t="shared" si="219"/>
        <v>1</v>
      </c>
      <c r="AE380" s="109" t="b">
        <f t="shared" si="220"/>
        <v>1</v>
      </c>
    </row>
    <row r="381" spans="1:31" ht="94.5">
      <c r="A381" s="2"/>
      <c r="B381" s="2" t="s">
        <v>266</v>
      </c>
      <c r="C381" s="2">
        <v>0</v>
      </c>
      <c r="D381" s="3">
        <v>0</v>
      </c>
      <c r="E381" s="2">
        <f t="shared" si="238"/>
        <v>0</v>
      </c>
      <c r="F381" s="3">
        <f t="shared" si="239"/>
        <v>0</v>
      </c>
      <c r="G381" s="108" t="e">
        <f t="shared" si="217"/>
        <v>#DIV/0!</v>
      </c>
      <c r="H381" s="108" t="e">
        <f t="shared" si="218"/>
        <v>#DIV/0!</v>
      </c>
      <c r="I381" s="2"/>
      <c r="J381" s="3"/>
      <c r="K381" s="2">
        <f t="shared" si="231"/>
        <v>0</v>
      </c>
      <c r="L381" s="3">
        <f t="shared" si="231"/>
        <v>0</v>
      </c>
      <c r="M381" s="2"/>
      <c r="N381" s="3"/>
      <c r="O381" s="2"/>
      <c r="P381" s="2"/>
      <c r="Q381" s="3">
        <f t="shared" si="232"/>
        <v>0</v>
      </c>
      <c r="R381" s="2">
        <f t="shared" si="233"/>
        <v>0</v>
      </c>
      <c r="S381" s="3">
        <f t="shared" si="234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5"/>
        <v>0</v>
      </c>
      <c r="AA381" s="2">
        <f t="shared" si="236"/>
        <v>0</v>
      </c>
      <c r="AB381" s="3">
        <f t="shared" si="237"/>
        <v>0</v>
      </c>
      <c r="AC381" s="2"/>
      <c r="AD381" s="109" t="b">
        <f t="shared" si="219"/>
        <v>1</v>
      </c>
      <c r="AE381" s="109" t="b">
        <f t="shared" si="220"/>
        <v>1</v>
      </c>
    </row>
    <row r="382" spans="1:31" ht="31.5">
      <c r="A382" s="2"/>
      <c r="B382" s="2" t="s">
        <v>267</v>
      </c>
      <c r="C382" s="2">
        <v>0</v>
      </c>
      <c r="D382" s="3">
        <v>0</v>
      </c>
      <c r="E382" s="2">
        <f t="shared" si="238"/>
        <v>0</v>
      </c>
      <c r="F382" s="3">
        <f t="shared" si="239"/>
        <v>0</v>
      </c>
      <c r="G382" s="108" t="e">
        <f t="shared" si="217"/>
        <v>#DIV/0!</v>
      </c>
      <c r="H382" s="108" t="e">
        <f t="shared" si="218"/>
        <v>#DIV/0!</v>
      </c>
      <c r="I382" s="2"/>
      <c r="J382" s="3"/>
      <c r="K382" s="2">
        <f t="shared" si="231"/>
        <v>0</v>
      </c>
      <c r="L382" s="3">
        <f t="shared" si="231"/>
        <v>0</v>
      </c>
      <c r="M382" s="2"/>
      <c r="N382" s="3"/>
      <c r="O382" s="2"/>
      <c r="P382" s="2"/>
      <c r="Q382" s="3">
        <f t="shared" si="232"/>
        <v>0</v>
      </c>
      <c r="R382" s="2">
        <f t="shared" si="233"/>
        <v>0</v>
      </c>
      <c r="S382" s="3">
        <f t="shared" si="234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5"/>
        <v>0</v>
      </c>
      <c r="AA382" s="2">
        <f t="shared" si="236"/>
        <v>0</v>
      </c>
      <c r="AB382" s="3">
        <f t="shared" si="237"/>
        <v>0</v>
      </c>
      <c r="AC382" s="2"/>
      <c r="AD382" s="109" t="b">
        <f t="shared" si="219"/>
        <v>1</v>
      </c>
      <c r="AE382" s="109" t="b">
        <f t="shared" si="220"/>
        <v>1</v>
      </c>
    </row>
    <row r="383" spans="1:31" ht="31.5">
      <c r="A383" s="2"/>
      <c r="B383" s="2" t="s">
        <v>268</v>
      </c>
      <c r="C383" s="2">
        <v>0</v>
      </c>
      <c r="D383" s="3">
        <v>0</v>
      </c>
      <c r="E383" s="2">
        <f t="shared" si="238"/>
        <v>0</v>
      </c>
      <c r="F383" s="3">
        <f t="shared" si="239"/>
        <v>0</v>
      </c>
      <c r="G383" s="108" t="e">
        <f t="shared" si="217"/>
        <v>#DIV/0!</v>
      </c>
      <c r="H383" s="108" t="e">
        <f t="shared" si="218"/>
        <v>#DIV/0!</v>
      </c>
      <c r="I383" s="2"/>
      <c r="J383" s="3"/>
      <c r="K383" s="2">
        <f t="shared" si="231"/>
        <v>0</v>
      </c>
      <c r="L383" s="3">
        <f t="shared" si="231"/>
        <v>0</v>
      </c>
      <c r="M383" s="2"/>
      <c r="N383" s="3"/>
      <c r="O383" s="2"/>
      <c r="P383" s="2"/>
      <c r="Q383" s="3">
        <f t="shared" si="232"/>
        <v>0</v>
      </c>
      <c r="R383" s="2">
        <f t="shared" si="233"/>
        <v>0</v>
      </c>
      <c r="S383" s="3">
        <f t="shared" si="234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5"/>
        <v>0</v>
      </c>
      <c r="AA383" s="2">
        <f t="shared" si="236"/>
        <v>0</v>
      </c>
      <c r="AB383" s="3">
        <f t="shared" si="237"/>
        <v>0</v>
      </c>
      <c r="AC383" s="2"/>
      <c r="AD383" s="109" t="b">
        <f t="shared" si="219"/>
        <v>1</v>
      </c>
      <c r="AE383" s="109" t="b">
        <f t="shared" si="220"/>
        <v>1</v>
      </c>
    </row>
    <row r="384" spans="1:31" ht="47.25">
      <c r="A384" s="2"/>
      <c r="B384" s="2" t="s">
        <v>269</v>
      </c>
      <c r="C384" s="2">
        <v>0</v>
      </c>
      <c r="D384" s="3">
        <v>0</v>
      </c>
      <c r="E384" s="2">
        <f t="shared" si="238"/>
        <v>0</v>
      </c>
      <c r="F384" s="3">
        <f t="shared" si="239"/>
        <v>0</v>
      </c>
      <c r="G384" s="108" t="e">
        <f t="shared" si="217"/>
        <v>#DIV/0!</v>
      </c>
      <c r="H384" s="108" t="e">
        <f t="shared" si="218"/>
        <v>#DIV/0!</v>
      </c>
      <c r="I384" s="2"/>
      <c r="J384" s="3"/>
      <c r="K384" s="2">
        <f t="shared" si="231"/>
        <v>0</v>
      </c>
      <c r="L384" s="3">
        <f t="shared" si="231"/>
        <v>0</v>
      </c>
      <c r="M384" s="2"/>
      <c r="N384" s="3"/>
      <c r="O384" s="2"/>
      <c r="P384" s="2"/>
      <c r="Q384" s="3">
        <f t="shared" si="232"/>
        <v>0</v>
      </c>
      <c r="R384" s="2">
        <f t="shared" si="233"/>
        <v>0</v>
      </c>
      <c r="S384" s="3">
        <f t="shared" si="234"/>
        <v>0</v>
      </c>
      <c r="T384" s="2">
        <v>0</v>
      </c>
      <c r="U384" s="3">
        <v>0</v>
      </c>
      <c r="V384" s="2"/>
      <c r="W384" s="3"/>
      <c r="X384" s="2"/>
      <c r="Y384" s="2"/>
      <c r="Z384" s="3">
        <f t="shared" si="235"/>
        <v>0</v>
      </c>
      <c r="AA384" s="2">
        <f t="shared" si="236"/>
        <v>0</v>
      </c>
      <c r="AB384" s="3">
        <f t="shared" si="237"/>
        <v>0</v>
      </c>
      <c r="AC384" s="2"/>
      <c r="AD384" s="109" t="b">
        <f t="shared" si="219"/>
        <v>1</v>
      </c>
      <c r="AE384" s="109" t="b">
        <f t="shared" si="220"/>
        <v>1</v>
      </c>
    </row>
    <row r="385" spans="1:31" ht="94.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8"/>
        <v>0</v>
      </c>
      <c r="F385" s="3">
        <f t="shared" si="239"/>
        <v>0</v>
      </c>
      <c r="G385" s="108" t="e">
        <f t="shared" si="217"/>
        <v>#DIV/0!</v>
      </c>
      <c r="H385" s="108" t="e">
        <f t="shared" si="218"/>
        <v>#DIV/0!</v>
      </c>
      <c r="I385" s="2"/>
      <c r="J385" s="3"/>
      <c r="K385" s="2">
        <f t="shared" si="231"/>
        <v>0</v>
      </c>
      <c r="L385" s="3">
        <f t="shared" si="231"/>
        <v>0</v>
      </c>
      <c r="M385" s="2"/>
      <c r="N385" s="3"/>
      <c r="O385" s="2"/>
      <c r="P385" s="2"/>
      <c r="Q385" s="3">
        <f t="shared" si="232"/>
        <v>0</v>
      </c>
      <c r="R385" s="2">
        <f t="shared" si="233"/>
        <v>0</v>
      </c>
      <c r="S385" s="3">
        <f t="shared" si="234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5"/>
        <v>0</v>
      </c>
      <c r="AA385" s="2">
        <f t="shared" si="236"/>
        <v>0</v>
      </c>
      <c r="AB385" s="3">
        <f t="shared" si="237"/>
        <v>0</v>
      </c>
      <c r="AC385" s="2"/>
      <c r="AD385" s="109" t="b">
        <f t="shared" si="219"/>
        <v>1</v>
      </c>
      <c r="AE385" s="109" t="b">
        <f t="shared" si="220"/>
        <v>1</v>
      </c>
    </row>
    <row r="386" spans="1:31" s="176" customFormat="1">
      <c r="A386" s="4"/>
      <c r="B386" s="4" t="s">
        <v>106</v>
      </c>
      <c r="C386" s="4">
        <f>SUM(C350:C385)</f>
        <v>290</v>
      </c>
      <c r="D386" s="5">
        <f>SUM(D350:D385)</f>
        <v>862.21122000000003</v>
      </c>
      <c r="E386" s="4">
        <f>SUM(E350:E385)</f>
        <v>290</v>
      </c>
      <c r="F386" s="5">
        <f>SUM(F350:F385)</f>
        <v>180.44224400000002</v>
      </c>
      <c r="G386" s="175">
        <f t="shared" si="217"/>
        <v>1</v>
      </c>
      <c r="H386" s="175">
        <f t="shared" si="218"/>
        <v>0.20927846891159688</v>
      </c>
      <c r="I386" s="4">
        <f t="shared" ref="I386:N386" si="241">SUM(I350:I385)</f>
        <v>0</v>
      </c>
      <c r="J386" s="5">
        <f t="shared" si="241"/>
        <v>0</v>
      </c>
      <c r="K386" s="4">
        <f t="shared" si="241"/>
        <v>0</v>
      </c>
      <c r="L386" s="5">
        <f t="shared" si="241"/>
        <v>681.76897600000007</v>
      </c>
      <c r="M386" s="4">
        <f t="shared" si="241"/>
        <v>0</v>
      </c>
      <c r="N386" s="5">
        <f t="shared" si="241"/>
        <v>0</v>
      </c>
      <c r="O386" s="4"/>
      <c r="P386" s="4">
        <f t="shared" ref="P386:W386" si="242">SUM(P350:P385)</f>
        <v>3</v>
      </c>
      <c r="Q386" s="5">
        <f t="shared" si="242"/>
        <v>6</v>
      </c>
      <c r="R386" s="4">
        <f t="shared" si="242"/>
        <v>3</v>
      </c>
      <c r="S386" s="5">
        <f t="shared" si="242"/>
        <v>687.76897600000007</v>
      </c>
      <c r="T386" s="4">
        <f t="shared" si="242"/>
        <v>0</v>
      </c>
      <c r="U386" s="5">
        <f t="shared" si="242"/>
        <v>681.76897600000007</v>
      </c>
      <c r="V386" s="4">
        <f t="shared" si="242"/>
        <v>0</v>
      </c>
      <c r="W386" s="5">
        <f t="shared" si="242"/>
        <v>0</v>
      </c>
      <c r="X386" s="4"/>
      <c r="Y386" s="4">
        <f>SUM(Y350:Y385)</f>
        <v>3</v>
      </c>
      <c r="Z386" s="5">
        <f>SUM(Z350:Z385)</f>
        <v>6</v>
      </c>
      <c r="AA386" s="4">
        <f>SUM(AA350:AA385)</f>
        <v>3</v>
      </c>
      <c r="AB386" s="5">
        <f>SUM(AB350:AB385)</f>
        <v>687.76897600000007</v>
      </c>
      <c r="AC386" s="4"/>
      <c r="AD386" s="109" t="b">
        <f t="shared" si="219"/>
        <v>0</v>
      </c>
      <c r="AE386" s="109" t="b">
        <f t="shared" si="220"/>
        <v>1</v>
      </c>
    </row>
    <row r="387" spans="1:31" s="176" customFormat="1" ht="47.25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9"/>
        <v>1</v>
      </c>
      <c r="AE387" s="109" t="b">
        <f t="shared" si="220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9"/>
        <v>1</v>
      </c>
      <c r="AE388" s="109" t="b">
        <f t="shared" si="220"/>
        <v>1</v>
      </c>
    </row>
    <row r="389" spans="1:31" ht="31.5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7"/>
        <v>#DIV/0!</v>
      </c>
      <c r="H389" s="108" t="e">
        <f t="shared" si="218"/>
        <v>#DIV/0!</v>
      </c>
      <c r="I389" s="2">
        <f t="shared" ref="I389:J392" si="243">C389-E389</f>
        <v>0</v>
      </c>
      <c r="J389" s="3">
        <f t="shared" si="243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4">K389+M389+P389</f>
        <v>0</v>
      </c>
      <c r="S389" s="3">
        <f t="shared" si="244"/>
        <v>0</v>
      </c>
      <c r="T389" s="2"/>
      <c r="U389" s="3"/>
      <c r="V389" s="2"/>
      <c r="W389" s="3"/>
      <c r="X389" s="2"/>
      <c r="Y389" s="2"/>
      <c r="Z389" s="3">
        <f>X389*Y389</f>
        <v>0</v>
      </c>
      <c r="AA389" s="2">
        <f t="shared" ref="AA389:AB392" si="245">T389+V389+Y389</f>
        <v>0</v>
      </c>
      <c r="AB389" s="3">
        <f t="shared" si="245"/>
        <v>0</v>
      </c>
      <c r="AC389" s="2"/>
      <c r="AD389" s="109" t="b">
        <f t="shared" si="219"/>
        <v>1</v>
      </c>
      <c r="AE389" s="109" t="b">
        <f t="shared" si="220"/>
        <v>1</v>
      </c>
    </row>
    <row r="390" spans="1:31" ht="47.25">
      <c r="A390" s="2"/>
      <c r="B390" s="2" t="s">
        <v>275</v>
      </c>
      <c r="C390" s="2">
        <v>1</v>
      </c>
      <c r="D390" s="3">
        <v>67.67</v>
      </c>
      <c r="E390" s="2">
        <f>C390</f>
        <v>1</v>
      </c>
      <c r="F390" s="3">
        <f>D390</f>
        <v>67.67</v>
      </c>
      <c r="G390" s="108">
        <f t="shared" si="217"/>
        <v>1</v>
      </c>
      <c r="H390" s="108">
        <f t="shared" si="218"/>
        <v>1</v>
      </c>
      <c r="I390" s="2">
        <f t="shared" si="243"/>
        <v>0</v>
      </c>
      <c r="J390" s="3">
        <f t="shared" si="243"/>
        <v>0</v>
      </c>
      <c r="K390" s="2"/>
      <c r="L390" s="3"/>
      <c r="M390" s="2"/>
      <c r="N390" s="3"/>
      <c r="O390" s="3">
        <v>65</v>
      </c>
      <c r="P390" s="2">
        <v>1</v>
      </c>
      <c r="Q390" s="3">
        <f>P390*O390</f>
        <v>65</v>
      </c>
      <c r="R390" s="2">
        <f t="shared" si="244"/>
        <v>1</v>
      </c>
      <c r="S390" s="3">
        <f t="shared" si="244"/>
        <v>65</v>
      </c>
      <c r="T390" s="2"/>
      <c r="U390" s="3"/>
      <c r="V390" s="2"/>
      <c r="W390" s="3"/>
      <c r="X390" s="2">
        <v>65</v>
      </c>
      <c r="Y390" s="2">
        <v>1</v>
      </c>
      <c r="Z390" s="3">
        <f>X390*Y390</f>
        <v>65</v>
      </c>
      <c r="AA390" s="2">
        <f t="shared" si="245"/>
        <v>1</v>
      </c>
      <c r="AB390" s="3">
        <f t="shared" si="245"/>
        <v>65</v>
      </c>
      <c r="AC390" s="2"/>
      <c r="AD390" s="109" t="b">
        <f t="shared" si="219"/>
        <v>1</v>
      </c>
      <c r="AE390" s="109" t="b">
        <f t="shared" si="220"/>
        <v>1</v>
      </c>
    </row>
    <row r="391" spans="1:31" ht="47.2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7"/>
        <v>#DIV/0!</v>
      </c>
      <c r="H391" s="108" t="e">
        <f t="shared" si="218"/>
        <v>#DIV/0!</v>
      </c>
      <c r="I391" s="2">
        <f t="shared" si="243"/>
        <v>0</v>
      </c>
      <c r="J391" s="3">
        <f t="shared" si="243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4"/>
        <v>0</v>
      </c>
      <c r="S391" s="3">
        <f t="shared" si="244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5"/>
        <v>0</v>
      </c>
      <c r="AB391" s="3">
        <f t="shared" si="245"/>
        <v>0</v>
      </c>
      <c r="AC391" s="2"/>
      <c r="AD391" s="109" t="b">
        <f t="shared" si="219"/>
        <v>1</v>
      </c>
      <c r="AE391" s="109" t="b">
        <f t="shared" si="220"/>
        <v>1</v>
      </c>
    </row>
    <row r="392" spans="1:31" ht="31.5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6">E392/C392</f>
        <v>#DIV/0!</v>
      </c>
      <c r="H392" s="108" t="e">
        <f t="shared" ref="H392:H455" si="247">F392/D392</f>
        <v>#DIV/0!</v>
      </c>
      <c r="I392" s="2">
        <f t="shared" si="243"/>
        <v>0</v>
      </c>
      <c r="J392" s="3">
        <f t="shared" si="243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4"/>
        <v>0</v>
      </c>
      <c r="S392" s="3">
        <f t="shared" si="244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5"/>
        <v>0</v>
      </c>
      <c r="AB392" s="3">
        <f t="shared" si="245"/>
        <v>0</v>
      </c>
      <c r="AC392" s="2"/>
      <c r="AD392" s="109" t="b">
        <f t="shared" ref="AD392:AD455" si="248">X392*Y392=Z392</f>
        <v>1</v>
      </c>
      <c r="AE392" s="109" t="b">
        <f t="shared" ref="AE392:AE455" si="249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67.67</v>
      </c>
      <c r="E393" s="4">
        <f>SUM(E389:E392)</f>
        <v>1</v>
      </c>
      <c r="F393" s="5">
        <f>SUM(F389:F392)</f>
        <v>67.67</v>
      </c>
      <c r="G393" s="175">
        <f t="shared" si="246"/>
        <v>1</v>
      </c>
      <c r="H393" s="175">
        <f t="shared" si="247"/>
        <v>1</v>
      </c>
      <c r="I393" s="4">
        <f t="shared" ref="I393:N393" si="250">SUM(I389:I392)</f>
        <v>0</v>
      </c>
      <c r="J393" s="5">
        <f t="shared" si="250"/>
        <v>0</v>
      </c>
      <c r="K393" s="4">
        <f t="shared" si="250"/>
        <v>0</v>
      </c>
      <c r="L393" s="5">
        <f t="shared" si="250"/>
        <v>0</v>
      </c>
      <c r="M393" s="4">
        <f t="shared" si="250"/>
        <v>0</v>
      </c>
      <c r="N393" s="5">
        <f t="shared" si="250"/>
        <v>0</v>
      </c>
      <c r="O393" s="4"/>
      <c r="P393" s="4">
        <f t="shared" ref="P393:W393" si="251">SUM(P389:P392)</f>
        <v>1</v>
      </c>
      <c r="Q393" s="5">
        <f t="shared" si="251"/>
        <v>65</v>
      </c>
      <c r="R393" s="4">
        <f t="shared" si="251"/>
        <v>1</v>
      </c>
      <c r="S393" s="5">
        <f t="shared" si="251"/>
        <v>65</v>
      </c>
      <c r="T393" s="4">
        <f t="shared" si="251"/>
        <v>0</v>
      </c>
      <c r="U393" s="5">
        <f t="shared" si="251"/>
        <v>0</v>
      </c>
      <c r="V393" s="4">
        <f t="shared" si="251"/>
        <v>0</v>
      </c>
      <c r="W393" s="5">
        <f t="shared" si="251"/>
        <v>0</v>
      </c>
      <c r="X393" s="4"/>
      <c r="Y393" s="4">
        <f>SUM(Y389:Y392)</f>
        <v>1</v>
      </c>
      <c r="Z393" s="5">
        <f>SUM(Z389:Z392)</f>
        <v>65</v>
      </c>
      <c r="AA393" s="4">
        <f>SUM(AA389:AA392)</f>
        <v>1</v>
      </c>
      <c r="AB393" s="5">
        <f>SUM(AB389:AB392)</f>
        <v>65</v>
      </c>
      <c r="AC393" s="4"/>
      <c r="AD393" s="109" t="b">
        <f t="shared" si="248"/>
        <v>0</v>
      </c>
      <c r="AE393" s="109" t="b">
        <f t="shared" si="249"/>
        <v>1</v>
      </c>
    </row>
    <row r="394" spans="1:31" ht="126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8"/>
        <v>1</v>
      </c>
      <c r="AE394" s="109" t="b">
        <f t="shared" si="249"/>
        <v>1</v>
      </c>
    </row>
    <row r="395" spans="1:31">
      <c r="A395" s="2"/>
      <c r="B395" s="2" t="s">
        <v>125</v>
      </c>
      <c r="C395" s="2">
        <v>164</v>
      </c>
      <c r="D395" s="3">
        <v>10.496</v>
      </c>
      <c r="E395" s="2">
        <f>E324</f>
        <v>143</v>
      </c>
      <c r="F395" s="222">
        <f>E395*0.0022</f>
        <v>0.31460000000000005</v>
      </c>
      <c r="G395" s="108">
        <f t="shared" si="246"/>
        <v>0.87195121951219512</v>
      </c>
      <c r="H395" s="108">
        <f t="shared" si="247"/>
        <v>2.997332317073171E-2</v>
      </c>
      <c r="I395" s="2">
        <f t="shared" ref="I395:J398" si="252">C395-E395</f>
        <v>21</v>
      </c>
      <c r="J395" s="3">
        <f t="shared" si="252"/>
        <v>10.1814</v>
      </c>
      <c r="K395" s="2"/>
      <c r="L395" s="3"/>
      <c r="M395" s="2"/>
      <c r="N395" s="3"/>
      <c r="O395" s="3">
        <v>7.0199999999999999E-2</v>
      </c>
      <c r="P395" s="2">
        <f>P324</f>
        <v>142</v>
      </c>
      <c r="Q395" s="3">
        <f>P395*O395</f>
        <v>9.968399999999999</v>
      </c>
      <c r="R395" s="2">
        <f t="shared" ref="R395:S398" si="253">K395+M395+P395</f>
        <v>142</v>
      </c>
      <c r="S395" s="3">
        <f t="shared" si="253"/>
        <v>9.968399999999999</v>
      </c>
      <c r="T395" s="2"/>
      <c r="U395" s="3"/>
      <c r="V395" s="2"/>
      <c r="W395" s="3"/>
      <c r="X395" s="3">
        <v>7.0199999999999999E-2</v>
      </c>
      <c r="Y395" s="2">
        <f>Y324</f>
        <v>142</v>
      </c>
      <c r="Z395" s="3">
        <f>Y395*X395</f>
        <v>9.968399999999999</v>
      </c>
      <c r="AA395" s="2">
        <f t="shared" ref="AA395:AB398" si="254">T395+V395+Y395</f>
        <v>142</v>
      </c>
      <c r="AB395" s="3">
        <f t="shared" si="254"/>
        <v>9.968399999999999</v>
      </c>
      <c r="AC395" s="2"/>
      <c r="AD395" s="109" t="b">
        <f t="shared" si="248"/>
        <v>1</v>
      </c>
      <c r="AE395" s="109" t="b">
        <f t="shared" si="249"/>
        <v>1</v>
      </c>
    </row>
    <row r="396" spans="1:31">
      <c r="A396" s="2"/>
      <c r="B396" s="2" t="s">
        <v>173</v>
      </c>
      <c r="C396" s="2">
        <v>5145</v>
      </c>
      <c r="D396" s="3">
        <v>8.4892500000000002</v>
      </c>
      <c r="E396" s="2"/>
      <c r="F396" s="222"/>
      <c r="G396" s="108">
        <f t="shared" si="246"/>
        <v>0</v>
      </c>
      <c r="H396" s="108">
        <f t="shared" si="247"/>
        <v>0</v>
      </c>
      <c r="I396" s="2">
        <f t="shared" si="252"/>
        <v>5145</v>
      </c>
      <c r="J396" s="3">
        <f t="shared" si="252"/>
        <v>8.4892500000000002</v>
      </c>
      <c r="K396" s="2"/>
      <c r="L396" s="3"/>
      <c r="M396" s="2"/>
      <c r="N396" s="3"/>
      <c r="O396" s="3">
        <v>6.0199999999999997E-2</v>
      </c>
      <c r="P396" s="2">
        <f>P395</f>
        <v>142</v>
      </c>
      <c r="Q396" s="3">
        <f>P396*O396</f>
        <v>8.5483999999999991</v>
      </c>
      <c r="R396" s="2">
        <f t="shared" si="253"/>
        <v>142</v>
      </c>
      <c r="S396" s="3">
        <f t="shared" si="253"/>
        <v>8.5483999999999991</v>
      </c>
      <c r="T396" s="2"/>
      <c r="U396" s="3"/>
      <c r="V396" s="2"/>
      <c r="W396" s="3"/>
      <c r="X396" s="3">
        <v>6.0199999999999997E-2</v>
      </c>
      <c r="Y396" s="2">
        <f>Y395</f>
        <v>142</v>
      </c>
      <c r="Z396" s="3">
        <f>Y396*X396</f>
        <v>8.5483999999999991</v>
      </c>
      <c r="AA396" s="2">
        <f t="shared" si="254"/>
        <v>142</v>
      </c>
      <c r="AB396" s="3">
        <f t="shared" si="254"/>
        <v>8.5483999999999991</v>
      </c>
      <c r="AC396" s="2"/>
      <c r="AD396" s="109" t="b">
        <f t="shared" si="248"/>
        <v>1</v>
      </c>
      <c r="AE396" s="109" t="b">
        <f t="shared" si="249"/>
        <v>1</v>
      </c>
    </row>
    <row r="397" spans="1:31">
      <c r="A397" s="2"/>
      <c r="B397" s="2" t="s">
        <v>174</v>
      </c>
      <c r="C397" s="2">
        <v>4328</v>
      </c>
      <c r="D397" s="3">
        <v>21.4236</v>
      </c>
      <c r="E397" s="2">
        <f>E325</f>
        <v>110</v>
      </c>
      <c r="F397" s="222">
        <f>(E397*0.001)+0.045</f>
        <v>0.155</v>
      </c>
      <c r="G397" s="108">
        <f t="shared" si="246"/>
        <v>2.5415896487985212E-2</v>
      </c>
      <c r="H397" s="108">
        <f t="shared" si="247"/>
        <v>7.2350118560839446E-3</v>
      </c>
      <c r="I397" s="2">
        <f t="shared" si="252"/>
        <v>4218</v>
      </c>
      <c r="J397" s="3">
        <f t="shared" si="252"/>
        <v>21.268599999999999</v>
      </c>
      <c r="K397" s="2"/>
      <c r="L397" s="3"/>
      <c r="M397" s="2"/>
      <c r="N397" s="3"/>
      <c r="O397" s="3">
        <v>0.18959999999999999</v>
      </c>
      <c r="P397" s="2">
        <f>P325</f>
        <v>109</v>
      </c>
      <c r="Q397" s="3">
        <f>P397*O397</f>
        <v>20.666399999999999</v>
      </c>
      <c r="R397" s="2">
        <f t="shared" si="253"/>
        <v>109</v>
      </c>
      <c r="S397" s="3">
        <f t="shared" si="253"/>
        <v>20.666399999999999</v>
      </c>
      <c r="T397" s="2"/>
      <c r="U397" s="3"/>
      <c r="V397" s="2"/>
      <c r="W397" s="3"/>
      <c r="X397" s="3">
        <v>0.18959999999999999</v>
      </c>
      <c r="Y397" s="2">
        <f>Y325</f>
        <v>109</v>
      </c>
      <c r="Z397" s="3">
        <f>Y397*X397</f>
        <v>20.666399999999999</v>
      </c>
      <c r="AA397" s="2">
        <f t="shared" si="254"/>
        <v>109</v>
      </c>
      <c r="AB397" s="3">
        <f t="shared" si="254"/>
        <v>20.666399999999999</v>
      </c>
      <c r="AC397" s="2"/>
      <c r="AD397" s="109" t="b">
        <f t="shared" si="248"/>
        <v>1</v>
      </c>
      <c r="AE397" s="109" t="b">
        <f t="shared" si="249"/>
        <v>1</v>
      </c>
    </row>
    <row r="398" spans="1:31" ht="63">
      <c r="A398" s="2">
        <v>24.03</v>
      </c>
      <c r="B398" s="308" t="s">
        <v>279</v>
      </c>
      <c r="C398" s="2">
        <v>1</v>
      </c>
      <c r="D398" s="3">
        <v>6</v>
      </c>
      <c r="E398" s="2">
        <v>1</v>
      </c>
      <c r="F398" s="222">
        <v>0.14000000000000001</v>
      </c>
      <c r="G398" s="108">
        <f t="shared" si="246"/>
        <v>1</v>
      </c>
      <c r="H398" s="108">
        <f t="shared" si="247"/>
        <v>2.3333333333333334E-2</v>
      </c>
      <c r="I398" s="2">
        <f t="shared" si="252"/>
        <v>0</v>
      </c>
      <c r="J398" s="3">
        <f t="shared" si="252"/>
        <v>5.86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3"/>
        <v>1</v>
      </c>
      <c r="S398" s="3">
        <f t="shared" si="253"/>
        <v>11.25</v>
      </c>
      <c r="T398" s="2"/>
      <c r="U398" s="3"/>
      <c r="V398" s="2"/>
      <c r="W398" s="3"/>
      <c r="X398" s="2">
        <v>11.25</v>
      </c>
      <c r="Y398" s="2">
        <v>1</v>
      </c>
      <c r="Z398" s="3">
        <f>X398*Y398</f>
        <v>11.25</v>
      </c>
      <c r="AA398" s="2">
        <f t="shared" si="254"/>
        <v>1</v>
      </c>
      <c r="AB398" s="3">
        <f t="shared" si="254"/>
        <v>11.25</v>
      </c>
      <c r="AC398" s="2"/>
      <c r="AD398" s="109" t="b">
        <f t="shared" si="248"/>
        <v>1</v>
      </c>
      <c r="AE398" s="109" t="b">
        <f t="shared" si="249"/>
        <v>1</v>
      </c>
    </row>
    <row r="399" spans="1:31" s="176" customFormat="1">
      <c r="A399" s="4"/>
      <c r="B399" s="4" t="s">
        <v>108</v>
      </c>
      <c r="C399" s="4">
        <f>SUM(C394:C398)</f>
        <v>9638</v>
      </c>
      <c r="D399" s="5">
        <f>SUM(D394:D398)</f>
        <v>46.408850000000001</v>
      </c>
      <c r="E399" s="4">
        <f>SUM(E394:E398)</f>
        <v>254</v>
      </c>
      <c r="F399" s="5">
        <f>SUM(F394:F398)</f>
        <v>0.60960000000000003</v>
      </c>
      <c r="G399" s="175">
        <f t="shared" si="246"/>
        <v>2.6354015355882963E-2</v>
      </c>
      <c r="H399" s="175">
        <f t="shared" si="247"/>
        <v>1.313542567850744E-2</v>
      </c>
      <c r="I399" s="4">
        <f t="shared" ref="I399:N399" si="255">SUM(I394:I398)</f>
        <v>9384</v>
      </c>
      <c r="J399" s="5">
        <f t="shared" si="255"/>
        <v>45.799250000000001</v>
      </c>
      <c r="K399" s="4">
        <f t="shared" si="255"/>
        <v>0</v>
      </c>
      <c r="L399" s="5">
        <f t="shared" si="255"/>
        <v>0</v>
      </c>
      <c r="M399" s="4">
        <f t="shared" si="255"/>
        <v>0</v>
      </c>
      <c r="N399" s="5">
        <f t="shared" si="255"/>
        <v>0</v>
      </c>
      <c r="O399" s="4"/>
      <c r="P399" s="4">
        <f t="shared" ref="P399:W399" si="256">SUM(P394:P398)</f>
        <v>394</v>
      </c>
      <c r="Q399" s="5">
        <f t="shared" si="256"/>
        <v>50.433199999999999</v>
      </c>
      <c r="R399" s="4">
        <f t="shared" si="256"/>
        <v>394</v>
      </c>
      <c r="S399" s="5">
        <f t="shared" si="256"/>
        <v>50.433199999999999</v>
      </c>
      <c r="T399" s="4">
        <f t="shared" si="256"/>
        <v>0</v>
      </c>
      <c r="U399" s="5">
        <f t="shared" si="256"/>
        <v>0</v>
      </c>
      <c r="V399" s="4">
        <f t="shared" si="256"/>
        <v>0</v>
      </c>
      <c r="W399" s="5">
        <f t="shared" si="256"/>
        <v>0</v>
      </c>
      <c r="X399" s="4"/>
      <c r="Y399" s="4">
        <f>SUM(Y394:Y398)</f>
        <v>394</v>
      </c>
      <c r="Z399" s="5">
        <f>SUM(Z394:Z398)</f>
        <v>50.433199999999999</v>
      </c>
      <c r="AA399" s="4">
        <f>SUM(AA394:AA398)</f>
        <v>394</v>
      </c>
      <c r="AB399" s="5">
        <f>SUM(AB394:AB398)</f>
        <v>50.433199999999999</v>
      </c>
      <c r="AC399" s="4"/>
      <c r="AD399" s="109" t="b">
        <f t="shared" si="248"/>
        <v>0</v>
      </c>
      <c r="AE399" s="109" t="b">
        <f t="shared" si="249"/>
        <v>1</v>
      </c>
    </row>
    <row r="400" spans="1:31" s="176" customFormat="1" ht="31.5">
      <c r="A400" s="4"/>
      <c r="B400" s="4" t="s">
        <v>280</v>
      </c>
      <c r="C400" s="4">
        <f>C399+C393+C386+C347+C343+C337+C333+C330+C326+C322+C315+C311+C306+C297+C283+C260+C216+C212+C206+C193+C149+C147+C143+C78</f>
        <v>45454</v>
      </c>
      <c r="D400" s="5">
        <f>D399+D393+D386+D347+D343+D337+D333+D330+D326+D322+D315+D311+D306+D297+D283+D260+D216+D212+D206+D193+D149+D147+D143+D78</f>
        <v>2900.6919252000007</v>
      </c>
      <c r="E400" s="4">
        <f>E399+E393+E386+E347+E343+E337+E333+E330+E326+E322+E315+E311+E306+E297+E283+E260+E216+E212+E206+E193+E149+E147+E143+E78</f>
        <v>31644</v>
      </c>
      <c r="F400" s="5">
        <f>F399+F393+F386+F347+F343+F337+F333+F330+F326+F322+F315+F311+F306+F297+F283+F260+F216+F212+F206+F193+F149+F147+F143+F78</f>
        <v>2018.9577940000006</v>
      </c>
      <c r="G400" s="175">
        <f t="shared" si="246"/>
        <v>0.69617635411624934</v>
      </c>
      <c r="H400" s="175">
        <f t="shared" si="247"/>
        <v>0.69602627444167309</v>
      </c>
      <c r="I400" s="4">
        <f t="shared" ref="I400:N400" si="257">I399+I393+I386+I347+I343+I337+I333+I330+I326+I322+I315+I311+I306+I297+I283+I260+I216+I212+I206+I193+I149+I147+I143+I78</f>
        <v>13810</v>
      </c>
      <c r="J400" s="5">
        <f t="shared" si="257"/>
        <v>199.96515519999997</v>
      </c>
      <c r="K400" s="4">
        <f t="shared" si="257"/>
        <v>0</v>
      </c>
      <c r="L400" s="5">
        <f t="shared" si="257"/>
        <v>681.76897600000007</v>
      </c>
      <c r="M400" s="4">
        <f t="shared" si="257"/>
        <v>0</v>
      </c>
      <c r="N400" s="5">
        <f t="shared" si="257"/>
        <v>0</v>
      </c>
      <c r="O400" s="4"/>
      <c r="P400" s="4">
        <f t="shared" ref="P400:V400" si="258">P399+P393+P386+P347+P343+P337+P333+P330+P326+P322+P315+P311+P306+P297+P283+P260+P216+P212+P206+P193+P149+P147+P143+P78</f>
        <v>32502</v>
      </c>
      <c r="Q400" s="5">
        <f t="shared" si="258"/>
        <v>2023.9346999999998</v>
      </c>
      <c r="R400" s="4">
        <f t="shared" si="258"/>
        <v>32499</v>
      </c>
      <c r="S400" s="5">
        <f t="shared" si="258"/>
        <v>2705.7036760000001</v>
      </c>
      <c r="T400" s="4">
        <f t="shared" si="258"/>
        <v>0</v>
      </c>
      <c r="U400" s="5">
        <f>U399+U393+U386+U347+U343+U337+U333+U330+U326+U322+U315+U311+U306+U297+U283+U260+U216+U212+U206+U193+U149+U147+U143+U78</f>
        <v>681.76897600000007</v>
      </c>
      <c r="V400" s="4">
        <f t="shared" si="258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32502</v>
      </c>
      <c r="Z400" s="5">
        <f>Z399+Z393+Z386+Z347+Z343+Z337+Z333+Z330+Z326+Z322+Z315+Z311+Z306+Z297+Z283+Z260+Z216+Z212+Z206+Z193+Z149+Z147+Z143+Z78</f>
        <v>2023.9346999999998</v>
      </c>
      <c r="AA400" s="4">
        <f>AA399+AA393+AA386+AA347+AA343+AA337+AA333+AA330+AA326+AA322+AA315+AA311+AA306+AA297+AA283+AA260+AA216+AA212+AA206+AA193+AA149+AA147+AA143+AA78</f>
        <v>32499</v>
      </c>
      <c r="AB400" s="5">
        <f>AB399+AB393+AB386+AB347+AB343+AB337+AB333+AB330+AB326+AB322+AB315+AB311+AB306+AB297+AB283+AB260+AB216+AB212+AB206+AB193+AB149+AB147+AB143+AB78</f>
        <v>2705.7036760000001</v>
      </c>
      <c r="AC400" s="4"/>
      <c r="AD400" s="109" t="b">
        <f t="shared" si="248"/>
        <v>0</v>
      </c>
      <c r="AE400" s="109" t="b">
        <f t="shared" si="249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8"/>
        <v>1</v>
      </c>
      <c r="AE401" s="109" t="b">
        <f t="shared" si="249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6"/>
        <v>#DIV/0!</v>
      </c>
      <c r="H402" s="108" t="e">
        <f t="shared" si="247"/>
        <v>#DIV/0!</v>
      </c>
      <c r="I402" s="2">
        <f t="shared" ref="I402:J443" si="259">C402-E402</f>
        <v>0</v>
      </c>
      <c r="J402" s="3">
        <f t="shared" si="259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8"/>
        <v>1</v>
      </c>
      <c r="AE402" s="109" t="b">
        <f t="shared" si="249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6"/>
        <v>#DIV/0!</v>
      </c>
      <c r="H403" s="108" t="e">
        <f t="shared" si="247"/>
        <v>#DIV/0!</v>
      </c>
      <c r="I403" s="2">
        <f t="shared" si="259"/>
        <v>0</v>
      </c>
      <c r="J403" s="3">
        <f t="shared" si="259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8"/>
        <v>1</v>
      </c>
      <c r="AE403" s="109" t="b">
        <f t="shared" si="249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6"/>
        <v>#DIV/0!</v>
      </c>
      <c r="H404" s="175" t="e">
        <f t="shared" si="247"/>
        <v>#DIV/0!</v>
      </c>
      <c r="I404" s="4">
        <f t="shared" ref="I404:N404" si="260">SUM(I402:I403)</f>
        <v>0</v>
      </c>
      <c r="J404" s="5">
        <f t="shared" si="260"/>
        <v>0</v>
      </c>
      <c r="K404" s="4">
        <f t="shared" si="260"/>
        <v>0</v>
      </c>
      <c r="L404" s="5">
        <f t="shared" si="260"/>
        <v>0</v>
      </c>
      <c r="M404" s="4">
        <f t="shared" si="260"/>
        <v>0</v>
      </c>
      <c r="N404" s="5">
        <f t="shared" si="260"/>
        <v>0</v>
      </c>
      <c r="O404" s="4"/>
      <c r="P404" s="4">
        <f t="shared" ref="P404:W404" si="261">SUM(P402:P403)</f>
        <v>0</v>
      </c>
      <c r="Q404" s="5">
        <f t="shared" si="261"/>
        <v>0</v>
      </c>
      <c r="R404" s="4">
        <f t="shared" si="261"/>
        <v>0</v>
      </c>
      <c r="S404" s="5">
        <f t="shared" si="261"/>
        <v>0</v>
      </c>
      <c r="T404" s="4">
        <f t="shared" si="261"/>
        <v>0</v>
      </c>
      <c r="U404" s="5">
        <f t="shared" si="261"/>
        <v>0</v>
      </c>
      <c r="V404" s="4">
        <f t="shared" si="261"/>
        <v>0</v>
      </c>
      <c r="W404" s="5">
        <f t="shared" si="261"/>
        <v>0</v>
      </c>
      <c r="X404" s="4"/>
      <c r="Y404" s="4">
        <f>SUM(Y402:Y403)</f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8"/>
        <v>1</v>
      </c>
      <c r="AE404" s="109" t="b">
        <f t="shared" si="249"/>
        <v>1</v>
      </c>
    </row>
    <row r="405" spans="1:31" s="176" customFormat="1">
      <c r="A405" s="4"/>
      <c r="B405" s="4" t="s">
        <v>284</v>
      </c>
      <c r="C405" s="4">
        <f>C404+C400</f>
        <v>45454</v>
      </c>
      <c r="D405" s="5">
        <f>D404+D400</f>
        <v>2900.6919252000007</v>
      </c>
      <c r="E405" s="4">
        <f>E404+E400</f>
        <v>31644</v>
      </c>
      <c r="F405" s="5">
        <f>F404+F400</f>
        <v>2018.9577940000006</v>
      </c>
      <c r="G405" s="175">
        <f t="shared" si="246"/>
        <v>0.69617635411624934</v>
      </c>
      <c r="H405" s="175">
        <f t="shared" si="247"/>
        <v>0.69602627444167309</v>
      </c>
      <c r="I405" s="4">
        <f t="shared" ref="I405:N405" si="262">I404+I400</f>
        <v>13810</v>
      </c>
      <c r="J405" s="5">
        <f t="shared" si="262"/>
        <v>199.96515519999997</v>
      </c>
      <c r="K405" s="4">
        <f t="shared" si="262"/>
        <v>0</v>
      </c>
      <c r="L405" s="5">
        <f t="shared" si="262"/>
        <v>681.76897600000007</v>
      </c>
      <c r="M405" s="4">
        <f t="shared" si="262"/>
        <v>0</v>
      </c>
      <c r="N405" s="5">
        <f t="shared" si="262"/>
        <v>0</v>
      </c>
      <c r="O405" s="4"/>
      <c r="P405" s="4">
        <f t="shared" ref="P405:W405" si="263">P404+P400</f>
        <v>32502</v>
      </c>
      <c r="Q405" s="5">
        <f t="shared" si="263"/>
        <v>2023.9346999999998</v>
      </c>
      <c r="R405" s="4">
        <f t="shared" si="263"/>
        <v>32499</v>
      </c>
      <c r="S405" s="5">
        <f>S404+S400</f>
        <v>2705.7036760000001</v>
      </c>
      <c r="T405" s="4">
        <f t="shared" si="263"/>
        <v>0</v>
      </c>
      <c r="U405" s="5">
        <f t="shared" si="263"/>
        <v>681.76897600000007</v>
      </c>
      <c r="V405" s="4">
        <f t="shared" si="263"/>
        <v>0</v>
      </c>
      <c r="W405" s="5">
        <f t="shared" si="263"/>
        <v>0</v>
      </c>
      <c r="X405" s="4"/>
      <c r="Y405" s="4">
        <f>Y404+Y400</f>
        <v>32502</v>
      </c>
      <c r="Z405" s="5">
        <f>Z404+Z400</f>
        <v>2023.9346999999998</v>
      </c>
      <c r="AA405" s="4">
        <f>AA404+AA400</f>
        <v>32499</v>
      </c>
      <c r="AB405" s="5">
        <f>AB404+AB400</f>
        <v>2705.7036760000001</v>
      </c>
      <c r="AC405" s="4"/>
      <c r="AD405" s="109" t="b">
        <f t="shared" si="248"/>
        <v>0</v>
      </c>
      <c r="AE405" s="109" t="b">
        <f t="shared" si="249"/>
        <v>1</v>
      </c>
    </row>
    <row r="406" spans="1:31" s="176" customFormat="1" ht="78.7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8"/>
        <v>1</v>
      </c>
      <c r="AE406" s="109" t="b">
        <f t="shared" si="249"/>
        <v>1</v>
      </c>
    </row>
    <row r="407" spans="1:31" s="176" customFormat="1" ht="31.5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8"/>
        <v>1</v>
      </c>
      <c r="AE407" s="109" t="b">
        <f t="shared" si="249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8"/>
        <v>1</v>
      </c>
      <c r="AE408" s="109" t="b">
        <f t="shared" si="249"/>
        <v>1</v>
      </c>
    </row>
    <row r="409" spans="1:31" ht="31.5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6"/>
        <v>#DIV/0!</v>
      </c>
      <c r="H409" s="108" t="e">
        <f t="shared" si="247"/>
        <v>#DIV/0!</v>
      </c>
      <c r="I409" s="2"/>
      <c r="J409" s="3"/>
      <c r="K409" s="2">
        <f t="shared" ref="K409:L417" si="264">C409-E409</f>
        <v>0</v>
      </c>
      <c r="L409" s="3">
        <f t="shared" si="264"/>
        <v>0</v>
      </c>
      <c r="M409" s="2"/>
      <c r="N409" s="3"/>
      <c r="O409" s="2"/>
      <c r="P409" s="2"/>
      <c r="Q409" s="3"/>
      <c r="R409" s="2">
        <f t="shared" ref="R409:R417" si="265">K409+M409+P409</f>
        <v>0</v>
      </c>
      <c r="S409" s="3">
        <f t="shared" ref="S409:S417" si="266">L409+N409+Q409</f>
        <v>0</v>
      </c>
      <c r="T409" s="2"/>
      <c r="U409" s="3"/>
      <c r="V409" s="2"/>
      <c r="W409" s="3"/>
      <c r="X409" s="2"/>
      <c r="Y409" s="2"/>
      <c r="Z409" s="3">
        <f t="shared" ref="Z409:Z417" si="267">X409*Y409</f>
        <v>0</v>
      </c>
      <c r="AA409" s="2">
        <f t="shared" ref="AA409:AA417" si="268">T409+V409+Y409</f>
        <v>0</v>
      </c>
      <c r="AB409" s="3">
        <f t="shared" ref="AB409:AB417" si="269">U409+W409+Z409</f>
        <v>0</v>
      </c>
      <c r="AC409" s="2"/>
      <c r="AD409" s="109" t="b">
        <f t="shared" si="248"/>
        <v>1</v>
      </c>
      <c r="AE409" s="109" t="b">
        <f t="shared" si="249"/>
        <v>1</v>
      </c>
    </row>
    <row r="410" spans="1:31" ht="47.2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6"/>
        <v>#DIV/0!</v>
      </c>
      <c r="H410" s="108" t="e">
        <f t="shared" si="247"/>
        <v>#DIV/0!</v>
      </c>
      <c r="I410" s="2"/>
      <c r="J410" s="3"/>
      <c r="K410" s="2">
        <f t="shared" si="264"/>
        <v>0</v>
      </c>
      <c r="L410" s="3">
        <f t="shared" si="264"/>
        <v>0</v>
      </c>
      <c r="M410" s="2"/>
      <c r="N410" s="3"/>
      <c r="O410" s="2"/>
      <c r="P410" s="2"/>
      <c r="Q410" s="3"/>
      <c r="R410" s="2">
        <f t="shared" si="265"/>
        <v>0</v>
      </c>
      <c r="S410" s="3">
        <f t="shared" si="266"/>
        <v>0</v>
      </c>
      <c r="T410" s="2"/>
      <c r="U410" s="3"/>
      <c r="V410" s="2"/>
      <c r="W410" s="3"/>
      <c r="X410" s="2"/>
      <c r="Y410" s="2"/>
      <c r="Z410" s="3">
        <f t="shared" si="267"/>
        <v>0</v>
      </c>
      <c r="AA410" s="2">
        <f t="shared" si="268"/>
        <v>0</v>
      </c>
      <c r="AB410" s="3">
        <f t="shared" si="269"/>
        <v>0</v>
      </c>
      <c r="AC410" s="2"/>
      <c r="AD410" s="109" t="b">
        <f t="shared" si="248"/>
        <v>1</v>
      </c>
      <c r="AE410" s="109" t="b">
        <f t="shared" si="249"/>
        <v>1</v>
      </c>
    </row>
    <row r="411" spans="1:31">
      <c r="A411" s="2">
        <f t="shared" ref="A411:A417" si="270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6"/>
        <v>#DIV/0!</v>
      </c>
      <c r="H411" s="108" t="e">
        <f t="shared" si="247"/>
        <v>#DIV/0!</v>
      </c>
      <c r="I411" s="2"/>
      <c r="J411" s="3"/>
      <c r="K411" s="2">
        <f t="shared" si="264"/>
        <v>0</v>
      </c>
      <c r="L411" s="3">
        <f t="shared" si="264"/>
        <v>0</v>
      </c>
      <c r="M411" s="2"/>
      <c r="N411" s="3"/>
      <c r="O411" s="2"/>
      <c r="P411" s="2"/>
      <c r="Q411" s="3"/>
      <c r="R411" s="2">
        <f t="shared" si="265"/>
        <v>0</v>
      </c>
      <c r="S411" s="3">
        <f t="shared" si="266"/>
        <v>0</v>
      </c>
      <c r="T411" s="2"/>
      <c r="U411" s="3"/>
      <c r="V411" s="2"/>
      <c r="W411" s="3"/>
      <c r="X411" s="2"/>
      <c r="Y411" s="2"/>
      <c r="Z411" s="3">
        <f t="shared" si="267"/>
        <v>0</v>
      </c>
      <c r="AA411" s="2">
        <f t="shared" si="268"/>
        <v>0</v>
      </c>
      <c r="AB411" s="3">
        <f t="shared" si="269"/>
        <v>0</v>
      </c>
      <c r="AC411" s="2"/>
      <c r="AD411" s="109" t="b">
        <f t="shared" si="248"/>
        <v>1</v>
      </c>
      <c r="AE411" s="109" t="b">
        <f t="shared" si="249"/>
        <v>1</v>
      </c>
    </row>
    <row r="412" spans="1:31">
      <c r="A412" s="2">
        <f t="shared" si="270"/>
        <v>26.040000000000006</v>
      </c>
      <c r="B412" s="2" t="s">
        <v>291</v>
      </c>
      <c r="C412" s="2"/>
      <c r="D412" s="3"/>
      <c r="E412" s="2"/>
      <c r="F412" s="3"/>
      <c r="G412" s="108" t="e">
        <f t="shared" si="246"/>
        <v>#DIV/0!</v>
      </c>
      <c r="H412" s="108" t="e">
        <f t="shared" si="247"/>
        <v>#DIV/0!</v>
      </c>
      <c r="I412" s="2"/>
      <c r="J412" s="3"/>
      <c r="K412" s="2">
        <f t="shared" si="264"/>
        <v>0</v>
      </c>
      <c r="L412" s="3">
        <f t="shared" si="264"/>
        <v>0</v>
      </c>
      <c r="M412" s="2"/>
      <c r="N412" s="3"/>
      <c r="O412" s="2"/>
      <c r="P412" s="2"/>
      <c r="Q412" s="3"/>
      <c r="R412" s="2">
        <f t="shared" si="265"/>
        <v>0</v>
      </c>
      <c r="S412" s="3">
        <f t="shared" si="266"/>
        <v>0</v>
      </c>
      <c r="T412" s="2"/>
      <c r="U412" s="3"/>
      <c r="V412" s="2"/>
      <c r="W412" s="3"/>
      <c r="X412" s="2"/>
      <c r="Y412" s="2"/>
      <c r="Z412" s="3">
        <f t="shared" si="267"/>
        <v>0</v>
      </c>
      <c r="AA412" s="2">
        <f t="shared" si="268"/>
        <v>0</v>
      </c>
      <c r="AB412" s="3">
        <f t="shared" si="269"/>
        <v>0</v>
      </c>
      <c r="AC412" s="2"/>
      <c r="AD412" s="109" t="b">
        <f t="shared" si="248"/>
        <v>1</v>
      </c>
      <c r="AE412" s="109" t="b">
        <f t="shared" si="249"/>
        <v>1</v>
      </c>
    </row>
    <row r="413" spans="1:31" ht="31.5">
      <c r="A413" s="2">
        <f t="shared" si="270"/>
        <v>26.050000000000008</v>
      </c>
      <c r="B413" s="2" t="s">
        <v>292</v>
      </c>
      <c r="C413" s="2"/>
      <c r="D413" s="3"/>
      <c r="E413" s="2"/>
      <c r="F413" s="3"/>
      <c r="G413" s="108" t="e">
        <f t="shared" si="246"/>
        <v>#DIV/0!</v>
      </c>
      <c r="H413" s="108" t="e">
        <f t="shared" si="247"/>
        <v>#DIV/0!</v>
      </c>
      <c r="I413" s="2"/>
      <c r="J413" s="3"/>
      <c r="K413" s="2">
        <f t="shared" si="264"/>
        <v>0</v>
      </c>
      <c r="L413" s="3">
        <f t="shared" si="264"/>
        <v>0</v>
      </c>
      <c r="M413" s="2"/>
      <c r="N413" s="3"/>
      <c r="O413" s="2"/>
      <c r="P413" s="2"/>
      <c r="Q413" s="3"/>
      <c r="R413" s="2">
        <f t="shared" si="265"/>
        <v>0</v>
      </c>
      <c r="S413" s="3">
        <f t="shared" si="266"/>
        <v>0</v>
      </c>
      <c r="T413" s="2"/>
      <c r="U413" s="3"/>
      <c r="V413" s="2"/>
      <c r="W413" s="3"/>
      <c r="X413" s="2"/>
      <c r="Y413" s="2"/>
      <c r="Z413" s="3">
        <f t="shared" si="267"/>
        <v>0</v>
      </c>
      <c r="AA413" s="2">
        <f t="shared" si="268"/>
        <v>0</v>
      </c>
      <c r="AB413" s="3">
        <f t="shared" si="269"/>
        <v>0</v>
      </c>
      <c r="AC413" s="2"/>
      <c r="AD413" s="109" t="b">
        <f t="shared" si="248"/>
        <v>1</v>
      </c>
      <c r="AE413" s="109" t="b">
        <f t="shared" si="249"/>
        <v>1</v>
      </c>
    </row>
    <row r="414" spans="1:31" ht="47.25">
      <c r="A414" s="2">
        <f t="shared" si="270"/>
        <v>26.060000000000009</v>
      </c>
      <c r="B414" s="2" t="s">
        <v>33</v>
      </c>
      <c r="C414" s="2"/>
      <c r="D414" s="3"/>
      <c r="E414" s="2"/>
      <c r="F414" s="3"/>
      <c r="G414" s="108" t="e">
        <f t="shared" si="246"/>
        <v>#DIV/0!</v>
      </c>
      <c r="H414" s="108" t="e">
        <f t="shared" si="247"/>
        <v>#DIV/0!</v>
      </c>
      <c r="I414" s="2"/>
      <c r="J414" s="3"/>
      <c r="K414" s="2">
        <f t="shared" si="264"/>
        <v>0</v>
      </c>
      <c r="L414" s="3">
        <f t="shared" si="264"/>
        <v>0</v>
      </c>
      <c r="M414" s="2"/>
      <c r="N414" s="3"/>
      <c r="O414" s="2"/>
      <c r="P414" s="2"/>
      <c r="Q414" s="3"/>
      <c r="R414" s="2">
        <f t="shared" si="265"/>
        <v>0</v>
      </c>
      <c r="S414" s="3">
        <f t="shared" si="266"/>
        <v>0</v>
      </c>
      <c r="T414" s="2"/>
      <c r="U414" s="3"/>
      <c r="V414" s="2"/>
      <c r="W414" s="3"/>
      <c r="X414" s="2"/>
      <c r="Y414" s="2"/>
      <c r="Z414" s="3">
        <f t="shared" si="267"/>
        <v>0</v>
      </c>
      <c r="AA414" s="2">
        <f t="shared" si="268"/>
        <v>0</v>
      </c>
      <c r="AB414" s="3">
        <f t="shared" si="269"/>
        <v>0</v>
      </c>
      <c r="AC414" s="2"/>
      <c r="AD414" s="109" t="b">
        <f t="shared" si="248"/>
        <v>1</v>
      </c>
      <c r="AE414" s="109" t="b">
        <f t="shared" si="249"/>
        <v>1</v>
      </c>
    </row>
    <row r="415" spans="1:31" ht="47.25">
      <c r="A415" s="2">
        <f t="shared" si="270"/>
        <v>26.070000000000011</v>
      </c>
      <c r="B415" s="2" t="s">
        <v>34</v>
      </c>
      <c r="C415" s="2"/>
      <c r="D415" s="3"/>
      <c r="E415" s="2"/>
      <c r="F415" s="3"/>
      <c r="G415" s="108" t="e">
        <f t="shared" si="246"/>
        <v>#DIV/0!</v>
      </c>
      <c r="H415" s="108" t="e">
        <f t="shared" si="247"/>
        <v>#DIV/0!</v>
      </c>
      <c r="I415" s="2"/>
      <c r="J415" s="3"/>
      <c r="K415" s="2">
        <f t="shared" si="264"/>
        <v>0</v>
      </c>
      <c r="L415" s="3">
        <f t="shared" si="264"/>
        <v>0</v>
      </c>
      <c r="M415" s="2"/>
      <c r="N415" s="3"/>
      <c r="O415" s="2"/>
      <c r="P415" s="2"/>
      <c r="Q415" s="3"/>
      <c r="R415" s="2">
        <f t="shared" si="265"/>
        <v>0</v>
      </c>
      <c r="S415" s="3">
        <f t="shared" si="266"/>
        <v>0</v>
      </c>
      <c r="T415" s="2"/>
      <c r="U415" s="3"/>
      <c r="V415" s="2"/>
      <c r="W415" s="3"/>
      <c r="X415" s="2"/>
      <c r="Y415" s="2"/>
      <c r="Z415" s="3">
        <f t="shared" si="267"/>
        <v>0</v>
      </c>
      <c r="AA415" s="2">
        <f t="shared" si="268"/>
        <v>0</v>
      </c>
      <c r="AB415" s="3">
        <f t="shared" si="269"/>
        <v>0</v>
      </c>
      <c r="AC415" s="2"/>
      <c r="AD415" s="109" t="b">
        <f t="shared" si="248"/>
        <v>1</v>
      </c>
      <c r="AE415" s="109" t="b">
        <f t="shared" si="249"/>
        <v>1</v>
      </c>
    </row>
    <row r="416" spans="1:31">
      <c r="A416" s="2">
        <f t="shared" si="270"/>
        <v>26.080000000000013</v>
      </c>
      <c r="B416" s="2" t="s">
        <v>293</v>
      </c>
      <c r="C416" s="2"/>
      <c r="D416" s="3"/>
      <c r="E416" s="2"/>
      <c r="F416" s="3"/>
      <c r="G416" s="108" t="e">
        <f t="shared" si="246"/>
        <v>#DIV/0!</v>
      </c>
      <c r="H416" s="108" t="e">
        <f t="shared" si="247"/>
        <v>#DIV/0!</v>
      </c>
      <c r="I416" s="2"/>
      <c r="J416" s="3"/>
      <c r="K416" s="2">
        <f t="shared" si="264"/>
        <v>0</v>
      </c>
      <c r="L416" s="3">
        <f t="shared" si="264"/>
        <v>0</v>
      </c>
      <c r="M416" s="2"/>
      <c r="N416" s="3"/>
      <c r="O416" s="2"/>
      <c r="P416" s="2"/>
      <c r="Q416" s="3"/>
      <c r="R416" s="2">
        <f t="shared" si="265"/>
        <v>0</v>
      </c>
      <c r="S416" s="3">
        <f t="shared" si="266"/>
        <v>0</v>
      </c>
      <c r="T416" s="2"/>
      <c r="U416" s="3"/>
      <c r="V416" s="2"/>
      <c r="W416" s="3"/>
      <c r="X416" s="2"/>
      <c r="Y416" s="2"/>
      <c r="Z416" s="3">
        <f t="shared" si="267"/>
        <v>0</v>
      </c>
      <c r="AA416" s="2">
        <f t="shared" si="268"/>
        <v>0</v>
      </c>
      <c r="AB416" s="3">
        <f t="shared" si="269"/>
        <v>0</v>
      </c>
      <c r="AC416" s="2"/>
      <c r="AD416" s="109" t="b">
        <f t="shared" si="248"/>
        <v>1</v>
      </c>
      <c r="AE416" s="109" t="b">
        <f t="shared" si="249"/>
        <v>1</v>
      </c>
    </row>
    <row r="417" spans="1:31" ht="47.25">
      <c r="A417" s="2">
        <f t="shared" si="270"/>
        <v>26.090000000000014</v>
      </c>
      <c r="B417" s="2" t="s">
        <v>36</v>
      </c>
      <c r="C417" s="2"/>
      <c r="D417" s="3"/>
      <c r="E417" s="2"/>
      <c r="F417" s="3"/>
      <c r="G417" s="108" t="e">
        <f t="shared" si="246"/>
        <v>#DIV/0!</v>
      </c>
      <c r="H417" s="108" t="e">
        <f t="shared" si="247"/>
        <v>#DIV/0!</v>
      </c>
      <c r="I417" s="2"/>
      <c r="J417" s="3"/>
      <c r="K417" s="2">
        <f t="shared" si="264"/>
        <v>0</v>
      </c>
      <c r="L417" s="3">
        <f t="shared" si="264"/>
        <v>0</v>
      </c>
      <c r="M417" s="2"/>
      <c r="N417" s="3"/>
      <c r="O417" s="2"/>
      <c r="P417" s="2"/>
      <c r="Q417" s="3"/>
      <c r="R417" s="2">
        <f t="shared" si="265"/>
        <v>0</v>
      </c>
      <c r="S417" s="3">
        <f t="shared" si="266"/>
        <v>0</v>
      </c>
      <c r="T417" s="2"/>
      <c r="U417" s="3"/>
      <c r="V417" s="2"/>
      <c r="W417" s="3"/>
      <c r="X417" s="2"/>
      <c r="Y417" s="2"/>
      <c r="Z417" s="3">
        <f t="shared" si="267"/>
        <v>0</v>
      </c>
      <c r="AA417" s="2">
        <f t="shared" si="268"/>
        <v>0</v>
      </c>
      <c r="AB417" s="3">
        <f t="shared" si="269"/>
        <v>0</v>
      </c>
      <c r="AC417" s="2"/>
      <c r="AD417" s="109" t="b">
        <f t="shared" si="248"/>
        <v>1</v>
      </c>
      <c r="AE417" s="109" t="b">
        <f t="shared" si="249"/>
        <v>1</v>
      </c>
    </row>
    <row r="418" spans="1:31" s="176" customFormat="1" ht="31.5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6"/>
        <v>#DIV/0!</v>
      </c>
      <c r="H418" s="175" t="e">
        <f t="shared" si="247"/>
        <v>#DIV/0!</v>
      </c>
      <c r="I418" s="4">
        <f t="shared" si="259"/>
        <v>0</v>
      </c>
      <c r="J418" s="5">
        <f t="shared" si="259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71">SUM(P409:P417)</f>
        <v>0</v>
      </c>
      <c r="Q418" s="5">
        <f t="shared" si="271"/>
        <v>0</v>
      </c>
      <c r="R418" s="4">
        <f t="shared" si="271"/>
        <v>0</v>
      </c>
      <c r="S418" s="5">
        <f t="shared" si="271"/>
        <v>0</v>
      </c>
      <c r="T418" s="4">
        <f t="shared" si="271"/>
        <v>0</v>
      </c>
      <c r="U418" s="5">
        <f t="shared" si="271"/>
        <v>0</v>
      </c>
      <c r="V418" s="4">
        <f t="shared" si="271"/>
        <v>0</v>
      </c>
      <c r="W418" s="5">
        <f t="shared" si="271"/>
        <v>0</v>
      </c>
      <c r="X418" s="4"/>
      <c r="Y418" s="4">
        <f t="shared" si="271"/>
        <v>0</v>
      </c>
      <c r="Z418" s="5">
        <f t="shared" si="271"/>
        <v>0</v>
      </c>
      <c r="AA418" s="4">
        <f t="shared" si="271"/>
        <v>0</v>
      </c>
      <c r="AB418" s="5">
        <f t="shared" si="271"/>
        <v>0</v>
      </c>
      <c r="AC418" s="4"/>
      <c r="AD418" s="109" t="b">
        <f t="shared" si="248"/>
        <v>1</v>
      </c>
      <c r="AE418" s="109" t="b">
        <f t="shared" si="249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8"/>
        <v>1</v>
      </c>
      <c r="AE419" s="109" t="b">
        <f t="shared" si="249"/>
        <v>1</v>
      </c>
    </row>
    <row r="420" spans="1:31" ht="47.2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6"/>
        <v>#DIV/0!</v>
      </c>
      <c r="H420" s="108" t="e">
        <f t="shared" si="247"/>
        <v>#DIV/0!</v>
      </c>
      <c r="I420" s="2">
        <f t="shared" si="259"/>
        <v>0</v>
      </c>
      <c r="J420" s="3">
        <f t="shared" si="259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72">K420+M420+P420</f>
        <v>0</v>
      </c>
      <c r="S420" s="3">
        <f t="shared" si="272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3">T420+V420+Y420</f>
        <v>0</v>
      </c>
      <c r="AB420" s="3">
        <f t="shared" si="273"/>
        <v>0</v>
      </c>
      <c r="AC420" s="2"/>
      <c r="AD420" s="109" t="b">
        <f t="shared" si="248"/>
        <v>1</v>
      </c>
      <c r="AE420" s="109" t="b">
        <f t="shared" si="249"/>
        <v>1</v>
      </c>
    </row>
    <row r="421" spans="1:31" ht="31.5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6"/>
        <v>#DIV/0!</v>
      </c>
      <c r="H421" s="108" t="e">
        <f t="shared" si="247"/>
        <v>#DIV/0!</v>
      </c>
      <c r="I421" s="2">
        <f t="shared" si="259"/>
        <v>0</v>
      </c>
      <c r="J421" s="3">
        <f t="shared" si="259"/>
        <v>0</v>
      </c>
      <c r="K421" s="2"/>
      <c r="L421" s="3"/>
      <c r="M421" s="2"/>
      <c r="N421" s="3"/>
      <c r="O421" s="2"/>
      <c r="P421" s="2"/>
      <c r="Q421" s="3"/>
      <c r="R421" s="2">
        <f t="shared" si="272"/>
        <v>0</v>
      </c>
      <c r="S421" s="3">
        <f t="shared" si="272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3"/>
        <v>0</v>
      </c>
      <c r="AB421" s="3">
        <f t="shared" si="273"/>
        <v>0</v>
      </c>
      <c r="AC421" s="2"/>
      <c r="AD421" s="109" t="b">
        <f t="shared" si="248"/>
        <v>1</v>
      </c>
      <c r="AE421" s="109" t="b">
        <f t="shared" si="249"/>
        <v>1</v>
      </c>
    </row>
    <row r="422" spans="1:31" ht="78.7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6"/>
        <v>#DIV/0!</v>
      </c>
      <c r="H422" s="108" t="e">
        <f t="shared" si="247"/>
        <v>#DIV/0!</v>
      </c>
      <c r="I422" s="2">
        <f t="shared" si="259"/>
        <v>0</v>
      </c>
      <c r="J422" s="3">
        <f t="shared" si="259"/>
        <v>0</v>
      </c>
      <c r="K422" s="2"/>
      <c r="L422" s="3"/>
      <c r="M422" s="2"/>
      <c r="N422" s="3"/>
      <c r="O422" s="2"/>
      <c r="P422" s="2"/>
      <c r="Q422" s="3"/>
      <c r="R422" s="2">
        <f t="shared" si="272"/>
        <v>0</v>
      </c>
      <c r="S422" s="3">
        <f t="shared" si="272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3"/>
        <v>0</v>
      </c>
      <c r="AB422" s="3">
        <f t="shared" si="273"/>
        <v>0</v>
      </c>
      <c r="AC422" s="2"/>
      <c r="AD422" s="109" t="b">
        <f t="shared" si="248"/>
        <v>1</v>
      </c>
      <c r="AE422" s="109" t="b">
        <f t="shared" si="249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>
        <f t="shared" ref="Z423:Z441" si="274">X423*Y423</f>
        <v>0</v>
      </c>
      <c r="AA423" s="2">
        <f t="shared" ref="AA423:AA441" si="275">T423+V423+Y423</f>
        <v>0</v>
      </c>
      <c r="AB423" s="3">
        <f t="shared" ref="AB423:AB441" si="276">U423+W423+Z423</f>
        <v>0</v>
      </c>
      <c r="AC423" s="2"/>
      <c r="AD423" s="109" t="b">
        <f t="shared" si="248"/>
        <v>1</v>
      </c>
      <c r="AE423" s="109" t="b">
        <f t="shared" si="249"/>
        <v>1</v>
      </c>
    </row>
    <row r="424" spans="1:31" ht="31.5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6"/>
        <v>#DIV/0!</v>
      </c>
      <c r="H424" s="108" t="e">
        <f t="shared" si="247"/>
        <v>#DIV/0!</v>
      </c>
      <c r="I424" s="2">
        <f t="shared" si="259"/>
        <v>0</v>
      </c>
      <c r="J424" s="3">
        <f t="shared" si="259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7">K424+M424+P424</f>
        <v>0</v>
      </c>
      <c r="S424" s="3">
        <f t="shared" ref="S424:S441" si="278">L424+N424+Q424</f>
        <v>0</v>
      </c>
      <c r="T424" s="2"/>
      <c r="U424" s="3"/>
      <c r="V424" s="2"/>
      <c r="W424" s="3"/>
      <c r="X424" s="2"/>
      <c r="Y424" s="2"/>
      <c r="Z424" s="3">
        <f t="shared" si="274"/>
        <v>0</v>
      </c>
      <c r="AA424" s="2">
        <f t="shared" si="275"/>
        <v>0</v>
      </c>
      <c r="AB424" s="3">
        <f t="shared" si="276"/>
        <v>0</v>
      </c>
      <c r="AC424" s="2"/>
      <c r="AD424" s="109" t="b">
        <f t="shared" si="248"/>
        <v>1</v>
      </c>
      <c r="AE424" s="109" t="b">
        <f t="shared" si="249"/>
        <v>1</v>
      </c>
    </row>
    <row r="425" spans="1:31" ht="78.7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6"/>
        <v>#DIV/0!</v>
      </c>
      <c r="H425" s="108" t="e">
        <f t="shared" si="247"/>
        <v>#DIV/0!</v>
      </c>
      <c r="I425" s="2">
        <f t="shared" si="259"/>
        <v>0</v>
      </c>
      <c r="J425" s="3">
        <f t="shared" si="259"/>
        <v>0</v>
      </c>
      <c r="K425" s="2"/>
      <c r="L425" s="3"/>
      <c r="M425" s="2"/>
      <c r="N425" s="3"/>
      <c r="O425" s="2"/>
      <c r="P425" s="2"/>
      <c r="Q425" s="3"/>
      <c r="R425" s="2">
        <f t="shared" si="277"/>
        <v>0</v>
      </c>
      <c r="S425" s="3">
        <f t="shared" si="278"/>
        <v>0</v>
      </c>
      <c r="T425" s="2"/>
      <c r="U425" s="3"/>
      <c r="V425" s="2"/>
      <c r="W425" s="3"/>
      <c r="X425" s="2"/>
      <c r="Y425" s="2"/>
      <c r="Z425" s="3">
        <f t="shared" si="274"/>
        <v>0</v>
      </c>
      <c r="AA425" s="2">
        <f t="shared" si="275"/>
        <v>0</v>
      </c>
      <c r="AB425" s="3">
        <f t="shared" si="276"/>
        <v>0</v>
      </c>
      <c r="AC425" s="2"/>
      <c r="AD425" s="109" t="b">
        <f t="shared" si="248"/>
        <v>1</v>
      </c>
      <c r="AE425" s="109" t="b">
        <f t="shared" si="249"/>
        <v>1</v>
      </c>
    </row>
    <row r="426" spans="1:31" ht="78.7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6"/>
        <v>#DIV/0!</v>
      </c>
      <c r="H426" s="108" t="e">
        <f t="shared" si="247"/>
        <v>#DIV/0!</v>
      </c>
      <c r="I426" s="2">
        <f t="shared" si="259"/>
        <v>0</v>
      </c>
      <c r="J426" s="3">
        <f t="shared" si="259"/>
        <v>0</v>
      </c>
      <c r="K426" s="2"/>
      <c r="L426" s="3"/>
      <c r="M426" s="2"/>
      <c r="N426" s="3"/>
      <c r="O426" s="2"/>
      <c r="P426" s="2"/>
      <c r="Q426" s="3"/>
      <c r="R426" s="2">
        <f t="shared" si="277"/>
        <v>0</v>
      </c>
      <c r="S426" s="3">
        <f t="shared" si="278"/>
        <v>0</v>
      </c>
      <c r="T426" s="2"/>
      <c r="U426" s="3"/>
      <c r="V426" s="2"/>
      <c r="W426" s="3"/>
      <c r="X426" s="2"/>
      <c r="Y426" s="2"/>
      <c r="Z426" s="3">
        <f t="shared" si="274"/>
        <v>0</v>
      </c>
      <c r="AA426" s="2">
        <f t="shared" si="275"/>
        <v>0</v>
      </c>
      <c r="AB426" s="3">
        <f t="shared" si="276"/>
        <v>0</v>
      </c>
      <c r="AC426" s="2"/>
      <c r="AD426" s="109" t="b">
        <f t="shared" si="248"/>
        <v>1</v>
      </c>
      <c r="AE426" s="109" t="b">
        <f t="shared" si="249"/>
        <v>1</v>
      </c>
    </row>
    <row r="427" spans="1:31" ht="126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6"/>
        <v>#DIV/0!</v>
      </c>
      <c r="H427" s="108" t="e">
        <f t="shared" si="247"/>
        <v>#DIV/0!</v>
      </c>
      <c r="I427" s="2">
        <f t="shared" si="259"/>
        <v>0</v>
      </c>
      <c r="J427" s="3">
        <f t="shared" si="259"/>
        <v>0</v>
      </c>
      <c r="K427" s="2"/>
      <c r="L427" s="3"/>
      <c r="M427" s="2"/>
      <c r="N427" s="3"/>
      <c r="O427" s="2"/>
      <c r="P427" s="2"/>
      <c r="Q427" s="3"/>
      <c r="R427" s="2">
        <f t="shared" si="277"/>
        <v>0</v>
      </c>
      <c r="S427" s="3">
        <f t="shared" si="278"/>
        <v>0</v>
      </c>
      <c r="T427" s="2"/>
      <c r="U427" s="3"/>
      <c r="V427" s="2"/>
      <c r="W427" s="3"/>
      <c r="X427" s="2"/>
      <c r="Y427" s="2"/>
      <c r="Z427" s="3">
        <f t="shared" si="274"/>
        <v>0</v>
      </c>
      <c r="AA427" s="2">
        <f t="shared" si="275"/>
        <v>0</v>
      </c>
      <c r="AB427" s="3">
        <f t="shared" si="276"/>
        <v>0</v>
      </c>
      <c r="AC427" s="2"/>
      <c r="AD427" s="109" t="b">
        <f t="shared" si="248"/>
        <v>1</v>
      </c>
      <c r="AE427" s="109" t="b">
        <f t="shared" si="249"/>
        <v>1</v>
      </c>
    </row>
    <row r="428" spans="1:31" ht="47.2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6"/>
        <v>#DIV/0!</v>
      </c>
      <c r="H428" s="108" t="e">
        <f t="shared" si="247"/>
        <v>#DIV/0!</v>
      </c>
      <c r="I428" s="2">
        <f t="shared" si="259"/>
        <v>0</v>
      </c>
      <c r="J428" s="3">
        <f t="shared" si="259"/>
        <v>0</v>
      </c>
      <c r="K428" s="2"/>
      <c r="L428" s="3"/>
      <c r="M428" s="2"/>
      <c r="N428" s="3"/>
      <c r="O428" s="2"/>
      <c r="P428" s="2"/>
      <c r="Q428" s="3"/>
      <c r="R428" s="2">
        <f t="shared" si="277"/>
        <v>0</v>
      </c>
      <c r="S428" s="3">
        <f t="shared" si="278"/>
        <v>0</v>
      </c>
      <c r="T428" s="2"/>
      <c r="U428" s="3"/>
      <c r="V428" s="2"/>
      <c r="W428" s="3"/>
      <c r="X428" s="2"/>
      <c r="Y428" s="2"/>
      <c r="Z428" s="3">
        <f t="shared" si="274"/>
        <v>0</v>
      </c>
      <c r="AA428" s="2">
        <f t="shared" si="275"/>
        <v>0</v>
      </c>
      <c r="AB428" s="3">
        <f t="shared" si="276"/>
        <v>0</v>
      </c>
      <c r="AC428" s="2"/>
      <c r="AD428" s="109" t="b">
        <f t="shared" si="248"/>
        <v>1</v>
      </c>
      <c r="AE428" s="109" t="b">
        <f t="shared" si="249"/>
        <v>1</v>
      </c>
    </row>
    <row r="429" spans="1:31" ht="47.2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6"/>
        <v>#DIV/0!</v>
      </c>
      <c r="H429" s="108" t="e">
        <f t="shared" si="247"/>
        <v>#DIV/0!</v>
      </c>
      <c r="I429" s="2">
        <f t="shared" si="259"/>
        <v>0</v>
      </c>
      <c r="J429" s="3">
        <f t="shared" si="259"/>
        <v>0</v>
      </c>
      <c r="K429" s="2"/>
      <c r="L429" s="3"/>
      <c r="M429" s="2"/>
      <c r="N429" s="3"/>
      <c r="O429" s="2"/>
      <c r="P429" s="2"/>
      <c r="Q429" s="3"/>
      <c r="R429" s="2">
        <f t="shared" si="277"/>
        <v>0</v>
      </c>
      <c r="S429" s="3">
        <f t="shared" si="278"/>
        <v>0</v>
      </c>
      <c r="T429" s="2"/>
      <c r="U429" s="3"/>
      <c r="V429" s="2"/>
      <c r="W429" s="3"/>
      <c r="X429" s="2"/>
      <c r="Y429" s="2"/>
      <c r="Z429" s="3">
        <f t="shared" si="274"/>
        <v>0</v>
      </c>
      <c r="AA429" s="2">
        <f t="shared" si="275"/>
        <v>0</v>
      </c>
      <c r="AB429" s="3">
        <f t="shared" si="276"/>
        <v>0</v>
      </c>
      <c r="AC429" s="2"/>
      <c r="AD429" s="109" t="b">
        <f t="shared" si="248"/>
        <v>1</v>
      </c>
      <c r="AE429" s="109" t="b">
        <f t="shared" si="249"/>
        <v>1</v>
      </c>
    </row>
    <row r="430" spans="1:31" ht="94.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6"/>
        <v>#DIV/0!</v>
      </c>
      <c r="H430" s="108" t="e">
        <f t="shared" si="247"/>
        <v>#DIV/0!</v>
      </c>
      <c r="I430" s="2">
        <f t="shared" si="259"/>
        <v>0</v>
      </c>
      <c r="J430" s="3">
        <f t="shared" si="259"/>
        <v>0</v>
      </c>
      <c r="K430" s="2"/>
      <c r="L430" s="3"/>
      <c r="M430" s="2"/>
      <c r="N430" s="3"/>
      <c r="O430" s="2"/>
      <c r="P430" s="2"/>
      <c r="Q430" s="3"/>
      <c r="R430" s="2">
        <f t="shared" si="277"/>
        <v>0</v>
      </c>
      <c r="S430" s="3">
        <f t="shared" si="278"/>
        <v>0</v>
      </c>
      <c r="T430" s="2"/>
      <c r="U430" s="3"/>
      <c r="V430" s="2"/>
      <c r="W430" s="3"/>
      <c r="X430" s="2"/>
      <c r="Y430" s="2"/>
      <c r="Z430" s="3">
        <f t="shared" si="274"/>
        <v>0</v>
      </c>
      <c r="AA430" s="2">
        <f t="shared" si="275"/>
        <v>0</v>
      </c>
      <c r="AB430" s="3">
        <f t="shared" si="276"/>
        <v>0</v>
      </c>
      <c r="AC430" s="2"/>
      <c r="AD430" s="109" t="b">
        <f t="shared" si="248"/>
        <v>1</v>
      </c>
      <c r="AE430" s="109" t="b">
        <f t="shared" si="249"/>
        <v>1</v>
      </c>
    </row>
    <row r="431" spans="1:31" ht="78.7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6"/>
        <v>#DIV/0!</v>
      </c>
      <c r="H431" s="108" t="e">
        <f t="shared" si="247"/>
        <v>#DIV/0!</v>
      </c>
      <c r="I431" s="2">
        <f t="shared" si="259"/>
        <v>0</v>
      </c>
      <c r="J431" s="3">
        <f t="shared" si="259"/>
        <v>0</v>
      </c>
      <c r="K431" s="2"/>
      <c r="L431" s="3"/>
      <c r="M431" s="2"/>
      <c r="N431" s="3"/>
      <c r="O431" s="2"/>
      <c r="P431" s="2"/>
      <c r="Q431" s="3"/>
      <c r="R431" s="2">
        <f t="shared" si="277"/>
        <v>0</v>
      </c>
      <c r="S431" s="3">
        <f t="shared" si="278"/>
        <v>0</v>
      </c>
      <c r="T431" s="2"/>
      <c r="U431" s="3"/>
      <c r="V431" s="2"/>
      <c r="W431" s="3"/>
      <c r="X431" s="2"/>
      <c r="Y431" s="2"/>
      <c r="Z431" s="3">
        <f t="shared" si="274"/>
        <v>0</v>
      </c>
      <c r="AA431" s="2">
        <f t="shared" si="275"/>
        <v>0</v>
      </c>
      <c r="AB431" s="3">
        <f t="shared" si="276"/>
        <v>0</v>
      </c>
      <c r="AC431" s="2"/>
      <c r="AD431" s="109" t="b">
        <f t="shared" si="248"/>
        <v>1</v>
      </c>
      <c r="AE431" s="109" t="b">
        <f t="shared" si="249"/>
        <v>1</v>
      </c>
    </row>
    <row r="432" spans="1:31" ht="47.2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6"/>
        <v>#DIV/0!</v>
      </c>
      <c r="H432" s="108" t="e">
        <f t="shared" si="247"/>
        <v>#DIV/0!</v>
      </c>
      <c r="I432" s="2">
        <f t="shared" si="259"/>
        <v>0</v>
      </c>
      <c r="J432" s="3">
        <f t="shared" si="259"/>
        <v>0</v>
      </c>
      <c r="K432" s="2"/>
      <c r="L432" s="3"/>
      <c r="M432" s="2"/>
      <c r="N432" s="3"/>
      <c r="O432" s="2"/>
      <c r="P432" s="2"/>
      <c r="Q432" s="3"/>
      <c r="R432" s="2">
        <f t="shared" si="277"/>
        <v>0</v>
      </c>
      <c r="S432" s="3">
        <f t="shared" si="278"/>
        <v>0</v>
      </c>
      <c r="T432" s="2"/>
      <c r="U432" s="3"/>
      <c r="V432" s="2"/>
      <c r="W432" s="3"/>
      <c r="X432" s="2"/>
      <c r="Y432" s="2"/>
      <c r="Z432" s="3">
        <f t="shared" si="274"/>
        <v>0</v>
      </c>
      <c r="AA432" s="2">
        <f t="shared" si="275"/>
        <v>0</v>
      </c>
      <c r="AB432" s="3">
        <f t="shared" si="276"/>
        <v>0</v>
      </c>
      <c r="AC432" s="2"/>
      <c r="AD432" s="109" t="b">
        <f t="shared" si="248"/>
        <v>1</v>
      </c>
      <c r="AE432" s="109" t="b">
        <f t="shared" si="249"/>
        <v>1</v>
      </c>
    </row>
    <row r="433" spans="1:31" ht="63">
      <c r="A433" s="2">
        <f t="shared" ref="A433:A441" si="279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6"/>
        <v>#DIV/0!</v>
      </c>
      <c r="H433" s="108" t="e">
        <f t="shared" si="247"/>
        <v>#DIV/0!</v>
      </c>
      <c r="I433" s="2">
        <f t="shared" si="259"/>
        <v>0</v>
      </c>
      <c r="J433" s="3">
        <f t="shared" si="259"/>
        <v>0</v>
      </c>
      <c r="K433" s="2"/>
      <c r="L433" s="3"/>
      <c r="M433" s="2"/>
      <c r="N433" s="3"/>
      <c r="O433" s="2"/>
      <c r="P433" s="2"/>
      <c r="Q433" s="3"/>
      <c r="R433" s="2">
        <f t="shared" si="277"/>
        <v>0</v>
      </c>
      <c r="S433" s="3">
        <f t="shared" si="278"/>
        <v>0</v>
      </c>
      <c r="T433" s="2"/>
      <c r="U433" s="3"/>
      <c r="V433" s="2"/>
      <c r="W433" s="3"/>
      <c r="X433" s="2"/>
      <c r="Y433" s="2"/>
      <c r="Z433" s="3">
        <f t="shared" si="274"/>
        <v>0</v>
      </c>
      <c r="AA433" s="2">
        <f t="shared" si="275"/>
        <v>0</v>
      </c>
      <c r="AB433" s="3">
        <f t="shared" si="276"/>
        <v>0</v>
      </c>
      <c r="AC433" s="2"/>
      <c r="AD433" s="109" t="b">
        <f t="shared" si="248"/>
        <v>1</v>
      </c>
      <c r="AE433" s="109" t="b">
        <f t="shared" si="249"/>
        <v>1</v>
      </c>
    </row>
    <row r="434" spans="1:31" ht="63">
      <c r="A434" s="2">
        <f t="shared" si="279"/>
        <v>26.160000000000004</v>
      </c>
      <c r="B434" s="2" t="s">
        <v>301</v>
      </c>
      <c r="C434" s="2"/>
      <c r="D434" s="3"/>
      <c r="E434" s="2"/>
      <c r="F434" s="3"/>
      <c r="G434" s="108" t="e">
        <f t="shared" si="246"/>
        <v>#DIV/0!</v>
      </c>
      <c r="H434" s="108" t="e">
        <f t="shared" si="247"/>
        <v>#DIV/0!</v>
      </c>
      <c r="I434" s="2">
        <f t="shared" si="259"/>
        <v>0</v>
      </c>
      <c r="J434" s="3">
        <f t="shared" si="259"/>
        <v>0</v>
      </c>
      <c r="K434" s="2"/>
      <c r="L434" s="3"/>
      <c r="M434" s="2"/>
      <c r="N434" s="3"/>
      <c r="O434" s="2"/>
      <c r="P434" s="2"/>
      <c r="Q434" s="3"/>
      <c r="R434" s="2">
        <f t="shared" si="277"/>
        <v>0</v>
      </c>
      <c r="S434" s="3">
        <f t="shared" si="278"/>
        <v>0</v>
      </c>
      <c r="T434" s="2"/>
      <c r="U434" s="3"/>
      <c r="V434" s="2"/>
      <c r="W434" s="3"/>
      <c r="X434" s="2"/>
      <c r="Y434" s="2"/>
      <c r="Z434" s="3">
        <f t="shared" si="274"/>
        <v>0</v>
      </c>
      <c r="AA434" s="2">
        <f t="shared" si="275"/>
        <v>0</v>
      </c>
      <c r="AB434" s="3">
        <f t="shared" si="276"/>
        <v>0</v>
      </c>
      <c r="AC434" s="2"/>
      <c r="AD434" s="109" t="b">
        <f t="shared" si="248"/>
        <v>1</v>
      </c>
      <c r="AE434" s="109" t="b">
        <f t="shared" si="249"/>
        <v>1</v>
      </c>
    </row>
    <row r="435" spans="1:31" ht="47.25">
      <c r="A435" s="2">
        <f t="shared" si="279"/>
        <v>26.170000000000005</v>
      </c>
      <c r="B435" s="2" t="s">
        <v>302</v>
      </c>
      <c r="C435" s="2"/>
      <c r="D435" s="3"/>
      <c r="E435" s="2"/>
      <c r="F435" s="3"/>
      <c r="G435" s="108" t="e">
        <f t="shared" si="246"/>
        <v>#DIV/0!</v>
      </c>
      <c r="H435" s="108" t="e">
        <f t="shared" si="247"/>
        <v>#DIV/0!</v>
      </c>
      <c r="I435" s="2">
        <f t="shared" si="259"/>
        <v>0</v>
      </c>
      <c r="J435" s="3">
        <f t="shared" si="259"/>
        <v>0</v>
      </c>
      <c r="K435" s="2"/>
      <c r="L435" s="3"/>
      <c r="M435" s="2"/>
      <c r="N435" s="3"/>
      <c r="O435" s="2"/>
      <c r="P435" s="2"/>
      <c r="Q435" s="3"/>
      <c r="R435" s="2">
        <f t="shared" si="277"/>
        <v>0</v>
      </c>
      <c r="S435" s="3">
        <f t="shared" si="278"/>
        <v>0</v>
      </c>
      <c r="T435" s="2"/>
      <c r="U435" s="3"/>
      <c r="V435" s="2"/>
      <c r="W435" s="3"/>
      <c r="X435" s="2"/>
      <c r="Y435" s="2"/>
      <c r="Z435" s="3">
        <f t="shared" si="274"/>
        <v>0</v>
      </c>
      <c r="AA435" s="2">
        <f t="shared" si="275"/>
        <v>0</v>
      </c>
      <c r="AB435" s="3">
        <f t="shared" si="276"/>
        <v>0</v>
      </c>
      <c r="AC435" s="2"/>
      <c r="AD435" s="109" t="b">
        <f t="shared" si="248"/>
        <v>1</v>
      </c>
      <c r="AE435" s="109" t="b">
        <f t="shared" si="249"/>
        <v>1</v>
      </c>
    </row>
    <row r="436" spans="1:31" ht="47.25">
      <c r="A436" s="2">
        <f t="shared" si="279"/>
        <v>26.180000000000007</v>
      </c>
      <c r="B436" s="2" t="s">
        <v>303</v>
      </c>
      <c r="C436" s="2"/>
      <c r="D436" s="3"/>
      <c r="E436" s="2"/>
      <c r="F436" s="3"/>
      <c r="G436" s="108" t="e">
        <f t="shared" si="246"/>
        <v>#DIV/0!</v>
      </c>
      <c r="H436" s="108" t="e">
        <f t="shared" si="247"/>
        <v>#DIV/0!</v>
      </c>
      <c r="I436" s="2">
        <f t="shared" si="259"/>
        <v>0</v>
      </c>
      <c r="J436" s="3">
        <f t="shared" si="259"/>
        <v>0</v>
      </c>
      <c r="K436" s="2"/>
      <c r="L436" s="3"/>
      <c r="M436" s="2"/>
      <c r="N436" s="3"/>
      <c r="O436" s="2"/>
      <c r="P436" s="2"/>
      <c r="Q436" s="3"/>
      <c r="R436" s="2">
        <f t="shared" si="277"/>
        <v>0</v>
      </c>
      <c r="S436" s="3">
        <f t="shared" si="278"/>
        <v>0</v>
      </c>
      <c r="T436" s="2"/>
      <c r="U436" s="3"/>
      <c r="V436" s="2"/>
      <c r="W436" s="3"/>
      <c r="X436" s="2"/>
      <c r="Y436" s="2"/>
      <c r="Z436" s="3">
        <f t="shared" si="274"/>
        <v>0</v>
      </c>
      <c r="AA436" s="2">
        <f t="shared" si="275"/>
        <v>0</v>
      </c>
      <c r="AB436" s="3">
        <f t="shared" si="276"/>
        <v>0</v>
      </c>
      <c r="AC436" s="2"/>
      <c r="AD436" s="109" t="b">
        <f t="shared" si="248"/>
        <v>1</v>
      </c>
      <c r="AE436" s="109" t="b">
        <f t="shared" si="249"/>
        <v>1</v>
      </c>
    </row>
    <row r="437" spans="1:31" ht="47.25">
      <c r="A437" s="2">
        <f t="shared" si="279"/>
        <v>26.190000000000008</v>
      </c>
      <c r="B437" s="2" t="s">
        <v>304</v>
      </c>
      <c r="C437" s="2"/>
      <c r="D437" s="3"/>
      <c r="E437" s="2"/>
      <c r="F437" s="3"/>
      <c r="G437" s="108" t="e">
        <f t="shared" si="246"/>
        <v>#DIV/0!</v>
      </c>
      <c r="H437" s="108" t="e">
        <f t="shared" si="247"/>
        <v>#DIV/0!</v>
      </c>
      <c r="I437" s="2">
        <f t="shared" si="259"/>
        <v>0</v>
      </c>
      <c r="J437" s="3">
        <f t="shared" si="259"/>
        <v>0</v>
      </c>
      <c r="K437" s="2"/>
      <c r="L437" s="3"/>
      <c r="M437" s="2"/>
      <c r="N437" s="3"/>
      <c r="O437" s="2"/>
      <c r="P437" s="2"/>
      <c r="Q437" s="3"/>
      <c r="R437" s="2">
        <f t="shared" si="277"/>
        <v>0</v>
      </c>
      <c r="S437" s="3">
        <f t="shared" si="278"/>
        <v>0</v>
      </c>
      <c r="T437" s="2"/>
      <c r="U437" s="3"/>
      <c r="V437" s="2"/>
      <c r="W437" s="3"/>
      <c r="X437" s="2"/>
      <c r="Y437" s="2"/>
      <c r="Z437" s="3">
        <f t="shared" si="274"/>
        <v>0</v>
      </c>
      <c r="AA437" s="2">
        <f t="shared" si="275"/>
        <v>0</v>
      </c>
      <c r="AB437" s="3">
        <f t="shared" si="276"/>
        <v>0</v>
      </c>
      <c r="AC437" s="2"/>
      <c r="AD437" s="109" t="b">
        <f t="shared" si="248"/>
        <v>1</v>
      </c>
      <c r="AE437" s="109" t="b">
        <f t="shared" si="249"/>
        <v>1</v>
      </c>
    </row>
    <row r="438" spans="1:31" ht="47.25">
      <c r="A438" s="2">
        <f t="shared" si="279"/>
        <v>26.20000000000001</v>
      </c>
      <c r="B438" s="2" t="s">
        <v>305</v>
      </c>
      <c r="C438" s="2"/>
      <c r="D438" s="3"/>
      <c r="E438" s="2"/>
      <c r="F438" s="3"/>
      <c r="G438" s="108" t="e">
        <f t="shared" si="246"/>
        <v>#DIV/0!</v>
      </c>
      <c r="H438" s="108" t="e">
        <f t="shared" si="247"/>
        <v>#DIV/0!</v>
      </c>
      <c r="I438" s="2">
        <f t="shared" si="259"/>
        <v>0</v>
      </c>
      <c r="J438" s="3">
        <f t="shared" si="259"/>
        <v>0</v>
      </c>
      <c r="K438" s="2"/>
      <c r="L438" s="3"/>
      <c r="M438" s="2"/>
      <c r="N438" s="3"/>
      <c r="O438" s="2"/>
      <c r="P438" s="2"/>
      <c r="Q438" s="3"/>
      <c r="R438" s="2">
        <f t="shared" si="277"/>
        <v>0</v>
      </c>
      <c r="S438" s="3">
        <f t="shared" si="278"/>
        <v>0</v>
      </c>
      <c r="T438" s="2"/>
      <c r="U438" s="3"/>
      <c r="V438" s="2"/>
      <c r="W438" s="3"/>
      <c r="X438" s="2"/>
      <c r="Y438" s="2"/>
      <c r="Z438" s="3">
        <f t="shared" si="274"/>
        <v>0</v>
      </c>
      <c r="AA438" s="2">
        <f t="shared" si="275"/>
        <v>0</v>
      </c>
      <c r="AB438" s="3">
        <f t="shared" si="276"/>
        <v>0</v>
      </c>
      <c r="AC438" s="2"/>
      <c r="AD438" s="109" t="b">
        <f t="shared" si="248"/>
        <v>1</v>
      </c>
      <c r="AE438" s="109" t="b">
        <f t="shared" si="249"/>
        <v>1</v>
      </c>
    </row>
    <row r="439" spans="1:31" ht="47.25">
      <c r="A439" s="2">
        <f t="shared" si="279"/>
        <v>26.210000000000012</v>
      </c>
      <c r="B439" s="2" t="s">
        <v>93</v>
      </c>
      <c r="C439" s="2"/>
      <c r="D439" s="3"/>
      <c r="E439" s="2"/>
      <c r="F439" s="3"/>
      <c r="G439" s="108" t="e">
        <f t="shared" si="246"/>
        <v>#DIV/0!</v>
      </c>
      <c r="H439" s="108" t="e">
        <f t="shared" si="247"/>
        <v>#DIV/0!</v>
      </c>
      <c r="I439" s="2">
        <f t="shared" si="259"/>
        <v>0</v>
      </c>
      <c r="J439" s="3">
        <f t="shared" si="259"/>
        <v>0</v>
      </c>
      <c r="K439" s="2"/>
      <c r="L439" s="3"/>
      <c r="M439" s="2"/>
      <c r="N439" s="3"/>
      <c r="O439" s="2"/>
      <c r="P439" s="2"/>
      <c r="Q439" s="3"/>
      <c r="R439" s="2">
        <f t="shared" si="277"/>
        <v>0</v>
      </c>
      <c r="S439" s="3">
        <f t="shared" si="278"/>
        <v>0</v>
      </c>
      <c r="T439" s="2"/>
      <c r="U439" s="3"/>
      <c r="V439" s="2"/>
      <c r="W439" s="3"/>
      <c r="X439" s="2"/>
      <c r="Y439" s="2"/>
      <c r="Z439" s="3">
        <f t="shared" si="274"/>
        <v>0</v>
      </c>
      <c r="AA439" s="2">
        <f t="shared" si="275"/>
        <v>0</v>
      </c>
      <c r="AB439" s="3">
        <f t="shared" si="276"/>
        <v>0</v>
      </c>
      <c r="AC439" s="2"/>
      <c r="AD439" s="109" t="b">
        <f t="shared" si="248"/>
        <v>1</v>
      </c>
      <c r="AE439" s="109" t="b">
        <f t="shared" si="249"/>
        <v>1</v>
      </c>
    </row>
    <row r="440" spans="1:31" ht="47.25">
      <c r="A440" s="2">
        <f t="shared" si="279"/>
        <v>26.220000000000013</v>
      </c>
      <c r="B440" s="2" t="s">
        <v>306</v>
      </c>
      <c r="C440" s="2"/>
      <c r="D440" s="3"/>
      <c r="E440" s="2"/>
      <c r="F440" s="3"/>
      <c r="G440" s="108" t="e">
        <f t="shared" si="246"/>
        <v>#DIV/0!</v>
      </c>
      <c r="H440" s="108" t="e">
        <f t="shared" si="247"/>
        <v>#DIV/0!</v>
      </c>
      <c r="I440" s="2">
        <f t="shared" si="259"/>
        <v>0</v>
      </c>
      <c r="J440" s="3">
        <f t="shared" si="259"/>
        <v>0</v>
      </c>
      <c r="K440" s="2"/>
      <c r="L440" s="3"/>
      <c r="M440" s="2"/>
      <c r="N440" s="3"/>
      <c r="O440" s="2"/>
      <c r="P440" s="2"/>
      <c r="Q440" s="3"/>
      <c r="R440" s="2">
        <f t="shared" si="277"/>
        <v>0</v>
      </c>
      <c r="S440" s="3">
        <f t="shared" si="278"/>
        <v>0</v>
      </c>
      <c r="T440" s="2"/>
      <c r="U440" s="3"/>
      <c r="V440" s="2"/>
      <c r="W440" s="3"/>
      <c r="X440" s="2"/>
      <c r="Y440" s="2"/>
      <c r="Z440" s="3">
        <f t="shared" si="274"/>
        <v>0</v>
      </c>
      <c r="AA440" s="2">
        <f t="shared" si="275"/>
        <v>0</v>
      </c>
      <c r="AB440" s="3">
        <f t="shared" si="276"/>
        <v>0</v>
      </c>
      <c r="AC440" s="2"/>
      <c r="AD440" s="109" t="b">
        <f t="shared" si="248"/>
        <v>1</v>
      </c>
      <c r="AE440" s="109" t="b">
        <f t="shared" si="249"/>
        <v>1</v>
      </c>
    </row>
    <row r="441" spans="1:31" ht="63">
      <c r="A441" s="2">
        <f t="shared" si="279"/>
        <v>26.230000000000015</v>
      </c>
      <c r="B441" s="2" t="s">
        <v>95</v>
      </c>
      <c r="C441" s="2"/>
      <c r="D441" s="3"/>
      <c r="E441" s="2"/>
      <c r="F441" s="3"/>
      <c r="G441" s="108" t="e">
        <f t="shared" si="246"/>
        <v>#DIV/0!</v>
      </c>
      <c r="H441" s="108" t="e">
        <f t="shared" si="247"/>
        <v>#DIV/0!</v>
      </c>
      <c r="I441" s="2">
        <f t="shared" si="259"/>
        <v>0</v>
      </c>
      <c r="J441" s="3">
        <f t="shared" si="259"/>
        <v>0</v>
      </c>
      <c r="K441" s="2"/>
      <c r="L441" s="3"/>
      <c r="M441" s="2"/>
      <c r="N441" s="3"/>
      <c r="O441" s="2"/>
      <c r="P441" s="2"/>
      <c r="Q441" s="3"/>
      <c r="R441" s="2">
        <f t="shared" si="277"/>
        <v>0</v>
      </c>
      <c r="S441" s="3">
        <f t="shared" si="278"/>
        <v>0</v>
      </c>
      <c r="T441" s="2"/>
      <c r="U441" s="3"/>
      <c r="V441" s="2"/>
      <c r="W441" s="3"/>
      <c r="X441" s="2"/>
      <c r="Y441" s="2"/>
      <c r="Z441" s="3">
        <f t="shared" si="274"/>
        <v>0</v>
      </c>
      <c r="AA441" s="2">
        <f t="shared" si="275"/>
        <v>0</v>
      </c>
      <c r="AB441" s="3">
        <f t="shared" si="276"/>
        <v>0</v>
      </c>
      <c r="AC441" s="2"/>
      <c r="AD441" s="109" t="b">
        <f t="shared" si="248"/>
        <v>1</v>
      </c>
      <c r="AE441" s="109" t="b">
        <f t="shared" si="249"/>
        <v>1</v>
      </c>
    </row>
    <row r="442" spans="1:31" s="176" customFormat="1" ht="31.5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6"/>
        <v>#DIV/0!</v>
      </c>
      <c r="H442" s="175" t="e">
        <f t="shared" si="247"/>
        <v>#DIV/0!</v>
      </c>
      <c r="I442" s="4">
        <f t="shared" si="259"/>
        <v>0</v>
      </c>
      <c r="J442" s="5">
        <f t="shared" si="259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80">SUM(P420:P441)</f>
        <v>0</v>
      </c>
      <c r="Q442" s="5">
        <f t="shared" si="280"/>
        <v>0</v>
      </c>
      <c r="R442" s="4">
        <f t="shared" si="280"/>
        <v>0</v>
      </c>
      <c r="S442" s="5">
        <f t="shared" si="280"/>
        <v>0</v>
      </c>
      <c r="T442" s="4">
        <f t="shared" si="280"/>
        <v>0</v>
      </c>
      <c r="U442" s="5">
        <f t="shared" si="280"/>
        <v>0</v>
      </c>
      <c r="V442" s="4">
        <f t="shared" si="280"/>
        <v>0</v>
      </c>
      <c r="W442" s="5">
        <f t="shared" si="280"/>
        <v>0</v>
      </c>
      <c r="X442" s="4"/>
      <c r="Y442" s="4">
        <f>SUM(Y420:Y441)</f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>
        <f>SUM(AC420:AC441)</f>
        <v>0</v>
      </c>
      <c r="AD442" s="109" t="b">
        <f t="shared" si="248"/>
        <v>1</v>
      </c>
      <c r="AE442" s="109" t="b">
        <f t="shared" si="249"/>
        <v>1</v>
      </c>
    </row>
    <row r="443" spans="1:31" s="176" customFormat="1" ht="47.2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6"/>
        <v>#DIV/0!</v>
      </c>
      <c r="H443" s="175" t="e">
        <f t="shared" si="247"/>
        <v>#DIV/0!</v>
      </c>
      <c r="I443" s="4">
        <f t="shared" si="259"/>
        <v>0</v>
      </c>
      <c r="J443" s="5">
        <f t="shared" si="259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81">P442+P418</f>
        <v>0</v>
      </c>
      <c r="Q443" s="5">
        <f t="shared" si="281"/>
        <v>0</v>
      </c>
      <c r="R443" s="4">
        <f t="shared" si="281"/>
        <v>0</v>
      </c>
      <c r="S443" s="5">
        <f t="shared" si="281"/>
        <v>0</v>
      </c>
      <c r="T443" s="4">
        <f t="shared" si="281"/>
        <v>0</v>
      </c>
      <c r="U443" s="5">
        <f t="shared" si="281"/>
        <v>0</v>
      </c>
      <c r="V443" s="4">
        <f t="shared" si="281"/>
        <v>0</v>
      </c>
      <c r="W443" s="5">
        <f t="shared" si="281"/>
        <v>0</v>
      </c>
      <c r="X443" s="4"/>
      <c r="Y443" s="4">
        <f t="shared" si="281"/>
        <v>0</v>
      </c>
      <c r="Z443" s="5">
        <f t="shared" si="281"/>
        <v>0</v>
      </c>
      <c r="AA443" s="4">
        <f t="shared" si="281"/>
        <v>0</v>
      </c>
      <c r="AB443" s="5">
        <f t="shared" si="281"/>
        <v>0</v>
      </c>
      <c r="AC443" s="4">
        <f>AC442+AC418</f>
        <v>0</v>
      </c>
      <c r="AD443" s="109" t="b">
        <f t="shared" si="248"/>
        <v>1</v>
      </c>
      <c r="AE443" s="109" t="b">
        <f t="shared" si="249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8"/>
        <v>1</v>
      </c>
      <c r="AE444" s="109" t="b">
        <f t="shared" si="249"/>
        <v>1</v>
      </c>
    </row>
    <row r="445" spans="1:31" s="176" customFormat="1" ht="31.5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8"/>
        <v>1</v>
      </c>
      <c r="AE445" s="109" t="b">
        <f t="shared" si="249"/>
        <v>1</v>
      </c>
    </row>
    <row r="446" spans="1:31" ht="31.5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6"/>
        <v>#DIV/0!</v>
      </c>
      <c r="H446" s="108" t="e">
        <f t="shared" si="247"/>
        <v>#DIV/0!</v>
      </c>
      <c r="I446" s="2"/>
      <c r="J446" s="3"/>
      <c r="K446" s="2">
        <f t="shared" ref="K446:L454" si="282">C446-E446</f>
        <v>0</v>
      </c>
      <c r="L446" s="3">
        <f t="shared" si="282"/>
        <v>0</v>
      </c>
      <c r="M446" s="2"/>
      <c r="N446" s="3"/>
      <c r="O446" s="2"/>
      <c r="P446" s="2"/>
      <c r="Q446" s="3"/>
      <c r="R446" s="2">
        <f t="shared" ref="R446:R454" si="283">K446+M446+P446</f>
        <v>0</v>
      </c>
      <c r="S446" s="3">
        <f t="shared" ref="S446:S454" si="284">L446+N446+Q446</f>
        <v>0</v>
      </c>
      <c r="T446" s="2"/>
      <c r="U446" s="3"/>
      <c r="V446" s="2"/>
      <c r="W446" s="3"/>
      <c r="X446" s="2"/>
      <c r="Y446" s="2"/>
      <c r="Z446" s="3">
        <f t="shared" ref="Z446:Z454" si="285">X446*Y446</f>
        <v>0</v>
      </c>
      <c r="AA446" s="2">
        <f t="shared" ref="AA446:AA454" si="286">T446+V446+Y446</f>
        <v>0</v>
      </c>
      <c r="AB446" s="3">
        <f t="shared" ref="AB446:AB454" si="287">U446+W446+Z446</f>
        <v>0</v>
      </c>
      <c r="AC446" s="2"/>
      <c r="AD446" s="109" t="b">
        <f t="shared" si="248"/>
        <v>1</v>
      </c>
      <c r="AE446" s="109" t="b">
        <f t="shared" si="249"/>
        <v>1</v>
      </c>
    </row>
    <row r="447" spans="1:31" ht="47.25">
      <c r="A447" s="2">
        <f t="shared" ref="A447:A454" si="288">+A446+0.01</f>
        <v>26.25</v>
      </c>
      <c r="B447" s="2" t="s">
        <v>312</v>
      </c>
      <c r="C447" s="2"/>
      <c r="D447" s="3"/>
      <c r="E447" s="2"/>
      <c r="F447" s="3"/>
      <c r="G447" s="108" t="e">
        <f t="shared" si="246"/>
        <v>#DIV/0!</v>
      </c>
      <c r="H447" s="108" t="e">
        <f t="shared" si="247"/>
        <v>#DIV/0!</v>
      </c>
      <c r="I447" s="2"/>
      <c r="J447" s="3"/>
      <c r="K447" s="2">
        <f t="shared" si="282"/>
        <v>0</v>
      </c>
      <c r="L447" s="3">
        <f t="shared" si="282"/>
        <v>0</v>
      </c>
      <c r="M447" s="2"/>
      <c r="N447" s="3"/>
      <c r="O447" s="2"/>
      <c r="P447" s="2"/>
      <c r="Q447" s="3"/>
      <c r="R447" s="2">
        <f t="shared" si="283"/>
        <v>0</v>
      </c>
      <c r="S447" s="3">
        <f t="shared" si="284"/>
        <v>0</v>
      </c>
      <c r="T447" s="2"/>
      <c r="U447" s="3"/>
      <c r="V447" s="2"/>
      <c r="W447" s="3"/>
      <c r="X447" s="2"/>
      <c r="Y447" s="2"/>
      <c r="Z447" s="3">
        <f t="shared" si="285"/>
        <v>0</v>
      </c>
      <c r="AA447" s="2">
        <f t="shared" si="286"/>
        <v>0</v>
      </c>
      <c r="AB447" s="3">
        <f t="shared" si="287"/>
        <v>0</v>
      </c>
      <c r="AC447" s="2"/>
      <c r="AD447" s="109" t="b">
        <f t="shared" si="248"/>
        <v>1</v>
      </c>
      <c r="AE447" s="109" t="b">
        <f t="shared" si="249"/>
        <v>1</v>
      </c>
    </row>
    <row r="448" spans="1:31">
      <c r="A448" s="2">
        <f t="shared" si="288"/>
        <v>26.26</v>
      </c>
      <c r="B448" s="2" t="s">
        <v>290</v>
      </c>
      <c r="C448" s="2"/>
      <c r="D448" s="3"/>
      <c r="E448" s="2"/>
      <c r="F448" s="3"/>
      <c r="G448" s="108" t="e">
        <f t="shared" si="246"/>
        <v>#DIV/0!</v>
      </c>
      <c r="H448" s="108" t="e">
        <f t="shared" si="247"/>
        <v>#DIV/0!</v>
      </c>
      <c r="I448" s="2"/>
      <c r="J448" s="3"/>
      <c r="K448" s="2">
        <f t="shared" si="282"/>
        <v>0</v>
      </c>
      <c r="L448" s="3">
        <f t="shared" si="282"/>
        <v>0</v>
      </c>
      <c r="M448" s="2"/>
      <c r="N448" s="3"/>
      <c r="O448" s="2"/>
      <c r="P448" s="2"/>
      <c r="Q448" s="3"/>
      <c r="R448" s="2">
        <f t="shared" si="283"/>
        <v>0</v>
      </c>
      <c r="S448" s="3">
        <f t="shared" si="284"/>
        <v>0</v>
      </c>
      <c r="T448" s="2"/>
      <c r="U448" s="3"/>
      <c r="V448" s="2"/>
      <c r="W448" s="3"/>
      <c r="X448" s="2"/>
      <c r="Y448" s="2"/>
      <c r="Z448" s="3">
        <f t="shared" si="285"/>
        <v>0</v>
      </c>
      <c r="AA448" s="2">
        <f t="shared" si="286"/>
        <v>0</v>
      </c>
      <c r="AB448" s="3">
        <f t="shared" si="287"/>
        <v>0</v>
      </c>
      <c r="AC448" s="2"/>
      <c r="AD448" s="109" t="b">
        <f t="shared" si="248"/>
        <v>1</v>
      </c>
      <c r="AE448" s="109" t="b">
        <f t="shared" si="249"/>
        <v>1</v>
      </c>
    </row>
    <row r="449" spans="1:31">
      <c r="A449" s="2">
        <f t="shared" si="288"/>
        <v>26.270000000000003</v>
      </c>
      <c r="B449" s="2" t="s">
        <v>313</v>
      </c>
      <c r="C449" s="2"/>
      <c r="D449" s="3"/>
      <c r="E449" s="2"/>
      <c r="F449" s="3"/>
      <c r="G449" s="108" t="e">
        <f t="shared" si="246"/>
        <v>#DIV/0!</v>
      </c>
      <c r="H449" s="108" t="e">
        <f t="shared" si="247"/>
        <v>#DIV/0!</v>
      </c>
      <c r="I449" s="2"/>
      <c r="J449" s="3"/>
      <c r="K449" s="2">
        <f t="shared" si="282"/>
        <v>0</v>
      </c>
      <c r="L449" s="3">
        <f t="shared" si="282"/>
        <v>0</v>
      </c>
      <c r="M449" s="2"/>
      <c r="N449" s="3"/>
      <c r="O449" s="2"/>
      <c r="P449" s="2"/>
      <c r="Q449" s="3"/>
      <c r="R449" s="2">
        <f t="shared" si="283"/>
        <v>0</v>
      </c>
      <c r="S449" s="3">
        <f t="shared" si="284"/>
        <v>0</v>
      </c>
      <c r="T449" s="2"/>
      <c r="U449" s="3"/>
      <c r="V449" s="2"/>
      <c r="W449" s="3"/>
      <c r="X449" s="2"/>
      <c r="Y449" s="2"/>
      <c r="Z449" s="3">
        <f t="shared" si="285"/>
        <v>0</v>
      </c>
      <c r="AA449" s="2">
        <f t="shared" si="286"/>
        <v>0</v>
      </c>
      <c r="AB449" s="3">
        <f t="shared" si="287"/>
        <v>0</v>
      </c>
      <c r="AC449" s="2"/>
      <c r="AD449" s="109" t="b">
        <f t="shared" si="248"/>
        <v>1</v>
      </c>
      <c r="AE449" s="109" t="b">
        <f t="shared" si="249"/>
        <v>1</v>
      </c>
    </row>
    <row r="450" spans="1:31" ht="31.5">
      <c r="A450" s="2">
        <f t="shared" si="288"/>
        <v>26.280000000000005</v>
      </c>
      <c r="B450" s="2" t="s">
        <v>314</v>
      </c>
      <c r="C450" s="2"/>
      <c r="D450" s="3"/>
      <c r="E450" s="2"/>
      <c r="F450" s="3"/>
      <c r="G450" s="108" t="e">
        <f t="shared" si="246"/>
        <v>#DIV/0!</v>
      </c>
      <c r="H450" s="108" t="e">
        <f t="shared" si="247"/>
        <v>#DIV/0!</v>
      </c>
      <c r="I450" s="2"/>
      <c r="J450" s="3"/>
      <c r="K450" s="2">
        <f t="shared" si="282"/>
        <v>0</v>
      </c>
      <c r="L450" s="3">
        <f t="shared" si="282"/>
        <v>0</v>
      </c>
      <c r="M450" s="2"/>
      <c r="N450" s="3"/>
      <c r="O450" s="2"/>
      <c r="P450" s="2"/>
      <c r="Q450" s="3"/>
      <c r="R450" s="2">
        <f t="shared" si="283"/>
        <v>0</v>
      </c>
      <c r="S450" s="3">
        <f t="shared" si="284"/>
        <v>0</v>
      </c>
      <c r="T450" s="2"/>
      <c r="U450" s="3"/>
      <c r="V450" s="2"/>
      <c r="W450" s="3"/>
      <c r="X450" s="2"/>
      <c r="Y450" s="2"/>
      <c r="Z450" s="3">
        <f t="shared" si="285"/>
        <v>0</v>
      </c>
      <c r="AA450" s="2">
        <f t="shared" si="286"/>
        <v>0</v>
      </c>
      <c r="AB450" s="3">
        <f t="shared" si="287"/>
        <v>0</v>
      </c>
      <c r="AC450" s="2"/>
      <c r="AD450" s="109" t="b">
        <f t="shared" si="248"/>
        <v>1</v>
      </c>
      <c r="AE450" s="109" t="b">
        <f t="shared" si="249"/>
        <v>1</v>
      </c>
    </row>
    <row r="451" spans="1:31" ht="47.25">
      <c r="A451" s="2">
        <f t="shared" si="288"/>
        <v>26.290000000000006</v>
      </c>
      <c r="B451" s="2" t="s">
        <v>70</v>
      </c>
      <c r="C451" s="2"/>
      <c r="D451" s="3"/>
      <c r="E451" s="2"/>
      <c r="F451" s="3"/>
      <c r="G451" s="108" t="e">
        <f t="shared" si="246"/>
        <v>#DIV/0!</v>
      </c>
      <c r="H451" s="108" t="e">
        <f t="shared" si="247"/>
        <v>#DIV/0!</v>
      </c>
      <c r="I451" s="2"/>
      <c r="J451" s="3"/>
      <c r="K451" s="2">
        <f t="shared" si="282"/>
        <v>0</v>
      </c>
      <c r="L451" s="3">
        <f t="shared" si="282"/>
        <v>0</v>
      </c>
      <c r="M451" s="2"/>
      <c r="N451" s="3"/>
      <c r="O451" s="2"/>
      <c r="P451" s="2"/>
      <c r="Q451" s="3"/>
      <c r="R451" s="2">
        <f t="shared" si="283"/>
        <v>0</v>
      </c>
      <c r="S451" s="3">
        <f t="shared" si="284"/>
        <v>0</v>
      </c>
      <c r="T451" s="2"/>
      <c r="U451" s="3"/>
      <c r="V451" s="2"/>
      <c r="W451" s="3"/>
      <c r="X451" s="2"/>
      <c r="Y451" s="2"/>
      <c r="Z451" s="3">
        <f t="shared" si="285"/>
        <v>0</v>
      </c>
      <c r="AA451" s="2">
        <f t="shared" si="286"/>
        <v>0</v>
      </c>
      <c r="AB451" s="3">
        <f t="shared" si="287"/>
        <v>0</v>
      </c>
      <c r="AC451" s="2"/>
      <c r="AD451" s="109" t="b">
        <f t="shared" si="248"/>
        <v>1</v>
      </c>
      <c r="AE451" s="109" t="b">
        <f t="shared" si="249"/>
        <v>1</v>
      </c>
    </row>
    <row r="452" spans="1:31" ht="47.25">
      <c r="A452" s="2">
        <f t="shared" si="288"/>
        <v>26.300000000000008</v>
      </c>
      <c r="B452" s="2" t="s">
        <v>71</v>
      </c>
      <c r="C452" s="2"/>
      <c r="D452" s="3"/>
      <c r="E452" s="2"/>
      <c r="F452" s="3"/>
      <c r="G452" s="108" t="e">
        <f t="shared" si="246"/>
        <v>#DIV/0!</v>
      </c>
      <c r="H452" s="108" t="e">
        <f t="shared" si="247"/>
        <v>#DIV/0!</v>
      </c>
      <c r="I452" s="2"/>
      <c r="J452" s="3"/>
      <c r="K452" s="2">
        <f t="shared" si="282"/>
        <v>0</v>
      </c>
      <c r="L452" s="3">
        <f t="shared" si="282"/>
        <v>0</v>
      </c>
      <c r="M452" s="2"/>
      <c r="N452" s="3"/>
      <c r="O452" s="2"/>
      <c r="P452" s="2"/>
      <c r="Q452" s="3"/>
      <c r="R452" s="2">
        <f t="shared" si="283"/>
        <v>0</v>
      </c>
      <c r="S452" s="3">
        <f t="shared" si="284"/>
        <v>0</v>
      </c>
      <c r="T452" s="2"/>
      <c r="U452" s="3"/>
      <c r="V452" s="2"/>
      <c r="W452" s="3"/>
      <c r="X452" s="2"/>
      <c r="Y452" s="2"/>
      <c r="Z452" s="3">
        <f t="shared" si="285"/>
        <v>0</v>
      </c>
      <c r="AA452" s="2">
        <f t="shared" si="286"/>
        <v>0</v>
      </c>
      <c r="AB452" s="3">
        <f t="shared" si="287"/>
        <v>0</v>
      </c>
      <c r="AC452" s="2"/>
      <c r="AD452" s="109" t="b">
        <f t="shared" si="248"/>
        <v>1</v>
      </c>
      <c r="AE452" s="109" t="b">
        <f t="shared" si="249"/>
        <v>1</v>
      </c>
    </row>
    <row r="453" spans="1:31">
      <c r="A453" s="2">
        <f t="shared" si="288"/>
        <v>26.310000000000009</v>
      </c>
      <c r="B453" s="2" t="s">
        <v>293</v>
      </c>
      <c r="C453" s="2"/>
      <c r="D453" s="3"/>
      <c r="E453" s="2"/>
      <c r="F453" s="3"/>
      <c r="G453" s="108" t="e">
        <f t="shared" si="246"/>
        <v>#DIV/0!</v>
      </c>
      <c r="H453" s="108" t="e">
        <f t="shared" si="247"/>
        <v>#DIV/0!</v>
      </c>
      <c r="I453" s="2"/>
      <c r="J453" s="3"/>
      <c r="K453" s="2">
        <f t="shared" si="282"/>
        <v>0</v>
      </c>
      <c r="L453" s="3">
        <f t="shared" si="282"/>
        <v>0</v>
      </c>
      <c r="M453" s="2"/>
      <c r="N453" s="3"/>
      <c r="O453" s="2"/>
      <c r="P453" s="2"/>
      <c r="Q453" s="3"/>
      <c r="R453" s="2">
        <f t="shared" si="283"/>
        <v>0</v>
      </c>
      <c r="S453" s="3">
        <f t="shared" si="284"/>
        <v>0</v>
      </c>
      <c r="T453" s="2"/>
      <c r="U453" s="3"/>
      <c r="V453" s="2"/>
      <c r="W453" s="3"/>
      <c r="X453" s="2"/>
      <c r="Y453" s="2"/>
      <c r="Z453" s="3">
        <f t="shared" si="285"/>
        <v>0</v>
      </c>
      <c r="AA453" s="2">
        <f t="shared" si="286"/>
        <v>0</v>
      </c>
      <c r="AB453" s="3">
        <f t="shared" si="287"/>
        <v>0</v>
      </c>
      <c r="AC453" s="2"/>
      <c r="AD453" s="109" t="b">
        <f t="shared" si="248"/>
        <v>1</v>
      </c>
      <c r="AE453" s="109" t="b">
        <f t="shared" si="249"/>
        <v>1</v>
      </c>
    </row>
    <row r="454" spans="1:31" ht="47.25">
      <c r="A454" s="2">
        <f t="shared" si="288"/>
        <v>26.320000000000011</v>
      </c>
      <c r="B454" s="2" t="s">
        <v>36</v>
      </c>
      <c r="C454" s="2"/>
      <c r="D454" s="3"/>
      <c r="E454" s="2"/>
      <c r="F454" s="3"/>
      <c r="G454" s="108" t="e">
        <f t="shared" si="246"/>
        <v>#DIV/0!</v>
      </c>
      <c r="H454" s="108" t="e">
        <f t="shared" si="247"/>
        <v>#DIV/0!</v>
      </c>
      <c r="I454" s="2"/>
      <c r="J454" s="3"/>
      <c r="K454" s="2">
        <f t="shared" si="282"/>
        <v>0</v>
      </c>
      <c r="L454" s="3">
        <f t="shared" si="282"/>
        <v>0</v>
      </c>
      <c r="M454" s="2"/>
      <c r="N454" s="3"/>
      <c r="O454" s="2"/>
      <c r="P454" s="2"/>
      <c r="Q454" s="3"/>
      <c r="R454" s="2">
        <f t="shared" si="283"/>
        <v>0</v>
      </c>
      <c r="S454" s="3">
        <f t="shared" si="284"/>
        <v>0</v>
      </c>
      <c r="T454" s="2"/>
      <c r="U454" s="3"/>
      <c r="V454" s="2"/>
      <c r="W454" s="3"/>
      <c r="X454" s="2"/>
      <c r="Y454" s="2"/>
      <c r="Z454" s="3">
        <f t="shared" si="285"/>
        <v>0</v>
      </c>
      <c r="AA454" s="2">
        <f t="shared" si="286"/>
        <v>0</v>
      </c>
      <c r="AB454" s="3">
        <f t="shared" si="287"/>
        <v>0</v>
      </c>
      <c r="AC454" s="2"/>
      <c r="AD454" s="109" t="b">
        <f t="shared" si="248"/>
        <v>1</v>
      </c>
      <c r="AE454" s="109" t="b">
        <f t="shared" si="249"/>
        <v>1</v>
      </c>
    </row>
    <row r="455" spans="1:31" s="176" customFormat="1" ht="47.25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6"/>
        <v>#DIV/0!</v>
      </c>
      <c r="H455" s="175" t="e">
        <f t="shared" si="247"/>
        <v>#DIV/0!</v>
      </c>
      <c r="I455" s="4">
        <f t="shared" ref="I455:J512" si="289">C455-E455</f>
        <v>0</v>
      </c>
      <c r="J455" s="5">
        <f t="shared" si="289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AC455" si="290">SUM(P446:P454)</f>
        <v>0</v>
      </c>
      <c r="Q455" s="5">
        <f t="shared" si="290"/>
        <v>0</v>
      </c>
      <c r="R455" s="4">
        <f t="shared" si="290"/>
        <v>0</v>
      </c>
      <c r="S455" s="5">
        <f t="shared" si="290"/>
        <v>0</v>
      </c>
      <c r="T455" s="4">
        <f t="shared" si="290"/>
        <v>0</v>
      </c>
      <c r="U455" s="5">
        <f t="shared" si="290"/>
        <v>0</v>
      </c>
      <c r="V455" s="4">
        <f t="shared" si="290"/>
        <v>0</v>
      </c>
      <c r="W455" s="5">
        <f t="shared" si="290"/>
        <v>0</v>
      </c>
      <c r="X455" s="4"/>
      <c r="Y455" s="4">
        <f>SUM(Y446:Y454)</f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>
        <f t="shared" si="290"/>
        <v>0</v>
      </c>
      <c r="AD455" s="109" t="b">
        <f t="shared" si="248"/>
        <v>1</v>
      </c>
      <c r="AE455" s="109" t="b">
        <f t="shared" si="249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91">X456*Y456=Z456</f>
        <v>1</v>
      </c>
      <c r="AE456" s="109" t="b">
        <f t="shared" ref="AE456:AE519" si="292">U456+W456+Z456=AB456</f>
        <v>1</v>
      </c>
    </row>
    <row r="457" spans="1:31" ht="47.2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3">E457/C457</f>
        <v>#DIV/0!</v>
      </c>
      <c r="H457" s="108" t="e">
        <f t="shared" ref="H457:H518" si="294">F457/D457</f>
        <v>#DIV/0!</v>
      </c>
      <c r="I457" s="2">
        <f t="shared" si="289"/>
        <v>0</v>
      </c>
      <c r="J457" s="3">
        <f t="shared" si="289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5">K457+M457+P457</f>
        <v>0</v>
      </c>
      <c r="S457" s="3">
        <f t="shared" si="295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6">T457+V457+Y457</f>
        <v>0</v>
      </c>
      <c r="AB457" s="3">
        <f t="shared" si="296"/>
        <v>0</v>
      </c>
      <c r="AC457" s="2"/>
      <c r="AD457" s="109" t="b">
        <f t="shared" si="291"/>
        <v>1</v>
      </c>
      <c r="AE457" s="109" t="b">
        <f t="shared" si="292"/>
        <v>1</v>
      </c>
    </row>
    <row r="458" spans="1:31" ht="31.5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3"/>
        <v>#DIV/0!</v>
      </c>
      <c r="H458" s="108" t="e">
        <f t="shared" si="294"/>
        <v>#DIV/0!</v>
      </c>
      <c r="I458" s="2">
        <f t="shared" si="289"/>
        <v>0</v>
      </c>
      <c r="J458" s="3">
        <f t="shared" si="289"/>
        <v>0</v>
      </c>
      <c r="K458" s="2"/>
      <c r="L458" s="3"/>
      <c r="M458" s="2"/>
      <c r="N458" s="3"/>
      <c r="O458" s="2"/>
      <c r="P458" s="2"/>
      <c r="Q458" s="3"/>
      <c r="R458" s="2">
        <f t="shared" si="295"/>
        <v>0</v>
      </c>
      <c r="S458" s="3">
        <f t="shared" si="295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6"/>
        <v>0</v>
      </c>
      <c r="AB458" s="3">
        <f t="shared" si="296"/>
        <v>0</v>
      </c>
      <c r="AC458" s="2"/>
      <c r="AD458" s="109" t="b">
        <f t="shared" si="291"/>
        <v>1</v>
      </c>
      <c r="AE458" s="109" t="b">
        <f t="shared" si="292"/>
        <v>1</v>
      </c>
    </row>
    <row r="459" spans="1:31" ht="78.7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3"/>
        <v>#DIV/0!</v>
      </c>
      <c r="H459" s="108" t="e">
        <f t="shared" si="294"/>
        <v>#DIV/0!</v>
      </c>
      <c r="I459" s="2">
        <f t="shared" si="289"/>
        <v>0</v>
      </c>
      <c r="J459" s="3">
        <f t="shared" si="289"/>
        <v>0</v>
      </c>
      <c r="K459" s="2"/>
      <c r="L459" s="3"/>
      <c r="M459" s="2"/>
      <c r="N459" s="3"/>
      <c r="O459" s="2"/>
      <c r="P459" s="2"/>
      <c r="Q459" s="3"/>
      <c r="R459" s="2">
        <f t="shared" si="295"/>
        <v>0</v>
      </c>
      <c r="S459" s="3">
        <f t="shared" si="295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6"/>
        <v>0</v>
      </c>
      <c r="AB459" s="3">
        <f t="shared" si="296"/>
        <v>0</v>
      </c>
      <c r="AC459" s="2"/>
      <c r="AD459" s="109" t="b">
        <f t="shared" si="291"/>
        <v>1</v>
      </c>
      <c r="AE459" s="109" t="b">
        <f t="shared" si="292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>
        <f t="shared" ref="Z460:Z477" si="297">X460*Y460</f>
        <v>0</v>
      </c>
      <c r="AA460" s="2">
        <f t="shared" ref="AA460:AA477" si="298">T460+V460+Y460</f>
        <v>0</v>
      </c>
      <c r="AB460" s="3">
        <f t="shared" ref="AB460:AB477" si="299">U460+W460+Z460</f>
        <v>0</v>
      </c>
      <c r="AC460" s="2"/>
      <c r="AD460" s="109" t="b">
        <f t="shared" si="291"/>
        <v>1</v>
      </c>
      <c r="AE460" s="109" t="b">
        <f t="shared" si="292"/>
        <v>1</v>
      </c>
    </row>
    <row r="461" spans="1:31" ht="47.25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3"/>
        <v>#DIV/0!</v>
      </c>
      <c r="H461" s="108" t="e">
        <f t="shared" si="294"/>
        <v>#DIV/0!</v>
      </c>
      <c r="I461" s="2">
        <f t="shared" si="289"/>
        <v>0</v>
      </c>
      <c r="J461" s="3">
        <f t="shared" si="289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300">K461+M461+P461</f>
        <v>0</v>
      </c>
      <c r="S461" s="3">
        <f t="shared" ref="S461:S477" si="301">L461+N461+Q461</f>
        <v>0</v>
      </c>
      <c r="T461" s="2"/>
      <c r="U461" s="3"/>
      <c r="V461" s="2"/>
      <c r="W461" s="3"/>
      <c r="X461" s="2"/>
      <c r="Y461" s="2"/>
      <c r="Z461" s="3">
        <f t="shared" si="297"/>
        <v>0</v>
      </c>
      <c r="AA461" s="2">
        <f t="shared" si="298"/>
        <v>0</v>
      </c>
      <c r="AB461" s="3">
        <f t="shared" si="299"/>
        <v>0</v>
      </c>
      <c r="AC461" s="2"/>
      <c r="AD461" s="109" t="b">
        <f t="shared" si="291"/>
        <v>1</v>
      </c>
      <c r="AE461" s="109" t="b">
        <f t="shared" si="292"/>
        <v>1</v>
      </c>
    </row>
    <row r="462" spans="1:31" ht="63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3"/>
        <v>#DIV/0!</v>
      </c>
      <c r="H462" s="108" t="e">
        <f t="shared" si="294"/>
        <v>#DIV/0!</v>
      </c>
      <c r="I462" s="2">
        <f t="shared" si="289"/>
        <v>0</v>
      </c>
      <c r="J462" s="3">
        <f t="shared" si="289"/>
        <v>0</v>
      </c>
      <c r="K462" s="2"/>
      <c r="L462" s="3"/>
      <c r="M462" s="2"/>
      <c r="N462" s="3"/>
      <c r="O462" s="2"/>
      <c r="P462" s="2"/>
      <c r="Q462" s="3"/>
      <c r="R462" s="2">
        <f t="shared" si="300"/>
        <v>0</v>
      </c>
      <c r="S462" s="3">
        <f t="shared" si="301"/>
        <v>0</v>
      </c>
      <c r="T462" s="2"/>
      <c r="U462" s="3"/>
      <c r="V462" s="2"/>
      <c r="W462" s="3"/>
      <c r="X462" s="2"/>
      <c r="Y462" s="2"/>
      <c r="Z462" s="3">
        <f t="shared" si="297"/>
        <v>0</v>
      </c>
      <c r="AA462" s="2">
        <f t="shared" si="298"/>
        <v>0</v>
      </c>
      <c r="AB462" s="3">
        <f t="shared" si="299"/>
        <v>0</v>
      </c>
      <c r="AC462" s="2"/>
      <c r="AD462" s="109" t="b">
        <f t="shared" si="291"/>
        <v>1</v>
      </c>
      <c r="AE462" s="109" t="b">
        <f t="shared" si="292"/>
        <v>1</v>
      </c>
    </row>
    <row r="463" spans="1:31" ht="110.25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3"/>
        <v>#DIV/0!</v>
      </c>
      <c r="H463" s="108" t="e">
        <f t="shared" si="294"/>
        <v>#DIV/0!</v>
      </c>
      <c r="I463" s="2">
        <f t="shared" si="289"/>
        <v>0</v>
      </c>
      <c r="J463" s="3">
        <f t="shared" si="289"/>
        <v>0</v>
      </c>
      <c r="K463" s="2"/>
      <c r="L463" s="3"/>
      <c r="M463" s="2"/>
      <c r="N463" s="3"/>
      <c r="O463" s="2"/>
      <c r="P463" s="2"/>
      <c r="Q463" s="3"/>
      <c r="R463" s="2">
        <f t="shared" si="300"/>
        <v>0</v>
      </c>
      <c r="S463" s="3">
        <f t="shared" si="301"/>
        <v>0</v>
      </c>
      <c r="T463" s="2"/>
      <c r="U463" s="3"/>
      <c r="V463" s="2"/>
      <c r="W463" s="3"/>
      <c r="X463" s="2"/>
      <c r="Y463" s="2"/>
      <c r="Z463" s="3">
        <f t="shared" si="297"/>
        <v>0</v>
      </c>
      <c r="AA463" s="2">
        <f t="shared" si="298"/>
        <v>0</v>
      </c>
      <c r="AB463" s="3">
        <f t="shared" si="299"/>
        <v>0</v>
      </c>
      <c r="AC463" s="2"/>
      <c r="AD463" s="109" t="b">
        <f t="shared" si="291"/>
        <v>1</v>
      </c>
      <c r="AE463" s="109" t="b">
        <f t="shared" si="292"/>
        <v>1</v>
      </c>
    </row>
    <row r="464" spans="1:31" ht="47.2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3"/>
        <v>#DIV/0!</v>
      </c>
      <c r="H464" s="108" t="e">
        <f t="shared" si="294"/>
        <v>#DIV/0!</v>
      </c>
      <c r="I464" s="2">
        <f t="shared" si="289"/>
        <v>0</v>
      </c>
      <c r="J464" s="3">
        <f t="shared" si="289"/>
        <v>0</v>
      </c>
      <c r="K464" s="2"/>
      <c r="L464" s="3"/>
      <c r="M464" s="2"/>
      <c r="N464" s="3"/>
      <c r="O464" s="2"/>
      <c r="P464" s="2"/>
      <c r="Q464" s="3"/>
      <c r="R464" s="2">
        <f t="shared" si="300"/>
        <v>0</v>
      </c>
      <c r="S464" s="3">
        <f t="shared" si="301"/>
        <v>0</v>
      </c>
      <c r="T464" s="2"/>
      <c r="U464" s="3"/>
      <c r="V464" s="2"/>
      <c r="W464" s="3"/>
      <c r="X464" s="2"/>
      <c r="Y464" s="2"/>
      <c r="Z464" s="3">
        <f t="shared" si="297"/>
        <v>0</v>
      </c>
      <c r="AA464" s="2">
        <f t="shared" si="298"/>
        <v>0</v>
      </c>
      <c r="AB464" s="3">
        <f t="shared" si="299"/>
        <v>0</v>
      </c>
      <c r="AC464" s="2"/>
      <c r="AD464" s="109" t="b">
        <f t="shared" si="291"/>
        <v>1</v>
      </c>
      <c r="AE464" s="109" t="b">
        <f t="shared" si="292"/>
        <v>1</v>
      </c>
    </row>
    <row r="465" spans="1:31" ht="47.2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3"/>
        <v>#DIV/0!</v>
      </c>
      <c r="H465" s="108" t="e">
        <f t="shared" si="294"/>
        <v>#DIV/0!</v>
      </c>
      <c r="I465" s="2">
        <f t="shared" si="289"/>
        <v>0</v>
      </c>
      <c r="J465" s="3">
        <f t="shared" si="289"/>
        <v>0</v>
      </c>
      <c r="K465" s="2"/>
      <c r="L465" s="3"/>
      <c r="M465" s="2"/>
      <c r="N465" s="3"/>
      <c r="O465" s="2"/>
      <c r="P465" s="2"/>
      <c r="Q465" s="3"/>
      <c r="R465" s="2">
        <f t="shared" si="300"/>
        <v>0</v>
      </c>
      <c r="S465" s="3">
        <f t="shared" si="301"/>
        <v>0</v>
      </c>
      <c r="T465" s="2"/>
      <c r="U465" s="3"/>
      <c r="V465" s="2"/>
      <c r="W465" s="3"/>
      <c r="X465" s="2"/>
      <c r="Y465" s="2"/>
      <c r="Z465" s="3">
        <f t="shared" si="297"/>
        <v>0</v>
      </c>
      <c r="AA465" s="2">
        <f t="shared" si="298"/>
        <v>0</v>
      </c>
      <c r="AB465" s="3">
        <f t="shared" si="299"/>
        <v>0</v>
      </c>
      <c r="AC465" s="2"/>
      <c r="AD465" s="109" t="b">
        <f t="shared" si="291"/>
        <v>1</v>
      </c>
      <c r="AE465" s="109" t="b">
        <f t="shared" si="292"/>
        <v>1</v>
      </c>
    </row>
    <row r="466" spans="1:31" ht="78.75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3"/>
        <v>#DIV/0!</v>
      </c>
      <c r="H466" s="108" t="e">
        <f t="shared" si="294"/>
        <v>#DIV/0!</v>
      </c>
      <c r="I466" s="2">
        <f t="shared" si="289"/>
        <v>0</v>
      </c>
      <c r="J466" s="3">
        <f t="shared" si="289"/>
        <v>0</v>
      </c>
      <c r="K466" s="2"/>
      <c r="L466" s="3"/>
      <c r="M466" s="2"/>
      <c r="N466" s="3"/>
      <c r="O466" s="2"/>
      <c r="P466" s="2"/>
      <c r="Q466" s="3"/>
      <c r="R466" s="2">
        <f t="shared" si="300"/>
        <v>0</v>
      </c>
      <c r="S466" s="3">
        <f t="shared" si="301"/>
        <v>0</v>
      </c>
      <c r="T466" s="2"/>
      <c r="U466" s="3"/>
      <c r="V466" s="2"/>
      <c r="W466" s="3"/>
      <c r="X466" s="2"/>
      <c r="Y466" s="2"/>
      <c r="Z466" s="3">
        <f t="shared" si="297"/>
        <v>0</v>
      </c>
      <c r="AA466" s="2">
        <f t="shared" si="298"/>
        <v>0</v>
      </c>
      <c r="AB466" s="3">
        <f t="shared" si="299"/>
        <v>0</v>
      </c>
      <c r="AC466" s="2"/>
      <c r="AD466" s="109" t="b">
        <f t="shared" si="291"/>
        <v>1</v>
      </c>
      <c r="AE466" s="109" t="b">
        <f t="shared" si="292"/>
        <v>1</v>
      </c>
    </row>
    <row r="467" spans="1:31" ht="78.7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3"/>
        <v>#DIV/0!</v>
      </c>
      <c r="H467" s="108" t="e">
        <f t="shared" si="294"/>
        <v>#DIV/0!</v>
      </c>
      <c r="I467" s="2">
        <f t="shared" si="289"/>
        <v>0</v>
      </c>
      <c r="J467" s="3">
        <f t="shared" si="289"/>
        <v>0</v>
      </c>
      <c r="K467" s="2"/>
      <c r="L467" s="3"/>
      <c r="M467" s="2"/>
      <c r="N467" s="3"/>
      <c r="O467" s="2"/>
      <c r="P467" s="2"/>
      <c r="Q467" s="3"/>
      <c r="R467" s="2">
        <f t="shared" si="300"/>
        <v>0</v>
      </c>
      <c r="S467" s="3">
        <f t="shared" si="301"/>
        <v>0</v>
      </c>
      <c r="T467" s="2"/>
      <c r="U467" s="3"/>
      <c r="V467" s="2"/>
      <c r="W467" s="3"/>
      <c r="X467" s="2"/>
      <c r="Y467" s="2"/>
      <c r="Z467" s="3">
        <f t="shared" si="297"/>
        <v>0</v>
      </c>
      <c r="AA467" s="2">
        <f t="shared" si="298"/>
        <v>0</v>
      </c>
      <c r="AB467" s="3">
        <f t="shared" si="299"/>
        <v>0</v>
      </c>
      <c r="AC467" s="2"/>
      <c r="AD467" s="109" t="b">
        <f t="shared" si="291"/>
        <v>1</v>
      </c>
      <c r="AE467" s="109" t="b">
        <f t="shared" si="292"/>
        <v>1</v>
      </c>
    </row>
    <row r="468" spans="1:31" ht="47.2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3"/>
        <v>#DIV/0!</v>
      </c>
      <c r="H468" s="108" t="e">
        <f t="shared" si="294"/>
        <v>#DIV/0!</v>
      </c>
      <c r="I468" s="2">
        <f t="shared" si="289"/>
        <v>0</v>
      </c>
      <c r="J468" s="3">
        <f t="shared" si="289"/>
        <v>0</v>
      </c>
      <c r="K468" s="2"/>
      <c r="L468" s="3"/>
      <c r="M468" s="2"/>
      <c r="N468" s="3"/>
      <c r="O468" s="2"/>
      <c r="P468" s="2"/>
      <c r="Q468" s="3"/>
      <c r="R468" s="2">
        <f t="shared" si="300"/>
        <v>0</v>
      </c>
      <c r="S468" s="3">
        <f t="shared" si="301"/>
        <v>0</v>
      </c>
      <c r="T468" s="2"/>
      <c r="U468" s="3"/>
      <c r="V468" s="2"/>
      <c r="W468" s="3"/>
      <c r="X468" s="2"/>
      <c r="Y468" s="2"/>
      <c r="Z468" s="3">
        <f t="shared" si="297"/>
        <v>0</v>
      </c>
      <c r="AA468" s="2">
        <f t="shared" si="298"/>
        <v>0</v>
      </c>
      <c r="AB468" s="3">
        <f t="shared" si="299"/>
        <v>0</v>
      </c>
      <c r="AC468" s="2"/>
      <c r="AD468" s="109" t="b">
        <f t="shared" si="291"/>
        <v>1</v>
      </c>
      <c r="AE468" s="109" t="b">
        <f t="shared" si="292"/>
        <v>1</v>
      </c>
    </row>
    <row r="469" spans="1:31" ht="47.25">
      <c r="A469" s="2">
        <f t="shared" ref="A469:A477" si="302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3"/>
        <v>#DIV/0!</v>
      </c>
      <c r="H469" s="108" t="e">
        <f t="shared" si="294"/>
        <v>#DIV/0!</v>
      </c>
      <c r="I469" s="2">
        <f t="shared" si="289"/>
        <v>0</v>
      </c>
      <c r="J469" s="3">
        <f t="shared" si="289"/>
        <v>0</v>
      </c>
      <c r="K469" s="2"/>
      <c r="L469" s="3"/>
      <c r="M469" s="2"/>
      <c r="N469" s="3"/>
      <c r="O469" s="2"/>
      <c r="P469" s="2"/>
      <c r="Q469" s="3"/>
      <c r="R469" s="2">
        <f t="shared" si="300"/>
        <v>0</v>
      </c>
      <c r="S469" s="3">
        <f t="shared" si="301"/>
        <v>0</v>
      </c>
      <c r="T469" s="2"/>
      <c r="U469" s="3"/>
      <c r="V469" s="2"/>
      <c r="W469" s="3"/>
      <c r="X469" s="2"/>
      <c r="Y469" s="2"/>
      <c r="Z469" s="3">
        <f t="shared" si="297"/>
        <v>0</v>
      </c>
      <c r="AA469" s="2">
        <f t="shared" si="298"/>
        <v>0</v>
      </c>
      <c r="AB469" s="3">
        <f t="shared" si="299"/>
        <v>0</v>
      </c>
      <c r="AC469" s="2"/>
      <c r="AD469" s="109" t="b">
        <f t="shared" si="291"/>
        <v>1</v>
      </c>
      <c r="AE469" s="109" t="b">
        <f t="shared" si="292"/>
        <v>1</v>
      </c>
    </row>
    <row r="470" spans="1:31" ht="63">
      <c r="A470" s="2">
        <f t="shared" si="302"/>
        <v>26.390000000000004</v>
      </c>
      <c r="B470" s="2" t="s">
        <v>88</v>
      </c>
      <c r="C470" s="2"/>
      <c r="D470" s="3"/>
      <c r="E470" s="2"/>
      <c r="F470" s="3"/>
      <c r="G470" s="108" t="e">
        <f t="shared" si="293"/>
        <v>#DIV/0!</v>
      </c>
      <c r="H470" s="108" t="e">
        <f t="shared" si="294"/>
        <v>#DIV/0!</v>
      </c>
      <c r="I470" s="2">
        <f t="shared" si="289"/>
        <v>0</v>
      </c>
      <c r="J470" s="3">
        <f t="shared" si="289"/>
        <v>0</v>
      </c>
      <c r="K470" s="2"/>
      <c r="L470" s="3"/>
      <c r="M470" s="2"/>
      <c r="N470" s="3"/>
      <c r="O470" s="2"/>
      <c r="P470" s="2"/>
      <c r="Q470" s="3"/>
      <c r="R470" s="2">
        <f t="shared" si="300"/>
        <v>0</v>
      </c>
      <c r="S470" s="3">
        <f t="shared" si="301"/>
        <v>0</v>
      </c>
      <c r="T470" s="2"/>
      <c r="U470" s="3"/>
      <c r="V470" s="2"/>
      <c r="W470" s="3"/>
      <c r="X470" s="2"/>
      <c r="Y470" s="2"/>
      <c r="Z470" s="3">
        <f t="shared" si="297"/>
        <v>0</v>
      </c>
      <c r="AA470" s="2">
        <f t="shared" si="298"/>
        <v>0</v>
      </c>
      <c r="AB470" s="3">
        <f t="shared" si="299"/>
        <v>0</v>
      </c>
      <c r="AC470" s="2"/>
      <c r="AD470" s="109" t="b">
        <f t="shared" si="291"/>
        <v>1</v>
      </c>
      <c r="AE470" s="109" t="b">
        <f t="shared" si="292"/>
        <v>1</v>
      </c>
    </row>
    <row r="471" spans="1:31" ht="47.25">
      <c r="A471" s="2">
        <f t="shared" si="302"/>
        <v>26.400000000000006</v>
      </c>
      <c r="B471" s="2" t="s">
        <v>60</v>
      </c>
      <c r="C471" s="2"/>
      <c r="D471" s="3"/>
      <c r="E471" s="2"/>
      <c r="F471" s="3"/>
      <c r="G471" s="108" t="e">
        <f t="shared" si="293"/>
        <v>#DIV/0!</v>
      </c>
      <c r="H471" s="108" t="e">
        <f t="shared" si="294"/>
        <v>#DIV/0!</v>
      </c>
      <c r="I471" s="2">
        <f t="shared" si="289"/>
        <v>0</v>
      </c>
      <c r="J471" s="3">
        <f t="shared" si="289"/>
        <v>0</v>
      </c>
      <c r="K471" s="2"/>
      <c r="L471" s="3"/>
      <c r="M471" s="2"/>
      <c r="N471" s="3"/>
      <c r="O471" s="2"/>
      <c r="P471" s="2"/>
      <c r="Q471" s="3"/>
      <c r="R471" s="2">
        <f t="shared" si="300"/>
        <v>0</v>
      </c>
      <c r="S471" s="3">
        <f t="shared" si="301"/>
        <v>0</v>
      </c>
      <c r="T471" s="2"/>
      <c r="U471" s="3"/>
      <c r="V471" s="2"/>
      <c r="W471" s="3"/>
      <c r="X471" s="2"/>
      <c r="Y471" s="2"/>
      <c r="Z471" s="3">
        <f t="shared" si="297"/>
        <v>0</v>
      </c>
      <c r="AA471" s="2">
        <f t="shared" si="298"/>
        <v>0</v>
      </c>
      <c r="AB471" s="3">
        <f t="shared" si="299"/>
        <v>0</v>
      </c>
      <c r="AC471" s="2"/>
      <c r="AD471" s="109" t="b">
        <f t="shared" si="291"/>
        <v>1</v>
      </c>
      <c r="AE471" s="109" t="b">
        <f t="shared" si="292"/>
        <v>1</v>
      </c>
    </row>
    <row r="472" spans="1:31" ht="47.25">
      <c r="A472" s="2">
        <f t="shared" si="302"/>
        <v>26.410000000000007</v>
      </c>
      <c r="B472" s="2" t="s">
        <v>61</v>
      </c>
      <c r="C472" s="2"/>
      <c r="D472" s="3"/>
      <c r="E472" s="2"/>
      <c r="F472" s="3"/>
      <c r="G472" s="108" t="e">
        <f t="shared" si="293"/>
        <v>#DIV/0!</v>
      </c>
      <c r="H472" s="108" t="e">
        <f t="shared" si="294"/>
        <v>#DIV/0!</v>
      </c>
      <c r="I472" s="2">
        <f t="shared" si="289"/>
        <v>0</v>
      </c>
      <c r="J472" s="3">
        <f t="shared" si="289"/>
        <v>0</v>
      </c>
      <c r="K472" s="2"/>
      <c r="L472" s="3"/>
      <c r="M472" s="2"/>
      <c r="N472" s="3"/>
      <c r="O472" s="2"/>
      <c r="P472" s="2"/>
      <c r="Q472" s="3"/>
      <c r="R472" s="2">
        <f t="shared" si="300"/>
        <v>0</v>
      </c>
      <c r="S472" s="3">
        <f t="shared" si="301"/>
        <v>0</v>
      </c>
      <c r="T472" s="2"/>
      <c r="U472" s="3"/>
      <c r="V472" s="2"/>
      <c r="W472" s="3"/>
      <c r="X472" s="2"/>
      <c r="Y472" s="2"/>
      <c r="Z472" s="3">
        <f t="shared" si="297"/>
        <v>0</v>
      </c>
      <c r="AA472" s="2">
        <f t="shared" si="298"/>
        <v>0</v>
      </c>
      <c r="AB472" s="3">
        <f t="shared" si="299"/>
        <v>0</v>
      </c>
      <c r="AC472" s="2"/>
      <c r="AD472" s="109" t="b">
        <f t="shared" si="291"/>
        <v>1</v>
      </c>
      <c r="AE472" s="109" t="b">
        <f t="shared" si="292"/>
        <v>1</v>
      </c>
    </row>
    <row r="473" spans="1:31" ht="47.25">
      <c r="A473" s="2">
        <f t="shared" si="302"/>
        <v>26.420000000000009</v>
      </c>
      <c r="B473" s="2" t="s">
        <v>62</v>
      </c>
      <c r="C473" s="2"/>
      <c r="D473" s="3"/>
      <c r="E473" s="2"/>
      <c r="F473" s="3"/>
      <c r="G473" s="108" t="e">
        <f t="shared" si="293"/>
        <v>#DIV/0!</v>
      </c>
      <c r="H473" s="108" t="e">
        <f t="shared" si="294"/>
        <v>#DIV/0!</v>
      </c>
      <c r="I473" s="2">
        <f t="shared" si="289"/>
        <v>0</v>
      </c>
      <c r="J473" s="3">
        <f t="shared" si="289"/>
        <v>0</v>
      </c>
      <c r="K473" s="2"/>
      <c r="L473" s="3"/>
      <c r="M473" s="2"/>
      <c r="N473" s="3"/>
      <c r="O473" s="2"/>
      <c r="P473" s="2"/>
      <c r="Q473" s="3"/>
      <c r="R473" s="2">
        <f t="shared" si="300"/>
        <v>0</v>
      </c>
      <c r="S473" s="3">
        <f t="shared" si="301"/>
        <v>0</v>
      </c>
      <c r="T473" s="2"/>
      <c r="U473" s="3"/>
      <c r="V473" s="2"/>
      <c r="W473" s="3"/>
      <c r="X473" s="2"/>
      <c r="Y473" s="2"/>
      <c r="Z473" s="3">
        <f t="shared" si="297"/>
        <v>0</v>
      </c>
      <c r="AA473" s="2">
        <f t="shared" si="298"/>
        <v>0</v>
      </c>
      <c r="AB473" s="3">
        <f t="shared" si="299"/>
        <v>0</v>
      </c>
      <c r="AC473" s="2"/>
      <c r="AD473" s="109" t="b">
        <f t="shared" si="291"/>
        <v>1</v>
      </c>
      <c r="AE473" s="109" t="b">
        <f t="shared" si="292"/>
        <v>1</v>
      </c>
    </row>
    <row r="474" spans="1:31" ht="47.25">
      <c r="A474" s="2">
        <f t="shared" si="302"/>
        <v>26.43000000000001</v>
      </c>
      <c r="B474" s="2" t="s">
        <v>63</v>
      </c>
      <c r="C474" s="2"/>
      <c r="D474" s="3"/>
      <c r="E474" s="2"/>
      <c r="F474" s="3"/>
      <c r="G474" s="108" t="e">
        <f t="shared" si="293"/>
        <v>#DIV/0!</v>
      </c>
      <c r="H474" s="108" t="e">
        <f t="shared" si="294"/>
        <v>#DIV/0!</v>
      </c>
      <c r="I474" s="2">
        <f t="shared" si="289"/>
        <v>0</v>
      </c>
      <c r="J474" s="3">
        <f t="shared" si="289"/>
        <v>0</v>
      </c>
      <c r="K474" s="2"/>
      <c r="L474" s="3"/>
      <c r="M474" s="2"/>
      <c r="N474" s="3"/>
      <c r="O474" s="2"/>
      <c r="P474" s="2"/>
      <c r="Q474" s="3"/>
      <c r="R474" s="2">
        <f t="shared" si="300"/>
        <v>0</v>
      </c>
      <c r="S474" s="3">
        <f t="shared" si="301"/>
        <v>0</v>
      </c>
      <c r="T474" s="2"/>
      <c r="U474" s="3"/>
      <c r="V474" s="2"/>
      <c r="W474" s="3"/>
      <c r="X474" s="2"/>
      <c r="Y474" s="2"/>
      <c r="Z474" s="3">
        <f t="shared" si="297"/>
        <v>0</v>
      </c>
      <c r="AA474" s="2">
        <f t="shared" si="298"/>
        <v>0</v>
      </c>
      <c r="AB474" s="3">
        <f t="shared" si="299"/>
        <v>0</v>
      </c>
      <c r="AC474" s="2"/>
      <c r="AD474" s="109" t="b">
        <f t="shared" si="291"/>
        <v>1</v>
      </c>
      <c r="AE474" s="109" t="b">
        <f t="shared" si="292"/>
        <v>1</v>
      </c>
    </row>
    <row r="475" spans="1:31" ht="47.25">
      <c r="A475" s="2">
        <f t="shared" si="302"/>
        <v>26.440000000000012</v>
      </c>
      <c r="B475" s="2" t="s">
        <v>64</v>
      </c>
      <c r="C475" s="2"/>
      <c r="D475" s="3"/>
      <c r="E475" s="2"/>
      <c r="F475" s="3"/>
      <c r="G475" s="108" t="e">
        <f t="shared" si="293"/>
        <v>#DIV/0!</v>
      </c>
      <c r="H475" s="108" t="e">
        <f t="shared" si="294"/>
        <v>#DIV/0!</v>
      </c>
      <c r="I475" s="2">
        <f t="shared" si="289"/>
        <v>0</v>
      </c>
      <c r="J475" s="3">
        <f t="shared" si="289"/>
        <v>0</v>
      </c>
      <c r="K475" s="2"/>
      <c r="L475" s="3"/>
      <c r="M475" s="2"/>
      <c r="N475" s="3"/>
      <c r="O475" s="2"/>
      <c r="P475" s="2"/>
      <c r="Q475" s="3"/>
      <c r="R475" s="2">
        <f t="shared" si="300"/>
        <v>0</v>
      </c>
      <c r="S475" s="3">
        <f t="shared" si="301"/>
        <v>0</v>
      </c>
      <c r="T475" s="2"/>
      <c r="U475" s="3"/>
      <c r="V475" s="2"/>
      <c r="W475" s="3"/>
      <c r="X475" s="2"/>
      <c r="Y475" s="2"/>
      <c r="Z475" s="3">
        <f t="shared" si="297"/>
        <v>0</v>
      </c>
      <c r="AA475" s="2">
        <f t="shared" si="298"/>
        <v>0</v>
      </c>
      <c r="AB475" s="3">
        <f t="shared" si="299"/>
        <v>0</v>
      </c>
      <c r="AC475" s="2"/>
      <c r="AD475" s="109" t="b">
        <f t="shared" si="291"/>
        <v>1</v>
      </c>
      <c r="AE475" s="109" t="b">
        <f t="shared" si="292"/>
        <v>1</v>
      </c>
    </row>
    <row r="476" spans="1:31" ht="47.25">
      <c r="A476" s="2">
        <f t="shared" si="302"/>
        <v>26.450000000000014</v>
      </c>
      <c r="B476" s="2" t="s">
        <v>65</v>
      </c>
      <c r="C476" s="2"/>
      <c r="D476" s="3"/>
      <c r="E476" s="2"/>
      <c r="F476" s="3"/>
      <c r="G476" s="108" t="e">
        <f t="shared" si="293"/>
        <v>#DIV/0!</v>
      </c>
      <c r="H476" s="108" t="e">
        <f t="shared" si="294"/>
        <v>#DIV/0!</v>
      </c>
      <c r="I476" s="2">
        <f t="shared" si="289"/>
        <v>0</v>
      </c>
      <c r="J476" s="3">
        <f t="shared" si="289"/>
        <v>0</v>
      </c>
      <c r="K476" s="2"/>
      <c r="L476" s="3"/>
      <c r="M476" s="2"/>
      <c r="N476" s="3"/>
      <c r="O476" s="2"/>
      <c r="P476" s="2"/>
      <c r="Q476" s="3"/>
      <c r="R476" s="2">
        <f t="shared" si="300"/>
        <v>0</v>
      </c>
      <c r="S476" s="3">
        <f t="shared" si="301"/>
        <v>0</v>
      </c>
      <c r="T476" s="2"/>
      <c r="U476" s="3"/>
      <c r="V476" s="2"/>
      <c r="W476" s="3"/>
      <c r="X476" s="2"/>
      <c r="Y476" s="2"/>
      <c r="Z476" s="3">
        <f t="shared" si="297"/>
        <v>0</v>
      </c>
      <c r="AA476" s="2">
        <f t="shared" si="298"/>
        <v>0</v>
      </c>
      <c r="AB476" s="3">
        <f t="shared" si="299"/>
        <v>0</v>
      </c>
      <c r="AC476" s="2"/>
      <c r="AD476" s="109" t="b">
        <f t="shared" si="291"/>
        <v>1</v>
      </c>
      <c r="AE476" s="109" t="b">
        <f t="shared" si="292"/>
        <v>1</v>
      </c>
    </row>
    <row r="477" spans="1:31" ht="63">
      <c r="A477" s="2">
        <f t="shared" si="302"/>
        <v>26.460000000000015</v>
      </c>
      <c r="B477" s="2" t="s">
        <v>66</v>
      </c>
      <c r="C477" s="2"/>
      <c r="D477" s="3"/>
      <c r="E477" s="2"/>
      <c r="F477" s="3"/>
      <c r="G477" s="108" t="e">
        <f t="shared" si="293"/>
        <v>#DIV/0!</v>
      </c>
      <c r="H477" s="108" t="e">
        <f t="shared" si="294"/>
        <v>#DIV/0!</v>
      </c>
      <c r="I477" s="2">
        <f t="shared" si="289"/>
        <v>0</v>
      </c>
      <c r="J477" s="3">
        <f t="shared" si="289"/>
        <v>0</v>
      </c>
      <c r="K477" s="2"/>
      <c r="L477" s="3"/>
      <c r="M477" s="2"/>
      <c r="N477" s="3"/>
      <c r="O477" s="2"/>
      <c r="P477" s="2"/>
      <c r="Q477" s="3"/>
      <c r="R477" s="2">
        <f t="shared" si="300"/>
        <v>0</v>
      </c>
      <c r="S477" s="3">
        <f t="shared" si="301"/>
        <v>0</v>
      </c>
      <c r="T477" s="2"/>
      <c r="U477" s="3"/>
      <c r="V477" s="2"/>
      <c r="W477" s="3"/>
      <c r="X477" s="2"/>
      <c r="Y477" s="2"/>
      <c r="Z477" s="3">
        <f t="shared" si="297"/>
        <v>0</v>
      </c>
      <c r="AA477" s="2">
        <f t="shared" si="298"/>
        <v>0</v>
      </c>
      <c r="AB477" s="3">
        <f t="shared" si="299"/>
        <v>0</v>
      </c>
      <c r="AC477" s="2"/>
      <c r="AD477" s="109" t="b">
        <f t="shared" si="291"/>
        <v>1</v>
      </c>
      <c r="AE477" s="109" t="b">
        <f t="shared" si="292"/>
        <v>1</v>
      </c>
    </row>
    <row r="478" spans="1:31" s="176" customFormat="1" ht="47.25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3"/>
        <v>#DIV/0!</v>
      </c>
      <c r="H478" s="175" t="e">
        <f t="shared" si="294"/>
        <v>#DIV/0!</v>
      </c>
      <c r="I478" s="4">
        <f t="shared" si="289"/>
        <v>0</v>
      </c>
      <c r="J478" s="5">
        <f t="shared" si="289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3">SUM(P457:P477)</f>
        <v>0</v>
      </c>
      <c r="Q478" s="5">
        <f t="shared" si="303"/>
        <v>0</v>
      </c>
      <c r="R478" s="4">
        <f t="shared" si="303"/>
        <v>0</v>
      </c>
      <c r="S478" s="5">
        <f t="shared" si="303"/>
        <v>0</v>
      </c>
      <c r="T478" s="4">
        <f t="shared" si="303"/>
        <v>0</v>
      </c>
      <c r="U478" s="5">
        <f t="shared" si="303"/>
        <v>0</v>
      </c>
      <c r="V478" s="4">
        <f t="shared" si="303"/>
        <v>0</v>
      </c>
      <c r="W478" s="5">
        <f t="shared" si="303"/>
        <v>0</v>
      </c>
      <c r="X478" s="4"/>
      <c r="Y478" s="4">
        <f>SUM(Y457:Y477)</f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>
        <f>SUM(AC457:AC477)</f>
        <v>0</v>
      </c>
      <c r="AD478" s="109" t="b">
        <f t="shared" si="291"/>
        <v>1</v>
      </c>
      <c r="AE478" s="109" t="b">
        <f t="shared" si="292"/>
        <v>1</v>
      </c>
    </row>
    <row r="479" spans="1:31" s="176" customFormat="1" ht="47.2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3"/>
        <v>#DIV/0!</v>
      </c>
      <c r="H479" s="175" t="e">
        <f t="shared" si="294"/>
        <v>#DIV/0!</v>
      </c>
      <c r="I479" s="4">
        <f t="shared" si="289"/>
        <v>0</v>
      </c>
      <c r="J479" s="5">
        <f t="shared" si="289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4">P478+P455</f>
        <v>0</v>
      </c>
      <c r="Q479" s="5">
        <f t="shared" si="304"/>
        <v>0</v>
      </c>
      <c r="R479" s="4">
        <f t="shared" si="304"/>
        <v>0</v>
      </c>
      <c r="S479" s="5">
        <f t="shared" si="304"/>
        <v>0</v>
      </c>
      <c r="T479" s="4">
        <f t="shared" si="304"/>
        <v>0</v>
      </c>
      <c r="U479" s="5">
        <f t="shared" si="304"/>
        <v>0</v>
      </c>
      <c r="V479" s="4">
        <f t="shared" si="304"/>
        <v>0</v>
      </c>
      <c r="W479" s="5">
        <f t="shared" si="304"/>
        <v>0</v>
      </c>
      <c r="X479" s="4"/>
      <c r="Y479" s="4">
        <f>Y478+Y455</f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>
        <f>AC478+AC455</f>
        <v>0</v>
      </c>
      <c r="AD479" s="109" t="b">
        <f t="shared" si="291"/>
        <v>1</v>
      </c>
      <c r="AE479" s="109" t="b">
        <f t="shared" si="292"/>
        <v>1</v>
      </c>
    </row>
    <row r="480" spans="1:31" s="176" customFormat="1" ht="31.5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91"/>
        <v>1</v>
      </c>
      <c r="AE480" s="109" t="b">
        <f t="shared" si="292"/>
        <v>1</v>
      </c>
    </row>
    <row r="481" spans="1:31" s="176" customFormat="1" ht="31.5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91"/>
        <v>1</v>
      </c>
      <c r="AE481" s="109" t="b">
        <f t="shared" si="292"/>
        <v>1</v>
      </c>
    </row>
    <row r="482" spans="1:31" ht="31.5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3"/>
        <v>#DIV/0!</v>
      </c>
      <c r="H482" s="108" t="e">
        <f t="shared" si="294"/>
        <v>#DIV/0!</v>
      </c>
      <c r="I482" s="2"/>
      <c r="J482" s="3"/>
      <c r="K482" s="2">
        <f t="shared" ref="K482:L490" si="305">C482-E482</f>
        <v>0</v>
      </c>
      <c r="L482" s="3">
        <f t="shared" si="305"/>
        <v>0</v>
      </c>
      <c r="M482" s="2"/>
      <c r="N482" s="3"/>
      <c r="O482" s="2"/>
      <c r="P482" s="2"/>
      <c r="Q482" s="3"/>
      <c r="R482" s="2">
        <f t="shared" ref="R482:R490" si="306">K482+M482+P482</f>
        <v>0</v>
      </c>
      <c r="S482" s="3">
        <f t="shared" ref="S482:S490" si="307">L482+N482+Q482</f>
        <v>0</v>
      </c>
      <c r="T482" s="2"/>
      <c r="U482" s="3"/>
      <c r="V482" s="2"/>
      <c r="W482" s="3"/>
      <c r="X482" s="2"/>
      <c r="Y482" s="2"/>
      <c r="Z482" s="3">
        <f t="shared" ref="Z482:Z490" si="308">X482*Y482</f>
        <v>0</v>
      </c>
      <c r="AA482" s="2">
        <f t="shared" ref="AA482:AA490" si="309">T482+V482+Y482</f>
        <v>0</v>
      </c>
      <c r="AB482" s="3">
        <f t="shared" ref="AB482:AB490" si="310">U482+W482+Z482</f>
        <v>0</v>
      </c>
      <c r="AC482" s="2"/>
      <c r="AD482" s="109" t="b">
        <f t="shared" si="291"/>
        <v>1</v>
      </c>
      <c r="AE482" s="109" t="b">
        <f t="shared" si="292"/>
        <v>1</v>
      </c>
    </row>
    <row r="483" spans="1:31" ht="47.25">
      <c r="A483" s="2">
        <f t="shared" ref="A483:A490" si="311">+A482+0.01</f>
        <v>26.48</v>
      </c>
      <c r="B483" s="2" t="s">
        <v>324</v>
      </c>
      <c r="C483" s="2"/>
      <c r="D483" s="3"/>
      <c r="E483" s="2"/>
      <c r="F483" s="3"/>
      <c r="G483" s="108" t="e">
        <f t="shared" si="293"/>
        <v>#DIV/0!</v>
      </c>
      <c r="H483" s="108" t="e">
        <f t="shared" si="294"/>
        <v>#DIV/0!</v>
      </c>
      <c r="I483" s="2"/>
      <c r="J483" s="3"/>
      <c r="K483" s="2">
        <f t="shared" si="305"/>
        <v>0</v>
      </c>
      <c r="L483" s="3">
        <f t="shared" si="305"/>
        <v>0</v>
      </c>
      <c r="M483" s="2"/>
      <c r="N483" s="3"/>
      <c r="O483" s="2"/>
      <c r="P483" s="2"/>
      <c r="Q483" s="3"/>
      <c r="R483" s="2">
        <f t="shared" si="306"/>
        <v>0</v>
      </c>
      <c r="S483" s="3">
        <f t="shared" si="307"/>
        <v>0</v>
      </c>
      <c r="T483" s="2"/>
      <c r="U483" s="3"/>
      <c r="V483" s="2"/>
      <c r="W483" s="3"/>
      <c r="X483" s="2"/>
      <c r="Y483" s="2"/>
      <c r="Z483" s="3">
        <f t="shared" si="308"/>
        <v>0</v>
      </c>
      <c r="AA483" s="2">
        <f t="shared" si="309"/>
        <v>0</v>
      </c>
      <c r="AB483" s="3">
        <f t="shared" si="310"/>
        <v>0</v>
      </c>
      <c r="AC483" s="2"/>
      <c r="AD483" s="109" t="b">
        <f t="shared" si="291"/>
        <v>1</v>
      </c>
      <c r="AE483" s="109" t="b">
        <f t="shared" si="292"/>
        <v>1</v>
      </c>
    </row>
    <row r="484" spans="1:31">
      <c r="A484" s="2">
        <f t="shared" si="311"/>
        <v>26.490000000000002</v>
      </c>
      <c r="B484" s="2" t="s">
        <v>255</v>
      </c>
      <c r="C484" s="2"/>
      <c r="D484" s="3"/>
      <c r="E484" s="2"/>
      <c r="F484" s="3"/>
      <c r="G484" s="108" t="e">
        <f t="shared" si="293"/>
        <v>#DIV/0!</v>
      </c>
      <c r="H484" s="108" t="e">
        <f t="shared" si="294"/>
        <v>#DIV/0!</v>
      </c>
      <c r="I484" s="2"/>
      <c r="J484" s="3"/>
      <c r="K484" s="2">
        <f t="shared" si="305"/>
        <v>0</v>
      </c>
      <c r="L484" s="3">
        <f t="shared" si="305"/>
        <v>0</v>
      </c>
      <c r="M484" s="2"/>
      <c r="N484" s="3"/>
      <c r="O484" s="2"/>
      <c r="P484" s="2"/>
      <c r="Q484" s="3"/>
      <c r="R484" s="2">
        <f t="shared" si="306"/>
        <v>0</v>
      </c>
      <c r="S484" s="3">
        <f t="shared" si="307"/>
        <v>0</v>
      </c>
      <c r="T484" s="2"/>
      <c r="U484" s="3"/>
      <c r="V484" s="2"/>
      <c r="W484" s="3"/>
      <c r="X484" s="2"/>
      <c r="Y484" s="2"/>
      <c r="Z484" s="3">
        <f t="shared" si="308"/>
        <v>0</v>
      </c>
      <c r="AA484" s="2">
        <f t="shared" si="309"/>
        <v>0</v>
      </c>
      <c r="AB484" s="3">
        <f t="shared" si="310"/>
        <v>0</v>
      </c>
      <c r="AC484" s="2"/>
      <c r="AD484" s="109" t="b">
        <f t="shared" si="291"/>
        <v>1</v>
      </c>
      <c r="AE484" s="109" t="b">
        <f t="shared" si="292"/>
        <v>1</v>
      </c>
    </row>
    <row r="485" spans="1:31">
      <c r="A485" s="2">
        <f t="shared" si="311"/>
        <v>26.500000000000004</v>
      </c>
      <c r="B485" s="2" t="s">
        <v>325</v>
      </c>
      <c r="C485" s="2"/>
      <c r="D485" s="3"/>
      <c r="E485" s="2"/>
      <c r="F485" s="3"/>
      <c r="G485" s="108" t="e">
        <f t="shared" si="293"/>
        <v>#DIV/0!</v>
      </c>
      <c r="H485" s="108" t="e">
        <f t="shared" si="294"/>
        <v>#DIV/0!</v>
      </c>
      <c r="I485" s="2"/>
      <c r="J485" s="3"/>
      <c r="K485" s="2">
        <f t="shared" si="305"/>
        <v>0</v>
      </c>
      <c r="L485" s="3">
        <f t="shared" si="305"/>
        <v>0</v>
      </c>
      <c r="M485" s="2"/>
      <c r="N485" s="3"/>
      <c r="O485" s="2"/>
      <c r="P485" s="2"/>
      <c r="Q485" s="3"/>
      <c r="R485" s="2">
        <f t="shared" si="306"/>
        <v>0</v>
      </c>
      <c r="S485" s="3">
        <f t="shared" si="307"/>
        <v>0</v>
      </c>
      <c r="T485" s="2"/>
      <c r="U485" s="3"/>
      <c r="V485" s="2"/>
      <c r="W485" s="3"/>
      <c r="X485" s="2"/>
      <c r="Y485" s="2"/>
      <c r="Z485" s="3">
        <f t="shared" si="308"/>
        <v>0</v>
      </c>
      <c r="AA485" s="2">
        <f t="shared" si="309"/>
        <v>0</v>
      </c>
      <c r="AB485" s="3">
        <f t="shared" si="310"/>
        <v>0</v>
      </c>
      <c r="AC485" s="2"/>
      <c r="AD485" s="109" t="b">
        <f t="shared" si="291"/>
        <v>1</v>
      </c>
      <c r="AE485" s="109" t="b">
        <f t="shared" si="292"/>
        <v>1</v>
      </c>
    </row>
    <row r="486" spans="1:31" ht="31.5">
      <c r="A486" s="2">
        <f t="shared" si="311"/>
        <v>26.510000000000005</v>
      </c>
      <c r="B486" s="2" t="s">
        <v>314</v>
      </c>
      <c r="C486" s="2"/>
      <c r="D486" s="3"/>
      <c r="E486" s="2"/>
      <c r="F486" s="3"/>
      <c r="G486" s="108" t="e">
        <f t="shared" si="293"/>
        <v>#DIV/0!</v>
      </c>
      <c r="H486" s="108" t="e">
        <f t="shared" si="294"/>
        <v>#DIV/0!</v>
      </c>
      <c r="I486" s="2"/>
      <c r="J486" s="3"/>
      <c r="K486" s="2">
        <f t="shared" si="305"/>
        <v>0</v>
      </c>
      <c r="L486" s="3">
        <f t="shared" si="305"/>
        <v>0</v>
      </c>
      <c r="M486" s="2"/>
      <c r="N486" s="3"/>
      <c r="O486" s="2"/>
      <c r="P486" s="2"/>
      <c r="Q486" s="3"/>
      <c r="R486" s="2">
        <f t="shared" si="306"/>
        <v>0</v>
      </c>
      <c r="S486" s="3">
        <f t="shared" si="307"/>
        <v>0</v>
      </c>
      <c r="T486" s="2"/>
      <c r="U486" s="3"/>
      <c r="V486" s="2"/>
      <c r="W486" s="3"/>
      <c r="X486" s="2"/>
      <c r="Y486" s="2"/>
      <c r="Z486" s="3">
        <f t="shared" si="308"/>
        <v>0</v>
      </c>
      <c r="AA486" s="2">
        <f t="shared" si="309"/>
        <v>0</v>
      </c>
      <c r="AB486" s="3">
        <f t="shared" si="310"/>
        <v>0</v>
      </c>
      <c r="AC486" s="2"/>
      <c r="AD486" s="109" t="b">
        <f t="shared" si="291"/>
        <v>1</v>
      </c>
      <c r="AE486" s="109" t="b">
        <f t="shared" si="292"/>
        <v>1</v>
      </c>
    </row>
    <row r="487" spans="1:31" ht="47.25">
      <c r="A487" s="2">
        <f t="shared" si="311"/>
        <v>26.520000000000007</v>
      </c>
      <c r="B487" s="2" t="s">
        <v>70</v>
      </c>
      <c r="C487" s="2"/>
      <c r="D487" s="3"/>
      <c r="E487" s="2"/>
      <c r="F487" s="3"/>
      <c r="G487" s="108" t="e">
        <f t="shared" si="293"/>
        <v>#DIV/0!</v>
      </c>
      <c r="H487" s="108" t="e">
        <f t="shared" si="294"/>
        <v>#DIV/0!</v>
      </c>
      <c r="I487" s="2"/>
      <c r="J487" s="3"/>
      <c r="K487" s="2">
        <f t="shared" si="305"/>
        <v>0</v>
      </c>
      <c r="L487" s="3">
        <f t="shared" si="305"/>
        <v>0</v>
      </c>
      <c r="M487" s="2"/>
      <c r="N487" s="3"/>
      <c r="O487" s="2"/>
      <c r="P487" s="2"/>
      <c r="Q487" s="3"/>
      <c r="R487" s="2">
        <f t="shared" si="306"/>
        <v>0</v>
      </c>
      <c r="S487" s="3">
        <f t="shared" si="307"/>
        <v>0</v>
      </c>
      <c r="T487" s="2"/>
      <c r="U487" s="3"/>
      <c r="V487" s="2"/>
      <c r="W487" s="3"/>
      <c r="X487" s="2"/>
      <c r="Y487" s="2"/>
      <c r="Z487" s="3">
        <f t="shared" si="308"/>
        <v>0</v>
      </c>
      <c r="AA487" s="2">
        <f t="shared" si="309"/>
        <v>0</v>
      </c>
      <c r="AB487" s="3">
        <f t="shared" si="310"/>
        <v>0</v>
      </c>
      <c r="AC487" s="2"/>
      <c r="AD487" s="109" t="b">
        <f t="shared" si="291"/>
        <v>1</v>
      </c>
      <c r="AE487" s="109" t="b">
        <f t="shared" si="292"/>
        <v>1</v>
      </c>
    </row>
    <row r="488" spans="1:31" ht="47.25">
      <c r="A488" s="2">
        <f t="shared" si="311"/>
        <v>26.530000000000008</v>
      </c>
      <c r="B488" s="2" t="s">
        <v>34</v>
      </c>
      <c r="C488" s="2"/>
      <c r="D488" s="3"/>
      <c r="E488" s="2"/>
      <c r="F488" s="3"/>
      <c r="G488" s="108" t="e">
        <f t="shared" si="293"/>
        <v>#DIV/0!</v>
      </c>
      <c r="H488" s="108" t="e">
        <f t="shared" si="294"/>
        <v>#DIV/0!</v>
      </c>
      <c r="I488" s="2"/>
      <c r="J488" s="3"/>
      <c r="K488" s="2">
        <f t="shared" si="305"/>
        <v>0</v>
      </c>
      <c r="L488" s="3">
        <f t="shared" si="305"/>
        <v>0</v>
      </c>
      <c r="M488" s="2"/>
      <c r="N488" s="3"/>
      <c r="O488" s="2"/>
      <c r="P488" s="2"/>
      <c r="Q488" s="3"/>
      <c r="R488" s="2">
        <f t="shared" si="306"/>
        <v>0</v>
      </c>
      <c r="S488" s="3">
        <f t="shared" si="307"/>
        <v>0</v>
      </c>
      <c r="T488" s="2"/>
      <c r="U488" s="3"/>
      <c r="V488" s="2"/>
      <c r="W488" s="3"/>
      <c r="X488" s="2"/>
      <c r="Y488" s="2"/>
      <c r="Z488" s="3">
        <f t="shared" si="308"/>
        <v>0</v>
      </c>
      <c r="AA488" s="2">
        <f t="shared" si="309"/>
        <v>0</v>
      </c>
      <c r="AB488" s="3">
        <f t="shared" si="310"/>
        <v>0</v>
      </c>
      <c r="AC488" s="2"/>
      <c r="AD488" s="109" t="b">
        <f t="shared" si="291"/>
        <v>1</v>
      </c>
      <c r="AE488" s="109" t="b">
        <f t="shared" si="292"/>
        <v>1</v>
      </c>
    </row>
    <row r="489" spans="1:31">
      <c r="A489" s="2">
        <f t="shared" si="311"/>
        <v>26.54000000000001</v>
      </c>
      <c r="B489" s="2" t="s">
        <v>293</v>
      </c>
      <c r="C489" s="2"/>
      <c r="D489" s="3"/>
      <c r="E489" s="2"/>
      <c r="F489" s="3"/>
      <c r="G489" s="108" t="e">
        <f t="shared" si="293"/>
        <v>#DIV/0!</v>
      </c>
      <c r="H489" s="108" t="e">
        <f t="shared" si="294"/>
        <v>#DIV/0!</v>
      </c>
      <c r="I489" s="2"/>
      <c r="J489" s="3"/>
      <c r="K489" s="2">
        <f t="shared" si="305"/>
        <v>0</v>
      </c>
      <c r="L489" s="3">
        <f t="shared" si="305"/>
        <v>0</v>
      </c>
      <c r="M489" s="2"/>
      <c r="N489" s="3"/>
      <c r="O489" s="2"/>
      <c r="P489" s="2"/>
      <c r="Q489" s="3"/>
      <c r="R489" s="2">
        <f t="shared" si="306"/>
        <v>0</v>
      </c>
      <c r="S489" s="3">
        <f t="shared" si="307"/>
        <v>0</v>
      </c>
      <c r="T489" s="2"/>
      <c r="U489" s="3"/>
      <c r="V489" s="2"/>
      <c r="W489" s="3"/>
      <c r="X489" s="2"/>
      <c r="Y489" s="2"/>
      <c r="Z489" s="3">
        <f t="shared" si="308"/>
        <v>0</v>
      </c>
      <c r="AA489" s="2">
        <f t="shared" si="309"/>
        <v>0</v>
      </c>
      <c r="AB489" s="3">
        <f t="shared" si="310"/>
        <v>0</v>
      </c>
      <c r="AC489" s="2"/>
      <c r="AD489" s="109" t="b">
        <f t="shared" si="291"/>
        <v>1</v>
      </c>
      <c r="AE489" s="109" t="b">
        <f t="shared" si="292"/>
        <v>1</v>
      </c>
    </row>
    <row r="490" spans="1:31" ht="47.25">
      <c r="A490" s="2">
        <f t="shared" si="311"/>
        <v>26.550000000000011</v>
      </c>
      <c r="B490" s="2" t="s">
        <v>36</v>
      </c>
      <c r="C490" s="2"/>
      <c r="D490" s="3"/>
      <c r="E490" s="2"/>
      <c r="F490" s="3"/>
      <c r="G490" s="108" t="e">
        <f t="shared" si="293"/>
        <v>#DIV/0!</v>
      </c>
      <c r="H490" s="108" t="e">
        <f t="shared" si="294"/>
        <v>#DIV/0!</v>
      </c>
      <c r="I490" s="2"/>
      <c r="J490" s="3"/>
      <c r="K490" s="2">
        <f t="shared" si="305"/>
        <v>0</v>
      </c>
      <c r="L490" s="3">
        <f t="shared" si="305"/>
        <v>0</v>
      </c>
      <c r="M490" s="2"/>
      <c r="N490" s="3"/>
      <c r="O490" s="2"/>
      <c r="P490" s="2"/>
      <c r="Q490" s="3">
        <f>P490*O490</f>
        <v>0</v>
      </c>
      <c r="R490" s="2">
        <f t="shared" si="306"/>
        <v>0</v>
      </c>
      <c r="S490" s="3">
        <f t="shared" si="307"/>
        <v>0</v>
      </c>
      <c r="T490" s="2"/>
      <c r="U490" s="3"/>
      <c r="V490" s="2"/>
      <c r="W490" s="3"/>
      <c r="X490" s="2"/>
      <c r="Y490" s="2"/>
      <c r="Z490" s="3">
        <f t="shared" si="308"/>
        <v>0</v>
      </c>
      <c r="AA490" s="2">
        <f t="shared" si="309"/>
        <v>0</v>
      </c>
      <c r="AB490" s="3">
        <f t="shared" si="310"/>
        <v>0</v>
      </c>
      <c r="AC490" s="2"/>
      <c r="AD490" s="109" t="b">
        <f t="shared" si="291"/>
        <v>1</v>
      </c>
      <c r="AE490" s="109" t="b">
        <f t="shared" si="292"/>
        <v>1</v>
      </c>
    </row>
    <row r="491" spans="1:31" s="176" customFormat="1" ht="47.25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3"/>
        <v>#DIV/0!</v>
      </c>
      <c r="H491" s="175" t="e">
        <f t="shared" si="294"/>
        <v>#DIV/0!</v>
      </c>
      <c r="I491" s="4">
        <f t="shared" si="289"/>
        <v>0</v>
      </c>
      <c r="J491" s="5">
        <f t="shared" si="289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AC491" si="312">SUM(P482:P490)</f>
        <v>0</v>
      </c>
      <c r="Q491" s="5">
        <f t="shared" si="312"/>
        <v>0</v>
      </c>
      <c r="R491" s="4">
        <f t="shared" si="312"/>
        <v>0</v>
      </c>
      <c r="S491" s="5">
        <f t="shared" si="312"/>
        <v>0</v>
      </c>
      <c r="T491" s="4">
        <f t="shared" si="312"/>
        <v>0</v>
      </c>
      <c r="U491" s="5">
        <f t="shared" si="312"/>
        <v>0</v>
      </c>
      <c r="V491" s="4">
        <f t="shared" si="312"/>
        <v>0</v>
      </c>
      <c r="W491" s="5">
        <f t="shared" si="312"/>
        <v>0</v>
      </c>
      <c r="X491" s="4"/>
      <c r="Y491" s="4">
        <f>SUM(Y482:Y490)</f>
        <v>0</v>
      </c>
      <c r="Z491" s="5">
        <f>SUM(Z482:Z490)</f>
        <v>0</v>
      </c>
      <c r="AA491" s="4">
        <f>SUM(AA482:AA490)</f>
        <v>0</v>
      </c>
      <c r="AB491" s="5">
        <f>SUM(AB482:AB490)</f>
        <v>0</v>
      </c>
      <c r="AC491" s="4">
        <f t="shared" si="312"/>
        <v>0</v>
      </c>
      <c r="AD491" s="109" t="b">
        <f t="shared" si="291"/>
        <v>1</v>
      </c>
      <c r="AE491" s="109" t="b">
        <f t="shared" si="292"/>
        <v>1</v>
      </c>
    </row>
    <row r="492" spans="1:31" s="176" customFormat="1" ht="31.5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91"/>
        <v>1</v>
      </c>
      <c r="AE492" s="109" t="b">
        <f t="shared" si="292"/>
        <v>1</v>
      </c>
    </row>
    <row r="493" spans="1:31" ht="47.25">
      <c r="A493" s="2">
        <f>+A490+0.01</f>
        <v>26.560000000000013</v>
      </c>
      <c r="B493" s="2" t="s">
        <v>296</v>
      </c>
      <c r="C493" s="2">
        <v>0</v>
      </c>
      <c r="D493" s="3">
        <v>0</v>
      </c>
      <c r="E493" s="2"/>
      <c r="F493" s="3"/>
      <c r="G493" s="108" t="e">
        <f t="shared" si="293"/>
        <v>#DIV/0!</v>
      </c>
      <c r="H493" s="108" t="e">
        <f t="shared" si="294"/>
        <v>#DIV/0!</v>
      </c>
      <c r="I493" s="2">
        <f t="shared" si="289"/>
        <v>0</v>
      </c>
      <c r="J493" s="3">
        <f t="shared" si="289"/>
        <v>0</v>
      </c>
      <c r="K493" s="2"/>
      <c r="L493" s="3"/>
      <c r="M493" s="2"/>
      <c r="N493" s="3"/>
      <c r="O493" s="2"/>
      <c r="P493" s="2"/>
      <c r="Q493" s="3">
        <f t="shared" ref="Q493:Q512" si="313">P493*O493</f>
        <v>0</v>
      </c>
      <c r="R493" s="2">
        <f t="shared" ref="R493:S495" si="314">K493+M493+P493</f>
        <v>0</v>
      </c>
      <c r="S493" s="3">
        <f t="shared" si="314"/>
        <v>0</v>
      </c>
      <c r="T493" s="2"/>
      <c r="U493" s="3"/>
      <c r="V493" s="2"/>
      <c r="W493" s="3"/>
      <c r="X493" s="2"/>
      <c r="Y493" s="2"/>
      <c r="Z493" s="3">
        <f>X493*Y493</f>
        <v>0</v>
      </c>
      <c r="AA493" s="2">
        <f t="shared" ref="AA493:AB495" si="315">T493+V493+Y493</f>
        <v>0</v>
      </c>
      <c r="AB493" s="3">
        <f t="shared" si="315"/>
        <v>0</v>
      </c>
      <c r="AC493" s="2"/>
      <c r="AD493" s="109" t="b">
        <f t="shared" si="291"/>
        <v>1</v>
      </c>
      <c r="AE493" s="109" t="b">
        <f t="shared" si="292"/>
        <v>1</v>
      </c>
    </row>
    <row r="494" spans="1:31" ht="31.5">
      <c r="A494" s="2">
        <f>+A493+0.01</f>
        <v>26.570000000000014</v>
      </c>
      <c r="B494" s="2" t="s">
        <v>297</v>
      </c>
      <c r="C494" s="2">
        <v>0</v>
      </c>
      <c r="D494" s="3">
        <v>0</v>
      </c>
      <c r="E494" s="2"/>
      <c r="F494" s="3"/>
      <c r="G494" s="108" t="e">
        <f t="shared" si="293"/>
        <v>#DIV/0!</v>
      </c>
      <c r="H494" s="108" t="e">
        <f t="shared" si="294"/>
        <v>#DIV/0!</v>
      </c>
      <c r="I494" s="2">
        <f t="shared" si="289"/>
        <v>0</v>
      </c>
      <c r="J494" s="3">
        <f t="shared" si="289"/>
        <v>0</v>
      </c>
      <c r="K494" s="2"/>
      <c r="L494" s="3"/>
      <c r="M494" s="2"/>
      <c r="N494" s="3"/>
      <c r="O494" s="2"/>
      <c r="P494" s="2"/>
      <c r="Q494" s="3">
        <f t="shared" si="313"/>
        <v>0</v>
      </c>
      <c r="R494" s="2">
        <f t="shared" si="314"/>
        <v>0</v>
      </c>
      <c r="S494" s="3">
        <f t="shared" si="314"/>
        <v>0</v>
      </c>
      <c r="T494" s="2"/>
      <c r="U494" s="3"/>
      <c r="V494" s="2"/>
      <c r="W494" s="3"/>
      <c r="X494" s="2"/>
      <c r="Y494" s="2"/>
      <c r="Z494" s="3">
        <f>X494*Y494</f>
        <v>0</v>
      </c>
      <c r="AA494" s="2">
        <f t="shared" si="315"/>
        <v>0</v>
      </c>
      <c r="AB494" s="3">
        <f t="shared" si="315"/>
        <v>0</v>
      </c>
      <c r="AC494" s="2"/>
      <c r="AD494" s="109" t="b">
        <f t="shared" si="291"/>
        <v>1</v>
      </c>
      <c r="AE494" s="109" t="b">
        <f t="shared" si="292"/>
        <v>1</v>
      </c>
    </row>
    <row r="495" spans="1:31" ht="78.75">
      <c r="A495" s="2">
        <f>+A494+0.01</f>
        <v>26.580000000000016</v>
      </c>
      <c r="B495" s="2" t="s">
        <v>298</v>
      </c>
      <c r="C495" s="2">
        <v>0</v>
      </c>
      <c r="D495" s="3">
        <v>0</v>
      </c>
      <c r="E495" s="2"/>
      <c r="F495" s="3"/>
      <c r="G495" s="108" t="e">
        <f t="shared" si="293"/>
        <v>#DIV/0!</v>
      </c>
      <c r="H495" s="108" t="e">
        <f t="shared" si="294"/>
        <v>#DIV/0!</v>
      </c>
      <c r="I495" s="2">
        <f t="shared" si="289"/>
        <v>0</v>
      </c>
      <c r="J495" s="3">
        <f t="shared" si="289"/>
        <v>0</v>
      </c>
      <c r="K495" s="2"/>
      <c r="L495" s="3"/>
      <c r="M495" s="2"/>
      <c r="N495" s="3"/>
      <c r="O495" s="2"/>
      <c r="P495" s="2"/>
      <c r="Q495" s="3">
        <f t="shared" si="313"/>
        <v>0</v>
      </c>
      <c r="R495" s="2">
        <f t="shared" si="314"/>
        <v>0</v>
      </c>
      <c r="S495" s="3">
        <f t="shared" si="314"/>
        <v>0</v>
      </c>
      <c r="T495" s="2"/>
      <c r="U495" s="3"/>
      <c r="V495" s="2"/>
      <c r="W495" s="3"/>
      <c r="X495" s="2"/>
      <c r="Y495" s="2"/>
      <c r="Z495" s="3">
        <f>X495*Y495</f>
        <v>0</v>
      </c>
      <c r="AA495" s="2">
        <f t="shared" si="315"/>
        <v>0</v>
      </c>
      <c r="AB495" s="3">
        <f t="shared" si="315"/>
        <v>0</v>
      </c>
      <c r="AC495" s="2"/>
      <c r="AD495" s="109" t="b">
        <f t="shared" si="291"/>
        <v>1</v>
      </c>
      <c r="AE495" s="109" t="b">
        <f t="shared" si="292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/>
      <c r="Q496" s="3"/>
      <c r="R496" s="2"/>
      <c r="S496" s="3"/>
      <c r="T496" s="2"/>
      <c r="U496" s="3"/>
      <c r="V496" s="2"/>
      <c r="W496" s="3"/>
      <c r="X496" s="2"/>
      <c r="Y496" s="2"/>
      <c r="Z496" s="3">
        <f t="shared" ref="Z496:Z512" si="316">X496*Y496</f>
        <v>0</v>
      </c>
      <c r="AA496" s="2">
        <f t="shared" ref="AA496:AA512" si="317">T496+V496+Y496</f>
        <v>0</v>
      </c>
      <c r="AB496" s="3">
        <f t="shared" ref="AB496:AB512" si="318">U496+W496+Z496</f>
        <v>0</v>
      </c>
      <c r="AC496" s="2"/>
      <c r="AD496" s="109" t="b">
        <f t="shared" si="291"/>
        <v>1</v>
      </c>
      <c r="AE496" s="109" t="b">
        <f t="shared" si="292"/>
        <v>1</v>
      </c>
    </row>
    <row r="497" spans="1:31" ht="31.5">
      <c r="A497" s="2" t="s">
        <v>43</v>
      </c>
      <c r="B497" s="2" t="s">
        <v>78</v>
      </c>
      <c r="C497" s="2">
        <v>0</v>
      </c>
      <c r="D497" s="3">
        <v>0</v>
      </c>
      <c r="E497" s="2"/>
      <c r="F497" s="3"/>
      <c r="G497" s="108" t="e">
        <f t="shared" si="293"/>
        <v>#DIV/0!</v>
      </c>
      <c r="H497" s="108" t="e">
        <f t="shared" si="294"/>
        <v>#DIV/0!</v>
      </c>
      <c r="I497" s="2">
        <f t="shared" si="289"/>
        <v>0</v>
      </c>
      <c r="J497" s="3">
        <f t="shared" si="289"/>
        <v>0</v>
      </c>
      <c r="K497" s="2"/>
      <c r="L497" s="3"/>
      <c r="M497" s="2"/>
      <c r="N497" s="3"/>
      <c r="O497" s="2"/>
      <c r="P497" s="2"/>
      <c r="Q497" s="3">
        <f t="shared" si="313"/>
        <v>0</v>
      </c>
      <c r="R497" s="2">
        <f t="shared" ref="R497:S512" si="319">K497+M497+P497</f>
        <v>0</v>
      </c>
      <c r="S497" s="3">
        <f t="shared" si="319"/>
        <v>0</v>
      </c>
      <c r="T497" s="2"/>
      <c r="U497" s="3"/>
      <c r="V497" s="2"/>
      <c r="W497" s="3"/>
      <c r="X497" s="2"/>
      <c r="Y497" s="2"/>
      <c r="Z497" s="3">
        <f t="shared" si="316"/>
        <v>0</v>
      </c>
      <c r="AA497" s="2">
        <f t="shared" si="317"/>
        <v>0</v>
      </c>
      <c r="AB497" s="3">
        <f t="shared" si="318"/>
        <v>0</v>
      </c>
      <c r="AC497" s="2"/>
      <c r="AD497" s="109" t="b">
        <f t="shared" si="291"/>
        <v>1</v>
      </c>
      <c r="AE497" s="109" t="b">
        <f t="shared" si="292"/>
        <v>1</v>
      </c>
    </row>
    <row r="498" spans="1:31" ht="126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3"/>
        <v>#DIV/0!</v>
      </c>
      <c r="H498" s="108" t="e">
        <f t="shared" si="294"/>
        <v>#DIV/0!</v>
      </c>
      <c r="I498" s="2">
        <f t="shared" si="289"/>
        <v>0</v>
      </c>
      <c r="J498" s="3">
        <f t="shared" si="289"/>
        <v>0</v>
      </c>
      <c r="K498" s="2"/>
      <c r="L498" s="3"/>
      <c r="M498" s="2"/>
      <c r="N498" s="3"/>
      <c r="O498" s="2"/>
      <c r="P498" s="2"/>
      <c r="Q498" s="3">
        <f t="shared" si="313"/>
        <v>0</v>
      </c>
      <c r="R498" s="2">
        <f t="shared" si="319"/>
        <v>0</v>
      </c>
      <c r="S498" s="3">
        <f t="shared" si="319"/>
        <v>0</v>
      </c>
      <c r="T498" s="2"/>
      <c r="U498" s="3"/>
      <c r="V498" s="2"/>
      <c r="W498" s="3"/>
      <c r="X498" s="2"/>
      <c r="Y498" s="2"/>
      <c r="Z498" s="3">
        <f t="shared" si="316"/>
        <v>0</v>
      </c>
      <c r="AA498" s="2">
        <f t="shared" si="317"/>
        <v>0</v>
      </c>
      <c r="AB498" s="3">
        <f t="shared" si="318"/>
        <v>0</v>
      </c>
      <c r="AC498" s="2"/>
      <c r="AD498" s="109" t="b">
        <f t="shared" si="291"/>
        <v>1</v>
      </c>
      <c r="AE498" s="109" t="b">
        <f t="shared" si="292"/>
        <v>1</v>
      </c>
    </row>
    <row r="499" spans="1:31" ht="47.25">
      <c r="A499" s="2" t="s">
        <v>47</v>
      </c>
      <c r="B499" s="2" t="s">
        <v>329</v>
      </c>
      <c r="C499" s="2">
        <v>0</v>
      </c>
      <c r="D499" s="3">
        <v>0</v>
      </c>
      <c r="E499" s="2"/>
      <c r="F499" s="3"/>
      <c r="G499" s="108" t="e">
        <f t="shared" si="293"/>
        <v>#DIV/0!</v>
      </c>
      <c r="H499" s="108" t="e">
        <f t="shared" si="294"/>
        <v>#DIV/0!</v>
      </c>
      <c r="I499" s="2">
        <f t="shared" si="289"/>
        <v>0</v>
      </c>
      <c r="J499" s="3">
        <f t="shared" si="289"/>
        <v>0</v>
      </c>
      <c r="K499" s="2"/>
      <c r="L499" s="3"/>
      <c r="M499" s="2"/>
      <c r="N499" s="3"/>
      <c r="O499" s="2"/>
      <c r="P499" s="2"/>
      <c r="Q499" s="3">
        <f t="shared" si="313"/>
        <v>0</v>
      </c>
      <c r="R499" s="2">
        <f t="shared" si="319"/>
        <v>0</v>
      </c>
      <c r="S499" s="3">
        <f t="shared" si="319"/>
        <v>0</v>
      </c>
      <c r="T499" s="2"/>
      <c r="U499" s="3"/>
      <c r="V499" s="2"/>
      <c r="W499" s="3"/>
      <c r="X499" s="2"/>
      <c r="Y499" s="2"/>
      <c r="Z499" s="3">
        <f t="shared" si="316"/>
        <v>0</v>
      </c>
      <c r="AA499" s="2">
        <f t="shared" si="317"/>
        <v>0</v>
      </c>
      <c r="AB499" s="3">
        <f t="shared" si="318"/>
        <v>0</v>
      </c>
      <c r="AC499" s="2"/>
      <c r="AD499" s="109" t="b">
        <f t="shared" si="291"/>
        <v>1</v>
      </c>
      <c r="AE499" s="109" t="b">
        <f t="shared" si="292"/>
        <v>1</v>
      </c>
    </row>
    <row r="500" spans="1:31" ht="47.25">
      <c r="A500" s="2" t="s">
        <v>49</v>
      </c>
      <c r="B500" s="2" t="s">
        <v>330</v>
      </c>
      <c r="C500" s="2">
        <v>0</v>
      </c>
      <c r="D500" s="3">
        <v>0</v>
      </c>
      <c r="E500" s="2"/>
      <c r="F500" s="3"/>
      <c r="G500" s="108" t="e">
        <f t="shared" si="293"/>
        <v>#DIV/0!</v>
      </c>
      <c r="H500" s="108" t="e">
        <f t="shared" si="294"/>
        <v>#DIV/0!</v>
      </c>
      <c r="I500" s="2">
        <f t="shared" si="289"/>
        <v>0</v>
      </c>
      <c r="J500" s="3">
        <f t="shared" si="289"/>
        <v>0</v>
      </c>
      <c r="K500" s="2"/>
      <c r="L500" s="3"/>
      <c r="M500" s="2"/>
      <c r="N500" s="3"/>
      <c r="O500" s="2"/>
      <c r="P500" s="2"/>
      <c r="Q500" s="3">
        <f t="shared" si="313"/>
        <v>0</v>
      </c>
      <c r="R500" s="2">
        <f t="shared" si="319"/>
        <v>0</v>
      </c>
      <c r="S500" s="3">
        <f t="shared" si="319"/>
        <v>0</v>
      </c>
      <c r="T500" s="2"/>
      <c r="U500" s="3"/>
      <c r="V500" s="2"/>
      <c r="W500" s="3"/>
      <c r="X500" s="2"/>
      <c r="Y500" s="2"/>
      <c r="Z500" s="3">
        <f t="shared" si="316"/>
        <v>0</v>
      </c>
      <c r="AA500" s="2">
        <f t="shared" si="317"/>
        <v>0</v>
      </c>
      <c r="AB500" s="3">
        <f t="shared" si="318"/>
        <v>0</v>
      </c>
      <c r="AC500" s="2"/>
      <c r="AD500" s="109" t="b">
        <f t="shared" si="291"/>
        <v>1</v>
      </c>
      <c r="AE500" s="109" t="b">
        <f t="shared" si="292"/>
        <v>1</v>
      </c>
    </row>
    <row r="501" spans="1:31" ht="94.5">
      <c r="A501" s="2" t="s">
        <v>51</v>
      </c>
      <c r="B501" s="2" t="s">
        <v>331</v>
      </c>
      <c r="C501" s="2">
        <v>0</v>
      </c>
      <c r="D501" s="3">
        <v>0</v>
      </c>
      <c r="E501" s="2"/>
      <c r="F501" s="3"/>
      <c r="G501" s="108" t="e">
        <f t="shared" si="293"/>
        <v>#DIV/0!</v>
      </c>
      <c r="H501" s="108" t="e">
        <f t="shared" si="294"/>
        <v>#DIV/0!</v>
      </c>
      <c r="I501" s="2">
        <f t="shared" si="289"/>
        <v>0</v>
      </c>
      <c r="J501" s="3">
        <f t="shared" si="289"/>
        <v>0</v>
      </c>
      <c r="K501" s="2"/>
      <c r="L501" s="3"/>
      <c r="M501" s="2"/>
      <c r="N501" s="3"/>
      <c r="O501" s="2"/>
      <c r="P501" s="2"/>
      <c r="Q501" s="3">
        <f t="shared" si="313"/>
        <v>0</v>
      </c>
      <c r="R501" s="2">
        <f t="shared" si="319"/>
        <v>0</v>
      </c>
      <c r="S501" s="3">
        <f t="shared" si="319"/>
        <v>0</v>
      </c>
      <c r="T501" s="2"/>
      <c r="U501" s="3"/>
      <c r="V501" s="2"/>
      <c r="W501" s="3"/>
      <c r="X501" s="2"/>
      <c r="Y501" s="2"/>
      <c r="Z501" s="3">
        <f t="shared" si="316"/>
        <v>0</v>
      </c>
      <c r="AA501" s="2">
        <f t="shared" si="317"/>
        <v>0</v>
      </c>
      <c r="AB501" s="3">
        <f t="shared" si="318"/>
        <v>0</v>
      </c>
      <c r="AC501" s="2"/>
      <c r="AD501" s="109" t="b">
        <f t="shared" si="291"/>
        <v>1</v>
      </c>
      <c r="AE501" s="109" t="b">
        <f t="shared" si="292"/>
        <v>1</v>
      </c>
    </row>
    <row r="502" spans="1:31" ht="78.75">
      <c r="A502" s="2" t="s">
        <v>53</v>
      </c>
      <c r="B502" s="2" t="s">
        <v>332</v>
      </c>
      <c r="C502" s="2">
        <v>0</v>
      </c>
      <c r="D502" s="3">
        <v>0</v>
      </c>
      <c r="E502" s="2"/>
      <c r="F502" s="3"/>
      <c r="G502" s="108" t="e">
        <f t="shared" si="293"/>
        <v>#DIV/0!</v>
      </c>
      <c r="H502" s="108" t="e">
        <f t="shared" si="294"/>
        <v>#DIV/0!</v>
      </c>
      <c r="I502" s="2">
        <f t="shared" si="289"/>
        <v>0</v>
      </c>
      <c r="J502" s="3">
        <f t="shared" si="289"/>
        <v>0</v>
      </c>
      <c r="K502" s="2"/>
      <c r="L502" s="3"/>
      <c r="M502" s="2"/>
      <c r="N502" s="3"/>
      <c r="O502" s="2"/>
      <c r="P502" s="2"/>
      <c r="Q502" s="3">
        <f t="shared" si="313"/>
        <v>0</v>
      </c>
      <c r="R502" s="2">
        <f t="shared" si="319"/>
        <v>0</v>
      </c>
      <c r="S502" s="3">
        <f t="shared" si="319"/>
        <v>0</v>
      </c>
      <c r="T502" s="2"/>
      <c r="U502" s="3"/>
      <c r="V502" s="2"/>
      <c r="W502" s="3"/>
      <c r="X502" s="2"/>
      <c r="Y502" s="2"/>
      <c r="Z502" s="3">
        <f t="shared" si="316"/>
        <v>0</v>
      </c>
      <c r="AA502" s="2">
        <f t="shared" si="317"/>
        <v>0</v>
      </c>
      <c r="AB502" s="3">
        <f t="shared" si="318"/>
        <v>0</v>
      </c>
      <c r="AC502" s="2"/>
      <c r="AD502" s="109" t="b">
        <f t="shared" si="291"/>
        <v>1</v>
      </c>
      <c r="AE502" s="109" t="b">
        <f t="shared" si="292"/>
        <v>1</v>
      </c>
    </row>
    <row r="503" spans="1:31" ht="47.25">
      <c r="A503" s="2">
        <f>+A496+0.01</f>
        <v>26.600000000000019</v>
      </c>
      <c r="B503" s="2" t="s">
        <v>333</v>
      </c>
      <c r="C503" s="2">
        <v>0</v>
      </c>
      <c r="D503" s="3">
        <v>0</v>
      </c>
      <c r="E503" s="2"/>
      <c r="F503" s="3"/>
      <c r="G503" s="108" t="e">
        <f t="shared" si="293"/>
        <v>#DIV/0!</v>
      </c>
      <c r="H503" s="108" t="e">
        <f t="shared" si="294"/>
        <v>#DIV/0!</v>
      </c>
      <c r="I503" s="2">
        <f t="shared" si="289"/>
        <v>0</v>
      </c>
      <c r="J503" s="3">
        <f t="shared" si="289"/>
        <v>0</v>
      </c>
      <c r="K503" s="2"/>
      <c r="L503" s="3"/>
      <c r="M503" s="2"/>
      <c r="N503" s="3"/>
      <c r="O503" s="2"/>
      <c r="P503" s="2"/>
      <c r="Q503" s="3">
        <f t="shared" si="313"/>
        <v>0</v>
      </c>
      <c r="R503" s="2">
        <f t="shared" si="319"/>
        <v>0</v>
      </c>
      <c r="S503" s="3">
        <f t="shared" si="319"/>
        <v>0</v>
      </c>
      <c r="T503" s="2"/>
      <c r="U503" s="3"/>
      <c r="V503" s="2"/>
      <c r="W503" s="3"/>
      <c r="X503" s="2"/>
      <c r="Y503" s="2"/>
      <c r="Z503" s="3">
        <f t="shared" si="316"/>
        <v>0</v>
      </c>
      <c r="AA503" s="2">
        <f t="shared" si="317"/>
        <v>0</v>
      </c>
      <c r="AB503" s="3">
        <f t="shared" si="318"/>
        <v>0</v>
      </c>
      <c r="AC503" s="2"/>
      <c r="AD503" s="109" t="b">
        <f t="shared" si="291"/>
        <v>1</v>
      </c>
      <c r="AE503" s="109" t="b">
        <f t="shared" si="292"/>
        <v>1</v>
      </c>
    </row>
    <row r="504" spans="1:31" ht="47.25">
      <c r="A504" s="2">
        <f t="shared" ref="A504:A512" si="320">+A503+0.01</f>
        <v>26.610000000000021</v>
      </c>
      <c r="B504" s="2" t="s">
        <v>334</v>
      </c>
      <c r="C504" s="2">
        <v>0</v>
      </c>
      <c r="D504" s="3">
        <v>0</v>
      </c>
      <c r="E504" s="2"/>
      <c r="F504" s="3"/>
      <c r="G504" s="108" t="e">
        <f t="shared" si="293"/>
        <v>#DIV/0!</v>
      </c>
      <c r="H504" s="108" t="e">
        <f t="shared" si="294"/>
        <v>#DIV/0!</v>
      </c>
      <c r="I504" s="2">
        <f t="shared" si="289"/>
        <v>0</v>
      </c>
      <c r="J504" s="3">
        <f t="shared" si="289"/>
        <v>0</v>
      </c>
      <c r="K504" s="2"/>
      <c r="L504" s="3"/>
      <c r="M504" s="2"/>
      <c r="N504" s="3"/>
      <c r="O504" s="2"/>
      <c r="P504" s="2"/>
      <c r="Q504" s="3">
        <f t="shared" si="313"/>
        <v>0</v>
      </c>
      <c r="R504" s="2">
        <f t="shared" si="319"/>
        <v>0</v>
      </c>
      <c r="S504" s="3">
        <f t="shared" si="319"/>
        <v>0</v>
      </c>
      <c r="T504" s="2"/>
      <c r="U504" s="3"/>
      <c r="V504" s="2"/>
      <c r="W504" s="3"/>
      <c r="X504" s="2"/>
      <c r="Y504" s="2"/>
      <c r="Z504" s="3">
        <f t="shared" si="316"/>
        <v>0</v>
      </c>
      <c r="AA504" s="2">
        <f t="shared" si="317"/>
        <v>0</v>
      </c>
      <c r="AB504" s="3">
        <f t="shared" si="318"/>
        <v>0</v>
      </c>
      <c r="AC504" s="2"/>
      <c r="AD504" s="109" t="b">
        <f t="shared" si="291"/>
        <v>1</v>
      </c>
      <c r="AE504" s="109" t="b">
        <f t="shared" si="292"/>
        <v>1</v>
      </c>
    </row>
    <row r="505" spans="1:31" ht="63">
      <c r="A505" s="2">
        <f t="shared" si="320"/>
        <v>26.620000000000022</v>
      </c>
      <c r="B505" s="2" t="s">
        <v>88</v>
      </c>
      <c r="C505" s="2">
        <v>0</v>
      </c>
      <c r="D505" s="3">
        <v>0</v>
      </c>
      <c r="E505" s="2"/>
      <c r="F505" s="3"/>
      <c r="G505" s="108" t="e">
        <f t="shared" si="293"/>
        <v>#DIV/0!</v>
      </c>
      <c r="H505" s="108" t="e">
        <f t="shared" si="294"/>
        <v>#DIV/0!</v>
      </c>
      <c r="I505" s="2">
        <f t="shared" si="289"/>
        <v>0</v>
      </c>
      <c r="J505" s="3">
        <f t="shared" si="289"/>
        <v>0</v>
      </c>
      <c r="K505" s="2"/>
      <c r="L505" s="3"/>
      <c r="M505" s="2"/>
      <c r="N505" s="3"/>
      <c r="O505" s="2"/>
      <c r="P505" s="2"/>
      <c r="Q505" s="3">
        <f t="shared" si="313"/>
        <v>0</v>
      </c>
      <c r="R505" s="2">
        <f t="shared" si="319"/>
        <v>0</v>
      </c>
      <c r="S505" s="3">
        <f t="shared" si="319"/>
        <v>0</v>
      </c>
      <c r="T505" s="2"/>
      <c r="U505" s="3"/>
      <c r="V505" s="2"/>
      <c r="W505" s="3"/>
      <c r="X505" s="2"/>
      <c r="Y505" s="2"/>
      <c r="Z505" s="3">
        <f t="shared" si="316"/>
        <v>0</v>
      </c>
      <c r="AA505" s="2">
        <f t="shared" si="317"/>
        <v>0</v>
      </c>
      <c r="AB505" s="3">
        <f t="shared" si="318"/>
        <v>0</v>
      </c>
      <c r="AC505" s="2"/>
      <c r="AD505" s="109" t="b">
        <f t="shared" si="291"/>
        <v>1</v>
      </c>
      <c r="AE505" s="109" t="b">
        <f t="shared" si="292"/>
        <v>1</v>
      </c>
    </row>
    <row r="506" spans="1:31" ht="47.25">
      <c r="A506" s="2">
        <f t="shared" si="320"/>
        <v>26.630000000000024</v>
      </c>
      <c r="B506" s="2" t="s">
        <v>335</v>
      </c>
      <c r="C506" s="2">
        <v>0</v>
      </c>
      <c r="D506" s="3">
        <v>0</v>
      </c>
      <c r="E506" s="2"/>
      <c r="F506" s="3"/>
      <c r="G506" s="108" t="e">
        <f t="shared" si="293"/>
        <v>#DIV/0!</v>
      </c>
      <c r="H506" s="108" t="e">
        <f t="shared" si="294"/>
        <v>#DIV/0!</v>
      </c>
      <c r="I506" s="2">
        <f t="shared" si="289"/>
        <v>0</v>
      </c>
      <c r="J506" s="3">
        <f t="shared" si="289"/>
        <v>0</v>
      </c>
      <c r="K506" s="2"/>
      <c r="L506" s="3"/>
      <c r="M506" s="2"/>
      <c r="N506" s="3"/>
      <c r="O506" s="2"/>
      <c r="P506" s="2"/>
      <c r="Q506" s="3">
        <f t="shared" si="313"/>
        <v>0</v>
      </c>
      <c r="R506" s="2">
        <f t="shared" si="319"/>
        <v>0</v>
      </c>
      <c r="S506" s="3">
        <f t="shared" si="319"/>
        <v>0</v>
      </c>
      <c r="T506" s="2"/>
      <c r="U506" s="3"/>
      <c r="V506" s="2"/>
      <c r="W506" s="3"/>
      <c r="X506" s="2"/>
      <c r="Y506" s="2"/>
      <c r="Z506" s="3">
        <f t="shared" si="316"/>
        <v>0</v>
      </c>
      <c r="AA506" s="2">
        <f t="shared" si="317"/>
        <v>0</v>
      </c>
      <c r="AB506" s="3">
        <f t="shared" si="318"/>
        <v>0</v>
      </c>
      <c r="AC506" s="2"/>
      <c r="AD506" s="109" t="b">
        <f t="shared" si="291"/>
        <v>1</v>
      </c>
      <c r="AE506" s="109" t="b">
        <f t="shared" si="292"/>
        <v>1</v>
      </c>
    </row>
    <row r="507" spans="1:31" ht="47.25">
      <c r="A507" s="2">
        <f t="shared" si="320"/>
        <v>26.640000000000025</v>
      </c>
      <c r="B507" s="2" t="s">
        <v>336</v>
      </c>
      <c r="C507" s="2">
        <v>0</v>
      </c>
      <c r="D507" s="3">
        <v>0</v>
      </c>
      <c r="E507" s="2"/>
      <c r="F507" s="3"/>
      <c r="G507" s="108" t="e">
        <f t="shared" si="293"/>
        <v>#DIV/0!</v>
      </c>
      <c r="H507" s="108" t="e">
        <f t="shared" si="294"/>
        <v>#DIV/0!</v>
      </c>
      <c r="I507" s="2">
        <f t="shared" si="289"/>
        <v>0</v>
      </c>
      <c r="J507" s="3">
        <f t="shared" si="289"/>
        <v>0</v>
      </c>
      <c r="K507" s="2"/>
      <c r="L507" s="3"/>
      <c r="M507" s="2"/>
      <c r="N507" s="3"/>
      <c r="O507" s="2"/>
      <c r="P507" s="2"/>
      <c r="Q507" s="3">
        <f t="shared" si="313"/>
        <v>0</v>
      </c>
      <c r="R507" s="2">
        <f t="shared" si="319"/>
        <v>0</v>
      </c>
      <c r="S507" s="3">
        <f t="shared" si="319"/>
        <v>0</v>
      </c>
      <c r="T507" s="2"/>
      <c r="U507" s="3"/>
      <c r="V507" s="2"/>
      <c r="W507" s="3"/>
      <c r="X507" s="2"/>
      <c r="Y507" s="2"/>
      <c r="Z507" s="3">
        <f t="shared" si="316"/>
        <v>0</v>
      </c>
      <c r="AA507" s="2">
        <f t="shared" si="317"/>
        <v>0</v>
      </c>
      <c r="AB507" s="3">
        <f t="shared" si="318"/>
        <v>0</v>
      </c>
      <c r="AC507" s="2"/>
      <c r="AD507" s="109" t="b">
        <f t="shared" si="291"/>
        <v>1</v>
      </c>
      <c r="AE507" s="109" t="b">
        <f t="shared" si="292"/>
        <v>1</v>
      </c>
    </row>
    <row r="508" spans="1:31" ht="47.25">
      <c r="A508" s="2">
        <f t="shared" si="320"/>
        <v>26.650000000000027</v>
      </c>
      <c r="B508" s="2" t="s">
        <v>337</v>
      </c>
      <c r="C508" s="2">
        <v>0</v>
      </c>
      <c r="D508" s="3">
        <v>0</v>
      </c>
      <c r="E508" s="2"/>
      <c r="F508" s="3"/>
      <c r="G508" s="108" t="e">
        <f t="shared" si="293"/>
        <v>#DIV/0!</v>
      </c>
      <c r="H508" s="108" t="e">
        <f t="shared" si="294"/>
        <v>#DIV/0!</v>
      </c>
      <c r="I508" s="2">
        <f t="shared" si="289"/>
        <v>0</v>
      </c>
      <c r="J508" s="3">
        <f t="shared" si="289"/>
        <v>0</v>
      </c>
      <c r="K508" s="2"/>
      <c r="L508" s="3"/>
      <c r="M508" s="2"/>
      <c r="N508" s="3"/>
      <c r="O508" s="2"/>
      <c r="P508" s="2"/>
      <c r="Q508" s="3">
        <f t="shared" si="313"/>
        <v>0</v>
      </c>
      <c r="R508" s="2">
        <f t="shared" si="319"/>
        <v>0</v>
      </c>
      <c r="S508" s="3">
        <f t="shared" si="319"/>
        <v>0</v>
      </c>
      <c r="T508" s="2"/>
      <c r="U508" s="3"/>
      <c r="V508" s="2"/>
      <c r="W508" s="3"/>
      <c r="X508" s="2"/>
      <c r="Y508" s="2"/>
      <c r="Z508" s="3">
        <f t="shared" si="316"/>
        <v>0</v>
      </c>
      <c r="AA508" s="2">
        <f t="shared" si="317"/>
        <v>0</v>
      </c>
      <c r="AB508" s="3">
        <f t="shared" si="318"/>
        <v>0</v>
      </c>
      <c r="AC508" s="2"/>
      <c r="AD508" s="109" t="b">
        <f t="shared" si="291"/>
        <v>1</v>
      </c>
      <c r="AE508" s="109" t="b">
        <f t="shared" si="292"/>
        <v>1</v>
      </c>
    </row>
    <row r="509" spans="1:31" ht="47.25">
      <c r="A509" s="2">
        <f t="shared" si="320"/>
        <v>26.660000000000029</v>
      </c>
      <c r="B509" s="2" t="s">
        <v>338</v>
      </c>
      <c r="C509" s="2">
        <v>0</v>
      </c>
      <c r="D509" s="3">
        <v>0</v>
      </c>
      <c r="E509" s="2"/>
      <c r="F509" s="3"/>
      <c r="G509" s="108" t="e">
        <f t="shared" si="293"/>
        <v>#DIV/0!</v>
      </c>
      <c r="H509" s="108" t="e">
        <f t="shared" si="294"/>
        <v>#DIV/0!</v>
      </c>
      <c r="I509" s="2">
        <f t="shared" si="289"/>
        <v>0</v>
      </c>
      <c r="J509" s="3">
        <f t="shared" si="289"/>
        <v>0</v>
      </c>
      <c r="K509" s="2"/>
      <c r="L509" s="3"/>
      <c r="M509" s="2"/>
      <c r="N509" s="3"/>
      <c r="O509" s="2"/>
      <c r="P509" s="2"/>
      <c r="Q509" s="3">
        <f t="shared" si="313"/>
        <v>0</v>
      </c>
      <c r="R509" s="2">
        <f t="shared" si="319"/>
        <v>0</v>
      </c>
      <c r="S509" s="3">
        <f t="shared" si="319"/>
        <v>0</v>
      </c>
      <c r="T509" s="2"/>
      <c r="U509" s="3"/>
      <c r="V509" s="2"/>
      <c r="W509" s="3"/>
      <c r="X509" s="2"/>
      <c r="Y509" s="2"/>
      <c r="Z509" s="3">
        <f t="shared" si="316"/>
        <v>0</v>
      </c>
      <c r="AA509" s="2">
        <f t="shared" si="317"/>
        <v>0</v>
      </c>
      <c r="AB509" s="3">
        <f t="shared" si="318"/>
        <v>0</v>
      </c>
      <c r="AC509" s="2"/>
      <c r="AD509" s="109" t="b">
        <f t="shared" si="291"/>
        <v>1</v>
      </c>
      <c r="AE509" s="109" t="b">
        <f t="shared" si="292"/>
        <v>1</v>
      </c>
    </row>
    <row r="510" spans="1:31" ht="47.25">
      <c r="A510" s="2">
        <f t="shared" si="320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3"/>
        <v>#DIV/0!</v>
      </c>
      <c r="H510" s="108" t="e">
        <f t="shared" si="294"/>
        <v>#DIV/0!</v>
      </c>
      <c r="I510" s="2">
        <f t="shared" si="289"/>
        <v>0</v>
      </c>
      <c r="J510" s="3">
        <f t="shared" si="289"/>
        <v>0</v>
      </c>
      <c r="K510" s="2"/>
      <c r="L510" s="3"/>
      <c r="M510" s="2"/>
      <c r="N510" s="3"/>
      <c r="O510" s="2"/>
      <c r="P510" s="2"/>
      <c r="Q510" s="3">
        <f t="shared" si="313"/>
        <v>0</v>
      </c>
      <c r="R510" s="2">
        <f t="shared" si="319"/>
        <v>0</v>
      </c>
      <c r="S510" s="3">
        <f t="shared" si="319"/>
        <v>0</v>
      </c>
      <c r="T510" s="2"/>
      <c r="U510" s="3"/>
      <c r="V510" s="2"/>
      <c r="W510" s="3"/>
      <c r="X510" s="2"/>
      <c r="Y510" s="2"/>
      <c r="Z510" s="3">
        <f t="shared" si="316"/>
        <v>0</v>
      </c>
      <c r="AA510" s="2">
        <f t="shared" si="317"/>
        <v>0</v>
      </c>
      <c r="AB510" s="3">
        <f t="shared" si="318"/>
        <v>0</v>
      </c>
      <c r="AC510" s="2"/>
      <c r="AD510" s="109" t="b">
        <f t="shared" si="291"/>
        <v>1</v>
      </c>
      <c r="AE510" s="109" t="b">
        <f t="shared" si="292"/>
        <v>1</v>
      </c>
    </row>
    <row r="511" spans="1:31" ht="47.25">
      <c r="A511" s="2">
        <f t="shared" si="320"/>
        <v>26.680000000000032</v>
      </c>
      <c r="B511" s="2" t="s">
        <v>340</v>
      </c>
      <c r="C511" s="2">
        <v>0</v>
      </c>
      <c r="D511" s="3">
        <v>0</v>
      </c>
      <c r="E511" s="2"/>
      <c r="F511" s="3"/>
      <c r="G511" s="108" t="e">
        <f t="shared" si="293"/>
        <v>#DIV/0!</v>
      </c>
      <c r="H511" s="108" t="e">
        <f t="shared" si="294"/>
        <v>#DIV/0!</v>
      </c>
      <c r="I511" s="2">
        <f t="shared" si="289"/>
        <v>0</v>
      </c>
      <c r="J511" s="3">
        <f t="shared" si="289"/>
        <v>0</v>
      </c>
      <c r="K511" s="2"/>
      <c r="L511" s="3"/>
      <c r="M511" s="2"/>
      <c r="N511" s="3"/>
      <c r="O511" s="2"/>
      <c r="P511" s="2"/>
      <c r="Q511" s="3">
        <f t="shared" si="313"/>
        <v>0</v>
      </c>
      <c r="R511" s="2">
        <f t="shared" si="319"/>
        <v>0</v>
      </c>
      <c r="S511" s="3">
        <f t="shared" si="319"/>
        <v>0</v>
      </c>
      <c r="T511" s="2"/>
      <c r="U511" s="3"/>
      <c r="V511" s="2"/>
      <c r="W511" s="3"/>
      <c r="X511" s="2"/>
      <c r="Y511" s="2"/>
      <c r="Z511" s="3">
        <f t="shared" si="316"/>
        <v>0</v>
      </c>
      <c r="AA511" s="2">
        <f t="shared" si="317"/>
        <v>0</v>
      </c>
      <c r="AB511" s="3">
        <f t="shared" si="318"/>
        <v>0</v>
      </c>
      <c r="AC511" s="2"/>
      <c r="AD511" s="109" t="b">
        <f t="shared" si="291"/>
        <v>1</v>
      </c>
      <c r="AE511" s="109" t="b">
        <f t="shared" si="292"/>
        <v>1</v>
      </c>
    </row>
    <row r="512" spans="1:31" ht="63">
      <c r="A512" s="2">
        <f t="shared" si="320"/>
        <v>26.690000000000033</v>
      </c>
      <c r="B512" s="2" t="s">
        <v>341</v>
      </c>
      <c r="C512" s="2">
        <v>0</v>
      </c>
      <c r="D512" s="3">
        <v>0</v>
      </c>
      <c r="E512" s="2"/>
      <c r="F512" s="3"/>
      <c r="G512" s="108" t="e">
        <f t="shared" si="293"/>
        <v>#DIV/0!</v>
      </c>
      <c r="H512" s="108" t="e">
        <f t="shared" si="294"/>
        <v>#DIV/0!</v>
      </c>
      <c r="I512" s="2">
        <f t="shared" si="289"/>
        <v>0</v>
      </c>
      <c r="J512" s="3">
        <f t="shared" si="289"/>
        <v>0</v>
      </c>
      <c r="K512" s="2"/>
      <c r="L512" s="3"/>
      <c r="M512" s="2"/>
      <c r="N512" s="3"/>
      <c r="O512" s="2"/>
      <c r="P512" s="2"/>
      <c r="Q512" s="3">
        <f t="shared" si="313"/>
        <v>0</v>
      </c>
      <c r="R512" s="2">
        <f t="shared" si="319"/>
        <v>0</v>
      </c>
      <c r="S512" s="3">
        <f t="shared" si="319"/>
        <v>0</v>
      </c>
      <c r="T512" s="2"/>
      <c r="U512" s="3"/>
      <c r="V512" s="2"/>
      <c r="W512" s="3"/>
      <c r="X512" s="2"/>
      <c r="Y512" s="2"/>
      <c r="Z512" s="3">
        <f t="shared" si="316"/>
        <v>0</v>
      </c>
      <c r="AA512" s="2">
        <f t="shared" si="317"/>
        <v>0</v>
      </c>
      <c r="AB512" s="3">
        <f t="shared" si="318"/>
        <v>0</v>
      </c>
      <c r="AC512" s="2"/>
      <c r="AD512" s="109" t="b">
        <f t="shared" si="291"/>
        <v>1</v>
      </c>
      <c r="AE512" s="109" t="b">
        <f t="shared" si="292"/>
        <v>1</v>
      </c>
    </row>
    <row r="513" spans="1:31" s="176" customFormat="1" ht="31.5">
      <c r="A513" s="4"/>
      <c r="B513" s="4" t="s">
        <v>342</v>
      </c>
      <c r="C513" s="4">
        <f>SUM(C493:C512)</f>
        <v>0</v>
      </c>
      <c r="D513" s="5">
        <f>SUM(D493:D512)</f>
        <v>0</v>
      </c>
      <c r="E513" s="4">
        <f>SUM(E493:E512)</f>
        <v>0</v>
      </c>
      <c r="F513" s="5">
        <f>SUM(F493:F512)</f>
        <v>0</v>
      </c>
      <c r="G513" s="175" t="e">
        <f t="shared" si="293"/>
        <v>#DIV/0!</v>
      </c>
      <c r="H513" s="175" t="e">
        <f t="shared" si="294"/>
        <v>#DIV/0!</v>
      </c>
      <c r="I513" s="4">
        <f t="shared" ref="I513:N513" si="321">SUM(I493:I512)</f>
        <v>0</v>
      </c>
      <c r="J513" s="5">
        <f t="shared" si="321"/>
        <v>0</v>
      </c>
      <c r="K513" s="4">
        <f t="shared" si="321"/>
        <v>0</v>
      </c>
      <c r="L513" s="5">
        <f t="shared" si="321"/>
        <v>0</v>
      </c>
      <c r="M513" s="4">
        <f t="shared" si="321"/>
        <v>0</v>
      </c>
      <c r="N513" s="5">
        <f t="shared" si="321"/>
        <v>0</v>
      </c>
      <c r="O513" s="4"/>
      <c r="P513" s="4">
        <f t="shared" ref="P513:W513" si="322">SUM(P493:P512)</f>
        <v>0</v>
      </c>
      <c r="Q513" s="5">
        <f t="shared" si="322"/>
        <v>0</v>
      </c>
      <c r="R513" s="4">
        <f t="shared" si="322"/>
        <v>0</v>
      </c>
      <c r="S513" s="5">
        <f t="shared" si="322"/>
        <v>0</v>
      </c>
      <c r="T513" s="4">
        <f t="shared" si="322"/>
        <v>0</v>
      </c>
      <c r="U513" s="5">
        <f t="shared" si="322"/>
        <v>0</v>
      </c>
      <c r="V513" s="4">
        <f t="shared" si="322"/>
        <v>0</v>
      </c>
      <c r="W513" s="5">
        <f t="shared" si="322"/>
        <v>0</v>
      </c>
      <c r="X513" s="4"/>
      <c r="Y513" s="4">
        <f>SUM(Y493:Y512)</f>
        <v>0</v>
      </c>
      <c r="Z513" s="5">
        <f>SUM(Z493:Z512)</f>
        <v>0</v>
      </c>
      <c r="AA513" s="4">
        <f>SUM(AA493:AA512)</f>
        <v>0</v>
      </c>
      <c r="AB513" s="5">
        <f>SUM(AB493:AB512)</f>
        <v>0</v>
      </c>
      <c r="AC513" s="4"/>
      <c r="AD513" s="109" t="b">
        <f t="shared" si="291"/>
        <v>1</v>
      </c>
      <c r="AE513" s="109" t="b">
        <f t="shared" si="292"/>
        <v>1</v>
      </c>
    </row>
    <row r="514" spans="1:31" s="176" customFormat="1" ht="47.25">
      <c r="A514" s="4"/>
      <c r="B514" s="4" t="s">
        <v>343</v>
      </c>
      <c r="C514" s="4">
        <f>C513+C491</f>
        <v>0</v>
      </c>
      <c r="D514" s="5">
        <f>D513+D491</f>
        <v>0</v>
      </c>
      <c r="E514" s="4">
        <f>E513+E491</f>
        <v>0</v>
      </c>
      <c r="F514" s="5">
        <f>F513+F491</f>
        <v>0</v>
      </c>
      <c r="G514" s="175" t="e">
        <f t="shared" si="293"/>
        <v>#DIV/0!</v>
      </c>
      <c r="H514" s="175" t="e">
        <f t="shared" si="294"/>
        <v>#DIV/0!</v>
      </c>
      <c r="I514" s="4">
        <f t="shared" ref="I514:N514" si="323">I513+I491</f>
        <v>0</v>
      </c>
      <c r="J514" s="5">
        <f t="shared" si="323"/>
        <v>0</v>
      </c>
      <c r="K514" s="4">
        <f t="shared" si="323"/>
        <v>0</v>
      </c>
      <c r="L514" s="5">
        <f t="shared" si="323"/>
        <v>0</v>
      </c>
      <c r="M514" s="4">
        <f t="shared" si="323"/>
        <v>0</v>
      </c>
      <c r="N514" s="5">
        <f t="shared" si="323"/>
        <v>0</v>
      </c>
      <c r="O514" s="4"/>
      <c r="P514" s="4">
        <f t="shared" ref="P514:W514" si="324">P513+P491</f>
        <v>0</v>
      </c>
      <c r="Q514" s="5">
        <f t="shared" si="324"/>
        <v>0</v>
      </c>
      <c r="R514" s="4">
        <f t="shared" si="324"/>
        <v>0</v>
      </c>
      <c r="S514" s="5">
        <f t="shared" si="324"/>
        <v>0</v>
      </c>
      <c r="T514" s="4">
        <f t="shared" si="324"/>
        <v>0</v>
      </c>
      <c r="U514" s="5">
        <f t="shared" si="324"/>
        <v>0</v>
      </c>
      <c r="V514" s="4">
        <f t="shared" si="324"/>
        <v>0</v>
      </c>
      <c r="W514" s="5">
        <f t="shared" si="324"/>
        <v>0</v>
      </c>
      <c r="X514" s="4"/>
      <c r="Y514" s="4">
        <f>Y513+Y491</f>
        <v>0</v>
      </c>
      <c r="Z514" s="5">
        <f>Z513+Z491</f>
        <v>0</v>
      </c>
      <c r="AA514" s="4">
        <f>AA513+AA491</f>
        <v>0</v>
      </c>
      <c r="AB514" s="5">
        <f>AB513+AB491</f>
        <v>0</v>
      </c>
      <c r="AC514" s="4"/>
      <c r="AD514" s="109" t="b">
        <f t="shared" si="291"/>
        <v>1</v>
      </c>
      <c r="AE514" s="109" t="b">
        <f t="shared" si="292"/>
        <v>1</v>
      </c>
    </row>
    <row r="515" spans="1:31" s="176" customFormat="1" ht="47.2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3"/>
        <v>#DIV/0!</v>
      </c>
      <c r="H515" s="175" t="e">
        <f t="shared" si="294"/>
        <v>#DIV/0!</v>
      </c>
      <c r="I515" s="4">
        <f t="shared" ref="I515:N515" si="325">I418+I455+I491</f>
        <v>0</v>
      </c>
      <c r="J515" s="5">
        <f t="shared" si="325"/>
        <v>0</v>
      </c>
      <c r="K515" s="4">
        <f t="shared" si="325"/>
        <v>0</v>
      </c>
      <c r="L515" s="5">
        <f t="shared" si="325"/>
        <v>0</v>
      </c>
      <c r="M515" s="4">
        <f t="shared" si="325"/>
        <v>0</v>
      </c>
      <c r="N515" s="5">
        <f t="shared" si="325"/>
        <v>0</v>
      </c>
      <c r="O515" s="4"/>
      <c r="P515" s="4">
        <f t="shared" ref="P515:W515" si="326">P418+P455+P491</f>
        <v>0</v>
      </c>
      <c r="Q515" s="5">
        <f t="shared" si="326"/>
        <v>0</v>
      </c>
      <c r="R515" s="4">
        <f t="shared" si="326"/>
        <v>0</v>
      </c>
      <c r="S515" s="5">
        <f t="shared" si="326"/>
        <v>0</v>
      </c>
      <c r="T515" s="4">
        <f t="shared" si="326"/>
        <v>0</v>
      </c>
      <c r="U515" s="5">
        <f t="shared" si="326"/>
        <v>0</v>
      </c>
      <c r="V515" s="4">
        <f t="shared" si="326"/>
        <v>0</v>
      </c>
      <c r="W515" s="5">
        <f t="shared" si="326"/>
        <v>0</v>
      </c>
      <c r="X515" s="4"/>
      <c r="Y515" s="4">
        <f>Y418+Y455+Y491</f>
        <v>0</v>
      </c>
      <c r="Z515" s="5">
        <f>Z418+Z455+Z491</f>
        <v>0</v>
      </c>
      <c r="AA515" s="4">
        <f>AA418+AA455+AA491</f>
        <v>0</v>
      </c>
      <c r="AB515" s="5">
        <f>AB418+AB455+AB491</f>
        <v>0</v>
      </c>
      <c r="AC515" s="4"/>
      <c r="AD515" s="109" t="b">
        <f t="shared" si="291"/>
        <v>1</v>
      </c>
      <c r="AE515" s="109" t="b">
        <f t="shared" si="292"/>
        <v>1</v>
      </c>
    </row>
    <row r="516" spans="1:31" s="176" customFormat="1" ht="31.5">
      <c r="A516" s="4"/>
      <c r="B516" s="4" t="s">
        <v>345</v>
      </c>
      <c r="C516" s="4">
        <f>C442+C478+C513</f>
        <v>0</v>
      </c>
      <c r="D516" s="5">
        <f>D442+D478+D513</f>
        <v>0</v>
      </c>
      <c r="E516" s="4">
        <f>E442+E478+E513</f>
        <v>0</v>
      </c>
      <c r="F516" s="5">
        <f>F442+F478+F513</f>
        <v>0</v>
      </c>
      <c r="G516" s="175" t="e">
        <f t="shared" si="293"/>
        <v>#DIV/0!</v>
      </c>
      <c r="H516" s="175" t="e">
        <f t="shared" si="294"/>
        <v>#DIV/0!</v>
      </c>
      <c r="I516" s="4">
        <f t="shared" ref="I516:N516" si="327">I442+I478+I513</f>
        <v>0</v>
      </c>
      <c r="J516" s="5">
        <f>J442+J478+J513</f>
        <v>0</v>
      </c>
      <c r="K516" s="4">
        <f t="shared" si="327"/>
        <v>0</v>
      </c>
      <c r="L516" s="5">
        <f t="shared" si="327"/>
        <v>0</v>
      </c>
      <c r="M516" s="4">
        <f t="shared" si="327"/>
        <v>0</v>
      </c>
      <c r="N516" s="5">
        <f t="shared" si="327"/>
        <v>0</v>
      </c>
      <c r="O516" s="4"/>
      <c r="P516" s="4">
        <f t="shared" ref="P516:W516" si="328">P442+P478+P513</f>
        <v>0</v>
      </c>
      <c r="Q516" s="5">
        <f t="shared" si="328"/>
        <v>0</v>
      </c>
      <c r="R516" s="4">
        <f t="shared" si="328"/>
        <v>0</v>
      </c>
      <c r="S516" s="5">
        <f t="shared" si="328"/>
        <v>0</v>
      </c>
      <c r="T516" s="4">
        <f t="shared" si="328"/>
        <v>0</v>
      </c>
      <c r="U516" s="5">
        <f t="shared" si="328"/>
        <v>0</v>
      </c>
      <c r="V516" s="4">
        <f t="shared" si="328"/>
        <v>0</v>
      </c>
      <c r="W516" s="5">
        <f t="shared" si="328"/>
        <v>0</v>
      </c>
      <c r="X516" s="4"/>
      <c r="Y516" s="4">
        <f>Y442+Y478+Y513</f>
        <v>0</v>
      </c>
      <c r="Z516" s="5">
        <f>Z442+Z478+Z513</f>
        <v>0</v>
      </c>
      <c r="AA516" s="4">
        <f>AA442+AA478+AA513</f>
        <v>0</v>
      </c>
      <c r="AB516" s="5">
        <f>AB442+AB478+AB513</f>
        <v>0</v>
      </c>
      <c r="AC516" s="4"/>
      <c r="AD516" s="109" t="b">
        <f t="shared" si="291"/>
        <v>1</v>
      </c>
      <c r="AE516" s="109" t="b">
        <f t="shared" si="292"/>
        <v>1</v>
      </c>
    </row>
    <row r="517" spans="1:31" s="176" customFormat="1" ht="63">
      <c r="A517" s="4"/>
      <c r="B517" s="4" t="s">
        <v>346</v>
      </c>
      <c r="C517" s="4">
        <f>C516+C515</f>
        <v>0</v>
      </c>
      <c r="D517" s="5">
        <f>D516+D515</f>
        <v>0</v>
      </c>
      <c r="E517" s="4">
        <f>E516+E515</f>
        <v>0</v>
      </c>
      <c r="F517" s="5">
        <f>F516+F515</f>
        <v>0</v>
      </c>
      <c r="G517" s="175" t="e">
        <f t="shared" si="293"/>
        <v>#DIV/0!</v>
      </c>
      <c r="H517" s="175" t="e">
        <f t="shared" si="294"/>
        <v>#DIV/0!</v>
      </c>
      <c r="I517" s="4">
        <f t="shared" ref="I517:N517" si="329">I516+I515</f>
        <v>0</v>
      </c>
      <c r="J517" s="5">
        <f t="shared" si="329"/>
        <v>0</v>
      </c>
      <c r="K517" s="4">
        <f t="shared" si="329"/>
        <v>0</v>
      </c>
      <c r="L517" s="5">
        <f t="shared" si="329"/>
        <v>0</v>
      </c>
      <c r="M517" s="4">
        <f t="shared" si="329"/>
        <v>0</v>
      </c>
      <c r="N517" s="5">
        <f t="shared" si="329"/>
        <v>0</v>
      </c>
      <c r="O517" s="4"/>
      <c r="P517" s="4">
        <f t="shared" ref="P517:W517" si="330">P516+P515</f>
        <v>0</v>
      </c>
      <c r="Q517" s="5">
        <f t="shared" si="330"/>
        <v>0</v>
      </c>
      <c r="R517" s="4">
        <f t="shared" si="330"/>
        <v>0</v>
      </c>
      <c r="S517" s="5">
        <f t="shared" si="330"/>
        <v>0</v>
      </c>
      <c r="T517" s="4">
        <f t="shared" si="330"/>
        <v>0</v>
      </c>
      <c r="U517" s="5">
        <f t="shared" si="330"/>
        <v>0</v>
      </c>
      <c r="V517" s="4">
        <f t="shared" si="330"/>
        <v>0</v>
      </c>
      <c r="W517" s="5">
        <f t="shared" si="330"/>
        <v>0</v>
      </c>
      <c r="X517" s="4"/>
      <c r="Y517" s="4">
        <f>Y516+Y515</f>
        <v>0</v>
      </c>
      <c r="Z517" s="5">
        <f>Z516+Z515</f>
        <v>0</v>
      </c>
      <c r="AA517" s="4">
        <f>AA516+AA515</f>
        <v>0</v>
      </c>
      <c r="AB517" s="5">
        <f>AB516+AB515</f>
        <v>0</v>
      </c>
      <c r="AC517" s="4"/>
      <c r="AD517" s="109" t="b">
        <f t="shared" si="291"/>
        <v>1</v>
      </c>
      <c r="AE517" s="109" t="b">
        <f t="shared" si="292"/>
        <v>1</v>
      </c>
    </row>
    <row r="518" spans="1:31" s="176" customFormat="1" ht="31.5">
      <c r="A518" s="4"/>
      <c r="B518" s="4" t="s">
        <v>347</v>
      </c>
      <c r="C518" s="4"/>
      <c r="D518" s="5">
        <f>D405+D517</f>
        <v>2900.6919252000007</v>
      </c>
      <c r="E518" s="4"/>
      <c r="F518" s="5">
        <f>F405+F517</f>
        <v>2018.9577940000006</v>
      </c>
      <c r="G518" s="175" t="e">
        <f t="shared" si="293"/>
        <v>#DIV/0!</v>
      </c>
      <c r="H518" s="175">
        <f t="shared" si="294"/>
        <v>0.69602627444167309</v>
      </c>
      <c r="I518" s="4"/>
      <c r="J518" s="5">
        <f>J405+J517</f>
        <v>199.96515519999997</v>
      </c>
      <c r="K518" s="4"/>
      <c r="L518" s="5">
        <f>L405+L517</f>
        <v>681.76897600000007</v>
      </c>
      <c r="M518" s="4"/>
      <c r="N518" s="5">
        <f>N405+N517</f>
        <v>0</v>
      </c>
      <c r="O518" s="4"/>
      <c r="P518" s="4"/>
      <c r="Q518" s="5">
        <f>Q405+Q517</f>
        <v>2023.9346999999998</v>
      </c>
      <c r="R518" s="4"/>
      <c r="S518" s="5">
        <f>S405+S517</f>
        <v>2705.7036760000001</v>
      </c>
      <c r="T518" s="4"/>
      <c r="U518" s="5">
        <f>U405+U517</f>
        <v>681.76897600000007</v>
      </c>
      <c r="V518" s="4"/>
      <c r="W518" s="5">
        <f>W405+W517</f>
        <v>0</v>
      </c>
      <c r="X518" s="4"/>
      <c r="Y518" s="4"/>
      <c r="Z518" s="5">
        <f>Z405+Z517</f>
        <v>2023.9346999999998</v>
      </c>
      <c r="AA518" s="4"/>
      <c r="AB518" s="5">
        <f>AB405+AB517</f>
        <v>2705.7036760000001</v>
      </c>
      <c r="AC518" s="4"/>
      <c r="AD518" s="109" t="b">
        <f t="shared" si="291"/>
        <v>0</v>
      </c>
      <c r="AE518" s="109" t="b">
        <f t="shared" si="292"/>
        <v>1</v>
      </c>
    </row>
    <row r="519" spans="1:31">
      <c r="AD519" s="109" t="b">
        <f t="shared" si="291"/>
        <v>1</v>
      </c>
      <c r="AE519" s="109" t="b">
        <f t="shared" si="292"/>
        <v>1</v>
      </c>
    </row>
    <row r="520" spans="1:31">
      <c r="B520" s="8" t="s">
        <v>273</v>
      </c>
      <c r="Q520" s="10"/>
      <c r="S520" s="10">
        <f>(S393+S402)/S405</f>
        <v>2.4023325457462254E-2</v>
      </c>
      <c r="AD520" s="109" t="b">
        <f>X520*Y520=Z520</f>
        <v>1</v>
      </c>
      <c r="AE520" s="10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1.4481704093305153E-2</v>
      </c>
      <c r="AB521" s="9">
        <f>AB143+AB193+AB206+AB212+AB260+AB283+AB297+AB306+AB311+AB322+AB326+AB333+AB337+AB343+AB347+AB386+AB393+AB399+AB404+AB517</f>
        <v>2705.7036759999996</v>
      </c>
      <c r="AD521" s="109" t="b">
        <f>X521*Y521=Z521</f>
        <v>1</v>
      </c>
      <c r="AE521" s="109" t="b">
        <f>U521+W521+Z521=AB521</f>
        <v>0</v>
      </c>
    </row>
    <row r="522" spans="1:31" ht="31.5">
      <c r="B522" s="8" t="s">
        <v>349</v>
      </c>
      <c r="Q522" s="10"/>
      <c r="S522" s="10">
        <f>S398/S405</f>
        <v>4.1578832522530824E-3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0.25419227615374684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6" priority="2" stopIfTrue="1" operator="equal">
      <formula>0</formula>
    </cfRule>
  </conditionalFormatting>
  <conditionalFormatting sqref="X493:X495">
    <cfRule type="cellIs" dxfId="5" priority="1" stopIfTrue="1" operator="equal">
      <formula>0</formula>
    </cfRule>
  </conditionalFormatting>
  <pageMargins left="0.7" right="0.7" top="0.28000000000000003" bottom="0.28000000000000003" header="0.3" footer="0.3"/>
  <pageSetup paperSize="9" scale="4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523"/>
  <sheetViews>
    <sheetView view="pageBreakPreview" zoomScale="60" zoomScaleNormal="70" workbookViewId="0">
      <pane xSplit="2" ySplit="3" topLeftCell="C473" activePane="bottomRight" state="frozen"/>
      <selection sqref="A1:XFD1048576"/>
      <selection pane="topRight" sqref="A1:XFD1048576"/>
      <selection pane="bottomLeft" sqref="A1:XFD1048576"/>
      <selection pane="bottomRight" activeCell="P10" sqref="P10"/>
    </sheetView>
  </sheetViews>
  <sheetFormatPr defaultRowHeight="15.75"/>
  <cols>
    <col min="1" max="1" width="10.42578125" style="8" customWidth="1"/>
    <col min="2" max="2" width="23.140625" style="8" customWidth="1"/>
    <col min="3" max="3" width="11" style="8" customWidth="1"/>
    <col min="4" max="4" width="12.28515625" style="9" customWidth="1"/>
    <col min="5" max="5" width="8.5703125" style="8" customWidth="1"/>
    <col min="6" max="6" width="11" style="9" customWidth="1"/>
    <col min="7" max="8" width="12.28515625" style="8" customWidth="1"/>
    <col min="9" max="9" width="9.28515625" style="8" customWidth="1"/>
    <col min="10" max="10" width="10.28515625" style="9" customWidth="1"/>
    <col min="11" max="11" width="9" style="8" customWidth="1"/>
    <col min="12" max="12" width="11.28515625" style="9" bestFit="1" customWidth="1"/>
    <col min="13" max="13" width="7.85546875" style="8" hidden="1" customWidth="1"/>
    <col min="14" max="14" width="12.28515625" style="9" hidden="1" customWidth="1"/>
    <col min="15" max="15" width="11.42578125" style="8" customWidth="1"/>
    <col min="16" max="16" width="12.85546875" style="8" customWidth="1"/>
    <col min="17" max="17" width="12.5703125" style="9" bestFit="1" customWidth="1"/>
    <col min="18" max="18" width="8.7109375" style="8" customWidth="1"/>
    <col min="19" max="19" width="12.5703125" style="9" bestFit="1" customWidth="1"/>
    <col min="20" max="20" width="9.28515625" style="8" customWidth="1"/>
    <col min="21" max="21" width="11.28515625" style="9" bestFit="1" customWidth="1"/>
    <col min="22" max="22" width="12.28515625" style="8" hidden="1" customWidth="1"/>
    <col min="23" max="23" width="12.28515625" style="9" hidden="1" customWidth="1"/>
    <col min="24" max="24" width="10.28515625" style="8" customWidth="1"/>
    <col min="25" max="25" width="12.28515625" style="8" customWidth="1"/>
    <col min="26" max="26" width="12.5703125" style="9" bestFit="1" customWidth="1"/>
    <col min="27" max="27" width="11.5703125" style="8" customWidth="1"/>
    <col min="28" max="28" width="12.28515625" style="9" customWidth="1"/>
    <col min="29" max="29" width="19.42578125" style="8" customWidth="1"/>
    <col min="30" max="30" width="8.42578125" style="8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1.28515625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1.28515625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1.28515625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1.28515625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1.28515625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1.28515625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1.28515625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1.28515625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1.28515625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1.28515625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1.28515625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1.28515625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1.28515625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1.28515625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1.28515625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1.28515625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1.28515625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1.28515625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1.28515625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1.28515625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1.28515625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1.28515625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1.28515625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1.28515625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1.28515625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1.28515625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1.28515625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1.28515625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1.28515625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1.28515625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1.28515625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1.28515625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1.28515625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1.28515625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1.28515625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1.28515625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1.28515625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1.28515625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1.28515625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1.28515625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1.28515625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1.28515625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1.28515625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1.28515625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1.28515625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1.28515625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1.28515625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1.28515625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1.28515625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1.28515625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1.28515625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1.28515625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1.28515625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1.28515625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1.28515625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1.28515625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1.28515625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1.28515625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1.28515625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1.28515625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1.28515625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1.28515625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1.28515625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 ht="81" customHeigh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 ht="31.5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 ht="31.5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 ht="31.5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47.2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47.2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47.2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 ht="31.5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47.2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47.2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47.2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 ht="31.5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f t="shared" si="14"/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 ht="31.5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47.2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6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 ht="31.5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78.7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>
        <f>X26*Y26</f>
        <v>0</v>
      </c>
      <c r="AA26" s="2">
        <f t="shared" si="17"/>
        <v>0</v>
      </c>
      <c r="AB26" s="3">
        <f t="shared" si="17"/>
        <v>0</v>
      </c>
      <c r="AC26" s="2"/>
      <c r="AD26" s="109" t="b">
        <f t="shared" si="7"/>
        <v>1</v>
      </c>
      <c r="AE26" s="109" t="b">
        <f t="shared" si="8"/>
        <v>1</v>
      </c>
    </row>
    <row r="27" spans="1:31" ht="47.25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63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110.25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47.2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47.2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78.75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78.7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47.2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47.2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63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47.2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47.2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47.2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47.2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47.2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47.2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63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 ht="31.5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f t="shared" si="25"/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 ht="47.25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f>Y44+Y21</f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 ht="31.5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47.2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47.2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47.2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 ht="31.5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Y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f t="shared" si="32"/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47.2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 ht="31.5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78.7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>
        <f t="shared" ref="Z57:Z75" si="37">X57*Y57</f>
        <v>0</v>
      </c>
      <c r="AA57" s="2">
        <f t="shared" ref="AA57:AA75" si="38">T57+V57+Y57</f>
        <v>0</v>
      </c>
      <c r="AB57" s="3">
        <f t="shared" ref="AB57:AB75" si="39">U57+W57+Z57</f>
        <v>0</v>
      </c>
      <c r="AC57" s="2"/>
      <c r="AD57" s="109" t="b">
        <f t="shared" si="7"/>
        <v>1</v>
      </c>
      <c r="AE57" s="109" t="b">
        <f t="shared" si="8"/>
        <v>1</v>
      </c>
    </row>
    <row r="58" spans="1:31" ht="31.5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40">K58+M58+P58</f>
        <v>0</v>
      </c>
      <c r="S58" s="3">
        <f t="shared" ref="S58:S75" si="41">L58+N58+Q58</f>
        <v>0</v>
      </c>
      <c r="T58" s="2"/>
      <c r="U58" s="3"/>
      <c r="V58" s="2"/>
      <c r="W58" s="3"/>
      <c r="X58" s="2"/>
      <c r="Y58" s="2"/>
      <c r="Z58" s="3">
        <f t="shared" si="37"/>
        <v>0</v>
      </c>
      <c r="AA58" s="2">
        <f t="shared" si="38"/>
        <v>0</v>
      </c>
      <c r="AB58" s="3">
        <f t="shared" si="39"/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78.7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40"/>
        <v>0</v>
      </c>
      <c r="S59" s="3">
        <f t="shared" si="41"/>
        <v>0</v>
      </c>
      <c r="T59" s="2"/>
      <c r="U59" s="3"/>
      <c r="V59" s="2"/>
      <c r="W59" s="3"/>
      <c r="X59" s="2"/>
      <c r="Y59" s="2"/>
      <c r="Z59" s="3">
        <f t="shared" si="37"/>
        <v>0</v>
      </c>
      <c r="AA59" s="2">
        <f t="shared" si="38"/>
        <v>0</v>
      </c>
      <c r="AB59" s="3">
        <f t="shared" si="39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78.7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40"/>
        <v>0</v>
      </c>
      <c r="S60" s="3">
        <f t="shared" si="41"/>
        <v>0</v>
      </c>
      <c r="T60" s="2"/>
      <c r="U60" s="3"/>
      <c r="V60" s="2"/>
      <c r="W60" s="3"/>
      <c r="X60" s="2"/>
      <c r="Y60" s="2"/>
      <c r="Z60" s="3">
        <f t="shared" si="37"/>
        <v>0</v>
      </c>
      <c r="AA60" s="2">
        <f t="shared" si="38"/>
        <v>0</v>
      </c>
      <c r="AB60" s="3">
        <f t="shared" si="39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126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40"/>
        <v>0</v>
      </c>
      <c r="S61" s="3">
        <f t="shared" si="41"/>
        <v>0</v>
      </c>
      <c r="T61" s="2"/>
      <c r="U61" s="3"/>
      <c r="V61" s="2"/>
      <c r="W61" s="3"/>
      <c r="X61" s="2"/>
      <c r="Y61" s="2"/>
      <c r="Z61" s="3">
        <f t="shared" si="37"/>
        <v>0</v>
      </c>
      <c r="AA61" s="2">
        <f t="shared" si="38"/>
        <v>0</v>
      </c>
      <c r="AB61" s="3">
        <f t="shared" si="39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47.2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40"/>
        <v>0</v>
      </c>
      <c r="S62" s="3">
        <f t="shared" si="41"/>
        <v>0</v>
      </c>
      <c r="T62" s="2"/>
      <c r="U62" s="3"/>
      <c r="V62" s="2"/>
      <c r="W62" s="3"/>
      <c r="X62" s="2"/>
      <c r="Y62" s="2"/>
      <c r="Z62" s="3">
        <f t="shared" si="37"/>
        <v>0</v>
      </c>
      <c r="AA62" s="2">
        <f t="shared" si="38"/>
        <v>0</v>
      </c>
      <c r="AB62" s="3">
        <f t="shared" si="39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47.2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40"/>
        <v>0</v>
      </c>
      <c r="S63" s="3">
        <f t="shared" si="41"/>
        <v>0</v>
      </c>
      <c r="T63" s="2"/>
      <c r="U63" s="3"/>
      <c r="V63" s="2"/>
      <c r="W63" s="3"/>
      <c r="X63" s="2"/>
      <c r="Y63" s="2"/>
      <c r="Z63" s="3">
        <f t="shared" si="37"/>
        <v>0</v>
      </c>
      <c r="AA63" s="2">
        <f t="shared" si="38"/>
        <v>0</v>
      </c>
      <c r="AB63" s="3">
        <f t="shared" si="39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94.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40"/>
        <v>0</v>
      </c>
      <c r="S64" s="3">
        <f t="shared" si="41"/>
        <v>0</v>
      </c>
      <c r="T64" s="2"/>
      <c r="U64" s="3"/>
      <c r="V64" s="2"/>
      <c r="W64" s="3"/>
      <c r="X64" s="2"/>
      <c r="Y64" s="2"/>
      <c r="Z64" s="3">
        <f t="shared" si="37"/>
        <v>0</v>
      </c>
      <c r="AA64" s="2">
        <f t="shared" si="38"/>
        <v>0</v>
      </c>
      <c r="AB64" s="3">
        <f t="shared" si="39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78.7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40"/>
        <v>0</v>
      </c>
      <c r="S65" s="3">
        <f t="shared" si="41"/>
        <v>0</v>
      </c>
      <c r="T65" s="2"/>
      <c r="U65" s="3"/>
      <c r="V65" s="2"/>
      <c r="W65" s="3"/>
      <c r="X65" s="2"/>
      <c r="Y65" s="2"/>
      <c r="Z65" s="3">
        <f t="shared" si="37"/>
        <v>0</v>
      </c>
      <c r="AA65" s="2">
        <f t="shared" si="38"/>
        <v>0</v>
      </c>
      <c r="AB65" s="3">
        <f t="shared" si="39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47.2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40"/>
        <v>0</v>
      </c>
      <c r="S66" s="3">
        <f t="shared" si="41"/>
        <v>0</v>
      </c>
      <c r="T66" s="2"/>
      <c r="U66" s="3"/>
      <c r="V66" s="2"/>
      <c r="W66" s="3"/>
      <c r="X66" s="2"/>
      <c r="Y66" s="2"/>
      <c r="Z66" s="3">
        <f t="shared" si="37"/>
        <v>0</v>
      </c>
      <c r="AA66" s="2">
        <f t="shared" si="38"/>
        <v>0</v>
      </c>
      <c r="AB66" s="3">
        <f t="shared" si="39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63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40"/>
        <v>0</v>
      </c>
      <c r="S67" s="3">
        <f t="shared" si="41"/>
        <v>0</v>
      </c>
      <c r="T67" s="2"/>
      <c r="U67" s="3"/>
      <c r="V67" s="2"/>
      <c r="W67" s="3"/>
      <c r="X67" s="2"/>
      <c r="Y67" s="2"/>
      <c r="Z67" s="3">
        <f t="shared" si="37"/>
        <v>0</v>
      </c>
      <c r="AA67" s="2">
        <f t="shared" si="38"/>
        <v>0</v>
      </c>
      <c r="AB67" s="3">
        <f t="shared" si="39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63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40"/>
        <v>0</v>
      </c>
      <c r="S68" s="3">
        <f t="shared" si="41"/>
        <v>0</v>
      </c>
      <c r="T68" s="2"/>
      <c r="U68" s="3"/>
      <c r="V68" s="2"/>
      <c r="W68" s="3"/>
      <c r="X68" s="2"/>
      <c r="Y68" s="2"/>
      <c r="Z68" s="3">
        <f t="shared" si="37"/>
        <v>0</v>
      </c>
      <c r="AA68" s="2">
        <f t="shared" si="38"/>
        <v>0</v>
      </c>
      <c r="AB68" s="3">
        <f t="shared" si="39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47.2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40"/>
        <v>0</v>
      </c>
      <c r="S69" s="3">
        <f t="shared" si="41"/>
        <v>0</v>
      </c>
      <c r="T69" s="2"/>
      <c r="U69" s="3"/>
      <c r="V69" s="2"/>
      <c r="W69" s="3"/>
      <c r="X69" s="2"/>
      <c r="Y69" s="2"/>
      <c r="Z69" s="3">
        <f t="shared" si="37"/>
        <v>0</v>
      </c>
      <c r="AA69" s="2">
        <f t="shared" si="38"/>
        <v>0</v>
      </c>
      <c r="AB69" s="3">
        <f t="shared" si="39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47.2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40"/>
        <v>0</v>
      </c>
      <c r="S70" s="3">
        <f t="shared" si="41"/>
        <v>0</v>
      </c>
      <c r="T70" s="2"/>
      <c r="U70" s="3"/>
      <c r="V70" s="2"/>
      <c r="W70" s="3"/>
      <c r="X70" s="2"/>
      <c r="Y70" s="2"/>
      <c r="Z70" s="3">
        <f t="shared" si="37"/>
        <v>0</v>
      </c>
      <c r="AA70" s="2">
        <f t="shared" si="38"/>
        <v>0</v>
      </c>
      <c r="AB70" s="3">
        <f t="shared" si="39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47.2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40"/>
        <v>0</v>
      </c>
      <c r="S71" s="3">
        <f t="shared" si="41"/>
        <v>0</v>
      </c>
      <c r="T71" s="2"/>
      <c r="U71" s="3"/>
      <c r="V71" s="2"/>
      <c r="W71" s="3"/>
      <c r="X71" s="2"/>
      <c r="Y71" s="2"/>
      <c r="Z71" s="3">
        <f t="shared" si="37"/>
        <v>0</v>
      </c>
      <c r="AA71" s="2">
        <f t="shared" si="38"/>
        <v>0</v>
      </c>
      <c r="AB71" s="3">
        <f t="shared" si="39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47.2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40"/>
        <v>0</v>
      </c>
      <c r="S72" s="3">
        <f t="shared" si="41"/>
        <v>0</v>
      </c>
      <c r="T72" s="2"/>
      <c r="U72" s="3"/>
      <c r="V72" s="2"/>
      <c r="W72" s="3"/>
      <c r="X72" s="2"/>
      <c r="Y72" s="2"/>
      <c r="Z72" s="3">
        <f t="shared" si="37"/>
        <v>0</v>
      </c>
      <c r="AA72" s="2">
        <f t="shared" si="38"/>
        <v>0</v>
      </c>
      <c r="AB72" s="3">
        <f t="shared" si="39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47.2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40"/>
        <v>0</v>
      </c>
      <c r="S73" s="3">
        <f t="shared" si="41"/>
        <v>0</v>
      </c>
      <c r="T73" s="2"/>
      <c r="U73" s="3"/>
      <c r="V73" s="2"/>
      <c r="W73" s="3"/>
      <c r="X73" s="2"/>
      <c r="Y73" s="2"/>
      <c r="Z73" s="3">
        <f t="shared" si="37"/>
        <v>0</v>
      </c>
      <c r="AA73" s="2">
        <f t="shared" si="38"/>
        <v>0</v>
      </c>
      <c r="AB73" s="3">
        <f t="shared" si="39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47.2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40"/>
        <v>0</v>
      </c>
      <c r="S74" s="3">
        <f t="shared" si="41"/>
        <v>0</v>
      </c>
      <c r="T74" s="2"/>
      <c r="U74" s="3"/>
      <c r="V74" s="2"/>
      <c r="W74" s="3"/>
      <c r="X74" s="2"/>
      <c r="Y74" s="2"/>
      <c r="Z74" s="3">
        <f t="shared" si="37"/>
        <v>0</v>
      </c>
      <c r="AA74" s="2">
        <f t="shared" si="38"/>
        <v>0</v>
      </c>
      <c r="AB74" s="3">
        <f t="shared" si="39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63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40"/>
        <v>0</v>
      </c>
      <c r="S75" s="3">
        <f t="shared" si="41"/>
        <v>0</v>
      </c>
      <c r="T75" s="2"/>
      <c r="U75" s="3"/>
      <c r="V75" s="2"/>
      <c r="W75" s="3"/>
      <c r="X75" s="2"/>
      <c r="Y75" s="2"/>
      <c r="Z75" s="3">
        <f t="shared" si="37"/>
        <v>0</v>
      </c>
      <c r="AA75" s="2">
        <f t="shared" si="38"/>
        <v>0</v>
      </c>
      <c r="AB75" s="3">
        <f t="shared" si="39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 ht="31.5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f t="shared" si="47"/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 ht="31.5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f>Y76+Y52</f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 ht="31.5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f>Y77+Y45</f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47.2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 ht="31.5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47.2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47.2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47.2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1</v>
      </c>
      <c r="Q85" s="3">
        <f>P85*O85</f>
        <v>0.375</v>
      </c>
      <c r="R85" s="2">
        <f t="shared" si="51"/>
        <v>1</v>
      </c>
      <c r="S85" s="3">
        <f t="shared" si="51"/>
        <v>0.375</v>
      </c>
      <c r="T85" s="2"/>
      <c r="U85" s="3"/>
      <c r="V85" s="2"/>
      <c r="W85" s="3"/>
      <c r="X85" s="2">
        <v>0.375</v>
      </c>
      <c r="Y85" s="2">
        <v>1</v>
      </c>
      <c r="Z85" s="222">
        <f>X85*Y85</f>
        <v>0.375</v>
      </c>
      <c r="AA85" s="2">
        <f t="shared" si="52"/>
        <v>1</v>
      </c>
      <c r="AB85" s="222">
        <f t="shared" si="52"/>
        <v>0.375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 ht="31.5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1</v>
      </c>
      <c r="Q86" s="5">
        <f t="shared" si="54"/>
        <v>0.375</v>
      </c>
      <c r="R86" s="4">
        <f t="shared" si="54"/>
        <v>1</v>
      </c>
      <c r="S86" s="5">
        <f t="shared" si="54"/>
        <v>0.375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f t="shared" si="54"/>
        <v>1</v>
      </c>
      <c r="Z86" s="5">
        <f t="shared" si="54"/>
        <v>0.375</v>
      </c>
      <c r="AA86" s="4">
        <f t="shared" si="54"/>
        <v>1</v>
      </c>
      <c r="AB86" s="5">
        <f t="shared" si="54"/>
        <v>0.375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 ht="31.5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47.25">
      <c r="A88" s="2">
        <v>3.05</v>
      </c>
      <c r="B88" s="2" t="s">
        <v>39</v>
      </c>
      <c r="C88" s="2">
        <v>1</v>
      </c>
      <c r="D88" s="3">
        <v>9</v>
      </c>
      <c r="E88" s="2">
        <f>C88</f>
        <v>1</v>
      </c>
      <c r="F88" s="3">
        <f>D88*92%</f>
        <v>8.2800000000000011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0.71999999999999886</v>
      </c>
      <c r="K88" s="2"/>
      <c r="L88" s="3"/>
      <c r="M88" s="2"/>
      <c r="N88" s="3"/>
      <c r="O88" s="2">
        <v>9</v>
      </c>
      <c r="P88" s="2">
        <f>$P$85</f>
        <v>1</v>
      </c>
      <c r="Q88" s="3">
        <f>P88*O88</f>
        <v>9</v>
      </c>
      <c r="R88" s="2">
        <f t="shared" ref="R88:S90" si="56">K88+M88+P88</f>
        <v>1</v>
      </c>
      <c r="S88" s="3">
        <f t="shared" si="56"/>
        <v>9</v>
      </c>
      <c r="T88" s="2"/>
      <c r="U88" s="3"/>
      <c r="V88" s="2"/>
      <c r="W88" s="3"/>
      <c r="X88" s="2">
        <v>9</v>
      </c>
      <c r="Y88" s="2">
        <v>1</v>
      </c>
      <c r="Z88" s="222">
        <f>X88*Y88</f>
        <v>9</v>
      </c>
      <c r="AA88" s="2">
        <f t="shared" ref="AA88:AB90" si="57">T88+V88+Y88</f>
        <v>1</v>
      </c>
      <c r="AB88" s="222">
        <f t="shared" si="57"/>
        <v>9</v>
      </c>
      <c r="AC88" s="2"/>
      <c r="AD88" s="109" t="b">
        <f t="shared" si="44"/>
        <v>1</v>
      </c>
      <c r="AE88" s="109" t="b">
        <f t="shared" si="45"/>
        <v>1</v>
      </c>
    </row>
    <row r="89" spans="1:31" ht="31.5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78.7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>
        <f t="shared" ref="Z91:Z108" si="59">X91*Y91</f>
        <v>0</v>
      </c>
      <c r="AA91" s="2">
        <f t="shared" ref="AA91:AA108" si="60">T91+V91+Y91</f>
        <v>0</v>
      </c>
      <c r="AB91" s="3">
        <f t="shared" ref="AB91:AB108" si="61">U91+W91+Z91</f>
        <v>0</v>
      </c>
      <c r="AC91" s="2"/>
      <c r="AD91" s="109" t="b">
        <f t="shared" si="44"/>
        <v>1</v>
      </c>
      <c r="AE91" s="109" t="b">
        <f t="shared" si="45"/>
        <v>1</v>
      </c>
    </row>
    <row r="92" spans="1:31" ht="47.25">
      <c r="A92" s="2" t="s">
        <v>43</v>
      </c>
      <c r="B92" s="2" t="s">
        <v>44</v>
      </c>
      <c r="C92" s="2">
        <v>1</v>
      </c>
      <c r="D92" s="3">
        <v>3</v>
      </c>
      <c r="E92" s="2">
        <f>C92</f>
        <v>1</v>
      </c>
      <c r="F92" s="3">
        <f>D92</f>
        <v>3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62">$P$85</f>
        <v>1</v>
      </c>
      <c r="Q92" s="3">
        <f t="shared" si="58"/>
        <v>3</v>
      </c>
      <c r="R92" s="2">
        <f t="shared" ref="R92:R108" si="63">K92+M92+P92</f>
        <v>1</v>
      </c>
      <c r="S92" s="3">
        <f t="shared" ref="S92:S108" si="64">L92+N92+Q92</f>
        <v>3</v>
      </c>
      <c r="T92" s="2"/>
      <c r="U92" s="3"/>
      <c r="V92" s="2"/>
      <c r="W92" s="3"/>
      <c r="X92" s="2">
        <v>3</v>
      </c>
      <c r="Y92" s="2">
        <v>1</v>
      </c>
      <c r="Z92" s="3">
        <f t="shared" si="59"/>
        <v>3</v>
      </c>
      <c r="AA92" s="2">
        <f t="shared" si="60"/>
        <v>1</v>
      </c>
      <c r="AB92" s="3">
        <f t="shared" si="61"/>
        <v>3</v>
      </c>
      <c r="AC92" s="2"/>
      <c r="AD92" s="109" t="b">
        <f t="shared" si="44"/>
        <v>1</v>
      </c>
      <c r="AE92" s="109" t="b">
        <f t="shared" si="45"/>
        <v>1</v>
      </c>
    </row>
    <row r="93" spans="1:31" ht="63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3"/>
        <v>0</v>
      </c>
      <c r="S93" s="3">
        <f t="shared" si="64"/>
        <v>0</v>
      </c>
      <c r="T93" s="2"/>
      <c r="U93" s="3"/>
      <c r="V93" s="2"/>
      <c r="W93" s="3"/>
      <c r="X93" s="2">
        <v>9.6</v>
      </c>
      <c r="Y93" s="2"/>
      <c r="Z93" s="3">
        <f t="shared" si="59"/>
        <v>0</v>
      </c>
      <c r="AA93" s="2">
        <f t="shared" si="60"/>
        <v>0</v>
      </c>
      <c r="AB93" s="3">
        <f t="shared" si="61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110.25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3"/>
        <v>0</v>
      </c>
      <c r="S94" s="3">
        <f t="shared" si="64"/>
        <v>0</v>
      </c>
      <c r="T94" s="2"/>
      <c r="U94" s="3"/>
      <c r="V94" s="2"/>
      <c r="W94" s="3"/>
      <c r="X94" s="2">
        <v>2.88</v>
      </c>
      <c r="Y94" s="2"/>
      <c r="Z94" s="3">
        <f t="shared" si="59"/>
        <v>0</v>
      </c>
      <c r="AA94" s="2">
        <f t="shared" si="60"/>
        <v>0</v>
      </c>
      <c r="AB94" s="3">
        <f t="shared" si="61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47.25">
      <c r="A95" s="2" t="s">
        <v>49</v>
      </c>
      <c r="B95" s="2" t="s">
        <v>50</v>
      </c>
      <c r="C95" s="2">
        <v>1</v>
      </c>
      <c r="D95" s="3">
        <v>1.5</v>
      </c>
      <c r="E95" s="2">
        <f t="shared" ref="E95:F98" si="65">C95</f>
        <v>1</v>
      </c>
      <c r="F95" s="3">
        <f t="shared" si="65"/>
        <v>1.5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62"/>
        <v>1</v>
      </c>
      <c r="Q95" s="3">
        <f t="shared" si="58"/>
        <v>1.5</v>
      </c>
      <c r="R95" s="2">
        <f t="shared" si="63"/>
        <v>1</v>
      </c>
      <c r="S95" s="3">
        <f t="shared" si="64"/>
        <v>1.5</v>
      </c>
      <c r="T95" s="2"/>
      <c r="U95" s="3"/>
      <c r="V95" s="2"/>
      <c r="W95" s="3"/>
      <c r="X95" s="2">
        <v>1.5</v>
      </c>
      <c r="Y95" s="2">
        <v>1</v>
      </c>
      <c r="Z95" s="3">
        <f t="shared" si="59"/>
        <v>1.5</v>
      </c>
      <c r="AA95" s="2">
        <f t="shared" si="60"/>
        <v>1</v>
      </c>
      <c r="AB95" s="3">
        <f t="shared" si="61"/>
        <v>1.5</v>
      </c>
      <c r="AC95" s="2"/>
      <c r="AD95" s="109" t="b">
        <f t="shared" si="44"/>
        <v>1</v>
      </c>
      <c r="AE95" s="109" t="b">
        <f t="shared" si="45"/>
        <v>1</v>
      </c>
    </row>
    <row r="96" spans="1:31" ht="47.25">
      <c r="A96" s="2" t="s">
        <v>51</v>
      </c>
      <c r="B96" s="2" t="s">
        <v>52</v>
      </c>
      <c r="C96" s="2">
        <v>1</v>
      </c>
      <c r="D96" s="3">
        <v>1.2</v>
      </c>
      <c r="E96" s="2">
        <f t="shared" si="65"/>
        <v>1</v>
      </c>
      <c r="F96" s="3">
        <f t="shared" si="65"/>
        <v>1.2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62"/>
        <v>1</v>
      </c>
      <c r="Q96" s="3">
        <f t="shared" si="58"/>
        <v>1.2</v>
      </c>
      <c r="R96" s="2">
        <f t="shared" si="63"/>
        <v>1</v>
      </c>
      <c r="S96" s="3">
        <f t="shared" si="64"/>
        <v>1.2</v>
      </c>
      <c r="T96" s="2"/>
      <c r="U96" s="3"/>
      <c r="V96" s="2"/>
      <c r="W96" s="3"/>
      <c r="X96" s="2">
        <v>1.2</v>
      </c>
      <c r="Y96" s="2">
        <v>1</v>
      </c>
      <c r="Z96" s="3">
        <f t="shared" si="59"/>
        <v>1.2</v>
      </c>
      <c r="AA96" s="2">
        <f t="shared" si="60"/>
        <v>1</v>
      </c>
      <c r="AB96" s="3">
        <f t="shared" si="61"/>
        <v>1.2</v>
      </c>
      <c r="AC96" s="2"/>
      <c r="AD96" s="109" t="b">
        <f t="shared" si="44"/>
        <v>1</v>
      </c>
      <c r="AE96" s="109" t="b">
        <f t="shared" si="45"/>
        <v>1</v>
      </c>
    </row>
    <row r="97" spans="1:31" ht="78.75">
      <c r="A97" s="2" t="s">
        <v>53</v>
      </c>
      <c r="B97" s="2" t="s">
        <v>54</v>
      </c>
      <c r="C97" s="2">
        <v>1</v>
      </c>
      <c r="D97" s="3">
        <v>1.2</v>
      </c>
      <c r="E97" s="2">
        <f t="shared" si="65"/>
        <v>1</v>
      </c>
      <c r="F97" s="3">
        <f t="shared" si="65"/>
        <v>1.2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62"/>
        <v>1</v>
      </c>
      <c r="Q97" s="3">
        <f t="shared" si="58"/>
        <v>1.2</v>
      </c>
      <c r="R97" s="2">
        <f t="shared" si="63"/>
        <v>1</v>
      </c>
      <c r="S97" s="3">
        <f t="shared" si="64"/>
        <v>1.2</v>
      </c>
      <c r="T97" s="2"/>
      <c r="U97" s="3"/>
      <c r="V97" s="2"/>
      <c r="W97" s="3"/>
      <c r="X97" s="2">
        <v>1.2</v>
      </c>
      <c r="Y97" s="2">
        <v>1</v>
      </c>
      <c r="Z97" s="3">
        <f t="shared" si="59"/>
        <v>1.2</v>
      </c>
      <c r="AA97" s="2">
        <f t="shared" si="60"/>
        <v>1</v>
      </c>
      <c r="AB97" s="3">
        <f t="shared" si="61"/>
        <v>1.2</v>
      </c>
      <c r="AC97" s="2"/>
      <c r="AD97" s="109" t="b">
        <f t="shared" si="44"/>
        <v>1</v>
      </c>
      <c r="AE97" s="109" t="b">
        <f t="shared" si="45"/>
        <v>1</v>
      </c>
    </row>
    <row r="98" spans="1:31" ht="78.75">
      <c r="A98" s="2" t="s">
        <v>55</v>
      </c>
      <c r="B98" s="2" t="s">
        <v>56</v>
      </c>
      <c r="C98" s="2">
        <v>1</v>
      </c>
      <c r="D98" s="3">
        <v>1.8</v>
      </c>
      <c r="E98" s="2">
        <f t="shared" si="65"/>
        <v>1</v>
      </c>
      <c r="F98" s="3">
        <f t="shared" si="65"/>
        <v>1.8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62"/>
        <v>1</v>
      </c>
      <c r="Q98" s="3">
        <f t="shared" si="58"/>
        <v>1.8</v>
      </c>
      <c r="R98" s="2">
        <f t="shared" si="63"/>
        <v>1</v>
      </c>
      <c r="S98" s="3">
        <f t="shared" si="64"/>
        <v>1.8</v>
      </c>
      <c r="T98" s="2"/>
      <c r="U98" s="3"/>
      <c r="V98" s="2"/>
      <c r="W98" s="3"/>
      <c r="X98" s="2">
        <v>1.8</v>
      </c>
      <c r="Y98" s="2">
        <v>1</v>
      </c>
      <c r="Z98" s="3">
        <f t="shared" si="59"/>
        <v>1.8</v>
      </c>
      <c r="AA98" s="2">
        <f t="shared" si="60"/>
        <v>1</v>
      </c>
      <c r="AB98" s="3">
        <f t="shared" si="61"/>
        <v>1.8</v>
      </c>
      <c r="AC98" s="2"/>
      <c r="AD98" s="109" t="b">
        <f t="shared" si="44"/>
        <v>1</v>
      </c>
      <c r="AE98" s="109" t="b">
        <f t="shared" si="45"/>
        <v>1</v>
      </c>
    </row>
    <row r="99" spans="1:31" ht="47.2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3"/>
        <v>0</v>
      </c>
      <c r="S99" s="3">
        <f t="shared" si="64"/>
        <v>0</v>
      </c>
      <c r="T99" s="2"/>
      <c r="U99" s="3"/>
      <c r="V99" s="2"/>
      <c r="W99" s="3"/>
      <c r="X99" s="2">
        <v>0.5</v>
      </c>
      <c r="Y99" s="2"/>
      <c r="Z99" s="3">
        <f t="shared" si="59"/>
        <v>0</v>
      </c>
      <c r="AA99" s="2">
        <f t="shared" si="60"/>
        <v>0</v>
      </c>
      <c r="AB99" s="3">
        <f t="shared" si="61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47.25">
      <c r="A100" s="2">
        <f t="shared" ref="A100:A107" si="66">+A99+0.01</f>
        <v>3.09</v>
      </c>
      <c r="B100" s="2" t="s">
        <v>58</v>
      </c>
      <c r="C100" s="2">
        <v>1</v>
      </c>
      <c r="D100" s="3">
        <v>0.5</v>
      </c>
      <c r="E100" s="2">
        <f>C100</f>
        <v>1</v>
      </c>
      <c r="F100" s="3">
        <f>D100*93%</f>
        <v>0.46500000000000002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3.4999999999999976E-2</v>
      </c>
      <c r="K100" s="2"/>
      <c r="L100" s="3"/>
      <c r="M100" s="2"/>
      <c r="N100" s="3"/>
      <c r="O100" s="2">
        <v>0.5</v>
      </c>
      <c r="P100" s="2">
        <f t="shared" si="62"/>
        <v>1</v>
      </c>
      <c r="Q100" s="3">
        <f t="shared" si="58"/>
        <v>0.5</v>
      </c>
      <c r="R100" s="2">
        <f t="shared" si="63"/>
        <v>1</v>
      </c>
      <c r="S100" s="3">
        <f t="shared" si="64"/>
        <v>0.5</v>
      </c>
      <c r="T100" s="2"/>
      <c r="U100" s="3"/>
      <c r="V100" s="2"/>
      <c r="W100" s="3"/>
      <c r="X100" s="2">
        <v>0.5</v>
      </c>
      <c r="Y100" s="2">
        <v>1</v>
      </c>
      <c r="Z100" s="3">
        <f t="shared" si="59"/>
        <v>0.5</v>
      </c>
      <c r="AA100" s="2">
        <f t="shared" si="60"/>
        <v>1</v>
      </c>
      <c r="AB100" s="3">
        <f t="shared" si="61"/>
        <v>0.5</v>
      </c>
      <c r="AC100" s="2"/>
      <c r="AD100" s="109" t="b">
        <f t="shared" si="44"/>
        <v>1</v>
      </c>
      <c r="AE100" s="109" t="b">
        <f t="shared" si="45"/>
        <v>1</v>
      </c>
    </row>
    <row r="101" spans="1:31" ht="63">
      <c r="A101" s="2">
        <f t="shared" si="66"/>
        <v>3.0999999999999996</v>
      </c>
      <c r="B101" s="2" t="s">
        <v>59</v>
      </c>
      <c r="C101" s="2">
        <v>1</v>
      </c>
      <c r="D101" s="3">
        <v>0.625</v>
      </c>
      <c r="E101" s="2">
        <f>C101</f>
        <v>1</v>
      </c>
      <c r="F101" s="3">
        <f>D101*51%</f>
        <v>0.31874999999999998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0.30625000000000002</v>
      </c>
      <c r="K101" s="2"/>
      <c r="L101" s="3"/>
      <c r="M101" s="2"/>
      <c r="N101" s="3"/>
      <c r="O101" s="2">
        <v>0.625</v>
      </c>
      <c r="P101" s="2">
        <f t="shared" si="62"/>
        <v>1</v>
      </c>
      <c r="Q101" s="3">
        <f t="shared" si="58"/>
        <v>0.625</v>
      </c>
      <c r="R101" s="2">
        <f t="shared" si="63"/>
        <v>1</v>
      </c>
      <c r="S101" s="3">
        <f t="shared" si="64"/>
        <v>0.625</v>
      </c>
      <c r="T101" s="2"/>
      <c r="U101" s="3"/>
      <c r="V101" s="2"/>
      <c r="W101" s="3"/>
      <c r="X101" s="2">
        <v>0.625</v>
      </c>
      <c r="Y101" s="2">
        <v>1</v>
      </c>
      <c r="Z101" s="3">
        <f t="shared" si="59"/>
        <v>0.625</v>
      </c>
      <c r="AA101" s="2">
        <f t="shared" si="60"/>
        <v>1</v>
      </c>
      <c r="AB101" s="3">
        <f t="shared" si="61"/>
        <v>0.625</v>
      </c>
      <c r="AC101" s="2"/>
      <c r="AD101" s="109" t="b">
        <f t="shared" si="44"/>
        <v>1</v>
      </c>
      <c r="AE101" s="109" t="b">
        <f t="shared" si="45"/>
        <v>1</v>
      </c>
    </row>
    <row r="102" spans="1:31" ht="47.25">
      <c r="A102" s="2">
        <f t="shared" si="66"/>
        <v>3.1099999999999994</v>
      </c>
      <c r="B102" s="2" t="s">
        <v>60</v>
      </c>
      <c r="C102" s="2">
        <v>1</v>
      </c>
      <c r="D102" s="3">
        <v>0.375</v>
      </c>
      <c r="E102" s="2">
        <f>C102</f>
        <v>1</v>
      </c>
      <c r="F102" s="3">
        <f>D102*66%</f>
        <v>0.2475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0.1275</v>
      </c>
      <c r="K102" s="2"/>
      <c r="L102" s="3"/>
      <c r="M102" s="2"/>
      <c r="N102" s="3"/>
      <c r="O102" s="2">
        <v>0.375</v>
      </c>
      <c r="P102" s="2">
        <f t="shared" si="62"/>
        <v>1</v>
      </c>
      <c r="Q102" s="3">
        <f t="shared" si="58"/>
        <v>0.375</v>
      </c>
      <c r="R102" s="2">
        <f t="shared" si="63"/>
        <v>1</v>
      </c>
      <c r="S102" s="3">
        <f t="shared" si="64"/>
        <v>0.375</v>
      </c>
      <c r="T102" s="2"/>
      <c r="U102" s="3"/>
      <c r="V102" s="2"/>
      <c r="W102" s="3"/>
      <c r="X102" s="2">
        <v>0.375</v>
      </c>
      <c r="Y102" s="2">
        <v>1</v>
      </c>
      <c r="Z102" s="3">
        <f t="shared" si="59"/>
        <v>0.375</v>
      </c>
      <c r="AA102" s="2">
        <f t="shared" si="60"/>
        <v>1</v>
      </c>
      <c r="AB102" s="3">
        <f t="shared" si="61"/>
        <v>0.375</v>
      </c>
      <c r="AC102" s="2"/>
      <c r="AD102" s="109" t="b">
        <f t="shared" si="44"/>
        <v>1</v>
      </c>
      <c r="AE102" s="109" t="b">
        <f t="shared" si="45"/>
        <v>1</v>
      </c>
    </row>
    <row r="103" spans="1:31" ht="47.25">
      <c r="A103" s="2">
        <f t="shared" si="66"/>
        <v>3.1199999999999992</v>
      </c>
      <c r="B103" s="2" t="s">
        <v>61</v>
      </c>
      <c r="C103" s="2">
        <v>1</v>
      </c>
      <c r="D103" s="3">
        <v>0.375</v>
      </c>
      <c r="E103" s="2">
        <f>C103</f>
        <v>1</v>
      </c>
      <c r="F103" s="3">
        <f>D103*66%</f>
        <v>0.2475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0.1275</v>
      </c>
      <c r="K103" s="2"/>
      <c r="L103" s="3"/>
      <c r="M103" s="2"/>
      <c r="N103" s="3"/>
      <c r="O103" s="2">
        <v>0.375</v>
      </c>
      <c r="P103" s="2">
        <f t="shared" si="62"/>
        <v>1</v>
      </c>
      <c r="Q103" s="3">
        <f t="shared" si="58"/>
        <v>0.375</v>
      </c>
      <c r="R103" s="2">
        <f t="shared" si="63"/>
        <v>1</v>
      </c>
      <c r="S103" s="3">
        <f t="shared" si="64"/>
        <v>0.375</v>
      </c>
      <c r="T103" s="2"/>
      <c r="U103" s="3"/>
      <c r="V103" s="2"/>
      <c r="W103" s="3"/>
      <c r="X103" s="2">
        <v>0.375</v>
      </c>
      <c r="Y103" s="2">
        <v>1</v>
      </c>
      <c r="Z103" s="3">
        <f t="shared" si="59"/>
        <v>0.375</v>
      </c>
      <c r="AA103" s="2">
        <f t="shared" si="60"/>
        <v>1</v>
      </c>
      <c r="AB103" s="3">
        <f t="shared" si="61"/>
        <v>0.375</v>
      </c>
      <c r="AC103" s="2"/>
      <c r="AD103" s="109" t="b">
        <f t="shared" si="44"/>
        <v>1</v>
      </c>
      <c r="AE103" s="109" t="b">
        <f t="shared" si="45"/>
        <v>1</v>
      </c>
    </row>
    <row r="104" spans="1:31" ht="47.2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3"/>
        <v>0</v>
      </c>
      <c r="S104" s="3">
        <f t="shared" si="64"/>
        <v>0</v>
      </c>
      <c r="T104" s="2"/>
      <c r="U104" s="3"/>
      <c r="V104" s="2"/>
      <c r="W104" s="3"/>
      <c r="X104" s="2">
        <v>0.15</v>
      </c>
      <c r="Y104" s="2"/>
      <c r="Z104" s="3">
        <f t="shared" si="59"/>
        <v>0</v>
      </c>
      <c r="AA104" s="2">
        <f t="shared" si="60"/>
        <v>0</v>
      </c>
      <c r="AB104" s="3">
        <f t="shared" si="61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47.2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3"/>
        <v>0</v>
      </c>
      <c r="S105" s="3">
        <f t="shared" si="64"/>
        <v>0</v>
      </c>
      <c r="T105" s="2"/>
      <c r="U105" s="3"/>
      <c r="V105" s="2"/>
      <c r="W105" s="3"/>
      <c r="X105" s="2">
        <v>0.15</v>
      </c>
      <c r="Y105" s="2"/>
      <c r="Z105" s="3">
        <f t="shared" si="59"/>
        <v>0</v>
      </c>
      <c r="AA105" s="2">
        <f t="shared" si="60"/>
        <v>0</v>
      </c>
      <c r="AB105" s="3">
        <f t="shared" si="61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47.2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3"/>
        <v>0</v>
      </c>
      <c r="S106" s="3">
        <f t="shared" si="64"/>
        <v>0</v>
      </c>
      <c r="T106" s="2"/>
      <c r="U106" s="3"/>
      <c r="V106" s="2"/>
      <c r="W106" s="3"/>
      <c r="X106" s="2"/>
      <c r="Y106" s="2"/>
      <c r="Z106" s="3">
        <f t="shared" si="59"/>
        <v>0</v>
      </c>
      <c r="AA106" s="2">
        <f t="shared" si="60"/>
        <v>0</v>
      </c>
      <c r="AB106" s="3">
        <f t="shared" si="61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47.25">
      <c r="A107" s="2">
        <f t="shared" si="66"/>
        <v>3.1599999999999984</v>
      </c>
      <c r="B107" s="2" t="s">
        <v>65</v>
      </c>
      <c r="C107" s="2">
        <v>1</v>
      </c>
      <c r="D107" s="3">
        <v>0.25</v>
      </c>
      <c r="E107" s="2">
        <f>C107</f>
        <v>1</v>
      </c>
      <c r="F107" s="3">
        <f>D107*80%</f>
        <v>0.2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4.9999999999999989E-2</v>
      </c>
      <c r="K107" s="2"/>
      <c r="L107" s="3"/>
      <c r="M107" s="2"/>
      <c r="N107" s="3"/>
      <c r="O107" s="2">
        <v>0.25</v>
      </c>
      <c r="P107" s="2">
        <f t="shared" si="62"/>
        <v>1</v>
      </c>
      <c r="Q107" s="3">
        <f t="shared" si="58"/>
        <v>0.25</v>
      </c>
      <c r="R107" s="2">
        <f t="shared" si="63"/>
        <v>1</v>
      </c>
      <c r="S107" s="3">
        <f t="shared" si="64"/>
        <v>0.25</v>
      </c>
      <c r="T107" s="2"/>
      <c r="U107" s="3"/>
      <c r="V107" s="2"/>
      <c r="W107" s="3"/>
      <c r="X107" s="2">
        <v>0.25</v>
      </c>
      <c r="Y107" s="2">
        <v>1</v>
      </c>
      <c r="Z107" s="3">
        <f t="shared" si="59"/>
        <v>0.25</v>
      </c>
      <c r="AA107" s="2">
        <f t="shared" si="60"/>
        <v>1</v>
      </c>
      <c r="AB107" s="3">
        <f t="shared" si="61"/>
        <v>0.25</v>
      </c>
      <c r="AC107" s="2"/>
      <c r="AD107" s="109" t="b">
        <f t="shared" si="44"/>
        <v>1</v>
      </c>
      <c r="AE107" s="109" t="b">
        <f t="shared" si="45"/>
        <v>1</v>
      </c>
    </row>
    <row r="108" spans="1:31" ht="63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3"/>
        <v>0</v>
      </c>
      <c r="S108" s="3">
        <f t="shared" si="64"/>
        <v>0</v>
      </c>
      <c r="T108" s="2"/>
      <c r="U108" s="3"/>
      <c r="V108" s="2"/>
      <c r="W108" s="3"/>
      <c r="X108" s="2">
        <v>0.1</v>
      </c>
      <c r="Y108" s="2"/>
      <c r="Z108" s="3">
        <f t="shared" si="59"/>
        <v>0</v>
      </c>
      <c r="AA108" s="2">
        <f t="shared" si="60"/>
        <v>0</v>
      </c>
      <c r="AB108" s="3">
        <f t="shared" si="61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 ht="31.5">
      <c r="A109" s="4"/>
      <c r="B109" s="4" t="s">
        <v>67</v>
      </c>
      <c r="C109" s="4">
        <f>SUM(C88:C108)</f>
        <v>11</v>
      </c>
      <c r="D109" s="5">
        <f>SUM(D88:D108)</f>
        <v>19.824999999999999</v>
      </c>
      <c r="E109" s="4">
        <f>SUM(E88:E108)</f>
        <v>11</v>
      </c>
      <c r="F109" s="5">
        <f>SUM(F88:F108)</f>
        <v>18.458749999999998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1.3662499999999989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>SUM(P88:P108)</f>
        <v>11</v>
      </c>
      <c r="Q109" s="5">
        <f t="shared" si="67"/>
        <v>19.824999999999999</v>
      </c>
      <c r="R109" s="4">
        <f t="shared" si="67"/>
        <v>11</v>
      </c>
      <c r="S109" s="5">
        <f t="shared" si="67"/>
        <v>19.824999999999999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f>SUM(Y88:Y108)</f>
        <v>11</v>
      </c>
      <c r="Z109" s="5">
        <f t="shared" si="67"/>
        <v>19.824999999999999</v>
      </c>
      <c r="AA109" s="4">
        <f t="shared" si="67"/>
        <v>11</v>
      </c>
      <c r="AB109" s="5">
        <f t="shared" si="67"/>
        <v>19.824999999999999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 ht="47.25">
      <c r="A110" s="4"/>
      <c r="B110" s="4" t="s">
        <v>68</v>
      </c>
      <c r="C110" s="4">
        <f>C109+C86</f>
        <v>11</v>
      </c>
      <c r="D110" s="5">
        <f>D109+D86</f>
        <v>19.824999999999999</v>
      </c>
      <c r="E110" s="4">
        <f>E109+E86</f>
        <v>11</v>
      </c>
      <c r="F110" s="5">
        <f>F109+F86</f>
        <v>18.458749999999998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1.3662499999999989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12</v>
      </c>
      <c r="Q110" s="5">
        <f t="shared" si="68"/>
        <v>20.2</v>
      </c>
      <c r="R110" s="4">
        <f t="shared" si="68"/>
        <v>12</v>
      </c>
      <c r="S110" s="5">
        <f t="shared" si="68"/>
        <v>20.2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f t="shared" si="68"/>
        <v>12</v>
      </c>
      <c r="Z110" s="5">
        <f t="shared" si="68"/>
        <v>20.2</v>
      </c>
      <c r="AA110" s="4">
        <f t="shared" si="68"/>
        <v>12</v>
      </c>
      <c r="AB110" s="5">
        <f t="shared" si="68"/>
        <v>20.2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 ht="31.5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47.2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47.2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47.2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/>
      <c r="Q116" s="3">
        <f>P116*O116</f>
        <v>0</v>
      </c>
      <c r="R116" s="2">
        <f t="shared" si="69"/>
        <v>0</v>
      </c>
      <c r="S116" s="3">
        <f t="shared" si="69"/>
        <v>0</v>
      </c>
      <c r="T116" s="2"/>
      <c r="U116" s="3"/>
      <c r="V116" s="2"/>
      <c r="W116" s="3"/>
      <c r="X116" s="2">
        <v>0.75</v>
      </c>
      <c r="Y116" s="2"/>
      <c r="Z116" s="3">
        <f>X116*Y116</f>
        <v>0</v>
      </c>
      <c r="AA116" s="2">
        <f t="shared" si="70"/>
        <v>0</v>
      </c>
      <c r="AB116" s="3">
        <f t="shared" si="70"/>
        <v>0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 ht="31.5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W117" si="73">SUM(P113:P116)</f>
        <v>0</v>
      </c>
      <c r="Q117" s="5">
        <f t="shared" si="73"/>
        <v>0</v>
      </c>
      <c r="R117" s="4">
        <f t="shared" si="73"/>
        <v>0</v>
      </c>
      <c r="S117" s="5">
        <f t="shared" si="73"/>
        <v>0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f>SUM(Y113:Y116)</f>
        <v>0</v>
      </c>
      <c r="Z117" s="5">
        <f>SUM(Z113:Z116)</f>
        <v>0</v>
      </c>
      <c r="AA117" s="4">
        <f>SUM(AA113:AA116)</f>
        <v>0</v>
      </c>
      <c r="AB117" s="5">
        <f>SUM(AB113:AB116)</f>
        <v>0</v>
      </c>
      <c r="AC117" s="4"/>
      <c r="AD117" s="109" t="b">
        <f t="shared" si="44"/>
        <v>1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47.25">
      <c r="A119" s="2">
        <v>3.22</v>
      </c>
      <c r="B119" s="2" t="s">
        <v>75</v>
      </c>
      <c r="C119" s="2">
        <v>0</v>
      </c>
      <c r="D119" s="3">
        <v>0</v>
      </c>
      <c r="E119" s="2">
        <f>C119</f>
        <v>0</v>
      </c>
      <c r="F119" s="3">
        <f>D119*96%</f>
        <v>0</v>
      </c>
      <c r="G119" s="108" t="e">
        <f t="shared" si="42"/>
        <v>#DIV/0!</v>
      </c>
      <c r="H119" s="108" t="e">
        <f t="shared" si="43"/>
        <v>#DIV/0!</v>
      </c>
      <c r="I119" s="2">
        <f t="shared" si="55"/>
        <v>0</v>
      </c>
      <c r="J119" s="3">
        <f t="shared" si="55"/>
        <v>0</v>
      </c>
      <c r="K119" s="2"/>
      <c r="L119" s="3"/>
      <c r="M119" s="2"/>
      <c r="N119" s="3"/>
      <c r="O119" s="2">
        <v>18</v>
      </c>
      <c r="P119" s="2"/>
      <c r="Q119" s="3">
        <f>P119*O119</f>
        <v>0</v>
      </c>
      <c r="R119" s="2">
        <f t="shared" ref="R119:S121" si="74">K119+M119+P119</f>
        <v>0</v>
      </c>
      <c r="S119" s="3">
        <f t="shared" si="74"/>
        <v>0</v>
      </c>
      <c r="T119" s="2"/>
      <c r="U119" s="3"/>
      <c r="V119" s="2"/>
      <c r="W119" s="3"/>
      <c r="X119" s="2">
        <v>18</v>
      </c>
      <c r="Y119" s="2"/>
      <c r="Z119" s="3">
        <f>X119*Y119</f>
        <v>0</v>
      </c>
      <c r="AA119" s="2">
        <f t="shared" ref="AA119:AB121" si="75">T119+V119+Y119</f>
        <v>0</v>
      </c>
      <c r="AB119" s="3">
        <f t="shared" si="75"/>
        <v>0</v>
      </c>
      <c r="AC119" s="2"/>
      <c r="AD119" s="109" t="b">
        <f t="shared" si="44"/>
        <v>1</v>
      </c>
      <c r="AE119" s="109" t="b">
        <f t="shared" si="45"/>
        <v>1</v>
      </c>
    </row>
    <row r="120" spans="1:31" ht="31.5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/>
      <c r="Q120" s="3">
        <f t="shared" ref="Q120:Q140" si="76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/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78.7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/>
      <c r="Q121" s="3">
        <f t="shared" si="76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/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/>
      <c r="Q122" s="3"/>
      <c r="R122" s="2"/>
      <c r="S122" s="3"/>
      <c r="T122" s="2"/>
      <c r="U122" s="3"/>
      <c r="V122" s="2"/>
      <c r="W122" s="3"/>
      <c r="X122" s="2"/>
      <c r="Y122" s="2"/>
      <c r="Z122" s="3">
        <f t="shared" ref="Z122:Z140" si="77">X122*Y122</f>
        <v>0</v>
      </c>
      <c r="AA122" s="2">
        <f t="shared" ref="AA122:AA140" si="78">T122+V122+Y122</f>
        <v>0</v>
      </c>
      <c r="AB122" s="3">
        <f t="shared" ref="AB122:AB140" si="79">U122+W122+Z122</f>
        <v>0</v>
      </c>
      <c r="AC122" s="2"/>
      <c r="AD122" s="109" t="b">
        <f t="shared" si="44"/>
        <v>1</v>
      </c>
      <c r="AE122" s="109" t="b">
        <f t="shared" si="45"/>
        <v>1</v>
      </c>
    </row>
    <row r="123" spans="1:31" ht="31.5">
      <c r="A123" s="2" t="s">
        <v>43</v>
      </c>
      <c r="B123" s="2" t="s">
        <v>78</v>
      </c>
      <c r="C123" s="2">
        <v>0</v>
      </c>
      <c r="D123" s="3">
        <v>0</v>
      </c>
      <c r="E123" s="2">
        <f>C123</f>
        <v>0</v>
      </c>
      <c r="F123" s="3">
        <f>D123</f>
        <v>0</v>
      </c>
      <c r="G123" s="108" t="e">
        <f t="shared" si="42"/>
        <v>#DIV/0!</v>
      </c>
      <c r="H123" s="108" t="e">
        <f t="shared" si="43"/>
        <v>#DIV/0!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/>
      <c r="Q123" s="3">
        <f t="shared" si="76"/>
        <v>0</v>
      </c>
      <c r="R123" s="2">
        <f t="shared" ref="R123:R140" si="80">K123+M123+P123</f>
        <v>0</v>
      </c>
      <c r="S123" s="3">
        <f t="shared" ref="S123:S140" si="81">L123+N123+Q123</f>
        <v>0</v>
      </c>
      <c r="T123" s="2"/>
      <c r="U123" s="3"/>
      <c r="V123" s="2"/>
      <c r="W123" s="3"/>
      <c r="X123" s="2">
        <v>3</v>
      </c>
      <c r="Y123" s="2"/>
      <c r="Z123" s="3">
        <f t="shared" si="77"/>
        <v>0</v>
      </c>
      <c r="AA123" s="2">
        <f t="shared" si="78"/>
        <v>0</v>
      </c>
      <c r="AB123" s="3">
        <f t="shared" si="79"/>
        <v>0</v>
      </c>
      <c r="AC123" s="2"/>
      <c r="AD123" s="109" t="b">
        <f t="shared" si="44"/>
        <v>1</v>
      </c>
      <c r="AE123" s="109" t="b">
        <f t="shared" si="45"/>
        <v>1</v>
      </c>
    </row>
    <row r="124" spans="1:31" ht="78.7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/>
      <c r="Q124" s="3">
        <f t="shared" si="76"/>
        <v>0</v>
      </c>
      <c r="R124" s="2">
        <f t="shared" si="80"/>
        <v>0</v>
      </c>
      <c r="S124" s="3">
        <f t="shared" si="81"/>
        <v>0</v>
      </c>
      <c r="T124" s="2"/>
      <c r="U124" s="3"/>
      <c r="V124" s="2"/>
      <c r="W124" s="3"/>
      <c r="X124" s="2">
        <v>3</v>
      </c>
      <c r="Y124" s="2"/>
      <c r="Z124" s="3">
        <f t="shared" si="77"/>
        <v>0</v>
      </c>
      <c r="AA124" s="2">
        <f t="shared" si="78"/>
        <v>0</v>
      </c>
      <c r="AB124" s="3">
        <f t="shared" si="79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78.7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/>
      <c r="Q125" s="3">
        <f t="shared" si="76"/>
        <v>0</v>
      </c>
      <c r="R125" s="2">
        <f t="shared" si="80"/>
        <v>0</v>
      </c>
      <c r="S125" s="3">
        <f t="shared" si="81"/>
        <v>0</v>
      </c>
      <c r="T125" s="2"/>
      <c r="U125" s="3"/>
      <c r="V125" s="2"/>
      <c r="W125" s="3"/>
      <c r="X125" s="2">
        <v>9.6000000000000014</v>
      </c>
      <c r="Y125" s="2"/>
      <c r="Z125" s="3">
        <f t="shared" si="77"/>
        <v>0</v>
      </c>
      <c r="AA125" s="2">
        <f t="shared" si="78"/>
        <v>0</v>
      </c>
      <c r="AB125" s="3">
        <f t="shared" si="79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126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/>
      <c r="Q126" s="3">
        <f t="shared" si="76"/>
        <v>0</v>
      </c>
      <c r="R126" s="2">
        <f t="shared" si="80"/>
        <v>0</v>
      </c>
      <c r="S126" s="3">
        <f t="shared" si="81"/>
        <v>0</v>
      </c>
      <c r="T126" s="2"/>
      <c r="U126" s="3"/>
      <c r="V126" s="2"/>
      <c r="W126" s="3"/>
      <c r="X126" s="2">
        <v>2.88</v>
      </c>
      <c r="Y126" s="2"/>
      <c r="Z126" s="3">
        <f t="shared" si="77"/>
        <v>0</v>
      </c>
      <c r="AA126" s="2">
        <f t="shared" si="78"/>
        <v>0</v>
      </c>
      <c r="AB126" s="3">
        <f t="shared" si="79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47.25">
      <c r="A127" s="2" t="s">
        <v>51</v>
      </c>
      <c r="B127" s="2" t="s">
        <v>82</v>
      </c>
      <c r="C127" s="2">
        <v>0</v>
      </c>
      <c r="D127" s="3">
        <v>0</v>
      </c>
      <c r="E127" s="2">
        <f t="shared" ref="E127:F130" si="82">C127</f>
        <v>0</v>
      </c>
      <c r="F127" s="3">
        <f t="shared" si="82"/>
        <v>0</v>
      </c>
      <c r="G127" s="108" t="e">
        <f t="shared" si="42"/>
        <v>#DIV/0!</v>
      </c>
      <c r="H127" s="108" t="e">
        <f t="shared" si="43"/>
        <v>#DIV/0!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/>
      <c r="Q127" s="3">
        <f t="shared" si="76"/>
        <v>0</v>
      </c>
      <c r="R127" s="2">
        <f t="shared" si="80"/>
        <v>0</v>
      </c>
      <c r="S127" s="3">
        <f t="shared" si="81"/>
        <v>0</v>
      </c>
      <c r="T127" s="2"/>
      <c r="U127" s="3"/>
      <c r="V127" s="2"/>
      <c r="W127" s="3"/>
      <c r="X127" s="2">
        <v>1.5</v>
      </c>
      <c r="Y127" s="2"/>
      <c r="Z127" s="3">
        <f t="shared" si="77"/>
        <v>0</v>
      </c>
      <c r="AA127" s="2">
        <f t="shared" si="78"/>
        <v>0</v>
      </c>
      <c r="AB127" s="3">
        <f t="shared" si="79"/>
        <v>0</v>
      </c>
      <c r="AC127" s="2"/>
      <c r="AD127" s="109" t="b">
        <f t="shared" si="44"/>
        <v>1</v>
      </c>
      <c r="AE127" s="109" t="b">
        <f t="shared" si="45"/>
        <v>1</v>
      </c>
    </row>
    <row r="128" spans="1:31" ht="47.25">
      <c r="A128" s="2" t="s">
        <v>53</v>
      </c>
      <c r="B128" s="2" t="s">
        <v>52</v>
      </c>
      <c r="C128" s="2">
        <v>0</v>
      </c>
      <c r="D128" s="3">
        <v>0</v>
      </c>
      <c r="E128" s="2">
        <f t="shared" si="82"/>
        <v>0</v>
      </c>
      <c r="F128" s="3">
        <f t="shared" si="82"/>
        <v>0</v>
      </c>
      <c r="G128" s="108" t="e">
        <f t="shared" si="42"/>
        <v>#DIV/0!</v>
      </c>
      <c r="H128" s="108" t="e">
        <f t="shared" si="43"/>
        <v>#DIV/0!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/>
      <c r="Q128" s="3">
        <f t="shared" si="76"/>
        <v>0</v>
      </c>
      <c r="R128" s="2">
        <f t="shared" si="80"/>
        <v>0</v>
      </c>
      <c r="S128" s="3">
        <f t="shared" si="81"/>
        <v>0</v>
      </c>
      <c r="T128" s="2"/>
      <c r="U128" s="3"/>
      <c r="V128" s="2"/>
      <c r="W128" s="3"/>
      <c r="X128" s="2">
        <v>1.2000000000000002</v>
      </c>
      <c r="Y128" s="2"/>
      <c r="Z128" s="3">
        <f t="shared" si="77"/>
        <v>0</v>
      </c>
      <c r="AA128" s="2">
        <f t="shared" si="78"/>
        <v>0</v>
      </c>
      <c r="AB128" s="3">
        <f t="shared" si="79"/>
        <v>0</v>
      </c>
      <c r="AC128" s="2"/>
      <c r="AD128" s="109" t="b">
        <f t="shared" si="44"/>
        <v>1</v>
      </c>
      <c r="AE128" s="109" t="b">
        <f t="shared" si="45"/>
        <v>1</v>
      </c>
    </row>
    <row r="129" spans="1:31" ht="94.5">
      <c r="A129" s="2">
        <v>3.25</v>
      </c>
      <c r="B129" s="2" t="s">
        <v>83</v>
      </c>
      <c r="C129" s="2">
        <v>0</v>
      </c>
      <c r="D129" s="3">
        <v>0</v>
      </c>
      <c r="E129" s="2">
        <f t="shared" si="82"/>
        <v>0</v>
      </c>
      <c r="F129" s="3">
        <f t="shared" si="82"/>
        <v>0</v>
      </c>
      <c r="G129" s="108" t="e">
        <f t="shared" si="42"/>
        <v>#DIV/0!</v>
      </c>
      <c r="H129" s="108" t="e">
        <f t="shared" si="43"/>
        <v>#DIV/0!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/>
      <c r="Q129" s="3">
        <f t="shared" si="76"/>
        <v>0</v>
      </c>
      <c r="R129" s="2">
        <f t="shared" si="80"/>
        <v>0</v>
      </c>
      <c r="S129" s="3">
        <f t="shared" si="81"/>
        <v>0</v>
      </c>
      <c r="T129" s="2"/>
      <c r="U129" s="3"/>
      <c r="V129" s="2"/>
      <c r="W129" s="3"/>
      <c r="X129" s="2">
        <v>1.2000000000000002</v>
      </c>
      <c r="Y129" s="2"/>
      <c r="Z129" s="3">
        <f t="shared" si="77"/>
        <v>0</v>
      </c>
      <c r="AA129" s="2">
        <f t="shared" si="78"/>
        <v>0</v>
      </c>
      <c r="AB129" s="3">
        <f t="shared" si="79"/>
        <v>0</v>
      </c>
      <c r="AC129" s="2"/>
      <c r="AD129" s="109" t="b">
        <f t="shared" si="44"/>
        <v>1</v>
      </c>
      <c r="AE129" s="109" t="b">
        <f t="shared" si="45"/>
        <v>1</v>
      </c>
    </row>
    <row r="130" spans="1:31" ht="78.75">
      <c r="A130" s="2">
        <f t="shared" ref="A130:A138" si="83">+A129+0.01</f>
        <v>3.26</v>
      </c>
      <c r="B130" s="2" t="s">
        <v>85</v>
      </c>
      <c r="C130" s="2">
        <v>0</v>
      </c>
      <c r="D130" s="3">
        <v>0</v>
      </c>
      <c r="E130" s="2">
        <f t="shared" si="82"/>
        <v>0</v>
      </c>
      <c r="F130" s="3">
        <f t="shared" si="82"/>
        <v>0</v>
      </c>
      <c r="G130" s="108" t="e">
        <f t="shared" si="42"/>
        <v>#DIV/0!</v>
      </c>
      <c r="H130" s="108" t="e">
        <f t="shared" si="43"/>
        <v>#DIV/0!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/>
      <c r="Q130" s="3">
        <f t="shared" si="76"/>
        <v>0</v>
      </c>
      <c r="R130" s="2">
        <f t="shared" si="80"/>
        <v>0</v>
      </c>
      <c r="S130" s="3">
        <f t="shared" si="81"/>
        <v>0</v>
      </c>
      <c r="T130" s="2"/>
      <c r="U130" s="3"/>
      <c r="V130" s="2"/>
      <c r="W130" s="3"/>
      <c r="X130" s="2">
        <v>1.7999999999999998</v>
      </c>
      <c r="Y130" s="2"/>
      <c r="Z130" s="3">
        <f t="shared" si="77"/>
        <v>0</v>
      </c>
      <c r="AA130" s="2">
        <f t="shared" si="78"/>
        <v>0</v>
      </c>
      <c r="AB130" s="3">
        <f t="shared" si="79"/>
        <v>0</v>
      </c>
      <c r="AC130" s="2"/>
      <c r="AD130" s="109" t="b">
        <f t="shared" si="44"/>
        <v>1</v>
      </c>
      <c r="AE130" s="109" t="b">
        <f t="shared" si="45"/>
        <v>1</v>
      </c>
    </row>
    <row r="131" spans="1:31" ht="47.25">
      <c r="A131" s="2">
        <f t="shared" si="83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/>
      <c r="Q131" s="3">
        <f t="shared" si="76"/>
        <v>0</v>
      </c>
      <c r="R131" s="2">
        <f t="shared" si="80"/>
        <v>0</v>
      </c>
      <c r="S131" s="3">
        <f t="shared" si="81"/>
        <v>0</v>
      </c>
      <c r="T131" s="2"/>
      <c r="U131" s="3"/>
      <c r="V131" s="2"/>
      <c r="W131" s="3"/>
      <c r="X131" s="2">
        <v>1</v>
      </c>
      <c r="Y131" s="2"/>
      <c r="Z131" s="3">
        <f t="shared" si="77"/>
        <v>0</v>
      </c>
      <c r="AA131" s="2">
        <f t="shared" si="78"/>
        <v>0</v>
      </c>
      <c r="AB131" s="3">
        <f t="shared" si="79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63">
      <c r="A132" s="2">
        <f t="shared" si="83"/>
        <v>3.2799999999999994</v>
      </c>
      <c r="B132" s="2" t="s">
        <v>87</v>
      </c>
      <c r="C132" s="2">
        <v>0</v>
      </c>
      <c r="D132" s="3">
        <v>0</v>
      </c>
      <c r="E132" s="2">
        <f>C132</f>
        <v>0</v>
      </c>
      <c r="F132" s="3">
        <f>D132*60%</f>
        <v>0</v>
      </c>
      <c r="G132" s="108" t="e">
        <f t="shared" si="42"/>
        <v>#DIV/0!</v>
      </c>
      <c r="H132" s="108" t="e">
        <f t="shared" si="43"/>
        <v>#DIV/0!</v>
      </c>
      <c r="I132" s="2">
        <f t="shared" si="55"/>
        <v>0</v>
      </c>
      <c r="J132" s="3">
        <f t="shared" si="55"/>
        <v>0</v>
      </c>
      <c r="K132" s="2"/>
      <c r="L132" s="3"/>
      <c r="M132" s="2"/>
      <c r="N132" s="3"/>
      <c r="O132" s="2">
        <v>1</v>
      </c>
      <c r="P132" s="2"/>
      <c r="Q132" s="3">
        <f t="shared" si="76"/>
        <v>0</v>
      </c>
      <c r="R132" s="2">
        <f t="shared" si="80"/>
        <v>0</v>
      </c>
      <c r="S132" s="3">
        <f t="shared" si="81"/>
        <v>0</v>
      </c>
      <c r="T132" s="2"/>
      <c r="U132" s="3"/>
      <c r="V132" s="2"/>
      <c r="W132" s="3"/>
      <c r="X132" s="2">
        <v>1</v>
      </c>
      <c r="Y132" s="2"/>
      <c r="Z132" s="3">
        <f t="shared" si="77"/>
        <v>0</v>
      </c>
      <c r="AA132" s="2">
        <f t="shared" si="78"/>
        <v>0</v>
      </c>
      <c r="AB132" s="3">
        <f t="shared" si="79"/>
        <v>0</v>
      </c>
      <c r="AC132" s="2"/>
      <c r="AD132" s="109" t="b">
        <f t="shared" si="44"/>
        <v>1</v>
      </c>
      <c r="AE132" s="109" t="b">
        <f t="shared" si="45"/>
        <v>1</v>
      </c>
    </row>
    <row r="133" spans="1:31" ht="63">
      <c r="A133" s="2">
        <f t="shared" si="83"/>
        <v>3.2899999999999991</v>
      </c>
      <c r="B133" s="2" t="s">
        <v>88</v>
      </c>
      <c r="C133" s="2">
        <v>0</v>
      </c>
      <c r="D133" s="3">
        <v>0</v>
      </c>
      <c r="E133" s="2">
        <f>C133</f>
        <v>0</v>
      </c>
      <c r="F133" s="3">
        <f>D133*80%</f>
        <v>0</v>
      </c>
      <c r="G133" s="108" t="e">
        <f t="shared" si="42"/>
        <v>#DIV/0!</v>
      </c>
      <c r="H133" s="108" t="e">
        <f t="shared" si="43"/>
        <v>#DIV/0!</v>
      </c>
      <c r="I133" s="2">
        <f t="shared" ref="I133:J191" si="84">C133-E133</f>
        <v>0</v>
      </c>
      <c r="J133" s="3">
        <f t="shared" si="84"/>
        <v>0</v>
      </c>
      <c r="K133" s="2"/>
      <c r="L133" s="3"/>
      <c r="M133" s="2"/>
      <c r="N133" s="3"/>
      <c r="O133" s="2">
        <v>1.25</v>
      </c>
      <c r="P133" s="2"/>
      <c r="Q133" s="3">
        <f t="shared" si="76"/>
        <v>0</v>
      </c>
      <c r="R133" s="2">
        <f t="shared" si="80"/>
        <v>0</v>
      </c>
      <c r="S133" s="3">
        <f t="shared" si="81"/>
        <v>0</v>
      </c>
      <c r="T133" s="2"/>
      <c r="U133" s="3"/>
      <c r="V133" s="2"/>
      <c r="W133" s="3"/>
      <c r="X133" s="2">
        <v>1.25</v>
      </c>
      <c r="Y133" s="2"/>
      <c r="Z133" s="3">
        <f t="shared" si="77"/>
        <v>0</v>
      </c>
      <c r="AA133" s="2">
        <f t="shared" si="78"/>
        <v>0</v>
      </c>
      <c r="AB133" s="3">
        <f t="shared" si="79"/>
        <v>0</v>
      </c>
      <c r="AC133" s="2"/>
      <c r="AD133" s="109" t="b">
        <f t="shared" si="44"/>
        <v>1</v>
      </c>
      <c r="AE133" s="109" t="b">
        <f t="shared" si="45"/>
        <v>1</v>
      </c>
    </row>
    <row r="134" spans="1:31" ht="47.25">
      <c r="A134" s="2">
        <f t="shared" si="83"/>
        <v>3.2999999999999989</v>
      </c>
      <c r="B134" s="2" t="s">
        <v>89</v>
      </c>
      <c r="C134" s="2">
        <v>0</v>
      </c>
      <c r="D134" s="3">
        <v>0</v>
      </c>
      <c r="E134" s="2">
        <f>C134</f>
        <v>0</v>
      </c>
      <c r="F134" s="3">
        <f>D134*60%</f>
        <v>0</v>
      </c>
      <c r="G134" s="108" t="e">
        <f t="shared" si="42"/>
        <v>#DIV/0!</v>
      </c>
      <c r="H134" s="108" t="e">
        <f t="shared" si="43"/>
        <v>#DIV/0!</v>
      </c>
      <c r="I134" s="2">
        <f t="shared" si="84"/>
        <v>0</v>
      </c>
      <c r="J134" s="3">
        <f t="shared" si="84"/>
        <v>0</v>
      </c>
      <c r="K134" s="2"/>
      <c r="L134" s="3"/>
      <c r="M134" s="2"/>
      <c r="N134" s="3"/>
      <c r="O134" s="2">
        <v>0.75</v>
      </c>
      <c r="P134" s="2"/>
      <c r="Q134" s="3">
        <f t="shared" si="76"/>
        <v>0</v>
      </c>
      <c r="R134" s="2">
        <f t="shared" si="80"/>
        <v>0</v>
      </c>
      <c r="S134" s="3">
        <f t="shared" si="81"/>
        <v>0</v>
      </c>
      <c r="T134" s="2"/>
      <c r="U134" s="3"/>
      <c r="V134" s="2"/>
      <c r="W134" s="3"/>
      <c r="X134" s="2">
        <v>0.75</v>
      </c>
      <c r="Y134" s="2"/>
      <c r="Z134" s="3">
        <f t="shared" si="77"/>
        <v>0</v>
      </c>
      <c r="AA134" s="2">
        <f t="shared" si="78"/>
        <v>0</v>
      </c>
      <c r="AB134" s="3">
        <f t="shared" si="79"/>
        <v>0</v>
      </c>
      <c r="AC134" s="2"/>
      <c r="AD134" s="109" t="b">
        <f t="shared" si="44"/>
        <v>1</v>
      </c>
      <c r="AE134" s="109" t="b">
        <f t="shared" si="45"/>
        <v>1</v>
      </c>
    </row>
    <row r="135" spans="1:31" ht="47.25">
      <c r="A135" s="2">
        <f t="shared" si="83"/>
        <v>3.3099999999999987</v>
      </c>
      <c r="B135" s="2" t="s">
        <v>90</v>
      </c>
      <c r="C135" s="2">
        <v>0</v>
      </c>
      <c r="D135" s="3">
        <v>0</v>
      </c>
      <c r="E135" s="2">
        <f>C135</f>
        <v>0</v>
      </c>
      <c r="F135" s="3">
        <f>D135*91%</f>
        <v>0</v>
      </c>
      <c r="G135" s="108" t="e">
        <f t="shared" si="42"/>
        <v>#DIV/0!</v>
      </c>
      <c r="H135" s="108" t="e">
        <f t="shared" si="43"/>
        <v>#DIV/0!</v>
      </c>
      <c r="I135" s="2">
        <f t="shared" si="84"/>
        <v>0</v>
      </c>
      <c r="J135" s="3">
        <f t="shared" si="84"/>
        <v>0</v>
      </c>
      <c r="K135" s="2"/>
      <c r="L135" s="3"/>
      <c r="M135" s="2"/>
      <c r="N135" s="3"/>
      <c r="O135" s="2">
        <v>0.75</v>
      </c>
      <c r="P135" s="2"/>
      <c r="Q135" s="3">
        <f t="shared" si="76"/>
        <v>0</v>
      </c>
      <c r="R135" s="2">
        <f t="shared" si="80"/>
        <v>0</v>
      </c>
      <c r="S135" s="3">
        <f t="shared" si="81"/>
        <v>0</v>
      </c>
      <c r="T135" s="2"/>
      <c r="U135" s="3"/>
      <c r="V135" s="2"/>
      <c r="W135" s="3"/>
      <c r="X135" s="2">
        <v>0.75</v>
      </c>
      <c r="Y135" s="2"/>
      <c r="Z135" s="3">
        <f t="shared" si="77"/>
        <v>0</v>
      </c>
      <c r="AA135" s="2">
        <f t="shared" si="78"/>
        <v>0</v>
      </c>
      <c r="AB135" s="3">
        <f t="shared" si="79"/>
        <v>0</v>
      </c>
      <c r="AC135" s="2"/>
      <c r="AD135" s="109" t="b">
        <f t="shared" si="44"/>
        <v>1</v>
      </c>
      <c r="AE135" s="109" t="b">
        <f t="shared" si="45"/>
        <v>1</v>
      </c>
    </row>
    <row r="136" spans="1:31" ht="47.25">
      <c r="A136" s="2">
        <f t="shared" si="83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5">E136/C136</f>
        <v>#DIV/0!</v>
      </c>
      <c r="H136" s="108" t="e">
        <f t="shared" ref="H136:H199" si="86">F136/D136</f>
        <v>#DIV/0!</v>
      </c>
      <c r="I136" s="2">
        <f t="shared" si="84"/>
        <v>0</v>
      </c>
      <c r="J136" s="3">
        <f t="shared" si="84"/>
        <v>0</v>
      </c>
      <c r="K136" s="2"/>
      <c r="L136" s="3"/>
      <c r="M136" s="2"/>
      <c r="N136" s="3"/>
      <c r="O136" s="2">
        <v>0.2</v>
      </c>
      <c r="P136" s="2"/>
      <c r="Q136" s="3">
        <f t="shared" si="76"/>
        <v>0</v>
      </c>
      <c r="R136" s="2">
        <f t="shared" si="80"/>
        <v>0</v>
      </c>
      <c r="S136" s="3">
        <f t="shared" si="81"/>
        <v>0</v>
      </c>
      <c r="T136" s="2"/>
      <c r="U136" s="3"/>
      <c r="V136" s="2"/>
      <c r="W136" s="3"/>
      <c r="X136" s="2">
        <v>0.2</v>
      </c>
      <c r="Y136" s="2"/>
      <c r="Z136" s="3">
        <f t="shared" si="77"/>
        <v>0</v>
      </c>
      <c r="AA136" s="2">
        <f t="shared" si="78"/>
        <v>0</v>
      </c>
      <c r="AB136" s="3">
        <f t="shared" si="79"/>
        <v>0</v>
      </c>
      <c r="AC136" s="2"/>
      <c r="AD136" s="109" t="b">
        <f t="shared" ref="AD136:AD199" si="87">X136*Y136=Z136</f>
        <v>1</v>
      </c>
      <c r="AE136" s="109" t="b">
        <f t="shared" ref="AE136:AE199" si="88">U136+W136+Z136=AB136</f>
        <v>1</v>
      </c>
    </row>
    <row r="137" spans="1:31" ht="47.25">
      <c r="A137" s="2">
        <f t="shared" si="83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5"/>
        <v>#DIV/0!</v>
      </c>
      <c r="H137" s="108" t="e">
        <f t="shared" si="86"/>
        <v>#DIV/0!</v>
      </c>
      <c r="I137" s="2">
        <f t="shared" si="84"/>
        <v>0</v>
      </c>
      <c r="J137" s="3">
        <f t="shared" si="84"/>
        <v>0</v>
      </c>
      <c r="K137" s="2"/>
      <c r="L137" s="3"/>
      <c r="M137" s="2"/>
      <c r="N137" s="3"/>
      <c r="O137" s="2">
        <v>0.2</v>
      </c>
      <c r="P137" s="2"/>
      <c r="Q137" s="3">
        <f t="shared" si="76"/>
        <v>0</v>
      </c>
      <c r="R137" s="2">
        <f t="shared" si="80"/>
        <v>0</v>
      </c>
      <c r="S137" s="3">
        <f t="shared" si="81"/>
        <v>0</v>
      </c>
      <c r="T137" s="2"/>
      <c r="U137" s="3"/>
      <c r="V137" s="2"/>
      <c r="W137" s="3"/>
      <c r="X137" s="2">
        <v>0.2</v>
      </c>
      <c r="Y137" s="2"/>
      <c r="Z137" s="3">
        <f t="shared" si="77"/>
        <v>0</v>
      </c>
      <c r="AA137" s="2">
        <f t="shared" si="78"/>
        <v>0</v>
      </c>
      <c r="AB137" s="3">
        <f t="shared" si="79"/>
        <v>0</v>
      </c>
      <c r="AC137" s="2"/>
      <c r="AD137" s="109" t="b">
        <f t="shared" si="87"/>
        <v>1</v>
      </c>
      <c r="AE137" s="109" t="b">
        <f t="shared" si="88"/>
        <v>1</v>
      </c>
    </row>
    <row r="138" spans="1:31" ht="47.25">
      <c r="A138" s="2">
        <f t="shared" si="83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5"/>
        <v>#DIV/0!</v>
      </c>
      <c r="H138" s="108" t="e">
        <f t="shared" si="86"/>
        <v>#DIV/0!</v>
      </c>
      <c r="I138" s="2">
        <f t="shared" si="84"/>
        <v>0</v>
      </c>
      <c r="J138" s="3">
        <f t="shared" si="84"/>
        <v>0</v>
      </c>
      <c r="K138" s="2"/>
      <c r="L138" s="3"/>
      <c r="M138" s="2"/>
      <c r="N138" s="3"/>
      <c r="O138" s="2"/>
      <c r="P138" s="2"/>
      <c r="Q138" s="3">
        <f t="shared" si="76"/>
        <v>0</v>
      </c>
      <c r="R138" s="2">
        <f t="shared" si="80"/>
        <v>0</v>
      </c>
      <c r="S138" s="3">
        <f t="shared" si="81"/>
        <v>0</v>
      </c>
      <c r="T138" s="2"/>
      <c r="U138" s="3"/>
      <c r="V138" s="2"/>
      <c r="W138" s="3"/>
      <c r="X138" s="2"/>
      <c r="Y138" s="2"/>
      <c r="Z138" s="3">
        <f t="shared" si="77"/>
        <v>0</v>
      </c>
      <c r="AA138" s="2">
        <f t="shared" si="78"/>
        <v>0</v>
      </c>
      <c r="AB138" s="3">
        <f t="shared" si="79"/>
        <v>0</v>
      </c>
      <c r="AC138" s="2"/>
      <c r="AD138" s="109" t="b">
        <f t="shared" si="87"/>
        <v>1</v>
      </c>
      <c r="AE138" s="109" t="b">
        <f t="shared" si="88"/>
        <v>1</v>
      </c>
    </row>
    <row r="139" spans="1:31" ht="47.25">
      <c r="A139" s="2">
        <v>3.35</v>
      </c>
      <c r="B139" s="2" t="s">
        <v>94</v>
      </c>
      <c r="C139" s="2">
        <v>0</v>
      </c>
      <c r="D139" s="3">
        <v>0</v>
      </c>
      <c r="E139" s="2">
        <f>C139</f>
        <v>0</v>
      </c>
      <c r="F139" s="3">
        <f>D139*50%</f>
        <v>0</v>
      </c>
      <c r="G139" s="108" t="e">
        <f t="shared" si="85"/>
        <v>#DIV/0!</v>
      </c>
      <c r="H139" s="108" t="e">
        <f t="shared" si="86"/>
        <v>#DIV/0!</v>
      </c>
      <c r="I139" s="2">
        <f t="shared" si="84"/>
        <v>0</v>
      </c>
      <c r="J139" s="3">
        <f t="shared" si="84"/>
        <v>0</v>
      </c>
      <c r="K139" s="2"/>
      <c r="L139" s="3"/>
      <c r="M139" s="2"/>
      <c r="N139" s="3"/>
      <c r="O139" s="2">
        <v>0.5</v>
      </c>
      <c r="P139" s="2"/>
      <c r="Q139" s="3">
        <f t="shared" si="76"/>
        <v>0</v>
      </c>
      <c r="R139" s="2">
        <f t="shared" si="80"/>
        <v>0</v>
      </c>
      <c r="S139" s="3">
        <f t="shared" si="81"/>
        <v>0</v>
      </c>
      <c r="T139" s="2"/>
      <c r="U139" s="3"/>
      <c r="V139" s="2"/>
      <c r="W139" s="3"/>
      <c r="X139" s="2">
        <v>0.5</v>
      </c>
      <c r="Y139" s="2"/>
      <c r="Z139" s="3">
        <f t="shared" si="77"/>
        <v>0</v>
      </c>
      <c r="AA139" s="2">
        <f t="shared" si="78"/>
        <v>0</v>
      </c>
      <c r="AB139" s="3">
        <f t="shared" si="79"/>
        <v>0</v>
      </c>
      <c r="AC139" s="2"/>
      <c r="AD139" s="109" t="b">
        <f t="shared" si="87"/>
        <v>1</v>
      </c>
      <c r="AE139" s="109" t="b">
        <f t="shared" si="88"/>
        <v>1</v>
      </c>
    </row>
    <row r="140" spans="1:31" ht="63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5"/>
        <v>#DIV/0!</v>
      </c>
      <c r="H140" s="108" t="e">
        <f t="shared" si="86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/>
      <c r="Q140" s="3">
        <f t="shared" si="76"/>
        <v>0</v>
      </c>
      <c r="R140" s="2">
        <f t="shared" si="80"/>
        <v>0</v>
      </c>
      <c r="S140" s="3">
        <f t="shared" si="81"/>
        <v>0</v>
      </c>
      <c r="T140" s="2"/>
      <c r="U140" s="3"/>
      <c r="V140" s="2"/>
      <c r="W140" s="3"/>
      <c r="X140" s="2">
        <v>0.2</v>
      </c>
      <c r="Y140" s="2"/>
      <c r="Z140" s="3">
        <f t="shared" si="77"/>
        <v>0</v>
      </c>
      <c r="AA140" s="2">
        <f t="shared" si="78"/>
        <v>0</v>
      </c>
      <c r="AB140" s="3">
        <f t="shared" si="79"/>
        <v>0</v>
      </c>
      <c r="AC140" s="2"/>
      <c r="AD140" s="109" t="b">
        <f t="shared" si="87"/>
        <v>1</v>
      </c>
      <c r="AE140" s="109" t="b">
        <f t="shared" si="88"/>
        <v>1</v>
      </c>
    </row>
    <row r="141" spans="1:31" s="176" customFormat="1" ht="31.5">
      <c r="A141" s="4"/>
      <c r="B141" s="4" t="s">
        <v>67</v>
      </c>
      <c r="C141" s="4">
        <f>SUM(C119:C140)</f>
        <v>0</v>
      </c>
      <c r="D141" s="5">
        <f>SUM(D119:D140)</f>
        <v>0</v>
      </c>
      <c r="E141" s="4">
        <f>SUM(E119:E140)</f>
        <v>0</v>
      </c>
      <c r="F141" s="5">
        <f>SUM(F119:F140)</f>
        <v>0</v>
      </c>
      <c r="G141" s="175" t="e">
        <f t="shared" si="85"/>
        <v>#DIV/0!</v>
      </c>
      <c r="H141" s="175" t="e">
        <f t="shared" si="86"/>
        <v>#DIV/0!</v>
      </c>
      <c r="I141" s="4">
        <f t="shared" ref="I141:N141" si="89">SUM(I119:I140)</f>
        <v>0</v>
      </c>
      <c r="J141" s="5">
        <f t="shared" si="89"/>
        <v>0</v>
      </c>
      <c r="K141" s="4">
        <f t="shared" si="89"/>
        <v>0</v>
      </c>
      <c r="L141" s="5">
        <f t="shared" si="89"/>
        <v>0</v>
      </c>
      <c r="M141" s="4">
        <f t="shared" si="89"/>
        <v>0</v>
      </c>
      <c r="N141" s="5">
        <f t="shared" si="89"/>
        <v>0</v>
      </c>
      <c r="O141" s="4">
        <f t="shared" ref="O141:W141" si="90">SUM(O119:O140)</f>
        <v>50.230000000000011</v>
      </c>
      <c r="P141" s="4">
        <f t="shared" si="90"/>
        <v>0</v>
      </c>
      <c r="Q141" s="5">
        <f t="shared" si="90"/>
        <v>0</v>
      </c>
      <c r="R141" s="4">
        <f t="shared" si="90"/>
        <v>0</v>
      </c>
      <c r="S141" s="5">
        <f t="shared" si="90"/>
        <v>0</v>
      </c>
      <c r="T141" s="4">
        <f t="shared" si="90"/>
        <v>0</v>
      </c>
      <c r="U141" s="5">
        <f t="shared" si="90"/>
        <v>0</v>
      </c>
      <c r="V141" s="4">
        <f t="shared" si="90"/>
        <v>0</v>
      </c>
      <c r="W141" s="5">
        <f t="shared" si="90"/>
        <v>0</v>
      </c>
      <c r="X141" s="4">
        <v>50.230000000000011</v>
      </c>
      <c r="Y141" s="4">
        <f>SUM(Y119:Y140)</f>
        <v>0</v>
      </c>
      <c r="Z141" s="5">
        <f>SUM(Z119:Z140)</f>
        <v>0</v>
      </c>
      <c r="AA141" s="4">
        <f>SUM(AA119:AA140)</f>
        <v>0</v>
      </c>
      <c r="AB141" s="5">
        <f>SUM(AB119:AB140)</f>
        <v>0</v>
      </c>
      <c r="AC141" s="4"/>
      <c r="AD141" s="109" t="b">
        <f t="shared" si="87"/>
        <v>1</v>
      </c>
      <c r="AE141" s="109" t="b">
        <f t="shared" si="88"/>
        <v>1</v>
      </c>
    </row>
    <row r="142" spans="1:31" s="176" customFormat="1" ht="31.5">
      <c r="A142" s="4"/>
      <c r="B142" s="4" t="s">
        <v>96</v>
      </c>
      <c r="C142" s="4">
        <f>C141+C117</f>
        <v>0</v>
      </c>
      <c r="D142" s="5">
        <f>D141+D117</f>
        <v>0</v>
      </c>
      <c r="E142" s="4">
        <f>E141+E117</f>
        <v>0</v>
      </c>
      <c r="F142" s="5">
        <f>F141+F117</f>
        <v>0</v>
      </c>
      <c r="G142" s="175" t="e">
        <f t="shared" si="85"/>
        <v>#DIV/0!</v>
      </c>
      <c r="H142" s="175" t="e">
        <f t="shared" si="86"/>
        <v>#DIV/0!</v>
      </c>
      <c r="I142" s="4">
        <f t="shared" ref="I142:W142" si="91">I141+I117</f>
        <v>0</v>
      </c>
      <c r="J142" s="5">
        <f t="shared" si="91"/>
        <v>0</v>
      </c>
      <c r="K142" s="4">
        <f t="shared" si="91"/>
        <v>0</v>
      </c>
      <c r="L142" s="5">
        <f t="shared" si="91"/>
        <v>0</v>
      </c>
      <c r="M142" s="4">
        <f t="shared" si="91"/>
        <v>0</v>
      </c>
      <c r="N142" s="5">
        <f t="shared" si="91"/>
        <v>0</v>
      </c>
      <c r="O142" s="4">
        <f t="shared" si="91"/>
        <v>50.230000000000011</v>
      </c>
      <c r="P142" s="4">
        <f t="shared" si="91"/>
        <v>0</v>
      </c>
      <c r="Q142" s="5">
        <f t="shared" si="91"/>
        <v>0</v>
      </c>
      <c r="R142" s="4">
        <f t="shared" si="91"/>
        <v>0</v>
      </c>
      <c r="S142" s="5">
        <f t="shared" si="91"/>
        <v>0</v>
      </c>
      <c r="T142" s="4">
        <f t="shared" si="91"/>
        <v>0</v>
      </c>
      <c r="U142" s="5">
        <f t="shared" si="91"/>
        <v>0</v>
      </c>
      <c r="V142" s="4">
        <f t="shared" si="91"/>
        <v>0</v>
      </c>
      <c r="W142" s="5">
        <f t="shared" si="91"/>
        <v>0</v>
      </c>
      <c r="X142" s="4">
        <v>50.230000000000011</v>
      </c>
      <c r="Y142" s="4">
        <f>Y141+Y117</f>
        <v>0</v>
      </c>
      <c r="Z142" s="5">
        <f>Z141+Z117</f>
        <v>0</v>
      </c>
      <c r="AA142" s="4">
        <f>AA141+AA117</f>
        <v>0</v>
      </c>
      <c r="AB142" s="5">
        <f>AB141+AB117</f>
        <v>0</v>
      </c>
      <c r="AC142" s="4"/>
      <c r="AD142" s="109" t="b">
        <f t="shared" si="87"/>
        <v>1</v>
      </c>
      <c r="AE142" s="109" t="b">
        <f t="shared" si="88"/>
        <v>1</v>
      </c>
    </row>
    <row r="143" spans="1:31" s="220" customFormat="1">
      <c r="A143" s="217"/>
      <c r="B143" s="217" t="s">
        <v>102</v>
      </c>
      <c r="C143" s="217">
        <f>C142+C110</f>
        <v>11</v>
      </c>
      <c r="D143" s="218">
        <f>D142+D110</f>
        <v>19.824999999999999</v>
      </c>
      <c r="E143" s="217">
        <f>E142+E110</f>
        <v>11</v>
      </c>
      <c r="F143" s="218">
        <f>F142+F110</f>
        <v>18.458749999999998</v>
      </c>
      <c r="G143" s="219">
        <f t="shared" si="85"/>
        <v>1</v>
      </c>
      <c r="H143" s="219">
        <f t="shared" si="86"/>
        <v>0.93108448928121057</v>
      </c>
      <c r="I143" s="217">
        <f t="shared" ref="I143:W143" si="92">I142+I110</f>
        <v>0</v>
      </c>
      <c r="J143" s="218">
        <f t="shared" si="92"/>
        <v>1.3662499999999989</v>
      </c>
      <c r="K143" s="217">
        <f t="shared" si="92"/>
        <v>0</v>
      </c>
      <c r="L143" s="218">
        <f t="shared" si="92"/>
        <v>0</v>
      </c>
      <c r="M143" s="217">
        <f t="shared" si="92"/>
        <v>0</v>
      </c>
      <c r="N143" s="218">
        <f t="shared" si="92"/>
        <v>0</v>
      </c>
      <c r="O143" s="217">
        <f t="shared" si="92"/>
        <v>84.910000000000011</v>
      </c>
      <c r="P143" s="217">
        <f t="shared" si="92"/>
        <v>12</v>
      </c>
      <c r="Q143" s="218">
        <f t="shared" si="92"/>
        <v>20.2</v>
      </c>
      <c r="R143" s="217">
        <f t="shared" si="92"/>
        <v>12</v>
      </c>
      <c r="S143" s="218">
        <f t="shared" si="92"/>
        <v>20.2</v>
      </c>
      <c r="T143" s="217">
        <f t="shared" si="92"/>
        <v>0</v>
      </c>
      <c r="U143" s="218">
        <f t="shared" si="92"/>
        <v>0</v>
      </c>
      <c r="V143" s="217">
        <f t="shared" si="92"/>
        <v>0</v>
      </c>
      <c r="W143" s="218">
        <f t="shared" si="92"/>
        <v>0</v>
      </c>
      <c r="X143" s="217">
        <v>84.910000000000011</v>
      </c>
      <c r="Y143" s="217">
        <f>Y142+Y110</f>
        <v>12</v>
      </c>
      <c r="Z143" s="218">
        <f>Z142+Z110</f>
        <v>20.2</v>
      </c>
      <c r="AA143" s="217">
        <f>AA142+AA110</f>
        <v>12</v>
      </c>
      <c r="AB143" s="218">
        <f>AB142+AB110</f>
        <v>20.2</v>
      </c>
      <c r="AC143" s="217"/>
      <c r="AD143" s="109" t="b">
        <f t="shared" si="87"/>
        <v>0</v>
      </c>
      <c r="AE143" s="109" t="b">
        <f t="shared" si="88"/>
        <v>1</v>
      </c>
    </row>
    <row r="144" spans="1:31" s="176" customFormat="1" ht="31.5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7"/>
        <v>1</v>
      </c>
      <c r="AE144" s="109" t="b">
        <f t="shared" si="88"/>
        <v>1</v>
      </c>
    </row>
    <row r="145" spans="1:31" ht="31.5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5"/>
        <v>#DIV/0!</v>
      </c>
      <c r="H145" s="108" t="e">
        <f t="shared" si="86"/>
        <v>#DIV/0!</v>
      </c>
      <c r="I145" s="2">
        <f t="shared" si="84"/>
        <v>0</v>
      </c>
      <c r="J145" s="3">
        <f t="shared" si="84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7"/>
        <v>1</v>
      </c>
      <c r="AE145" s="109" t="b">
        <f t="shared" si="88"/>
        <v>1</v>
      </c>
    </row>
    <row r="146" spans="1:31" ht="63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5"/>
        <v>#DIV/0!</v>
      </c>
      <c r="H146" s="108" t="e">
        <f t="shared" si="86"/>
        <v>#DIV/0!</v>
      </c>
      <c r="I146" s="2">
        <f t="shared" si="84"/>
        <v>0</v>
      </c>
      <c r="J146" s="3">
        <f t="shared" si="84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7"/>
        <v>1</v>
      </c>
      <c r="AE146" s="109" t="b">
        <f t="shared" si="88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5"/>
        <v>#DIV/0!</v>
      </c>
      <c r="H147" s="175" t="e">
        <f t="shared" si="86"/>
        <v>#DIV/0!</v>
      </c>
      <c r="I147" s="4">
        <f t="shared" ref="I147:N147" si="93">SUM(I145:I146)</f>
        <v>0</v>
      </c>
      <c r="J147" s="5">
        <f t="shared" si="93"/>
        <v>0</v>
      </c>
      <c r="K147" s="4">
        <f t="shared" si="93"/>
        <v>0</v>
      </c>
      <c r="L147" s="5">
        <f t="shared" si="93"/>
        <v>0</v>
      </c>
      <c r="M147" s="4">
        <f t="shared" si="93"/>
        <v>0</v>
      </c>
      <c r="N147" s="5">
        <f t="shared" si="93"/>
        <v>0</v>
      </c>
      <c r="O147" s="4"/>
      <c r="P147" s="4">
        <f t="shared" ref="P147:W147" si="94">SUM(P145:P146)</f>
        <v>0</v>
      </c>
      <c r="Q147" s="5">
        <f t="shared" si="94"/>
        <v>0</v>
      </c>
      <c r="R147" s="4">
        <f t="shared" si="94"/>
        <v>0</v>
      </c>
      <c r="S147" s="5">
        <f t="shared" si="94"/>
        <v>0</v>
      </c>
      <c r="T147" s="4">
        <f t="shared" si="94"/>
        <v>0</v>
      </c>
      <c r="U147" s="5">
        <f t="shared" si="94"/>
        <v>0</v>
      </c>
      <c r="V147" s="4">
        <f t="shared" si="94"/>
        <v>0</v>
      </c>
      <c r="W147" s="5">
        <f t="shared" si="94"/>
        <v>0</v>
      </c>
      <c r="X147" s="4"/>
      <c r="Y147" s="4">
        <f>SUM(Y145:Y146)</f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7"/>
        <v>1</v>
      </c>
      <c r="AE147" s="109" t="b">
        <f t="shared" si="88"/>
        <v>1</v>
      </c>
    </row>
    <row r="148" spans="1:31" s="176" customFormat="1" ht="173.2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5"/>
        <v>#DIV/0!</v>
      </c>
      <c r="H148" s="108" t="e">
        <f t="shared" si="86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7"/>
        <v>1</v>
      </c>
      <c r="AE148" s="109" t="b">
        <f t="shared" si="88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5"/>
        <v>#DIV/0!</v>
      </c>
      <c r="H149" s="175" t="e">
        <f t="shared" si="86"/>
        <v>#DIV/0!</v>
      </c>
      <c r="I149" s="4">
        <f t="shared" ref="I149:N149" si="95">SUM(I148)</f>
        <v>0</v>
      </c>
      <c r="J149" s="5">
        <f t="shared" si="95"/>
        <v>0</v>
      </c>
      <c r="K149" s="4">
        <f t="shared" si="95"/>
        <v>0</v>
      </c>
      <c r="L149" s="5">
        <f t="shared" si="95"/>
        <v>0</v>
      </c>
      <c r="M149" s="4">
        <f t="shared" si="95"/>
        <v>0</v>
      </c>
      <c r="N149" s="5">
        <f t="shared" si="95"/>
        <v>0</v>
      </c>
      <c r="O149" s="4">
        <f t="shared" ref="O149:AB149" si="96">SUM(O148)</f>
        <v>0</v>
      </c>
      <c r="P149" s="4">
        <f t="shared" si="96"/>
        <v>0</v>
      </c>
      <c r="Q149" s="5">
        <f t="shared" si="96"/>
        <v>0</v>
      </c>
      <c r="R149" s="4">
        <f t="shared" si="96"/>
        <v>0</v>
      </c>
      <c r="S149" s="5">
        <f t="shared" si="96"/>
        <v>0</v>
      </c>
      <c r="T149" s="4">
        <f t="shared" si="96"/>
        <v>0</v>
      </c>
      <c r="U149" s="5">
        <f t="shared" si="96"/>
        <v>0</v>
      </c>
      <c r="V149" s="4">
        <f t="shared" si="96"/>
        <v>0</v>
      </c>
      <c r="W149" s="5">
        <f t="shared" si="96"/>
        <v>0</v>
      </c>
      <c r="X149" s="4">
        <v>0</v>
      </c>
      <c r="Y149" s="4">
        <f t="shared" si="96"/>
        <v>0</v>
      </c>
      <c r="Z149" s="5">
        <f t="shared" si="96"/>
        <v>0</v>
      </c>
      <c r="AA149" s="4">
        <f t="shared" si="96"/>
        <v>0</v>
      </c>
      <c r="AB149" s="5">
        <f t="shared" si="96"/>
        <v>0</v>
      </c>
      <c r="AC149" s="4"/>
      <c r="AD149" s="109" t="b">
        <f t="shared" si="87"/>
        <v>1</v>
      </c>
      <c r="AE149" s="109" t="b">
        <f t="shared" si="88"/>
        <v>1</v>
      </c>
    </row>
    <row r="150" spans="1:31" s="176" customFormat="1" ht="63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7"/>
        <v>1</v>
      </c>
      <c r="AE150" s="109" t="b">
        <f t="shared" si="88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7"/>
        <v>1</v>
      </c>
      <c r="AE151" s="109" t="b">
        <f t="shared" si="88"/>
        <v>1</v>
      </c>
    </row>
    <row r="152" spans="1:31">
      <c r="A152" s="2"/>
      <c r="B152" s="2" t="s">
        <v>111</v>
      </c>
      <c r="C152" s="2">
        <v>88</v>
      </c>
      <c r="D152" s="3">
        <v>17.600000000000001</v>
      </c>
      <c r="E152" s="2">
        <v>27</v>
      </c>
      <c r="F152" s="3">
        <f>D152*31%</f>
        <v>5.4560000000000004</v>
      </c>
      <c r="G152" s="108">
        <f t="shared" si="85"/>
        <v>0.30681818181818182</v>
      </c>
      <c r="H152" s="108">
        <f t="shared" si="86"/>
        <v>0.31</v>
      </c>
      <c r="I152" s="2">
        <f t="shared" si="84"/>
        <v>61</v>
      </c>
      <c r="J152" s="3">
        <f t="shared" si="84"/>
        <v>12.144000000000002</v>
      </c>
      <c r="K152" s="2"/>
      <c r="L152" s="3"/>
      <c r="M152" s="2"/>
      <c r="N152" s="3"/>
      <c r="O152" s="2">
        <v>0.2</v>
      </c>
      <c r="P152" s="2">
        <v>18</v>
      </c>
      <c r="Q152" s="3">
        <f>P152*O152</f>
        <v>3.6</v>
      </c>
      <c r="R152" s="2">
        <f t="shared" ref="R152:S155" si="97">K152+M152+P152</f>
        <v>18</v>
      </c>
      <c r="S152" s="3">
        <f t="shared" si="97"/>
        <v>3.6</v>
      </c>
      <c r="T152" s="2"/>
      <c r="U152" s="3"/>
      <c r="V152" s="2"/>
      <c r="W152" s="3"/>
      <c r="X152" s="2">
        <v>0.2</v>
      </c>
      <c r="Y152" s="2">
        <v>18</v>
      </c>
      <c r="Z152" s="3">
        <f>X152*Y152</f>
        <v>3.6</v>
      </c>
      <c r="AA152" s="2">
        <f t="shared" ref="AA152:AB155" si="98">T152+V152+Y152</f>
        <v>18</v>
      </c>
      <c r="AB152" s="3">
        <f t="shared" si="98"/>
        <v>3.6</v>
      </c>
      <c r="AC152" s="2"/>
      <c r="AD152" s="109" t="b">
        <f t="shared" si="87"/>
        <v>1</v>
      </c>
      <c r="AE152" s="109" t="b">
        <f t="shared" si="88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5"/>
        <v>#DIV/0!</v>
      </c>
      <c r="H153" s="108" t="e">
        <f t="shared" si="86"/>
        <v>#DIV/0!</v>
      </c>
      <c r="I153" s="2">
        <f t="shared" si="84"/>
        <v>0</v>
      </c>
      <c r="J153" s="3">
        <f t="shared" si="84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7"/>
        <v>0</v>
      </c>
      <c r="S153" s="3">
        <f t="shared" si="97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8"/>
        <v>0</v>
      </c>
      <c r="AB153" s="3">
        <f t="shared" si="98"/>
        <v>0</v>
      </c>
      <c r="AC153" s="2"/>
      <c r="AD153" s="109" t="b">
        <f t="shared" si="87"/>
        <v>1</v>
      </c>
      <c r="AE153" s="109" t="b">
        <f t="shared" si="88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5"/>
        <v>#DIV/0!</v>
      </c>
      <c r="H154" s="108" t="e">
        <f t="shared" si="86"/>
        <v>#DIV/0!</v>
      </c>
      <c r="I154" s="2">
        <f t="shared" si="84"/>
        <v>0</v>
      </c>
      <c r="J154" s="3">
        <f t="shared" si="84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7"/>
        <v>0</v>
      </c>
      <c r="S154" s="3">
        <f t="shared" si="97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8"/>
        <v>0</v>
      </c>
      <c r="AB154" s="3">
        <f t="shared" si="98"/>
        <v>0</v>
      </c>
      <c r="AC154" s="2"/>
      <c r="AD154" s="109" t="b">
        <f t="shared" si="87"/>
        <v>1</v>
      </c>
      <c r="AE154" s="109" t="b">
        <f t="shared" si="88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5"/>
        <v>#DIV/0!</v>
      </c>
      <c r="H155" s="108" t="e">
        <f t="shared" si="86"/>
        <v>#DIV/0!</v>
      </c>
      <c r="I155" s="2">
        <f t="shared" si="84"/>
        <v>0</v>
      </c>
      <c r="J155" s="3">
        <f t="shared" si="84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7"/>
        <v>0</v>
      </c>
      <c r="S155" s="3">
        <f t="shared" si="97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8"/>
        <v>0</v>
      </c>
      <c r="AB155" s="3">
        <f t="shared" si="98"/>
        <v>0</v>
      </c>
      <c r="AC155" s="2"/>
      <c r="AD155" s="109" t="b">
        <f t="shared" si="87"/>
        <v>1</v>
      </c>
      <c r="AE155" s="109" t="b">
        <f t="shared" si="88"/>
        <v>1</v>
      </c>
    </row>
    <row r="156" spans="1:31" s="176" customFormat="1">
      <c r="A156" s="4"/>
      <c r="B156" s="4" t="s">
        <v>106</v>
      </c>
      <c r="C156" s="4">
        <f>SUM(C152:C155)</f>
        <v>88</v>
      </c>
      <c r="D156" s="5">
        <f>SUM(D152:D155)</f>
        <v>17.600000000000001</v>
      </c>
      <c r="E156" s="4">
        <f>SUM(E152:E155)</f>
        <v>27</v>
      </c>
      <c r="F156" s="5">
        <f>SUM(F152:F155)</f>
        <v>5.4560000000000004</v>
      </c>
      <c r="G156" s="175">
        <f t="shared" si="85"/>
        <v>0.30681818181818182</v>
      </c>
      <c r="H156" s="175">
        <f t="shared" si="86"/>
        <v>0.31</v>
      </c>
      <c r="I156" s="4">
        <f t="shared" ref="I156:AB156" si="99">SUM(I152:I155)</f>
        <v>61</v>
      </c>
      <c r="J156" s="5">
        <f t="shared" si="99"/>
        <v>12.144000000000002</v>
      </c>
      <c r="K156" s="4">
        <f t="shared" si="99"/>
        <v>0</v>
      </c>
      <c r="L156" s="5">
        <f t="shared" si="99"/>
        <v>0</v>
      </c>
      <c r="M156" s="4">
        <f t="shared" si="99"/>
        <v>0</v>
      </c>
      <c r="N156" s="5">
        <f t="shared" si="99"/>
        <v>0</v>
      </c>
      <c r="O156" s="4">
        <f t="shared" si="99"/>
        <v>0.2</v>
      </c>
      <c r="P156" s="4">
        <f t="shared" si="99"/>
        <v>18</v>
      </c>
      <c r="Q156" s="5">
        <f t="shared" si="99"/>
        <v>3.6</v>
      </c>
      <c r="R156" s="4">
        <f t="shared" si="99"/>
        <v>18</v>
      </c>
      <c r="S156" s="5">
        <f t="shared" si="99"/>
        <v>3.6</v>
      </c>
      <c r="T156" s="4">
        <f t="shared" si="99"/>
        <v>0</v>
      </c>
      <c r="U156" s="5">
        <f t="shared" si="99"/>
        <v>0</v>
      </c>
      <c r="V156" s="4">
        <f t="shared" si="99"/>
        <v>0</v>
      </c>
      <c r="W156" s="5">
        <f t="shared" si="99"/>
        <v>0</v>
      </c>
      <c r="X156" s="4">
        <v>0.2</v>
      </c>
      <c r="Y156" s="4">
        <f t="shared" si="99"/>
        <v>18</v>
      </c>
      <c r="Z156" s="5">
        <f t="shared" si="99"/>
        <v>3.6</v>
      </c>
      <c r="AA156" s="4">
        <f t="shared" si="99"/>
        <v>18</v>
      </c>
      <c r="AB156" s="5">
        <f t="shared" si="99"/>
        <v>3.6</v>
      </c>
      <c r="AC156" s="4"/>
      <c r="AD156" s="109" t="b">
        <f t="shared" si="87"/>
        <v>1</v>
      </c>
      <c r="AE156" s="109" t="b">
        <f t="shared" si="88"/>
        <v>1</v>
      </c>
    </row>
    <row r="157" spans="1:31" s="176" customFormat="1" ht="47.2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7"/>
        <v>1</v>
      </c>
      <c r="AE157" s="109" t="b">
        <f t="shared" si="88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5"/>
        <v>#DIV/0!</v>
      </c>
      <c r="H158" s="108" t="e">
        <f t="shared" si="86"/>
        <v>#DIV/0!</v>
      </c>
      <c r="I158" s="2">
        <f t="shared" si="84"/>
        <v>0</v>
      </c>
      <c r="J158" s="3">
        <f t="shared" si="84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0">K158+M158+P158</f>
        <v>0</v>
      </c>
      <c r="S158" s="3">
        <f t="shared" si="100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1">T158+V158+Y158</f>
        <v>0</v>
      </c>
      <c r="AB158" s="3">
        <f t="shared" si="101"/>
        <v>0</v>
      </c>
      <c r="AC158" s="2"/>
      <c r="AD158" s="109" t="b">
        <f t="shared" si="87"/>
        <v>1</v>
      </c>
      <c r="AE158" s="109" t="b">
        <f t="shared" si="88"/>
        <v>1</v>
      </c>
    </row>
    <row r="159" spans="1:31">
      <c r="A159" s="2"/>
      <c r="B159" s="2" t="s">
        <v>112</v>
      </c>
      <c r="C159" s="2">
        <v>40</v>
      </c>
      <c r="D159" s="3">
        <v>6</v>
      </c>
      <c r="E159" s="2">
        <v>13</v>
      </c>
      <c r="F159" s="3">
        <f>D159*32%</f>
        <v>1.92</v>
      </c>
      <c r="G159" s="108">
        <f t="shared" si="85"/>
        <v>0.32500000000000001</v>
      </c>
      <c r="H159" s="108">
        <f t="shared" si="86"/>
        <v>0.32</v>
      </c>
      <c r="I159" s="2">
        <f t="shared" si="84"/>
        <v>27</v>
      </c>
      <c r="J159" s="3">
        <f t="shared" si="84"/>
        <v>4.08</v>
      </c>
      <c r="K159" s="2"/>
      <c r="L159" s="3"/>
      <c r="M159" s="2"/>
      <c r="N159" s="3"/>
      <c r="O159" s="2">
        <f>0.2/12*9</f>
        <v>0.15</v>
      </c>
      <c r="P159" s="2">
        <v>88</v>
      </c>
      <c r="Q159" s="3">
        <f>P159*O159</f>
        <v>13.2</v>
      </c>
      <c r="R159" s="2">
        <f t="shared" si="100"/>
        <v>88</v>
      </c>
      <c r="S159" s="3">
        <f t="shared" si="100"/>
        <v>13.2</v>
      </c>
      <c r="T159" s="2"/>
      <c r="U159" s="3"/>
      <c r="V159" s="2"/>
      <c r="W159" s="3"/>
      <c r="X159" s="2">
        <v>0.15</v>
      </c>
      <c r="Y159" s="2">
        <v>88</v>
      </c>
      <c r="Z159" s="3">
        <f>X159*Y159</f>
        <v>13.2</v>
      </c>
      <c r="AA159" s="2">
        <f t="shared" si="101"/>
        <v>88</v>
      </c>
      <c r="AB159" s="3">
        <f t="shared" si="101"/>
        <v>13.2</v>
      </c>
      <c r="AC159" s="2"/>
      <c r="AD159" s="109" t="b">
        <f t="shared" si="87"/>
        <v>1</v>
      </c>
      <c r="AE159" s="109" t="b">
        <f t="shared" si="88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5"/>
        <v>#DIV/0!</v>
      </c>
      <c r="H160" s="108" t="e">
        <f t="shared" si="86"/>
        <v>#DIV/0!</v>
      </c>
      <c r="I160" s="2">
        <f t="shared" si="84"/>
        <v>0</v>
      </c>
      <c r="J160" s="3">
        <f t="shared" si="84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0"/>
        <v>0</v>
      </c>
      <c r="S160" s="3">
        <f t="shared" si="100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1"/>
        <v>0</v>
      </c>
      <c r="AB160" s="3">
        <f t="shared" si="101"/>
        <v>0</v>
      </c>
      <c r="AC160" s="2"/>
      <c r="AD160" s="109" t="b">
        <f t="shared" si="87"/>
        <v>1</v>
      </c>
      <c r="AE160" s="109" t="b">
        <f t="shared" si="88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5"/>
        <v>#DIV/0!</v>
      </c>
      <c r="H161" s="108" t="e">
        <f t="shared" si="86"/>
        <v>#DIV/0!</v>
      </c>
      <c r="I161" s="2">
        <f t="shared" si="84"/>
        <v>0</v>
      </c>
      <c r="J161" s="3">
        <f t="shared" si="84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0"/>
        <v>0</v>
      </c>
      <c r="S161" s="3">
        <f t="shared" si="100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1"/>
        <v>0</v>
      </c>
      <c r="AB161" s="3">
        <f t="shared" si="101"/>
        <v>0</v>
      </c>
      <c r="AC161" s="2"/>
      <c r="AD161" s="109" t="b">
        <f t="shared" si="87"/>
        <v>1</v>
      </c>
      <c r="AE161" s="109" t="b">
        <f t="shared" si="88"/>
        <v>1</v>
      </c>
    </row>
    <row r="162" spans="1:31" s="176" customFormat="1">
      <c r="A162" s="4"/>
      <c r="B162" s="4" t="s">
        <v>106</v>
      </c>
      <c r="C162" s="4">
        <f>SUM(C158:C161)</f>
        <v>40</v>
      </c>
      <c r="D162" s="5">
        <f>SUM(D158:D161)</f>
        <v>6</v>
      </c>
      <c r="E162" s="4">
        <f>SUM(E158:E161)</f>
        <v>13</v>
      </c>
      <c r="F162" s="5">
        <f>SUM(F158:F161)</f>
        <v>1.92</v>
      </c>
      <c r="G162" s="175">
        <f t="shared" si="85"/>
        <v>0.32500000000000001</v>
      </c>
      <c r="H162" s="175">
        <f t="shared" si="86"/>
        <v>0.32</v>
      </c>
      <c r="I162" s="4">
        <f t="shared" ref="I162:N162" si="102">SUM(I158:I161)</f>
        <v>27</v>
      </c>
      <c r="J162" s="5">
        <f t="shared" si="102"/>
        <v>4.08</v>
      </c>
      <c r="K162" s="4">
        <f t="shared" si="102"/>
        <v>0</v>
      </c>
      <c r="L162" s="5">
        <f t="shared" si="102"/>
        <v>0</v>
      </c>
      <c r="M162" s="4">
        <f t="shared" si="102"/>
        <v>0</v>
      </c>
      <c r="N162" s="5">
        <f t="shared" si="102"/>
        <v>0</v>
      </c>
      <c r="O162" s="4">
        <f t="shared" ref="O162:AB162" si="103">SUM(O158:O161)</f>
        <v>0.15</v>
      </c>
      <c r="P162" s="4">
        <f t="shared" si="103"/>
        <v>88</v>
      </c>
      <c r="Q162" s="5">
        <f t="shared" si="103"/>
        <v>13.2</v>
      </c>
      <c r="R162" s="4">
        <f t="shared" si="103"/>
        <v>88</v>
      </c>
      <c r="S162" s="5">
        <f t="shared" si="103"/>
        <v>13.2</v>
      </c>
      <c r="T162" s="4">
        <f t="shared" si="103"/>
        <v>0</v>
      </c>
      <c r="U162" s="5">
        <f t="shared" si="103"/>
        <v>0</v>
      </c>
      <c r="V162" s="4">
        <f t="shared" si="103"/>
        <v>0</v>
      </c>
      <c r="W162" s="5">
        <f t="shared" si="103"/>
        <v>0</v>
      </c>
      <c r="X162" s="4">
        <v>0.15</v>
      </c>
      <c r="Y162" s="4">
        <f t="shared" si="103"/>
        <v>88</v>
      </c>
      <c r="Z162" s="5">
        <f t="shared" si="103"/>
        <v>13.2</v>
      </c>
      <c r="AA162" s="4">
        <f t="shared" si="103"/>
        <v>88</v>
      </c>
      <c r="AB162" s="5">
        <f t="shared" si="103"/>
        <v>13.2</v>
      </c>
      <c r="AC162" s="4"/>
      <c r="AD162" s="109" t="b">
        <f t="shared" si="87"/>
        <v>1</v>
      </c>
      <c r="AE162" s="109" t="b">
        <f t="shared" si="88"/>
        <v>1</v>
      </c>
    </row>
    <row r="163" spans="1:31" s="176" customFormat="1" ht="31.5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7"/>
        <v>1</v>
      </c>
      <c r="AE163" s="109" t="b">
        <f t="shared" si="88"/>
        <v>1</v>
      </c>
    </row>
    <row r="164" spans="1:31">
      <c r="A164" s="2"/>
      <c r="B164" s="2" t="s">
        <v>111</v>
      </c>
      <c r="C164" s="2">
        <v>89</v>
      </c>
      <c r="D164" s="3">
        <v>5.34</v>
      </c>
      <c r="E164" s="2">
        <v>28</v>
      </c>
      <c r="F164" s="3">
        <f>D164*31%</f>
        <v>1.6554</v>
      </c>
      <c r="G164" s="108">
        <f t="shared" si="85"/>
        <v>0.3146067415730337</v>
      </c>
      <c r="H164" s="108">
        <f t="shared" si="86"/>
        <v>0.31</v>
      </c>
      <c r="I164" s="2">
        <f t="shared" si="84"/>
        <v>61</v>
      </c>
      <c r="J164" s="3">
        <f t="shared" si="84"/>
        <v>3.6845999999999997</v>
      </c>
      <c r="K164" s="2"/>
      <c r="L164" s="3"/>
      <c r="M164" s="2"/>
      <c r="N164" s="3"/>
      <c r="O164" s="2">
        <v>0.06</v>
      </c>
      <c r="P164" s="2">
        <v>23</v>
      </c>
      <c r="Q164" s="3">
        <f>P164*O164</f>
        <v>1.38</v>
      </c>
      <c r="R164" s="2">
        <f t="shared" ref="R164:S167" si="104">K164+M164+P164</f>
        <v>23</v>
      </c>
      <c r="S164" s="3">
        <f t="shared" si="104"/>
        <v>1.38</v>
      </c>
      <c r="T164" s="2"/>
      <c r="U164" s="3"/>
      <c r="V164" s="2"/>
      <c r="W164" s="3"/>
      <c r="X164" s="2">
        <v>0.06</v>
      </c>
      <c r="Y164" s="2">
        <v>23</v>
      </c>
      <c r="Z164" s="3">
        <f>X164*Y164</f>
        <v>1.38</v>
      </c>
      <c r="AA164" s="2">
        <f t="shared" ref="AA164:AB167" si="105">T164+V164+Y164</f>
        <v>23</v>
      </c>
      <c r="AB164" s="3">
        <f t="shared" si="105"/>
        <v>1.38</v>
      </c>
      <c r="AC164" s="2"/>
      <c r="AD164" s="109" t="b">
        <f t="shared" si="87"/>
        <v>1</v>
      </c>
      <c r="AE164" s="109" t="b">
        <f t="shared" si="88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5"/>
        <v>#DIV/0!</v>
      </c>
      <c r="H165" s="108" t="e">
        <f t="shared" si="86"/>
        <v>#DIV/0!</v>
      </c>
      <c r="I165" s="2">
        <f t="shared" si="84"/>
        <v>0</v>
      </c>
      <c r="J165" s="3">
        <f t="shared" si="84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4"/>
        <v>0</v>
      </c>
      <c r="S165" s="3">
        <f t="shared" si="104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5"/>
        <v>0</v>
      </c>
      <c r="AB165" s="3">
        <f t="shared" si="105"/>
        <v>0</v>
      </c>
      <c r="AC165" s="2"/>
      <c r="AD165" s="109" t="b">
        <f t="shared" si="87"/>
        <v>1</v>
      </c>
      <c r="AE165" s="109" t="b">
        <f t="shared" si="88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5"/>
        <v>#DIV/0!</v>
      </c>
      <c r="H166" s="108" t="e">
        <f t="shared" si="86"/>
        <v>#DIV/0!</v>
      </c>
      <c r="I166" s="2">
        <f t="shared" si="84"/>
        <v>0</v>
      </c>
      <c r="J166" s="3">
        <f t="shared" si="84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4"/>
        <v>0</v>
      </c>
      <c r="S166" s="3">
        <f t="shared" si="104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5"/>
        <v>0</v>
      </c>
      <c r="AB166" s="3">
        <f t="shared" si="105"/>
        <v>0</v>
      </c>
      <c r="AC166" s="2"/>
      <c r="AD166" s="109" t="b">
        <f t="shared" si="87"/>
        <v>1</v>
      </c>
      <c r="AE166" s="109" t="b">
        <f t="shared" si="88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5"/>
        <v>#DIV/0!</v>
      </c>
      <c r="H167" s="108" t="e">
        <f t="shared" si="86"/>
        <v>#DIV/0!</v>
      </c>
      <c r="I167" s="2">
        <f t="shared" si="84"/>
        <v>0</v>
      </c>
      <c r="J167" s="3">
        <f t="shared" si="84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4"/>
        <v>0</v>
      </c>
      <c r="S167" s="3">
        <f t="shared" si="104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5"/>
        <v>0</v>
      </c>
      <c r="AB167" s="3">
        <f t="shared" si="105"/>
        <v>0</v>
      </c>
      <c r="AC167" s="2"/>
      <c r="AD167" s="109" t="b">
        <f t="shared" si="87"/>
        <v>1</v>
      </c>
      <c r="AE167" s="109" t="b">
        <f t="shared" si="88"/>
        <v>1</v>
      </c>
    </row>
    <row r="168" spans="1:31" s="176" customFormat="1">
      <c r="A168" s="4"/>
      <c r="B168" s="4" t="s">
        <v>106</v>
      </c>
      <c r="C168" s="4">
        <f>SUM(C164:C167)</f>
        <v>89</v>
      </c>
      <c r="D168" s="5">
        <f>SUM(D164:D167)</f>
        <v>5.34</v>
      </c>
      <c r="E168" s="4">
        <f>SUM(E164:E167)</f>
        <v>28</v>
      </c>
      <c r="F168" s="5">
        <f>SUM(F164:F167)</f>
        <v>1.6554</v>
      </c>
      <c r="G168" s="175">
        <f t="shared" si="85"/>
        <v>0.3146067415730337</v>
      </c>
      <c r="H168" s="175">
        <f t="shared" si="86"/>
        <v>0.31</v>
      </c>
      <c r="I168" s="4">
        <f t="shared" ref="I168:N168" si="106">SUM(I164:I167)</f>
        <v>61</v>
      </c>
      <c r="J168" s="5">
        <f t="shared" si="106"/>
        <v>3.6845999999999997</v>
      </c>
      <c r="K168" s="4">
        <f t="shared" si="106"/>
        <v>0</v>
      </c>
      <c r="L168" s="5">
        <f t="shared" si="106"/>
        <v>0</v>
      </c>
      <c r="M168" s="4">
        <f t="shared" si="106"/>
        <v>0</v>
      </c>
      <c r="N168" s="5">
        <f t="shared" si="106"/>
        <v>0</v>
      </c>
      <c r="O168" s="4">
        <f t="shared" ref="O168:AB168" si="107">SUM(O164:O167)</f>
        <v>0.06</v>
      </c>
      <c r="P168" s="4">
        <f t="shared" si="107"/>
        <v>23</v>
      </c>
      <c r="Q168" s="5">
        <f t="shared" si="107"/>
        <v>1.38</v>
      </c>
      <c r="R168" s="4">
        <f t="shared" si="107"/>
        <v>23</v>
      </c>
      <c r="S168" s="5">
        <f t="shared" si="107"/>
        <v>1.38</v>
      </c>
      <c r="T168" s="4">
        <f t="shared" si="107"/>
        <v>0</v>
      </c>
      <c r="U168" s="5">
        <f t="shared" si="107"/>
        <v>0</v>
      </c>
      <c r="V168" s="4">
        <f t="shared" si="107"/>
        <v>0</v>
      </c>
      <c r="W168" s="5">
        <f t="shared" si="107"/>
        <v>0</v>
      </c>
      <c r="X168" s="4">
        <v>0.06</v>
      </c>
      <c r="Y168" s="4">
        <f t="shared" si="107"/>
        <v>23</v>
      </c>
      <c r="Z168" s="5">
        <f t="shared" si="107"/>
        <v>1.38</v>
      </c>
      <c r="AA168" s="4">
        <f t="shared" si="107"/>
        <v>23</v>
      </c>
      <c r="AB168" s="5">
        <f t="shared" si="107"/>
        <v>1.38</v>
      </c>
      <c r="AC168" s="4"/>
      <c r="AD168" s="109" t="b">
        <f t="shared" si="87"/>
        <v>1</v>
      </c>
      <c r="AE168" s="109" t="b">
        <f t="shared" si="88"/>
        <v>1</v>
      </c>
    </row>
    <row r="169" spans="1:31" s="176" customFormat="1" ht="47.2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7"/>
        <v>1</v>
      </c>
      <c r="AE169" s="109" t="b">
        <f t="shared" si="88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5"/>
        <v>#DIV/0!</v>
      </c>
      <c r="H170" s="108" t="e">
        <f t="shared" si="86"/>
        <v>#DIV/0!</v>
      </c>
      <c r="I170" s="2">
        <f t="shared" si="84"/>
        <v>0</v>
      </c>
      <c r="J170" s="3">
        <f t="shared" si="84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8">K170+M170+P170</f>
        <v>0</v>
      </c>
      <c r="S170" s="3">
        <f t="shared" si="108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09">T170+V170+Y170</f>
        <v>0</v>
      </c>
      <c r="AB170" s="3">
        <f t="shared" si="109"/>
        <v>0</v>
      </c>
      <c r="AC170" s="2"/>
      <c r="AD170" s="109" t="b">
        <f t="shared" si="87"/>
        <v>1</v>
      </c>
      <c r="AE170" s="109" t="b">
        <f t="shared" si="88"/>
        <v>1</v>
      </c>
    </row>
    <row r="171" spans="1:31">
      <c r="A171" s="2"/>
      <c r="B171" s="2" t="s">
        <v>112</v>
      </c>
      <c r="C171" s="2">
        <v>28</v>
      </c>
      <c r="D171" s="3">
        <v>1.26</v>
      </c>
      <c r="E171" s="2">
        <v>11</v>
      </c>
      <c r="F171" s="3">
        <f>D171*38%</f>
        <v>0.4788</v>
      </c>
      <c r="G171" s="108">
        <f t="shared" si="85"/>
        <v>0.39285714285714285</v>
      </c>
      <c r="H171" s="108">
        <f t="shared" si="86"/>
        <v>0.38</v>
      </c>
      <c r="I171" s="2">
        <f t="shared" si="84"/>
        <v>17</v>
      </c>
      <c r="J171" s="3">
        <f t="shared" si="84"/>
        <v>0.78120000000000001</v>
      </c>
      <c r="K171" s="2"/>
      <c r="L171" s="3"/>
      <c r="M171" s="2"/>
      <c r="N171" s="3"/>
      <c r="O171" s="2">
        <f>0.06/12*9</f>
        <v>4.4999999999999998E-2</v>
      </c>
      <c r="P171" s="2">
        <v>78</v>
      </c>
      <c r="Q171" s="3">
        <f>P171*O171</f>
        <v>3.51</v>
      </c>
      <c r="R171" s="2">
        <f t="shared" si="108"/>
        <v>78</v>
      </c>
      <c r="S171" s="3">
        <f t="shared" si="108"/>
        <v>3.51</v>
      </c>
      <c r="T171" s="2"/>
      <c r="U171" s="3"/>
      <c r="V171" s="2"/>
      <c r="W171" s="3"/>
      <c r="X171" s="2">
        <v>4.4999999999999998E-2</v>
      </c>
      <c r="Y171" s="2">
        <v>78</v>
      </c>
      <c r="Z171" s="3">
        <f>X171*Y171</f>
        <v>3.51</v>
      </c>
      <c r="AA171" s="2">
        <f t="shared" si="109"/>
        <v>78</v>
      </c>
      <c r="AB171" s="3">
        <f t="shared" si="109"/>
        <v>3.51</v>
      </c>
      <c r="AC171" s="2"/>
      <c r="AD171" s="109" t="b">
        <f t="shared" si="87"/>
        <v>1</v>
      </c>
      <c r="AE171" s="109" t="b">
        <f t="shared" si="88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5"/>
        <v>#DIV/0!</v>
      </c>
      <c r="H172" s="108" t="e">
        <f t="shared" si="86"/>
        <v>#DIV/0!</v>
      </c>
      <c r="I172" s="2">
        <f t="shared" si="84"/>
        <v>0</v>
      </c>
      <c r="J172" s="3">
        <f t="shared" si="84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8"/>
        <v>0</v>
      </c>
      <c r="S172" s="3">
        <f t="shared" si="108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09"/>
        <v>0</v>
      </c>
      <c r="AB172" s="3">
        <f t="shared" si="109"/>
        <v>0</v>
      </c>
      <c r="AC172" s="2"/>
      <c r="AD172" s="109" t="b">
        <f t="shared" si="87"/>
        <v>1</v>
      </c>
      <c r="AE172" s="109" t="b">
        <f t="shared" si="88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5"/>
        <v>#DIV/0!</v>
      </c>
      <c r="H173" s="108" t="e">
        <f t="shared" si="86"/>
        <v>#DIV/0!</v>
      </c>
      <c r="I173" s="2">
        <f t="shared" si="84"/>
        <v>0</v>
      </c>
      <c r="J173" s="3">
        <f t="shared" si="84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8"/>
        <v>0</v>
      </c>
      <c r="S173" s="3">
        <f t="shared" si="108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09"/>
        <v>0</v>
      </c>
      <c r="AB173" s="3">
        <f t="shared" si="109"/>
        <v>0</v>
      </c>
      <c r="AC173" s="2"/>
      <c r="AD173" s="109" t="b">
        <f t="shared" si="87"/>
        <v>1</v>
      </c>
      <c r="AE173" s="109" t="b">
        <f t="shared" si="88"/>
        <v>1</v>
      </c>
    </row>
    <row r="174" spans="1:31" s="176" customFormat="1">
      <c r="A174" s="4"/>
      <c r="B174" s="4" t="s">
        <v>106</v>
      </c>
      <c r="C174" s="4">
        <f>SUM(C170:C173)</f>
        <v>28</v>
      </c>
      <c r="D174" s="5">
        <f>SUM(D170:D173)</f>
        <v>1.26</v>
      </c>
      <c r="E174" s="4">
        <f>SUM(E170:E173)</f>
        <v>11</v>
      </c>
      <c r="F174" s="5">
        <f>SUM(F170:F173)</f>
        <v>0.4788</v>
      </c>
      <c r="G174" s="175">
        <f t="shared" si="85"/>
        <v>0.39285714285714285</v>
      </c>
      <c r="H174" s="175">
        <f t="shared" si="86"/>
        <v>0.38</v>
      </c>
      <c r="I174" s="4">
        <f t="shared" ref="I174:N174" si="110">SUM(I170:I173)</f>
        <v>17</v>
      </c>
      <c r="J174" s="5">
        <f t="shared" si="110"/>
        <v>0.78120000000000001</v>
      </c>
      <c r="K174" s="4">
        <f t="shared" si="110"/>
        <v>0</v>
      </c>
      <c r="L174" s="5">
        <f t="shared" si="110"/>
        <v>0</v>
      </c>
      <c r="M174" s="4">
        <f t="shared" si="110"/>
        <v>0</v>
      </c>
      <c r="N174" s="5">
        <f t="shared" si="110"/>
        <v>0</v>
      </c>
      <c r="O174" s="4">
        <f t="shared" ref="O174:AB174" si="111">SUM(O170:O173)</f>
        <v>4.4999999999999998E-2</v>
      </c>
      <c r="P174" s="4">
        <f t="shared" si="111"/>
        <v>78</v>
      </c>
      <c r="Q174" s="5">
        <f t="shared" si="111"/>
        <v>3.51</v>
      </c>
      <c r="R174" s="4">
        <f t="shared" si="111"/>
        <v>78</v>
      </c>
      <c r="S174" s="5">
        <f t="shared" si="111"/>
        <v>3.51</v>
      </c>
      <c r="T174" s="4">
        <f t="shared" si="111"/>
        <v>0</v>
      </c>
      <c r="U174" s="5">
        <f t="shared" si="111"/>
        <v>0</v>
      </c>
      <c r="V174" s="4">
        <f t="shared" si="111"/>
        <v>0</v>
      </c>
      <c r="W174" s="5">
        <f t="shared" si="111"/>
        <v>0</v>
      </c>
      <c r="X174" s="4">
        <v>4.4999999999999998E-2</v>
      </c>
      <c r="Y174" s="4">
        <f t="shared" si="111"/>
        <v>78</v>
      </c>
      <c r="Z174" s="5">
        <f t="shared" si="111"/>
        <v>3.51</v>
      </c>
      <c r="AA174" s="4">
        <f t="shared" si="111"/>
        <v>78</v>
      </c>
      <c r="AB174" s="5">
        <f t="shared" si="111"/>
        <v>3.51</v>
      </c>
      <c r="AC174" s="4"/>
      <c r="AD174" s="109" t="b">
        <f t="shared" si="87"/>
        <v>1</v>
      </c>
      <c r="AE174" s="109" t="b">
        <f t="shared" si="88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7"/>
        <v>1</v>
      </c>
      <c r="AE175" s="109" t="b">
        <f t="shared" si="88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5"/>
        <v>#DIV/0!</v>
      </c>
      <c r="H176" s="108" t="e">
        <f t="shared" si="86"/>
        <v>#DIV/0!</v>
      </c>
      <c r="I176" s="2">
        <f t="shared" ref="I176:J179" si="112">C176-E176</f>
        <v>0</v>
      </c>
      <c r="J176" s="3">
        <f t="shared" si="112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3">K176+M176+P176</f>
        <v>0</v>
      </c>
      <c r="S176" s="3">
        <f t="shared" si="113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4">T176+V176+Y176</f>
        <v>0</v>
      </c>
      <c r="AB176" s="3">
        <f t="shared" si="114"/>
        <v>0</v>
      </c>
      <c r="AC176" s="2"/>
      <c r="AD176" s="109" t="b">
        <f t="shared" si="87"/>
        <v>1</v>
      </c>
      <c r="AE176" s="109" t="b">
        <f t="shared" si="88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5"/>
        <v>#DIV/0!</v>
      </c>
      <c r="H177" s="108" t="e">
        <f t="shared" si="86"/>
        <v>#DIV/0!</v>
      </c>
      <c r="I177" s="2">
        <f t="shared" si="112"/>
        <v>0</v>
      </c>
      <c r="J177" s="3">
        <f t="shared" si="112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3"/>
        <v>0</v>
      </c>
      <c r="S177" s="3">
        <f t="shared" si="113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4"/>
        <v>0</v>
      </c>
      <c r="AB177" s="3">
        <f t="shared" si="114"/>
        <v>0</v>
      </c>
      <c r="AC177" s="2"/>
      <c r="AD177" s="109" t="b">
        <f t="shared" si="87"/>
        <v>1</v>
      </c>
      <c r="AE177" s="109" t="b">
        <f t="shared" si="88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5"/>
        <v>#DIV/0!</v>
      </c>
      <c r="H178" s="108" t="e">
        <f t="shared" si="86"/>
        <v>#DIV/0!</v>
      </c>
      <c r="I178" s="2">
        <f t="shared" si="112"/>
        <v>0</v>
      </c>
      <c r="J178" s="3">
        <f t="shared" si="112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3"/>
        <v>0</v>
      </c>
      <c r="S178" s="3">
        <f t="shared" si="113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4"/>
        <v>0</v>
      </c>
      <c r="AB178" s="3">
        <f t="shared" si="114"/>
        <v>0</v>
      </c>
      <c r="AC178" s="2"/>
      <c r="AD178" s="109" t="b">
        <f t="shared" si="87"/>
        <v>1</v>
      </c>
      <c r="AE178" s="109" t="b">
        <f t="shared" si="88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5"/>
        <v>#DIV/0!</v>
      </c>
      <c r="H179" s="108" t="e">
        <f t="shared" si="86"/>
        <v>#DIV/0!</v>
      </c>
      <c r="I179" s="2">
        <f t="shared" si="112"/>
        <v>0</v>
      </c>
      <c r="J179" s="3">
        <f t="shared" si="112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3"/>
        <v>0</v>
      </c>
      <c r="S179" s="3">
        <f t="shared" si="113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4"/>
        <v>0</v>
      </c>
      <c r="AB179" s="3">
        <f t="shared" si="114"/>
        <v>0</v>
      </c>
      <c r="AC179" s="2"/>
      <c r="AD179" s="109" t="b">
        <f t="shared" si="87"/>
        <v>1</v>
      </c>
      <c r="AE179" s="109" t="b">
        <f t="shared" si="88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5"/>
        <v>#DIV/0!</v>
      </c>
      <c r="H180" s="175" t="e">
        <f t="shared" si="86"/>
        <v>#DIV/0!</v>
      </c>
      <c r="I180" s="4">
        <f t="shared" ref="I180:AB180" si="115">SUM(I176:I179)</f>
        <v>0</v>
      </c>
      <c r="J180" s="5">
        <f t="shared" si="115"/>
        <v>0</v>
      </c>
      <c r="K180" s="4">
        <f t="shared" si="115"/>
        <v>0</v>
      </c>
      <c r="L180" s="5">
        <f t="shared" si="115"/>
        <v>0</v>
      </c>
      <c r="M180" s="4">
        <f t="shared" si="115"/>
        <v>0</v>
      </c>
      <c r="N180" s="5">
        <f t="shared" si="115"/>
        <v>0</v>
      </c>
      <c r="O180" s="4">
        <f t="shared" si="115"/>
        <v>0</v>
      </c>
      <c r="P180" s="4">
        <f t="shared" si="115"/>
        <v>0</v>
      </c>
      <c r="Q180" s="5">
        <f t="shared" si="115"/>
        <v>0</v>
      </c>
      <c r="R180" s="4">
        <f t="shared" si="115"/>
        <v>0</v>
      </c>
      <c r="S180" s="5">
        <f t="shared" si="115"/>
        <v>0</v>
      </c>
      <c r="T180" s="4">
        <f t="shared" si="115"/>
        <v>0</v>
      </c>
      <c r="U180" s="5">
        <f t="shared" si="115"/>
        <v>0</v>
      </c>
      <c r="V180" s="4">
        <f t="shared" si="115"/>
        <v>0</v>
      </c>
      <c r="W180" s="5">
        <f t="shared" si="115"/>
        <v>0</v>
      </c>
      <c r="X180" s="4">
        <v>0</v>
      </c>
      <c r="Y180" s="4">
        <f t="shared" si="115"/>
        <v>0</v>
      </c>
      <c r="Z180" s="5">
        <f t="shared" si="115"/>
        <v>0</v>
      </c>
      <c r="AA180" s="4">
        <f t="shared" si="115"/>
        <v>0</v>
      </c>
      <c r="AB180" s="5">
        <f t="shared" si="115"/>
        <v>0</v>
      </c>
      <c r="AC180" s="4"/>
      <c r="AD180" s="109" t="b">
        <f t="shared" si="87"/>
        <v>1</v>
      </c>
      <c r="AE180" s="109" t="b">
        <f t="shared" si="88"/>
        <v>1</v>
      </c>
    </row>
    <row r="181" spans="1:31" s="176" customFormat="1" ht="31.5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7"/>
        <v>1</v>
      </c>
      <c r="AE181" s="109" t="b">
        <f t="shared" si="88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5"/>
        <v>#DIV/0!</v>
      </c>
      <c r="H182" s="108" t="e">
        <f t="shared" si="86"/>
        <v>#DIV/0!</v>
      </c>
      <c r="I182" s="2">
        <f t="shared" si="84"/>
        <v>0</v>
      </c>
      <c r="J182" s="3">
        <f t="shared" si="84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6">K182+M182+P182</f>
        <v>0</v>
      </c>
      <c r="S182" s="3">
        <f t="shared" si="116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7">T182+V182+Y182</f>
        <v>0</v>
      </c>
      <c r="AB182" s="3">
        <f t="shared" si="117"/>
        <v>0</v>
      </c>
      <c r="AC182" s="2"/>
      <c r="AD182" s="109" t="b">
        <f t="shared" si="87"/>
        <v>1</v>
      </c>
      <c r="AE182" s="109" t="b">
        <f t="shared" si="88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5"/>
        <v>#DIV/0!</v>
      </c>
      <c r="H183" s="108" t="e">
        <f t="shared" si="86"/>
        <v>#DIV/0!</v>
      </c>
      <c r="I183" s="2">
        <f t="shared" si="84"/>
        <v>0</v>
      </c>
      <c r="J183" s="3">
        <f t="shared" si="84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6"/>
        <v>0</v>
      </c>
      <c r="S183" s="3">
        <f t="shared" si="116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7"/>
        <v>0</v>
      </c>
      <c r="AB183" s="3">
        <f t="shared" si="117"/>
        <v>0</v>
      </c>
      <c r="AC183" s="2"/>
      <c r="AD183" s="109" t="b">
        <f t="shared" si="87"/>
        <v>1</v>
      </c>
      <c r="AE183" s="109" t="b">
        <f t="shared" si="88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5"/>
        <v>#DIV/0!</v>
      </c>
      <c r="H184" s="108" t="e">
        <f t="shared" si="86"/>
        <v>#DIV/0!</v>
      </c>
      <c r="I184" s="2">
        <f t="shared" si="84"/>
        <v>0</v>
      </c>
      <c r="J184" s="3">
        <f t="shared" si="84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6"/>
        <v>0</v>
      </c>
      <c r="S184" s="3">
        <f t="shared" si="116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7"/>
        <v>0</v>
      </c>
      <c r="AB184" s="3">
        <f t="shared" si="117"/>
        <v>0</v>
      </c>
      <c r="AC184" s="2"/>
      <c r="AD184" s="109" t="b">
        <f t="shared" si="87"/>
        <v>1</v>
      </c>
      <c r="AE184" s="109" t="b">
        <f t="shared" si="88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5"/>
        <v>#DIV/0!</v>
      </c>
      <c r="H185" s="108" t="e">
        <f t="shared" si="86"/>
        <v>#DIV/0!</v>
      </c>
      <c r="I185" s="2">
        <f t="shared" si="84"/>
        <v>0</v>
      </c>
      <c r="J185" s="3">
        <f t="shared" si="84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6"/>
        <v>0</v>
      </c>
      <c r="S185" s="3">
        <f t="shared" si="116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7"/>
        <v>0</v>
      </c>
      <c r="AB185" s="3">
        <f t="shared" si="117"/>
        <v>0</v>
      </c>
      <c r="AC185" s="2"/>
      <c r="AD185" s="109" t="b">
        <f t="shared" si="87"/>
        <v>1</v>
      </c>
      <c r="AE185" s="109" t="b">
        <f t="shared" si="88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5"/>
        <v>#DIV/0!</v>
      </c>
      <c r="H186" s="175" t="e">
        <f t="shared" si="86"/>
        <v>#DIV/0!</v>
      </c>
      <c r="I186" s="4">
        <f t="shared" ref="I186:AB186" si="118">SUM(I182:I185)</f>
        <v>0</v>
      </c>
      <c r="J186" s="5">
        <f t="shared" si="118"/>
        <v>0</v>
      </c>
      <c r="K186" s="4">
        <f t="shared" si="118"/>
        <v>0</v>
      </c>
      <c r="L186" s="5">
        <f t="shared" si="118"/>
        <v>0</v>
      </c>
      <c r="M186" s="4">
        <f t="shared" si="118"/>
        <v>0</v>
      </c>
      <c r="N186" s="5">
        <f t="shared" si="118"/>
        <v>0</v>
      </c>
      <c r="O186" s="4">
        <f t="shared" si="118"/>
        <v>0</v>
      </c>
      <c r="P186" s="4">
        <f t="shared" si="118"/>
        <v>0</v>
      </c>
      <c r="Q186" s="5">
        <f t="shared" si="118"/>
        <v>0</v>
      </c>
      <c r="R186" s="4">
        <f t="shared" si="118"/>
        <v>0</v>
      </c>
      <c r="S186" s="5">
        <f t="shared" si="118"/>
        <v>0</v>
      </c>
      <c r="T186" s="4">
        <f t="shared" si="118"/>
        <v>0</v>
      </c>
      <c r="U186" s="5">
        <f t="shared" si="118"/>
        <v>0</v>
      </c>
      <c r="V186" s="4">
        <f t="shared" si="118"/>
        <v>0</v>
      </c>
      <c r="W186" s="5">
        <f t="shared" si="118"/>
        <v>0</v>
      </c>
      <c r="X186" s="4">
        <v>0</v>
      </c>
      <c r="Y186" s="4">
        <f t="shared" si="118"/>
        <v>0</v>
      </c>
      <c r="Z186" s="5">
        <f t="shared" si="118"/>
        <v>0</v>
      </c>
      <c r="AA186" s="4">
        <f t="shared" si="118"/>
        <v>0</v>
      </c>
      <c r="AB186" s="5">
        <f t="shared" si="118"/>
        <v>0</v>
      </c>
      <c r="AC186" s="4"/>
      <c r="AD186" s="109" t="b">
        <f t="shared" si="87"/>
        <v>1</v>
      </c>
      <c r="AE186" s="109" t="b">
        <f t="shared" si="88"/>
        <v>1</v>
      </c>
    </row>
    <row r="187" spans="1:31" s="176" customFormat="1" ht="31.5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7"/>
        <v>1</v>
      </c>
      <c r="AE187" s="109" t="b">
        <f t="shared" si="88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5"/>
        <v>#DIV/0!</v>
      </c>
      <c r="H188" s="108" t="e">
        <f t="shared" si="86"/>
        <v>#DIV/0!</v>
      </c>
      <c r="I188" s="2">
        <f t="shared" si="84"/>
        <v>0</v>
      </c>
      <c r="J188" s="3">
        <f t="shared" si="84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19">K188+M188+P188</f>
        <v>0</v>
      </c>
      <c r="S188" s="3">
        <f t="shared" si="119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0">T188+V188+Y188</f>
        <v>0</v>
      </c>
      <c r="AB188" s="3">
        <f t="shared" si="120"/>
        <v>0</v>
      </c>
      <c r="AC188" s="2"/>
      <c r="AD188" s="109" t="b">
        <f t="shared" si="87"/>
        <v>1</v>
      </c>
      <c r="AE188" s="109" t="b">
        <f t="shared" si="88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5"/>
        <v>#DIV/0!</v>
      </c>
      <c r="H189" s="108" t="e">
        <f t="shared" si="86"/>
        <v>#DIV/0!</v>
      </c>
      <c r="I189" s="2">
        <f t="shared" si="84"/>
        <v>0</v>
      </c>
      <c r="J189" s="3">
        <f t="shared" si="84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19"/>
        <v>0</v>
      </c>
      <c r="S189" s="3">
        <f t="shared" si="119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0"/>
        <v>0</v>
      </c>
      <c r="AB189" s="3">
        <f t="shared" si="120"/>
        <v>0</v>
      </c>
      <c r="AC189" s="2"/>
      <c r="AD189" s="109" t="b">
        <f t="shared" si="87"/>
        <v>1</v>
      </c>
      <c r="AE189" s="109" t="b">
        <f t="shared" si="88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5"/>
        <v>#DIV/0!</v>
      </c>
      <c r="H190" s="108" t="e">
        <f t="shared" si="86"/>
        <v>#DIV/0!</v>
      </c>
      <c r="I190" s="2">
        <f t="shared" si="84"/>
        <v>0</v>
      </c>
      <c r="J190" s="3">
        <f t="shared" si="84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19"/>
        <v>0</v>
      </c>
      <c r="S190" s="3">
        <f t="shared" si="119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0"/>
        <v>0</v>
      </c>
      <c r="AB190" s="3">
        <f t="shared" si="120"/>
        <v>0</v>
      </c>
      <c r="AC190" s="2"/>
      <c r="AD190" s="109" t="b">
        <f t="shared" si="87"/>
        <v>1</v>
      </c>
      <c r="AE190" s="109" t="b">
        <f t="shared" si="88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5"/>
        <v>#DIV/0!</v>
      </c>
      <c r="H191" s="108" t="e">
        <f t="shared" si="86"/>
        <v>#DIV/0!</v>
      </c>
      <c r="I191" s="2">
        <f t="shared" si="84"/>
        <v>0</v>
      </c>
      <c r="J191" s="3">
        <f t="shared" si="84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19"/>
        <v>0</v>
      </c>
      <c r="S191" s="3">
        <f t="shared" si="119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0"/>
        <v>0</v>
      </c>
      <c r="AB191" s="3">
        <f t="shared" si="120"/>
        <v>0</v>
      </c>
      <c r="AC191" s="2"/>
      <c r="AD191" s="109" t="b">
        <f t="shared" si="87"/>
        <v>1</v>
      </c>
      <c r="AE191" s="109" t="b">
        <f t="shared" si="88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5"/>
        <v>#DIV/0!</v>
      </c>
      <c r="H192" s="175" t="e">
        <f t="shared" si="86"/>
        <v>#DIV/0!</v>
      </c>
      <c r="I192" s="4">
        <f t="shared" ref="I192:W192" si="121">SUM(I188:I191)</f>
        <v>0</v>
      </c>
      <c r="J192" s="5">
        <f t="shared" si="121"/>
        <v>0</v>
      </c>
      <c r="K192" s="4">
        <f t="shared" si="121"/>
        <v>0</v>
      </c>
      <c r="L192" s="5">
        <f t="shared" si="121"/>
        <v>0</v>
      </c>
      <c r="M192" s="4">
        <f t="shared" si="121"/>
        <v>0</v>
      </c>
      <c r="N192" s="5">
        <f t="shared" si="121"/>
        <v>0</v>
      </c>
      <c r="O192" s="4">
        <f t="shared" si="121"/>
        <v>0</v>
      </c>
      <c r="P192" s="4">
        <f t="shared" si="121"/>
        <v>0</v>
      </c>
      <c r="Q192" s="5">
        <f t="shared" si="121"/>
        <v>0</v>
      </c>
      <c r="R192" s="4">
        <f t="shared" si="121"/>
        <v>0</v>
      </c>
      <c r="S192" s="5">
        <f t="shared" si="121"/>
        <v>0</v>
      </c>
      <c r="T192" s="4">
        <f t="shared" si="121"/>
        <v>0</v>
      </c>
      <c r="U192" s="5">
        <f t="shared" si="121"/>
        <v>0</v>
      </c>
      <c r="V192" s="4">
        <f t="shared" si="121"/>
        <v>0</v>
      </c>
      <c r="W192" s="5">
        <f t="shared" si="121"/>
        <v>0</v>
      </c>
      <c r="X192" s="4">
        <v>0</v>
      </c>
      <c r="Y192" s="4"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7"/>
        <v>1</v>
      </c>
      <c r="AE192" s="109" t="b">
        <f t="shared" si="88"/>
        <v>1</v>
      </c>
    </row>
    <row r="193" spans="1:31" s="176" customFormat="1">
      <c r="A193" s="4"/>
      <c r="B193" s="4" t="s">
        <v>12</v>
      </c>
      <c r="C193" s="4">
        <f>C192+C186+C180+C174+C168+C162+C156</f>
        <v>245</v>
      </c>
      <c r="D193" s="5">
        <f>D192+D186+D180+D174+D168+D162+D156</f>
        <v>30.200000000000003</v>
      </c>
      <c r="E193" s="4">
        <f>E192+E186+E180+E174+E168+E162+E156</f>
        <v>79</v>
      </c>
      <c r="F193" s="5">
        <f>F192+F186+F180+F174+F168+F162+F156</f>
        <v>9.5102000000000011</v>
      </c>
      <c r="G193" s="175">
        <f t="shared" si="85"/>
        <v>0.32244897959183672</v>
      </c>
      <c r="H193" s="175">
        <f t="shared" si="86"/>
        <v>0.31490728476821195</v>
      </c>
      <c r="I193" s="4">
        <f t="shared" ref="I193:W193" si="122">I192+I186+I180+I174+I168+I162+I156</f>
        <v>166</v>
      </c>
      <c r="J193" s="5">
        <f t="shared" si="122"/>
        <v>20.689800000000002</v>
      </c>
      <c r="K193" s="4">
        <f t="shared" si="122"/>
        <v>0</v>
      </c>
      <c r="L193" s="5">
        <f t="shared" si="122"/>
        <v>0</v>
      </c>
      <c r="M193" s="4">
        <f t="shared" si="122"/>
        <v>0</v>
      </c>
      <c r="N193" s="5">
        <f t="shared" si="122"/>
        <v>0</v>
      </c>
      <c r="O193" s="4">
        <f t="shared" si="122"/>
        <v>0.45500000000000002</v>
      </c>
      <c r="P193" s="4">
        <f t="shared" si="122"/>
        <v>207</v>
      </c>
      <c r="Q193" s="5">
        <f t="shared" si="122"/>
        <v>21.69</v>
      </c>
      <c r="R193" s="4">
        <f t="shared" si="122"/>
        <v>207</v>
      </c>
      <c r="S193" s="5">
        <f t="shared" si="122"/>
        <v>21.69</v>
      </c>
      <c r="T193" s="4">
        <f t="shared" si="122"/>
        <v>0</v>
      </c>
      <c r="U193" s="5">
        <f t="shared" si="122"/>
        <v>0</v>
      </c>
      <c r="V193" s="4">
        <f t="shared" si="122"/>
        <v>0</v>
      </c>
      <c r="W193" s="5">
        <f t="shared" si="122"/>
        <v>0</v>
      </c>
      <c r="X193" s="4">
        <v>0.45500000000000002</v>
      </c>
      <c r="Y193" s="4">
        <f>Y192+Y186+Y180+Y174+Y168+Y162+Y156</f>
        <v>207</v>
      </c>
      <c r="Z193" s="5">
        <f>Z192+Z186+Z180+Z174+Z168+Z162+Z156</f>
        <v>21.69</v>
      </c>
      <c r="AA193" s="4">
        <f>AA192+AA186+AA180+AA174+AA168+AA162+AA156</f>
        <v>207</v>
      </c>
      <c r="AB193" s="5">
        <f>AB192+AB186+AB180+AB174+AB168+AB162+AB156</f>
        <v>21.69</v>
      </c>
      <c r="AC193" s="4"/>
      <c r="AD193" s="109" t="b">
        <f t="shared" si="87"/>
        <v>0</v>
      </c>
      <c r="AE193" s="109" t="b">
        <f t="shared" si="88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7"/>
        <v>1</v>
      </c>
      <c r="AE194" s="109" t="b">
        <f t="shared" si="88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7"/>
        <v>1</v>
      </c>
      <c r="AE195" s="109" t="b">
        <f t="shared" si="88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7"/>
        <v>1</v>
      </c>
      <c r="AE196" s="109" t="b">
        <f t="shared" si="88"/>
        <v>1</v>
      </c>
    </row>
    <row r="197" spans="1:31">
      <c r="A197" s="2"/>
      <c r="B197" s="2" t="s">
        <v>125</v>
      </c>
      <c r="C197" s="2">
        <v>2750</v>
      </c>
      <c r="D197" s="3">
        <v>4.125</v>
      </c>
      <c r="E197" s="2">
        <f>C197</f>
        <v>2750</v>
      </c>
      <c r="F197" s="3">
        <f>D197</f>
        <v>4.125</v>
      </c>
      <c r="G197" s="108">
        <f t="shared" si="85"/>
        <v>1</v>
      </c>
      <c r="H197" s="108">
        <f t="shared" si="86"/>
        <v>1</v>
      </c>
      <c r="I197" s="2">
        <f t="shared" ref="I197:J205" si="123">C197-E197</f>
        <v>0</v>
      </c>
      <c r="J197" s="3">
        <f t="shared" si="123"/>
        <v>0</v>
      </c>
      <c r="K197" s="2"/>
      <c r="L197" s="3"/>
      <c r="M197" s="2"/>
      <c r="N197" s="3"/>
      <c r="O197" s="2">
        <v>1.5E-3</v>
      </c>
      <c r="P197" s="2">
        <v>2266</v>
      </c>
      <c r="Q197" s="3">
        <f t="shared" ref="Q197:Q205" si="124">P197*O197</f>
        <v>3.399</v>
      </c>
      <c r="R197" s="2">
        <f t="shared" ref="R197:R205" si="125">K197+M197+P197</f>
        <v>2266</v>
      </c>
      <c r="S197" s="3">
        <f t="shared" ref="S197:S205" si="126">L197+N197+Q197</f>
        <v>3.399</v>
      </c>
      <c r="T197" s="2"/>
      <c r="U197" s="3"/>
      <c r="V197" s="2"/>
      <c r="W197" s="3"/>
      <c r="X197" s="2">
        <v>1.5E-3</v>
      </c>
      <c r="Y197" s="2">
        <v>2266</v>
      </c>
      <c r="Z197" s="3">
        <f t="shared" ref="Z197:Z205" si="127">X197*Y197</f>
        <v>3.399</v>
      </c>
      <c r="AA197" s="2">
        <f t="shared" ref="AA197:AA205" si="128">T197+V197+Y197</f>
        <v>2266</v>
      </c>
      <c r="AB197" s="3">
        <f t="shared" ref="AB197:AB205" si="129">U197+W197+Z197</f>
        <v>3.399</v>
      </c>
      <c r="AC197" s="2"/>
      <c r="AD197" s="109" t="b">
        <f t="shared" si="87"/>
        <v>1</v>
      </c>
      <c r="AE197" s="109" t="b">
        <f t="shared" si="88"/>
        <v>1</v>
      </c>
    </row>
    <row r="198" spans="1:31" ht="31.5">
      <c r="A198" s="2"/>
      <c r="B198" s="2" t="s">
        <v>126</v>
      </c>
      <c r="C198" s="2">
        <v>0</v>
      </c>
      <c r="D198" s="3">
        <v>0</v>
      </c>
      <c r="E198" s="2">
        <f t="shared" ref="E198:E205" si="130">C198</f>
        <v>0</v>
      </c>
      <c r="F198" s="3">
        <f t="shared" ref="F198:F205" si="131">D198</f>
        <v>0</v>
      </c>
      <c r="G198" s="108" t="e">
        <f t="shared" si="85"/>
        <v>#DIV/0!</v>
      </c>
      <c r="H198" s="108" t="e">
        <f t="shared" si="86"/>
        <v>#DIV/0!</v>
      </c>
      <c r="I198" s="2">
        <f t="shared" si="123"/>
        <v>0</v>
      </c>
      <c r="J198" s="3">
        <f t="shared" si="123"/>
        <v>0</v>
      </c>
      <c r="K198" s="2"/>
      <c r="L198" s="3"/>
      <c r="M198" s="2"/>
      <c r="N198" s="3"/>
      <c r="O198" s="2">
        <v>1.5E-3</v>
      </c>
      <c r="P198" s="2"/>
      <c r="Q198" s="3">
        <f t="shared" si="124"/>
        <v>0</v>
      </c>
      <c r="R198" s="2">
        <f t="shared" si="125"/>
        <v>0</v>
      </c>
      <c r="S198" s="3">
        <f t="shared" si="126"/>
        <v>0</v>
      </c>
      <c r="T198" s="2"/>
      <c r="U198" s="3"/>
      <c r="V198" s="2"/>
      <c r="W198" s="3"/>
      <c r="X198" s="2">
        <v>1.5E-3</v>
      </c>
      <c r="Y198" s="2"/>
      <c r="Z198" s="3">
        <f t="shared" si="127"/>
        <v>0</v>
      </c>
      <c r="AA198" s="2">
        <f t="shared" si="128"/>
        <v>0</v>
      </c>
      <c r="AB198" s="3">
        <f t="shared" si="129"/>
        <v>0</v>
      </c>
      <c r="AC198" s="2"/>
      <c r="AD198" s="109" t="b">
        <f t="shared" si="87"/>
        <v>1</v>
      </c>
      <c r="AE198" s="109" t="b">
        <f t="shared" si="88"/>
        <v>1</v>
      </c>
    </row>
    <row r="199" spans="1:31" ht="31.5">
      <c r="A199" s="2"/>
      <c r="B199" s="2" t="s">
        <v>127</v>
      </c>
      <c r="C199" s="2">
        <v>3</v>
      </c>
      <c r="D199" s="3">
        <v>4.5000000000000005E-3</v>
      </c>
      <c r="E199" s="2">
        <f t="shared" si="130"/>
        <v>3</v>
      </c>
      <c r="F199" s="3">
        <f t="shared" si="131"/>
        <v>4.5000000000000005E-3</v>
      </c>
      <c r="G199" s="108">
        <f t="shared" si="85"/>
        <v>1</v>
      </c>
      <c r="H199" s="108">
        <f t="shared" si="86"/>
        <v>1</v>
      </c>
      <c r="I199" s="2">
        <f t="shared" si="123"/>
        <v>0</v>
      </c>
      <c r="J199" s="3">
        <f t="shared" si="123"/>
        <v>0</v>
      </c>
      <c r="K199" s="2"/>
      <c r="L199" s="3"/>
      <c r="M199" s="2"/>
      <c r="N199" s="3"/>
      <c r="O199" s="2">
        <v>1.5E-3</v>
      </c>
      <c r="P199" s="2">
        <v>1</v>
      </c>
      <c r="Q199" s="3">
        <f t="shared" si="124"/>
        <v>1.5E-3</v>
      </c>
      <c r="R199" s="2">
        <f t="shared" si="125"/>
        <v>1</v>
      </c>
      <c r="S199" s="3">
        <f t="shared" si="126"/>
        <v>1.5E-3</v>
      </c>
      <c r="T199" s="2"/>
      <c r="U199" s="3"/>
      <c r="V199" s="2"/>
      <c r="W199" s="3"/>
      <c r="X199" s="2">
        <v>1.5E-3</v>
      </c>
      <c r="Y199" s="2">
        <v>1</v>
      </c>
      <c r="Z199" s="3">
        <f t="shared" si="127"/>
        <v>1.5E-3</v>
      </c>
      <c r="AA199" s="2">
        <f t="shared" si="128"/>
        <v>1</v>
      </c>
      <c r="AB199" s="3">
        <f t="shared" si="129"/>
        <v>1.5E-3</v>
      </c>
      <c r="AC199" s="2"/>
      <c r="AD199" s="109" t="b">
        <f t="shared" si="87"/>
        <v>1</v>
      </c>
      <c r="AE199" s="109" t="b">
        <f t="shared" si="88"/>
        <v>1</v>
      </c>
    </row>
    <row r="200" spans="1:31">
      <c r="A200" s="2"/>
      <c r="B200" s="2" t="s">
        <v>128</v>
      </c>
      <c r="C200" s="2">
        <v>3457</v>
      </c>
      <c r="D200" s="3">
        <v>5.1855000000000002</v>
      </c>
      <c r="E200" s="2">
        <f t="shared" si="130"/>
        <v>3457</v>
      </c>
      <c r="F200" s="3">
        <f t="shared" si="131"/>
        <v>5.1855000000000002</v>
      </c>
      <c r="G200" s="108">
        <f t="shared" ref="G200:G260" si="132">E200/C200</f>
        <v>1</v>
      </c>
      <c r="H200" s="108">
        <f t="shared" ref="H200:H260" si="133">F200/D200</f>
        <v>1</v>
      </c>
      <c r="I200" s="2">
        <f t="shared" si="123"/>
        <v>0</v>
      </c>
      <c r="J200" s="3">
        <f t="shared" si="123"/>
        <v>0</v>
      </c>
      <c r="K200" s="2"/>
      <c r="L200" s="3"/>
      <c r="M200" s="2"/>
      <c r="N200" s="3"/>
      <c r="O200" s="2">
        <v>1.5E-3</v>
      </c>
      <c r="P200" s="2">
        <v>3078</v>
      </c>
      <c r="Q200" s="3">
        <f t="shared" si="124"/>
        <v>4.617</v>
      </c>
      <c r="R200" s="2">
        <f t="shared" si="125"/>
        <v>3078</v>
      </c>
      <c r="S200" s="3">
        <f t="shared" si="126"/>
        <v>4.617</v>
      </c>
      <c r="T200" s="2"/>
      <c r="U200" s="3"/>
      <c r="V200" s="2"/>
      <c r="W200" s="3"/>
      <c r="X200" s="2">
        <v>1.5E-3</v>
      </c>
      <c r="Y200" s="2">
        <v>3078</v>
      </c>
      <c r="Z200" s="3">
        <f t="shared" si="127"/>
        <v>4.617</v>
      </c>
      <c r="AA200" s="2">
        <f t="shared" si="128"/>
        <v>3078</v>
      </c>
      <c r="AB200" s="3">
        <f t="shared" si="129"/>
        <v>4.617</v>
      </c>
      <c r="AC200" s="2"/>
      <c r="AD200" s="109" t="b">
        <f t="shared" ref="AD200:AD263" si="134">X200*Y200=Z200</f>
        <v>1</v>
      </c>
      <c r="AE200" s="109" t="b">
        <f t="shared" ref="AE200:AE263" si="135">U200+W200+Z200=AB200</f>
        <v>1</v>
      </c>
    </row>
    <row r="201" spans="1:31" ht="31.5">
      <c r="A201" s="2"/>
      <c r="B201" s="2" t="s">
        <v>129</v>
      </c>
      <c r="C201" s="2">
        <v>0</v>
      </c>
      <c r="D201" s="3">
        <v>0</v>
      </c>
      <c r="E201" s="2">
        <f t="shared" si="130"/>
        <v>0</v>
      </c>
      <c r="F201" s="3">
        <f t="shared" si="131"/>
        <v>0</v>
      </c>
      <c r="G201" s="108" t="e">
        <f t="shared" si="132"/>
        <v>#DIV/0!</v>
      </c>
      <c r="H201" s="108" t="e">
        <f t="shared" si="133"/>
        <v>#DIV/0!</v>
      </c>
      <c r="I201" s="2">
        <f t="shared" si="123"/>
        <v>0</v>
      </c>
      <c r="J201" s="3">
        <f t="shared" si="123"/>
        <v>0</v>
      </c>
      <c r="K201" s="2"/>
      <c r="L201" s="3"/>
      <c r="M201" s="2"/>
      <c r="N201" s="3"/>
      <c r="O201" s="2">
        <v>1.5E-3</v>
      </c>
      <c r="P201" s="2"/>
      <c r="Q201" s="3">
        <f t="shared" si="124"/>
        <v>0</v>
      </c>
      <c r="R201" s="2">
        <f t="shared" si="125"/>
        <v>0</v>
      </c>
      <c r="S201" s="3">
        <f t="shared" si="126"/>
        <v>0</v>
      </c>
      <c r="T201" s="2"/>
      <c r="U201" s="3"/>
      <c r="V201" s="2"/>
      <c r="W201" s="3"/>
      <c r="X201" s="2">
        <v>1.5E-3</v>
      </c>
      <c r="Y201" s="2"/>
      <c r="Z201" s="3">
        <f t="shared" si="127"/>
        <v>0</v>
      </c>
      <c r="AA201" s="2">
        <f t="shared" si="128"/>
        <v>0</v>
      </c>
      <c r="AB201" s="3">
        <f t="shared" si="129"/>
        <v>0</v>
      </c>
      <c r="AC201" s="2"/>
      <c r="AD201" s="109" t="b">
        <f t="shared" si="134"/>
        <v>1</v>
      </c>
      <c r="AE201" s="109" t="b">
        <f t="shared" si="135"/>
        <v>1</v>
      </c>
    </row>
    <row r="202" spans="1:31" ht="31.5">
      <c r="A202" s="2"/>
      <c r="B202" s="2" t="s">
        <v>130</v>
      </c>
      <c r="C202" s="2">
        <v>7</v>
      </c>
      <c r="D202" s="3">
        <v>1.0500000000000001E-2</v>
      </c>
      <c r="E202" s="2">
        <f t="shared" si="130"/>
        <v>7</v>
      </c>
      <c r="F202" s="3">
        <f t="shared" si="131"/>
        <v>1.0500000000000001E-2</v>
      </c>
      <c r="G202" s="108">
        <f t="shared" si="132"/>
        <v>1</v>
      </c>
      <c r="H202" s="108">
        <f t="shared" si="133"/>
        <v>1</v>
      </c>
      <c r="I202" s="2">
        <f t="shared" si="123"/>
        <v>0</v>
      </c>
      <c r="J202" s="3">
        <f t="shared" si="123"/>
        <v>0</v>
      </c>
      <c r="K202" s="2"/>
      <c r="L202" s="3"/>
      <c r="M202" s="2"/>
      <c r="N202" s="3"/>
      <c r="O202" s="2">
        <v>1.5E-3</v>
      </c>
      <c r="P202" s="2">
        <v>7</v>
      </c>
      <c r="Q202" s="3">
        <f t="shared" si="124"/>
        <v>1.0500000000000001E-2</v>
      </c>
      <c r="R202" s="2">
        <f t="shared" si="125"/>
        <v>7</v>
      </c>
      <c r="S202" s="3">
        <f t="shared" si="126"/>
        <v>1.0500000000000001E-2</v>
      </c>
      <c r="T202" s="2"/>
      <c r="U202" s="3"/>
      <c r="V202" s="2"/>
      <c r="W202" s="3"/>
      <c r="X202" s="2">
        <v>1.5E-3</v>
      </c>
      <c r="Y202" s="2">
        <v>7</v>
      </c>
      <c r="Z202" s="3">
        <f t="shared" si="127"/>
        <v>1.0500000000000001E-2</v>
      </c>
      <c r="AA202" s="2">
        <f t="shared" si="128"/>
        <v>7</v>
      </c>
      <c r="AB202" s="3">
        <f t="shared" si="129"/>
        <v>1.0500000000000001E-2</v>
      </c>
      <c r="AC202" s="2"/>
      <c r="AD202" s="109" t="b">
        <f t="shared" si="134"/>
        <v>1</v>
      </c>
      <c r="AE202" s="109" t="b">
        <f t="shared" si="135"/>
        <v>1</v>
      </c>
    </row>
    <row r="203" spans="1:31">
      <c r="A203" s="2">
        <f>+A196+0.01</f>
        <v>7.02</v>
      </c>
      <c r="B203" s="2" t="s">
        <v>131</v>
      </c>
      <c r="C203" s="2">
        <v>2820</v>
      </c>
      <c r="D203" s="3">
        <v>7.05</v>
      </c>
      <c r="E203" s="2">
        <f t="shared" si="130"/>
        <v>2820</v>
      </c>
      <c r="F203" s="3">
        <f t="shared" si="131"/>
        <v>7.05</v>
      </c>
      <c r="G203" s="108">
        <f t="shared" si="132"/>
        <v>1</v>
      </c>
      <c r="H203" s="108">
        <f t="shared" si="133"/>
        <v>1</v>
      </c>
      <c r="I203" s="2">
        <f t="shared" si="123"/>
        <v>0</v>
      </c>
      <c r="J203" s="3">
        <f t="shared" si="123"/>
        <v>0</v>
      </c>
      <c r="K203" s="2"/>
      <c r="L203" s="3"/>
      <c r="M203" s="2"/>
      <c r="N203" s="3"/>
      <c r="O203" s="2">
        <v>2.5000000000000001E-3</v>
      </c>
      <c r="P203" s="2">
        <v>2548</v>
      </c>
      <c r="Q203" s="3">
        <f t="shared" si="124"/>
        <v>6.37</v>
      </c>
      <c r="R203" s="2">
        <f t="shared" si="125"/>
        <v>2548</v>
      </c>
      <c r="S203" s="3">
        <f t="shared" si="126"/>
        <v>6.37</v>
      </c>
      <c r="T203" s="2"/>
      <c r="U203" s="3"/>
      <c r="V203" s="2"/>
      <c r="W203" s="3"/>
      <c r="X203" s="2">
        <v>2.5000000000000001E-3</v>
      </c>
      <c r="Y203" s="2">
        <v>2548</v>
      </c>
      <c r="Z203" s="3">
        <f t="shared" si="127"/>
        <v>6.37</v>
      </c>
      <c r="AA203" s="2">
        <f t="shared" si="128"/>
        <v>2548</v>
      </c>
      <c r="AB203" s="3">
        <f t="shared" si="129"/>
        <v>6.37</v>
      </c>
      <c r="AC203" s="2"/>
      <c r="AD203" s="109" t="b">
        <f t="shared" si="134"/>
        <v>1</v>
      </c>
      <c r="AE203" s="109" t="b">
        <f t="shared" si="135"/>
        <v>1</v>
      </c>
    </row>
    <row r="204" spans="1:31">
      <c r="A204" s="2">
        <f>+A203+0.01</f>
        <v>7.0299999999999994</v>
      </c>
      <c r="B204" s="2" t="s">
        <v>132</v>
      </c>
      <c r="C204" s="2">
        <v>0</v>
      </c>
      <c r="D204" s="3">
        <v>0</v>
      </c>
      <c r="E204" s="2">
        <f t="shared" si="130"/>
        <v>0</v>
      </c>
      <c r="F204" s="3">
        <f t="shared" si="131"/>
        <v>0</v>
      </c>
      <c r="G204" s="108" t="e">
        <f t="shared" si="132"/>
        <v>#DIV/0!</v>
      </c>
      <c r="H204" s="108" t="e">
        <f t="shared" si="133"/>
        <v>#DIV/0!</v>
      </c>
      <c r="I204" s="2">
        <f t="shared" si="123"/>
        <v>0</v>
      </c>
      <c r="J204" s="3">
        <f t="shared" si="123"/>
        <v>0</v>
      </c>
      <c r="K204" s="2"/>
      <c r="L204" s="3"/>
      <c r="M204" s="2"/>
      <c r="N204" s="3"/>
      <c r="O204" s="2">
        <v>2.5000000000000001E-3</v>
      </c>
      <c r="P204" s="2"/>
      <c r="Q204" s="3">
        <f t="shared" si="124"/>
        <v>0</v>
      </c>
      <c r="R204" s="2">
        <f t="shared" si="125"/>
        <v>0</v>
      </c>
      <c r="S204" s="3">
        <f t="shared" si="126"/>
        <v>0</v>
      </c>
      <c r="T204" s="2"/>
      <c r="U204" s="3"/>
      <c r="V204" s="2"/>
      <c r="W204" s="3"/>
      <c r="X204" s="2">
        <v>2.5000000000000001E-3</v>
      </c>
      <c r="Y204" s="2"/>
      <c r="Z204" s="3">
        <f t="shared" si="127"/>
        <v>0</v>
      </c>
      <c r="AA204" s="2">
        <f t="shared" si="128"/>
        <v>0</v>
      </c>
      <c r="AB204" s="3">
        <f t="shared" si="129"/>
        <v>0</v>
      </c>
      <c r="AC204" s="2"/>
      <c r="AD204" s="109" t="b">
        <f t="shared" si="134"/>
        <v>1</v>
      </c>
      <c r="AE204" s="109" t="b">
        <f t="shared" si="135"/>
        <v>1</v>
      </c>
    </row>
    <row r="205" spans="1:31" ht="31.5">
      <c r="A205" s="2">
        <f>+A204+0.01</f>
        <v>7.0399999999999991</v>
      </c>
      <c r="B205" s="2" t="s">
        <v>133</v>
      </c>
      <c r="C205" s="2">
        <v>6</v>
      </c>
      <c r="D205" s="3">
        <v>1.4999999999999999E-2</v>
      </c>
      <c r="E205" s="2">
        <f t="shared" si="130"/>
        <v>6</v>
      </c>
      <c r="F205" s="3">
        <f t="shared" si="131"/>
        <v>1.4999999999999999E-2</v>
      </c>
      <c r="G205" s="108">
        <f t="shared" si="132"/>
        <v>1</v>
      </c>
      <c r="H205" s="108">
        <f t="shared" si="133"/>
        <v>1</v>
      </c>
      <c r="I205" s="2">
        <f t="shared" si="123"/>
        <v>0</v>
      </c>
      <c r="J205" s="3">
        <f t="shared" si="123"/>
        <v>0</v>
      </c>
      <c r="K205" s="2"/>
      <c r="L205" s="3"/>
      <c r="M205" s="2"/>
      <c r="N205" s="3"/>
      <c r="O205" s="2">
        <v>2.5000000000000001E-3</v>
      </c>
      <c r="P205" s="2">
        <v>7</v>
      </c>
      <c r="Q205" s="3">
        <f t="shared" si="124"/>
        <v>1.7500000000000002E-2</v>
      </c>
      <c r="R205" s="2">
        <f t="shared" si="125"/>
        <v>7</v>
      </c>
      <c r="S205" s="3">
        <f t="shared" si="126"/>
        <v>1.7500000000000002E-2</v>
      </c>
      <c r="T205" s="2"/>
      <c r="U205" s="3"/>
      <c r="V205" s="2"/>
      <c r="W205" s="3"/>
      <c r="X205" s="2">
        <v>2.5000000000000001E-3</v>
      </c>
      <c r="Y205" s="2">
        <v>7</v>
      </c>
      <c r="Z205" s="3">
        <f t="shared" si="127"/>
        <v>1.7500000000000002E-2</v>
      </c>
      <c r="AA205" s="2">
        <f t="shared" si="128"/>
        <v>7</v>
      </c>
      <c r="AB205" s="3">
        <f t="shared" si="129"/>
        <v>1.7500000000000002E-2</v>
      </c>
      <c r="AC205" s="2"/>
      <c r="AD205" s="109" t="b">
        <f t="shared" si="134"/>
        <v>1</v>
      </c>
      <c r="AE205" s="109" t="b">
        <f t="shared" si="135"/>
        <v>1</v>
      </c>
    </row>
    <row r="206" spans="1:31" s="176" customFormat="1">
      <c r="A206" s="4"/>
      <c r="B206" s="4" t="s">
        <v>106</v>
      </c>
      <c r="C206" s="4">
        <f>SUM(C196:C205)</f>
        <v>9043</v>
      </c>
      <c r="D206" s="5">
        <f>SUM(D196:D205)</f>
        <v>16.390500000000003</v>
      </c>
      <c r="E206" s="4">
        <f>SUM(E196:E205)</f>
        <v>9043</v>
      </c>
      <c r="F206" s="5">
        <f>SUM(F196:F205)</f>
        <v>16.390500000000003</v>
      </c>
      <c r="G206" s="175">
        <f t="shared" si="132"/>
        <v>1</v>
      </c>
      <c r="H206" s="175">
        <f t="shared" si="133"/>
        <v>1</v>
      </c>
      <c r="I206" s="4">
        <f t="shared" ref="I206:N206" si="136">SUM(I196:I205)</f>
        <v>0</v>
      </c>
      <c r="J206" s="5">
        <f t="shared" si="136"/>
        <v>0</v>
      </c>
      <c r="K206" s="4">
        <f t="shared" si="136"/>
        <v>0</v>
      </c>
      <c r="L206" s="5">
        <f t="shared" si="136"/>
        <v>0</v>
      </c>
      <c r="M206" s="4">
        <f t="shared" si="136"/>
        <v>0</v>
      </c>
      <c r="N206" s="5">
        <f t="shared" si="136"/>
        <v>0</v>
      </c>
      <c r="O206" s="4">
        <f t="shared" ref="O206:AB206" si="137">SUM(O196:O205)</f>
        <v>1.6500000000000001E-2</v>
      </c>
      <c r="P206" s="4">
        <f t="shared" si="137"/>
        <v>7907</v>
      </c>
      <c r="Q206" s="5">
        <f t="shared" si="137"/>
        <v>14.4155</v>
      </c>
      <c r="R206" s="4">
        <f t="shared" si="137"/>
        <v>7907</v>
      </c>
      <c r="S206" s="5">
        <f t="shared" si="137"/>
        <v>14.4155</v>
      </c>
      <c r="T206" s="4">
        <f t="shared" si="137"/>
        <v>0</v>
      </c>
      <c r="U206" s="5">
        <f t="shared" si="137"/>
        <v>0</v>
      </c>
      <c r="V206" s="4">
        <f t="shared" si="137"/>
        <v>0</v>
      </c>
      <c r="W206" s="5">
        <f t="shared" si="137"/>
        <v>0</v>
      </c>
      <c r="X206" s="4">
        <v>1.6500000000000001E-2</v>
      </c>
      <c r="Y206" s="4">
        <f t="shared" si="137"/>
        <v>7907</v>
      </c>
      <c r="Z206" s="5">
        <f t="shared" si="137"/>
        <v>14.4155</v>
      </c>
      <c r="AA206" s="4">
        <f t="shared" si="137"/>
        <v>7907</v>
      </c>
      <c r="AB206" s="5">
        <f t="shared" si="137"/>
        <v>14.4155</v>
      </c>
      <c r="AC206" s="4"/>
      <c r="AD206" s="109" t="b">
        <f t="shared" si="134"/>
        <v>0</v>
      </c>
      <c r="AE206" s="109" t="b">
        <f t="shared" si="135"/>
        <v>1</v>
      </c>
    </row>
    <row r="207" spans="1:31" s="176" customFormat="1" ht="31.5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4"/>
        <v>1</v>
      </c>
      <c r="AE207" s="109" t="b">
        <f t="shared" si="135"/>
        <v>1</v>
      </c>
    </row>
    <row r="208" spans="1:31">
      <c r="A208" s="2">
        <v>8.01</v>
      </c>
      <c r="B208" s="2" t="s">
        <v>135</v>
      </c>
      <c r="C208" s="2">
        <v>4343</v>
      </c>
      <c r="D208" s="3">
        <v>17.372</v>
      </c>
      <c r="E208" s="2">
        <f t="shared" ref="E208:F211" si="138">C208</f>
        <v>4343</v>
      </c>
      <c r="F208" s="3">
        <f t="shared" si="138"/>
        <v>17.372</v>
      </c>
      <c r="G208" s="108">
        <f t="shared" si="132"/>
        <v>1</v>
      </c>
      <c r="H208" s="108">
        <f t="shared" si="133"/>
        <v>1</v>
      </c>
      <c r="I208" s="2">
        <f t="shared" ref="I208:J211" si="139">C208-E208</f>
        <v>0</v>
      </c>
      <c r="J208" s="3">
        <f t="shared" si="139"/>
        <v>0</v>
      </c>
      <c r="K208" s="2"/>
      <c r="L208" s="3"/>
      <c r="M208" s="2"/>
      <c r="N208" s="3"/>
      <c r="O208" s="2">
        <v>4.0000000000000001E-3</v>
      </c>
      <c r="P208" s="2">
        <v>3808</v>
      </c>
      <c r="Q208" s="3">
        <f>P208*O208</f>
        <v>15.232000000000001</v>
      </c>
      <c r="R208" s="2">
        <f t="shared" ref="R208:S211" si="140">K208+M208+P208</f>
        <v>3808</v>
      </c>
      <c r="S208" s="3">
        <f t="shared" si="140"/>
        <v>15.232000000000001</v>
      </c>
      <c r="T208" s="2"/>
      <c r="U208" s="3"/>
      <c r="V208" s="2"/>
      <c r="W208" s="3"/>
      <c r="X208" s="2">
        <v>4.0000000000000001E-3</v>
      </c>
      <c r="Y208" s="2">
        <v>3808</v>
      </c>
      <c r="Z208" s="3">
        <f>X208*Y208</f>
        <v>15.232000000000001</v>
      </c>
      <c r="AA208" s="2">
        <f t="shared" ref="AA208:AB211" si="141">T208+V208+Y208</f>
        <v>3808</v>
      </c>
      <c r="AB208" s="3">
        <f t="shared" si="141"/>
        <v>15.232000000000001</v>
      </c>
      <c r="AC208" s="2"/>
      <c r="AD208" s="109" t="b">
        <f t="shared" si="134"/>
        <v>1</v>
      </c>
      <c r="AE208" s="109" t="b">
        <f t="shared" si="135"/>
        <v>1</v>
      </c>
    </row>
    <row r="209" spans="1:31">
      <c r="A209" s="2">
        <f>+A208+0.01</f>
        <v>8.02</v>
      </c>
      <c r="B209" s="2" t="s">
        <v>136</v>
      </c>
      <c r="C209" s="2">
        <v>0</v>
      </c>
      <c r="D209" s="3">
        <v>0</v>
      </c>
      <c r="E209" s="2">
        <f t="shared" si="138"/>
        <v>0</v>
      </c>
      <c r="F209" s="3">
        <f t="shared" si="138"/>
        <v>0</v>
      </c>
      <c r="G209" s="108" t="e">
        <f t="shared" si="132"/>
        <v>#DIV/0!</v>
      </c>
      <c r="H209" s="108" t="e">
        <f t="shared" si="133"/>
        <v>#DIV/0!</v>
      </c>
      <c r="I209" s="2">
        <f t="shared" si="139"/>
        <v>0</v>
      </c>
      <c r="J209" s="3">
        <f t="shared" si="139"/>
        <v>0</v>
      </c>
      <c r="K209" s="2"/>
      <c r="L209" s="3"/>
      <c r="M209" s="2"/>
      <c r="N209" s="3"/>
      <c r="O209" s="2">
        <v>4.0000000000000001E-3</v>
      </c>
      <c r="P209" s="2">
        <v>2</v>
      </c>
      <c r="Q209" s="3">
        <f>P209*O209</f>
        <v>8.0000000000000002E-3</v>
      </c>
      <c r="R209" s="2">
        <f t="shared" si="140"/>
        <v>2</v>
      </c>
      <c r="S209" s="3">
        <f t="shared" si="140"/>
        <v>8.0000000000000002E-3</v>
      </c>
      <c r="T209" s="2"/>
      <c r="U209" s="3"/>
      <c r="V209" s="2"/>
      <c r="W209" s="3"/>
      <c r="X209" s="2">
        <v>4.0000000000000001E-3</v>
      </c>
      <c r="Y209" s="2">
        <v>2</v>
      </c>
      <c r="Z209" s="3">
        <f>X209*Y209</f>
        <v>8.0000000000000002E-3</v>
      </c>
      <c r="AA209" s="2">
        <f t="shared" si="141"/>
        <v>2</v>
      </c>
      <c r="AB209" s="3">
        <f t="shared" si="141"/>
        <v>8.0000000000000002E-3</v>
      </c>
      <c r="AC209" s="2"/>
      <c r="AD209" s="109" t="b">
        <f t="shared" si="134"/>
        <v>1</v>
      </c>
      <c r="AE209" s="109" t="b">
        <f t="shared" si="135"/>
        <v>1</v>
      </c>
    </row>
    <row r="210" spans="1:31">
      <c r="A210" s="2">
        <f>+A209+0.01</f>
        <v>8.0299999999999994</v>
      </c>
      <c r="B210" s="2" t="s">
        <v>137</v>
      </c>
      <c r="C210" s="2">
        <v>4435</v>
      </c>
      <c r="D210" s="3">
        <v>17.740000000000002</v>
      </c>
      <c r="E210" s="2">
        <f t="shared" si="138"/>
        <v>4435</v>
      </c>
      <c r="F210" s="3">
        <f t="shared" si="138"/>
        <v>17.740000000000002</v>
      </c>
      <c r="G210" s="108">
        <f t="shared" si="132"/>
        <v>1</v>
      </c>
      <c r="H210" s="108">
        <f t="shared" si="133"/>
        <v>1</v>
      </c>
      <c r="I210" s="2">
        <f t="shared" si="139"/>
        <v>0</v>
      </c>
      <c r="J210" s="3">
        <f t="shared" si="139"/>
        <v>0</v>
      </c>
      <c r="K210" s="2"/>
      <c r="L210" s="3"/>
      <c r="M210" s="2"/>
      <c r="N210" s="3"/>
      <c r="O210" s="2">
        <v>4.0000000000000001E-3</v>
      </c>
      <c r="P210" s="2">
        <v>3873</v>
      </c>
      <c r="Q210" s="3">
        <f>P210*O210</f>
        <v>15.492000000000001</v>
      </c>
      <c r="R210" s="2">
        <f t="shared" si="140"/>
        <v>3873</v>
      </c>
      <c r="S210" s="3">
        <f t="shared" si="140"/>
        <v>15.492000000000001</v>
      </c>
      <c r="T210" s="2"/>
      <c r="U210" s="3"/>
      <c r="V210" s="2"/>
      <c r="W210" s="3"/>
      <c r="X210" s="2">
        <v>4.0000000000000001E-3</v>
      </c>
      <c r="Y210" s="2">
        <v>3873</v>
      </c>
      <c r="Z210" s="3">
        <f>X210*Y210</f>
        <v>15.492000000000001</v>
      </c>
      <c r="AA210" s="2">
        <f t="shared" si="141"/>
        <v>3873</v>
      </c>
      <c r="AB210" s="3">
        <f t="shared" si="141"/>
        <v>15.492000000000001</v>
      </c>
      <c r="AC210" s="2"/>
      <c r="AD210" s="109" t="b">
        <f t="shared" si="134"/>
        <v>1</v>
      </c>
      <c r="AE210" s="109" t="b">
        <f t="shared" si="135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8"/>
        <v>0</v>
      </c>
      <c r="F211" s="3">
        <f t="shared" si="138"/>
        <v>0</v>
      </c>
      <c r="G211" s="108" t="e">
        <f t="shared" si="132"/>
        <v>#DIV/0!</v>
      </c>
      <c r="H211" s="108" t="e">
        <f t="shared" si="133"/>
        <v>#DIV/0!</v>
      </c>
      <c r="I211" s="2">
        <f t="shared" si="139"/>
        <v>0</v>
      </c>
      <c r="J211" s="3">
        <f t="shared" si="139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0"/>
        <v>0</v>
      </c>
      <c r="S211" s="3">
        <f t="shared" si="140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1"/>
        <v>0</v>
      </c>
      <c r="AB211" s="3">
        <f t="shared" si="141"/>
        <v>0</v>
      </c>
      <c r="AC211" s="2"/>
      <c r="AD211" s="109" t="b">
        <f t="shared" si="134"/>
        <v>1</v>
      </c>
      <c r="AE211" s="109" t="b">
        <f t="shared" si="135"/>
        <v>1</v>
      </c>
    </row>
    <row r="212" spans="1:31" s="176" customFormat="1">
      <c r="A212" s="4"/>
      <c r="B212" s="4" t="s">
        <v>108</v>
      </c>
      <c r="C212" s="4">
        <f>SUM(C208:C211)</f>
        <v>8778</v>
      </c>
      <c r="D212" s="5">
        <f>SUM(D208:D211)</f>
        <v>35.112000000000002</v>
      </c>
      <c r="E212" s="4">
        <f>SUM(E208:E211)</f>
        <v>8778</v>
      </c>
      <c r="F212" s="5">
        <f>SUM(F208:F211)</f>
        <v>35.112000000000002</v>
      </c>
      <c r="G212" s="175">
        <f t="shared" si="132"/>
        <v>1</v>
      </c>
      <c r="H212" s="175">
        <f t="shared" si="133"/>
        <v>1</v>
      </c>
      <c r="I212" s="4">
        <f t="shared" ref="I212:N212" si="142">SUM(I208:I211)</f>
        <v>0</v>
      </c>
      <c r="J212" s="5">
        <f t="shared" si="142"/>
        <v>0</v>
      </c>
      <c r="K212" s="4">
        <f t="shared" si="142"/>
        <v>0</v>
      </c>
      <c r="L212" s="5">
        <f t="shared" si="142"/>
        <v>0</v>
      </c>
      <c r="M212" s="4">
        <f t="shared" si="142"/>
        <v>0</v>
      </c>
      <c r="N212" s="5">
        <f t="shared" si="142"/>
        <v>0</v>
      </c>
      <c r="O212" s="4">
        <f t="shared" ref="O212:AB212" si="143">SUM(O208:O211)</f>
        <v>1.2E-2</v>
      </c>
      <c r="P212" s="4">
        <f>SUM(P208:P211)</f>
        <v>7683</v>
      </c>
      <c r="Q212" s="5">
        <f t="shared" si="143"/>
        <v>30.731999999999999</v>
      </c>
      <c r="R212" s="4">
        <f t="shared" si="143"/>
        <v>7683</v>
      </c>
      <c r="S212" s="5">
        <f t="shared" si="143"/>
        <v>30.731999999999999</v>
      </c>
      <c r="T212" s="4">
        <f t="shared" si="143"/>
        <v>0</v>
      </c>
      <c r="U212" s="5">
        <f t="shared" si="143"/>
        <v>0</v>
      </c>
      <c r="V212" s="4">
        <f t="shared" si="143"/>
        <v>0</v>
      </c>
      <c r="W212" s="5">
        <f t="shared" si="143"/>
        <v>0</v>
      </c>
      <c r="X212" s="4">
        <v>1.2E-2</v>
      </c>
      <c r="Y212" s="4">
        <f t="shared" si="143"/>
        <v>7683</v>
      </c>
      <c r="Z212" s="5">
        <f t="shared" si="143"/>
        <v>30.731999999999999</v>
      </c>
      <c r="AA212" s="4">
        <f t="shared" si="143"/>
        <v>7683</v>
      </c>
      <c r="AB212" s="5">
        <f t="shared" si="143"/>
        <v>30.731999999999999</v>
      </c>
      <c r="AC212" s="4"/>
      <c r="AD212" s="109" t="b">
        <f t="shared" si="134"/>
        <v>0</v>
      </c>
      <c r="AE212" s="109" t="b">
        <f t="shared" si="135"/>
        <v>1</v>
      </c>
    </row>
    <row r="213" spans="1:31" s="176" customFormat="1" ht="31.5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4"/>
        <v>1</v>
      </c>
      <c r="AE213" s="109" t="b">
        <f t="shared" si="135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2"/>
        <v>#DIV/0!</v>
      </c>
      <c r="H214" s="108" t="e">
        <f t="shared" si="133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4"/>
        <v>1</v>
      </c>
      <c r="AE214" s="109" t="b">
        <f t="shared" si="135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2"/>
        <v>#DIV/0!</v>
      </c>
      <c r="H215" s="108" t="e">
        <f t="shared" si="133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4"/>
        <v>1</v>
      </c>
      <c r="AE215" s="109" t="b">
        <f t="shared" si="135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2"/>
        <v>#DIV/0!</v>
      </c>
      <c r="H216" s="175" t="e">
        <f t="shared" si="133"/>
        <v>#DIV/0!</v>
      </c>
      <c r="I216" s="4">
        <f t="shared" ref="I216:AB216" si="144">SUM(I214:I215)</f>
        <v>0</v>
      </c>
      <c r="J216" s="5">
        <f t="shared" si="144"/>
        <v>0</v>
      </c>
      <c r="K216" s="4">
        <f t="shared" si="144"/>
        <v>0</v>
      </c>
      <c r="L216" s="5">
        <f t="shared" si="144"/>
        <v>0</v>
      </c>
      <c r="M216" s="4">
        <f t="shared" si="144"/>
        <v>0</v>
      </c>
      <c r="N216" s="5">
        <f t="shared" si="144"/>
        <v>0</v>
      </c>
      <c r="O216" s="4">
        <f t="shared" si="144"/>
        <v>0.7</v>
      </c>
      <c r="P216" s="4">
        <f t="shared" si="144"/>
        <v>0</v>
      </c>
      <c r="Q216" s="5">
        <f t="shared" si="144"/>
        <v>0</v>
      </c>
      <c r="R216" s="4">
        <f t="shared" si="144"/>
        <v>0</v>
      </c>
      <c r="S216" s="5">
        <f t="shared" si="144"/>
        <v>0</v>
      </c>
      <c r="T216" s="4">
        <f t="shared" si="144"/>
        <v>0</v>
      </c>
      <c r="U216" s="5">
        <f t="shared" si="144"/>
        <v>0</v>
      </c>
      <c r="V216" s="4">
        <f t="shared" si="144"/>
        <v>0</v>
      </c>
      <c r="W216" s="5">
        <f t="shared" si="144"/>
        <v>0</v>
      </c>
      <c r="X216" s="4">
        <v>0.7</v>
      </c>
      <c r="Y216" s="4">
        <f t="shared" si="144"/>
        <v>0</v>
      </c>
      <c r="Z216" s="5">
        <f t="shared" si="144"/>
        <v>0</v>
      </c>
      <c r="AA216" s="4">
        <f t="shared" si="144"/>
        <v>0</v>
      </c>
      <c r="AB216" s="5">
        <f t="shared" si="144"/>
        <v>0</v>
      </c>
      <c r="AC216" s="4"/>
      <c r="AD216" s="109" t="b">
        <f t="shared" si="134"/>
        <v>1</v>
      </c>
      <c r="AE216" s="109" t="b">
        <f t="shared" si="135"/>
        <v>1</v>
      </c>
    </row>
    <row r="217" spans="1:31" s="176" customFormat="1" ht="31.5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4"/>
        <v>1</v>
      </c>
      <c r="AE217" s="109" t="b">
        <f t="shared" si="135"/>
        <v>1</v>
      </c>
    </row>
    <row r="218" spans="1:31" s="176" customFormat="1" ht="31.5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4"/>
        <v>1</v>
      </c>
      <c r="AE218" s="109" t="b">
        <f t="shared" si="135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4"/>
        <v>1</v>
      </c>
      <c r="AE219" s="109" t="b">
        <f t="shared" si="135"/>
        <v>1</v>
      </c>
    </row>
    <row r="220" spans="1:31" ht="31.5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2"/>
        <v>#DIV/0!</v>
      </c>
      <c r="H220" s="108" t="e">
        <f t="shared" si="133"/>
        <v>#DIV/0!</v>
      </c>
      <c r="I220" s="2">
        <f t="shared" ref="I220:J232" si="145">C220-E220</f>
        <v>0</v>
      </c>
      <c r="J220" s="3">
        <f t="shared" si="145"/>
        <v>0</v>
      </c>
      <c r="K220" s="2"/>
      <c r="L220" s="3"/>
      <c r="M220" s="2"/>
      <c r="N220" s="3"/>
      <c r="O220" s="2"/>
      <c r="P220" s="2"/>
      <c r="Q220" s="3">
        <f t="shared" ref="Q220:Q236" si="146">P220*O220</f>
        <v>0</v>
      </c>
      <c r="R220" s="2">
        <f t="shared" ref="R220:S222" si="147">K220+M220+P220</f>
        <v>0</v>
      </c>
      <c r="S220" s="3">
        <f t="shared" si="147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8">T220+V220+Y220</f>
        <v>0</v>
      </c>
      <c r="AB220" s="3">
        <f t="shared" si="148"/>
        <v>0</v>
      </c>
      <c r="AC220" s="2"/>
      <c r="AD220" s="109" t="b">
        <f t="shared" si="134"/>
        <v>1</v>
      </c>
      <c r="AE220" s="109" t="b">
        <f t="shared" si="135"/>
        <v>1</v>
      </c>
    </row>
    <row r="221" spans="1:31" ht="47.25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2"/>
        <v>#DIV/0!</v>
      </c>
      <c r="H221" s="108" t="e">
        <f t="shared" si="133"/>
        <v>#DIV/0!</v>
      </c>
      <c r="I221" s="2">
        <f t="shared" si="145"/>
        <v>0</v>
      </c>
      <c r="J221" s="3">
        <f t="shared" si="145"/>
        <v>0</v>
      </c>
      <c r="K221" s="2"/>
      <c r="L221" s="3"/>
      <c r="M221" s="2"/>
      <c r="N221" s="3"/>
      <c r="O221" s="2"/>
      <c r="P221" s="2"/>
      <c r="Q221" s="3">
        <f t="shared" si="146"/>
        <v>0</v>
      </c>
      <c r="R221" s="2">
        <f t="shared" si="147"/>
        <v>0</v>
      </c>
      <c r="S221" s="3">
        <f t="shared" si="147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8"/>
        <v>0</v>
      </c>
      <c r="AB221" s="3">
        <f t="shared" si="148"/>
        <v>0</v>
      </c>
      <c r="AC221" s="2"/>
      <c r="AD221" s="109" t="b">
        <f t="shared" si="134"/>
        <v>1</v>
      </c>
      <c r="AE221" s="109" t="b">
        <f t="shared" si="135"/>
        <v>1</v>
      </c>
    </row>
    <row r="222" spans="1:31" ht="78.7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2"/>
        <v>#DIV/0!</v>
      </c>
      <c r="H222" s="108" t="e">
        <f t="shared" si="133"/>
        <v>#DIV/0!</v>
      </c>
      <c r="I222" s="2">
        <f t="shared" si="145"/>
        <v>0</v>
      </c>
      <c r="J222" s="3">
        <f t="shared" si="145"/>
        <v>0</v>
      </c>
      <c r="K222" s="2"/>
      <c r="L222" s="3"/>
      <c r="M222" s="2"/>
      <c r="N222" s="3"/>
      <c r="O222" s="2"/>
      <c r="P222" s="2"/>
      <c r="Q222" s="3">
        <f t="shared" si="146"/>
        <v>0</v>
      </c>
      <c r="R222" s="2">
        <f t="shared" si="147"/>
        <v>0</v>
      </c>
      <c r="S222" s="3">
        <f t="shared" si="147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8"/>
        <v>0</v>
      </c>
      <c r="AB222" s="3">
        <f t="shared" si="148"/>
        <v>0</v>
      </c>
      <c r="AC222" s="2"/>
      <c r="AD222" s="109" t="b">
        <f t="shared" si="134"/>
        <v>1</v>
      </c>
      <c r="AE222" s="109" t="b">
        <f t="shared" si="135"/>
        <v>1</v>
      </c>
    </row>
    <row r="223" spans="1:31" s="176" customFormat="1" ht="31.5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4"/>
        <v>1</v>
      </c>
      <c r="AE223" s="109" t="b">
        <f t="shared" si="135"/>
        <v>1</v>
      </c>
    </row>
    <row r="224" spans="1:31" ht="47.2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2"/>
        <v>#DIV/0!</v>
      </c>
      <c r="H224" s="108" t="e">
        <f t="shared" si="133"/>
        <v>#DIV/0!</v>
      </c>
      <c r="I224" s="2">
        <f t="shared" si="145"/>
        <v>0</v>
      </c>
      <c r="J224" s="3">
        <f t="shared" si="145"/>
        <v>0</v>
      </c>
      <c r="K224" s="2"/>
      <c r="L224" s="3"/>
      <c r="M224" s="2"/>
      <c r="N224" s="3"/>
      <c r="O224" s="2"/>
      <c r="P224" s="2"/>
      <c r="Q224" s="3">
        <f t="shared" si="146"/>
        <v>0</v>
      </c>
      <c r="R224" s="2">
        <f t="shared" ref="R224:R236" si="149">K224+M224+P224</f>
        <v>0</v>
      </c>
      <c r="S224" s="3">
        <f t="shared" ref="S224:S236" si="150">L224+N224+Q224</f>
        <v>0</v>
      </c>
      <c r="T224" s="2"/>
      <c r="U224" s="3"/>
      <c r="V224" s="2"/>
      <c r="W224" s="3"/>
      <c r="X224" s="2"/>
      <c r="Y224" s="2"/>
      <c r="Z224" s="3">
        <f t="shared" ref="Z224:Z236" si="151">X224*Y224</f>
        <v>0</v>
      </c>
      <c r="AA224" s="2">
        <f t="shared" ref="AA224:AA236" si="152">T224+V224+Y224</f>
        <v>0</v>
      </c>
      <c r="AB224" s="3">
        <f t="shared" ref="AB224:AB236" si="153">U224+W224+Z224</f>
        <v>0</v>
      </c>
      <c r="AC224" s="2"/>
      <c r="AD224" s="109" t="b">
        <f t="shared" si="134"/>
        <v>1</v>
      </c>
      <c r="AE224" s="109" t="b">
        <f t="shared" si="135"/>
        <v>1</v>
      </c>
    </row>
    <row r="225" spans="1:31" ht="31.5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2"/>
        <v>#DIV/0!</v>
      </c>
      <c r="H225" s="108" t="e">
        <f t="shared" si="133"/>
        <v>#DIV/0!</v>
      </c>
      <c r="I225" s="2">
        <f t="shared" si="145"/>
        <v>0</v>
      </c>
      <c r="J225" s="3">
        <f t="shared" si="145"/>
        <v>0</v>
      </c>
      <c r="K225" s="2"/>
      <c r="L225" s="3"/>
      <c r="M225" s="2"/>
      <c r="N225" s="3"/>
      <c r="O225" s="2"/>
      <c r="P225" s="2"/>
      <c r="Q225" s="3">
        <f t="shared" si="146"/>
        <v>0</v>
      </c>
      <c r="R225" s="2">
        <f t="shared" si="149"/>
        <v>0</v>
      </c>
      <c r="S225" s="3">
        <f t="shared" si="150"/>
        <v>0</v>
      </c>
      <c r="T225" s="2"/>
      <c r="U225" s="3"/>
      <c r="V225" s="2"/>
      <c r="W225" s="3"/>
      <c r="X225" s="2"/>
      <c r="Y225" s="2"/>
      <c r="Z225" s="3">
        <f t="shared" si="151"/>
        <v>0</v>
      </c>
      <c r="AA225" s="2">
        <f t="shared" si="152"/>
        <v>0</v>
      </c>
      <c r="AB225" s="3">
        <f t="shared" si="153"/>
        <v>0</v>
      </c>
      <c r="AC225" s="2"/>
      <c r="AD225" s="109" t="b">
        <f t="shared" si="134"/>
        <v>1</v>
      </c>
      <c r="AE225" s="109" t="b">
        <f t="shared" si="135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2"/>
        <v>#DIV/0!</v>
      </c>
      <c r="H226" s="108" t="e">
        <f t="shared" si="133"/>
        <v>#DIV/0!</v>
      </c>
      <c r="I226" s="2">
        <f t="shared" si="145"/>
        <v>0</v>
      </c>
      <c r="J226" s="3">
        <f t="shared" si="145"/>
        <v>0</v>
      </c>
      <c r="K226" s="2"/>
      <c r="L226" s="3"/>
      <c r="M226" s="2"/>
      <c r="N226" s="3"/>
      <c r="O226" s="2"/>
      <c r="P226" s="2"/>
      <c r="Q226" s="3">
        <f t="shared" si="146"/>
        <v>0</v>
      </c>
      <c r="R226" s="2">
        <f t="shared" si="149"/>
        <v>0</v>
      </c>
      <c r="S226" s="3">
        <f t="shared" si="150"/>
        <v>0</v>
      </c>
      <c r="T226" s="2"/>
      <c r="U226" s="3"/>
      <c r="V226" s="2"/>
      <c r="W226" s="3"/>
      <c r="X226" s="2"/>
      <c r="Y226" s="2"/>
      <c r="Z226" s="3">
        <f t="shared" si="151"/>
        <v>0</v>
      </c>
      <c r="AA226" s="2">
        <f t="shared" si="152"/>
        <v>0</v>
      </c>
      <c r="AB226" s="3">
        <f t="shared" si="153"/>
        <v>0</v>
      </c>
      <c r="AC226" s="2"/>
      <c r="AD226" s="109" t="b">
        <f t="shared" si="134"/>
        <v>1</v>
      </c>
      <c r="AE226" s="109" t="b">
        <f t="shared" si="135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2"/>
        <v>#DIV/0!</v>
      </c>
      <c r="H227" s="108" t="e">
        <f t="shared" si="133"/>
        <v>#DIV/0!</v>
      </c>
      <c r="I227" s="2">
        <f t="shared" si="145"/>
        <v>0</v>
      </c>
      <c r="J227" s="3">
        <f t="shared" si="145"/>
        <v>0</v>
      </c>
      <c r="K227" s="2"/>
      <c r="L227" s="3"/>
      <c r="M227" s="2"/>
      <c r="N227" s="3"/>
      <c r="O227" s="2"/>
      <c r="P227" s="2"/>
      <c r="Q227" s="3">
        <f t="shared" si="146"/>
        <v>0</v>
      </c>
      <c r="R227" s="2">
        <f t="shared" si="149"/>
        <v>0</v>
      </c>
      <c r="S227" s="3">
        <f t="shared" si="150"/>
        <v>0</v>
      </c>
      <c r="T227" s="2"/>
      <c r="U227" s="3"/>
      <c r="V227" s="2"/>
      <c r="W227" s="3"/>
      <c r="X227" s="2"/>
      <c r="Y227" s="2"/>
      <c r="Z227" s="3">
        <f t="shared" si="151"/>
        <v>0</v>
      </c>
      <c r="AA227" s="2">
        <f t="shared" si="152"/>
        <v>0</v>
      </c>
      <c r="AB227" s="3">
        <f t="shared" si="153"/>
        <v>0</v>
      </c>
      <c r="AC227" s="2"/>
      <c r="AD227" s="109" t="b">
        <f t="shared" si="134"/>
        <v>1</v>
      </c>
      <c r="AE227" s="109" t="b">
        <f t="shared" si="135"/>
        <v>1</v>
      </c>
    </row>
    <row r="228" spans="1:31" ht="63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2"/>
        <v>#DIV/0!</v>
      </c>
      <c r="H228" s="108" t="e">
        <f t="shared" si="133"/>
        <v>#DIV/0!</v>
      </c>
      <c r="I228" s="2">
        <f t="shared" si="145"/>
        <v>0</v>
      </c>
      <c r="J228" s="3">
        <f t="shared" si="145"/>
        <v>0</v>
      </c>
      <c r="K228" s="2"/>
      <c r="L228" s="3"/>
      <c r="M228" s="2"/>
      <c r="N228" s="3"/>
      <c r="O228" s="2"/>
      <c r="P228" s="2"/>
      <c r="Q228" s="3">
        <f t="shared" si="146"/>
        <v>0</v>
      </c>
      <c r="R228" s="2">
        <f t="shared" si="149"/>
        <v>0</v>
      </c>
      <c r="S228" s="3">
        <f t="shared" si="150"/>
        <v>0</v>
      </c>
      <c r="T228" s="2"/>
      <c r="U228" s="3"/>
      <c r="V228" s="2"/>
      <c r="W228" s="3"/>
      <c r="X228" s="2"/>
      <c r="Y228" s="2"/>
      <c r="Z228" s="3">
        <f t="shared" si="151"/>
        <v>0</v>
      </c>
      <c r="AA228" s="2">
        <f t="shared" si="152"/>
        <v>0</v>
      </c>
      <c r="AB228" s="3">
        <f t="shared" si="153"/>
        <v>0</v>
      </c>
      <c r="AC228" s="2"/>
      <c r="AD228" s="109" t="b">
        <f t="shared" si="134"/>
        <v>1</v>
      </c>
      <c r="AE228" s="109" t="b">
        <f t="shared" si="135"/>
        <v>1</v>
      </c>
    </row>
    <row r="229" spans="1:31" ht="31.5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2"/>
        <v>#DIV/0!</v>
      </c>
      <c r="H229" s="108" t="e">
        <f t="shared" si="133"/>
        <v>#DIV/0!</v>
      </c>
      <c r="I229" s="2">
        <f t="shared" si="145"/>
        <v>0</v>
      </c>
      <c r="J229" s="3">
        <f t="shared" si="145"/>
        <v>0</v>
      </c>
      <c r="K229" s="2"/>
      <c r="L229" s="3"/>
      <c r="M229" s="2"/>
      <c r="N229" s="3"/>
      <c r="O229" s="2"/>
      <c r="P229" s="2"/>
      <c r="Q229" s="3">
        <f t="shared" si="146"/>
        <v>0</v>
      </c>
      <c r="R229" s="2">
        <f t="shared" si="149"/>
        <v>0</v>
      </c>
      <c r="S229" s="3">
        <f t="shared" si="150"/>
        <v>0</v>
      </c>
      <c r="T229" s="2"/>
      <c r="U229" s="3"/>
      <c r="V229" s="2"/>
      <c r="W229" s="3"/>
      <c r="X229" s="2"/>
      <c r="Y229" s="2"/>
      <c r="Z229" s="3">
        <f t="shared" si="151"/>
        <v>0</v>
      </c>
      <c r="AA229" s="2">
        <f t="shared" si="152"/>
        <v>0</v>
      </c>
      <c r="AB229" s="3">
        <f t="shared" si="153"/>
        <v>0</v>
      </c>
      <c r="AC229" s="2"/>
      <c r="AD229" s="109" t="b">
        <f t="shared" si="134"/>
        <v>1</v>
      </c>
      <c r="AE229" s="109" t="b">
        <f t="shared" si="135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2"/>
        <v>#DIV/0!</v>
      </c>
      <c r="H230" s="108" t="e">
        <f t="shared" si="133"/>
        <v>#DIV/0!</v>
      </c>
      <c r="I230" s="2">
        <f t="shared" si="145"/>
        <v>0</v>
      </c>
      <c r="J230" s="3">
        <f t="shared" si="145"/>
        <v>0</v>
      </c>
      <c r="K230" s="2"/>
      <c r="L230" s="3"/>
      <c r="M230" s="2"/>
      <c r="N230" s="3"/>
      <c r="O230" s="2"/>
      <c r="P230" s="2"/>
      <c r="Q230" s="3">
        <f t="shared" si="146"/>
        <v>0</v>
      </c>
      <c r="R230" s="2">
        <f t="shared" si="149"/>
        <v>0</v>
      </c>
      <c r="S230" s="3">
        <f t="shared" si="150"/>
        <v>0</v>
      </c>
      <c r="T230" s="2"/>
      <c r="U230" s="3"/>
      <c r="V230" s="2"/>
      <c r="W230" s="3"/>
      <c r="X230" s="2"/>
      <c r="Y230" s="2"/>
      <c r="Z230" s="3">
        <f t="shared" si="151"/>
        <v>0</v>
      </c>
      <c r="AA230" s="2">
        <f t="shared" si="152"/>
        <v>0</v>
      </c>
      <c r="AB230" s="3">
        <f t="shared" si="153"/>
        <v>0</v>
      </c>
      <c r="AC230" s="2"/>
      <c r="AD230" s="109" t="b">
        <f t="shared" si="134"/>
        <v>1</v>
      </c>
      <c r="AE230" s="109" t="b">
        <f t="shared" si="135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2"/>
        <v>#DIV/0!</v>
      </c>
      <c r="H231" s="108" t="e">
        <f t="shared" si="133"/>
        <v>#DIV/0!</v>
      </c>
      <c r="I231" s="2">
        <f t="shared" si="145"/>
        <v>0</v>
      </c>
      <c r="J231" s="3">
        <f t="shared" si="145"/>
        <v>0</v>
      </c>
      <c r="K231" s="2"/>
      <c r="L231" s="3"/>
      <c r="M231" s="2"/>
      <c r="N231" s="3"/>
      <c r="O231" s="2"/>
      <c r="P231" s="2"/>
      <c r="Q231" s="3">
        <f t="shared" si="146"/>
        <v>0</v>
      </c>
      <c r="R231" s="2">
        <f t="shared" si="149"/>
        <v>0</v>
      </c>
      <c r="S231" s="3">
        <f t="shared" si="150"/>
        <v>0</v>
      </c>
      <c r="T231" s="2"/>
      <c r="U231" s="3"/>
      <c r="V231" s="2"/>
      <c r="W231" s="3"/>
      <c r="X231" s="2"/>
      <c r="Y231" s="2"/>
      <c r="Z231" s="3">
        <f t="shared" si="151"/>
        <v>0</v>
      </c>
      <c r="AA231" s="2">
        <f t="shared" si="152"/>
        <v>0</v>
      </c>
      <c r="AB231" s="3">
        <f t="shared" si="153"/>
        <v>0</v>
      </c>
      <c r="AC231" s="2"/>
      <c r="AD231" s="109" t="b">
        <f t="shared" si="134"/>
        <v>1</v>
      </c>
      <c r="AE231" s="109" t="b">
        <f t="shared" si="135"/>
        <v>1</v>
      </c>
    </row>
    <row r="232" spans="1:31" ht="78.7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2"/>
        <v>#DIV/0!</v>
      </c>
      <c r="H232" s="108" t="e">
        <f t="shared" si="133"/>
        <v>#DIV/0!</v>
      </c>
      <c r="I232" s="2">
        <f t="shared" si="145"/>
        <v>0</v>
      </c>
      <c r="J232" s="3">
        <f t="shared" si="145"/>
        <v>0</v>
      </c>
      <c r="K232" s="2"/>
      <c r="L232" s="3"/>
      <c r="M232" s="2"/>
      <c r="N232" s="3"/>
      <c r="O232" s="2"/>
      <c r="P232" s="2"/>
      <c r="Q232" s="3">
        <f t="shared" si="146"/>
        <v>0</v>
      </c>
      <c r="R232" s="2">
        <f t="shared" si="149"/>
        <v>0</v>
      </c>
      <c r="S232" s="3">
        <f t="shared" si="150"/>
        <v>0</v>
      </c>
      <c r="T232" s="2"/>
      <c r="U232" s="3"/>
      <c r="V232" s="2"/>
      <c r="W232" s="3"/>
      <c r="X232" s="2"/>
      <c r="Y232" s="2"/>
      <c r="Z232" s="3">
        <f t="shared" si="151"/>
        <v>0</v>
      </c>
      <c r="AA232" s="2">
        <f t="shared" si="152"/>
        <v>0</v>
      </c>
      <c r="AB232" s="3">
        <f t="shared" si="153"/>
        <v>0</v>
      </c>
      <c r="AC232" s="2"/>
      <c r="AD232" s="109" t="b">
        <f t="shared" si="134"/>
        <v>1</v>
      </c>
      <c r="AE232" s="109" t="b">
        <f t="shared" si="135"/>
        <v>1</v>
      </c>
    </row>
    <row r="233" spans="1:31" ht="63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2"/>
        <v>#DIV/0!</v>
      </c>
      <c r="H233" s="108" t="e">
        <f t="shared" si="133"/>
        <v>#DIV/0!</v>
      </c>
      <c r="I233" s="2">
        <f t="shared" ref="I233:J236" si="154">C233-E233</f>
        <v>0</v>
      </c>
      <c r="J233" s="3">
        <f t="shared" si="154"/>
        <v>0</v>
      </c>
      <c r="K233" s="2"/>
      <c r="L233" s="3"/>
      <c r="M233" s="2"/>
      <c r="N233" s="3"/>
      <c r="O233" s="2"/>
      <c r="P233" s="2"/>
      <c r="Q233" s="3">
        <f t="shared" si="146"/>
        <v>0</v>
      </c>
      <c r="R233" s="2">
        <f t="shared" si="149"/>
        <v>0</v>
      </c>
      <c r="S233" s="3">
        <f t="shared" si="150"/>
        <v>0</v>
      </c>
      <c r="T233" s="2"/>
      <c r="U233" s="3"/>
      <c r="V233" s="2"/>
      <c r="W233" s="3"/>
      <c r="X233" s="2"/>
      <c r="Y233" s="2"/>
      <c r="Z233" s="3">
        <f t="shared" si="151"/>
        <v>0</v>
      </c>
      <c r="AA233" s="2">
        <f t="shared" si="152"/>
        <v>0</v>
      </c>
      <c r="AB233" s="3">
        <f t="shared" si="153"/>
        <v>0</v>
      </c>
      <c r="AC233" s="2"/>
      <c r="AD233" s="109" t="b">
        <f t="shared" si="134"/>
        <v>1</v>
      </c>
      <c r="AE233" s="109" t="b">
        <f t="shared" si="135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2"/>
        <v>#DIV/0!</v>
      </c>
      <c r="H234" s="108" t="e">
        <f t="shared" si="133"/>
        <v>#DIV/0!</v>
      </c>
      <c r="I234" s="2">
        <f t="shared" si="154"/>
        <v>0</v>
      </c>
      <c r="J234" s="3">
        <f t="shared" si="154"/>
        <v>0</v>
      </c>
      <c r="K234" s="2"/>
      <c r="L234" s="3"/>
      <c r="M234" s="2"/>
      <c r="N234" s="3"/>
      <c r="O234" s="2"/>
      <c r="P234" s="2"/>
      <c r="Q234" s="3">
        <f t="shared" si="146"/>
        <v>0</v>
      </c>
      <c r="R234" s="2">
        <f t="shared" si="149"/>
        <v>0</v>
      </c>
      <c r="S234" s="3">
        <f t="shared" si="150"/>
        <v>0</v>
      </c>
      <c r="T234" s="2"/>
      <c r="U234" s="3"/>
      <c r="V234" s="2"/>
      <c r="W234" s="3"/>
      <c r="X234" s="2"/>
      <c r="Y234" s="2"/>
      <c r="Z234" s="3">
        <f t="shared" si="151"/>
        <v>0</v>
      </c>
      <c r="AA234" s="2">
        <f t="shared" si="152"/>
        <v>0</v>
      </c>
      <c r="AB234" s="3">
        <f t="shared" si="153"/>
        <v>0</v>
      </c>
      <c r="AC234" s="2"/>
      <c r="AD234" s="109" t="b">
        <f t="shared" si="134"/>
        <v>1</v>
      </c>
      <c r="AE234" s="109" t="b">
        <f t="shared" si="135"/>
        <v>1</v>
      </c>
    </row>
    <row r="235" spans="1:31" ht="31.5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2"/>
        <v>#DIV/0!</v>
      </c>
      <c r="H235" s="108" t="e">
        <f t="shared" si="133"/>
        <v>#DIV/0!</v>
      </c>
      <c r="I235" s="2">
        <f t="shared" si="154"/>
        <v>0</v>
      </c>
      <c r="J235" s="3">
        <f t="shared" si="154"/>
        <v>0</v>
      </c>
      <c r="K235" s="2"/>
      <c r="L235" s="3"/>
      <c r="M235" s="2"/>
      <c r="N235" s="3"/>
      <c r="O235" s="2"/>
      <c r="P235" s="2"/>
      <c r="Q235" s="3">
        <f t="shared" si="146"/>
        <v>0</v>
      </c>
      <c r="R235" s="2">
        <f t="shared" si="149"/>
        <v>0</v>
      </c>
      <c r="S235" s="3">
        <f t="shared" si="150"/>
        <v>0</v>
      </c>
      <c r="T235" s="2"/>
      <c r="U235" s="3"/>
      <c r="V235" s="2"/>
      <c r="W235" s="3"/>
      <c r="X235" s="2"/>
      <c r="Y235" s="2"/>
      <c r="Z235" s="3">
        <f t="shared" si="151"/>
        <v>0</v>
      </c>
      <c r="AA235" s="2">
        <f t="shared" si="152"/>
        <v>0</v>
      </c>
      <c r="AB235" s="3">
        <f t="shared" si="153"/>
        <v>0</v>
      </c>
      <c r="AC235" s="2"/>
      <c r="AD235" s="109" t="b">
        <f t="shared" si="134"/>
        <v>1</v>
      </c>
      <c r="AE235" s="109" t="b">
        <f t="shared" si="135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2"/>
        <v>#DIV/0!</v>
      </c>
      <c r="H236" s="108" t="e">
        <f t="shared" si="133"/>
        <v>#DIV/0!</v>
      </c>
      <c r="I236" s="2">
        <f t="shared" si="154"/>
        <v>0</v>
      </c>
      <c r="J236" s="3">
        <f t="shared" si="154"/>
        <v>0</v>
      </c>
      <c r="K236" s="2"/>
      <c r="L236" s="3"/>
      <c r="M236" s="2"/>
      <c r="N236" s="3"/>
      <c r="O236" s="2"/>
      <c r="P236" s="2"/>
      <c r="Q236" s="3">
        <f t="shared" si="146"/>
        <v>0</v>
      </c>
      <c r="R236" s="2">
        <f t="shared" si="149"/>
        <v>0</v>
      </c>
      <c r="S236" s="3">
        <f t="shared" si="150"/>
        <v>0</v>
      </c>
      <c r="T236" s="2"/>
      <c r="U236" s="3"/>
      <c r="V236" s="2"/>
      <c r="W236" s="3"/>
      <c r="X236" s="2"/>
      <c r="Y236" s="2"/>
      <c r="Z236" s="3">
        <f t="shared" si="151"/>
        <v>0</v>
      </c>
      <c r="AA236" s="2">
        <f t="shared" si="152"/>
        <v>0</v>
      </c>
      <c r="AB236" s="3">
        <f t="shared" si="153"/>
        <v>0</v>
      </c>
      <c r="AC236" s="2"/>
      <c r="AD236" s="109" t="b">
        <f t="shared" si="134"/>
        <v>1</v>
      </c>
      <c r="AE236" s="109" t="b">
        <f t="shared" si="135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2"/>
        <v>#DIV/0!</v>
      </c>
      <c r="H237" s="175" t="e">
        <f t="shared" si="133"/>
        <v>#DIV/0!</v>
      </c>
      <c r="I237" s="4">
        <f t="shared" ref="I237:N237" si="155">SUM(I220:I236)</f>
        <v>0</v>
      </c>
      <c r="J237" s="5">
        <f t="shared" si="155"/>
        <v>0</v>
      </c>
      <c r="K237" s="4">
        <f t="shared" si="155"/>
        <v>0</v>
      </c>
      <c r="L237" s="5">
        <f t="shared" si="155"/>
        <v>0</v>
      </c>
      <c r="M237" s="4">
        <f t="shared" si="155"/>
        <v>0</v>
      </c>
      <c r="N237" s="5">
        <f t="shared" si="155"/>
        <v>0</v>
      </c>
      <c r="O237" s="4">
        <f t="shared" ref="O237:W237" si="156">SUM(O220:O236)</f>
        <v>0</v>
      </c>
      <c r="P237" s="4">
        <f t="shared" si="156"/>
        <v>0</v>
      </c>
      <c r="Q237" s="5">
        <f t="shared" si="156"/>
        <v>0</v>
      </c>
      <c r="R237" s="4">
        <f t="shared" si="156"/>
        <v>0</v>
      </c>
      <c r="S237" s="5">
        <f t="shared" si="156"/>
        <v>0</v>
      </c>
      <c r="T237" s="4">
        <f t="shared" si="156"/>
        <v>0</v>
      </c>
      <c r="U237" s="5">
        <f t="shared" si="156"/>
        <v>0</v>
      </c>
      <c r="V237" s="4">
        <f t="shared" si="156"/>
        <v>0</v>
      </c>
      <c r="W237" s="5">
        <f t="shared" si="156"/>
        <v>0</v>
      </c>
      <c r="X237" s="4">
        <v>0</v>
      </c>
      <c r="Y237" s="4">
        <f>SUM(Y220:Y236)</f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4"/>
        <v>1</v>
      </c>
      <c r="AE237" s="109" t="b">
        <f t="shared" si="135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2"/>
        <v>#DIV/0!</v>
      </c>
      <c r="H238" s="175" t="e">
        <f t="shared" si="133"/>
        <v>#DIV/0!</v>
      </c>
      <c r="I238" s="4">
        <f t="shared" ref="I238:W238" si="157">I237</f>
        <v>0</v>
      </c>
      <c r="J238" s="5">
        <f t="shared" si="157"/>
        <v>0</v>
      </c>
      <c r="K238" s="4">
        <f t="shared" si="157"/>
        <v>0</v>
      </c>
      <c r="L238" s="5">
        <f t="shared" si="157"/>
        <v>0</v>
      </c>
      <c r="M238" s="4">
        <f t="shared" si="157"/>
        <v>0</v>
      </c>
      <c r="N238" s="5">
        <f t="shared" si="157"/>
        <v>0</v>
      </c>
      <c r="O238" s="4">
        <f t="shared" si="157"/>
        <v>0</v>
      </c>
      <c r="P238" s="4">
        <f t="shared" si="157"/>
        <v>0</v>
      </c>
      <c r="Q238" s="5">
        <f t="shared" si="157"/>
        <v>0</v>
      </c>
      <c r="R238" s="4">
        <f t="shared" si="157"/>
        <v>0</v>
      </c>
      <c r="S238" s="5">
        <f t="shared" si="157"/>
        <v>0</v>
      </c>
      <c r="T238" s="4">
        <f t="shared" si="157"/>
        <v>0</v>
      </c>
      <c r="U238" s="5">
        <f t="shared" si="157"/>
        <v>0</v>
      </c>
      <c r="V238" s="4">
        <f t="shared" si="157"/>
        <v>0</v>
      </c>
      <c r="W238" s="5">
        <f t="shared" si="157"/>
        <v>0</v>
      </c>
      <c r="X238" s="4">
        <v>0</v>
      </c>
      <c r="Y238" s="4">
        <f>Y237</f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4"/>
        <v>1</v>
      </c>
      <c r="AE238" s="109" t="b">
        <f t="shared" si="135"/>
        <v>1</v>
      </c>
    </row>
    <row r="239" spans="1:31" s="176" customFormat="1" ht="63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4"/>
        <v>1</v>
      </c>
      <c r="AE239" s="109" t="b">
        <f t="shared" si="135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2"/>
        <v>#DIV/0!</v>
      </c>
      <c r="H240" s="108" t="e">
        <f t="shared" si="133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4"/>
        <v>1</v>
      </c>
      <c r="AE240" s="109" t="b">
        <f t="shared" si="135"/>
        <v>1</v>
      </c>
    </row>
    <row r="241" spans="1:31" ht="47.2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2"/>
        <v>#DIV/0!</v>
      </c>
      <c r="H241" s="108" t="e">
        <f t="shared" si="133"/>
        <v>#DIV/0!</v>
      </c>
      <c r="I241" s="2">
        <f t="shared" ref="I241:J257" si="158">C241-E241</f>
        <v>0</v>
      </c>
      <c r="J241" s="3">
        <f t="shared" si="158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59">K241+M241+P241</f>
        <v>0</v>
      </c>
      <c r="S241" s="3">
        <f t="shared" si="159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0">T241+V241+Y241</f>
        <v>0</v>
      </c>
      <c r="AB241" s="3">
        <f t="shared" si="160"/>
        <v>0</v>
      </c>
      <c r="AC241" s="2"/>
      <c r="AD241" s="109" t="b">
        <f t="shared" si="134"/>
        <v>1</v>
      </c>
      <c r="AE241" s="109" t="b">
        <f t="shared" si="135"/>
        <v>1</v>
      </c>
    </row>
    <row r="242" spans="1:31" ht="47.25">
      <c r="A242" s="2">
        <v>10.09</v>
      </c>
      <c r="B242" s="2" t="s">
        <v>162</v>
      </c>
      <c r="C242" s="2">
        <v>52</v>
      </c>
      <c r="D242" s="3">
        <v>124.80000000000001</v>
      </c>
      <c r="E242" s="2">
        <f>C242</f>
        <v>52</v>
      </c>
      <c r="F242" s="3">
        <f>D242</f>
        <v>124.80000000000001</v>
      </c>
      <c r="G242" s="108">
        <f t="shared" si="132"/>
        <v>1</v>
      </c>
      <c r="H242" s="108">
        <f t="shared" si="133"/>
        <v>1</v>
      </c>
      <c r="I242" s="2">
        <f t="shared" si="158"/>
        <v>0</v>
      </c>
      <c r="J242" s="3">
        <f t="shared" si="158"/>
        <v>0</v>
      </c>
      <c r="K242" s="2"/>
      <c r="L242" s="3"/>
      <c r="M242" s="2"/>
      <c r="N242" s="3"/>
      <c r="O242" s="2">
        <v>0.2</v>
      </c>
      <c r="P242" s="2">
        <f>C242</f>
        <v>52</v>
      </c>
      <c r="Q242" s="3">
        <f t="shared" ref="Q242:Q257" si="161">P242*O242*12</f>
        <v>124.80000000000001</v>
      </c>
      <c r="R242" s="2">
        <f t="shared" si="159"/>
        <v>52</v>
      </c>
      <c r="S242" s="3">
        <f t="shared" si="159"/>
        <v>124.80000000000001</v>
      </c>
      <c r="T242" s="2"/>
      <c r="U242" s="3"/>
      <c r="V242" s="2"/>
      <c r="W242" s="3"/>
      <c r="X242" s="2">
        <v>0.2</v>
      </c>
      <c r="Y242" s="2">
        <v>52</v>
      </c>
      <c r="Z242" s="3">
        <f>Y242*X242*12</f>
        <v>124.80000000000001</v>
      </c>
      <c r="AA242" s="2">
        <f t="shared" si="160"/>
        <v>52</v>
      </c>
      <c r="AB242" s="3">
        <f t="shared" si="160"/>
        <v>124.80000000000001</v>
      </c>
      <c r="AC242" s="2"/>
      <c r="AD242" s="109" t="b">
        <f t="shared" si="134"/>
        <v>0</v>
      </c>
      <c r="AE242" s="109" t="b">
        <f t="shared" si="135"/>
        <v>1</v>
      </c>
    </row>
    <row r="243" spans="1:31" ht="31.5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2"/>
        <v>#DIV/0!</v>
      </c>
      <c r="H243" s="108" t="e">
        <f t="shared" si="133"/>
        <v>#DIV/0!</v>
      </c>
      <c r="I243" s="2">
        <f t="shared" si="158"/>
        <v>0</v>
      </c>
      <c r="J243" s="3">
        <f t="shared" si="158"/>
        <v>0</v>
      </c>
      <c r="K243" s="2"/>
      <c r="L243" s="3"/>
      <c r="M243" s="2"/>
      <c r="N243" s="3"/>
      <c r="O243" s="2"/>
      <c r="P243" s="2"/>
      <c r="Q243" s="3">
        <f t="shared" si="161"/>
        <v>0</v>
      </c>
      <c r="R243" s="2">
        <f t="shared" si="159"/>
        <v>0</v>
      </c>
      <c r="S243" s="3">
        <f t="shared" si="159"/>
        <v>0</v>
      </c>
      <c r="T243" s="2"/>
      <c r="U243" s="3"/>
      <c r="V243" s="2"/>
      <c r="W243" s="3"/>
      <c r="X243" s="2"/>
      <c r="Y243" s="2"/>
      <c r="Z243" s="3">
        <f>X243*Y243</f>
        <v>0</v>
      </c>
      <c r="AA243" s="2">
        <f t="shared" si="160"/>
        <v>0</v>
      </c>
      <c r="AB243" s="3">
        <f t="shared" si="160"/>
        <v>0</v>
      </c>
      <c r="AC243" s="2"/>
      <c r="AD243" s="109" t="b">
        <f t="shared" si="134"/>
        <v>1</v>
      </c>
      <c r="AE243" s="109" t="b">
        <f t="shared" si="135"/>
        <v>1</v>
      </c>
    </row>
    <row r="244" spans="1:31" s="176" customFormat="1" ht="31.5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4"/>
        <v>1</v>
      </c>
      <c r="AE244" s="109" t="b">
        <f t="shared" si="135"/>
        <v>1</v>
      </c>
    </row>
    <row r="245" spans="1:31" ht="63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2"/>
        <v>#DIV/0!</v>
      </c>
      <c r="H245" s="108" t="e">
        <f t="shared" si="133"/>
        <v>#DIV/0!</v>
      </c>
      <c r="I245" s="2">
        <f t="shared" si="158"/>
        <v>0</v>
      </c>
      <c r="J245" s="3">
        <f t="shared" si="158"/>
        <v>0</v>
      </c>
      <c r="K245" s="2"/>
      <c r="L245" s="3"/>
      <c r="M245" s="2"/>
      <c r="N245" s="3"/>
      <c r="O245" s="2"/>
      <c r="P245" s="2"/>
      <c r="Q245" s="3">
        <f t="shared" si="161"/>
        <v>0</v>
      </c>
      <c r="R245" s="2">
        <f t="shared" ref="R245:R257" si="162">K245+M245+P245</f>
        <v>0</v>
      </c>
      <c r="S245" s="3">
        <f t="shared" ref="S245:S257" si="163">L245+N245+Q245</f>
        <v>0</v>
      </c>
      <c r="T245" s="2"/>
      <c r="U245" s="3"/>
      <c r="V245" s="2"/>
      <c r="W245" s="3"/>
      <c r="X245" s="2"/>
      <c r="Y245" s="2"/>
      <c r="Z245" s="3">
        <f>Y245*X245*12</f>
        <v>0</v>
      </c>
      <c r="AA245" s="2">
        <f t="shared" ref="AA245:AA252" si="164">T245+V245+Y245</f>
        <v>0</v>
      </c>
      <c r="AB245" s="3">
        <f t="shared" ref="AB245:AB252" si="165">U245+W245+Z245</f>
        <v>0</v>
      </c>
      <c r="AC245" s="2"/>
      <c r="AD245" s="109" t="b">
        <f t="shared" si="134"/>
        <v>1</v>
      </c>
      <c r="AE245" s="109" t="b">
        <f t="shared" si="135"/>
        <v>1</v>
      </c>
    </row>
    <row r="246" spans="1:31" ht="31.5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2"/>
        <v>#DIV/0!</v>
      </c>
      <c r="H246" s="108" t="e">
        <f t="shared" si="133"/>
        <v>#DIV/0!</v>
      </c>
      <c r="I246" s="2">
        <f t="shared" si="158"/>
        <v>0</v>
      </c>
      <c r="J246" s="3">
        <f t="shared" si="158"/>
        <v>0</v>
      </c>
      <c r="K246" s="2"/>
      <c r="L246" s="3"/>
      <c r="M246" s="2"/>
      <c r="N246" s="3"/>
      <c r="O246" s="2"/>
      <c r="P246" s="2"/>
      <c r="Q246" s="3">
        <f t="shared" si="161"/>
        <v>0</v>
      </c>
      <c r="R246" s="2">
        <f t="shared" si="162"/>
        <v>0</v>
      </c>
      <c r="S246" s="3">
        <f t="shared" si="163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si="164"/>
        <v>0</v>
      </c>
      <c r="AB246" s="3">
        <f t="shared" si="165"/>
        <v>0</v>
      </c>
      <c r="AC246" s="2"/>
      <c r="AD246" s="109" t="b">
        <f t="shared" si="134"/>
        <v>1</v>
      </c>
      <c r="AE246" s="109" t="b">
        <f t="shared" si="135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2"/>
        <v>#DIV/0!</v>
      </c>
      <c r="H247" s="108" t="e">
        <f t="shared" si="133"/>
        <v>#DIV/0!</v>
      </c>
      <c r="I247" s="2">
        <f t="shared" si="158"/>
        <v>0</v>
      </c>
      <c r="J247" s="3">
        <f t="shared" si="158"/>
        <v>0</v>
      </c>
      <c r="K247" s="2"/>
      <c r="L247" s="3"/>
      <c r="M247" s="2"/>
      <c r="N247" s="3"/>
      <c r="O247" s="2"/>
      <c r="P247" s="2"/>
      <c r="Q247" s="3">
        <f t="shared" si="161"/>
        <v>0</v>
      </c>
      <c r="R247" s="2">
        <f t="shared" si="162"/>
        <v>0</v>
      </c>
      <c r="S247" s="3">
        <f t="shared" si="163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4"/>
        <v>0</v>
      </c>
      <c r="AB247" s="3">
        <f t="shared" si="165"/>
        <v>0</v>
      </c>
      <c r="AC247" s="2"/>
      <c r="AD247" s="109" t="b">
        <f t="shared" si="134"/>
        <v>1</v>
      </c>
      <c r="AE247" s="109" t="b">
        <f t="shared" si="135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2"/>
        <v>#DIV/0!</v>
      </c>
      <c r="H248" s="108" t="e">
        <f t="shared" si="133"/>
        <v>#DIV/0!</v>
      </c>
      <c r="I248" s="2">
        <f t="shared" si="158"/>
        <v>0</v>
      </c>
      <c r="J248" s="3">
        <f t="shared" si="158"/>
        <v>0</v>
      </c>
      <c r="K248" s="2"/>
      <c r="L248" s="3"/>
      <c r="M248" s="2"/>
      <c r="N248" s="3"/>
      <c r="O248" s="2"/>
      <c r="P248" s="2"/>
      <c r="Q248" s="3">
        <f t="shared" si="161"/>
        <v>0</v>
      </c>
      <c r="R248" s="2">
        <f t="shared" si="162"/>
        <v>0</v>
      </c>
      <c r="S248" s="3">
        <f t="shared" si="163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4"/>
        <v>0</v>
      </c>
      <c r="AB248" s="3">
        <f t="shared" si="165"/>
        <v>0</v>
      </c>
      <c r="AC248" s="2"/>
      <c r="AD248" s="109" t="b">
        <f t="shared" si="134"/>
        <v>1</v>
      </c>
      <c r="AE248" s="109" t="b">
        <f t="shared" si="135"/>
        <v>1</v>
      </c>
    </row>
    <row r="249" spans="1:31" ht="63">
      <c r="A249" s="2">
        <f>+A245+0.01</f>
        <v>10.119999999999999</v>
      </c>
      <c r="B249" s="2" t="s">
        <v>165</v>
      </c>
      <c r="C249" s="2">
        <v>137</v>
      </c>
      <c r="D249" s="3">
        <v>411</v>
      </c>
      <c r="E249" s="2">
        <f t="shared" ref="E249:F252" si="166">C249</f>
        <v>137</v>
      </c>
      <c r="F249" s="3">
        <f t="shared" si="166"/>
        <v>411</v>
      </c>
      <c r="G249" s="108">
        <f t="shared" si="132"/>
        <v>1</v>
      </c>
      <c r="H249" s="108">
        <f t="shared" si="133"/>
        <v>1</v>
      </c>
      <c r="I249" s="2">
        <f t="shared" si="158"/>
        <v>0</v>
      </c>
      <c r="J249" s="3">
        <f t="shared" si="158"/>
        <v>0</v>
      </c>
      <c r="K249" s="2"/>
      <c r="L249" s="3"/>
      <c r="M249" s="2"/>
      <c r="N249" s="3"/>
      <c r="O249" s="2">
        <v>0.25</v>
      </c>
      <c r="P249" s="2">
        <f>C249</f>
        <v>137</v>
      </c>
      <c r="Q249" s="3">
        <f t="shared" si="161"/>
        <v>411</v>
      </c>
      <c r="R249" s="2">
        <f t="shared" si="162"/>
        <v>137</v>
      </c>
      <c r="S249" s="3">
        <f t="shared" si="163"/>
        <v>411</v>
      </c>
      <c r="T249" s="2"/>
      <c r="U249" s="3"/>
      <c r="V249" s="2"/>
      <c r="W249" s="3"/>
      <c r="X249" s="2">
        <v>0.25</v>
      </c>
      <c r="Y249" s="2">
        <v>137</v>
      </c>
      <c r="Z249" s="3">
        <f>Y249*X249*12</f>
        <v>411</v>
      </c>
      <c r="AA249" s="2">
        <f t="shared" si="164"/>
        <v>137</v>
      </c>
      <c r="AB249" s="3">
        <f t="shared" si="165"/>
        <v>411</v>
      </c>
      <c r="AC249" s="2"/>
      <c r="AD249" s="109" t="b">
        <f t="shared" si="134"/>
        <v>0</v>
      </c>
      <c r="AE249" s="109" t="b">
        <f t="shared" si="135"/>
        <v>1</v>
      </c>
    </row>
    <row r="250" spans="1:31" ht="31.5">
      <c r="A250" s="2"/>
      <c r="B250" s="2" t="s">
        <v>151</v>
      </c>
      <c r="C250" s="2">
        <v>0</v>
      </c>
      <c r="D250" s="3">
        <v>0</v>
      </c>
      <c r="E250" s="2">
        <f t="shared" si="166"/>
        <v>0</v>
      </c>
      <c r="F250" s="3">
        <f t="shared" si="166"/>
        <v>0</v>
      </c>
      <c r="G250" s="108" t="e">
        <f t="shared" si="132"/>
        <v>#DIV/0!</v>
      </c>
      <c r="H250" s="108" t="e">
        <f t="shared" si="133"/>
        <v>#DIV/0!</v>
      </c>
      <c r="I250" s="2">
        <f t="shared" si="158"/>
        <v>0</v>
      </c>
      <c r="J250" s="3">
        <f t="shared" si="158"/>
        <v>0</v>
      </c>
      <c r="K250" s="2"/>
      <c r="L250" s="3"/>
      <c r="M250" s="2"/>
      <c r="N250" s="3"/>
      <c r="O250" s="2">
        <v>0.25</v>
      </c>
      <c r="P250" s="2">
        <f>C250</f>
        <v>0</v>
      </c>
      <c r="Q250" s="3">
        <f t="shared" si="161"/>
        <v>0</v>
      </c>
      <c r="R250" s="2">
        <f t="shared" si="162"/>
        <v>0</v>
      </c>
      <c r="S250" s="3">
        <f t="shared" si="163"/>
        <v>0</v>
      </c>
      <c r="T250" s="2"/>
      <c r="U250" s="3"/>
      <c r="V250" s="2"/>
      <c r="W250" s="3"/>
      <c r="X250" s="2">
        <v>0.25</v>
      </c>
      <c r="Y250" s="2">
        <v>0</v>
      </c>
      <c r="Z250" s="3">
        <f>Y250*X250*12</f>
        <v>0</v>
      </c>
      <c r="AA250" s="2">
        <f t="shared" si="164"/>
        <v>0</v>
      </c>
      <c r="AB250" s="3">
        <f t="shared" si="165"/>
        <v>0</v>
      </c>
      <c r="AC250" s="2"/>
      <c r="AD250" s="109" t="b">
        <f t="shared" si="134"/>
        <v>1</v>
      </c>
      <c r="AE250" s="109" t="b">
        <f t="shared" si="135"/>
        <v>1</v>
      </c>
    </row>
    <row r="251" spans="1:31">
      <c r="A251" s="2"/>
      <c r="B251" s="2" t="s">
        <v>152</v>
      </c>
      <c r="C251" s="2">
        <v>0</v>
      </c>
      <c r="D251" s="3">
        <v>0</v>
      </c>
      <c r="E251" s="2">
        <f t="shared" si="166"/>
        <v>0</v>
      </c>
      <c r="F251" s="3">
        <f t="shared" si="166"/>
        <v>0</v>
      </c>
      <c r="G251" s="108" t="e">
        <f t="shared" si="132"/>
        <v>#DIV/0!</v>
      </c>
      <c r="H251" s="108" t="e">
        <f t="shared" si="133"/>
        <v>#DIV/0!</v>
      </c>
      <c r="I251" s="2">
        <f t="shared" si="158"/>
        <v>0</v>
      </c>
      <c r="J251" s="3">
        <f t="shared" si="158"/>
        <v>0</v>
      </c>
      <c r="K251" s="2"/>
      <c r="L251" s="3"/>
      <c r="M251" s="2"/>
      <c r="N251" s="3"/>
      <c r="O251" s="2">
        <v>0.25</v>
      </c>
      <c r="P251" s="2">
        <f>C251</f>
        <v>0</v>
      </c>
      <c r="Q251" s="3">
        <f t="shared" si="161"/>
        <v>0</v>
      </c>
      <c r="R251" s="2">
        <f t="shared" si="162"/>
        <v>0</v>
      </c>
      <c r="S251" s="3">
        <f t="shared" si="163"/>
        <v>0</v>
      </c>
      <c r="T251" s="2"/>
      <c r="U251" s="3"/>
      <c r="V251" s="2"/>
      <c r="W251" s="3"/>
      <c r="X251" s="2">
        <v>0.25</v>
      </c>
      <c r="Y251" s="2">
        <v>0</v>
      </c>
      <c r="Z251" s="3">
        <f>Y251*X251*12</f>
        <v>0</v>
      </c>
      <c r="AA251" s="2">
        <f t="shared" si="164"/>
        <v>0</v>
      </c>
      <c r="AB251" s="3">
        <f t="shared" si="165"/>
        <v>0</v>
      </c>
      <c r="AC251" s="2"/>
      <c r="AD251" s="109" t="b">
        <f t="shared" si="134"/>
        <v>1</v>
      </c>
      <c r="AE251" s="109" t="b">
        <f t="shared" si="135"/>
        <v>1</v>
      </c>
    </row>
    <row r="252" spans="1:31">
      <c r="A252" s="2"/>
      <c r="B252" s="2" t="s">
        <v>153</v>
      </c>
      <c r="C252" s="2">
        <v>0</v>
      </c>
      <c r="D252" s="3">
        <v>0</v>
      </c>
      <c r="E252" s="2">
        <f t="shared" si="166"/>
        <v>0</v>
      </c>
      <c r="F252" s="3">
        <f t="shared" si="166"/>
        <v>0</v>
      </c>
      <c r="G252" s="108" t="e">
        <f t="shared" si="132"/>
        <v>#DIV/0!</v>
      </c>
      <c r="H252" s="108" t="e">
        <f t="shared" si="133"/>
        <v>#DIV/0!</v>
      </c>
      <c r="I252" s="2">
        <f t="shared" si="158"/>
        <v>0</v>
      </c>
      <c r="J252" s="3">
        <f t="shared" si="158"/>
        <v>0</v>
      </c>
      <c r="K252" s="2"/>
      <c r="L252" s="3"/>
      <c r="M252" s="2"/>
      <c r="N252" s="3"/>
      <c r="O252" s="2">
        <v>0.25</v>
      </c>
      <c r="P252" s="2">
        <f>C252</f>
        <v>0</v>
      </c>
      <c r="Q252" s="3">
        <f t="shared" si="161"/>
        <v>0</v>
      </c>
      <c r="R252" s="2">
        <f t="shared" si="162"/>
        <v>0</v>
      </c>
      <c r="S252" s="3">
        <f t="shared" si="163"/>
        <v>0</v>
      </c>
      <c r="T252" s="2"/>
      <c r="U252" s="3"/>
      <c r="V252" s="2"/>
      <c r="W252" s="3"/>
      <c r="X252" s="2">
        <v>0.25</v>
      </c>
      <c r="Y252" s="2">
        <v>0</v>
      </c>
      <c r="Z252" s="3">
        <f>Y252*X252*12</f>
        <v>0</v>
      </c>
      <c r="AA252" s="2">
        <f t="shared" si="164"/>
        <v>0</v>
      </c>
      <c r="AB252" s="3">
        <f t="shared" si="165"/>
        <v>0</v>
      </c>
      <c r="AC252" s="2"/>
      <c r="AD252" s="109" t="b">
        <f t="shared" si="134"/>
        <v>1</v>
      </c>
      <c r="AE252" s="109" t="b">
        <f t="shared" si="135"/>
        <v>1</v>
      </c>
    </row>
    <row r="253" spans="1:31" ht="94.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2"/>
        <v>#DIV/0!</v>
      </c>
      <c r="H253" s="108" t="e">
        <f t="shared" si="133"/>
        <v>#DIV/0!</v>
      </c>
      <c r="I253" s="2">
        <f t="shared" si="158"/>
        <v>0</v>
      </c>
      <c r="J253" s="3">
        <f t="shared" si="158"/>
        <v>0</v>
      </c>
      <c r="K253" s="2"/>
      <c r="L253" s="3"/>
      <c r="M253" s="2"/>
      <c r="N253" s="3"/>
      <c r="O253" s="2"/>
      <c r="P253" s="2"/>
      <c r="Q253" s="3"/>
      <c r="R253" s="2">
        <f t="shared" si="162"/>
        <v>0</v>
      </c>
      <c r="S253" s="3">
        <f t="shared" si="163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 t="shared" ref="AA253:AB257" si="167">T253+V253+Y253</f>
        <v>0</v>
      </c>
      <c r="AB253" s="3">
        <f t="shared" si="167"/>
        <v>0</v>
      </c>
      <c r="AC253" s="2"/>
      <c r="AD253" s="109" t="b">
        <f t="shared" si="134"/>
        <v>1</v>
      </c>
      <c r="AE253" s="109" t="b">
        <f t="shared" si="135"/>
        <v>1</v>
      </c>
    </row>
    <row r="254" spans="1:31" ht="31.5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2"/>
        <v>#DIV/0!</v>
      </c>
      <c r="H254" s="108" t="e">
        <f t="shared" si="133"/>
        <v>#DIV/0!</v>
      </c>
      <c r="I254" s="2">
        <f t="shared" si="158"/>
        <v>0</v>
      </c>
      <c r="J254" s="3">
        <f t="shared" si="158"/>
        <v>0</v>
      </c>
      <c r="K254" s="2"/>
      <c r="L254" s="3"/>
      <c r="M254" s="2"/>
      <c r="N254" s="3"/>
      <c r="O254" s="2"/>
      <c r="P254" s="2"/>
      <c r="Q254" s="3"/>
      <c r="R254" s="2">
        <f t="shared" si="162"/>
        <v>0</v>
      </c>
      <c r="S254" s="3">
        <f t="shared" si="163"/>
        <v>0</v>
      </c>
      <c r="T254" s="2"/>
      <c r="U254" s="3"/>
      <c r="V254" s="2"/>
      <c r="W254" s="3"/>
      <c r="X254" s="2"/>
      <c r="Y254" s="2"/>
      <c r="Z254" s="3">
        <f>X254*Y254</f>
        <v>0</v>
      </c>
      <c r="AA254" s="2">
        <f t="shared" si="167"/>
        <v>0</v>
      </c>
      <c r="AB254" s="3">
        <f t="shared" si="167"/>
        <v>0</v>
      </c>
      <c r="AC254" s="2"/>
      <c r="AD254" s="109" t="b">
        <f t="shared" si="134"/>
        <v>1</v>
      </c>
      <c r="AE254" s="109" t="b">
        <f t="shared" si="135"/>
        <v>1</v>
      </c>
    </row>
    <row r="255" spans="1:31">
      <c r="A255" s="2"/>
      <c r="B255" s="2" t="s">
        <v>157</v>
      </c>
      <c r="C255" s="2">
        <v>11</v>
      </c>
      <c r="D255" s="3">
        <v>26.400000000000002</v>
      </c>
      <c r="E255" s="2">
        <f>C255</f>
        <v>11</v>
      </c>
      <c r="F255" s="3">
        <f>D255</f>
        <v>26.400000000000002</v>
      </c>
      <c r="G255" s="108">
        <f t="shared" si="132"/>
        <v>1</v>
      </c>
      <c r="H255" s="108">
        <f t="shared" si="133"/>
        <v>1</v>
      </c>
      <c r="I255" s="2">
        <f t="shared" si="158"/>
        <v>0</v>
      </c>
      <c r="J255" s="3">
        <f t="shared" si="158"/>
        <v>0</v>
      </c>
      <c r="K255" s="2"/>
      <c r="L255" s="3"/>
      <c r="M255" s="2"/>
      <c r="N255" s="3"/>
      <c r="O255" s="2">
        <v>0.2</v>
      </c>
      <c r="P255" s="2">
        <f>C255</f>
        <v>11</v>
      </c>
      <c r="Q255" s="3">
        <f t="shared" si="161"/>
        <v>26.400000000000002</v>
      </c>
      <c r="R255" s="2">
        <f t="shared" si="162"/>
        <v>11</v>
      </c>
      <c r="S255" s="3">
        <f t="shared" si="163"/>
        <v>26.400000000000002</v>
      </c>
      <c r="T255" s="2"/>
      <c r="U255" s="3"/>
      <c r="V255" s="2"/>
      <c r="W255" s="3"/>
      <c r="X255" s="2">
        <v>0.2</v>
      </c>
      <c r="Y255" s="2">
        <v>11</v>
      </c>
      <c r="Z255" s="3">
        <f>Y255*X255*12</f>
        <v>26.400000000000002</v>
      </c>
      <c r="AA255" s="2">
        <f t="shared" si="167"/>
        <v>11</v>
      </c>
      <c r="AB255" s="3">
        <f t="shared" si="167"/>
        <v>26.400000000000002</v>
      </c>
      <c r="AC255" s="2"/>
      <c r="AD255" s="109" t="b">
        <f t="shared" si="134"/>
        <v>0</v>
      </c>
      <c r="AE255" s="109" t="b">
        <f t="shared" si="135"/>
        <v>1</v>
      </c>
    </row>
    <row r="256" spans="1:31" ht="31.5">
      <c r="A256" s="2"/>
      <c r="B256" s="2" t="s">
        <v>158</v>
      </c>
      <c r="C256" s="2">
        <v>10</v>
      </c>
      <c r="D256" s="3">
        <v>24</v>
      </c>
      <c r="E256" s="2">
        <f>C256</f>
        <v>10</v>
      </c>
      <c r="F256" s="3">
        <f>D256</f>
        <v>24</v>
      </c>
      <c r="G256" s="108">
        <f t="shared" si="132"/>
        <v>1</v>
      </c>
      <c r="H256" s="108">
        <f t="shared" si="133"/>
        <v>1</v>
      </c>
      <c r="I256" s="2">
        <f t="shared" si="158"/>
        <v>0</v>
      </c>
      <c r="J256" s="3">
        <f t="shared" si="158"/>
        <v>0</v>
      </c>
      <c r="K256" s="2"/>
      <c r="L256" s="3"/>
      <c r="M256" s="2"/>
      <c r="N256" s="3"/>
      <c r="O256" s="2">
        <v>0.2</v>
      </c>
      <c r="P256" s="2">
        <f>C256</f>
        <v>10</v>
      </c>
      <c r="Q256" s="3">
        <f t="shared" si="161"/>
        <v>24</v>
      </c>
      <c r="R256" s="2">
        <f t="shared" si="162"/>
        <v>10</v>
      </c>
      <c r="S256" s="3">
        <f t="shared" si="163"/>
        <v>24</v>
      </c>
      <c r="T256" s="2"/>
      <c r="U256" s="3"/>
      <c r="V256" s="2"/>
      <c r="W256" s="3"/>
      <c r="X256" s="2">
        <v>0.2</v>
      </c>
      <c r="Y256" s="2">
        <v>10</v>
      </c>
      <c r="Z256" s="3">
        <f>Y256*X256*12</f>
        <v>24</v>
      </c>
      <c r="AA256" s="2">
        <f t="shared" si="167"/>
        <v>10</v>
      </c>
      <c r="AB256" s="3">
        <f t="shared" si="167"/>
        <v>24</v>
      </c>
      <c r="AC256" s="2"/>
      <c r="AD256" s="109" t="b">
        <f t="shared" si="134"/>
        <v>0</v>
      </c>
      <c r="AE256" s="109" t="b">
        <f t="shared" si="135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2"/>
        <v>#DIV/0!</v>
      </c>
      <c r="H257" s="108" t="e">
        <f t="shared" si="133"/>
        <v>#DIV/0!</v>
      </c>
      <c r="I257" s="2">
        <f t="shared" si="158"/>
        <v>0</v>
      </c>
      <c r="J257" s="3">
        <f t="shared" si="158"/>
        <v>0</v>
      </c>
      <c r="K257" s="2"/>
      <c r="L257" s="3"/>
      <c r="M257" s="2"/>
      <c r="N257" s="3"/>
      <c r="O257" s="2"/>
      <c r="P257" s="2"/>
      <c r="Q257" s="3">
        <f t="shared" si="161"/>
        <v>0</v>
      </c>
      <c r="R257" s="2">
        <f t="shared" si="162"/>
        <v>0</v>
      </c>
      <c r="S257" s="3">
        <f t="shared" si="163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7"/>
        <v>0</v>
      </c>
      <c r="AB257" s="3">
        <f t="shared" si="167"/>
        <v>0</v>
      </c>
      <c r="AC257" s="2"/>
      <c r="AD257" s="109" t="b">
        <f t="shared" si="134"/>
        <v>1</v>
      </c>
      <c r="AE257" s="109" t="b">
        <f t="shared" si="135"/>
        <v>1</v>
      </c>
    </row>
    <row r="258" spans="1:31" s="176" customFormat="1">
      <c r="A258" s="4"/>
      <c r="B258" s="4" t="s">
        <v>108</v>
      </c>
      <c r="C258" s="4">
        <f>SUM(C241:C257)</f>
        <v>210</v>
      </c>
      <c r="D258" s="5">
        <f>SUM(D241:D257)</f>
        <v>586.19999999999993</v>
      </c>
      <c r="E258" s="4">
        <f>SUM(E241:E257)</f>
        <v>210</v>
      </c>
      <c r="F258" s="5">
        <f>SUM(F241:F257)</f>
        <v>586.19999999999993</v>
      </c>
      <c r="G258" s="175">
        <f t="shared" si="132"/>
        <v>1</v>
      </c>
      <c r="H258" s="175">
        <f t="shared" si="133"/>
        <v>1</v>
      </c>
      <c r="I258" s="4">
        <f t="shared" ref="I258:N258" si="168">SUM(I241:I257)</f>
        <v>0</v>
      </c>
      <c r="J258" s="5">
        <f t="shared" si="168"/>
        <v>0</v>
      </c>
      <c r="K258" s="4">
        <f t="shared" si="168"/>
        <v>0</v>
      </c>
      <c r="L258" s="5">
        <f t="shared" si="168"/>
        <v>0</v>
      </c>
      <c r="M258" s="4">
        <f t="shared" si="168"/>
        <v>0</v>
      </c>
      <c r="N258" s="5">
        <f t="shared" si="168"/>
        <v>0</v>
      </c>
      <c r="O258" s="4">
        <f t="shared" ref="O258:W258" si="169">SUM(O241:O257)</f>
        <v>1.5999999999999999</v>
      </c>
      <c r="P258" s="4">
        <f t="shared" si="169"/>
        <v>210</v>
      </c>
      <c r="Q258" s="5">
        <f t="shared" si="169"/>
        <v>586.19999999999993</v>
      </c>
      <c r="R258" s="4">
        <f t="shared" si="169"/>
        <v>210</v>
      </c>
      <c r="S258" s="5">
        <f t="shared" si="169"/>
        <v>586.19999999999993</v>
      </c>
      <c r="T258" s="4">
        <f t="shared" si="169"/>
        <v>0</v>
      </c>
      <c r="U258" s="5">
        <f t="shared" si="169"/>
        <v>0</v>
      </c>
      <c r="V258" s="4">
        <f t="shared" si="169"/>
        <v>0</v>
      </c>
      <c r="W258" s="5">
        <f t="shared" si="169"/>
        <v>0</v>
      </c>
      <c r="X258" s="4">
        <v>1.5999999999999999</v>
      </c>
      <c r="Y258" s="4">
        <f>SUM(Y241:Y257)</f>
        <v>210</v>
      </c>
      <c r="Z258" s="5">
        <f>SUM(Z241:Z257)</f>
        <v>586.19999999999993</v>
      </c>
      <c r="AA258" s="4">
        <f>SUM(AA241:AA257)</f>
        <v>210</v>
      </c>
      <c r="AB258" s="5">
        <f>SUM(AB241:AB257)</f>
        <v>586.19999999999993</v>
      </c>
      <c r="AC258" s="4"/>
      <c r="AD258" s="109" t="b">
        <f t="shared" si="134"/>
        <v>0</v>
      </c>
      <c r="AE258" s="109" t="b">
        <f t="shared" si="135"/>
        <v>1</v>
      </c>
    </row>
    <row r="259" spans="1:31" s="176" customFormat="1">
      <c r="A259" s="4"/>
      <c r="B259" s="4" t="s">
        <v>12</v>
      </c>
      <c r="C259" s="4">
        <f>C258</f>
        <v>210</v>
      </c>
      <c r="D259" s="5">
        <f>D258</f>
        <v>586.19999999999993</v>
      </c>
      <c r="E259" s="4">
        <f>E258</f>
        <v>210</v>
      </c>
      <c r="F259" s="5">
        <f>F258</f>
        <v>586.19999999999993</v>
      </c>
      <c r="G259" s="175">
        <f t="shared" si="132"/>
        <v>1</v>
      </c>
      <c r="H259" s="175">
        <f t="shared" si="133"/>
        <v>1</v>
      </c>
      <c r="I259" s="4">
        <f t="shared" ref="I259:W259" si="170">I258</f>
        <v>0</v>
      </c>
      <c r="J259" s="5">
        <f t="shared" si="170"/>
        <v>0</v>
      </c>
      <c r="K259" s="4">
        <f t="shared" si="170"/>
        <v>0</v>
      </c>
      <c r="L259" s="5">
        <f t="shared" si="170"/>
        <v>0</v>
      </c>
      <c r="M259" s="4">
        <f t="shared" si="170"/>
        <v>0</v>
      </c>
      <c r="N259" s="5">
        <f t="shared" si="170"/>
        <v>0</v>
      </c>
      <c r="O259" s="4">
        <f t="shared" si="170"/>
        <v>1.5999999999999999</v>
      </c>
      <c r="P259" s="4">
        <f t="shared" si="170"/>
        <v>210</v>
      </c>
      <c r="Q259" s="5">
        <f t="shared" si="170"/>
        <v>586.19999999999993</v>
      </c>
      <c r="R259" s="4">
        <f t="shared" si="170"/>
        <v>210</v>
      </c>
      <c r="S259" s="5">
        <f t="shared" si="170"/>
        <v>586.19999999999993</v>
      </c>
      <c r="T259" s="4">
        <f t="shared" si="170"/>
        <v>0</v>
      </c>
      <c r="U259" s="5">
        <f t="shared" si="170"/>
        <v>0</v>
      </c>
      <c r="V259" s="4">
        <f t="shared" si="170"/>
        <v>0</v>
      </c>
      <c r="W259" s="5">
        <f t="shared" si="170"/>
        <v>0</v>
      </c>
      <c r="X259" s="4">
        <v>1.5999999999999999</v>
      </c>
      <c r="Y259" s="4">
        <f>Y258</f>
        <v>210</v>
      </c>
      <c r="Z259" s="5">
        <f>Z258</f>
        <v>586.19999999999993</v>
      </c>
      <c r="AA259" s="4">
        <f>AA258</f>
        <v>210</v>
      </c>
      <c r="AB259" s="5">
        <f>AB258</f>
        <v>586.19999999999993</v>
      </c>
      <c r="AC259" s="4"/>
      <c r="AD259" s="109" t="b">
        <f t="shared" si="134"/>
        <v>0</v>
      </c>
      <c r="AE259" s="109" t="b">
        <f t="shared" si="135"/>
        <v>1</v>
      </c>
    </row>
    <row r="260" spans="1:31" s="176" customFormat="1" ht="31.5">
      <c r="A260" s="4"/>
      <c r="B260" s="4" t="s">
        <v>169</v>
      </c>
      <c r="C260" s="4">
        <f>C259+C238</f>
        <v>210</v>
      </c>
      <c r="D260" s="5">
        <f>D259+D238</f>
        <v>586.19999999999993</v>
      </c>
      <c r="E260" s="4">
        <f>E259+E238</f>
        <v>210</v>
      </c>
      <c r="F260" s="5">
        <f>F259+F238</f>
        <v>586.19999999999993</v>
      </c>
      <c r="G260" s="175">
        <f t="shared" si="132"/>
        <v>1</v>
      </c>
      <c r="H260" s="175">
        <f t="shared" si="133"/>
        <v>1</v>
      </c>
      <c r="I260" s="4">
        <f t="shared" ref="I260:W260" si="171">I259+I238</f>
        <v>0</v>
      </c>
      <c r="J260" s="5">
        <f t="shared" si="171"/>
        <v>0</v>
      </c>
      <c r="K260" s="4">
        <f t="shared" si="171"/>
        <v>0</v>
      </c>
      <c r="L260" s="5">
        <f t="shared" si="171"/>
        <v>0</v>
      </c>
      <c r="M260" s="4">
        <f t="shared" si="171"/>
        <v>0</v>
      </c>
      <c r="N260" s="5">
        <f t="shared" si="171"/>
        <v>0</v>
      </c>
      <c r="O260" s="4">
        <f t="shared" si="171"/>
        <v>1.5999999999999999</v>
      </c>
      <c r="P260" s="4">
        <f t="shared" si="171"/>
        <v>210</v>
      </c>
      <c r="Q260" s="5">
        <f t="shared" si="171"/>
        <v>586.19999999999993</v>
      </c>
      <c r="R260" s="4">
        <f t="shared" si="171"/>
        <v>210</v>
      </c>
      <c r="S260" s="5">
        <f t="shared" si="171"/>
        <v>586.19999999999993</v>
      </c>
      <c r="T260" s="4">
        <f t="shared" si="171"/>
        <v>0</v>
      </c>
      <c r="U260" s="5">
        <f t="shared" si="171"/>
        <v>0</v>
      </c>
      <c r="V260" s="4">
        <f t="shared" si="171"/>
        <v>0</v>
      </c>
      <c r="W260" s="5">
        <f t="shared" si="171"/>
        <v>0</v>
      </c>
      <c r="X260" s="4">
        <v>1.5999999999999999</v>
      </c>
      <c r="Y260" s="4">
        <f>Y259+Y238</f>
        <v>210</v>
      </c>
      <c r="Z260" s="5">
        <f>Z259+Z238</f>
        <v>586.19999999999993</v>
      </c>
      <c r="AA260" s="4">
        <f>AA259+AA238</f>
        <v>210</v>
      </c>
      <c r="AB260" s="5">
        <f>AB259+AB238</f>
        <v>586.19999999999993</v>
      </c>
      <c r="AC260" s="4"/>
      <c r="AD260" s="109" t="b">
        <f t="shared" si="134"/>
        <v>0</v>
      </c>
      <c r="AE260" s="109" t="b">
        <f t="shared" si="135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4"/>
        <v>1</v>
      </c>
      <c r="AE261" s="109" t="b">
        <f t="shared" si="135"/>
        <v>1</v>
      </c>
    </row>
    <row r="262" spans="1:31" s="176" customFormat="1" ht="31.5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4"/>
        <v>1</v>
      </c>
      <c r="AE262" s="109" t="b">
        <f t="shared" si="135"/>
        <v>1</v>
      </c>
    </row>
    <row r="263" spans="1:31" ht="47.2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4"/>
        <v>1</v>
      </c>
      <c r="AE263" s="109" t="b">
        <f t="shared" si="135"/>
        <v>1</v>
      </c>
    </row>
    <row r="264" spans="1:31">
      <c r="A264" s="2"/>
      <c r="B264" s="2" t="s">
        <v>125</v>
      </c>
      <c r="C264" s="2">
        <v>253</v>
      </c>
      <c r="D264" s="3">
        <v>1.7711517999999999</v>
      </c>
      <c r="E264" s="2"/>
      <c r="F264" s="3"/>
      <c r="G264" s="108">
        <f t="shared" ref="G264:G326" si="172">E264/C264</f>
        <v>0</v>
      </c>
      <c r="H264" s="108">
        <f t="shared" ref="H264:H326" si="173">F264/D264</f>
        <v>0</v>
      </c>
      <c r="I264" s="2">
        <f t="shared" ref="I264:J324" si="174">C264-E264</f>
        <v>253</v>
      </c>
      <c r="J264" s="3">
        <f t="shared" si="174"/>
        <v>1.7711517999999999</v>
      </c>
      <c r="K264" s="2"/>
      <c r="L264" s="3"/>
      <c r="M264" s="2"/>
      <c r="N264" s="3"/>
      <c r="O264" s="2">
        <f>0.002*5</f>
        <v>0.01</v>
      </c>
      <c r="P264" s="2">
        <v>234</v>
      </c>
      <c r="Q264" s="3">
        <f t="shared" ref="Q264:Q270" si="175">P264*O264</f>
        <v>2.34</v>
      </c>
      <c r="R264" s="2">
        <f t="shared" ref="R264:S266" si="176">K264+M264+P264</f>
        <v>234</v>
      </c>
      <c r="S264" s="3">
        <f t="shared" si="176"/>
        <v>2.34</v>
      </c>
      <c r="T264" s="2"/>
      <c r="U264" s="3"/>
      <c r="V264" s="2"/>
      <c r="W264" s="3"/>
      <c r="X264" s="2">
        <v>0.01</v>
      </c>
      <c r="Y264" s="2">
        <v>234</v>
      </c>
      <c r="Z264" s="3">
        <f>X264*Y264</f>
        <v>2.34</v>
      </c>
      <c r="AA264" s="2">
        <f t="shared" ref="AA264:AB266" si="177">T264+V264+Y264</f>
        <v>234</v>
      </c>
      <c r="AB264" s="3">
        <f t="shared" si="177"/>
        <v>2.34</v>
      </c>
      <c r="AC264" s="2"/>
      <c r="AD264" s="109" t="b">
        <f t="shared" ref="AD264:AD327" si="178">X264*Y264=Z264</f>
        <v>1</v>
      </c>
      <c r="AE264" s="109" t="b">
        <f t="shared" ref="AE264:AE327" si="179">U264+W264+Z264=AB264</f>
        <v>1</v>
      </c>
    </row>
    <row r="265" spans="1:31">
      <c r="A265" s="2"/>
      <c r="B265" s="2" t="s">
        <v>173</v>
      </c>
      <c r="C265" s="2">
        <v>464</v>
      </c>
      <c r="D265" s="3">
        <v>3.2482784000000002</v>
      </c>
      <c r="E265" s="2"/>
      <c r="F265" s="3"/>
      <c r="G265" s="108">
        <f t="shared" si="172"/>
        <v>0</v>
      </c>
      <c r="H265" s="108">
        <f t="shared" si="173"/>
        <v>0</v>
      </c>
      <c r="I265" s="2">
        <f t="shared" si="174"/>
        <v>464</v>
      </c>
      <c r="J265" s="3">
        <f t="shared" si="174"/>
        <v>3.2482784000000002</v>
      </c>
      <c r="K265" s="2"/>
      <c r="L265" s="3"/>
      <c r="M265" s="2"/>
      <c r="N265" s="3"/>
      <c r="O265" s="2">
        <f>0.002*5</f>
        <v>0.01</v>
      </c>
      <c r="P265" s="2">
        <v>619</v>
      </c>
      <c r="Q265" s="3">
        <f t="shared" si="175"/>
        <v>6.19</v>
      </c>
      <c r="R265" s="2">
        <f t="shared" si="176"/>
        <v>619</v>
      </c>
      <c r="S265" s="3">
        <f t="shared" si="176"/>
        <v>6.19</v>
      </c>
      <c r="T265" s="2"/>
      <c r="U265" s="3"/>
      <c r="V265" s="2"/>
      <c r="W265" s="3"/>
      <c r="X265" s="2">
        <v>0.01</v>
      </c>
      <c r="Y265" s="2">
        <v>619</v>
      </c>
      <c r="Z265" s="3">
        <f>X265*Y265</f>
        <v>6.19</v>
      </c>
      <c r="AA265" s="2">
        <f t="shared" si="177"/>
        <v>619</v>
      </c>
      <c r="AB265" s="3">
        <f t="shared" si="177"/>
        <v>6.19</v>
      </c>
      <c r="AC265" s="2"/>
      <c r="AD265" s="109" t="b">
        <f t="shared" si="178"/>
        <v>1</v>
      </c>
      <c r="AE265" s="109" t="b">
        <f t="shared" si="179"/>
        <v>1</v>
      </c>
    </row>
    <row r="266" spans="1:31">
      <c r="A266" s="2"/>
      <c r="B266" s="2" t="s">
        <v>174</v>
      </c>
      <c r="C266" s="2">
        <v>528</v>
      </c>
      <c r="D266" s="3">
        <v>3.6963168</v>
      </c>
      <c r="E266" s="2"/>
      <c r="F266" s="3"/>
      <c r="G266" s="108">
        <f t="shared" si="172"/>
        <v>0</v>
      </c>
      <c r="H266" s="108">
        <f t="shared" si="173"/>
        <v>0</v>
      </c>
      <c r="I266" s="2">
        <f t="shared" si="174"/>
        <v>528</v>
      </c>
      <c r="J266" s="3">
        <f t="shared" si="174"/>
        <v>3.6963168</v>
      </c>
      <c r="K266" s="2"/>
      <c r="L266" s="3"/>
      <c r="M266" s="2"/>
      <c r="N266" s="3"/>
      <c r="O266" s="2">
        <f>0.002*5</f>
        <v>0.01</v>
      </c>
      <c r="P266" s="2">
        <v>478</v>
      </c>
      <c r="Q266" s="3">
        <f t="shared" si="175"/>
        <v>4.78</v>
      </c>
      <c r="R266" s="2">
        <f t="shared" si="176"/>
        <v>478</v>
      </c>
      <c r="S266" s="3">
        <f t="shared" si="176"/>
        <v>4.78</v>
      </c>
      <c r="T266" s="2"/>
      <c r="U266" s="3"/>
      <c r="V266" s="2"/>
      <c r="W266" s="3"/>
      <c r="X266" s="2">
        <v>0.01</v>
      </c>
      <c r="Y266" s="2">
        <v>478</v>
      </c>
      <c r="Z266" s="3">
        <f>X266*Y266</f>
        <v>4.78</v>
      </c>
      <c r="AA266" s="2">
        <f t="shared" si="177"/>
        <v>478</v>
      </c>
      <c r="AB266" s="3">
        <f t="shared" si="177"/>
        <v>4.78</v>
      </c>
      <c r="AC266" s="2"/>
      <c r="AD266" s="109" t="b">
        <f t="shared" si="178"/>
        <v>1</v>
      </c>
      <c r="AE266" s="109" t="b">
        <f t="shared" si="179"/>
        <v>1</v>
      </c>
    </row>
    <row r="267" spans="1:31" ht="31.5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8"/>
        <v>1</v>
      </c>
      <c r="AE267" s="109" t="b">
        <f t="shared" si="179"/>
        <v>1</v>
      </c>
    </row>
    <row r="268" spans="1:31">
      <c r="A268" s="2"/>
      <c r="B268" s="2" t="s">
        <v>125</v>
      </c>
      <c r="C268" s="2">
        <v>253</v>
      </c>
      <c r="D268" s="3">
        <v>1.5180506</v>
      </c>
      <c r="E268" s="2"/>
      <c r="F268" s="3"/>
      <c r="G268" s="108">
        <f t="shared" si="172"/>
        <v>0</v>
      </c>
      <c r="H268" s="108">
        <f t="shared" si="173"/>
        <v>0</v>
      </c>
      <c r="I268" s="2">
        <f t="shared" si="174"/>
        <v>253</v>
      </c>
      <c r="J268" s="3">
        <f t="shared" si="174"/>
        <v>1.5180506</v>
      </c>
      <c r="K268" s="2"/>
      <c r="L268" s="3"/>
      <c r="M268" s="2"/>
      <c r="N268" s="3"/>
      <c r="O268" s="2">
        <f>0.001*10</f>
        <v>0.01</v>
      </c>
      <c r="P268" s="2">
        <f>P264</f>
        <v>234</v>
      </c>
      <c r="Q268" s="3">
        <f t="shared" si="175"/>
        <v>2.34</v>
      </c>
      <c r="R268" s="2">
        <f t="shared" ref="R268:R274" si="180">K268+M268+P268</f>
        <v>234</v>
      </c>
      <c r="S268" s="3">
        <f t="shared" ref="S268:S274" si="181">L268+N268+Q268</f>
        <v>2.34</v>
      </c>
      <c r="T268" s="2"/>
      <c r="U268" s="3"/>
      <c r="V268" s="2"/>
      <c r="W268" s="3"/>
      <c r="X268" s="2">
        <v>0.01</v>
      </c>
      <c r="Y268" s="2">
        <v>234</v>
      </c>
      <c r="Z268" s="3">
        <f t="shared" ref="Z268:Z274" si="182">X268*Y268</f>
        <v>2.34</v>
      </c>
      <c r="AA268" s="2">
        <f t="shared" ref="AA268:AB274" si="183">T268+V268+Y268</f>
        <v>234</v>
      </c>
      <c r="AB268" s="3">
        <f t="shared" si="183"/>
        <v>2.34</v>
      </c>
      <c r="AC268" s="2"/>
      <c r="AD268" s="109" t="b">
        <f t="shared" si="178"/>
        <v>1</v>
      </c>
      <c r="AE268" s="109" t="b">
        <f t="shared" si="179"/>
        <v>1</v>
      </c>
    </row>
    <row r="269" spans="1:31">
      <c r="A269" s="2"/>
      <c r="B269" s="2" t="s">
        <v>173</v>
      </c>
      <c r="C269" s="2">
        <v>464</v>
      </c>
      <c r="D269" s="3">
        <v>2.7840927999999998</v>
      </c>
      <c r="E269" s="2"/>
      <c r="F269" s="3"/>
      <c r="G269" s="108">
        <f t="shared" si="172"/>
        <v>0</v>
      </c>
      <c r="H269" s="108">
        <f t="shared" si="173"/>
        <v>0</v>
      </c>
      <c r="I269" s="2">
        <f t="shared" si="174"/>
        <v>464</v>
      </c>
      <c r="J269" s="3">
        <f t="shared" si="174"/>
        <v>2.7840927999999998</v>
      </c>
      <c r="K269" s="2"/>
      <c r="L269" s="3"/>
      <c r="M269" s="2"/>
      <c r="N269" s="3"/>
      <c r="O269" s="2">
        <f>0.001*10</f>
        <v>0.01</v>
      </c>
      <c r="P269" s="2">
        <f>P265</f>
        <v>619</v>
      </c>
      <c r="Q269" s="3">
        <f t="shared" si="175"/>
        <v>6.19</v>
      </c>
      <c r="R269" s="2">
        <f t="shared" si="180"/>
        <v>619</v>
      </c>
      <c r="S269" s="3">
        <f t="shared" si="181"/>
        <v>6.19</v>
      </c>
      <c r="T269" s="2"/>
      <c r="U269" s="3"/>
      <c r="V269" s="2"/>
      <c r="W269" s="3"/>
      <c r="X269" s="2">
        <v>0.01</v>
      </c>
      <c r="Y269" s="2">
        <v>619</v>
      </c>
      <c r="Z269" s="3">
        <f t="shared" si="182"/>
        <v>6.19</v>
      </c>
      <c r="AA269" s="2">
        <f t="shared" si="183"/>
        <v>619</v>
      </c>
      <c r="AB269" s="3">
        <f t="shared" si="183"/>
        <v>6.19</v>
      </c>
      <c r="AC269" s="2"/>
      <c r="AD269" s="109" t="b">
        <f t="shared" si="178"/>
        <v>1</v>
      </c>
      <c r="AE269" s="109" t="b">
        <f t="shared" si="179"/>
        <v>1</v>
      </c>
    </row>
    <row r="270" spans="1:31">
      <c r="A270" s="2"/>
      <c r="B270" s="2" t="s">
        <v>174</v>
      </c>
      <c r="C270" s="2">
        <v>528</v>
      </c>
      <c r="D270" s="3">
        <v>3.1681056000000001</v>
      </c>
      <c r="E270" s="2"/>
      <c r="F270" s="3"/>
      <c r="G270" s="108">
        <f t="shared" si="172"/>
        <v>0</v>
      </c>
      <c r="H270" s="108">
        <f t="shared" si="173"/>
        <v>0</v>
      </c>
      <c r="I270" s="2">
        <f t="shared" si="174"/>
        <v>528</v>
      </c>
      <c r="J270" s="3">
        <f t="shared" si="174"/>
        <v>3.1681056000000001</v>
      </c>
      <c r="K270" s="2"/>
      <c r="L270" s="3"/>
      <c r="M270" s="2"/>
      <c r="N270" s="3"/>
      <c r="O270" s="2">
        <f>0.001*10</f>
        <v>0.01</v>
      </c>
      <c r="P270" s="2">
        <f>P266</f>
        <v>478</v>
      </c>
      <c r="Q270" s="3">
        <f t="shared" si="175"/>
        <v>4.78</v>
      </c>
      <c r="R270" s="2">
        <f t="shared" si="180"/>
        <v>478</v>
      </c>
      <c r="S270" s="3">
        <f t="shared" si="181"/>
        <v>4.78</v>
      </c>
      <c r="T270" s="2"/>
      <c r="U270" s="3"/>
      <c r="V270" s="2"/>
      <c r="W270" s="3"/>
      <c r="X270" s="2">
        <v>0.01</v>
      </c>
      <c r="Y270" s="2">
        <v>478</v>
      </c>
      <c r="Z270" s="3">
        <f t="shared" si="182"/>
        <v>4.78</v>
      </c>
      <c r="AA270" s="2">
        <f t="shared" si="183"/>
        <v>478</v>
      </c>
      <c r="AB270" s="3">
        <f t="shared" si="183"/>
        <v>4.78</v>
      </c>
      <c r="AC270" s="2"/>
      <c r="AD270" s="109" t="b">
        <f t="shared" si="178"/>
        <v>1</v>
      </c>
      <c r="AE270" s="109" t="b">
        <f t="shared" si="179"/>
        <v>1</v>
      </c>
    </row>
    <row r="271" spans="1:31" ht="47.2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2"/>
        <v>#DIV/0!</v>
      </c>
      <c r="H271" s="108" t="e">
        <f t="shared" si="173"/>
        <v>#DIV/0!</v>
      </c>
      <c r="I271" s="2">
        <f t="shared" si="174"/>
        <v>0</v>
      </c>
      <c r="J271" s="3">
        <f t="shared" si="174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0"/>
        <v>0</v>
      </c>
      <c r="S271" s="3">
        <f t="shared" si="181"/>
        <v>0</v>
      </c>
      <c r="T271" s="2"/>
      <c r="U271" s="3"/>
      <c r="V271" s="2"/>
      <c r="W271" s="3"/>
      <c r="X271" s="2">
        <v>0.06</v>
      </c>
      <c r="Y271" s="2"/>
      <c r="Z271" s="3">
        <f t="shared" si="182"/>
        <v>0</v>
      </c>
      <c r="AA271" s="2">
        <f t="shared" si="183"/>
        <v>0</v>
      </c>
      <c r="AB271" s="3">
        <f t="shared" si="183"/>
        <v>0</v>
      </c>
      <c r="AC271" s="2"/>
      <c r="AD271" s="109" t="b">
        <f t="shared" si="178"/>
        <v>1</v>
      </c>
      <c r="AE271" s="109" t="b">
        <f t="shared" si="179"/>
        <v>1</v>
      </c>
    </row>
    <row r="272" spans="1:31" ht="31.5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2"/>
        <v>#DIV/0!</v>
      </c>
      <c r="H272" s="108" t="e">
        <f t="shared" si="173"/>
        <v>#DIV/0!</v>
      </c>
      <c r="I272" s="2">
        <f t="shared" si="174"/>
        <v>0</v>
      </c>
      <c r="J272" s="3">
        <f t="shared" si="174"/>
        <v>0</v>
      </c>
      <c r="K272" s="2"/>
      <c r="L272" s="3"/>
      <c r="M272" s="2"/>
      <c r="N272" s="3"/>
      <c r="O272" s="2"/>
      <c r="P272" s="2"/>
      <c r="Q272" s="3"/>
      <c r="R272" s="2">
        <f t="shared" si="180"/>
        <v>0</v>
      </c>
      <c r="S272" s="3">
        <f t="shared" si="181"/>
        <v>0</v>
      </c>
      <c r="T272" s="2"/>
      <c r="U272" s="3"/>
      <c r="V272" s="2"/>
      <c r="W272" s="3"/>
      <c r="X272" s="2"/>
      <c r="Y272" s="2"/>
      <c r="Z272" s="3">
        <f t="shared" si="182"/>
        <v>0</v>
      </c>
      <c r="AA272" s="2">
        <f t="shared" si="183"/>
        <v>0</v>
      </c>
      <c r="AB272" s="3">
        <f t="shared" si="183"/>
        <v>0</v>
      </c>
      <c r="AC272" s="2"/>
      <c r="AD272" s="109" t="b">
        <f t="shared" si="178"/>
        <v>1</v>
      </c>
      <c r="AE272" s="109" t="b">
        <f t="shared" si="179"/>
        <v>1</v>
      </c>
    </row>
    <row r="273" spans="1:31" ht="110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2"/>
        <v>#DIV/0!</v>
      </c>
      <c r="H273" s="108" t="e">
        <f t="shared" si="173"/>
        <v>#DIV/0!</v>
      </c>
      <c r="I273" s="2">
        <f t="shared" si="174"/>
        <v>0</v>
      </c>
      <c r="J273" s="3">
        <f t="shared" si="174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0"/>
        <v>0</v>
      </c>
      <c r="S273" s="3">
        <f t="shared" si="181"/>
        <v>0</v>
      </c>
      <c r="T273" s="2"/>
      <c r="U273" s="3"/>
      <c r="V273" s="2"/>
      <c r="W273" s="3"/>
      <c r="X273" s="2">
        <v>0.06</v>
      </c>
      <c r="Y273" s="2"/>
      <c r="Z273" s="3">
        <f t="shared" si="182"/>
        <v>0</v>
      </c>
      <c r="AA273" s="2">
        <f t="shared" si="183"/>
        <v>0</v>
      </c>
      <c r="AB273" s="3">
        <f t="shared" si="183"/>
        <v>0</v>
      </c>
      <c r="AC273" s="2"/>
      <c r="AD273" s="109" t="b">
        <f t="shared" si="178"/>
        <v>1</v>
      </c>
      <c r="AE273" s="109" t="b">
        <f t="shared" si="179"/>
        <v>1</v>
      </c>
    </row>
    <row r="274" spans="1:31" ht="110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2"/>
        <v>#DIV/0!</v>
      </c>
      <c r="H274" s="108" t="e">
        <f t="shared" si="173"/>
        <v>#DIV/0!</v>
      </c>
      <c r="I274" s="2">
        <f t="shared" si="174"/>
        <v>0</v>
      </c>
      <c r="J274" s="3">
        <f t="shared" si="174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0"/>
        <v>0</v>
      </c>
      <c r="S274" s="3">
        <f t="shared" si="181"/>
        <v>0</v>
      </c>
      <c r="T274" s="2"/>
      <c r="U274" s="3"/>
      <c r="V274" s="2"/>
      <c r="W274" s="3"/>
      <c r="X274" s="2">
        <v>0.06</v>
      </c>
      <c r="Y274" s="2"/>
      <c r="Z274" s="3">
        <f t="shared" si="182"/>
        <v>0</v>
      </c>
      <c r="AA274" s="2">
        <f t="shared" si="183"/>
        <v>0</v>
      </c>
      <c r="AB274" s="3">
        <f t="shared" si="183"/>
        <v>0</v>
      </c>
      <c r="AC274" s="2"/>
      <c r="AD274" s="109" t="b">
        <f t="shared" si="178"/>
        <v>1</v>
      </c>
      <c r="AE274" s="109" t="b">
        <f t="shared" si="179"/>
        <v>1</v>
      </c>
    </row>
    <row r="275" spans="1:31" s="176" customFormat="1" ht="31.5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8"/>
        <v>1</v>
      </c>
      <c r="AE275" s="109" t="b">
        <f t="shared" si="179"/>
        <v>1</v>
      </c>
    </row>
    <row r="276" spans="1:31" ht="141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2"/>
        <v>#DIV/0!</v>
      </c>
      <c r="H276" s="108" t="e">
        <f t="shared" si="173"/>
        <v>#DIV/0!</v>
      </c>
      <c r="I276" s="2">
        <f t="shared" si="174"/>
        <v>0</v>
      </c>
      <c r="J276" s="3">
        <f t="shared" si="174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4">K276+M276+P276</f>
        <v>0</v>
      </c>
      <c r="S276" s="3">
        <f t="shared" si="184"/>
        <v>0</v>
      </c>
      <c r="T276" s="2"/>
      <c r="U276" s="3"/>
      <c r="V276" s="2"/>
      <c r="W276" s="3"/>
      <c r="X276" s="2"/>
      <c r="Y276" s="2"/>
      <c r="Z276" s="3">
        <f>X276*Y276</f>
        <v>0</v>
      </c>
      <c r="AA276" s="2">
        <f t="shared" ref="AA276:AB279" si="185">T276+V276+Y276</f>
        <v>0</v>
      </c>
      <c r="AB276" s="3">
        <f t="shared" si="185"/>
        <v>0</v>
      </c>
      <c r="AC276" s="2"/>
      <c r="AD276" s="109" t="b">
        <f t="shared" si="178"/>
        <v>1</v>
      </c>
      <c r="AE276" s="109" t="b">
        <f t="shared" si="179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2"/>
        <v>0</v>
      </c>
      <c r="H277" s="108">
        <f t="shared" si="173"/>
        <v>0</v>
      </c>
      <c r="I277" s="2">
        <f t="shared" si="174"/>
        <v>10</v>
      </c>
      <c r="J277" s="3">
        <f t="shared" si="174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4"/>
        <v>10</v>
      </c>
      <c r="S277" s="3">
        <f t="shared" si="184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si="185"/>
        <v>10</v>
      </c>
      <c r="AB277" s="3">
        <f t="shared" si="185"/>
        <v>0.2</v>
      </c>
      <c r="AC277" s="2"/>
      <c r="AD277" s="109" t="b">
        <f t="shared" si="178"/>
        <v>1</v>
      </c>
      <c r="AE277" s="109" t="b">
        <f t="shared" si="179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2"/>
        <v>0</v>
      </c>
      <c r="H278" s="108">
        <f t="shared" si="173"/>
        <v>0</v>
      </c>
      <c r="I278" s="2">
        <f t="shared" si="174"/>
        <v>10</v>
      </c>
      <c r="J278" s="3">
        <f t="shared" si="174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4"/>
        <v>10</v>
      </c>
      <c r="S278" s="3">
        <f t="shared" si="184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5"/>
        <v>10</v>
      </c>
      <c r="AB278" s="3">
        <f t="shared" si="185"/>
        <v>0.2</v>
      </c>
      <c r="AC278" s="2"/>
      <c r="AD278" s="109" t="b">
        <f t="shared" si="178"/>
        <v>1</v>
      </c>
      <c r="AE278" s="109" t="b">
        <f t="shared" si="179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2"/>
        <v>0</v>
      </c>
      <c r="H279" s="108">
        <f t="shared" si="173"/>
        <v>0</v>
      </c>
      <c r="I279" s="2">
        <f t="shared" si="174"/>
        <v>12</v>
      </c>
      <c r="J279" s="3">
        <f t="shared" si="174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4"/>
        <v>12</v>
      </c>
      <c r="S279" s="3">
        <f t="shared" si="184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5"/>
        <v>12</v>
      </c>
      <c r="AB279" s="3">
        <f t="shared" si="185"/>
        <v>0.24</v>
      </c>
      <c r="AC279" s="2"/>
      <c r="AD279" s="109" t="b">
        <f t="shared" si="178"/>
        <v>1</v>
      </c>
      <c r="AE279" s="109" t="b">
        <f t="shared" si="179"/>
        <v>1</v>
      </c>
    </row>
    <row r="280" spans="1:31" s="176" customFormat="1" ht="47.2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8"/>
        <v>1</v>
      </c>
      <c r="AE280" s="109" t="b">
        <f t="shared" si="179"/>
        <v>1</v>
      </c>
    </row>
    <row r="281" spans="1:31">
      <c r="A281" s="2">
        <v>11.06</v>
      </c>
      <c r="B281" s="2" t="s">
        <v>183</v>
      </c>
      <c r="C281" s="2">
        <v>3</v>
      </c>
      <c r="D281" s="3">
        <v>0.06</v>
      </c>
      <c r="E281" s="2"/>
      <c r="F281" s="3"/>
      <c r="G281" s="108">
        <f t="shared" si="172"/>
        <v>0</v>
      </c>
      <c r="H281" s="108">
        <f t="shared" si="173"/>
        <v>0</v>
      </c>
      <c r="I281" s="2">
        <f t="shared" si="174"/>
        <v>3</v>
      </c>
      <c r="J281" s="3">
        <f t="shared" si="174"/>
        <v>0.06</v>
      </c>
      <c r="K281" s="2"/>
      <c r="L281" s="3"/>
      <c r="M281" s="2"/>
      <c r="N281" s="3"/>
      <c r="O281" s="2">
        <v>0.02</v>
      </c>
      <c r="P281" s="2">
        <v>5</v>
      </c>
      <c r="Q281" s="3">
        <f>P281*O281</f>
        <v>0.1</v>
      </c>
      <c r="R281" s="2">
        <f>K281+M281+P281</f>
        <v>5</v>
      </c>
      <c r="S281" s="3">
        <f>L281+N281+Q281</f>
        <v>0.1</v>
      </c>
      <c r="T281" s="2"/>
      <c r="U281" s="3"/>
      <c r="V281" s="2"/>
      <c r="W281" s="3"/>
      <c r="X281" s="2">
        <v>0.02</v>
      </c>
      <c r="Y281" s="2">
        <v>5</v>
      </c>
      <c r="Z281" s="3">
        <f>X281*Y281</f>
        <v>0.1</v>
      </c>
      <c r="AA281" s="2">
        <f>T281+V281+Y281</f>
        <v>5</v>
      </c>
      <c r="AB281" s="3">
        <f>U281+W281+Z281</f>
        <v>0.1</v>
      </c>
      <c r="AC281" s="2"/>
      <c r="AD281" s="109" t="b">
        <f t="shared" si="178"/>
        <v>1</v>
      </c>
      <c r="AE281" s="109" t="b">
        <f t="shared" si="179"/>
        <v>1</v>
      </c>
    </row>
    <row r="282" spans="1:31" ht="31.5">
      <c r="A282" s="2">
        <v>11.07</v>
      </c>
      <c r="B282" s="2" t="s">
        <v>184</v>
      </c>
      <c r="C282" s="2">
        <v>60</v>
      </c>
      <c r="D282" s="3">
        <v>0.96</v>
      </c>
      <c r="E282" s="2"/>
      <c r="F282" s="3"/>
      <c r="G282" s="108">
        <f t="shared" si="172"/>
        <v>0</v>
      </c>
      <c r="H282" s="108">
        <f t="shared" si="173"/>
        <v>0</v>
      </c>
      <c r="I282" s="2">
        <f t="shared" si="174"/>
        <v>60</v>
      </c>
      <c r="J282" s="3">
        <f t="shared" si="174"/>
        <v>0.96</v>
      </c>
      <c r="K282" s="2"/>
      <c r="L282" s="3"/>
      <c r="M282" s="2"/>
      <c r="N282" s="3"/>
      <c r="O282" s="2">
        <v>1.6E-2</v>
      </c>
      <c r="P282" s="2">
        <v>104</v>
      </c>
      <c r="Q282" s="3">
        <f>P282*O282</f>
        <v>1.6640000000000001</v>
      </c>
      <c r="R282" s="2">
        <f>K282+M282+P282</f>
        <v>104</v>
      </c>
      <c r="S282" s="3">
        <f>L282+N282+Q282</f>
        <v>1.6640000000000001</v>
      </c>
      <c r="T282" s="2"/>
      <c r="U282" s="3"/>
      <c r="V282" s="2"/>
      <c r="W282" s="3"/>
      <c r="X282" s="2">
        <v>1.6E-2</v>
      </c>
      <c r="Y282" s="2">
        <v>104</v>
      </c>
      <c r="Z282" s="3">
        <f>X282*Y282</f>
        <v>1.6640000000000001</v>
      </c>
      <c r="AA282" s="2">
        <f>T282+V282+Y282</f>
        <v>104</v>
      </c>
      <c r="AB282" s="3">
        <f>U282+W282+Z282</f>
        <v>1.6640000000000001</v>
      </c>
      <c r="AC282" s="2"/>
      <c r="AD282" s="109" t="b">
        <f t="shared" si="178"/>
        <v>1</v>
      </c>
      <c r="AE282" s="109" t="b">
        <f t="shared" si="179"/>
        <v>1</v>
      </c>
    </row>
    <row r="283" spans="1:31" s="176" customFormat="1">
      <c r="A283" s="4"/>
      <c r="B283" s="4" t="s">
        <v>108</v>
      </c>
      <c r="C283" s="4">
        <f>SUM(C263:C282)</f>
        <v>2585</v>
      </c>
      <c r="D283" s="5">
        <f>SUM(D263:D282)</f>
        <v>17.429995999999999</v>
      </c>
      <c r="E283" s="4">
        <f>SUM(E263:E282)</f>
        <v>0</v>
      </c>
      <c r="F283" s="5">
        <f>SUM(F263:F282)</f>
        <v>0</v>
      </c>
      <c r="G283" s="175">
        <f t="shared" si="172"/>
        <v>0</v>
      </c>
      <c r="H283" s="175">
        <f t="shared" si="173"/>
        <v>0</v>
      </c>
      <c r="I283" s="4">
        <f t="shared" ref="I283:AB283" si="186">SUM(I263:I282)</f>
        <v>2585</v>
      </c>
      <c r="J283" s="5">
        <f t="shared" si="186"/>
        <v>17.429995999999999</v>
      </c>
      <c r="K283" s="4">
        <f t="shared" si="186"/>
        <v>0</v>
      </c>
      <c r="L283" s="5">
        <f t="shared" si="186"/>
        <v>0</v>
      </c>
      <c r="M283" s="4">
        <f t="shared" si="186"/>
        <v>0</v>
      </c>
      <c r="N283" s="5">
        <f t="shared" si="186"/>
        <v>0</v>
      </c>
      <c r="O283" s="4">
        <f t="shared" si="186"/>
        <v>0.33600000000000008</v>
      </c>
      <c r="P283" s="4">
        <f t="shared" si="186"/>
        <v>2803</v>
      </c>
      <c r="Q283" s="5">
        <f t="shared" si="186"/>
        <v>29.024000000000004</v>
      </c>
      <c r="R283" s="4">
        <f t="shared" si="186"/>
        <v>2803</v>
      </c>
      <c r="S283" s="5">
        <f t="shared" si="186"/>
        <v>29.024000000000004</v>
      </c>
      <c r="T283" s="4">
        <f t="shared" si="186"/>
        <v>0</v>
      </c>
      <c r="U283" s="5">
        <f t="shared" si="186"/>
        <v>0</v>
      </c>
      <c r="V283" s="4">
        <f t="shared" si="186"/>
        <v>0</v>
      </c>
      <c r="W283" s="5">
        <f t="shared" si="186"/>
        <v>0</v>
      </c>
      <c r="X283" s="4">
        <v>0.29700000000000004</v>
      </c>
      <c r="Y283" s="4">
        <f t="shared" si="186"/>
        <v>2803</v>
      </c>
      <c r="Z283" s="5">
        <f t="shared" si="186"/>
        <v>29.024000000000004</v>
      </c>
      <c r="AA283" s="4">
        <f t="shared" si="186"/>
        <v>2803</v>
      </c>
      <c r="AB283" s="5">
        <f t="shared" si="186"/>
        <v>29.024000000000004</v>
      </c>
      <c r="AC283" s="4"/>
      <c r="AD283" s="109" t="b">
        <f t="shared" si="178"/>
        <v>0</v>
      </c>
      <c r="AE283" s="109" t="b">
        <f t="shared" si="179"/>
        <v>1</v>
      </c>
    </row>
    <row r="284" spans="1:31" s="176" customFormat="1" ht="63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8"/>
        <v>1</v>
      </c>
      <c r="AE284" s="109" t="b">
        <f t="shared" si="179"/>
        <v>1</v>
      </c>
    </row>
    <row r="285" spans="1:31" ht="31.5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8"/>
        <v>1</v>
      </c>
      <c r="AE285" s="109" t="b">
        <f t="shared" si="179"/>
        <v>1</v>
      </c>
    </row>
    <row r="286" spans="1:31" ht="47.25">
      <c r="A286" s="2"/>
      <c r="B286" s="2" t="s">
        <v>187</v>
      </c>
      <c r="C286" s="2">
        <v>12</v>
      </c>
      <c r="D286" s="3">
        <v>36</v>
      </c>
      <c r="E286" s="2">
        <f t="shared" ref="E286:F290" si="187">C286</f>
        <v>12</v>
      </c>
      <c r="F286" s="3">
        <f t="shared" si="187"/>
        <v>36</v>
      </c>
      <c r="G286" s="108">
        <f t="shared" si="172"/>
        <v>1</v>
      </c>
      <c r="H286" s="108">
        <f t="shared" si="173"/>
        <v>1</v>
      </c>
      <c r="I286" s="2">
        <f t="shared" si="174"/>
        <v>0</v>
      </c>
      <c r="J286" s="3">
        <f t="shared" si="174"/>
        <v>0</v>
      </c>
      <c r="K286" s="2"/>
      <c r="L286" s="3"/>
      <c r="M286" s="2"/>
      <c r="N286" s="3"/>
      <c r="O286" s="2">
        <v>0.25</v>
      </c>
      <c r="P286" s="2">
        <f>C286</f>
        <v>12</v>
      </c>
      <c r="Q286" s="3">
        <f>P286*O286*12</f>
        <v>36</v>
      </c>
      <c r="R286" s="2">
        <f t="shared" ref="R286:R296" si="188">K286+M286+P286</f>
        <v>12</v>
      </c>
      <c r="S286" s="3">
        <f t="shared" ref="S286:S296" si="189">L286+N286+Q286</f>
        <v>36</v>
      </c>
      <c r="T286" s="2"/>
      <c r="U286" s="3"/>
      <c r="V286" s="2"/>
      <c r="W286" s="3"/>
      <c r="X286" s="2">
        <v>0.25</v>
      </c>
      <c r="Y286" s="2">
        <v>12</v>
      </c>
      <c r="Z286" s="3">
        <f>Y286*X286*12</f>
        <v>36</v>
      </c>
      <c r="AA286" s="2">
        <f t="shared" ref="AA286:AA296" si="190">T286+V286+Y286</f>
        <v>12</v>
      </c>
      <c r="AB286" s="3">
        <f t="shared" ref="AB286:AB296" si="191">U286+W286+Z286</f>
        <v>36</v>
      </c>
      <c r="AC286" s="2"/>
      <c r="AD286" s="109" t="b">
        <f t="shared" si="178"/>
        <v>0</v>
      </c>
      <c r="AE286" s="109" t="b">
        <f t="shared" si="179"/>
        <v>1</v>
      </c>
    </row>
    <row r="287" spans="1:31" ht="31.5">
      <c r="A287" s="2"/>
      <c r="B287" s="2" t="s">
        <v>188</v>
      </c>
      <c r="C287" s="2">
        <v>4</v>
      </c>
      <c r="D287" s="3">
        <v>12</v>
      </c>
      <c r="E287" s="2">
        <f t="shared" si="187"/>
        <v>4</v>
      </c>
      <c r="F287" s="3">
        <f t="shared" si="187"/>
        <v>12</v>
      </c>
      <c r="G287" s="108">
        <f t="shared" si="172"/>
        <v>1</v>
      </c>
      <c r="H287" s="108">
        <f t="shared" si="173"/>
        <v>1</v>
      </c>
      <c r="I287" s="2">
        <f t="shared" si="174"/>
        <v>0</v>
      </c>
      <c r="J287" s="3">
        <f t="shared" si="174"/>
        <v>0</v>
      </c>
      <c r="K287" s="2"/>
      <c r="L287" s="3"/>
      <c r="M287" s="2"/>
      <c r="N287" s="3"/>
      <c r="O287" s="2">
        <v>0.25</v>
      </c>
      <c r="P287" s="2">
        <f>C287</f>
        <v>4</v>
      </c>
      <c r="Q287" s="3">
        <f>P287*O287*12</f>
        <v>12</v>
      </c>
      <c r="R287" s="2">
        <f t="shared" si="188"/>
        <v>4</v>
      </c>
      <c r="S287" s="3">
        <f t="shared" si="189"/>
        <v>12</v>
      </c>
      <c r="T287" s="2"/>
      <c r="U287" s="3"/>
      <c r="V287" s="2"/>
      <c r="W287" s="3"/>
      <c r="X287" s="2">
        <v>0.25</v>
      </c>
      <c r="Y287" s="2">
        <v>4</v>
      </c>
      <c r="Z287" s="3">
        <f>Y287*X287*12</f>
        <v>12</v>
      </c>
      <c r="AA287" s="2">
        <f t="shared" si="190"/>
        <v>4</v>
      </c>
      <c r="AB287" s="3">
        <f t="shared" si="191"/>
        <v>12</v>
      </c>
      <c r="AC287" s="2"/>
      <c r="AD287" s="109" t="b">
        <f t="shared" si="178"/>
        <v>0</v>
      </c>
      <c r="AE287" s="109" t="b">
        <f t="shared" si="179"/>
        <v>1</v>
      </c>
    </row>
    <row r="288" spans="1:31" ht="47.25">
      <c r="A288" s="2"/>
      <c r="B288" s="2" t="s">
        <v>189</v>
      </c>
      <c r="C288" s="2">
        <v>2</v>
      </c>
      <c r="D288" s="3">
        <v>6</v>
      </c>
      <c r="E288" s="2">
        <f t="shared" si="187"/>
        <v>2</v>
      </c>
      <c r="F288" s="3">
        <f t="shared" si="187"/>
        <v>6</v>
      </c>
      <c r="G288" s="108">
        <f t="shared" si="172"/>
        <v>1</v>
      </c>
      <c r="H288" s="108">
        <f t="shared" si="173"/>
        <v>1</v>
      </c>
      <c r="I288" s="2">
        <f t="shared" si="174"/>
        <v>0</v>
      </c>
      <c r="J288" s="3">
        <f t="shared" si="174"/>
        <v>0</v>
      </c>
      <c r="K288" s="2"/>
      <c r="L288" s="3"/>
      <c r="M288" s="2"/>
      <c r="N288" s="3"/>
      <c r="O288" s="2">
        <v>0.25</v>
      </c>
      <c r="P288" s="2">
        <f>C288</f>
        <v>2</v>
      </c>
      <c r="Q288" s="3">
        <f>P288*O288*12</f>
        <v>6</v>
      </c>
      <c r="R288" s="2">
        <f t="shared" si="188"/>
        <v>2</v>
      </c>
      <c r="S288" s="3">
        <f t="shared" si="189"/>
        <v>6</v>
      </c>
      <c r="T288" s="2"/>
      <c r="U288" s="3"/>
      <c r="V288" s="2"/>
      <c r="W288" s="3"/>
      <c r="X288" s="2">
        <v>0.25</v>
      </c>
      <c r="Y288" s="2">
        <v>2</v>
      </c>
      <c r="Z288" s="3">
        <f>Y288*X288*12</f>
        <v>6</v>
      </c>
      <c r="AA288" s="2">
        <f t="shared" si="190"/>
        <v>2</v>
      </c>
      <c r="AB288" s="3">
        <f t="shared" si="191"/>
        <v>6</v>
      </c>
      <c r="AC288" s="2"/>
      <c r="AD288" s="109" t="b">
        <f t="shared" si="178"/>
        <v>0</v>
      </c>
      <c r="AE288" s="109" t="b">
        <f t="shared" si="179"/>
        <v>1</v>
      </c>
    </row>
    <row r="289" spans="1:31" ht="31.5">
      <c r="A289" s="2"/>
      <c r="B289" s="2" t="s">
        <v>190</v>
      </c>
      <c r="C289" s="2">
        <v>2</v>
      </c>
      <c r="D289" s="3">
        <v>4.8000000000000007</v>
      </c>
      <c r="E289" s="2">
        <f t="shared" si="187"/>
        <v>2</v>
      </c>
      <c r="F289" s="3">
        <f t="shared" si="187"/>
        <v>4.8000000000000007</v>
      </c>
      <c r="G289" s="108">
        <f t="shared" si="172"/>
        <v>1</v>
      </c>
      <c r="H289" s="108">
        <f t="shared" si="173"/>
        <v>1</v>
      </c>
      <c r="I289" s="2">
        <f t="shared" si="174"/>
        <v>0</v>
      </c>
      <c r="J289" s="3">
        <f t="shared" si="174"/>
        <v>0</v>
      </c>
      <c r="K289" s="2"/>
      <c r="L289" s="3"/>
      <c r="M289" s="2"/>
      <c r="N289" s="3"/>
      <c r="O289" s="2">
        <v>0.2</v>
      </c>
      <c r="P289" s="2">
        <f>C289</f>
        <v>2</v>
      </c>
      <c r="Q289" s="3">
        <f>P289*O289*12</f>
        <v>4.8000000000000007</v>
      </c>
      <c r="R289" s="2">
        <f t="shared" si="188"/>
        <v>2</v>
      </c>
      <c r="S289" s="3">
        <f t="shared" si="189"/>
        <v>4.8000000000000007</v>
      </c>
      <c r="T289" s="2"/>
      <c r="U289" s="3"/>
      <c r="V289" s="2"/>
      <c r="W289" s="3"/>
      <c r="X289" s="2">
        <v>0.2</v>
      </c>
      <c r="Y289" s="2">
        <v>2</v>
      </c>
      <c r="Z289" s="3">
        <f>Y289*X289*12</f>
        <v>4.8000000000000007</v>
      </c>
      <c r="AA289" s="2">
        <f t="shared" si="190"/>
        <v>2</v>
      </c>
      <c r="AB289" s="3">
        <f t="shared" si="191"/>
        <v>4.8000000000000007</v>
      </c>
      <c r="AC289" s="2"/>
      <c r="AD289" s="109" t="b">
        <f t="shared" si="178"/>
        <v>0</v>
      </c>
      <c r="AE289" s="109" t="b">
        <f t="shared" si="179"/>
        <v>1</v>
      </c>
    </row>
    <row r="290" spans="1:31" ht="63">
      <c r="A290" s="2"/>
      <c r="B290" s="2" t="s">
        <v>191</v>
      </c>
      <c r="C290" s="2">
        <v>4</v>
      </c>
      <c r="D290" s="3">
        <v>12</v>
      </c>
      <c r="E290" s="2">
        <f t="shared" si="187"/>
        <v>4</v>
      </c>
      <c r="F290" s="3">
        <f t="shared" si="187"/>
        <v>12</v>
      </c>
      <c r="G290" s="108">
        <f t="shared" si="172"/>
        <v>1</v>
      </c>
      <c r="H290" s="108">
        <f t="shared" si="173"/>
        <v>1</v>
      </c>
      <c r="I290" s="2">
        <f t="shared" si="174"/>
        <v>0</v>
      </c>
      <c r="J290" s="3">
        <f t="shared" si="174"/>
        <v>0</v>
      </c>
      <c r="K290" s="2"/>
      <c r="L290" s="3"/>
      <c r="M290" s="2"/>
      <c r="N290" s="3"/>
      <c r="O290" s="2">
        <v>0.25</v>
      </c>
      <c r="P290" s="2">
        <f>C290</f>
        <v>4</v>
      </c>
      <c r="Q290" s="3">
        <f>P290*O290*12</f>
        <v>12</v>
      </c>
      <c r="R290" s="2">
        <f t="shared" si="188"/>
        <v>4</v>
      </c>
      <c r="S290" s="3">
        <f t="shared" si="189"/>
        <v>12</v>
      </c>
      <c r="T290" s="2"/>
      <c r="U290" s="3"/>
      <c r="V290" s="2"/>
      <c r="W290" s="3"/>
      <c r="X290" s="2">
        <v>0.25</v>
      </c>
      <c r="Y290" s="2">
        <v>4</v>
      </c>
      <c r="Z290" s="3">
        <f>Y290*X290*12</f>
        <v>12</v>
      </c>
      <c r="AA290" s="2">
        <f t="shared" si="190"/>
        <v>4</v>
      </c>
      <c r="AB290" s="3">
        <f t="shared" si="191"/>
        <v>12</v>
      </c>
      <c r="AC290" s="2"/>
      <c r="AD290" s="109" t="b">
        <f t="shared" si="178"/>
        <v>0</v>
      </c>
      <c r="AE290" s="109" t="b">
        <f t="shared" si="179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2"/>
        <v>#DIV/0!</v>
      </c>
      <c r="H291" s="108" t="e">
        <f t="shared" si="173"/>
        <v>#DIV/0!</v>
      </c>
      <c r="I291" s="2">
        <f t="shared" si="174"/>
        <v>0</v>
      </c>
      <c r="J291" s="3">
        <f t="shared" si="174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2">P291*O291</f>
        <v>0</v>
      </c>
      <c r="R291" s="2">
        <f t="shared" si="188"/>
        <v>0</v>
      </c>
      <c r="S291" s="3">
        <f t="shared" si="189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3">X291*Y291</f>
        <v>0</v>
      </c>
      <c r="AA291" s="2">
        <f t="shared" si="190"/>
        <v>0</v>
      </c>
      <c r="AB291" s="3">
        <f t="shared" si="191"/>
        <v>0</v>
      </c>
      <c r="AC291" s="2"/>
      <c r="AD291" s="109" t="b">
        <f t="shared" si="178"/>
        <v>1</v>
      </c>
      <c r="AE291" s="109" t="b">
        <f t="shared" si="179"/>
        <v>1</v>
      </c>
    </row>
    <row r="292" spans="1:31" ht="47.2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2"/>
        <v>#DIV/0!</v>
      </c>
      <c r="H292" s="108" t="e">
        <f t="shared" si="173"/>
        <v>#DIV/0!</v>
      </c>
      <c r="I292" s="2">
        <f t="shared" si="174"/>
        <v>0</v>
      </c>
      <c r="J292" s="3">
        <f t="shared" si="174"/>
        <v>0</v>
      </c>
      <c r="K292" s="2"/>
      <c r="L292" s="3"/>
      <c r="M292" s="2"/>
      <c r="N292" s="3"/>
      <c r="O292" s="2">
        <v>1</v>
      </c>
      <c r="P292" s="2"/>
      <c r="Q292" s="3">
        <f t="shared" si="192"/>
        <v>0</v>
      </c>
      <c r="R292" s="2">
        <f t="shared" si="188"/>
        <v>0</v>
      </c>
      <c r="S292" s="3">
        <f t="shared" si="189"/>
        <v>0</v>
      </c>
      <c r="T292" s="2"/>
      <c r="U292" s="3"/>
      <c r="V292" s="2"/>
      <c r="W292" s="3"/>
      <c r="X292" s="2">
        <v>1</v>
      </c>
      <c r="Y292" s="2"/>
      <c r="Z292" s="3">
        <f t="shared" si="193"/>
        <v>0</v>
      </c>
      <c r="AA292" s="2">
        <f t="shared" si="190"/>
        <v>0</v>
      </c>
      <c r="AB292" s="3">
        <f t="shared" si="191"/>
        <v>0</v>
      </c>
      <c r="AC292" s="2"/>
      <c r="AD292" s="109" t="b">
        <f t="shared" si="178"/>
        <v>1</v>
      </c>
      <c r="AE292" s="109" t="b">
        <f t="shared" si="179"/>
        <v>1</v>
      </c>
    </row>
    <row r="293" spans="1:31">
      <c r="A293" s="2">
        <f>+A292+0.01</f>
        <v>12.04</v>
      </c>
      <c r="B293" s="2" t="s">
        <v>193</v>
      </c>
      <c r="C293" s="2">
        <v>2</v>
      </c>
      <c r="D293" s="3">
        <v>1</v>
      </c>
      <c r="E293" s="2">
        <f>C293</f>
        <v>2</v>
      </c>
      <c r="F293" s="3">
        <f>D293</f>
        <v>1</v>
      </c>
      <c r="G293" s="108">
        <f t="shared" si="172"/>
        <v>1</v>
      </c>
      <c r="H293" s="108">
        <f t="shared" si="173"/>
        <v>1</v>
      </c>
      <c r="I293" s="2">
        <f t="shared" si="174"/>
        <v>0</v>
      </c>
      <c r="J293" s="3">
        <f t="shared" si="174"/>
        <v>0</v>
      </c>
      <c r="K293" s="2"/>
      <c r="L293" s="3"/>
      <c r="M293" s="2"/>
      <c r="N293" s="3"/>
      <c r="O293" s="2">
        <v>0.5</v>
      </c>
      <c r="P293" s="2">
        <f>C293</f>
        <v>2</v>
      </c>
      <c r="Q293" s="3">
        <f t="shared" si="192"/>
        <v>1</v>
      </c>
      <c r="R293" s="2">
        <f t="shared" si="188"/>
        <v>2</v>
      </c>
      <c r="S293" s="3">
        <f t="shared" si="189"/>
        <v>1</v>
      </c>
      <c r="T293" s="2"/>
      <c r="U293" s="3"/>
      <c r="V293" s="2"/>
      <c r="W293" s="3"/>
      <c r="X293" s="2">
        <v>0.5</v>
      </c>
      <c r="Y293" s="2">
        <v>2</v>
      </c>
      <c r="Z293" s="3">
        <f t="shared" si="193"/>
        <v>1</v>
      </c>
      <c r="AA293" s="2">
        <f t="shared" si="190"/>
        <v>2</v>
      </c>
      <c r="AB293" s="3">
        <f t="shared" si="191"/>
        <v>1</v>
      </c>
      <c r="AC293" s="2"/>
      <c r="AD293" s="109" t="b">
        <f t="shared" si="178"/>
        <v>1</v>
      </c>
      <c r="AE293" s="109" t="b">
        <f t="shared" si="179"/>
        <v>1</v>
      </c>
    </row>
    <row r="294" spans="1:31" ht="31.5">
      <c r="A294" s="2">
        <f>+A293+0.01</f>
        <v>12.049999999999999</v>
      </c>
      <c r="B294" s="2" t="s">
        <v>194</v>
      </c>
      <c r="C294" s="2">
        <v>2</v>
      </c>
      <c r="D294" s="3">
        <v>0.6</v>
      </c>
      <c r="E294" s="2">
        <f>C294</f>
        <v>2</v>
      </c>
      <c r="F294" s="3">
        <f>D294</f>
        <v>0.6</v>
      </c>
      <c r="G294" s="108">
        <f t="shared" si="172"/>
        <v>1</v>
      </c>
      <c r="H294" s="108">
        <f t="shared" si="173"/>
        <v>1</v>
      </c>
      <c r="I294" s="2">
        <f t="shared" si="174"/>
        <v>0</v>
      </c>
      <c r="J294" s="3">
        <f t="shared" si="174"/>
        <v>0</v>
      </c>
      <c r="K294" s="2"/>
      <c r="L294" s="3"/>
      <c r="M294" s="2"/>
      <c r="N294" s="3"/>
      <c r="O294" s="2">
        <v>0.3</v>
      </c>
      <c r="P294" s="2">
        <f>C294</f>
        <v>2</v>
      </c>
      <c r="Q294" s="3">
        <f t="shared" si="192"/>
        <v>0.6</v>
      </c>
      <c r="R294" s="2">
        <f t="shared" si="188"/>
        <v>2</v>
      </c>
      <c r="S294" s="3">
        <f t="shared" si="189"/>
        <v>0.6</v>
      </c>
      <c r="T294" s="2"/>
      <c r="U294" s="3"/>
      <c r="V294" s="2"/>
      <c r="W294" s="3"/>
      <c r="X294" s="2">
        <v>0.3</v>
      </c>
      <c r="Y294" s="2">
        <v>2</v>
      </c>
      <c r="Z294" s="3">
        <f t="shared" si="193"/>
        <v>0.6</v>
      </c>
      <c r="AA294" s="2">
        <f t="shared" si="190"/>
        <v>2</v>
      </c>
      <c r="AB294" s="3">
        <f t="shared" si="191"/>
        <v>0.6</v>
      </c>
      <c r="AC294" s="2"/>
      <c r="AD294" s="109" t="b">
        <f t="shared" si="178"/>
        <v>1</v>
      </c>
      <c r="AE294" s="109" t="b">
        <f t="shared" si="179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2"/>
        <v>#DIV/0!</v>
      </c>
      <c r="H295" s="108" t="e">
        <f t="shared" si="173"/>
        <v>#DIV/0!</v>
      </c>
      <c r="I295" s="2">
        <f t="shared" si="174"/>
        <v>0</v>
      </c>
      <c r="J295" s="3">
        <f t="shared" si="174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2"/>
        <v>0</v>
      </c>
      <c r="R295" s="2">
        <f t="shared" si="188"/>
        <v>0</v>
      </c>
      <c r="S295" s="3">
        <f t="shared" si="189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3"/>
        <v>0</v>
      </c>
      <c r="AA295" s="2">
        <f t="shared" si="190"/>
        <v>0</v>
      </c>
      <c r="AB295" s="3">
        <f t="shared" si="191"/>
        <v>0</v>
      </c>
      <c r="AC295" s="2"/>
      <c r="AD295" s="109" t="b">
        <f t="shared" si="178"/>
        <v>1</v>
      </c>
      <c r="AE295" s="109" t="b">
        <f t="shared" si="179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2"/>
        <v>#DIV/0!</v>
      </c>
      <c r="H296" s="108" t="e">
        <f t="shared" si="173"/>
        <v>#DIV/0!</v>
      </c>
      <c r="I296" s="2">
        <f t="shared" si="174"/>
        <v>0</v>
      </c>
      <c r="J296" s="3">
        <f t="shared" si="174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2"/>
        <v>0</v>
      </c>
      <c r="R296" s="2">
        <f t="shared" si="188"/>
        <v>0</v>
      </c>
      <c r="S296" s="3">
        <f t="shared" si="189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3"/>
        <v>0</v>
      </c>
      <c r="AA296" s="2">
        <f t="shared" si="190"/>
        <v>0</v>
      </c>
      <c r="AB296" s="3">
        <f t="shared" si="191"/>
        <v>0</v>
      </c>
      <c r="AC296" s="2"/>
      <c r="AD296" s="109" t="b">
        <f t="shared" si="178"/>
        <v>1</v>
      </c>
      <c r="AE296" s="109" t="b">
        <f t="shared" si="179"/>
        <v>1</v>
      </c>
    </row>
    <row r="297" spans="1:31" s="176" customFormat="1">
      <c r="A297" s="4"/>
      <c r="B297" s="4" t="s">
        <v>108</v>
      </c>
      <c r="C297" s="4">
        <f>SUM(C286:C296)</f>
        <v>28</v>
      </c>
      <c r="D297" s="5">
        <f>SUM(D286:D296)</f>
        <v>72.399999999999991</v>
      </c>
      <c r="E297" s="4">
        <f>SUM(E286:E296)</f>
        <v>28</v>
      </c>
      <c r="F297" s="5">
        <f>SUM(F286:F296)</f>
        <v>72.399999999999991</v>
      </c>
      <c r="G297" s="175">
        <f t="shared" si="172"/>
        <v>1</v>
      </c>
      <c r="H297" s="175">
        <f t="shared" si="173"/>
        <v>1</v>
      </c>
      <c r="I297" s="4">
        <f t="shared" ref="I297:N297" si="194">SUM(I286:I296)</f>
        <v>0</v>
      </c>
      <c r="J297" s="5">
        <f t="shared" si="194"/>
        <v>0</v>
      </c>
      <c r="K297" s="4">
        <f t="shared" si="194"/>
        <v>0</v>
      </c>
      <c r="L297" s="5">
        <f t="shared" si="194"/>
        <v>0</v>
      </c>
      <c r="M297" s="4">
        <f t="shared" si="194"/>
        <v>0</v>
      </c>
      <c r="N297" s="5">
        <f t="shared" si="194"/>
        <v>0</v>
      </c>
      <c r="O297" s="4">
        <f t="shared" ref="O297:AB297" si="195">SUM(O286:O296)</f>
        <v>4.1999999999999993</v>
      </c>
      <c r="P297" s="4">
        <f t="shared" si="195"/>
        <v>28</v>
      </c>
      <c r="Q297" s="5">
        <f t="shared" si="195"/>
        <v>72.399999999999991</v>
      </c>
      <c r="R297" s="4">
        <f t="shared" si="195"/>
        <v>28</v>
      </c>
      <c r="S297" s="5">
        <f t="shared" si="195"/>
        <v>72.399999999999991</v>
      </c>
      <c r="T297" s="4">
        <f t="shared" si="195"/>
        <v>0</v>
      </c>
      <c r="U297" s="5">
        <f t="shared" si="195"/>
        <v>0</v>
      </c>
      <c r="V297" s="4">
        <f t="shared" si="195"/>
        <v>0</v>
      </c>
      <c r="W297" s="5">
        <f t="shared" si="195"/>
        <v>0</v>
      </c>
      <c r="X297" s="4">
        <v>4.1999999999999993</v>
      </c>
      <c r="Y297" s="4">
        <f t="shared" si="195"/>
        <v>28</v>
      </c>
      <c r="Z297" s="5">
        <f t="shared" si="195"/>
        <v>72.399999999999991</v>
      </c>
      <c r="AA297" s="4">
        <f t="shared" si="195"/>
        <v>28</v>
      </c>
      <c r="AB297" s="5">
        <f t="shared" si="195"/>
        <v>72.399999999999991</v>
      </c>
      <c r="AC297" s="4"/>
      <c r="AD297" s="109" t="b">
        <f t="shared" si="178"/>
        <v>0</v>
      </c>
      <c r="AE297" s="109" t="b">
        <f t="shared" si="179"/>
        <v>1</v>
      </c>
    </row>
    <row r="298" spans="1:31" s="176" customFormat="1" ht="47.2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8"/>
        <v>1</v>
      </c>
      <c r="AE298" s="109" t="b">
        <f t="shared" si="179"/>
        <v>1</v>
      </c>
    </row>
    <row r="299" spans="1:31" ht="47.25">
      <c r="A299" s="2">
        <v>13.01</v>
      </c>
      <c r="B299" s="2" t="s">
        <v>198</v>
      </c>
      <c r="C299" s="2">
        <v>11</v>
      </c>
      <c r="D299" s="3">
        <v>33</v>
      </c>
      <c r="E299" s="2">
        <f>C299</f>
        <v>11</v>
      </c>
      <c r="F299" s="3">
        <f>D299</f>
        <v>33</v>
      </c>
      <c r="G299" s="108">
        <f t="shared" si="172"/>
        <v>1</v>
      </c>
      <c r="H299" s="108">
        <f t="shared" si="173"/>
        <v>1</v>
      </c>
      <c r="I299" s="2">
        <f t="shared" ref="I299:J305" si="196">C299-E299</f>
        <v>0</v>
      </c>
      <c r="J299" s="3">
        <f t="shared" si="196"/>
        <v>0</v>
      </c>
      <c r="K299" s="2"/>
      <c r="L299" s="3"/>
      <c r="M299" s="2"/>
      <c r="N299" s="3"/>
      <c r="O299" s="2">
        <v>0.25</v>
      </c>
      <c r="P299" s="2">
        <f>C299</f>
        <v>11</v>
      </c>
      <c r="Q299" s="3">
        <f>P299*O299*12</f>
        <v>33</v>
      </c>
      <c r="R299" s="2">
        <f t="shared" ref="R299:R305" si="197">K299+M299+P299</f>
        <v>11</v>
      </c>
      <c r="S299" s="3">
        <f t="shared" ref="S299:S305" si="198">L299+N299+Q299</f>
        <v>33</v>
      </c>
      <c r="T299" s="2"/>
      <c r="U299" s="3"/>
      <c r="V299" s="2"/>
      <c r="W299" s="3"/>
      <c r="X299" s="2">
        <v>0.25</v>
      </c>
      <c r="Y299" s="2">
        <v>11</v>
      </c>
      <c r="Z299" s="3">
        <f>Y299*X299*12</f>
        <v>33</v>
      </c>
      <c r="AA299" s="2">
        <f t="shared" ref="AA299:AA305" si="199">T299+V299+Y299</f>
        <v>11</v>
      </c>
      <c r="AB299" s="3">
        <f t="shared" ref="AB299:AB305" si="200">U299+W299+Z299</f>
        <v>33</v>
      </c>
      <c r="AC299" s="2"/>
      <c r="AD299" s="109" t="b">
        <f t="shared" si="178"/>
        <v>0</v>
      </c>
      <c r="AE299" s="109" t="b">
        <f t="shared" si="179"/>
        <v>1</v>
      </c>
    </row>
    <row r="300" spans="1:31">
      <c r="A300" s="2">
        <f t="shared" ref="A300:A305" si="201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2"/>
        <v>#DIV/0!</v>
      </c>
      <c r="H300" s="108" t="e">
        <f t="shared" si="173"/>
        <v>#DIV/0!</v>
      </c>
      <c r="I300" s="2">
        <f t="shared" si="196"/>
        <v>0</v>
      </c>
      <c r="J300" s="3">
        <f t="shared" si="196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2">P300*O300</f>
        <v>0</v>
      </c>
      <c r="R300" s="2">
        <f t="shared" si="197"/>
        <v>0</v>
      </c>
      <c r="S300" s="3">
        <f t="shared" si="198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3">X300*Y300</f>
        <v>0</v>
      </c>
      <c r="AA300" s="2">
        <f t="shared" si="199"/>
        <v>0</v>
      </c>
      <c r="AB300" s="3">
        <f t="shared" si="200"/>
        <v>0</v>
      </c>
      <c r="AC300" s="2"/>
      <c r="AD300" s="109" t="b">
        <f t="shared" si="178"/>
        <v>1</v>
      </c>
      <c r="AE300" s="109" t="b">
        <f t="shared" si="179"/>
        <v>1</v>
      </c>
    </row>
    <row r="301" spans="1:31" ht="47.25">
      <c r="A301" s="2">
        <f t="shared" si="201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2"/>
        <v>#DIV/0!</v>
      </c>
      <c r="H301" s="108" t="e">
        <f t="shared" si="173"/>
        <v>#DIV/0!</v>
      </c>
      <c r="I301" s="2">
        <f t="shared" si="196"/>
        <v>0</v>
      </c>
      <c r="J301" s="3">
        <f t="shared" si="196"/>
        <v>0</v>
      </c>
      <c r="K301" s="2"/>
      <c r="L301" s="3"/>
      <c r="M301" s="2"/>
      <c r="N301" s="3"/>
      <c r="O301" s="2">
        <v>0.1</v>
      </c>
      <c r="P301" s="2"/>
      <c r="Q301" s="3">
        <f t="shared" si="202"/>
        <v>0</v>
      </c>
      <c r="R301" s="2">
        <f t="shared" si="197"/>
        <v>0</v>
      </c>
      <c r="S301" s="3">
        <f t="shared" si="198"/>
        <v>0</v>
      </c>
      <c r="T301" s="2"/>
      <c r="U301" s="3"/>
      <c r="V301" s="2"/>
      <c r="W301" s="3"/>
      <c r="X301" s="2">
        <v>0.1</v>
      </c>
      <c r="Y301" s="2"/>
      <c r="Z301" s="3">
        <f t="shared" si="203"/>
        <v>0</v>
      </c>
      <c r="AA301" s="2">
        <f t="shared" si="199"/>
        <v>0</v>
      </c>
      <c r="AB301" s="3">
        <f t="shared" si="200"/>
        <v>0</v>
      </c>
      <c r="AC301" s="2"/>
      <c r="AD301" s="109" t="b">
        <f t="shared" si="178"/>
        <v>1</v>
      </c>
      <c r="AE301" s="109" t="b">
        <f t="shared" si="179"/>
        <v>1</v>
      </c>
    </row>
    <row r="302" spans="1:31">
      <c r="A302" s="2">
        <f t="shared" si="201"/>
        <v>13.04</v>
      </c>
      <c r="B302" s="2" t="s">
        <v>193</v>
      </c>
      <c r="C302" s="2">
        <v>11</v>
      </c>
      <c r="D302" s="3">
        <v>1.1000000000000001</v>
      </c>
      <c r="E302" s="2">
        <f>C302</f>
        <v>11</v>
      </c>
      <c r="F302" s="3">
        <f>D302</f>
        <v>1.1000000000000001</v>
      </c>
      <c r="G302" s="108">
        <f t="shared" si="172"/>
        <v>1</v>
      </c>
      <c r="H302" s="108">
        <f t="shared" si="173"/>
        <v>1</v>
      </c>
      <c r="I302" s="2">
        <f t="shared" si="196"/>
        <v>0</v>
      </c>
      <c r="J302" s="3">
        <f t="shared" si="196"/>
        <v>0</v>
      </c>
      <c r="K302" s="2"/>
      <c r="L302" s="3"/>
      <c r="M302" s="2"/>
      <c r="N302" s="3"/>
      <c r="O302" s="2">
        <v>0.1</v>
      </c>
      <c r="P302" s="2">
        <f>C302</f>
        <v>11</v>
      </c>
      <c r="Q302" s="3">
        <f t="shared" si="202"/>
        <v>1.1000000000000001</v>
      </c>
      <c r="R302" s="2">
        <f t="shared" si="197"/>
        <v>11</v>
      </c>
      <c r="S302" s="3">
        <f t="shared" si="198"/>
        <v>1.1000000000000001</v>
      </c>
      <c r="T302" s="2"/>
      <c r="U302" s="3"/>
      <c r="V302" s="2"/>
      <c r="W302" s="3"/>
      <c r="X302" s="2">
        <v>0.1</v>
      </c>
      <c r="Y302" s="2">
        <v>11</v>
      </c>
      <c r="Z302" s="3">
        <f t="shared" si="203"/>
        <v>1.1000000000000001</v>
      </c>
      <c r="AA302" s="2">
        <f t="shared" si="199"/>
        <v>11</v>
      </c>
      <c r="AB302" s="3">
        <f t="shared" si="200"/>
        <v>1.1000000000000001</v>
      </c>
      <c r="AC302" s="2"/>
      <c r="AD302" s="109" t="b">
        <f t="shared" si="178"/>
        <v>1</v>
      </c>
      <c r="AE302" s="109" t="b">
        <f t="shared" si="179"/>
        <v>1</v>
      </c>
    </row>
    <row r="303" spans="1:31" ht="31.5">
      <c r="A303" s="2">
        <f t="shared" si="201"/>
        <v>13.049999999999999</v>
      </c>
      <c r="B303" s="2" t="s">
        <v>199</v>
      </c>
      <c r="C303" s="2">
        <v>11</v>
      </c>
      <c r="D303" s="3">
        <v>1.3199999999999998</v>
      </c>
      <c r="E303" s="2">
        <f>C303</f>
        <v>11</v>
      </c>
      <c r="F303" s="3">
        <f>D303</f>
        <v>1.3199999999999998</v>
      </c>
      <c r="G303" s="108">
        <f t="shared" si="172"/>
        <v>1</v>
      </c>
      <c r="H303" s="108">
        <f t="shared" si="173"/>
        <v>1</v>
      </c>
      <c r="I303" s="2">
        <f t="shared" si="196"/>
        <v>0</v>
      </c>
      <c r="J303" s="3">
        <f t="shared" si="196"/>
        <v>0</v>
      </c>
      <c r="K303" s="2"/>
      <c r="L303" s="3"/>
      <c r="M303" s="2"/>
      <c r="N303" s="3"/>
      <c r="O303" s="2">
        <f>0.01*12</f>
        <v>0.12</v>
      </c>
      <c r="P303" s="2">
        <f>C303</f>
        <v>11</v>
      </c>
      <c r="Q303" s="3">
        <f t="shared" si="202"/>
        <v>1.3199999999999998</v>
      </c>
      <c r="R303" s="2">
        <f t="shared" si="197"/>
        <v>11</v>
      </c>
      <c r="S303" s="3">
        <f t="shared" si="198"/>
        <v>1.3199999999999998</v>
      </c>
      <c r="T303" s="2"/>
      <c r="U303" s="3"/>
      <c r="V303" s="2"/>
      <c r="W303" s="3"/>
      <c r="X303" s="2">
        <v>0.12</v>
      </c>
      <c r="Y303" s="2">
        <v>11</v>
      </c>
      <c r="Z303" s="3">
        <f t="shared" si="203"/>
        <v>1.3199999999999998</v>
      </c>
      <c r="AA303" s="2">
        <f t="shared" si="199"/>
        <v>11</v>
      </c>
      <c r="AB303" s="3">
        <f t="shared" si="200"/>
        <v>1.3199999999999998</v>
      </c>
      <c r="AC303" s="2"/>
      <c r="AD303" s="109" t="b">
        <f t="shared" si="178"/>
        <v>1</v>
      </c>
      <c r="AE303" s="109" t="b">
        <f t="shared" si="179"/>
        <v>1</v>
      </c>
    </row>
    <row r="304" spans="1:31">
      <c r="A304" s="2">
        <f t="shared" si="201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2"/>
        <v>#DIV/0!</v>
      </c>
      <c r="H304" s="108" t="e">
        <f t="shared" si="173"/>
        <v>#DIV/0!</v>
      </c>
      <c r="I304" s="2">
        <f t="shared" si="196"/>
        <v>0</v>
      </c>
      <c r="J304" s="3">
        <f t="shared" si="196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2"/>
        <v>0</v>
      </c>
      <c r="R304" s="2">
        <f t="shared" si="197"/>
        <v>0</v>
      </c>
      <c r="S304" s="3">
        <f t="shared" si="198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3"/>
        <v>0</v>
      </c>
      <c r="AA304" s="2">
        <f t="shared" si="199"/>
        <v>0</v>
      </c>
      <c r="AB304" s="3">
        <f t="shared" si="200"/>
        <v>0</v>
      </c>
      <c r="AC304" s="2"/>
      <c r="AD304" s="109" t="b">
        <f t="shared" si="178"/>
        <v>1</v>
      </c>
      <c r="AE304" s="109" t="b">
        <f t="shared" si="179"/>
        <v>1</v>
      </c>
    </row>
    <row r="305" spans="1:31">
      <c r="A305" s="2">
        <f t="shared" si="201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2"/>
        <v>#DIV/0!</v>
      </c>
      <c r="H305" s="108" t="e">
        <f t="shared" si="173"/>
        <v>#DIV/0!</v>
      </c>
      <c r="I305" s="2">
        <f t="shared" si="196"/>
        <v>0</v>
      </c>
      <c r="J305" s="3">
        <f t="shared" si="196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2"/>
        <v>0</v>
      </c>
      <c r="R305" s="2">
        <f t="shared" si="197"/>
        <v>0</v>
      </c>
      <c r="S305" s="3">
        <f t="shared" si="198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3"/>
        <v>0</v>
      </c>
      <c r="AA305" s="2">
        <f t="shared" si="199"/>
        <v>0</v>
      </c>
      <c r="AB305" s="3">
        <f t="shared" si="200"/>
        <v>0</v>
      </c>
      <c r="AC305" s="2"/>
      <c r="AD305" s="109" t="b">
        <f t="shared" si="178"/>
        <v>1</v>
      </c>
      <c r="AE305" s="109" t="b">
        <f t="shared" si="179"/>
        <v>1</v>
      </c>
    </row>
    <row r="306" spans="1:31" s="176" customFormat="1">
      <c r="A306" s="4"/>
      <c r="B306" s="4" t="s">
        <v>108</v>
      </c>
      <c r="C306" s="4">
        <f>SUM(C299:C305)</f>
        <v>33</v>
      </c>
      <c r="D306" s="5">
        <f>SUM(D299:D305)</f>
        <v>35.42</v>
      </c>
      <c r="E306" s="4">
        <f>SUM(E299:E305)</f>
        <v>33</v>
      </c>
      <c r="F306" s="5">
        <f>SUM(F299:F305)</f>
        <v>35.42</v>
      </c>
      <c r="G306" s="175">
        <f t="shared" si="172"/>
        <v>1</v>
      </c>
      <c r="H306" s="175">
        <f t="shared" si="173"/>
        <v>1</v>
      </c>
      <c r="I306" s="4">
        <f t="shared" ref="I306:N306" si="204">SUM(I299:I305)</f>
        <v>0</v>
      </c>
      <c r="J306" s="5">
        <f t="shared" si="204"/>
        <v>0</v>
      </c>
      <c r="K306" s="4">
        <f t="shared" si="204"/>
        <v>0</v>
      </c>
      <c r="L306" s="5">
        <f t="shared" si="204"/>
        <v>0</v>
      </c>
      <c r="M306" s="4">
        <f t="shared" si="204"/>
        <v>0</v>
      </c>
      <c r="N306" s="5">
        <f t="shared" si="204"/>
        <v>0</v>
      </c>
      <c r="O306" s="4">
        <f t="shared" ref="O306:AB306" si="205">SUM(O299:O305)</f>
        <v>0.72</v>
      </c>
      <c r="P306" s="4">
        <f t="shared" si="205"/>
        <v>33</v>
      </c>
      <c r="Q306" s="5">
        <f t="shared" si="205"/>
        <v>35.42</v>
      </c>
      <c r="R306" s="4">
        <f t="shared" si="205"/>
        <v>33</v>
      </c>
      <c r="S306" s="5">
        <f t="shared" si="205"/>
        <v>35.42</v>
      </c>
      <c r="T306" s="4">
        <f t="shared" si="205"/>
        <v>0</v>
      </c>
      <c r="U306" s="5">
        <f t="shared" si="205"/>
        <v>0</v>
      </c>
      <c r="V306" s="4">
        <f t="shared" si="205"/>
        <v>0</v>
      </c>
      <c r="W306" s="5">
        <f t="shared" si="205"/>
        <v>0</v>
      </c>
      <c r="X306" s="4">
        <v>0.72</v>
      </c>
      <c r="Y306" s="4">
        <f t="shared" si="205"/>
        <v>33</v>
      </c>
      <c r="Z306" s="5">
        <f t="shared" si="205"/>
        <v>35.42</v>
      </c>
      <c r="AA306" s="4">
        <f t="shared" si="205"/>
        <v>33</v>
      </c>
      <c r="AB306" s="5">
        <f t="shared" si="205"/>
        <v>35.42</v>
      </c>
      <c r="AC306" s="4"/>
      <c r="AD306" s="109" t="b">
        <f t="shared" si="178"/>
        <v>0</v>
      </c>
      <c r="AE306" s="109" t="b">
        <f t="shared" si="179"/>
        <v>1</v>
      </c>
    </row>
    <row r="307" spans="1:31" s="176" customFormat="1" ht="47.2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8"/>
        <v>1</v>
      </c>
      <c r="AE307" s="109" t="b">
        <f t="shared" si="179"/>
        <v>1</v>
      </c>
    </row>
    <row r="308" spans="1:31" ht="94.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2"/>
        <v>#DIV/0!</v>
      </c>
      <c r="H308" s="108" t="e">
        <f t="shared" si="173"/>
        <v>#DIV/0!</v>
      </c>
      <c r="I308" s="2">
        <f t="shared" si="174"/>
        <v>0</v>
      </c>
      <c r="J308" s="3">
        <f t="shared" si="174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6">K308+M308+P308</f>
        <v>0</v>
      </c>
      <c r="S308" s="3">
        <f t="shared" si="206"/>
        <v>0</v>
      </c>
      <c r="T308" s="2"/>
      <c r="U308" s="3"/>
      <c r="V308" s="2"/>
      <c r="W308" s="3"/>
      <c r="X308" s="2"/>
      <c r="Y308" s="2"/>
      <c r="Z308" s="3">
        <f>X308*Y308</f>
        <v>0</v>
      </c>
      <c r="AA308" s="2">
        <f t="shared" ref="AA308:AB310" si="207">T308+V308+Y308</f>
        <v>0</v>
      </c>
      <c r="AB308" s="3">
        <f t="shared" si="207"/>
        <v>0</v>
      </c>
      <c r="AC308" s="2"/>
      <c r="AD308" s="109" t="b">
        <f t="shared" si="178"/>
        <v>1</v>
      </c>
      <c r="AE308" s="109" t="b">
        <f t="shared" si="179"/>
        <v>1</v>
      </c>
    </row>
    <row r="309" spans="1:31" ht="31.5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2"/>
        <v>0</v>
      </c>
      <c r="H309" s="108">
        <f t="shared" si="173"/>
        <v>0</v>
      </c>
      <c r="I309" s="2">
        <f t="shared" si="174"/>
        <v>1</v>
      </c>
      <c r="J309" s="3">
        <f t="shared" si="174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6"/>
        <v>1</v>
      </c>
      <c r="S309" s="3">
        <f t="shared" si="206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 t="shared" si="207"/>
        <v>1</v>
      </c>
      <c r="AB309" s="3">
        <f t="shared" si="207"/>
        <v>50</v>
      </c>
      <c r="AC309" s="2"/>
      <c r="AD309" s="109" t="b">
        <f t="shared" si="178"/>
        <v>1</v>
      </c>
      <c r="AE309" s="109" t="b">
        <f t="shared" si="179"/>
        <v>1</v>
      </c>
    </row>
    <row r="310" spans="1:31" ht="31.5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2"/>
        <v>#DIV/0!</v>
      </c>
      <c r="H310" s="108" t="e">
        <f t="shared" si="173"/>
        <v>#DIV/0!</v>
      </c>
      <c r="I310" s="2">
        <f t="shared" si="174"/>
        <v>0</v>
      </c>
      <c r="J310" s="3">
        <f t="shared" si="174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6"/>
        <v>0</v>
      </c>
      <c r="S310" s="3">
        <f t="shared" si="206"/>
        <v>0</v>
      </c>
      <c r="T310" s="2"/>
      <c r="U310" s="3"/>
      <c r="V310" s="2"/>
      <c r="W310" s="3"/>
      <c r="X310" s="2"/>
      <c r="Y310" s="2"/>
      <c r="Z310" s="3">
        <f>X310*Y310</f>
        <v>0</v>
      </c>
      <c r="AA310" s="2">
        <f t="shared" si="207"/>
        <v>0</v>
      </c>
      <c r="AB310" s="3">
        <f t="shared" si="207"/>
        <v>0</v>
      </c>
      <c r="AC310" s="2"/>
      <c r="AD310" s="109" t="b">
        <f t="shared" si="178"/>
        <v>1</v>
      </c>
      <c r="AE310" s="109" t="b">
        <f t="shared" si="179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2"/>
        <v>0</v>
      </c>
      <c r="H311" s="175">
        <f t="shared" si="173"/>
        <v>0</v>
      </c>
      <c r="I311" s="4">
        <f t="shared" ref="I311:N311" si="208">SUM(I308:I310)</f>
        <v>1</v>
      </c>
      <c r="J311" s="5">
        <f t="shared" si="208"/>
        <v>40.200000000000003</v>
      </c>
      <c r="K311" s="4">
        <f t="shared" si="208"/>
        <v>0</v>
      </c>
      <c r="L311" s="5">
        <f t="shared" si="208"/>
        <v>0</v>
      </c>
      <c r="M311" s="4">
        <f t="shared" si="208"/>
        <v>0</v>
      </c>
      <c r="N311" s="5">
        <f t="shared" si="208"/>
        <v>0</v>
      </c>
      <c r="O311" s="4"/>
      <c r="P311" s="4">
        <f t="shared" ref="P311:AB311" si="209">SUM(P308:P310)</f>
        <v>1</v>
      </c>
      <c r="Q311" s="5">
        <f t="shared" si="209"/>
        <v>50</v>
      </c>
      <c r="R311" s="4">
        <f t="shared" si="209"/>
        <v>1</v>
      </c>
      <c r="S311" s="5">
        <f t="shared" si="209"/>
        <v>50</v>
      </c>
      <c r="T311" s="4">
        <f t="shared" si="209"/>
        <v>0</v>
      </c>
      <c r="U311" s="5">
        <f t="shared" si="209"/>
        <v>0</v>
      </c>
      <c r="V311" s="4">
        <f t="shared" si="209"/>
        <v>0</v>
      </c>
      <c r="W311" s="5">
        <f t="shared" si="209"/>
        <v>0</v>
      </c>
      <c r="X311" s="4"/>
      <c r="Y311" s="4">
        <f t="shared" si="209"/>
        <v>1</v>
      </c>
      <c r="Z311" s="5">
        <f t="shared" si="209"/>
        <v>50</v>
      </c>
      <c r="AA311" s="4">
        <f t="shared" si="209"/>
        <v>1</v>
      </c>
      <c r="AB311" s="5">
        <f t="shared" si="209"/>
        <v>50</v>
      </c>
      <c r="AC311" s="4"/>
      <c r="AD311" s="109" t="b">
        <f t="shared" si="178"/>
        <v>0</v>
      </c>
      <c r="AE311" s="109" t="b">
        <f t="shared" si="179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8"/>
        <v>1</v>
      </c>
      <c r="AE312" s="109" t="b">
        <f t="shared" si="179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2"/>
        <v>#DIV/0!</v>
      </c>
      <c r="H313" s="108" t="e">
        <f t="shared" si="173"/>
        <v>#DIV/0!</v>
      </c>
      <c r="I313" s="2">
        <f t="shared" si="174"/>
        <v>0</v>
      </c>
      <c r="J313" s="3">
        <f t="shared" si="174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8"/>
        <v>1</v>
      </c>
      <c r="AE313" s="109" t="b">
        <f t="shared" si="179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2"/>
        <v>#DIV/0!</v>
      </c>
      <c r="H314" s="108" t="e">
        <f t="shared" si="173"/>
        <v>#DIV/0!</v>
      </c>
      <c r="I314" s="2">
        <f t="shared" si="174"/>
        <v>0</v>
      </c>
      <c r="J314" s="3">
        <f t="shared" si="174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8"/>
        <v>1</v>
      </c>
      <c r="AE314" s="109" t="b">
        <f t="shared" si="179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2"/>
        <v>#DIV/0!</v>
      </c>
      <c r="H315" s="175" t="e">
        <f t="shared" si="173"/>
        <v>#DIV/0!</v>
      </c>
      <c r="I315" s="4">
        <f t="shared" ref="I315:AB315" si="210">SUM(I313:I314)</f>
        <v>0</v>
      </c>
      <c r="J315" s="5">
        <f t="shared" si="210"/>
        <v>0</v>
      </c>
      <c r="K315" s="4">
        <f t="shared" si="210"/>
        <v>0</v>
      </c>
      <c r="L315" s="5">
        <f t="shared" si="210"/>
        <v>0</v>
      </c>
      <c r="M315" s="4">
        <f t="shared" si="210"/>
        <v>0</v>
      </c>
      <c r="N315" s="5">
        <f t="shared" si="210"/>
        <v>0</v>
      </c>
      <c r="O315" s="4">
        <f t="shared" si="210"/>
        <v>0.13</v>
      </c>
      <c r="P315" s="4">
        <f t="shared" si="210"/>
        <v>0</v>
      </c>
      <c r="Q315" s="5">
        <f t="shared" si="210"/>
        <v>0</v>
      </c>
      <c r="R315" s="4">
        <f t="shared" si="210"/>
        <v>0</v>
      </c>
      <c r="S315" s="5">
        <f t="shared" si="210"/>
        <v>0</v>
      </c>
      <c r="T315" s="4">
        <f t="shared" si="210"/>
        <v>0</v>
      </c>
      <c r="U315" s="5">
        <f t="shared" si="210"/>
        <v>0</v>
      </c>
      <c r="V315" s="4">
        <f t="shared" si="210"/>
        <v>0</v>
      </c>
      <c r="W315" s="5">
        <f t="shared" si="210"/>
        <v>0</v>
      </c>
      <c r="X315" s="4">
        <v>0.13</v>
      </c>
      <c r="Y315" s="4">
        <f t="shared" si="210"/>
        <v>0</v>
      </c>
      <c r="Z315" s="5">
        <f t="shared" si="210"/>
        <v>0</v>
      </c>
      <c r="AA315" s="4">
        <f t="shared" si="210"/>
        <v>0</v>
      </c>
      <c r="AB315" s="5">
        <f t="shared" si="210"/>
        <v>0</v>
      </c>
      <c r="AC315" s="4"/>
      <c r="AD315" s="109" t="b">
        <f t="shared" si="178"/>
        <v>1</v>
      </c>
      <c r="AE315" s="109" t="b">
        <f t="shared" si="179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8"/>
        <v>1</v>
      </c>
      <c r="AE316" s="109" t="b">
        <f t="shared" si="179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8"/>
        <v>1</v>
      </c>
      <c r="AE317" s="109" t="b">
        <f t="shared" si="179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8"/>
        <v>1</v>
      </c>
      <c r="AE318" s="109" t="b">
        <f t="shared" si="179"/>
        <v>1</v>
      </c>
    </row>
    <row r="319" spans="1:31">
      <c r="A319" s="2"/>
      <c r="B319" s="2" t="s">
        <v>125</v>
      </c>
      <c r="C319" s="2">
        <v>253</v>
      </c>
      <c r="D319" s="3">
        <v>1.2650000000000001</v>
      </c>
      <c r="E319" s="2">
        <f t="shared" ref="E319:F321" si="211">C319</f>
        <v>253</v>
      </c>
      <c r="F319" s="3">
        <f t="shared" si="211"/>
        <v>1.2650000000000001</v>
      </c>
      <c r="G319" s="108">
        <f t="shared" si="172"/>
        <v>1</v>
      </c>
      <c r="H319" s="108">
        <f t="shared" si="173"/>
        <v>1</v>
      </c>
      <c r="I319" s="2">
        <f t="shared" si="174"/>
        <v>0</v>
      </c>
      <c r="J319" s="3">
        <f t="shared" si="174"/>
        <v>0</v>
      </c>
      <c r="K319" s="2"/>
      <c r="L319" s="3"/>
      <c r="M319" s="2"/>
      <c r="N319" s="3"/>
      <c r="O319" s="2">
        <v>5.0000000000000001E-3</v>
      </c>
      <c r="P319" s="2">
        <f>P264</f>
        <v>234</v>
      </c>
      <c r="Q319" s="3">
        <f>P319*O319</f>
        <v>1.17</v>
      </c>
      <c r="R319" s="2">
        <f t="shared" ref="R319:S321" si="212">K319+M319+P319</f>
        <v>234</v>
      </c>
      <c r="S319" s="3">
        <f t="shared" si="212"/>
        <v>1.17</v>
      </c>
      <c r="T319" s="2"/>
      <c r="U319" s="3"/>
      <c r="V319" s="2"/>
      <c r="W319" s="3"/>
      <c r="X319" s="2">
        <v>5.0000000000000001E-3</v>
      </c>
      <c r="Y319" s="2">
        <v>234</v>
      </c>
      <c r="Z319" s="3">
        <f>X319*Y319</f>
        <v>1.17</v>
      </c>
      <c r="AA319" s="2">
        <f t="shared" ref="AA319:AB321" si="213">T319+V319+Y319</f>
        <v>234</v>
      </c>
      <c r="AB319" s="3">
        <f t="shared" si="213"/>
        <v>1.17</v>
      </c>
      <c r="AC319" s="2"/>
      <c r="AD319" s="109" t="b">
        <f t="shared" si="178"/>
        <v>1</v>
      </c>
      <c r="AE319" s="109" t="b">
        <f t="shared" si="179"/>
        <v>1</v>
      </c>
    </row>
    <row r="320" spans="1:31">
      <c r="A320" s="2"/>
      <c r="B320" s="2" t="s">
        <v>173</v>
      </c>
      <c r="C320" s="2">
        <v>464</v>
      </c>
      <c r="D320" s="3">
        <v>2.3199999999999998</v>
      </c>
      <c r="E320" s="2">
        <f t="shared" si="211"/>
        <v>464</v>
      </c>
      <c r="F320" s="3">
        <f t="shared" si="211"/>
        <v>2.3199999999999998</v>
      </c>
      <c r="G320" s="108">
        <f t="shared" si="172"/>
        <v>1</v>
      </c>
      <c r="H320" s="108">
        <f t="shared" si="173"/>
        <v>1</v>
      </c>
      <c r="I320" s="2">
        <f t="shared" si="174"/>
        <v>0</v>
      </c>
      <c r="J320" s="3">
        <f t="shared" si="174"/>
        <v>0</v>
      </c>
      <c r="K320" s="2"/>
      <c r="L320" s="3"/>
      <c r="M320" s="2"/>
      <c r="N320" s="3"/>
      <c r="O320" s="2">
        <v>5.0000000000000001E-3</v>
      </c>
      <c r="P320" s="2">
        <f>P265</f>
        <v>619</v>
      </c>
      <c r="Q320" s="3">
        <f>P320*O320</f>
        <v>3.0950000000000002</v>
      </c>
      <c r="R320" s="2">
        <f t="shared" si="212"/>
        <v>619</v>
      </c>
      <c r="S320" s="3">
        <f t="shared" si="212"/>
        <v>3.0950000000000002</v>
      </c>
      <c r="T320" s="2"/>
      <c r="U320" s="3"/>
      <c r="V320" s="2"/>
      <c r="W320" s="3"/>
      <c r="X320" s="2">
        <v>5.0000000000000001E-3</v>
      </c>
      <c r="Y320" s="2">
        <v>619</v>
      </c>
      <c r="Z320" s="3">
        <f>X320*Y320</f>
        <v>3.0950000000000002</v>
      </c>
      <c r="AA320" s="2">
        <f t="shared" si="213"/>
        <v>619</v>
      </c>
      <c r="AB320" s="3">
        <f t="shared" si="213"/>
        <v>3.0950000000000002</v>
      </c>
      <c r="AC320" s="2"/>
      <c r="AD320" s="109" t="b">
        <f t="shared" si="178"/>
        <v>1</v>
      </c>
      <c r="AE320" s="109" t="b">
        <f t="shared" si="179"/>
        <v>1</v>
      </c>
    </row>
    <row r="321" spans="1:31" ht="31.5">
      <c r="A321" s="2">
        <v>16.02</v>
      </c>
      <c r="B321" s="2" t="s">
        <v>211</v>
      </c>
      <c r="C321" s="2">
        <v>528</v>
      </c>
      <c r="D321" s="3">
        <v>2.64</v>
      </c>
      <c r="E321" s="2">
        <f t="shared" si="211"/>
        <v>528</v>
      </c>
      <c r="F321" s="3">
        <f t="shared" si="211"/>
        <v>2.64</v>
      </c>
      <c r="G321" s="108">
        <f t="shared" si="172"/>
        <v>1</v>
      </c>
      <c r="H321" s="108">
        <f t="shared" si="173"/>
        <v>1</v>
      </c>
      <c r="I321" s="2">
        <f t="shared" si="174"/>
        <v>0</v>
      </c>
      <c r="J321" s="3">
        <f t="shared" si="174"/>
        <v>0</v>
      </c>
      <c r="K321" s="2"/>
      <c r="L321" s="3"/>
      <c r="M321" s="2"/>
      <c r="N321" s="3"/>
      <c r="O321" s="2">
        <v>5.0000000000000001E-3</v>
      </c>
      <c r="P321" s="2">
        <f>P266</f>
        <v>478</v>
      </c>
      <c r="Q321" s="3">
        <f>P321*O321</f>
        <v>2.39</v>
      </c>
      <c r="R321" s="2">
        <f t="shared" si="212"/>
        <v>478</v>
      </c>
      <c r="S321" s="3">
        <f t="shared" si="212"/>
        <v>2.39</v>
      </c>
      <c r="T321" s="2"/>
      <c r="U321" s="3"/>
      <c r="V321" s="2"/>
      <c r="W321" s="3"/>
      <c r="X321" s="2">
        <v>5.0000000000000001E-3</v>
      </c>
      <c r="Y321" s="2">
        <v>478</v>
      </c>
      <c r="Z321" s="3">
        <f>X321*Y321</f>
        <v>2.39</v>
      </c>
      <c r="AA321" s="2">
        <f t="shared" si="213"/>
        <v>478</v>
      </c>
      <c r="AB321" s="3">
        <f t="shared" si="213"/>
        <v>2.39</v>
      </c>
      <c r="AC321" s="2"/>
      <c r="AD321" s="109" t="b">
        <f t="shared" si="178"/>
        <v>1</v>
      </c>
      <c r="AE321" s="109" t="b">
        <f t="shared" si="179"/>
        <v>1</v>
      </c>
    </row>
    <row r="322" spans="1:31" s="176" customFormat="1">
      <c r="A322" s="4"/>
      <c r="B322" s="4" t="s">
        <v>108</v>
      </c>
      <c r="C322" s="4">
        <f>SUM(C318:C321)</f>
        <v>1245</v>
      </c>
      <c r="D322" s="5">
        <f>SUM(D318:D321)</f>
        <v>6.2249999999999996</v>
      </c>
      <c r="E322" s="4">
        <f>SUM(E318:E321)</f>
        <v>1245</v>
      </c>
      <c r="F322" s="5">
        <f>SUM(F318:F321)</f>
        <v>6.2249999999999996</v>
      </c>
      <c r="G322" s="175">
        <f t="shared" si="172"/>
        <v>1</v>
      </c>
      <c r="H322" s="175">
        <f t="shared" si="173"/>
        <v>1</v>
      </c>
      <c r="I322" s="4">
        <f t="shared" ref="I322:AB322" si="214">SUM(I318:I321)</f>
        <v>0</v>
      </c>
      <c r="J322" s="5">
        <f t="shared" si="214"/>
        <v>0</v>
      </c>
      <c r="K322" s="4">
        <f t="shared" si="214"/>
        <v>0</v>
      </c>
      <c r="L322" s="5">
        <f t="shared" si="214"/>
        <v>0</v>
      </c>
      <c r="M322" s="4">
        <f t="shared" si="214"/>
        <v>0</v>
      </c>
      <c r="N322" s="5">
        <f t="shared" si="214"/>
        <v>0</v>
      </c>
      <c r="O322" s="4">
        <f t="shared" si="214"/>
        <v>1.4999999999999999E-2</v>
      </c>
      <c r="P322" s="4">
        <f t="shared" si="214"/>
        <v>1331</v>
      </c>
      <c r="Q322" s="5">
        <f t="shared" si="214"/>
        <v>6.6550000000000011</v>
      </c>
      <c r="R322" s="4">
        <f t="shared" si="214"/>
        <v>1331</v>
      </c>
      <c r="S322" s="5">
        <f t="shared" si="214"/>
        <v>6.6550000000000011</v>
      </c>
      <c r="T322" s="4">
        <f t="shared" si="214"/>
        <v>0</v>
      </c>
      <c r="U322" s="5">
        <f t="shared" si="214"/>
        <v>0</v>
      </c>
      <c r="V322" s="4">
        <f t="shared" si="214"/>
        <v>0</v>
      </c>
      <c r="W322" s="5">
        <f t="shared" si="214"/>
        <v>0</v>
      </c>
      <c r="X322" s="4">
        <v>1.4999999999999999E-2</v>
      </c>
      <c r="Y322" s="4">
        <f t="shared" si="214"/>
        <v>1331</v>
      </c>
      <c r="Z322" s="5">
        <f t="shared" si="214"/>
        <v>6.6550000000000011</v>
      </c>
      <c r="AA322" s="4">
        <f t="shared" si="214"/>
        <v>1331</v>
      </c>
      <c r="AB322" s="5">
        <f t="shared" si="214"/>
        <v>6.6550000000000011</v>
      </c>
      <c r="AC322" s="4"/>
      <c r="AD322" s="109" t="b">
        <f t="shared" si="178"/>
        <v>0</v>
      </c>
      <c r="AE322" s="109" t="b">
        <f t="shared" si="179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8"/>
        <v>1</v>
      </c>
      <c r="AE323" s="109" t="b">
        <f t="shared" si="179"/>
        <v>1</v>
      </c>
    </row>
    <row r="324" spans="1:31">
      <c r="A324" s="2">
        <v>17.010000000000002</v>
      </c>
      <c r="B324" s="2" t="s">
        <v>210</v>
      </c>
      <c r="C324" s="2">
        <v>111</v>
      </c>
      <c r="D324" s="3">
        <v>5.5500000000000007</v>
      </c>
      <c r="E324" s="2">
        <v>110</v>
      </c>
      <c r="F324" s="3">
        <v>5.5</v>
      </c>
      <c r="G324" s="108">
        <f t="shared" si="172"/>
        <v>0.99099099099099097</v>
      </c>
      <c r="H324" s="108">
        <f t="shared" si="173"/>
        <v>0.99099099099099086</v>
      </c>
      <c r="I324" s="2">
        <f t="shared" si="174"/>
        <v>1</v>
      </c>
      <c r="J324" s="3">
        <f t="shared" si="174"/>
        <v>5.0000000000000711E-2</v>
      </c>
      <c r="K324" s="2"/>
      <c r="L324" s="3"/>
      <c r="M324" s="2"/>
      <c r="N324" s="3"/>
      <c r="O324" s="2">
        <v>0.05</v>
      </c>
      <c r="P324" s="2">
        <v>116</v>
      </c>
      <c r="Q324" s="3">
        <f>P324*O324</f>
        <v>5.8000000000000007</v>
      </c>
      <c r="R324" s="2">
        <f>K324+M324+P324</f>
        <v>116</v>
      </c>
      <c r="S324" s="3">
        <f>L324+N324+Q324</f>
        <v>5.8000000000000007</v>
      </c>
      <c r="T324" s="2"/>
      <c r="U324" s="3"/>
      <c r="V324" s="2"/>
      <c r="W324" s="3"/>
      <c r="X324" s="2">
        <v>0.05</v>
      </c>
      <c r="Y324" s="2">
        <v>116</v>
      </c>
      <c r="Z324" s="3">
        <f>X324*Y324</f>
        <v>5.8000000000000007</v>
      </c>
      <c r="AA324" s="2">
        <f>T324+V324+Y324</f>
        <v>116</v>
      </c>
      <c r="AB324" s="3">
        <f>U324+W324+Z324</f>
        <v>5.8000000000000007</v>
      </c>
      <c r="AC324" s="2"/>
      <c r="AD324" s="109" t="b">
        <f t="shared" si="178"/>
        <v>1</v>
      </c>
      <c r="AE324" s="109" t="b">
        <f t="shared" si="179"/>
        <v>1</v>
      </c>
    </row>
    <row r="325" spans="1:31">
      <c r="A325" s="2">
        <v>17.02</v>
      </c>
      <c r="B325" s="2" t="s">
        <v>206</v>
      </c>
      <c r="C325" s="2">
        <v>76</v>
      </c>
      <c r="D325" s="3">
        <v>5.32</v>
      </c>
      <c r="E325" s="2">
        <f>C325</f>
        <v>76</v>
      </c>
      <c r="F325" s="3">
        <f>D325</f>
        <v>5.32</v>
      </c>
      <c r="G325" s="108">
        <f t="shared" si="172"/>
        <v>1</v>
      </c>
      <c r="H325" s="108">
        <f t="shared" si="173"/>
        <v>1</v>
      </c>
      <c r="I325" s="2">
        <f>C325-E325</f>
        <v>0</v>
      </c>
      <c r="J325" s="3">
        <f>D325-F325</f>
        <v>0</v>
      </c>
      <c r="K325" s="2"/>
      <c r="L325" s="3"/>
      <c r="M325" s="2"/>
      <c r="N325" s="3"/>
      <c r="O325" s="2">
        <v>7.0000000000000007E-2</v>
      </c>
      <c r="P325" s="2">
        <v>77</v>
      </c>
      <c r="Q325" s="3">
        <f>P325*O325</f>
        <v>5.3900000000000006</v>
      </c>
      <c r="R325" s="2">
        <f>K325+M325+P325</f>
        <v>77</v>
      </c>
      <c r="S325" s="3">
        <f>L325+N325+Q325</f>
        <v>5.3900000000000006</v>
      </c>
      <c r="T325" s="2"/>
      <c r="U325" s="3"/>
      <c r="V325" s="2"/>
      <c r="W325" s="3"/>
      <c r="X325" s="2">
        <v>7.0000000000000007E-2</v>
      </c>
      <c r="Y325" s="2">
        <v>77</v>
      </c>
      <c r="Z325" s="3">
        <f>X325*Y325</f>
        <v>5.3900000000000006</v>
      </c>
      <c r="AA325" s="2">
        <f>T325+V325+Y325</f>
        <v>77</v>
      </c>
      <c r="AB325" s="3">
        <f>U325+W325+Z325</f>
        <v>5.3900000000000006</v>
      </c>
      <c r="AC325" s="2"/>
      <c r="AD325" s="109" t="b">
        <f t="shared" si="178"/>
        <v>1</v>
      </c>
      <c r="AE325" s="109" t="b">
        <f t="shared" si="179"/>
        <v>1</v>
      </c>
    </row>
    <row r="326" spans="1:31" s="176" customFormat="1">
      <c r="A326" s="4"/>
      <c r="B326" s="4" t="s">
        <v>108</v>
      </c>
      <c r="C326" s="4">
        <f>SUM(C324:C325)</f>
        <v>187</v>
      </c>
      <c r="D326" s="5">
        <f>SUM(D324:D325)</f>
        <v>10.870000000000001</v>
      </c>
      <c r="E326" s="4">
        <f>SUM(E324:E325)</f>
        <v>186</v>
      </c>
      <c r="F326" s="5">
        <f>SUM(F324:F325)</f>
        <v>10.82</v>
      </c>
      <c r="G326" s="175">
        <f t="shared" si="172"/>
        <v>0.99465240641711228</v>
      </c>
      <c r="H326" s="175">
        <f t="shared" si="173"/>
        <v>0.99540018399264019</v>
      </c>
      <c r="I326" s="4">
        <f t="shared" ref="I326:AB326" si="215">SUM(I324:I325)</f>
        <v>1</v>
      </c>
      <c r="J326" s="5">
        <f t="shared" si="215"/>
        <v>5.0000000000000711E-2</v>
      </c>
      <c r="K326" s="4">
        <f t="shared" si="215"/>
        <v>0</v>
      </c>
      <c r="L326" s="5">
        <f t="shared" si="215"/>
        <v>0</v>
      </c>
      <c r="M326" s="4">
        <f t="shared" si="215"/>
        <v>0</v>
      </c>
      <c r="N326" s="5">
        <f t="shared" si="215"/>
        <v>0</v>
      </c>
      <c r="O326" s="4">
        <f t="shared" si="215"/>
        <v>0.12000000000000001</v>
      </c>
      <c r="P326" s="4">
        <f t="shared" si="215"/>
        <v>193</v>
      </c>
      <c r="Q326" s="5">
        <f t="shared" si="215"/>
        <v>11.190000000000001</v>
      </c>
      <c r="R326" s="4">
        <f t="shared" si="215"/>
        <v>193</v>
      </c>
      <c r="S326" s="5">
        <f t="shared" si="215"/>
        <v>11.190000000000001</v>
      </c>
      <c r="T326" s="4">
        <f t="shared" si="215"/>
        <v>0</v>
      </c>
      <c r="U326" s="5">
        <f t="shared" si="215"/>
        <v>0</v>
      </c>
      <c r="V326" s="4">
        <f t="shared" si="215"/>
        <v>0</v>
      </c>
      <c r="W326" s="5">
        <f t="shared" si="215"/>
        <v>0</v>
      </c>
      <c r="X326" s="4">
        <v>0.12000000000000001</v>
      </c>
      <c r="Y326" s="4">
        <f t="shared" si="215"/>
        <v>193</v>
      </c>
      <c r="Z326" s="5">
        <f t="shared" si="215"/>
        <v>11.190000000000001</v>
      </c>
      <c r="AA326" s="4">
        <f t="shared" si="215"/>
        <v>193</v>
      </c>
      <c r="AB326" s="5">
        <f t="shared" si="215"/>
        <v>11.190000000000001</v>
      </c>
      <c r="AC326" s="4"/>
      <c r="AD326" s="109" t="b">
        <f t="shared" si="178"/>
        <v>0</v>
      </c>
      <c r="AE326" s="109" t="b">
        <f t="shared" si="179"/>
        <v>1</v>
      </c>
    </row>
    <row r="327" spans="1:31" s="176" customFormat="1" ht="63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8"/>
        <v>1</v>
      </c>
      <c r="AE327" s="109" t="b">
        <f t="shared" si="179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6">E328/C328</f>
        <v>#DIV/0!</v>
      </c>
      <c r="H328" s="108" t="e">
        <f t="shared" ref="H328:H391" si="217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8">X328*Y328=Z328</f>
        <v>1</v>
      </c>
      <c r="AE328" s="109" t="b">
        <f t="shared" ref="AE328:AE391" si="219">U328+W328+Z328=AB328</f>
        <v>1</v>
      </c>
    </row>
    <row r="329" spans="1:31" ht="31.5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6"/>
        <v>#DIV/0!</v>
      </c>
      <c r="H329" s="108" t="e">
        <f t="shared" si="217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8"/>
        <v>1</v>
      </c>
      <c r="AE329" s="109" t="b">
        <f t="shared" si="219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6"/>
        <v>#DIV/0!</v>
      </c>
      <c r="H330" s="175" t="e">
        <f t="shared" si="217"/>
        <v>#DIV/0!</v>
      </c>
      <c r="I330" s="4">
        <f t="shared" ref="I330:N330" si="220">SUM(I328:I329)</f>
        <v>0</v>
      </c>
      <c r="J330" s="5">
        <f t="shared" si="220"/>
        <v>0</v>
      </c>
      <c r="K330" s="4">
        <f t="shared" si="220"/>
        <v>0</v>
      </c>
      <c r="L330" s="5">
        <f t="shared" si="220"/>
        <v>0</v>
      </c>
      <c r="M330" s="4">
        <f t="shared" si="220"/>
        <v>0</v>
      </c>
      <c r="N330" s="5">
        <f t="shared" si="220"/>
        <v>0</v>
      </c>
      <c r="O330" s="4">
        <f t="shared" ref="O330:AB330" si="221">SUM(O328:O329)</f>
        <v>8.0000000000000002E-3</v>
      </c>
      <c r="P330" s="4">
        <f t="shared" si="221"/>
        <v>0</v>
      </c>
      <c r="Q330" s="5">
        <f t="shared" si="221"/>
        <v>0</v>
      </c>
      <c r="R330" s="4">
        <f t="shared" si="221"/>
        <v>0</v>
      </c>
      <c r="S330" s="5">
        <f t="shared" si="221"/>
        <v>0</v>
      </c>
      <c r="T330" s="4">
        <f t="shared" si="221"/>
        <v>0</v>
      </c>
      <c r="U330" s="5">
        <f t="shared" si="221"/>
        <v>0</v>
      </c>
      <c r="V330" s="4">
        <f t="shared" si="221"/>
        <v>0</v>
      </c>
      <c r="W330" s="5">
        <f t="shared" si="221"/>
        <v>0</v>
      </c>
      <c r="X330" s="4">
        <v>8.0000000000000002E-3</v>
      </c>
      <c r="Y330" s="4">
        <f t="shared" si="221"/>
        <v>0</v>
      </c>
      <c r="Z330" s="5">
        <f t="shared" si="221"/>
        <v>0</v>
      </c>
      <c r="AA330" s="4">
        <f t="shared" si="221"/>
        <v>0</v>
      </c>
      <c r="AB330" s="5">
        <f t="shared" si="221"/>
        <v>0</v>
      </c>
      <c r="AC330" s="4"/>
      <c r="AD330" s="109" t="b">
        <f t="shared" si="218"/>
        <v>1</v>
      </c>
      <c r="AE330" s="109" t="b">
        <f t="shared" si="219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8"/>
        <v>1</v>
      </c>
      <c r="AE331" s="109" t="b">
        <f t="shared" si="219"/>
        <v>1</v>
      </c>
    </row>
    <row r="332" spans="1:31" ht="31.5">
      <c r="A332" s="2">
        <v>19.010000000000002</v>
      </c>
      <c r="B332" s="2" t="s">
        <v>217</v>
      </c>
      <c r="C332" s="2">
        <v>183</v>
      </c>
      <c r="D332" s="3">
        <v>13.725</v>
      </c>
      <c r="E332" s="2">
        <f>C332</f>
        <v>183</v>
      </c>
      <c r="F332" s="3">
        <f>D332</f>
        <v>13.725</v>
      </c>
      <c r="G332" s="108">
        <f t="shared" si="216"/>
        <v>1</v>
      </c>
      <c r="H332" s="108">
        <f t="shared" si="217"/>
        <v>1</v>
      </c>
      <c r="I332" s="2">
        <f>C332-E332</f>
        <v>0</v>
      </c>
      <c r="J332" s="3">
        <f>D332-F332</f>
        <v>0</v>
      </c>
      <c r="K332" s="2"/>
      <c r="L332" s="3"/>
      <c r="M332" s="2"/>
      <c r="N332" s="3"/>
      <c r="O332" s="2">
        <v>7.4999999999999997E-2</v>
      </c>
      <c r="P332" s="2">
        <v>189</v>
      </c>
      <c r="Q332" s="3">
        <f>P332*O332</f>
        <v>14.174999999999999</v>
      </c>
      <c r="R332" s="2">
        <f>K332+M332+P332</f>
        <v>189</v>
      </c>
      <c r="S332" s="3">
        <f>L332+N332+Q332</f>
        <v>14.174999999999999</v>
      </c>
      <c r="T332" s="2"/>
      <c r="U332" s="3"/>
      <c r="V332" s="2"/>
      <c r="W332" s="3"/>
      <c r="X332" s="2">
        <v>7.4999999999999997E-2</v>
      </c>
      <c r="Y332" s="2">
        <v>189</v>
      </c>
      <c r="Z332" s="3">
        <f>X332*Y332</f>
        <v>14.174999999999999</v>
      </c>
      <c r="AA332" s="2">
        <f>T332+V332+Y332</f>
        <v>189</v>
      </c>
      <c r="AB332" s="3">
        <f>U332+W332+Z332</f>
        <v>14.174999999999999</v>
      </c>
      <c r="AC332" s="2"/>
      <c r="AD332" s="109" t="b">
        <f t="shared" si="218"/>
        <v>1</v>
      </c>
      <c r="AE332" s="109" t="b">
        <f t="shared" si="219"/>
        <v>1</v>
      </c>
    </row>
    <row r="333" spans="1:31" s="176" customFormat="1">
      <c r="A333" s="4"/>
      <c r="B333" s="4" t="s">
        <v>108</v>
      </c>
      <c r="C333" s="4">
        <f>SUM(C332)</f>
        <v>183</v>
      </c>
      <c r="D333" s="5">
        <f>SUM(D332)</f>
        <v>13.725</v>
      </c>
      <c r="E333" s="4">
        <f>SUM(E332)</f>
        <v>183</v>
      </c>
      <c r="F333" s="5">
        <f>SUM(F332)</f>
        <v>13.725</v>
      </c>
      <c r="G333" s="175">
        <f t="shared" si="216"/>
        <v>1</v>
      </c>
      <c r="H333" s="175">
        <f t="shared" si="217"/>
        <v>1</v>
      </c>
      <c r="I333" s="4">
        <f t="shared" ref="I333:AB333" si="222">SUM(I332)</f>
        <v>0</v>
      </c>
      <c r="J333" s="5">
        <f t="shared" si="222"/>
        <v>0</v>
      </c>
      <c r="K333" s="4">
        <f t="shared" si="222"/>
        <v>0</v>
      </c>
      <c r="L333" s="5">
        <f t="shared" si="222"/>
        <v>0</v>
      </c>
      <c r="M333" s="4">
        <f t="shared" si="222"/>
        <v>0</v>
      </c>
      <c r="N333" s="5">
        <f t="shared" si="222"/>
        <v>0</v>
      </c>
      <c r="O333" s="4">
        <f t="shared" si="222"/>
        <v>7.4999999999999997E-2</v>
      </c>
      <c r="P333" s="4">
        <f t="shared" si="222"/>
        <v>189</v>
      </c>
      <c r="Q333" s="5">
        <f t="shared" si="222"/>
        <v>14.174999999999999</v>
      </c>
      <c r="R333" s="4">
        <f t="shared" si="222"/>
        <v>189</v>
      </c>
      <c r="S333" s="5">
        <f t="shared" si="222"/>
        <v>14.174999999999999</v>
      </c>
      <c r="T333" s="4">
        <f t="shared" si="222"/>
        <v>0</v>
      </c>
      <c r="U333" s="5">
        <f t="shared" si="222"/>
        <v>0</v>
      </c>
      <c r="V333" s="4">
        <f t="shared" si="222"/>
        <v>0</v>
      </c>
      <c r="W333" s="5">
        <f t="shared" si="222"/>
        <v>0</v>
      </c>
      <c r="X333" s="4">
        <v>7.4999999999999997E-2</v>
      </c>
      <c r="Y333" s="4">
        <f t="shared" si="222"/>
        <v>189</v>
      </c>
      <c r="Z333" s="5">
        <f t="shared" si="222"/>
        <v>14.174999999999999</v>
      </c>
      <c r="AA333" s="4">
        <f t="shared" si="222"/>
        <v>189</v>
      </c>
      <c r="AB333" s="5">
        <f t="shared" si="222"/>
        <v>14.174999999999999</v>
      </c>
      <c r="AC333" s="4"/>
      <c r="AD333" s="109" t="b">
        <f t="shared" si="218"/>
        <v>1</v>
      </c>
      <c r="AE333" s="109" t="b">
        <f t="shared" si="219"/>
        <v>1</v>
      </c>
    </row>
    <row r="334" spans="1:31" s="176" customFormat="1" ht="47.2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8"/>
        <v>1</v>
      </c>
      <c r="AE334" s="109" t="b">
        <f t="shared" si="219"/>
        <v>1</v>
      </c>
    </row>
    <row r="335" spans="1:31" s="176" customFormat="1" ht="31.5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8"/>
        <v>1</v>
      </c>
      <c r="AE335" s="109" t="b">
        <f t="shared" si="219"/>
        <v>1</v>
      </c>
    </row>
    <row r="336" spans="1:31" ht="31.5">
      <c r="A336" s="2">
        <v>20.010000000000002</v>
      </c>
      <c r="B336" s="2" t="s">
        <v>221</v>
      </c>
      <c r="C336" s="2">
        <v>547</v>
      </c>
      <c r="D336" s="3">
        <v>16.41</v>
      </c>
      <c r="E336" s="2">
        <v>186</v>
      </c>
      <c r="F336" s="3">
        <f>D336*34%</f>
        <v>5.5794000000000006</v>
      </c>
      <c r="G336" s="108">
        <f t="shared" si="216"/>
        <v>0.34003656307129798</v>
      </c>
      <c r="H336" s="108">
        <f t="shared" si="217"/>
        <v>0.34</v>
      </c>
      <c r="I336" s="2">
        <f>C336-E336</f>
        <v>361</v>
      </c>
      <c r="J336" s="3">
        <f>D336-F336</f>
        <v>10.8306</v>
      </c>
      <c r="K336" s="2"/>
      <c r="L336" s="3"/>
      <c r="M336" s="2"/>
      <c r="N336" s="3"/>
      <c r="O336" s="2">
        <v>0.03</v>
      </c>
      <c r="P336" s="2">
        <v>329</v>
      </c>
      <c r="Q336" s="3">
        <f>P336*O336</f>
        <v>9.8699999999999992</v>
      </c>
      <c r="R336" s="2">
        <f>K336+M336+P336</f>
        <v>329</v>
      </c>
      <c r="S336" s="3">
        <f>L336+N336+Q336</f>
        <v>9.8699999999999992</v>
      </c>
      <c r="T336" s="2"/>
      <c r="U336" s="3"/>
      <c r="V336" s="2"/>
      <c r="W336" s="3"/>
      <c r="X336" s="2">
        <v>0.03</v>
      </c>
      <c r="Y336" s="2">
        <v>329</v>
      </c>
      <c r="Z336" s="3">
        <f>X336*Y336</f>
        <v>9.8699999999999992</v>
      </c>
      <c r="AA336" s="2">
        <f>T336+V336+Y336</f>
        <v>329</v>
      </c>
      <c r="AB336" s="3">
        <f>U336+W336+Z336</f>
        <v>9.8699999999999992</v>
      </c>
      <c r="AC336" s="2"/>
      <c r="AD336" s="109" t="b">
        <f t="shared" si="218"/>
        <v>1</v>
      </c>
      <c r="AE336" s="109" t="b">
        <f t="shared" si="219"/>
        <v>1</v>
      </c>
    </row>
    <row r="337" spans="1:31" s="176" customFormat="1">
      <c r="A337" s="4"/>
      <c r="B337" s="4" t="s">
        <v>108</v>
      </c>
      <c r="C337" s="4">
        <f>SUM(C336)</f>
        <v>547</v>
      </c>
      <c r="D337" s="5">
        <f>SUM(D336)</f>
        <v>16.41</v>
      </c>
      <c r="E337" s="4">
        <f>SUM(E336)</f>
        <v>186</v>
      </c>
      <c r="F337" s="5">
        <f>SUM(F336)</f>
        <v>5.5794000000000006</v>
      </c>
      <c r="G337" s="175">
        <f t="shared" si="216"/>
        <v>0.34003656307129798</v>
      </c>
      <c r="H337" s="175">
        <f t="shared" si="217"/>
        <v>0.34</v>
      </c>
      <c r="I337" s="4">
        <f t="shared" ref="I337:AB337" si="223">SUM(I336)</f>
        <v>361</v>
      </c>
      <c r="J337" s="5">
        <f t="shared" si="223"/>
        <v>10.8306</v>
      </c>
      <c r="K337" s="4">
        <f t="shared" si="223"/>
        <v>0</v>
      </c>
      <c r="L337" s="5">
        <f t="shared" si="223"/>
        <v>0</v>
      </c>
      <c r="M337" s="4">
        <f t="shared" si="223"/>
        <v>0</v>
      </c>
      <c r="N337" s="5">
        <f t="shared" si="223"/>
        <v>0</v>
      </c>
      <c r="O337" s="4">
        <f t="shared" si="223"/>
        <v>0.03</v>
      </c>
      <c r="P337" s="4">
        <f t="shared" si="223"/>
        <v>329</v>
      </c>
      <c r="Q337" s="5">
        <f t="shared" si="223"/>
        <v>9.8699999999999992</v>
      </c>
      <c r="R337" s="4">
        <f t="shared" si="223"/>
        <v>329</v>
      </c>
      <c r="S337" s="5">
        <f t="shared" si="223"/>
        <v>9.8699999999999992</v>
      </c>
      <c r="T337" s="4">
        <f t="shared" si="223"/>
        <v>0</v>
      </c>
      <c r="U337" s="5">
        <f t="shared" si="223"/>
        <v>0</v>
      </c>
      <c r="V337" s="4">
        <f t="shared" si="223"/>
        <v>0</v>
      </c>
      <c r="W337" s="5">
        <f t="shared" si="223"/>
        <v>0</v>
      </c>
      <c r="X337" s="4">
        <v>0.03</v>
      </c>
      <c r="Y337" s="4">
        <f t="shared" si="223"/>
        <v>329</v>
      </c>
      <c r="Z337" s="5">
        <f t="shared" si="223"/>
        <v>9.8699999999999992</v>
      </c>
      <c r="AA337" s="4">
        <f t="shared" si="223"/>
        <v>329</v>
      </c>
      <c r="AB337" s="5">
        <f t="shared" si="223"/>
        <v>9.8699999999999992</v>
      </c>
      <c r="AC337" s="4"/>
      <c r="AD337" s="109" t="b">
        <f t="shared" si="218"/>
        <v>1</v>
      </c>
      <c r="AE337" s="109" t="b">
        <f t="shared" si="219"/>
        <v>1</v>
      </c>
    </row>
    <row r="338" spans="1:31" s="176" customFormat="1" ht="47.2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8"/>
        <v>1</v>
      </c>
      <c r="AE338" s="109" t="b">
        <f t="shared" si="219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6"/>
        <v>0</v>
      </c>
      <c r="H339" s="108">
        <f t="shared" si="217"/>
        <v>0</v>
      </c>
      <c r="I339" s="2">
        <f t="shared" ref="I339:J342" si="224">C339-E339</f>
        <v>1</v>
      </c>
      <c r="J339" s="3">
        <f t="shared" si="224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5">K339+M339+P339</f>
        <v>1</v>
      </c>
      <c r="S339" s="3">
        <f t="shared" si="225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6">T339+V339+Y339</f>
        <v>1</v>
      </c>
      <c r="AB339" s="3">
        <f t="shared" si="226"/>
        <v>12.5</v>
      </c>
      <c r="AC339" s="2"/>
      <c r="AD339" s="109" t="b">
        <f t="shared" si="218"/>
        <v>1</v>
      </c>
      <c r="AE339" s="109" t="b">
        <f t="shared" si="219"/>
        <v>1</v>
      </c>
    </row>
    <row r="340" spans="1:31" ht="31.5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6"/>
        <v>0</v>
      </c>
      <c r="H340" s="108">
        <f t="shared" si="217"/>
        <v>0</v>
      </c>
      <c r="I340" s="2">
        <f t="shared" si="224"/>
        <v>1</v>
      </c>
      <c r="J340" s="3">
        <f t="shared" si="224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5"/>
        <v>1</v>
      </c>
      <c r="S340" s="3">
        <f t="shared" si="225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6"/>
        <v>1</v>
      </c>
      <c r="AB340" s="3">
        <f t="shared" si="226"/>
        <v>12.5</v>
      </c>
      <c r="AC340" s="2"/>
      <c r="AD340" s="109" t="b">
        <f t="shared" si="218"/>
        <v>1</v>
      </c>
      <c r="AE340" s="109" t="b">
        <f t="shared" si="219"/>
        <v>1</v>
      </c>
    </row>
    <row r="341" spans="1:31" ht="47.2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6"/>
        <v>0</v>
      </c>
      <c r="H341" s="108">
        <f t="shared" si="217"/>
        <v>0</v>
      </c>
      <c r="I341" s="2">
        <f t="shared" si="224"/>
        <v>1</v>
      </c>
      <c r="J341" s="3">
        <f t="shared" si="224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5"/>
        <v>1</v>
      </c>
      <c r="S341" s="3">
        <f t="shared" si="225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6"/>
        <v>1</v>
      </c>
      <c r="AB341" s="3">
        <f t="shared" si="226"/>
        <v>12.5</v>
      </c>
      <c r="AC341" s="2"/>
      <c r="AD341" s="109" t="b">
        <f t="shared" si="218"/>
        <v>1</v>
      </c>
      <c r="AE341" s="109" t="b">
        <f t="shared" si="219"/>
        <v>1</v>
      </c>
    </row>
    <row r="342" spans="1:31" ht="47.2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6"/>
        <v>0</v>
      </c>
      <c r="H342" s="108">
        <f t="shared" si="217"/>
        <v>0</v>
      </c>
      <c r="I342" s="2">
        <f t="shared" si="224"/>
        <v>1</v>
      </c>
      <c r="J342" s="3">
        <f t="shared" si="224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5"/>
        <v>1</v>
      </c>
      <c r="S342" s="3">
        <f t="shared" si="225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6"/>
        <v>1</v>
      </c>
      <c r="AB342" s="3">
        <f t="shared" si="226"/>
        <v>12.5</v>
      </c>
      <c r="AC342" s="2"/>
      <c r="AD342" s="109" t="b">
        <f t="shared" si="218"/>
        <v>1</v>
      </c>
      <c r="AE342" s="109" t="b">
        <f t="shared" si="219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6"/>
        <v>0</v>
      </c>
      <c r="H343" s="175">
        <f t="shared" si="217"/>
        <v>0</v>
      </c>
      <c r="I343" s="4">
        <f t="shared" ref="I343:N343" si="227">SUM(I339:I342)</f>
        <v>4</v>
      </c>
      <c r="J343" s="5">
        <f t="shared" si="227"/>
        <v>50</v>
      </c>
      <c r="K343" s="4">
        <f t="shared" si="227"/>
        <v>0</v>
      </c>
      <c r="L343" s="5">
        <f t="shared" si="227"/>
        <v>0</v>
      </c>
      <c r="M343" s="4">
        <f t="shared" si="227"/>
        <v>0</v>
      </c>
      <c r="N343" s="5">
        <f t="shared" si="227"/>
        <v>0</v>
      </c>
      <c r="O343" s="4">
        <f t="shared" ref="O343:AB343" si="228">SUM(O339:O342)</f>
        <v>50</v>
      </c>
      <c r="P343" s="4">
        <f t="shared" si="228"/>
        <v>4</v>
      </c>
      <c r="Q343" s="5">
        <f t="shared" si="228"/>
        <v>50</v>
      </c>
      <c r="R343" s="4">
        <f>R342</f>
        <v>1</v>
      </c>
      <c r="S343" s="5">
        <f t="shared" si="228"/>
        <v>50</v>
      </c>
      <c r="T343" s="4">
        <f t="shared" si="228"/>
        <v>0</v>
      </c>
      <c r="U343" s="5">
        <f t="shared" si="228"/>
        <v>0</v>
      </c>
      <c r="V343" s="4">
        <f t="shared" si="228"/>
        <v>0</v>
      </c>
      <c r="W343" s="5">
        <f t="shared" si="228"/>
        <v>0</v>
      </c>
      <c r="X343" s="4">
        <v>50</v>
      </c>
      <c r="Y343" s="4">
        <f t="shared" si="228"/>
        <v>4</v>
      </c>
      <c r="Z343" s="5">
        <f t="shared" si="228"/>
        <v>50</v>
      </c>
      <c r="AA343" s="4">
        <f>AA342</f>
        <v>1</v>
      </c>
      <c r="AB343" s="5">
        <f t="shared" si="228"/>
        <v>50</v>
      </c>
      <c r="AC343" s="4"/>
      <c r="AD343" s="109" t="b">
        <f t="shared" si="218"/>
        <v>0</v>
      </c>
      <c r="AE343" s="109" t="b">
        <f t="shared" si="219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8"/>
        <v>1</v>
      </c>
      <c r="AE344" s="109" t="b">
        <f t="shared" si="219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6"/>
        <v>#DIV/0!</v>
      </c>
      <c r="H345" s="108" t="e">
        <f t="shared" si="217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>
        <v>6.0000000000000001E-3</v>
      </c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>
        <v>6.0000000000000001E-3</v>
      </c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8"/>
        <v>1</v>
      </c>
      <c r="AE345" s="109" t="b">
        <f t="shared" si="219"/>
        <v>1</v>
      </c>
    </row>
    <row r="346" spans="1:31" ht="31.5">
      <c r="A346" s="2">
        <v>22.02</v>
      </c>
      <c r="B346" s="2" t="s">
        <v>229</v>
      </c>
      <c r="C346" s="2">
        <v>1026</v>
      </c>
      <c r="D346" s="3">
        <v>3.0779999999999998</v>
      </c>
      <c r="E346" s="2"/>
      <c r="F346" s="3"/>
      <c r="G346" s="108">
        <f t="shared" si="216"/>
        <v>0</v>
      </c>
      <c r="H346" s="108">
        <f t="shared" si="217"/>
        <v>0</v>
      </c>
      <c r="I346" s="2">
        <f>C346-E346</f>
        <v>1026</v>
      </c>
      <c r="J346" s="3">
        <f>D346-F346</f>
        <v>3.0779999999999998</v>
      </c>
      <c r="K346" s="2"/>
      <c r="L346" s="3"/>
      <c r="M346" s="2"/>
      <c r="N346" s="3"/>
      <c r="O346" s="2">
        <v>3.0000000000000001E-3</v>
      </c>
      <c r="P346" s="2">
        <f>P332*6</f>
        <v>1134</v>
      </c>
      <c r="Q346" s="3">
        <f>P346*O346</f>
        <v>3.4020000000000001</v>
      </c>
      <c r="R346" s="2">
        <f>K346+M346+P346</f>
        <v>1134</v>
      </c>
      <c r="S346" s="3">
        <f>L346+N346+Q346</f>
        <v>3.4020000000000001</v>
      </c>
      <c r="T346" s="2"/>
      <c r="U346" s="3"/>
      <c r="V346" s="2"/>
      <c r="W346" s="3"/>
      <c r="X346" s="2">
        <v>3.0000000000000001E-3</v>
      </c>
      <c r="Y346" s="2">
        <f>Y332*6</f>
        <v>1134</v>
      </c>
      <c r="Z346" s="3">
        <f>Y346*X346</f>
        <v>3.4020000000000001</v>
      </c>
      <c r="AA346" s="2">
        <f>T346+V346+Y346</f>
        <v>1134</v>
      </c>
      <c r="AB346" s="3">
        <f>U346+W346+Z346</f>
        <v>3.4020000000000001</v>
      </c>
      <c r="AC346" s="2"/>
      <c r="AD346" s="109" t="b">
        <f t="shared" si="218"/>
        <v>1</v>
      </c>
      <c r="AE346" s="109" t="b">
        <f t="shared" si="219"/>
        <v>1</v>
      </c>
    </row>
    <row r="347" spans="1:31" s="176" customFormat="1">
      <c r="A347" s="4"/>
      <c r="B347" s="4" t="s">
        <v>106</v>
      </c>
      <c r="C347" s="4">
        <f>SUM(C345:C346)</f>
        <v>1026</v>
      </c>
      <c r="D347" s="5">
        <f>SUM(D345:D346)</f>
        <v>3.0779999999999998</v>
      </c>
      <c r="E347" s="4">
        <f>SUM(E345:E346)</f>
        <v>0</v>
      </c>
      <c r="F347" s="5">
        <f>SUM(F345:F346)</f>
        <v>0</v>
      </c>
      <c r="G347" s="175">
        <f t="shared" si="216"/>
        <v>0</v>
      </c>
      <c r="H347" s="175">
        <f t="shared" si="217"/>
        <v>0</v>
      </c>
      <c r="I347" s="4">
        <f t="shared" ref="I347:AB347" si="229">SUM(I345:I346)</f>
        <v>1026</v>
      </c>
      <c r="J347" s="5">
        <f t="shared" si="229"/>
        <v>3.0779999999999998</v>
      </c>
      <c r="K347" s="4">
        <f t="shared" si="229"/>
        <v>0</v>
      </c>
      <c r="L347" s="5">
        <f t="shared" si="229"/>
        <v>0</v>
      </c>
      <c r="M347" s="4">
        <f t="shared" si="229"/>
        <v>0</v>
      </c>
      <c r="N347" s="5">
        <f t="shared" si="229"/>
        <v>0</v>
      </c>
      <c r="O347" s="4">
        <f t="shared" si="229"/>
        <v>9.0000000000000011E-3</v>
      </c>
      <c r="P347" s="4">
        <f t="shared" si="229"/>
        <v>1134</v>
      </c>
      <c r="Q347" s="5">
        <f t="shared" si="229"/>
        <v>3.4020000000000001</v>
      </c>
      <c r="R347" s="4">
        <f t="shared" si="229"/>
        <v>1134</v>
      </c>
      <c r="S347" s="5">
        <f t="shared" si="229"/>
        <v>3.4020000000000001</v>
      </c>
      <c r="T347" s="4">
        <f t="shared" si="229"/>
        <v>0</v>
      </c>
      <c r="U347" s="5">
        <f t="shared" si="229"/>
        <v>0</v>
      </c>
      <c r="V347" s="4">
        <f t="shared" si="229"/>
        <v>0</v>
      </c>
      <c r="W347" s="5">
        <f t="shared" si="229"/>
        <v>0</v>
      </c>
      <c r="X347" s="4">
        <v>9.0000000000000011E-3</v>
      </c>
      <c r="Y347" s="4">
        <f t="shared" si="229"/>
        <v>1134</v>
      </c>
      <c r="Z347" s="5">
        <f t="shared" si="229"/>
        <v>3.4020000000000001</v>
      </c>
      <c r="AA347" s="4">
        <f t="shared" si="229"/>
        <v>1134</v>
      </c>
      <c r="AB347" s="5">
        <f t="shared" si="229"/>
        <v>3.4020000000000001</v>
      </c>
      <c r="AC347" s="4"/>
      <c r="AD347" s="109" t="b">
        <f t="shared" si="218"/>
        <v>0</v>
      </c>
      <c r="AE347" s="109" t="b">
        <f t="shared" si="219"/>
        <v>1</v>
      </c>
    </row>
    <row r="348" spans="1:31" s="176" customFormat="1" ht="31.5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8"/>
        <v>1</v>
      </c>
      <c r="AE348" s="109" t="b">
        <f t="shared" si="219"/>
        <v>1</v>
      </c>
    </row>
    <row r="349" spans="1:31" s="176" customFormat="1" ht="31.5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8"/>
        <v>1</v>
      </c>
      <c r="AE349" s="109" t="b">
        <f t="shared" si="219"/>
        <v>1</v>
      </c>
    </row>
    <row r="350" spans="1:31" ht="31.5">
      <c r="A350" s="2">
        <v>23.01</v>
      </c>
      <c r="B350" s="2" t="s">
        <v>232</v>
      </c>
      <c r="C350" s="2">
        <v>1</v>
      </c>
      <c r="D350" s="3">
        <v>30</v>
      </c>
      <c r="E350" s="2">
        <f>C350</f>
        <v>1</v>
      </c>
      <c r="F350" s="3">
        <f>D350*20%</f>
        <v>6</v>
      </c>
      <c r="G350" s="108">
        <f t="shared" si="216"/>
        <v>1</v>
      </c>
      <c r="H350" s="108">
        <f t="shared" si="217"/>
        <v>0.2</v>
      </c>
      <c r="I350" s="2"/>
      <c r="J350" s="3"/>
      <c r="K350" s="2">
        <f t="shared" ref="K350:L385" si="230">C350-E350</f>
        <v>0</v>
      </c>
      <c r="L350" s="3">
        <f t="shared" si="230"/>
        <v>24</v>
      </c>
      <c r="M350" s="2"/>
      <c r="N350" s="3"/>
      <c r="O350" s="2"/>
      <c r="P350" s="2"/>
      <c r="Q350" s="3">
        <f t="shared" ref="Q350:Q385" si="231">P350*O350</f>
        <v>0</v>
      </c>
      <c r="R350" s="2">
        <f t="shared" ref="R350:R385" si="232">K350+M350+P350</f>
        <v>0</v>
      </c>
      <c r="S350" s="3">
        <f t="shared" ref="S350:S385" si="233">L350+N350+Q350</f>
        <v>24</v>
      </c>
      <c r="T350" s="2">
        <v>0</v>
      </c>
      <c r="U350" s="3">
        <v>24</v>
      </c>
      <c r="V350" s="2"/>
      <c r="W350" s="3"/>
      <c r="X350" s="2"/>
      <c r="Y350" s="2"/>
      <c r="Z350" s="3">
        <f t="shared" ref="Z350:Z385" si="234">X350*Y350</f>
        <v>0</v>
      </c>
      <c r="AA350" s="2">
        <f t="shared" ref="AA350:AA385" si="235">T350+V350+Y350</f>
        <v>0</v>
      </c>
      <c r="AB350" s="3">
        <f t="shared" ref="AB350:AB385" si="236">U350+W350+Z350</f>
        <v>24</v>
      </c>
      <c r="AC350" s="2"/>
      <c r="AD350" s="109" t="b">
        <f t="shared" si="218"/>
        <v>1</v>
      </c>
      <c r="AE350" s="109" t="b">
        <f t="shared" si="219"/>
        <v>1</v>
      </c>
    </row>
    <row r="351" spans="1:31" ht="31.5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7">C351</f>
        <v>0</v>
      </c>
      <c r="F351" s="3">
        <f t="shared" ref="F351:F385" si="238">D351*20%</f>
        <v>0</v>
      </c>
      <c r="G351" s="108" t="e">
        <f t="shared" si="216"/>
        <v>#DIV/0!</v>
      </c>
      <c r="H351" s="108" t="e">
        <f t="shared" si="217"/>
        <v>#DIV/0!</v>
      </c>
      <c r="I351" s="2"/>
      <c r="J351" s="3"/>
      <c r="K351" s="2">
        <f t="shared" si="230"/>
        <v>0</v>
      </c>
      <c r="L351" s="3">
        <f t="shared" si="230"/>
        <v>0</v>
      </c>
      <c r="M351" s="2"/>
      <c r="N351" s="3"/>
      <c r="O351" s="2"/>
      <c r="P351" s="2"/>
      <c r="Q351" s="3">
        <f t="shared" si="231"/>
        <v>0</v>
      </c>
      <c r="R351" s="2">
        <f t="shared" si="232"/>
        <v>0</v>
      </c>
      <c r="S351" s="3">
        <f t="shared" si="233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4"/>
        <v>0</v>
      </c>
      <c r="AA351" s="2">
        <f t="shared" si="235"/>
        <v>0</v>
      </c>
      <c r="AB351" s="3">
        <f t="shared" si="236"/>
        <v>0</v>
      </c>
      <c r="AC351" s="2"/>
      <c r="AD351" s="109" t="b">
        <f t="shared" si="218"/>
        <v>1</v>
      </c>
      <c r="AE351" s="109" t="b">
        <f t="shared" si="219"/>
        <v>1</v>
      </c>
    </row>
    <row r="352" spans="1:31" ht="31.5">
      <c r="A352" s="2">
        <f t="shared" ref="A352:A379" si="239">+A351+0.01</f>
        <v>23.030000000000005</v>
      </c>
      <c r="B352" s="2" t="s">
        <v>234</v>
      </c>
      <c r="C352" s="2">
        <v>1</v>
      </c>
      <c r="D352" s="3">
        <v>31</v>
      </c>
      <c r="E352" s="2">
        <f t="shared" si="237"/>
        <v>1</v>
      </c>
      <c r="F352" s="3">
        <f t="shared" si="238"/>
        <v>6.2</v>
      </c>
      <c r="G352" s="108">
        <f t="shared" si="216"/>
        <v>1</v>
      </c>
      <c r="H352" s="108">
        <f t="shared" si="217"/>
        <v>0.2</v>
      </c>
      <c r="I352" s="2"/>
      <c r="J352" s="3"/>
      <c r="K352" s="2">
        <f t="shared" si="230"/>
        <v>0</v>
      </c>
      <c r="L352" s="3">
        <f t="shared" si="230"/>
        <v>24.8</v>
      </c>
      <c r="M352" s="2"/>
      <c r="N352" s="3"/>
      <c r="O352" s="2"/>
      <c r="P352" s="2"/>
      <c r="Q352" s="3">
        <f t="shared" si="231"/>
        <v>0</v>
      </c>
      <c r="R352" s="2">
        <f t="shared" si="232"/>
        <v>0</v>
      </c>
      <c r="S352" s="3">
        <f t="shared" si="233"/>
        <v>24.8</v>
      </c>
      <c r="T352" s="2">
        <v>0</v>
      </c>
      <c r="U352" s="3">
        <v>24.8</v>
      </c>
      <c r="V352" s="2"/>
      <c r="W352" s="3"/>
      <c r="X352" s="2"/>
      <c r="Y352" s="2"/>
      <c r="Z352" s="3">
        <f t="shared" si="234"/>
        <v>0</v>
      </c>
      <c r="AA352" s="2">
        <f t="shared" si="235"/>
        <v>0</v>
      </c>
      <c r="AB352" s="3">
        <f t="shared" si="236"/>
        <v>24.8</v>
      </c>
      <c r="AC352" s="2"/>
      <c r="AD352" s="109" t="b">
        <f t="shared" si="218"/>
        <v>1</v>
      </c>
      <c r="AE352" s="109" t="b">
        <f t="shared" si="219"/>
        <v>1</v>
      </c>
    </row>
    <row r="353" spans="1:31" ht="31.5">
      <c r="A353" s="2">
        <f t="shared" si="239"/>
        <v>23.040000000000006</v>
      </c>
      <c r="B353" s="2" t="s">
        <v>235</v>
      </c>
      <c r="C353" s="2">
        <v>0</v>
      </c>
      <c r="D353" s="3">
        <v>0</v>
      </c>
      <c r="E353" s="2">
        <f t="shared" si="237"/>
        <v>0</v>
      </c>
      <c r="F353" s="3">
        <f t="shared" si="238"/>
        <v>0</v>
      </c>
      <c r="G353" s="108" t="e">
        <f t="shared" si="216"/>
        <v>#DIV/0!</v>
      </c>
      <c r="H353" s="108" t="e">
        <f t="shared" si="217"/>
        <v>#DIV/0!</v>
      </c>
      <c r="I353" s="2"/>
      <c r="J353" s="3"/>
      <c r="K353" s="2">
        <f t="shared" si="230"/>
        <v>0</v>
      </c>
      <c r="L353" s="3">
        <f t="shared" si="230"/>
        <v>0</v>
      </c>
      <c r="M353" s="2"/>
      <c r="N353" s="3"/>
      <c r="O353" s="2"/>
      <c r="P353" s="2"/>
      <c r="Q353" s="3">
        <f t="shared" si="231"/>
        <v>0</v>
      </c>
      <c r="R353" s="2">
        <f t="shared" si="232"/>
        <v>0</v>
      </c>
      <c r="S353" s="3">
        <f t="shared" si="233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4"/>
        <v>0</v>
      </c>
      <c r="AA353" s="2">
        <f t="shared" si="235"/>
        <v>0</v>
      </c>
      <c r="AB353" s="3">
        <f t="shared" si="236"/>
        <v>0</v>
      </c>
      <c r="AC353" s="2"/>
      <c r="AD353" s="109" t="b">
        <f t="shared" si="218"/>
        <v>1</v>
      </c>
      <c r="AE353" s="109" t="b">
        <f t="shared" si="219"/>
        <v>1</v>
      </c>
    </row>
    <row r="354" spans="1:31" ht="47.25">
      <c r="A354" s="2">
        <f t="shared" si="239"/>
        <v>23.050000000000008</v>
      </c>
      <c r="B354" s="2" t="s">
        <v>236</v>
      </c>
      <c r="C354" s="2">
        <v>0</v>
      </c>
      <c r="D354" s="3">
        <v>0</v>
      </c>
      <c r="E354" s="2">
        <f t="shared" si="237"/>
        <v>0</v>
      </c>
      <c r="F354" s="3">
        <f t="shared" si="238"/>
        <v>0</v>
      </c>
      <c r="G354" s="108" t="e">
        <f t="shared" si="216"/>
        <v>#DIV/0!</v>
      </c>
      <c r="H354" s="108" t="e">
        <f t="shared" si="217"/>
        <v>#DIV/0!</v>
      </c>
      <c r="I354" s="2"/>
      <c r="J354" s="3"/>
      <c r="K354" s="2">
        <f t="shared" si="230"/>
        <v>0</v>
      </c>
      <c r="L354" s="3">
        <f t="shared" si="230"/>
        <v>0</v>
      </c>
      <c r="M354" s="2"/>
      <c r="N354" s="3"/>
      <c r="O354" s="2"/>
      <c r="P354" s="2"/>
      <c r="Q354" s="3">
        <f t="shared" si="231"/>
        <v>0</v>
      </c>
      <c r="R354" s="2">
        <f t="shared" si="232"/>
        <v>0</v>
      </c>
      <c r="S354" s="3">
        <f t="shared" si="233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4"/>
        <v>0</v>
      </c>
      <c r="AA354" s="2">
        <f t="shared" si="235"/>
        <v>0</v>
      </c>
      <c r="AB354" s="3">
        <f t="shared" si="236"/>
        <v>0</v>
      </c>
      <c r="AC354" s="2"/>
      <c r="AD354" s="109" t="b">
        <f t="shared" si="218"/>
        <v>1</v>
      </c>
      <c r="AE354" s="109" t="b">
        <f t="shared" si="219"/>
        <v>1</v>
      </c>
    </row>
    <row r="355" spans="1:31" ht="31.5">
      <c r="A355" s="2"/>
      <c r="B355" s="2" t="s">
        <v>237</v>
      </c>
      <c r="C355" s="2">
        <v>9</v>
      </c>
      <c r="D355" s="3">
        <v>249.48</v>
      </c>
      <c r="E355" s="2">
        <f t="shared" si="237"/>
        <v>9</v>
      </c>
      <c r="F355" s="3">
        <f t="shared" si="238"/>
        <v>49.896000000000001</v>
      </c>
      <c r="G355" s="108">
        <f t="shared" si="216"/>
        <v>1</v>
      </c>
      <c r="H355" s="108">
        <f t="shared" si="217"/>
        <v>0.2</v>
      </c>
      <c r="I355" s="2"/>
      <c r="J355" s="3"/>
      <c r="K355" s="2">
        <f t="shared" si="230"/>
        <v>0</v>
      </c>
      <c r="L355" s="3">
        <f t="shared" si="230"/>
        <v>199.584</v>
      </c>
      <c r="M355" s="2"/>
      <c r="N355" s="3"/>
      <c r="O355" s="2"/>
      <c r="P355" s="2"/>
      <c r="Q355" s="3">
        <f t="shared" si="231"/>
        <v>0</v>
      </c>
      <c r="R355" s="2">
        <f t="shared" si="232"/>
        <v>0</v>
      </c>
      <c r="S355" s="3">
        <f t="shared" si="233"/>
        <v>199.584</v>
      </c>
      <c r="T355" s="2">
        <v>0</v>
      </c>
      <c r="U355" s="3">
        <v>199.584</v>
      </c>
      <c r="V355" s="2"/>
      <c r="W355" s="3"/>
      <c r="X355" s="2"/>
      <c r="Y355" s="2"/>
      <c r="Z355" s="3">
        <f t="shared" si="234"/>
        <v>0</v>
      </c>
      <c r="AA355" s="2">
        <f t="shared" si="235"/>
        <v>0</v>
      </c>
      <c r="AB355" s="3">
        <f t="shared" si="236"/>
        <v>199.584</v>
      </c>
      <c r="AC355" s="2"/>
      <c r="AD355" s="109" t="b">
        <f t="shared" si="218"/>
        <v>1</v>
      </c>
      <c r="AE355" s="109" t="b">
        <f t="shared" si="219"/>
        <v>1</v>
      </c>
    </row>
    <row r="356" spans="1:31" ht="31.5">
      <c r="A356" s="2"/>
      <c r="B356" s="2" t="s">
        <v>238</v>
      </c>
      <c r="C356" s="2">
        <v>3</v>
      </c>
      <c r="D356" s="3">
        <v>93</v>
      </c>
      <c r="E356" s="2">
        <f t="shared" si="237"/>
        <v>3</v>
      </c>
      <c r="F356" s="3">
        <f t="shared" si="238"/>
        <v>18.600000000000001</v>
      </c>
      <c r="G356" s="108">
        <f t="shared" si="216"/>
        <v>1</v>
      </c>
      <c r="H356" s="108">
        <f t="shared" si="217"/>
        <v>0.2</v>
      </c>
      <c r="I356" s="2"/>
      <c r="J356" s="3"/>
      <c r="K356" s="2">
        <f t="shared" si="230"/>
        <v>0</v>
      </c>
      <c r="L356" s="3">
        <f t="shared" si="230"/>
        <v>74.400000000000006</v>
      </c>
      <c r="M356" s="2"/>
      <c r="N356" s="3"/>
      <c r="O356" s="2"/>
      <c r="P356" s="2"/>
      <c r="Q356" s="3">
        <f t="shared" si="231"/>
        <v>0</v>
      </c>
      <c r="R356" s="2">
        <f t="shared" si="232"/>
        <v>0</v>
      </c>
      <c r="S356" s="3">
        <f t="shared" si="233"/>
        <v>74.400000000000006</v>
      </c>
      <c r="T356" s="2">
        <v>0</v>
      </c>
      <c r="U356" s="3">
        <v>74.400000000000006</v>
      </c>
      <c r="V356" s="2"/>
      <c r="W356" s="3"/>
      <c r="X356" s="2"/>
      <c r="Y356" s="2"/>
      <c r="Z356" s="3">
        <f t="shared" si="234"/>
        <v>0</v>
      </c>
      <c r="AA356" s="2">
        <f t="shared" si="235"/>
        <v>0</v>
      </c>
      <c r="AB356" s="3">
        <f t="shared" si="236"/>
        <v>74.400000000000006</v>
      </c>
      <c r="AC356" s="2"/>
      <c r="AD356" s="109" t="b">
        <f t="shared" si="218"/>
        <v>1</v>
      </c>
      <c r="AE356" s="109" t="b">
        <f t="shared" si="219"/>
        <v>1</v>
      </c>
    </row>
    <row r="357" spans="1:31" ht="31.5">
      <c r="A357" s="2"/>
      <c r="B357" s="2" t="s">
        <v>239</v>
      </c>
      <c r="C357" s="2">
        <v>0</v>
      </c>
      <c r="D357" s="3">
        <v>0</v>
      </c>
      <c r="E357" s="2">
        <f t="shared" si="237"/>
        <v>0</v>
      </c>
      <c r="F357" s="3">
        <f t="shared" si="238"/>
        <v>0</v>
      </c>
      <c r="G357" s="108" t="e">
        <f t="shared" si="216"/>
        <v>#DIV/0!</v>
      </c>
      <c r="H357" s="108" t="e">
        <f t="shared" si="217"/>
        <v>#DIV/0!</v>
      </c>
      <c r="I357" s="2"/>
      <c r="J357" s="3"/>
      <c r="K357" s="2">
        <f t="shared" si="230"/>
        <v>0</v>
      </c>
      <c r="L357" s="3">
        <f t="shared" si="230"/>
        <v>0</v>
      </c>
      <c r="M357" s="2"/>
      <c r="N357" s="3"/>
      <c r="O357" s="2"/>
      <c r="P357" s="2"/>
      <c r="Q357" s="3">
        <f t="shared" si="231"/>
        <v>0</v>
      </c>
      <c r="R357" s="2">
        <f t="shared" si="232"/>
        <v>0</v>
      </c>
      <c r="S357" s="3">
        <f t="shared" si="233"/>
        <v>0</v>
      </c>
      <c r="T357" s="2">
        <v>0</v>
      </c>
      <c r="U357" s="3">
        <v>0</v>
      </c>
      <c r="V357" s="2"/>
      <c r="W357" s="3"/>
      <c r="X357" s="2"/>
      <c r="Y357" s="2"/>
      <c r="Z357" s="3">
        <f t="shared" si="234"/>
        <v>0</v>
      </c>
      <c r="AA357" s="2">
        <f t="shared" si="235"/>
        <v>0</v>
      </c>
      <c r="AB357" s="3">
        <f t="shared" si="236"/>
        <v>0</v>
      </c>
      <c r="AC357" s="2"/>
      <c r="AD357" s="109" t="b">
        <f t="shared" si="218"/>
        <v>1</v>
      </c>
      <c r="AE357" s="109" t="b">
        <f t="shared" si="219"/>
        <v>1</v>
      </c>
    </row>
    <row r="358" spans="1:31" ht="31.5">
      <c r="A358" s="2"/>
      <c r="B358" s="2" t="s">
        <v>240</v>
      </c>
      <c r="C358" s="2">
        <v>0</v>
      </c>
      <c r="D358" s="3">
        <v>0</v>
      </c>
      <c r="E358" s="2">
        <f t="shared" si="237"/>
        <v>0</v>
      </c>
      <c r="F358" s="3">
        <f t="shared" si="238"/>
        <v>0</v>
      </c>
      <c r="G358" s="108" t="e">
        <f t="shared" si="216"/>
        <v>#DIV/0!</v>
      </c>
      <c r="H358" s="108" t="e">
        <f t="shared" si="217"/>
        <v>#DIV/0!</v>
      </c>
      <c r="I358" s="2"/>
      <c r="J358" s="3"/>
      <c r="K358" s="2">
        <f t="shared" si="230"/>
        <v>0</v>
      </c>
      <c r="L358" s="3">
        <f t="shared" si="230"/>
        <v>0</v>
      </c>
      <c r="M358" s="2"/>
      <c r="N358" s="3"/>
      <c r="O358" s="2"/>
      <c r="P358" s="2"/>
      <c r="Q358" s="3">
        <f t="shared" si="231"/>
        <v>0</v>
      </c>
      <c r="R358" s="2">
        <f t="shared" si="232"/>
        <v>0</v>
      </c>
      <c r="S358" s="3">
        <f t="shared" si="233"/>
        <v>0</v>
      </c>
      <c r="T358" s="2">
        <v>0</v>
      </c>
      <c r="U358" s="3">
        <v>0</v>
      </c>
      <c r="V358" s="2"/>
      <c r="W358" s="3"/>
      <c r="X358" s="2"/>
      <c r="Y358" s="2"/>
      <c r="Z358" s="3">
        <f t="shared" si="234"/>
        <v>0</v>
      </c>
      <c r="AA358" s="2">
        <f t="shared" si="235"/>
        <v>0</v>
      </c>
      <c r="AB358" s="3">
        <f t="shared" si="236"/>
        <v>0</v>
      </c>
      <c r="AC358" s="2"/>
      <c r="AD358" s="109" t="b">
        <f t="shared" si="218"/>
        <v>1</v>
      </c>
      <c r="AE358" s="109" t="b">
        <f t="shared" si="219"/>
        <v>1</v>
      </c>
    </row>
    <row r="359" spans="1:31" ht="31.5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7"/>
        <v>0</v>
      </c>
      <c r="F359" s="3">
        <f t="shared" si="238"/>
        <v>0</v>
      </c>
      <c r="G359" s="108" t="e">
        <f t="shared" si="216"/>
        <v>#DIV/0!</v>
      </c>
      <c r="H359" s="108" t="e">
        <f t="shared" si="217"/>
        <v>#DIV/0!</v>
      </c>
      <c r="I359" s="2"/>
      <c r="J359" s="3"/>
      <c r="K359" s="2">
        <f t="shared" si="230"/>
        <v>0</v>
      </c>
      <c r="L359" s="3">
        <f t="shared" si="230"/>
        <v>0</v>
      </c>
      <c r="M359" s="2"/>
      <c r="N359" s="3"/>
      <c r="O359" s="2"/>
      <c r="P359" s="2"/>
      <c r="Q359" s="3">
        <f t="shared" si="231"/>
        <v>0</v>
      </c>
      <c r="R359" s="2">
        <f t="shared" si="232"/>
        <v>0</v>
      </c>
      <c r="S359" s="3">
        <f t="shared" si="233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4"/>
        <v>0</v>
      </c>
      <c r="AA359" s="2">
        <f t="shared" si="235"/>
        <v>0</v>
      </c>
      <c r="AB359" s="3">
        <f t="shared" si="236"/>
        <v>0</v>
      </c>
      <c r="AC359" s="2"/>
      <c r="AD359" s="109" t="b">
        <f t="shared" si="218"/>
        <v>1</v>
      </c>
      <c r="AE359" s="109" t="b">
        <f t="shared" si="219"/>
        <v>1</v>
      </c>
    </row>
    <row r="360" spans="1:31" ht="31.5">
      <c r="A360" s="2">
        <f t="shared" si="239"/>
        <v>23.070000000000011</v>
      </c>
      <c r="B360" s="2" t="s">
        <v>242</v>
      </c>
      <c r="C360" s="2">
        <v>3</v>
      </c>
      <c r="D360" s="3">
        <v>15</v>
      </c>
      <c r="E360" s="2">
        <f t="shared" si="237"/>
        <v>3</v>
      </c>
      <c r="F360" s="3">
        <f t="shared" si="238"/>
        <v>3</v>
      </c>
      <c r="G360" s="108">
        <f t="shared" si="216"/>
        <v>1</v>
      </c>
      <c r="H360" s="108">
        <f t="shared" si="217"/>
        <v>0.2</v>
      </c>
      <c r="I360" s="2"/>
      <c r="J360" s="3"/>
      <c r="K360" s="2">
        <f t="shared" si="230"/>
        <v>0</v>
      </c>
      <c r="L360" s="3">
        <f t="shared" si="230"/>
        <v>12</v>
      </c>
      <c r="M360" s="2"/>
      <c r="N360" s="3"/>
      <c r="O360" s="2"/>
      <c r="P360" s="2"/>
      <c r="Q360" s="3">
        <f t="shared" si="231"/>
        <v>0</v>
      </c>
      <c r="R360" s="2">
        <f t="shared" si="232"/>
        <v>0</v>
      </c>
      <c r="S360" s="3">
        <f t="shared" si="233"/>
        <v>12</v>
      </c>
      <c r="T360" s="2">
        <v>0</v>
      </c>
      <c r="U360" s="3">
        <v>12</v>
      </c>
      <c r="V360" s="2"/>
      <c r="W360" s="3"/>
      <c r="X360" s="2"/>
      <c r="Y360" s="2"/>
      <c r="Z360" s="3">
        <f t="shared" si="234"/>
        <v>0</v>
      </c>
      <c r="AA360" s="2">
        <f t="shared" si="235"/>
        <v>0</v>
      </c>
      <c r="AB360" s="3">
        <f t="shared" si="236"/>
        <v>12</v>
      </c>
      <c r="AC360" s="2"/>
      <c r="AD360" s="109" t="b">
        <f t="shared" si="218"/>
        <v>1</v>
      </c>
      <c r="AE360" s="109" t="b">
        <f t="shared" si="219"/>
        <v>1</v>
      </c>
    </row>
    <row r="361" spans="1:31" ht="31.5">
      <c r="A361" s="2">
        <f t="shared" si="239"/>
        <v>23.080000000000013</v>
      </c>
      <c r="B361" s="2" t="s">
        <v>243</v>
      </c>
      <c r="C361" s="2">
        <v>0</v>
      </c>
      <c r="D361" s="3">
        <v>0</v>
      </c>
      <c r="E361" s="2">
        <f t="shared" si="237"/>
        <v>0</v>
      </c>
      <c r="F361" s="3">
        <f t="shared" si="238"/>
        <v>0</v>
      </c>
      <c r="G361" s="108" t="e">
        <f t="shared" si="216"/>
        <v>#DIV/0!</v>
      </c>
      <c r="H361" s="108" t="e">
        <f t="shared" si="217"/>
        <v>#DIV/0!</v>
      </c>
      <c r="I361" s="2"/>
      <c r="J361" s="3"/>
      <c r="K361" s="2">
        <f t="shared" si="230"/>
        <v>0</v>
      </c>
      <c r="L361" s="3">
        <f t="shared" si="230"/>
        <v>0</v>
      </c>
      <c r="M361" s="2"/>
      <c r="N361" s="3"/>
      <c r="O361" s="2"/>
      <c r="P361" s="2"/>
      <c r="Q361" s="3">
        <f t="shared" si="231"/>
        <v>0</v>
      </c>
      <c r="R361" s="2">
        <f t="shared" si="232"/>
        <v>0</v>
      </c>
      <c r="S361" s="3">
        <f t="shared" si="233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4"/>
        <v>0</v>
      </c>
      <c r="AA361" s="2">
        <f t="shared" si="235"/>
        <v>0</v>
      </c>
      <c r="AB361" s="3">
        <f t="shared" si="236"/>
        <v>0</v>
      </c>
      <c r="AC361" s="2"/>
      <c r="AD361" s="109" t="b">
        <f t="shared" si="218"/>
        <v>1</v>
      </c>
      <c r="AE361" s="109" t="b">
        <f t="shared" si="219"/>
        <v>1</v>
      </c>
    </row>
    <row r="362" spans="1:31" ht="31.5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7"/>
        <v>0</v>
      </c>
      <c r="F362" s="3">
        <f t="shared" si="238"/>
        <v>0</v>
      </c>
      <c r="G362" s="108" t="e">
        <f t="shared" si="216"/>
        <v>#DIV/0!</v>
      </c>
      <c r="H362" s="108" t="e">
        <f t="shared" si="217"/>
        <v>#DIV/0!</v>
      </c>
      <c r="I362" s="2"/>
      <c r="J362" s="3"/>
      <c r="K362" s="2">
        <f t="shared" si="230"/>
        <v>0</v>
      </c>
      <c r="L362" s="3">
        <f t="shared" si="230"/>
        <v>0</v>
      </c>
      <c r="M362" s="2"/>
      <c r="N362" s="3"/>
      <c r="O362" s="2"/>
      <c r="P362" s="2"/>
      <c r="Q362" s="3">
        <f t="shared" si="231"/>
        <v>0</v>
      </c>
      <c r="R362" s="2">
        <f t="shared" si="232"/>
        <v>0</v>
      </c>
      <c r="S362" s="3">
        <f t="shared" si="233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4"/>
        <v>0</v>
      </c>
      <c r="AA362" s="2">
        <f t="shared" si="235"/>
        <v>0</v>
      </c>
      <c r="AB362" s="3">
        <f t="shared" si="236"/>
        <v>0</v>
      </c>
      <c r="AC362" s="2"/>
      <c r="AD362" s="109" t="b">
        <f t="shared" si="218"/>
        <v>1</v>
      </c>
      <c r="AE362" s="109" t="b">
        <f t="shared" si="219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7"/>
        <v>0</v>
      </c>
      <c r="F363" s="3">
        <f t="shared" si="238"/>
        <v>0</v>
      </c>
      <c r="G363" s="108" t="e">
        <f t="shared" si="216"/>
        <v>#DIV/0!</v>
      </c>
      <c r="H363" s="108" t="e">
        <f t="shared" si="217"/>
        <v>#DIV/0!</v>
      </c>
      <c r="I363" s="2"/>
      <c r="J363" s="3"/>
      <c r="K363" s="2">
        <f t="shared" si="230"/>
        <v>0</v>
      </c>
      <c r="L363" s="3">
        <f t="shared" si="230"/>
        <v>0</v>
      </c>
      <c r="M363" s="2"/>
      <c r="N363" s="3"/>
      <c r="O363" s="2"/>
      <c r="P363" s="2"/>
      <c r="Q363" s="3">
        <f t="shared" si="231"/>
        <v>0</v>
      </c>
      <c r="R363" s="2">
        <f t="shared" si="232"/>
        <v>0</v>
      </c>
      <c r="S363" s="3">
        <f t="shared" si="233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4"/>
        <v>0</v>
      </c>
      <c r="AA363" s="2">
        <f t="shared" si="235"/>
        <v>0</v>
      </c>
      <c r="AB363" s="3">
        <f t="shared" si="236"/>
        <v>0</v>
      </c>
      <c r="AC363" s="2"/>
      <c r="AD363" s="109" t="b">
        <f t="shared" si="218"/>
        <v>1</v>
      </c>
      <c r="AE363" s="109" t="b">
        <f t="shared" si="219"/>
        <v>1</v>
      </c>
    </row>
    <row r="364" spans="1:31">
      <c r="A364" s="2">
        <f t="shared" si="239"/>
        <v>23.110000000000003</v>
      </c>
      <c r="B364" s="2" t="s">
        <v>246</v>
      </c>
      <c r="C364" s="2">
        <v>0</v>
      </c>
      <c r="D364" s="3">
        <v>0</v>
      </c>
      <c r="E364" s="2">
        <f t="shared" si="237"/>
        <v>0</v>
      </c>
      <c r="F364" s="3">
        <f t="shared" si="238"/>
        <v>0</v>
      </c>
      <c r="G364" s="108" t="e">
        <f t="shared" si="216"/>
        <v>#DIV/0!</v>
      </c>
      <c r="H364" s="108" t="e">
        <f t="shared" si="217"/>
        <v>#DIV/0!</v>
      </c>
      <c r="I364" s="2"/>
      <c r="J364" s="3"/>
      <c r="K364" s="2">
        <f t="shared" si="230"/>
        <v>0</v>
      </c>
      <c r="L364" s="3">
        <f t="shared" si="230"/>
        <v>0</v>
      </c>
      <c r="M364" s="2"/>
      <c r="N364" s="3"/>
      <c r="O364" s="2"/>
      <c r="P364" s="2"/>
      <c r="Q364" s="3">
        <f t="shared" si="231"/>
        <v>0</v>
      </c>
      <c r="R364" s="2">
        <f t="shared" si="232"/>
        <v>0</v>
      </c>
      <c r="S364" s="3">
        <f t="shared" si="233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4"/>
        <v>0</v>
      </c>
      <c r="AA364" s="2">
        <f t="shared" si="235"/>
        <v>0</v>
      </c>
      <c r="AB364" s="3">
        <f t="shared" si="236"/>
        <v>0</v>
      </c>
      <c r="AC364" s="2"/>
      <c r="AD364" s="109" t="b">
        <f t="shared" si="218"/>
        <v>1</v>
      </c>
      <c r="AE364" s="109" t="b">
        <f t="shared" si="219"/>
        <v>1</v>
      </c>
    </row>
    <row r="365" spans="1:31" ht="78.7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7"/>
        <v>0</v>
      </c>
      <c r="F365" s="3">
        <f t="shared" si="238"/>
        <v>0</v>
      </c>
      <c r="G365" s="108" t="e">
        <f t="shared" si="216"/>
        <v>#DIV/0!</v>
      </c>
      <c r="H365" s="108" t="e">
        <f t="shared" si="217"/>
        <v>#DIV/0!</v>
      </c>
      <c r="I365" s="2"/>
      <c r="J365" s="3"/>
      <c r="K365" s="2">
        <f t="shared" si="230"/>
        <v>0</v>
      </c>
      <c r="L365" s="3">
        <f t="shared" si="230"/>
        <v>0</v>
      </c>
      <c r="M365" s="2"/>
      <c r="N365" s="3"/>
      <c r="O365" s="2"/>
      <c r="P365" s="2"/>
      <c r="Q365" s="3">
        <f t="shared" si="231"/>
        <v>0</v>
      </c>
      <c r="R365" s="2">
        <f t="shared" si="232"/>
        <v>0</v>
      </c>
      <c r="S365" s="3">
        <f t="shared" si="233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4"/>
        <v>0</v>
      </c>
      <c r="AA365" s="2">
        <f t="shared" si="235"/>
        <v>0</v>
      </c>
      <c r="AB365" s="3">
        <f t="shared" si="236"/>
        <v>0</v>
      </c>
      <c r="AC365" s="2"/>
      <c r="AD365" s="109" t="b">
        <f t="shared" si="218"/>
        <v>1</v>
      </c>
      <c r="AE365" s="109" t="b">
        <f t="shared" si="219"/>
        <v>1</v>
      </c>
    </row>
    <row r="366" spans="1:31" ht="78.7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7"/>
        <v>0</v>
      </c>
      <c r="F366" s="3">
        <f t="shared" si="238"/>
        <v>0</v>
      </c>
      <c r="G366" s="108" t="e">
        <f t="shared" si="216"/>
        <v>#DIV/0!</v>
      </c>
      <c r="H366" s="108" t="e">
        <f t="shared" si="217"/>
        <v>#DIV/0!</v>
      </c>
      <c r="I366" s="2"/>
      <c r="J366" s="3"/>
      <c r="K366" s="2">
        <f t="shared" si="230"/>
        <v>0</v>
      </c>
      <c r="L366" s="3">
        <f t="shared" si="230"/>
        <v>0</v>
      </c>
      <c r="M366" s="2"/>
      <c r="N366" s="3"/>
      <c r="O366" s="2"/>
      <c r="P366" s="2"/>
      <c r="Q366" s="3">
        <f t="shared" si="231"/>
        <v>0</v>
      </c>
      <c r="R366" s="2">
        <f t="shared" si="232"/>
        <v>0</v>
      </c>
      <c r="S366" s="3">
        <f t="shared" si="233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4"/>
        <v>0</v>
      </c>
      <c r="AA366" s="2">
        <f t="shared" si="235"/>
        <v>0</v>
      </c>
      <c r="AB366" s="3">
        <f t="shared" si="236"/>
        <v>0</v>
      </c>
      <c r="AC366" s="2"/>
      <c r="AD366" s="109" t="b">
        <f t="shared" si="218"/>
        <v>1</v>
      </c>
      <c r="AE366" s="109" t="b">
        <f t="shared" si="219"/>
        <v>1</v>
      </c>
    </row>
    <row r="367" spans="1:31" ht="78.7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7"/>
        <v>0</v>
      </c>
      <c r="F367" s="3">
        <f t="shared" si="238"/>
        <v>0</v>
      </c>
      <c r="G367" s="108" t="e">
        <f t="shared" si="216"/>
        <v>#DIV/0!</v>
      </c>
      <c r="H367" s="108" t="e">
        <f t="shared" si="217"/>
        <v>#DIV/0!</v>
      </c>
      <c r="I367" s="2"/>
      <c r="J367" s="3"/>
      <c r="K367" s="2">
        <f t="shared" si="230"/>
        <v>0</v>
      </c>
      <c r="L367" s="3">
        <f t="shared" si="230"/>
        <v>0</v>
      </c>
      <c r="M367" s="2"/>
      <c r="N367" s="3"/>
      <c r="O367" s="2"/>
      <c r="P367" s="2"/>
      <c r="Q367" s="3">
        <f t="shared" si="231"/>
        <v>0</v>
      </c>
      <c r="R367" s="2">
        <f t="shared" si="232"/>
        <v>0</v>
      </c>
      <c r="S367" s="3">
        <f t="shared" si="233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4"/>
        <v>0</v>
      </c>
      <c r="AA367" s="2">
        <f t="shared" si="235"/>
        <v>0</v>
      </c>
      <c r="AB367" s="3">
        <f t="shared" si="236"/>
        <v>0</v>
      </c>
      <c r="AC367" s="2"/>
      <c r="AD367" s="109" t="b">
        <f t="shared" si="218"/>
        <v>1</v>
      </c>
      <c r="AE367" s="109" t="b">
        <f t="shared" si="219"/>
        <v>1</v>
      </c>
    </row>
    <row r="368" spans="1:31" ht="31.5">
      <c r="A368" s="2">
        <f>+A364+0.01</f>
        <v>23.120000000000005</v>
      </c>
      <c r="B368" s="2" t="s">
        <v>253</v>
      </c>
      <c r="C368" s="2">
        <v>72</v>
      </c>
      <c r="D368" s="3">
        <v>19.560000000000002</v>
      </c>
      <c r="E368" s="2">
        <f t="shared" si="237"/>
        <v>72</v>
      </c>
      <c r="F368" s="3">
        <f t="shared" si="238"/>
        <v>3.9120000000000008</v>
      </c>
      <c r="G368" s="108">
        <f t="shared" si="216"/>
        <v>1</v>
      </c>
      <c r="H368" s="108">
        <f t="shared" si="217"/>
        <v>0.2</v>
      </c>
      <c r="I368" s="2"/>
      <c r="J368" s="3"/>
      <c r="K368" s="2">
        <f t="shared" si="230"/>
        <v>0</v>
      </c>
      <c r="L368" s="3">
        <f t="shared" si="230"/>
        <v>15.648000000000001</v>
      </c>
      <c r="M368" s="2"/>
      <c r="N368" s="3"/>
      <c r="O368" s="2"/>
      <c r="P368" s="2"/>
      <c r="Q368" s="3">
        <f t="shared" si="231"/>
        <v>0</v>
      </c>
      <c r="R368" s="2">
        <f t="shared" si="232"/>
        <v>0</v>
      </c>
      <c r="S368" s="3">
        <f t="shared" si="233"/>
        <v>15.648000000000001</v>
      </c>
      <c r="T368" s="2">
        <v>0</v>
      </c>
      <c r="U368" s="3">
        <v>15.648000000000001</v>
      </c>
      <c r="V368" s="2"/>
      <c r="W368" s="3"/>
      <c r="X368" s="2"/>
      <c r="Y368" s="2"/>
      <c r="Z368" s="3">
        <f t="shared" si="234"/>
        <v>0</v>
      </c>
      <c r="AA368" s="2">
        <f t="shared" si="235"/>
        <v>0</v>
      </c>
      <c r="AB368" s="3">
        <f t="shared" si="236"/>
        <v>15.648000000000001</v>
      </c>
      <c r="AC368" s="2"/>
      <c r="AD368" s="109" t="b">
        <f t="shared" si="218"/>
        <v>1</v>
      </c>
      <c r="AE368" s="109" t="b">
        <f t="shared" si="219"/>
        <v>1</v>
      </c>
    </row>
    <row r="369" spans="1:31" ht="31.5">
      <c r="A369" s="2">
        <f t="shared" si="239"/>
        <v>23.130000000000006</v>
      </c>
      <c r="B369" s="2" t="s">
        <v>254</v>
      </c>
      <c r="C369" s="2">
        <v>0</v>
      </c>
      <c r="D369" s="3">
        <v>0</v>
      </c>
      <c r="E369" s="2">
        <f t="shared" si="237"/>
        <v>0</v>
      </c>
      <c r="F369" s="3">
        <f t="shared" si="238"/>
        <v>0</v>
      </c>
      <c r="G369" s="108" t="e">
        <f t="shared" si="216"/>
        <v>#DIV/0!</v>
      </c>
      <c r="H369" s="108" t="e">
        <f t="shared" si="217"/>
        <v>#DIV/0!</v>
      </c>
      <c r="I369" s="2"/>
      <c r="J369" s="3"/>
      <c r="K369" s="2">
        <f t="shared" si="230"/>
        <v>0</v>
      </c>
      <c r="L369" s="3">
        <f t="shared" si="230"/>
        <v>0</v>
      </c>
      <c r="M369" s="2"/>
      <c r="N369" s="3"/>
      <c r="O369" s="2"/>
      <c r="P369" s="2"/>
      <c r="Q369" s="3">
        <f t="shared" si="231"/>
        <v>0</v>
      </c>
      <c r="R369" s="2">
        <f t="shared" si="232"/>
        <v>0</v>
      </c>
      <c r="S369" s="3">
        <f t="shared" si="233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4"/>
        <v>0</v>
      </c>
      <c r="AA369" s="2">
        <f t="shared" si="235"/>
        <v>0</v>
      </c>
      <c r="AB369" s="3">
        <f t="shared" si="236"/>
        <v>0</v>
      </c>
      <c r="AC369" s="2"/>
      <c r="AD369" s="109" t="b">
        <f t="shared" si="218"/>
        <v>1</v>
      </c>
      <c r="AE369" s="109" t="b">
        <f t="shared" si="219"/>
        <v>1</v>
      </c>
    </row>
    <row r="370" spans="1:31">
      <c r="A370" s="2">
        <f t="shared" si="239"/>
        <v>23.140000000000008</v>
      </c>
      <c r="B370" s="2" t="s">
        <v>255</v>
      </c>
      <c r="C370" s="2">
        <v>0</v>
      </c>
      <c r="D370" s="3">
        <v>0</v>
      </c>
      <c r="E370" s="2">
        <f t="shared" si="237"/>
        <v>0</v>
      </c>
      <c r="F370" s="3">
        <f t="shared" si="238"/>
        <v>0</v>
      </c>
      <c r="G370" s="108" t="e">
        <f t="shared" si="216"/>
        <v>#DIV/0!</v>
      </c>
      <c r="H370" s="108" t="e">
        <f t="shared" si="217"/>
        <v>#DIV/0!</v>
      </c>
      <c r="I370" s="2"/>
      <c r="J370" s="3"/>
      <c r="K370" s="2">
        <f t="shared" si="230"/>
        <v>0</v>
      </c>
      <c r="L370" s="3">
        <f t="shared" si="230"/>
        <v>0</v>
      </c>
      <c r="M370" s="2"/>
      <c r="N370" s="3"/>
      <c r="O370" s="2"/>
      <c r="P370" s="2"/>
      <c r="Q370" s="3">
        <f t="shared" si="231"/>
        <v>0</v>
      </c>
      <c r="R370" s="2">
        <f t="shared" si="232"/>
        <v>0</v>
      </c>
      <c r="S370" s="3">
        <f t="shared" si="233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4"/>
        <v>0</v>
      </c>
      <c r="AA370" s="2">
        <f t="shared" si="235"/>
        <v>0</v>
      </c>
      <c r="AB370" s="3">
        <f t="shared" si="236"/>
        <v>0</v>
      </c>
      <c r="AC370" s="2"/>
      <c r="AD370" s="109" t="b">
        <f t="shared" si="218"/>
        <v>1</v>
      </c>
      <c r="AE370" s="109" t="b">
        <f t="shared" si="219"/>
        <v>1</v>
      </c>
    </row>
    <row r="371" spans="1:31">
      <c r="A371" s="2">
        <f t="shared" si="239"/>
        <v>23.150000000000009</v>
      </c>
      <c r="B371" s="2" t="s">
        <v>256</v>
      </c>
      <c r="C371" s="2">
        <v>0</v>
      </c>
      <c r="D371" s="3">
        <v>0</v>
      </c>
      <c r="E371" s="2">
        <f t="shared" si="237"/>
        <v>0</v>
      </c>
      <c r="F371" s="3">
        <f t="shared" si="238"/>
        <v>0</v>
      </c>
      <c r="G371" s="108" t="e">
        <f t="shared" si="216"/>
        <v>#DIV/0!</v>
      </c>
      <c r="H371" s="108" t="e">
        <f t="shared" si="217"/>
        <v>#DIV/0!</v>
      </c>
      <c r="I371" s="2"/>
      <c r="J371" s="3"/>
      <c r="K371" s="2">
        <f t="shared" si="230"/>
        <v>0</v>
      </c>
      <c r="L371" s="3">
        <f t="shared" si="230"/>
        <v>0</v>
      </c>
      <c r="M371" s="2"/>
      <c r="N371" s="3"/>
      <c r="O371" s="2"/>
      <c r="P371" s="2"/>
      <c r="Q371" s="3">
        <f t="shared" si="231"/>
        <v>0</v>
      </c>
      <c r="R371" s="2">
        <f t="shared" si="232"/>
        <v>0</v>
      </c>
      <c r="S371" s="3">
        <f t="shared" si="233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4"/>
        <v>0</v>
      </c>
      <c r="AA371" s="2">
        <f t="shared" si="235"/>
        <v>0</v>
      </c>
      <c r="AB371" s="3">
        <f t="shared" si="236"/>
        <v>0</v>
      </c>
      <c r="AC371" s="2"/>
      <c r="AD371" s="109" t="b">
        <f t="shared" si="218"/>
        <v>1</v>
      </c>
      <c r="AE371" s="109" t="b">
        <f t="shared" si="219"/>
        <v>1</v>
      </c>
    </row>
    <row r="372" spans="1:31" ht="47.25">
      <c r="A372" s="2">
        <f t="shared" si="239"/>
        <v>23.160000000000011</v>
      </c>
      <c r="B372" s="2" t="s">
        <v>257</v>
      </c>
      <c r="C372" s="2">
        <v>0</v>
      </c>
      <c r="D372" s="3">
        <v>0</v>
      </c>
      <c r="E372" s="2">
        <f t="shared" si="237"/>
        <v>0</v>
      </c>
      <c r="F372" s="3">
        <f t="shared" si="238"/>
        <v>0</v>
      </c>
      <c r="G372" s="108" t="e">
        <f t="shared" si="216"/>
        <v>#DIV/0!</v>
      </c>
      <c r="H372" s="108" t="e">
        <f t="shared" si="217"/>
        <v>#DIV/0!</v>
      </c>
      <c r="I372" s="2"/>
      <c r="J372" s="3"/>
      <c r="K372" s="2">
        <f t="shared" si="230"/>
        <v>0</v>
      </c>
      <c r="L372" s="3">
        <f t="shared" si="230"/>
        <v>0</v>
      </c>
      <c r="M372" s="2"/>
      <c r="N372" s="3"/>
      <c r="O372" s="2"/>
      <c r="P372" s="2"/>
      <c r="Q372" s="3">
        <f t="shared" si="231"/>
        <v>0</v>
      </c>
      <c r="R372" s="2">
        <f t="shared" si="232"/>
        <v>0</v>
      </c>
      <c r="S372" s="3">
        <f t="shared" si="233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4"/>
        <v>0</v>
      </c>
      <c r="AA372" s="2">
        <f t="shared" si="235"/>
        <v>0</v>
      </c>
      <c r="AB372" s="3">
        <f t="shared" si="236"/>
        <v>0</v>
      </c>
      <c r="AC372" s="2"/>
      <c r="AD372" s="109" t="b">
        <f t="shared" si="218"/>
        <v>1</v>
      </c>
      <c r="AE372" s="109" t="b">
        <f t="shared" si="219"/>
        <v>1</v>
      </c>
    </row>
    <row r="373" spans="1:31" ht="63">
      <c r="A373" s="2">
        <f t="shared" si="239"/>
        <v>23.170000000000012</v>
      </c>
      <c r="B373" s="2" t="s">
        <v>258</v>
      </c>
      <c r="C373" s="2">
        <v>0</v>
      </c>
      <c r="D373" s="3">
        <v>0</v>
      </c>
      <c r="E373" s="2">
        <f t="shared" si="237"/>
        <v>0</v>
      </c>
      <c r="F373" s="3">
        <f t="shared" si="238"/>
        <v>0</v>
      </c>
      <c r="G373" s="108" t="e">
        <f t="shared" si="216"/>
        <v>#DIV/0!</v>
      </c>
      <c r="H373" s="108" t="e">
        <f t="shared" si="217"/>
        <v>#DIV/0!</v>
      </c>
      <c r="I373" s="2"/>
      <c r="J373" s="3"/>
      <c r="K373" s="2">
        <f t="shared" si="230"/>
        <v>0</v>
      </c>
      <c r="L373" s="3">
        <f t="shared" si="230"/>
        <v>0</v>
      </c>
      <c r="M373" s="2"/>
      <c r="N373" s="3"/>
      <c r="O373" s="2"/>
      <c r="P373" s="2"/>
      <c r="Q373" s="3">
        <f t="shared" si="231"/>
        <v>0</v>
      </c>
      <c r="R373" s="2">
        <f t="shared" si="232"/>
        <v>0</v>
      </c>
      <c r="S373" s="3">
        <f t="shared" si="233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4"/>
        <v>0</v>
      </c>
      <c r="AA373" s="2">
        <f t="shared" si="235"/>
        <v>0</v>
      </c>
      <c r="AB373" s="3">
        <f t="shared" si="236"/>
        <v>0</v>
      </c>
      <c r="AC373" s="2"/>
      <c r="AD373" s="109" t="b">
        <f t="shared" si="218"/>
        <v>1</v>
      </c>
      <c r="AE373" s="109" t="b">
        <f t="shared" si="219"/>
        <v>1</v>
      </c>
    </row>
    <row r="374" spans="1:31" ht="47.25">
      <c r="A374" s="2">
        <f t="shared" si="239"/>
        <v>23.180000000000014</v>
      </c>
      <c r="B374" s="2" t="s">
        <v>259</v>
      </c>
      <c r="C374" s="2">
        <v>0</v>
      </c>
      <c r="D374" s="3">
        <v>0</v>
      </c>
      <c r="E374" s="2">
        <f t="shared" si="237"/>
        <v>0</v>
      </c>
      <c r="F374" s="3">
        <f t="shared" si="238"/>
        <v>0</v>
      </c>
      <c r="G374" s="108" t="e">
        <f t="shared" si="216"/>
        <v>#DIV/0!</v>
      </c>
      <c r="H374" s="108" t="e">
        <f t="shared" si="217"/>
        <v>#DIV/0!</v>
      </c>
      <c r="I374" s="2"/>
      <c r="J374" s="3"/>
      <c r="K374" s="2">
        <f t="shared" si="230"/>
        <v>0</v>
      </c>
      <c r="L374" s="3">
        <f t="shared" si="230"/>
        <v>0</v>
      </c>
      <c r="M374" s="2"/>
      <c r="N374" s="3"/>
      <c r="O374" s="2"/>
      <c r="P374" s="2"/>
      <c r="Q374" s="3">
        <f t="shared" si="231"/>
        <v>0</v>
      </c>
      <c r="R374" s="2">
        <f t="shared" si="232"/>
        <v>0</v>
      </c>
      <c r="S374" s="3">
        <f t="shared" si="233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4"/>
        <v>0</v>
      </c>
      <c r="AA374" s="2">
        <f t="shared" si="235"/>
        <v>0</v>
      </c>
      <c r="AB374" s="3">
        <f t="shared" si="236"/>
        <v>0</v>
      </c>
      <c r="AC374" s="2"/>
      <c r="AD374" s="109" t="b">
        <f t="shared" si="218"/>
        <v>1</v>
      </c>
      <c r="AE374" s="109" t="b">
        <f t="shared" si="219"/>
        <v>1</v>
      </c>
    </row>
    <row r="375" spans="1:31" ht="31.5">
      <c r="A375" s="2">
        <f t="shared" si="239"/>
        <v>23.190000000000015</v>
      </c>
      <c r="B375" s="2" t="s">
        <v>260</v>
      </c>
      <c r="C375" s="2">
        <v>108</v>
      </c>
      <c r="D375" s="3">
        <v>37.799999999999997</v>
      </c>
      <c r="E375" s="2">
        <f t="shared" si="237"/>
        <v>108</v>
      </c>
      <c r="F375" s="3">
        <f t="shared" si="238"/>
        <v>7.56</v>
      </c>
      <c r="G375" s="108">
        <f t="shared" si="216"/>
        <v>1</v>
      </c>
      <c r="H375" s="108">
        <f t="shared" si="217"/>
        <v>0.2</v>
      </c>
      <c r="I375" s="2"/>
      <c r="J375" s="3"/>
      <c r="K375" s="2">
        <f t="shared" si="230"/>
        <v>0</v>
      </c>
      <c r="L375" s="3">
        <f t="shared" si="230"/>
        <v>30.24</v>
      </c>
      <c r="M375" s="2"/>
      <c r="N375" s="3"/>
      <c r="O375" s="2"/>
      <c r="P375" s="2"/>
      <c r="Q375" s="3">
        <f t="shared" si="231"/>
        <v>0</v>
      </c>
      <c r="R375" s="2">
        <f t="shared" si="232"/>
        <v>0</v>
      </c>
      <c r="S375" s="3">
        <f t="shared" si="233"/>
        <v>30.24</v>
      </c>
      <c r="T375" s="2">
        <v>0</v>
      </c>
      <c r="U375" s="3">
        <v>30.24</v>
      </c>
      <c r="V375" s="2"/>
      <c r="W375" s="3"/>
      <c r="X375" s="2"/>
      <c r="Y375" s="2"/>
      <c r="Z375" s="3">
        <f t="shared" si="234"/>
        <v>0</v>
      </c>
      <c r="AA375" s="2">
        <f t="shared" si="235"/>
        <v>0</v>
      </c>
      <c r="AB375" s="3">
        <f t="shared" si="236"/>
        <v>30.24</v>
      </c>
      <c r="AC375" s="2"/>
      <c r="AD375" s="109" t="b">
        <f t="shared" si="218"/>
        <v>1</v>
      </c>
      <c r="AE375" s="109" t="b">
        <f t="shared" si="219"/>
        <v>1</v>
      </c>
    </row>
    <row r="376" spans="1:31" ht="31.5">
      <c r="A376" s="2">
        <f t="shared" si="239"/>
        <v>23.200000000000017</v>
      </c>
      <c r="B376" s="2" t="s">
        <v>261</v>
      </c>
      <c r="C376" s="2">
        <v>0</v>
      </c>
      <c r="D376" s="3">
        <v>0</v>
      </c>
      <c r="E376" s="2">
        <f t="shared" si="237"/>
        <v>0</v>
      </c>
      <c r="F376" s="3">
        <f t="shared" si="238"/>
        <v>0</v>
      </c>
      <c r="G376" s="108" t="e">
        <f t="shared" si="216"/>
        <v>#DIV/0!</v>
      </c>
      <c r="H376" s="108" t="e">
        <f t="shared" si="217"/>
        <v>#DIV/0!</v>
      </c>
      <c r="I376" s="2"/>
      <c r="J376" s="3"/>
      <c r="K376" s="2">
        <f t="shared" si="230"/>
        <v>0</v>
      </c>
      <c r="L376" s="3">
        <f t="shared" si="230"/>
        <v>0</v>
      </c>
      <c r="M376" s="2"/>
      <c r="N376" s="3"/>
      <c r="O376" s="2"/>
      <c r="P376" s="2"/>
      <c r="Q376" s="3">
        <f t="shared" si="231"/>
        <v>0</v>
      </c>
      <c r="R376" s="2">
        <f t="shared" si="232"/>
        <v>0</v>
      </c>
      <c r="S376" s="3">
        <f t="shared" si="233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4"/>
        <v>0</v>
      </c>
      <c r="AA376" s="2">
        <f t="shared" si="235"/>
        <v>0</v>
      </c>
      <c r="AB376" s="3">
        <f t="shared" si="236"/>
        <v>0</v>
      </c>
      <c r="AC376" s="2"/>
      <c r="AD376" s="109" t="b">
        <f t="shared" si="218"/>
        <v>1</v>
      </c>
      <c r="AE376" s="109" t="b">
        <f t="shared" si="219"/>
        <v>1</v>
      </c>
    </row>
    <row r="377" spans="1:31" ht="31.5">
      <c r="A377" s="2">
        <f t="shared" si="239"/>
        <v>23.210000000000019</v>
      </c>
      <c r="B377" s="2" t="s">
        <v>262</v>
      </c>
      <c r="C377" s="2">
        <v>0</v>
      </c>
      <c r="D377" s="3">
        <v>0</v>
      </c>
      <c r="E377" s="2">
        <f t="shared" si="237"/>
        <v>0</v>
      </c>
      <c r="F377" s="3">
        <f t="shared" si="238"/>
        <v>0</v>
      </c>
      <c r="G377" s="108" t="e">
        <f t="shared" si="216"/>
        <v>#DIV/0!</v>
      </c>
      <c r="H377" s="108" t="e">
        <f t="shared" si="217"/>
        <v>#DIV/0!</v>
      </c>
      <c r="I377" s="2"/>
      <c r="J377" s="3"/>
      <c r="K377" s="2">
        <f t="shared" si="230"/>
        <v>0</v>
      </c>
      <c r="L377" s="3">
        <f t="shared" si="230"/>
        <v>0</v>
      </c>
      <c r="M377" s="2"/>
      <c r="N377" s="3"/>
      <c r="O377" s="2"/>
      <c r="P377" s="2"/>
      <c r="Q377" s="3">
        <f t="shared" si="231"/>
        <v>0</v>
      </c>
      <c r="R377" s="2">
        <f t="shared" si="232"/>
        <v>0</v>
      </c>
      <c r="S377" s="3">
        <f t="shared" si="233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4"/>
        <v>0</v>
      </c>
      <c r="AA377" s="2">
        <f t="shared" si="235"/>
        <v>0</v>
      </c>
      <c r="AB377" s="3">
        <f t="shared" si="236"/>
        <v>0</v>
      </c>
      <c r="AC377" s="2"/>
      <c r="AD377" s="109" t="b">
        <f t="shared" si="218"/>
        <v>1</v>
      </c>
      <c r="AE377" s="109" t="b">
        <f t="shared" si="219"/>
        <v>1</v>
      </c>
    </row>
    <row r="378" spans="1:31" ht="31.5">
      <c r="A378" s="2">
        <f t="shared" si="239"/>
        <v>23.22000000000002</v>
      </c>
      <c r="B378" s="2" t="s">
        <v>263</v>
      </c>
      <c r="C378" s="2">
        <v>0</v>
      </c>
      <c r="D378" s="3">
        <v>0</v>
      </c>
      <c r="E378" s="2">
        <f t="shared" si="237"/>
        <v>0</v>
      </c>
      <c r="F378" s="3">
        <f t="shared" si="238"/>
        <v>0</v>
      </c>
      <c r="G378" s="108" t="e">
        <f t="shared" si="216"/>
        <v>#DIV/0!</v>
      </c>
      <c r="H378" s="108" t="e">
        <f t="shared" si="217"/>
        <v>#DIV/0!</v>
      </c>
      <c r="I378" s="2"/>
      <c r="J378" s="3"/>
      <c r="K378" s="2">
        <f t="shared" si="230"/>
        <v>0</v>
      </c>
      <c r="L378" s="3">
        <f t="shared" si="230"/>
        <v>0</v>
      </c>
      <c r="M378" s="2"/>
      <c r="N378" s="3"/>
      <c r="O378" s="2"/>
      <c r="P378" s="2"/>
      <c r="Q378" s="3">
        <f t="shared" si="231"/>
        <v>0</v>
      </c>
      <c r="R378" s="2">
        <f t="shared" si="232"/>
        <v>0</v>
      </c>
      <c r="S378" s="3">
        <f t="shared" si="233"/>
        <v>0</v>
      </c>
      <c r="T378" s="2">
        <v>0</v>
      </c>
      <c r="U378" s="3">
        <v>0</v>
      </c>
      <c r="V378" s="2"/>
      <c r="W378" s="3"/>
      <c r="X378" s="2"/>
      <c r="Y378" s="2"/>
      <c r="Z378" s="3">
        <f t="shared" si="234"/>
        <v>0</v>
      </c>
      <c r="AA378" s="2">
        <f t="shared" si="235"/>
        <v>0</v>
      </c>
      <c r="AB378" s="3">
        <f t="shared" si="236"/>
        <v>0</v>
      </c>
      <c r="AC378" s="2"/>
      <c r="AD378" s="109" t="b">
        <f t="shared" si="218"/>
        <v>1</v>
      </c>
      <c r="AE378" s="109" t="b">
        <f t="shared" si="219"/>
        <v>1</v>
      </c>
    </row>
    <row r="379" spans="1:31" ht="47.25">
      <c r="A379" s="2">
        <f t="shared" si="239"/>
        <v>23.230000000000022</v>
      </c>
      <c r="B379" s="2" t="s">
        <v>264</v>
      </c>
      <c r="C379" s="2">
        <v>0</v>
      </c>
      <c r="D379" s="3">
        <v>0</v>
      </c>
      <c r="E379" s="2">
        <f t="shared" si="237"/>
        <v>0</v>
      </c>
      <c r="F379" s="3">
        <f t="shared" si="238"/>
        <v>0</v>
      </c>
      <c r="G379" s="108" t="e">
        <f t="shared" si="216"/>
        <v>#DIV/0!</v>
      </c>
      <c r="H379" s="108" t="e">
        <f t="shared" si="217"/>
        <v>#DIV/0!</v>
      </c>
      <c r="I379" s="2"/>
      <c r="J379" s="3"/>
      <c r="K379" s="2">
        <f t="shared" si="230"/>
        <v>0</v>
      </c>
      <c r="L379" s="3">
        <f t="shared" si="230"/>
        <v>0</v>
      </c>
      <c r="M379" s="2"/>
      <c r="N379" s="3"/>
      <c r="O379" s="2"/>
      <c r="P379" s="2"/>
      <c r="Q379" s="3">
        <f t="shared" si="231"/>
        <v>0</v>
      </c>
      <c r="R379" s="2">
        <f t="shared" si="232"/>
        <v>0</v>
      </c>
      <c r="S379" s="3">
        <f t="shared" si="233"/>
        <v>0</v>
      </c>
      <c r="T379" s="2">
        <v>0</v>
      </c>
      <c r="U379" s="3">
        <v>0</v>
      </c>
      <c r="V379" s="2"/>
      <c r="W379" s="3"/>
      <c r="X379" s="2"/>
      <c r="Y379" s="2"/>
      <c r="Z379" s="3">
        <f t="shared" si="234"/>
        <v>0</v>
      </c>
      <c r="AA379" s="2">
        <f t="shared" si="235"/>
        <v>0</v>
      </c>
      <c r="AB379" s="3">
        <f t="shared" si="236"/>
        <v>0</v>
      </c>
      <c r="AC379" s="2"/>
      <c r="AD379" s="109" t="b">
        <f t="shared" si="218"/>
        <v>1</v>
      </c>
      <c r="AE379" s="109" t="b">
        <f t="shared" si="219"/>
        <v>1</v>
      </c>
    </row>
    <row r="380" spans="1:31" ht="63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7"/>
        <v>0</v>
      </c>
      <c r="F380" s="3">
        <f t="shared" si="238"/>
        <v>0</v>
      </c>
      <c r="G380" s="108" t="e">
        <f t="shared" si="216"/>
        <v>#DIV/0!</v>
      </c>
      <c r="H380" s="108" t="e">
        <f t="shared" si="217"/>
        <v>#DIV/0!</v>
      </c>
      <c r="I380" s="2"/>
      <c r="J380" s="3"/>
      <c r="K380" s="2">
        <f t="shared" si="230"/>
        <v>0</v>
      </c>
      <c r="L380" s="3">
        <f t="shared" si="230"/>
        <v>0</v>
      </c>
      <c r="M380" s="2"/>
      <c r="N380" s="3"/>
      <c r="O380" s="2"/>
      <c r="P380" s="2"/>
      <c r="Q380" s="3"/>
      <c r="R380" s="2">
        <f t="shared" si="232"/>
        <v>0</v>
      </c>
      <c r="S380" s="3">
        <f t="shared" si="233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4"/>
        <v>0</v>
      </c>
      <c r="AA380" s="2">
        <f t="shared" si="235"/>
        <v>0</v>
      </c>
      <c r="AB380" s="3">
        <f t="shared" si="236"/>
        <v>0</v>
      </c>
      <c r="AC380" s="2"/>
      <c r="AD380" s="109" t="b">
        <f t="shared" si="218"/>
        <v>1</v>
      </c>
      <c r="AE380" s="109" t="b">
        <f t="shared" si="219"/>
        <v>1</v>
      </c>
    </row>
    <row r="381" spans="1:31" ht="94.5">
      <c r="A381" s="2"/>
      <c r="B381" s="2" t="s">
        <v>266</v>
      </c>
      <c r="C381" s="2">
        <v>0</v>
      </c>
      <c r="D381" s="3">
        <v>0</v>
      </c>
      <c r="E381" s="2">
        <f t="shared" si="237"/>
        <v>0</v>
      </c>
      <c r="F381" s="3">
        <f t="shared" si="238"/>
        <v>0</v>
      </c>
      <c r="G381" s="108" t="e">
        <f t="shared" si="216"/>
        <v>#DIV/0!</v>
      </c>
      <c r="H381" s="108" t="e">
        <f t="shared" si="217"/>
        <v>#DIV/0!</v>
      </c>
      <c r="I381" s="2"/>
      <c r="J381" s="3"/>
      <c r="K381" s="2">
        <f t="shared" si="230"/>
        <v>0</v>
      </c>
      <c r="L381" s="3">
        <f t="shared" si="230"/>
        <v>0</v>
      </c>
      <c r="M381" s="2"/>
      <c r="N381" s="3"/>
      <c r="O381" s="2"/>
      <c r="P381" s="2"/>
      <c r="Q381" s="3">
        <f t="shared" si="231"/>
        <v>0</v>
      </c>
      <c r="R381" s="2">
        <f t="shared" si="232"/>
        <v>0</v>
      </c>
      <c r="S381" s="3">
        <f t="shared" si="233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4"/>
        <v>0</v>
      </c>
      <c r="AA381" s="2">
        <f t="shared" si="235"/>
        <v>0</v>
      </c>
      <c r="AB381" s="3">
        <f t="shared" si="236"/>
        <v>0</v>
      </c>
      <c r="AC381" s="2"/>
      <c r="AD381" s="109" t="b">
        <f t="shared" si="218"/>
        <v>1</v>
      </c>
      <c r="AE381" s="109" t="b">
        <f t="shared" si="219"/>
        <v>1</v>
      </c>
    </row>
    <row r="382" spans="1:31" ht="31.5">
      <c r="A382" s="2"/>
      <c r="B382" s="2" t="s">
        <v>267</v>
      </c>
      <c r="C382" s="2">
        <v>0</v>
      </c>
      <c r="D382" s="3">
        <v>0</v>
      </c>
      <c r="E382" s="2">
        <f t="shared" si="237"/>
        <v>0</v>
      </c>
      <c r="F382" s="3">
        <f t="shared" si="238"/>
        <v>0</v>
      </c>
      <c r="G382" s="108" t="e">
        <f t="shared" si="216"/>
        <v>#DIV/0!</v>
      </c>
      <c r="H382" s="108" t="e">
        <f t="shared" si="217"/>
        <v>#DIV/0!</v>
      </c>
      <c r="I382" s="2"/>
      <c r="J382" s="3"/>
      <c r="K382" s="2">
        <f t="shared" si="230"/>
        <v>0</v>
      </c>
      <c r="L382" s="3">
        <f t="shared" si="230"/>
        <v>0</v>
      </c>
      <c r="M382" s="2"/>
      <c r="N382" s="3"/>
      <c r="O382" s="2"/>
      <c r="P382" s="2"/>
      <c r="Q382" s="3">
        <f t="shared" si="231"/>
        <v>0</v>
      </c>
      <c r="R382" s="2">
        <f t="shared" si="232"/>
        <v>0</v>
      </c>
      <c r="S382" s="3">
        <f t="shared" si="233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4"/>
        <v>0</v>
      </c>
      <c r="AA382" s="2">
        <f t="shared" si="235"/>
        <v>0</v>
      </c>
      <c r="AB382" s="3">
        <f t="shared" si="236"/>
        <v>0</v>
      </c>
      <c r="AC382" s="2"/>
      <c r="AD382" s="109" t="b">
        <f t="shared" si="218"/>
        <v>1</v>
      </c>
      <c r="AE382" s="109" t="b">
        <f t="shared" si="219"/>
        <v>1</v>
      </c>
    </row>
    <row r="383" spans="1:31" ht="31.5">
      <c r="A383" s="2"/>
      <c r="B383" s="2" t="s">
        <v>268</v>
      </c>
      <c r="C383" s="2">
        <v>0</v>
      </c>
      <c r="D383" s="3">
        <v>0</v>
      </c>
      <c r="E383" s="2">
        <f t="shared" si="237"/>
        <v>0</v>
      </c>
      <c r="F383" s="3">
        <f t="shared" si="238"/>
        <v>0</v>
      </c>
      <c r="G383" s="108" t="e">
        <f t="shared" si="216"/>
        <v>#DIV/0!</v>
      </c>
      <c r="H383" s="108" t="e">
        <f t="shared" si="217"/>
        <v>#DIV/0!</v>
      </c>
      <c r="I383" s="2"/>
      <c r="J383" s="3"/>
      <c r="K383" s="2">
        <f t="shared" si="230"/>
        <v>0</v>
      </c>
      <c r="L383" s="3">
        <f t="shared" si="230"/>
        <v>0</v>
      </c>
      <c r="M383" s="2"/>
      <c r="N383" s="3"/>
      <c r="O383" s="2"/>
      <c r="P383" s="2"/>
      <c r="Q383" s="3">
        <f t="shared" si="231"/>
        <v>0</v>
      </c>
      <c r="R383" s="2">
        <f t="shared" si="232"/>
        <v>0</v>
      </c>
      <c r="S383" s="3">
        <f t="shared" si="233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4"/>
        <v>0</v>
      </c>
      <c r="AA383" s="2">
        <f t="shared" si="235"/>
        <v>0</v>
      </c>
      <c r="AB383" s="3">
        <f t="shared" si="236"/>
        <v>0</v>
      </c>
      <c r="AC383" s="2"/>
      <c r="AD383" s="109" t="b">
        <f t="shared" si="218"/>
        <v>1</v>
      </c>
      <c r="AE383" s="109" t="b">
        <f t="shared" si="219"/>
        <v>1</v>
      </c>
    </row>
    <row r="384" spans="1:31" ht="47.25">
      <c r="A384" s="2"/>
      <c r="B384" s="2" t="s">
        <v>269</v>
      </c>
      <c r="C384" s="2">
        <v>0</v>
      </c>
      <c r="D384" s="3">
        <v>0</v>
      </c>
      <c r="E384" s="2">
        <f t="shared" si="237"/>
        <v>0</v>
      </c>
      <c r="F384" s="3">
        <f t="shared" si="238"/>
        <v>0</v>
      </c>
      <c r="G384" s="108" t="e">
        <f t="shared" si="216"/>
        <v>#DIV/0!</v>
      </c>
      <c r="H384" s="108" t="e">
        <f t="shared" si="217"/>
        <v>#DIV/0!</v>
      </c>
      <c r="I384" s="2"/>
      <c r="J384" s="3"/>
      <c r="K384" s="2">
        <f t="shared" si="230"/>
        <v>0</v>
      </c>
      <c r="L384" s="3">
        <f t="shared" si="230"/>
        <v>0</v>
      </c>
      <c r="M384" s="2"/>
      <c r="N384" s="3"/>
      <c r="O384" s="2"/>
      <c r="P384" s="2"/>
      <c r="Q384" s="3">
        <f t="shared" si="231"/>
        <v>0</v>
      </c>
      <c r="R384" s="2">
        <f t="shared" si="232"/>
        <v>0</v>
      </c>
      <c r="S384" s="3">
        <f t="shared" si="233"/>
        <v>0</v>
      </c>
      <c r="T384" s="2">
        <v>0</v>
      </c>
      <c r="U384" s="3">
        <v>0</v>
      </c>
      <c r="V384" s="2"/>
      <c r="W384" s="3"/>
      <c r="X384" s="2"/>
      <c r="Y384" s="2"/>
      <c r="Z384" s="3">
        <f t="shared" si="234"/>
        <v>0</v>
      </c>
      <c r="AA384" s="2">
        <f t="shared" si="235"/>
        <v>0</v>
      </c>
      <c r="AB384" s="3">
        <f t="shared" si="236"/>
        <v>0</v>
      </c>
      <c r="AC384" s="2"/>
      <c r="AD384" s="109" t="b">
        <f t="shared" si="218"/>
        <v>1</v>
      </c>
      <c r="AE384" s="109" t="b">
        <f t="shared" si="219"/>
        <v>1</v>
      </c>
    </row>
    <row r="385" spans="1:31" ht="94.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7"/>
        <v>0</v>
      </c>
      <c r="F385" s="3">
        <f t="shared" si="238"/>
        <v>0</v>
      </c>
      <c r="G385" s="108" t="e">
        <f t="shared" si="216"/>
        <v>#DIV/0!</v>
      </c>
      <c r="H385" s="108" t="e">
        <f t="shared" si="217"/>
        <v>#DIV/0!</v>
      </c>
      <c r="I385" s="2"/>
      <c r="J385" s="3"/>
      <c r="K385" s="2">
        <f t="shared" si="230"/>
        <v>0</v>
      </c>
      <c r="L385" s="3">
        <f t="shared" si="230"/>
        <v>0</v>
      </c>
      <c r="M385" s="2"/>
      <c r="N385" s="3"/>
      <c r="O385" s="2"/>
      <c r="P385" s="2"/>
      <c r="Q385" s="3">
        <f t="shared" si="231"/>
        <v>0</v>
      </c>
      <c r="R385" s="2">
        <f t="shared" si="232"/>
        <v>0</v>
      </c>
      <c r="S385" s="3">
        <f t="shared" si="233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4"/>
        <v>0</v>
      </c>
      <c r="AA385" s="2">
        <f t="shared" si="235"/>
        <v>0</v>
      </c>
      <c r="AB385" s="3">
        <f t="shared" si="236"/>
        <v>0</v>
      </c>
      <c r="AC385" s="2"/>
      <c r="AD385" s="109" t="b">
        <f t="shared" si="218"/>
        <v>1</v>
      </c>
      <c r="AE385" s="109" t="b">
        <f t="shared" si="219"/>
        <v>1</v>
      </c>
    </row>
    <row r="386" spans="1:31" s="176" customFormat="1">
      <c r="A386" s="4"/>
      <c r="B386" s="4" t="s">
        <v>106</v>
      </c>
      <c r="C386" s="4">
        <f>SUM(C350:C385)</f>
        <v>197</v>
      </c>
      <c r="D386" s="5">
        <f>SUM(D350:D385)</f>
        <v>475.84000000000003</v>
      </c>
      <c r="E386" s="4">
        <f>SUM(E350:E385)</f>
        <v>197</v>
      </c>
      <c r="F386" s="5">
        <f>SUM(F350:F385)</f>
        <v>95.168000000000006</v>
      </c>
      <c r="G386" s="175">
        <f t="shared" si="216"/>
        <v>1</v>
      </c>
      <c r="H386" s="175">
        <f t="shared" si="217"/>
        <v>0.2</v>
      </c>
      <c r="I386" s="4">
        <f t="shared" ref="I386:N386" si="240">SUM(I350:I385)</f>
        <v>0</v>
      </c>
      <c r="J386" s="5">
        <f t="shared" si="240"/>
        <v>0</v>
      </c>
      <c r="K386" s="4">
        <f t="shared" si="240"/>
        <v>0</v>
      </c>
      <c r="L386" s="5">
        <f t="shared" si="240"/>
        <v>380.67200000000003</v>
      </c>
      <c r="M386" s="4">
        <f t="shared" si="240"/>
        <v>0</v>
      </c>
      <c r="N386" s="5">
        <f t="shared" si="240"/>
        <v>0</v>
      </c>
      <c r="O386" s="4"/>
      <c r="P386" s="4">
        <f t="shared" ref="P386:W386" si="241">SUM(P350:P385)</f>
        <v>0</v>
      </c>
      <c r="Q386" s="5">
        <f t="shared" si="241"/>
        <v>0</v>
      </c>
      <c r="R386" s="4">
        <f t="shared" si="241"/>
        <v>0</v>
      </c>
      <c r="S386" s="5">
        <f t="shared" si="241"/>
        <v>380.67200000000003</v>
      </c>
      <c r="T386" s="4">
        <f t="shared" si="241"/>
        <v>0</v>
      </c>
      <c r="U386" s="5">
        <f t="shared" si="241"/>
        <v>380.67200000000003</v>
      </c>
      <c r="V386" s="4">
        <f t="shared" si="241"/>
        <v>0</v>
      </c>
      <c r="W386" s="5">
        <f t="shared" si="241"/>
        <v>0</v>
      </c>
      <c r="X386" s="4"/>
      <c r="Y386" s="4">
        <f>SUM(Y350:Y385)</f>
        <v>0</v>
      </c>
      <c r="Z386" s="5">
        <f>SUM(Z350:Z385)</f>
        <v>0</v>
      </c>
      <c r="AA386" s="4">
        <f>SUM(AA350:AA385)</f>
        <v>0</v>
      </c>
      <c r="AB386" s="5">
        <f>SUM(AB350:AB385)</f>
        <v>380.67200000000003</v>
      </c>
      <c r="AC386" s="4"/>
      <c r="AD386" s="109" t="b">
        <f t="shared" si="218"/>
        <v>1</v>
      </c>
      <c r="AE386" s="109" t="b">
        <f t="shared" si="219"/>
        <v>1</v>
      </c>
    </row>
    <row r="387" spans="1:31" s="176" customFormat="1" ht="47.25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8"/>
        <v>1</v>
      </c>
      <c r="AE387" s="109" t="b">
        <f t="shared" si="219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8"/>
        <v>1</v>
      </c>
      <c r="AE388" s="109" t="b">
        <f t="shared" si="219"/>
        <v>1</v>
      </c>
    </row>
    <row r="389" spans="1:31" ht="31.5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6"/>
        <v>#DIV/0!</v>
      </c>
      <c r="H389" s="108" t="e">
        <f t="shared" si="217"/>
        <v>#DIV/0!</v>
      </c>
      <c r="I389" s="2">
        <f t="shared" ref="I389:J392" si="242">C389-E389</f>
        <v>0</v>
      </c>
      <c r="J389" s="3">
        <f t="shared" si="242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3">K389+M389+P389</f>
        <v>0</v>
      </c>
      <c r="S389" s="3">
        <f t="shared" si="243"/>
        <v>0</v>
      </c>
      <c r="T389" s="2"/>
      <c r="U389" s="3"/>
      <c r="V389" s="2"/>
      <c r="W389" s="3"/>
      <c r="X389" s="2"/>
      <c r="Y389" s="2"/>
      <c r="Z389" s="3">
        <f>X389*Y389</f>
        <v>0</v>
      </c>
      <c r="AA389" s="2">
        <f t="shared" ref="AA389:AB392" si="244">T389+V389+Y389</f>
        <v>0</v>
      </c>
      <c r="AB389" s="3">
        <f t="shared" si="244"/>
        <v>0</v>
      </c>
      <c r="AC389" s="2"/>
      <c r="AD389" s="109" t="b">
        <f t="shared" si="218"/>
        <v>1</v>
      </c>
      <c r="AE389" s="109" t="b">
        <f t="shared" si="219"/>
        <v>1</v>
      </c>
    </row>
    <row r="390" spans="1:31" ht="47.25">
      <c r="A390" s="2"/>
      <c r="B390" s="2" t="s">
        <v>275</v>
      </c>
      <c r="C390" s="2">
        <v>1</v>
      </c>
      <c r="D390" s="3">
        <v>53.97</v>
      </c>
      <c r="E390" s="2">
        <f>C390</f>
        <v>1</v>
      </c>
      <c r="F390" s="3">
        <f>D390</f>
        <v>53.97</v>
      </c>
      <c r="G390" s="108">
        <f t="shared" si="216"/>
        <v>1</v>
      </c>
      <c r="H390" s="108">
        <f t="shared" si="217"/>
        <v>1</v>
      </c>
      <c r="I390" s="2">
        <f t="shared" si="242"/>
        <v>0</v>
      </c>
      <c r="J390" s="3">
        <f t="shared" si="242"/>
        <v>0</v>
      </c>
      <c r="K390" s="2"/>
      <c r="L390" s="3"/>
      <c r="M390" s="2"/>
      <c r="N390" s="3"/>
      <c r="O390" s="325">
        <v>55</v>
      </c>
      <c r="P390" s="2">
        <v>1</v>
      </c>
      <c r="Q390" s="3">
        <f>P390*O390</f>
        <v>55</v>
      </c>
      <c r="R390" s="2">
        <f t="shared" si="243"/>
        <v>1</v>
      </c>
      <c r="S390" s="3">
        <f t="shared" si="243"/>
        <v>55</v>
      </c>
      <c r="T390" s="2"/>
      <c r="U390" s="3"/>
      <c r="V390" s="2"/>
      <c r="W390" s="3"/>
      <c r="X390" s="2">
        <v>55</v>
      </c>
      <c r="Y390" s="2">
        <v>1</v>
      </c>
      <c r="Z390" s="3">
        <f>X390*Y390</f>
        <v>55</v>
      </c>
      <c r="AA390" s="2">
        <f t="shared" si="244"/>
        <v>1</v>
      </c>
      <c r="AB390" s="3">
        <f t="shared" si="244"/>
        <v>55</v>
      </c>
      <c r="AC390" s="2"/>
      <c r="AD390" s="109" t="b">
        <f t="shared" si="218"/>
        <v>1</v>
      </c>
      <c r="AE390" s="109" t="b">
        <f t="shared" si="219"/>
        <v>1</v>
      </c>
    </row>
    <row r="391" spans="1:31" ht="47.2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6"/>
        <v>#DIV/0!</v>
      </c>
      <c r="H391" s="108" t="e">
        <f t="shared" si="217"/>
        <v>#DIV/0!</v>
      </c>
      <c r="I391" s="2">
        <f t="shared" si="242"/>
        <v>0</v>
      </c>
      <c r="J391" s="3">
        <f t="shared" si="242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3"/>
        <v>0</v>
      </c>
      <c r="S391" s="3">
        <f t="shared" si="243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4"/>
        <v>0</v>
      </c>
      <c r="AB391" s="3">
        <f t="shared" si="244"/>
        <v>0</v>
      </c>
      <c r="AC391" s="2"/>
      <c r="AD391" s="109" t="b">
        <f t="shared" si="218"/>
        <v>1</v>
      </c>
      <c r="AE391" s="109" t="b">
        <f t="shared" si="219"/>
        <v>1</v>
      </c>
    </row>
    <row r="392" spans="1:31" ht="31.5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5">E392/C392</f>
        <v>#DIV/0!</v>
      </c>
      <c r="H392" s="108" t="e">
        <f t="shared" ref="H392:H455" si="246">F392/D392</f>
        <v>#DIV/0!</v>
      </c>
      <c r="I392" s="2">
        <f t="shared" si="242"/>
        <v>0</v>
      </c>
      <c r="J392" s="3">
        <f t="shared" si="242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3"/>
        <v>0</v>
      </c>
      <c r="S392" s="3">
        <f t="shared" si="243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4"/>
        <v>0</v>
      </c>
      <c r="AB392" s="3">
        <f t="shared" si="244"/>
        <v>0</v>
      </c>
      <c r="AC392" s="2"/>
      <c r="AD392" s="109" t="b">
        <f t="shared" ref="AD392:AD455" si="247">X392*Y392=Z392</f>
        <v>1</v>
      </c>
      <c r="AE392" s="109" t="b">
        <f t="shared" ref="AE392:AE455" si="248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53.97</v>
      </c>
      <c r="E393" s="4">
        <f>SUM(E389:E392)</f>
        <v>1</v>
      </c>
      <c r="F393" s="5">
        <f>SUM(F389:F392)</f>
        <v>53.97</v>
      </c>
      <c r="G393" s="175">
        <f t="shared" si="245"/>
        <v>1</v>
      </c>
      <c r="H393" s="175">
        <f t="shared" si="246"/>
        <v>1</v>
      </c>
      <c r="I393" s="4">
        <f t="shared" ref="I393:N393" si="249">SUM(I389:I392)</f>
        <v>0</v>
      </c>
      <c r="J393" s="5">
        <f t="shared" si="249"/>
        <v>0</v>
      </c>
      <c r="K393" s="4">
        <f t="shared" si="249"/>
        <v>0</v>
      </c>
      <c r="L393" s="5">
        <f t="shared" si="249"/>
        <v>0</v>
      </c>
      <c r="M393" s="4">
        <f t="shared" si="249"/>
        <v>0</v>
      </c>
      <c r="N393" s="5">
        <f t="shared" si="249"/>
        <v>0</v>
      </c>
      <c r="O393" s="4"/>
      <c r="P393" s="4">
        <f t="shared" ref="P393:W393" si="250">SUM(P389:P392)</f>
        <v>1</v>
      </c>
      <c r="Q393" s="5">
        <f t="shared" si="250"/>
        <v>55</v>
      </c>
      <c r="R393" s="4">
        <f t="shared" si="250"/>
        <v>1</v>
      </c>
      <c r="S393" s="5">
        <f t="shared" si="250"/>
        <v>55</v>
      </c>
      <c r="T393" s="4">
        <f t="shared" si="250"/>
        <v>0</v>
      </c>
      <c r="U393" s="5">
        <f t="shared" si="250"/>
        <v>0</v>
      </c>
      <c r="V393" s="4">
        <f t="shared" si="250"/>
        <v>0</v>
      </c>
      <c r="W393" s="5">
        <f t="shared" si="250"/>
        <v>0</v>
      </c>
      <c r="X393" s="4"/>
      <c r="Y393" s="4">
        <f>SUM(Y389:Y392)</f>
        <v>1</v>
      </c>
      <c r="Z393" s="5">
        <f>SUM(Z389:Z392)</f>
        <v>55</v>
      </c>
      <c r="AA393" s="4">
        <f>SUM(AA389:AA392)</f>
        <v>1</v>
      </c>
      <c r="AB393" s="5">
        <f>SUM(AB389:AB392)</f>
        <v>55</v>
      </c>
      <c r="AC393" s="4"/>
      <c r="AD393" s="109" t="b">
        <f t="shared" si="247"/>
        <v>0</v>
      </c>
      <c r="AE393" s="109" t="b">
        <f t="shared" si="248"/>
        <v>1</v>
      </c>
    </row>
    <row r="394" spans="1:31" ht="126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7"/>
        <v>1</v>
      </c>
      <c r="AE394" s="109" t="b">
        <f t="shared" si="248"/>
        <v>1</v>
      </c>
    </row>
    <row r="395" spans="1:31">
      <c r="A395" s="2"/>
      <c r="B395" s="2" t="s">
        <v>125</v>
      </c>
      <c r="C395" s="2">
        <v>164</v>
      </c>
      <c r="D395" s="3">
        <v>10.496</v>
      </c>
      <c r="E395" s="2">
        <f>E324</f>
        <v>110</v>
      </c>
      <c r="F395" s="222">
        <f>E395*0.0022</f>
        <v>0.24200000000000002</v>
      </c>
      <c r="G395" s="108">
        <f t="shared" si="245"/>
        <v>0.67073170731707321</v>
      </c>
      <c r="H395" s="108">
        <f t="shared" si="246"/>
        <v>2.305640243902439E-2</v>
      </c>
      <c r="I395" s="2">
        <f t="shared" ref="I395:J398" si="251">C395-E395</f>
        <v>54</v>
      </c>
      <c r="J395" s="3">
        <f t="shared" si="251"/>
        <v>10.254</v>
      </c>
      <c r="K395" s="2"/>
      <c r="L395" s="3"/>
      <c r="M395" s="2"/>
      <c r="N395" s="3"/>
      <c r="O395" s="325">
        <v>6.0199999999999997E-2</v>
      </c>
      <c r="P395" s="2">
        <f>P324</f>
        <v>116</v>
      </c>
      <c r="Q395" s="3">
        <f>P395*O395</f>
        <v>6.9831999999999992</v>
      </c>
      <c r="R395" s="2">
        <f t="shared" ref="R395:S398" si="252">K395+M395+P395</f>
        <v>116</v>
      </c>
      <c r="S395" s="3">
        <f t="shared" si="252"/>
        <v>6.9831999999999992</v>
      </c>
      <c r="T395" s="2"/>
      <c r="U395" s="3"/>
      <c r="V395" s="2"/>
      <c r="W395" s="3"/>
      <c r="X395" s="325">
        <v>6.0199999999999997E-2</v>
      </c>
      <c r="Y395" s="2">
        <f>Y324</f>
        <v>116</v>
      </c>
      <c r="Z395" s="3">
        <f>Y395*X395</f>
        <v>6.9831999999999992</v>
      </c>
      <c r="AA395" s="2">
        <f t="shared" ref="AA395:AB398" si="253">T395+V395+Y395</f>
        <v>116</v>
      </c>
      <c r="AB395" s="3">
        <f t="shared" si="253"/>
        <v>6.9831999999999992</v>
      </c>
      <c r="AC395" s="2"/>
      <c r="AD395" s="109" t="b">
        <f t="shared" si="247"/>
        <v>1</v>
      </c>
      <c r="AE395" s="109" t="b">
        <f t="shared" si="248"/>
        <v>1</v>
      </c>
    </row>
    <row r="396" spans="1:31">
      <c r="A396" s="2"/>
      <c r="B396" s="2" t="s">
        <v>173</v>
      </c>
      <c r="C396" s="2">
        <v>3457</v>
      </c>
      <c r="D396" s="3">
        <v>5.7040499999999996</v>
      </c>
      <c r="E396" s="2"/>
      <c r="F396" s="222"/>
      <c r="G396" s="108">
        <f t="shared" si="245"/>
        <v>0</v>
      </c>
      <c r="H396" s="108">
        <f t="shared" si="246"/>
        <v>0</v>
      </c>
      <c r="I396" s="2">
        <f t="shared" si="251"/>
        <v>3457</v>
      </c>
      <c r="J396" s="3">
        <f t="shared" si="251"/>
        <v>5.7040499999999996</v>
      </c>
      <c r="K396" s="2"/>
      <c r="L396" s="3"/>
      <c r="M396" s="2"/>
      <c r="N396" s="3"/>
      <c r="O396" s="325">
        <v>5.0200000000000002E-2</v>
      </c>
      <c r="P396" s="2">
        <f>P395</f>
        <v>116</v>
      </c>
      <c r="Q396" s="3">
        <f>P396*O396</f>
        <v>5.8231999999999999</v>
      </c>
      <c r="R396" s="2">
        <f t="shared" si="252"/>
        <v>116</v>
      </c>
      <c r="S396" s="3">
        <f t="shared" si="252"/>
        <v>5.8231999999999999</v>
      </c>
      <c r="T396" s="2"/>
      <c r="U396" s="3"/>
      <c r="V396" s="2"/>
      <c r="W396" s="3"/>
      <c r="X396" s="325">
        <v>5.0200000000000002E-2</v>
      </c>
      <c r="Y396" s="2">
        <f>Y395</f>
        <v>116</v>
      </c>
      <c r="Z396" s="3">
        <f>Y396*X396</f>
        <v>5.8231999999999999</v>
      </c>
      <c r="AA396" s="2">
        <f t="shared" si="253"/>
        <v>116</v>
      </c>
      <c r="AB396" s="3">
        <f t="shared" si="253"/>
        <v>5.8231999999999999</v>
      </c>
      <c r="AC396" s="2"/>
      <c r="AD396" s="109" t="b">
        <f t="shared" si="247"/>
        <v>1</v>
      </c>
      <c r="AE396" s="109" t="b">
        <f t="shared" si="248"/>
        <v>1</v>
      </c>
    </row>
    <row r="397" spans="1:31">
      <c r="A397" s="2"/>
      <c r="B397" s="2" t="s">
        <v>174</v>
      </c>
      <c r="C397" s="2">
        <v>2820</v>
      </c>
      <c r="D397" s="3">
        <v>13.959000000000001</v>
      </c>
      <c r="E397" s="2">
        <f>E325</f>
        <v>76</v>
      </c>
      <c r="F397" s="222">
        <f>(E397*0.001)+0.045</f>
        <v>0.121</v>
      </c>
      <c r="G397" s="108">
        <f t="shared" si="245"/>
        <v>2.6950354609929079E-2</v>
      </c>
      <c r="H397" s="108">
        <f t="shared" si="246"/>
        <v>8.6682427107959009E-3</v>
      </c>
      <c r="I397" s="2">
        <f t="shared" si="251"/>
        <v>2744</v>
      </c>
      <c r="J397" s="3">
        <f t="shared" si="251"/>
        <v>13.838000000000001</v>
      </c>
      <c r="K397" s="2"/>
      <c r="L397" s="3"/>
      <c r="M397" s="2"/>
      <c r="N397" s="3"/>
      <c r="O397" s="325">
        <v>0.18959999999999999</v>
      </c>
      <c r="P397" s="2">
        <f>P325</f>
        <v>77</v>
      </c>
      <c r="Q397" s="3">
        <f>P397*O397</f>
        <v>14.5992</v>
      </c>
      <c r="R397" s="2">
        <f t="shared" si="252"/>
        <v>77</v>
      </c>
      <c r="S397" s="3">
        <f t="shared" si="252"/>
        <v>14.5992</v>
      </c>
      <c r="T397" s="2"/>
      <c r="U397" s="3"/>
      <c r="V397" s="2"/>
      <c r="W397" s="3"/>
      <c r="X397" s="325">
        <v>0.18959999999999999</v>
      </c>
      <c r="Y397" s="2">
        <f>Y325</f>
        <v>77</v>
      </c>
      <c r="Z397" s="3">
        <f>Y397*X397</f>
        <v>14.5992</v>
      </c>
      <c r="AA397" s="2">
        <f t="shared" si="253"/>
        <v>77</v>
      </c>
      <c r="AB397" s="3">
        <f t="shared" si="253"/>
        <v>14.5992</v>
      </c>
      <c r="AC397" s="2"/>
      <c r="AD397" s="109" t="b">
        <f t="shared" si="247"/>
        <v>1</v>
      </c>
      <c r="AE397" s="109" t="b">
        <f t="shared" si="248"/>
        <v>1</v>
      </c>
    </row>
    <row r="398" spans="1:31" ht="63">
      <c r="A398" s="2">
        <v>24.03</v>
      </c>
      <c r="B398" s="308" t="s">
        <v>279</v>
      </c>
      <c r="C398" s="2">
        <v>1</v>
      </c>
      <c r="D398" s="3">
        <v>4</v>
      </c>
      <c r="E398" s="2">
        <v>1</v>
      </c>
      <c r="F398" s="222">
        <v>9.4E-2</v>
      </c>
      <c r="G398" s="108">
        <f t="shared" si="245"/>
        <v>1</v>
      </c>
      <c r="H398" s="108">
        <f t="shared" si="246"/>
        <v>2.35E-2</v>
      </c>
      <c r="I398" s="2">
        <f t="shared" si="251"/>
        <v>0</v>
      </c>
      <c r="J398" s="3">
        <f t="shared" si="251"/>
        <v>3.9060000000000001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2"/>
        <v>1</v>
      </c>
      <c r="S398" s="3">
        <f t="shared" si="252"/>
        <v>11.25</v>
      </c>
      <c r="T398" s="2"/>
      <c r="U398" s="3"/>
      <c r="V398" s="2"/>
      <c r="W398" s="3"/>
      <c r="X398" s="2">
        <v>11.25</v>
      </c>
      <c r="Y398" s="2">
        <v>1</v>
      </c>
      <c r="Z398" s="3">
        <f>X398*Y398</f>
        <v>11.25</v>
      </c>
      <c r="AA398" s="2">
        <f t="shared" si="253"/>
        <v>1</v>
      </c>
      <c r="AB398" s="3">
        <f t="shared" si="253"/>
        <v>11.25</v>
      </c>
      <c r="AC398" s="2"/>
      <c r="AD398" s="109" t="b">
        <f t="shared" si="247"/>
        <v>1</v>
      </c>
      <c r="AE398" s="109" t="b">
        <f t="shared" si="248"/>
        <v>1</v>
      </c>
    </row>
    <row r="399" spans="1:31" s="176" customFormat="1">
      <c r="A399" s="4"/>
      <c r="B399" s="4" t="s">
        <v>108</v>
      </c>
      <c r="C399" s="4">
        <f>SUM(C394:C398)</f>
        <v>6442</v>
      </c>
      <c r="D399" s="5">
        <f>SUM(D394:D398)</f>
        <v>34.159050000000001</v>
      </c>
      <c r="E399" s="4">
        <f>SUM(E394:E398)</f>
        <v>187</v>
      </c>
      <c r="F399" s="5">
        <f>SUM(F394:F398)</f>
        <v>0.45699999999999996</v>
      </c>
      <c r="G399" s="175">
        <f t="shared" si="245"/>
        <v>2.9028252095622476E-2</v>
      </c>
      <c r="H399" s="175">
        <f t="shared" si="246"/>
        <v>1.3378592203237501E-2</v>
      </c>
      <c r="I399" s="4">
        <f t="shared" ref="I399:N399" si="254">SUM(I394:I398)</f>
        <v>6255</v>
      </c>
      <c r="J399" s="5">
        <f t="shared" si="254"/>
        <v>33.70205</v>
      </c>
      <c r="K399" s="4">
        <f t="shared" si="254"/>
        <v>0</v>
      </c>
      <c r="L399" s="5">
        <f t="shared" si="254"/>
        <v>0</v>
      </c>
      <c r="M399" s="4">
        <f t="shared" si="254"/>
        <v>0</v>
      </c>
      <c r="N399" s="5">
        <f t="shared" si="254"/>
        <v>0</v>
      </c>
      <c r="O399" s="4"/>
      <c r="P399" s="4">
        <f t="shared" ref="P399:W399" si="255">SUM(P394:P398)</f>
        <v>310</v>
      </c>
      <c r="Q399" s="5">
        <f t="shared" si="255"/>
        <v>38.6556</v>
      </c>
      <c r="R399" s="4">
        <f t="shared" si="255"/>
        <v>310</v>
      </c>
      <c r="S399" s="5">
        <f t="shared" si="255"/>
        <v>38.6556</v>
      </c>
      <c r="T399" s="4">
        <f t="shared" si="255"/>
        <v>0</v>
      </c>
      <c r="U399" s="5">
        <f t="shared" si="255"/>
        <v>0</v>
      </c>
      <c r="V399" s="4">
        <f t="shared" si="255"/>
        <v>0</v>
      </c>
      <c r="W399" s="5">
        <f t="shared" si="255"/>
        <v>0</v>
      </c>
      <c r="X399" s="4"/>
      <c r="Y399" s="4">
        <f>SUM(Y394:Y398)</f>
        <v>310</v>
      </c>
      <c r="Z399" s="5">
        <f>SUM(Z394:Z398)</f>
        <v>38.6556</v>
      </c>
      <c r="AA399" s="4">
        <f>SUM(AA394:AA398)</f>
        <v>310</v>
      </c>
      <c r="AB399" s="5">
        <f>SUM(AB394:AB398)</f>
        <v>38.6556</v>
      </c>
      <c r="AC399" s="4"/>
      <c r="AD399" s="109" t="b">
        <f t="shared" si="247"/>
        <v>0</v>
      </c>
      <c r="AE399" s="109" t="b">
        <f t="shared" si="248"/>
        <v>1</v>
      </c>
    </row>
    <row r="400" spans="1:31" s="176" customFormat="1" ht="31.5">
      <c r="A400" s="4"/>
      <c r="B400" s="4" t="s">
        <v>280</v>
      </c>
      <c r="C400" s="4">
        <f>C399+C393+C386+C347+C343+C337+C333+C330+C326+C322+C315+C311+C306+C297+C283+C260+C216+C212+C206+C193+C149+C147+C143+C78</f>
        <v>30766</v>
      </c>
      <c r="D400" s="5">
        <f>D399+D393+D386+D347+D343+D337+D333+D330+D326+D322+D315+D311+D306+D297+D283+D260+D216+D212+D206+D193+D149+D147+D143+D78</f>
        <v>1517.4545459999999</v>
      </c>
      <c r="E400" s="4">
        <f>E399+E393+E386+E347+E343+E337+E333+E330+E326+E322+E315+E311+E306+E297+E283+E260+E216+E212+E206+E193+E149+E147+E143+E78</f>
        <v>20367</v>
      </c>
      <c r="F400" s="5">
        <f>F399+F393+F386+F347+F343+F337+F333+F330+F326+F322+F315+F311+F306+F297+F283+F260+F216+F212+F206+F193+F149+F147+F143+F78</f>
        <v>959.43584999999985</v>
      </c>
      <c r="G400" s="175">
        <f t="shared" si="245"/>
        <v>0.66199700968601705</v>
      </c>
      <c r="H400" s="175">
        <f t="shared" si="246"/>
        <v>0.63226661551679841</v>
      </c>
      <c r="I400" s="4">
        <f t="shared" ref="I400:N400" si="256">I399+I393+I386+I347+I343+I337+I333+I330+I326+I322+I315+I311+I306+I297+I283+I260+I216+I212+I206+I193+I149+I147+I143+I78</f>
        <v>10399</v>
      </c>
      <c r="J400" s="5">
        <f t="shared" si="256"/>
        <v>177.34669600000001</v>
      </c>
      <c r="K400" s="4">
        <f t="shared" si="256"/>
        <v>0</v>
      </c>
      <c r="L400" s="5">
        <f t="shared" si="256"/>
        <v>380.67200000000003</v>
      </c>
      <c r="M400" s="4">
        <f t="shared" si="256"/>
        <v>0</v>
      </c>
      <c r="N400" s="5">
        <f t="shared" si="256"/>
        <v>0</v>
      </c>
      <c r="O400" s="4"/>
      <c r="P400" s="4">
        <f t="shared" ref="P400:V400" si="257">P399+P393+P386+P347+P343+P337+P333+P330+P326+P322+P315+P311+P306+P297+P283+P260+P216+P212+P206+P193+P149+P147+P143+P78</f>
        <v>22375</v>
      </c>
      <c r="Q400" s="5">
        <f t="shared" si="257"/>
        <v>1049.0290999999997</v>
      </c>
      <c r="R400" s="4">
        <f t="shared" si="257"/>
        <v>22372</v>
      </c>
      <c r="S400" s="5">
        <f t="shared" si="257"/>
        <v>1429.7011</v>
      </c>
      <c r="T400" s="4">
        <f t="shared" si="257"/>
        <v>0</v>
      </c>
      <c r="U400" s="5">
        <f>U399+U393+U386+U347+U343+U337+U333+U330+U326+U322+U315+U311+U306+U297+U283+U260+U216+U212+U206+U193+U149+U147+U143+U78</f>
        <v>380.67200000000003</v>
      </c>
      <c r="V400" s="4">
        <f t="shared" si="257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22375</v>
      </c>
      <c r="Z400" s="5">
        <f>Z399+Z393+Z386+Z347+Z343+Z337+Z333+Z330+Z326+Z322+Z315+Z311+Z306+Z297+Z283+Z260+Z216+Z212+Z206+Z193+Z149+Z147+Z143+Z78</f>
        <v>1049.0290999999997</v>
      </c>
      <c r="AA400" s="4">
        <f>AA399+AA393+AA386+AA347+AA343+AA337+AA333+AA330+AA326+AA322+AA315+AA311+AA306+AA297+AA283+AA260+AA216+AA212+AA206+AA193+AA149+AA147+AA143+AA78</f>
        <v>22372</v>
      </c>
      <c r="AB400" s="5">
        <f>AB399+AB393+AB386+AB347+AB343+AB337+AB333+AB330+AB326+AB322+AB315+AB311+AB306+AB297+AB283+AB260+AB216+AB212+AB206+AB193+AB149+AB147+AB143+AB78</f>
        <v>1429.7011</v>
      </c>
      <c r="AC400" s="4"/>
      <c r="AD400" s="109" t="b">
        <f t="shared" si="247"/>
        <v>0</v>
      </c>
      <c r="AE400" s="109" t="b">
        <f t="shared" si="248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7"/>
        <v>1</v>
      </c>
      <c r="AE401" s="109" t="b">
        <f t="shared" si="248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5"/>
        <v>#DIV/0!</v>
      </c>
      <c r="H402" s="108" t="e">
        <f t="shared" si="246"/>
        <v>#DIV/0!</v>
      </c>
      <c r="I402" s="2">
        <f t="shared" ref="I402:J443" si="258">C402-E402</f>
        <v>0</v>
      </c>
      <c r="J402" s="3">
        <f t="shared" si="258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7"/>
        <v>1</v>
      </c>
      <c r="AE402" s="109" t="b">
        <f t="shared" si="248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5"/>
        <v>#DIV/0!</v>
      </c>
      <c r="H403" s="108" t="e">
        <f t="shared" si="246"/>
        <v>#DIV/0!</v>
      </c>
      <c r="I403" s="2">
        <f t="shared" si="258"/>
        <v>0</v>
      </c>
      <c r="J403" s="3">
        <f t="shared" si="258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7"/>
        <v>1</v>
      </c>
      <c r="AE403" s="109" t="b">
        <f t="shared" si="248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5"/>
        <v>#DIV/0!</v>
      </c>
      <c r="H404" s="175" t="e">
        <f t="shared" si="246"/>
        <v>#DIV/0!</v>
      </c>
      <c r="I404" s="4">
        <f t="shared" ref="I404:N404" si="259">SUM(I402:I403)</f>
        <v>0</v>
      </c>
      <c r="J404" s="5">
        <f t="shared" si="259"/>
        <v>0</v>
      </c>
      <c r="K404" s="4">
        <f t="shared" si="259"/>
        <v>0</v>
      </c>
      <c r="L404" s="5">
        <f t="shared" si="259"/>
        <v>0</v>
      </c>
      <c r="M404" s="4">
        <f t="shared" si="259"/>
        <v>0</v>
      </c>
      <c r="N404" s="5">
        <f t="shared" si="259"/>
        <v>0</v>
      </c>
      <c r="O404" s="4"/>
      <c r="P404" s="4">
        <f t="shared" ref="P404:W404" si="260">SUM(P402:P403)</f>
        <v>0</v>
      </c>
      <c r="Q404" s="5">
        <f t="shared" si="260"/>
        <v>0</v>
      </c>
      <c r="R404" s="4">
        <f t="shared" si="260"/>
        <v>0</v>
      </c>
      <c r="S404" s="5">
        <f t="shared" si="260"/>
        <v>0</v>
      </c>
      <c r="T404" s="4">
        <f t="shared" si="260"/>
        <v>0</v>
      </c>
      <c r="U404" s="5">
        <f t="shared" si="260"/>
        <v>0</v>
      </c>
      <c r="V404" s="4">
        <f t="shared" si="260"/>
        <v>0</v>
      </c>
      <c r="W404" s="5">
        <f t="shared" si="260"/>
        <v>0</v>
      </c>
      <c r="X404" s="4"/>
      <c r="Y404" s="4">
        <f>SUM(Y402:Y403)</f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7"/>
        <v>1</v>
      </c>
      <c r="AE404" s="109" t="b">
        <f t="shared" si="248"/>
        <v>1</v>
      </c>
    </row>
    <row r="405" spans="1:31" s="176" customFormat="1">
      <c r="A405" s="4"/>
      <c r="B405" s="4" t="s">
        <v>284</v>
      </c>
      <c r="C405" s="4">
        <f>C404+C400</f>
        <v>30766</v>
      </c>
      <c r="D405" s="5">
        <f>D404+D400</f>
        <v>1517.4545459999999</v>
      </c>
      <c r="E405" s="4">
        <f>E404+E400</f>
        <v>20367</v>
      </c>
      <c r="F405" s="5">
        <f>F404+F400</f>
        <v>959.43584999999985</v>
      </c>
      <c r="G405" s="175">
        <f t="shared" si="245"/>
        <v>0.66199700968601705</v>
      </c>
      <c r="H405" s="175">
        <f t="shared" si="246"/>
        <v>0.63226661551679841</v>
      </c>
      <c r="I405" s="4">
        <f t="shared" ref="I405:N405" si="261">I404+I400</f>
        <v>10399</v>
      </c>
      <c r="J405" s="5">
        <f t="shared" si="261"/>
        <v>177.34669600000001</v>
      </c>
      <c r="K405" s="4">
        <f t="shared" si="261"/>
        <v>0</v>
      </c>
      <c r="L405" s="5">
        <f t="shared" si="261"/>
        <v>380.67200000000003</v>
      </c>
      <c r="M405" s="4">
        <f t="shared" si="261"/>
        <v>0</v>
      </c>
      <c r="N405" s="5">
        <f t="shared" si="261"/>
        <v>0</v>
      </c>
      <c r="O405" s="4"/>
      <c r="P405" s="4">
        <f t="shared" ref="P405:W405" si="262">P404+P400</f>
        <v>22375</v>
      </c>
      <c r="Q405" s="5">
        <f t="shared" si="262"/>
        <v>1049.0290999999997</v>
      </c>
      <c r="R405" s="4">
        <f t="shared" si="262"/>
        <v>22372</v>
      </c>
      <c r="S405" s="5">
        <f>S404+S400</f>
        <v>1429.7011</v>
      </c>
      <c r="T405" s="4">
        <f t="shared" si="262"/>
        <v>0</v>
      </c>
      <c r="U405" s="5">
        <f t="shared" si="262"/>
        <v>380.67200000000003</v>
      </c>
      <c r="V405" s="4">
        <f t="shared" si="262"/>
        <v>0</v>
      </c>
      <c r="W405" s="5">
        <f t="shared" si="262"/>
        <v>0</v>
      </c>
      <c r="X405" s="4"/>
      <c r="Y405" s="4">
        <f>Y404+Y400</f>
        <v>22375</v>
      </c>
      <c r="Z405" s="5">
        <f>Z404+Z400</f>
        <v>1049.0290999999997</v>
      </c>
      <c r="AA405" s="4">
        <f>AA404+AA400</f>
        <v>22372</v>
      </c>
      <c r="AB405" s="5">
        <f>AB404+AB400</f>
        <v>1429.7011</v>
      </c>
      <c r="AC405" s="4"/>
      <c r="AD405" s="109" t="b">
        <f t="shared" si="247"/>
        <v>0</v>
      </c>
      <c r="AE405" s="109" t="b">
        <f t="shared" si="248"/>
        <v>1</v>
      </c>
    </row>
    <row r="406" spans="1:31" s="176" customFormat="1" ht="78.7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7"/>
        <v>1</v>
      </c>
      <c r="AE406" s="109" t="b">
        <f t="shared" si="248"/>
        <v>1</v>
      </c>
    </row>
    <row r="407" spans="1:31" s="176" customFormat="1" ht="31.5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7"/>
        <v>1</v>
      </c>
      <c r="AE407" s="109" t="b">
        <f t="shared" si="248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7"/>
        <v>1</v>
      </c>
      <c r="AE408" s="109" t="b">
        <f t="shared" si="248"/>
        <v>1</v>
      </c>
    </row>
    <row r="409" spans="1:31" ht="31.5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5"/>
        <v>#DIV/0!</v>
      </c>
      <c r="H409" s="108" t="e">
        <f t="shared" si="246"/>
        <v>#DIV/0!</v>
      </c>
      <c r="I409" s="2"/>
      <c r="J409" s="3"/>
      <c r="K409" s="2">
        <f t="shared" ref="K409:L417" si="263">C409-E409</f>
        <v>0</v>
      </c>
      <c r="L409" s="3">
        <f t="shared" si="263"/>
        <v>0</v>
      </c>
      <c r="M409" s="2"/>
      <c r="N409" s="3"/>
      <c r="O409" s="2"/>
      <c r="P409" s="2"/>
      <c r="Q409" s="3"/>
      <c r="R409" s="2">
        <f t="shared" ref="R409:R417" si="264">K409+M409+P409</f>
        <v>0</v>
      </c>
      <c r="S409" s="3">
        <f t="shared" ref="S409:S417" si="265">L409+N409+Q409</f>
        <v>0</v>
      </c>
      <c r="T409" s="2"/>
      <c r="U409" s="3"/>
      <c r="V409" s="2"/>
      <c r="W409" s="3"/>
      <c r="X409" s="2"/>
      <c r="Y409" s="2"/>
      <c r="Z409" s="3">
        <f t="shared" ref="Z409:Z417" si="266">X409*Y409</f>
        <v>0</v>
      </c>
      <c r="AA409" s="2">
        <f t="shared" ref="AA409:AA417" si="267">T409+V409+Y409</f>
        <v>0</v>
      </c>
      <c r="AB409" s="3">
        <f t="shared" ref="AB409:AB417" si="268">U409+W409+Z409</f>
        <v>0</v>
      </c>
      <c r="AC409" s="2"/>
      <c r="AD409" s="109" t="b">
        <f t="shared" si="247"/>
        <v>1</v>
      </c>
      <c r="AE409" s="109" t="b">
        <f t="shared" si="248"/>
        <v>1</v>
      </c>
    </row>
    <row r="410" spans="1:31" ht="47.2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5"/>
        <v>#DIV/0!</v>
      </c>
      <c r="H410" s="108" t="e">
        <f t="shared" si="246"/>
        <v>#DIV/0!</v>
      </c>
      <c r="I410" s="2"/>
      <c r="J410" s="3"/>
      <c r="K410" s="2">
        <f t="shared" si="263"/>
        <v>0</v>
      </c>
      <c r="L410" s="3">
        <f t="shared" si="263"/>
        <v>0</v>
      </c>
      <c r="M410" s="2"/>
      <c r="N410" s="3"/>
      <c r="O410" s="2"/>
      <c r="P410" s="2"/>
      <c r="Q410" s="3"/>
      <c r="R410" s="2">
        <f t="shared" si="264"/>
        <v>0</v>
      </c>
      <c r="S410" s="3">
        <f t="shared" si="265"/>
        <v>0</v>
      </c>
      <c r="T410" s="2"/>
      <c r="U410" s="3"/>
      <c r="V410" s="2"/>
      <c r="W410" s="3"/>
      <c r="X410" s="2"/>
      <c r="Y410" s="2"/>
      <c r="Z410" s="3">
        <f t="shared" si="266"/>
        <v>0</v>
      </c>
      <c r="AA410" s="2">
        <f t="shared" si="267"/>
        <v>0</v>
      </c>
      <c r="AB410" s="3">
        <f t="shared" si="268"/>
        <v>0</v>
      </c>
      <c r="AC410" s="2"/>
      <c r="AD410" s="109" t="b">
        <f t="shared" si="247"/>
        <v>1</v>
      </c>
      <c r="AE410" s="109" t="b">
        <f t="shared" si="248"/>
        <v>1</v>
      </c>
    </row>
    <row r="411" spans="1:31">
      <c r="A411" s="2">
        <f t="shared" ref="A411:A417" si="269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5"/>
        <v>#DIV/0!</v>
      </c>
      <c r="H411" s="108" t="e">
        <f t="shared" si="246"/>
        <v>#DIV/0!</v>
      </c>
      <c r="I411" s="2"/>
      <c r="J411" s="3"/>
      <c r="K411" s="2">
        <f t="shared" si="263"/>
        <v>0</v>
      </c>
      <c r="L411" s="3">
        <f t="shared" si="263"/>
        <v>0</v>
      </c>
      <c r="M411" s="2"/>
      <c r="N411" s="3"/>
      <c r="O411" s="2"/>
      <c r="P411" s="2"/>
      <c r="Q411" s="3"/>
      <c r="R411" s="2">
        <f t="shared" si="264"/>
        <v>0</v>
      </c>
      <c r="S411" s="3">
        <f t="shared" si="265"/>
        <v>0</v>
      </c>
      <c r="T411" s="2"/>
      <c r="U411" s="3"/>
      <c r="V411" s="2"/>
      <c r="W411" s="3"/>
      <c r="X411" s="2"/>
      <c r="Y411" s="2"/>
      <c r="Z411" s="3">
        <f t="shared" si="266"/>
        <v>0</v>
      </c>
      <c r="AA411" s="2">
        <f t="shared" si="267"/>
        <v>0</v>
      </c>
      <c r="AB411" s="3">
        <f t="shared" si="268"/>
        <v>0</v>
      </c>
      <c r="AC411" s="2"/>
      <c r="AD411" s="109" t="b">
        <f t="shared" si="247"/>
        <v>1</v>
      </c>
      <c r="AE411" s="109" t="b">
        <f t="shared" si="248"/>
        <v>1</v>
      </c>
    </row>
    <row r="412" spans="1:31">
      <c r="A412" s="2">
        <f t="shared" si="269"/>
        <v>26.040000000000006</v>
      </c>
      <c r="B412" s="2" t="s">
        <v>291</v>
      </c>
      <c r="C412" s="2"/>
      <c r="D412" s="3"/>
      <c r="E412" s="2"/>
      <c r="F412" s="3"/>
      <c r="G412" s="108" t="e">
        <f t="shared" si="245"/>
        <v>#DIV/0!</v>
      </c>
      <c r="H412" s="108" t="e">
        <f t="shared" si="246"/>
        <v>#DIV/0!</v>
      </c>
      <c r="I412" s="2"/>
      <c r="J412" s="3"/>
      <c r="K412" s="2">
        <f t="shared" si="263"/>
        <v>0</v>
      </c>
      <c r="L412" s="3">
        <f t="shared" si="263"/>
        <v>0</v>
      </c>
      <c r="M412" s="2"/>
      <c r="N412" s="3"/>
      <c r="O412" s="2"/>
      <c r="P412" s="2"/>
      <c r="Q412" s="3"/>
      <c r="R412" s="2">
        <f t="shared" si="264"/>
        <v>0</v>
      </c>
      <c r="S412" s="3">
        <f t="shared" si="265"/>
        <v>0</v>
      </c>
      <c r="T412" s="2"/>
      <c r="U412" s="3"/>
      <c r="V412" s="2"/>
      <c r="W412" s="3"/>
      <c r="X412" s="2"/>
      <c r="Y412" s="2"/>
      <c r="Z412" s="3">
        <f t="shared" si="266"/>
        <v>0</v>
      </c>
      <c r="AA412" s="2">
        <f t="shared" si="267"/>
        <v>0</v>
      </c>
      <c r="AB412" s="3">
        <f t="shared" si="268"/>
        <v>0</v>
      </c>
      <c r="AC412" s="2"/>
      <c r="AD412" s="109" t="b">
        <f t="shared" si="247"/>
        <v>1</v>
      </c>
      <c r="AE412" s="109" t="b">
        <f t="shared" si="248"/>
        <v>1</v>
      </c>
    </row>
    <row r="413" spans="1:31" ht="31.5">
      <c r="A413" s="2">
        <f t="shared" si="269"/>
        <v>26.050000000000008</v>
      </c>
      <c r="B413" s="2" t="s">
        <v>292</v>
      </c>
      <c r="C413" s="2"/>
      <c r="D413" s="3"/>
      <c r="E413" s="2"/>
      <c r="F413" s="3"/>
      <c r="G413" s="108" t="e">
        <f t="shared" si="245"/>
        <v>#DIV/0!</v>
      </c>
      <c r="H413" s="108" t="e">
        <f t="shared" si="246"/>
        <v>#DIV/0!</v>
      </c>
      <c r="I413" s="2"/>
      <c r="J413" s="3"/>
      <c r="K413" s="2">
        <f t="shared" si="263"/>
        <v>0</v>
      </c>
      <c r="L413" s="3">
        <f t="shared" si="263"/>
        <v>0</v>
      </c>
      <c r="M413" s="2"/>
      <c r="N413" s="3"/>
      <c r="O413" s="2"/>
      <c r="P413" s="2"/>
      <c r="Q413" s="3"/>
      <c r="R413" s="2">
        <f t="shared" si="264"/>
        <v>0</v>
      </c>
      <c r="S413" s="3">
        <f t="shared" si="265"/>
        <v>0</v>
      </c>
      <c r="T413" s="2"/>
      <c r="U413" s="3"/>
      <c r="V413" s="2"/>
      <c r="W413" s="3"/>
      <c r="X413" s="2"/>
      <c r="Y413" s="2"/>
      <c r="Z413" s="3">
        <f t="shared" si="266"/>
        <v>0</v>
      </c>
      <c r="AA413" s="2">
        <f t="shared" si="267"/>
        <v>0</v>
      </c>
      <c r="AB413" s="3">
        <f t="shared" si="268"/>
        <v>0</v>
      </c>
      <c r="AC413" s="2"/>
      <c r="AD413" s="109" t="b">
        <f t="shared" si="247"/>
        <v>1</v>
      </c>
      <c r="AE413" s="109" t="b">
        <f t="shared" si="248"/>
        <v>1</v>
      </c>
    </row>
    <row r="414" spans="1:31" ht="47.25">
      <c r="A414" s="2">
        <f t="shared" si="269"/>
        <v>26.060000000000009</v>
      </c>
      <c r="B414" s="2" t="s">
        <v>33</v>
      </c>
      <c r="C414" s="2"/>
      <c r="D414" s="3"/>
      <c r="E414" s="2"/>
      <c r="F414" s="3"/>
      <c r="G414" s="108" t="e">
        <f t="shared" si="245"/>
        <v>#DIV/0!</v>
      </c>
      <c r="H414" s="108" t="e">
        <f t="shared" si="246"/>
        <v>#DIV/0!</v>
      </c>
      <c r="I414" s="2"/>
      <c r="J414" s="3"/>
      <c r="K414" s="2">
        <f t="shared" si="263"/>
        <v>0</v>
      </c>
      <c r="L414" s="3">
        <f t="shared" si="263"/>
        <v>0</v>
      </c>
      <c r="M414" s="2"/>
      <c r="N414" s="3"/>
      <c r="O414" s="2"/>
      <c r="P414" s="2"/>
      <c r="Q414" s="3"/>
      <c r="R414" s="2">
        <f t="shared" si="264"/>
        <v>0</v>
      </c>
      <c r="S414" s="3">
        <f t="shared" si="265"/>
        <v>0</v>
      </c>
      <c r="T414" s="2"/>
      <c r="U414" s="3"/>
      <c r="V414" s="2"/>
      <c r="W414" s="3"/>
      <c r="X414" s="2"/>
      <c r="Y414" s="2"/>
      <c r="Z414" s="3">
        <f t="shared" si="266"/>
        <v>0</v>
      </c>
      <c r="AA414" s="2">
        <f t="shared" si="267"/>
        <v>0</v>
      </c>
      <c r="AB414" s="3">
        <f t="shared" si="268"/>
        <v>0</v>
      </c>
      <c r="AC414" s="2"/>
      <c r="AD414" s="109" t="b">
        <f t="shared" si="247"/>
        <v>1</v>
      </c>
      <c r="AE414" s="109" t="b">
        <f t="shared" si="248"/>
        <v>1</v>
      </c>
    </row>
    <row r="415" spans="1:31" ht="47.25">
      <c r="A415" s="2">
        <f t="shared" si="269"/>
        <v>26.070000000000011</v>
      </c>
      <c r="B415" s="2" t="s">
        <v>34</v>
      </c>
      <c r="C415" s="2"/>
      <c r="D415" s="3"/>
      <c r="E415" s="2"/>
      <c r="F415" s="3"/>
      <c r="G415" s="108" t="e">
        <f t="shared" si="245"/>
        <v>#DIV/0!</v>
      </c>
      <c r="H415" s="108" t="e">
        <f t="shared" si="246"/>
        <v>#DIV/0!</v>
      </c>
      <c r="I415" s="2"/>
      <c r="J415" s="3"/>
      <c r="K415" s="2">
        <f t="shared" si="263"/>
        <v>0</v>
      </c>
      <c r="L415" s="3">
        <f t="shared" si="263"/>
        <v>0</v>
      </c>
      <c r="M415" s="2"/>
      <c r="N415" s="3"/>
      <c r="O415" s="2"/>
      <c r="P415" s="2"/>
      <c r="Q415" s="3"/>
      <c r="R415" s="2">
        <f t="shared" si="264"/>
        <v>0</v>
      </c>
      <c r="S415" s="3">
        <f t="shared" si="265"/>
        <v>0</v>
      </c>
      <c r="T415" s="2"/>
      <c r="U415" s="3"/>
      <c r="V415" s="2"/>
      <c r="W415" s="3"/>
      <c r="X415" s="2"/>
      <c r="Y415" s="2"/>
      <c r="Z415" s="3">
        <f t="shared" si="266"/>
        <v>0</v>
      </c>
      <c r="AA415" s="2">
        <f t="shared" si="267"/>
        <v>0</v>
      </c>
      <c r="AB415" s="3">
        <f t="shared" si="268"/>
        <v>0</v>
      </c>
      <c r="AC415" s="2"/>
      <c r="AD415" s="109" t="b">
        <f t="shared" si="247"/>
        <v>1</v>
      </c>
      <c r="AE415" s="109" t="b">
        <f t="shared" si="248"/>
        <v>1</v>
      </c>
    </row>
    <row r="416" spans="1:31">
      <c r="A416" s="2">
        <f t="shared" si="269"/>
        <v>26.080000000000013</v>
      </c>
      <c r="B416" s="2" t="s">
        <v>293</v>
      </c>
      <c r="C416" s="2"/>
      <c r="D416" s="3"/>
      <c r="E416" s="2"/>
      <c r="F416" s="3"/>
      <c r="G416" s="108" t="e">
        <f t="shared" si="245"/>
        <v>#DIV/0!</v>
      </c>
      <c r="H416" s="108" t="e">
        <f t="shared" si="246"/>
        <v>#DIV/0!</v>
      </c>
      <c r="I416" s="2"/>
      <c r="J416" s="3"/>
      <c r="K416" s="2">
        <f t="shared" si="263"/>
        <v>0</v>
      </c>
      <c r="L416" s="3">
        <f t="shared" si="263"/>
        <v>0</v>
      </c>
      <c r="M416" s="2"/>
      <c r="N416" s="3"/>
      <c r="O416" s="2"/>
      <c r="P416" s="2"/>
      <c r="Q416" s="3"/>
      <c r="R416" s="2">
        <f t="shared" si="264"/>
        <v>0</v>
      </c>
      <c r="S416" s="3">
        <f t="shared" si="265"/>
        <v>0</v>
      </c>
      <c r="T416" s="2"/>
      <c r="U416" s="3"/>
      <c r="V416" s="2"/>
      <c r="W416" s="3"/>
      <c r="X416" s="2"/>
      <c r="Y416" s="2"/>
      <c r="Z416" s="3">
        <f t="shared" si="266"/>
        <v>0</v>
      </c>
      <c r="AA416" s="2">
        <f t="shared" si="267"/>
        <v>0</v>
      </c>
      <c r="AB416" s="3">
        <f t="shared" si="268"/>
        <v>0</v>
      </c>
      <c r="AC416" s="2"/>
      <c r="AD416" s="109" t="b">
        <f t="shared" si="247"/>
        <v>1</v>
      </c>
      <c r="AE416" s="109" t="b">
        <f t="shared" si="248"/>
        <v>1</v>
      </c>
    </row>
    <row r="417" spans="1:31" ht="47.25">
      <c r="A417" s="2">
        <f t="shared" si="269"/>
        <v>26.090000000000014</v>
      </c>
      <c r="B417" s="2" t="s">
        <v>36</v>
      </c>
      <c r="C417" s="2"/>
      <c r="D417" s="3"/>
      <c r="E417" s="2"/>
      <c r="F417" s="3"/>
      <c r="G417" s="108" t="e">
        <f t="shared" si="245"/>
        <v>#DIV/0!</v>
      </c>
      <c r="H417" s="108" t="e">
        <f t="shared" si="246"/>
        <v>#DIV/0!</v>
      </c>
      <c r="I417" s="2"/>
      <c r="J417" s="3"/>
      <c r="K417" s="2">
        <f t="shared" si="263"/>
        <v>0</v>
      </c>
      <c r="L417" s="3">
        <f t="shared" si="263"/>
        <v>0</v>
      </c>
      <c r="M417" s="2"/>
      <c r="N417" s="3"/>
      <c r="O417" s="2"/>
      <c r="P417" s="2"/>
      <c r="Q417" s="3"/>
      <c r="R417" s="2">
        <f t="shared" si="264"/>
        <v>0</v>
      </c>
      <c r="S417" s="3">
        <f t="shared" si="265"/>
        <v>0</v>
      </c>
      <c r="T417" s="2"/>
      <c r="U417" s="3"/>
      <c r="V417" s="2"/>
      <c r="W417" s="3"/>
      <c r="X417" s="2"/>
      <c r="Y417" s="2"/>
      <c r="Z417" s="3">
        <f t="shared" si="266"/>
        <v>0</v>
      </c>
      <c r="AA417" s="2">
        <f t="shared" si="267"/>
        <v>0</v>
      </c>
      <c r="AB417" s="3">
        <f t="shared" si="268"/>
        <v>0</v>
      </c>
      <c r="AC417" s="2"/>
      <c r="AD417" s="109" t="b">
        <f t="shared" si="247"/>
        <v>1</v>
      </c>
      <c r="AE417" s="109" t="b">
        <f t="shared" si="248"/>
        <v>1</v>
      </c>
    </row>
    <row r="418" spans="1:31" s="176" customFormat="1" ht="31.5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5"/>
        <v>#DIV/0!</v>
      </c>
      <c r="H418" s="175" t="e">
        <f t="shared" si="246"/>
        <v>#DIV/0!</v>
      </c>
      <c r="I418" s="4">
        <f t="shared" si="258"/>
        <v>0</v>
      </c>
      <c r="J418" s="5">
        <f t="shared" si="258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70">SUM(P409:P417)</f>
        <v>0</v>
      </c>
      <c r="Q418" s="5">
        <f t="shared" si="270"/>
        <v>0</v>
      </c>
      <c r="R418" s="4">
        <f t="shared" si="270"/>
        <v>0</v>
      </c>
      <c r="S418" s="5">
        <f t="shared" si="270"/>
        <v>0</v>
      </c>
      <c r="T418" s="4">
        <f t="shared" si="270"/>
        <v>0</v>
      </c>
      <c r="U418" s="5">
        <f t="shared" si="270"/>
        <v>0</v>
      </c>
      <c r="V418" s="4">
        <f t="shared" si="270"/>
        <v>0</v>
      </c>
      <c r="W418" s="5">
        <f t="shared" si="270"/>
        <v>0</v>
      </c>
      <c r="X418" s="4"/>
      <c r="Y418" s="4">
        <f t="shared" si="270"/>
        <v>0</v>
      </c>
      <c r="Z418" s="5">
        <f t="shared" si="270"/>
        <v>0</v>
      </c>
      <c r="AA418" s="4">
        <f t="shared" si="270"/>
        <v>0</v>
      </c>
      <c r="AB418" s="5">
        <f t="shared" si="270"/>
        <v>0</v>
      </c>
      <c r="AC418" s="4"/>
      <c r="AD418" s="109" t="b">
        <f t="shared" si="247"/>
        <v>1</v>
      </c>
      <c r="AE418" s="109" t="b">
        <f t="shared" si="248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7"/>
        <v>1</v>
      </c>
      <c r="AE419" s="109" t="b">
        <f t="shared" si="248"/>
        <v>1</v>
      </c>
    </row>
    <row r="420" spans="1:31" ht="47.2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5"/>
        <v>#DIV/0!</v>
      </c>
      <c r="H420" s="108" t="e">
        <f t="shared" si="246"/>
        <v>#DIV/0!</v>
      </c>
      <c r="I420" s="2">
        <f t="shared" si="258"/>
        <v>0</v>
      </c>
      <c r="J420" s="3">
        <f t="shared" si="258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71">K420+M420+P420</f>
        <v>0</v>
      </c>
      <c r="S420" s="3">
        <f t="shared" si="271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2">T420+V420+Y420</f>
        <v>0</v>
      </c>
      <c r="AB420" s="3">
        <f t="shared" si="272"/>
        <v>0</v>
      </c>
      <c r="AC420" s="2"/>
      <c r="AD420" s="109" t="b">
        <f t="shared" si="247"/>
        <v>1</v>
      </c>
      <c r="AE420" s="109" t="b">
        <f t="shared" si="248"/>
        <v>1</v>
      </c>
    </row>
    <row r="421" spans="1:31" ht="31.5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5"/>
        <v>#DIV/0!</v>
      </c>
      <c r="H421" s="108" t="e">
        <f t="shared" si="246"/>
        <v>#DIV/0!</v>
      </c>
      <c r="I421" s="2">
        <f t="shared" si="258"/>
        <v>0</v>
      </c>
      <c r="J421" s="3">
        <f t="shared" si="258"/>
        <v>0</v>
      </c>
      <c r="K421" s="2"/>
      <c r="L421" s="3"/>
      <c r="M421" s="2"/>
      <c r="N421" s="3"/>
      <c r="O421" s="2"/>
      <c r="P421" s="2"/>
      <c r="Q421" s="3"/>
      <c r="R421" s="2">
        <f t="shared" si="271"/>
        <v>0</v>
      </c>
      <c r="S421" s="3">
        <f t="shared" si="271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2"/>
        <v>0</v>
      </c>
      <c r="AB421" s="3">
        <f t="shared" si="272"/>
        <v>0</v>
      </c>
      <c r="AC421" s="2"/>
      <c r="AD421" s="109" t="b">
        <f t="shared" si="247"/>
        <v>1</v>
      </c>
      <c r="AE421" s="109" t="b">
        <f t="shared" si="248"/>
        <v>1</v>
      </c>
    </row>
    <row r="422" spans="1:31" ht="78.7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5"/>
        <v>#DIV/0!</v>
      </c>
      <c r="H422" s="108" t="e">
        <f t="shared" si="246"/>
        <v>#DIV/0!</v>
      </c>
      <c r="I422" s="2">
        <f t="shared" si="258"/>
        <v>0</v>
      </c>
      <c r="J422" s="3">
        <f t="shared" si="258"/>
        <v>0</v>
      </c>
      <c r="K422" s="2"/>
      <c r="L422" s="3"/>
      <c r="M422" s="2"/>
      <c r="N422" s="3"/>
      <c r="O422" s="2"/>
      <c r="P422" s="2"/>
      <c r="Q422" s="3"/>
      <c r="R422" s="2">
        <f t="shared" si="271"/>
        <v>0</v>
      </c>
      <c r="S422" s="3">
        <f t="shared" si="271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2"/>
        <v>0</v>
      </c>
      <c r="AB422" s="3">
        <f t="shared" si="272"/>
        <v>0</v>
      </c>
      <c r="AC422" s="2"/>
      <c r="AD422" s="109" t="b">
        <f t="shared" si="247"/>
        <v>1</v>
      </c>
      <c r="AE422" s="109" t="b">
        <f t="shared" si="248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>
        <f t="shared" ref="Z423:Z441" si="273">X423*Y423</f>
        <v>0</v>
      </c>
      <c r="AA423" s="2">
        <f t="shared" ref="AA423:AA441" si="274">T423+V423+Y423</f>
        <v>0</v>
      </c>
      <c r="AB423" s="3">
        <f t="shared" ref="AB423:AB441" si="275">U423+W423+Z423</f>
        <v>0</v>
      </c>
      <c r="AC423" s="2"/>
      <c r="AD423" s="109" t="b">
        <f t="shared" si="247"/>
        <v>1</v>
      </c>
      <c r="AE423" s="109" t="b">
        <f t="shared" si="248"/>
        <v>1</v>
      </c>
    </row>
    <row r="424" spans="1:31" ht="31.5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5"/>
        <v>#DIV/0!</v>
      </c>
      <c r="H424" s="108" t="e">
        <f t="shared" si="246"/>
        <v>#DIV/0!</v>
      </c>
      <c r="I424" s="2">
        <f t="shared" si="258"/>
        <v>0</v>
      </c>
      <c r="J424" s="3">
        <f t="shared" si="258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6">K424+M424+P424</f>
        <v>0</v>
      </c>
      <c r="S424" s="3">
        <f t="shared" ref="S424:S441" si="277">L424+N424+Q424</f>
        <v>0</v>
      </c>
      <c r="T424" s="2"/>
      <c r="U424" s="3"/>
      <c r="V424" s="2"/>
      <c r="W424" s="3"/>
      <c r="X424" s="2"/>
      <c r="Y424" s="2"/>
      <c r="Z424" s="3">
        <f t="shared" si="273"/>
        <v>0</v>
      </c>
      <c r="AA424" s="2">
        <f t="shared" si="274"/>
        <v>0</v>
      </c>
      <c r="AB424" s="3">
        <f t="shared" si="275"/>
        <v>0</v>
      </c>
      <c r="AC424" s="2"/>
      <c r="AD424" s="109" t="b">
        <f t="shared" si="247"/>
        <v>1</v>
      </c>
      <c r="AE424" s="109" t="b">
        <f t="shared" si="248"/>
        <v>1</v>
      </c>
    </row>
    <row r="425" spans="1:31" ht="78.7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5"/>
        <v>#DIV/0!</v>
      </c>
      <c r="H425" s="108" t="e">
        <f t="shared" si="246"/>
        <v>#DIV/0!</v>
      </c>
      <c r="I425" s="2">
        <f t="shared" si="258"/>
        <v>0</v>
      </c>
      <c r="J425" s="3">
        <f t="shared" si="258"/>
        <v>0</v>
      </c>
      <c r="K425" s="2"/>
      <c r="L425" s="3"/>
      <c r="M425" s="2"/>
      <c r="N425" s="3"/>
      <c r="O425" s="2"/>
      <c r="P425" s="2"/>
      <c r="Q425" s="3"/>
      <c r="R425" s="2">
        <f t="shared" si="276"/>
        <v>0</v>
      </c>
      <c r="S425" s="3">
        <f t="shared" si="277"/>
        <v>0</v>
      </c>
      <c r="T425" s="2"/>
      <c r="U425" s="3"/>
      <c r="V425" s="2"/>
      <c r="W425" s="3"/>
      <c r="X425" s="2"/>
      <c r="Y425" s="2"/>
      <c r="Z425" s="3">
        <f t="shared" si="273"/>
        <v>0</v>
      </c>
      <c r="AA425" s="2">
        <f t="shared" si="274"/>
        <v>0</v>
      </c>
      <c r="AB425" s="3">
        <f t="shared" si="275"/>
        <v>0</v>
      </c>
      <c r="AC425" s="2"/>
      <c r="AD425" s="109" t="b">
        <f t="shared" si="247"/>
        <v>1</v>
      </c>
      <c r="AE425" s="109" t="b">
        <f t="shared" si="248"/>
        <v>1</v>
      </c>
    </row>
    <row r="426" spans="1:31" ht="78.7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5"/>
        <v>#DIV/0!</v>
      </c>
      <c r="H426" s="108" t="e">
        <f t="shared" si="246"/>
        <v>#DIV/0!</v>
      </c>
      <c r="I426" s="2">
        <f t="shared" si="258"/>
        <v>0</v>
      </c>
      <c r="J426" s="3">
        <f t="shared" si="258"/>
        <v>0</v>
      </c>
      <c r="K426" s="2"/>
      <c r="L426" s="3"/>
      <c r="M426" s="2"/>
      <c r="N426" s="3"/>
      <c r="O426" s="2"/>
      <c r="P426" s="2"/>
      <c r="Q426" s="3"/>
      <c r="R426" s="2">
        <f t="shared" si="276"/>
        <v>0</v>
      </c>
      <c r="S426" s="3">
        <f t="shared" si="277"/>
        <v>0</v>
      </c>
      <c r="T426" s="2"/>
      <c r="U426" s="3"/>
      <c r="V426" s="2"/>
      <c r="W426" s="3"/>
      <c r="X426" s="2"/>
      <c r="Y426" s="2"/>
      <c r="Z426" s="3">
        <f t="shared" si="273"/>
        <v>0</v>
      </c>
      <c r="AA426" s="2">
        <f t="shared" si="274"/>
        <v>0</v>
      </c>
      <c r="AB426" s="3">
        <f t="shared" si="275"/>
        <v>0</v>
      </c>
      <c r="AC426" s="2"/>
      <c r="AD426" s="109" t="b">
        <f t="shared" si="247"/>
        <v>1</v>
      </c>
      <c r="AE426" s="109" t="b">
        <f t="shared" si="248"/>
        <v>1</v>
      </c>
    </row>
    <row r="427" spans="1:31" ht="126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5"/>
        <v>#DIV/0!</v>
      </c>
      <c r="H427" s="108" t="e">
        <f t="shared" si="246"/>
        <v>#DIV/0!</v>
      </c>
      <c r="I427" s="2">
        <f t="shared" si="258"/>
        <v>0</v>
      </c>
      <c r="J427" s="3">
        <f t="shared" si="258"/>
        <v>0</v>
      </c>
      <c r="K427" s="2"/>
      <c r="L427" s="3"/>
      <c r="M427" s="2"/>
      <c r="N427" s="3"/>
      <c r="O427" s="2"/>
      <c r="P427" s="2"/>
      <c r="Q427" s="3"/>
      <c r="R427" s="2">
        <f t="shared" si="276"/>
        <v>0</v>
      </c>
      <c r="S427" s="3">
        <f t="shared" si="277"/>
        <v>0</v>
      </c>
      <c r="T427" s="2"/>
      <c r="U427" s="3"/>
      <c r="V427" s="2"/>
      <c r="W427" s="3"/>
      <c r="X427" s="2"/>
      <c r="Y427" s="2"/>
      <c r="Z427" s="3">
        <f t="shared" si="273"/>
        <v>0</v>
      </c>
      <c r="AA427" s="2">
        <f t="shared" si="274"/>
        <v>0</v>
      </c>
      <c r="AB427" s="3">
        <f t="shared" si="275"/>
        <v>0</v>
      </c>
      <c r="AC427" s="2"/>
      <c r="AD427" s="109" t="b">
        <f t="shared" si="247"/>
        <v>1</v>
      </c>
      <c r="AE427" s="109" t="b">
        <f t="shared" si="248"/>
        <v>1</v>
      </c>
    </row>
    <row r="428" spans="1:31" ht="47.2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5"/>
        <v>#DIV/0!</v>
      </c>
      <c r="H428" s="108" t="e">
        <f t="shared" si="246"/>
        <v>#DIV/0!</v>
      </c>
      <c r="I428" s="2">
        <f t="shared" si="258"/>
        <v>0</v>
      </c>
      <c r="J428" s="3">
        <f t="shared" si="258"/>
        <v>0</v>
      </c>
      <c r="K428" s="2"/>
      <c r="L428" s="3"/>
      <c r="M428" s="2"/>
      <c r="N428" s="3"/>
      <c r="O428" s="2"/>
      <c r="P428" s="2"/>
      <c r="Q428" s="3"/>
      <c r="R428" s="2">
        <f t="shared" si="276"/>
        <v>0</v>
      </c>
      <c r="S428" s="3">
        <f t="shared" si="277"/>
        <v>0</v>
      </c>
      <c r="T428" s="2"/>
      <c r="U428" s="3"/>
      <c r="V428" s="2"/>
      <c r="W428" s="3"/>
      <c r="X428" s="2"/>
      <c r="Y428" s="2"/>
      <c r="Z428" s="3">
        <f t="shared" si="273"/>
        <v>0</v>
      </c>
      <c r="AA428" s="2">
        <f t="shared" si="274"/>
        <v>0</v>
      </c>
      <c r="AB428" s="3">
        <f t="shared" si="275"/>
        <v>0</v>
      </c>
      <c r="AC428" s="2"/>
      <c r="AD428" s="109" t="b">
        <f t="shared" si="247"/>
        <v>1</v>
      </c>
      <c r="AE428" s="109" t="b">
        <f t="shared" si="248"/>
        <v>1</v>
      </c>
    </row>
    <row r="429" spans="1:31" ht="47.2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5"/>
        <v>#DIV/0!</v>
      </c>
      <c r="H429" s="108" t="e">
        <f t="shared" si="246"/>
        <v>#DIV/0!</v>
      </c>
      <c r="I429" s="2">
        <f t="shared" si="258"/>
        <v>0</v>
      </c>
      <c r="J429" s="3">
        <f t="shared" si="258"/>
        <v>0</v>
      </c>
      <c r="K429" s="2"/>
      <c r="L429" s="3"/>
      <c r="M429" s="2"/>
      <c r="N429" s="3"/>
      <c r="O429" s="2"/>
      <c r="P429" s="2"/>
      <c r="Q429" s="3"/>
      <c r="R429" s="2">
        <f t="shared" si="276"/>
        <v>0</v>
      </c>
      <c r="S429" s="3">
        <f t="shared" si="277"/>
        <v>0</v>
      </c>
      <c r="T429" s="2"/>
      <c r="U429" s="3"/>
      <c r="V429" s="2"/>
      <c r="W429" s="3"/>
      <c r="X429" s="2"/>
      <c r="Y429" s="2"/>
      <c r="Z429" s="3">
        <f t="shared" si="273"/>
        <v>0</v>
      </c>
      <c r="AA429" s="2">
        <f t="shared" si="274"/>
        <v>0</v>
      </c>
      <c r="AB429" s="3">
        <f t="shared" si="275"/>
        <v>0</v>
      </c>
      <c r="AC429" s="2"/>
      <c r="AD429" s="109" t="b">
        <f t="shared" si="247"/>
        <v>1</v>
      </c>
      <c r="AE429" s="109" t="b">
        <f t="shared" si="248"/>
        <v>1</v>
      </c>
    </row>
    <row r="430" spans="1:31" ht="94.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5"/>
        <v>#DIV/0!</v>
      </c>
      <c r="H430" s="108" t="e">
        <f t="shared" si="246"/>
        <v>#DIV/0!</v>
      </c>
      <c r="I430" s="2">
        <f t="shared" si="258"/>
        <v>0</v>
      </c>
      <c r="J430" s="3">
        <f t="shared" si="258"/>
        <v>0</v>
      </c>
      <c r="K430" s="2"/>
      <c r="L430" s="3"/>
      <c r="M430" s="2"/>
      <c r="N430" s="3"/>
      <c r="O430" s="2"/>
      <c r="P430" s="2"/>
      <c r="Q430" s="3"/>
      <c r="R430" s="2">
        <f t="shared" si="276"/>
        <v>0</v>
      </c>
      <c r="S430" s="3">
        <f t="shared" si="277"/>
        <v>0</v>
      </c>
      <c r="T430" s="2"/>
      <c r="U430" s="3"/>
      <c r="V430" s="2"/>
      <c r="W430" s="3"/>
      <c r="X430" s="2"/>
      <c r="Y430" s="2"/>
      <c r="Z430" s="3">
        <f t="shared" si="273"/>
        <v>0</v>
      </c>
      <c r="AA430" s="2">
        <f t="shared" si="274"/>
        <v>0</v>
      </c>
      <c r="AB430" s="3">
        <f t="shared" si="275"/>
        <v>0</v>
      </c>
      <c r="AC430" s="2"/>
      <c r="AD430" s="109" t="b">
        <f t="shared" si="247"/>
        <v>1</v>
      </c>
      <c r="AE430" s="109" t="b">
        <f t="shared" si="248"/>
        <v>1</v>
      </c>
    </row>
    <row r="431" spans="1:31" ht="78.7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5"/>
        <v>#DIV/0!</v>
      </c>
      <c r="H431" s="108" t="e">
        <f t="shared" si="246"/>
        <v>#DIV/0!</v>
      </c>
      <c r="I431" s="2">
        <f t="shared" si="258"/>
        <v>0</v>
      </c>
      <c r="J431" s="3">
        <f t="shared" si="258"/>
        <v>0</v>
      </c>
      <c r="K431" s="2"/>
      <c r="L431" s="3"/>
      <c r="M431" s="2"/>
      <c r="N431" s="3"/>
      <c r="O431" s="2"/>
      <c r="P431" s="2"/>
      <c r="Q431" s="3"/>
      <c r="R431" s="2">
        <f t="shared" si="276"/>
        <v>0</v>
      </c>
      <c r="S431" s="3">
        <f t="shared" si="277"/>
        <v>0</v>
      </c>
      <c r="T431" s="2"/>
      <c r="U431" s="3"/>
      <c r="V431" s="2"/>
      <c r="W431" s="3"/>
      <c r="X431" s="2"/>
      <c r="Y431" s="2"/>
      <c r="Z431" s="3">
        <f t="shared" si="273"/>
        <v>0</v>
      </c>
      <c r="AA431" s="2">
        <f t="shared" si="274"/>
        <v>0</v>
      </c>
      <c r="AB431" s="3">
        <f t="shared" si="275"/>
        <v>0</v>
      </c>
      <c r="AC431" s="2"/>
      <c r="AD431" s="109" t="b">
        <f t="shared" si="247"/>
        <v>1</v>
      </c>
      <c r="AE431" s="109" t="b">
        <f t="shared" si="248"/>
        <v>1</v>
      </c>
    </row>
    <row r="432" spans="1:31" ht="47.2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5"/>
        <v>#DIV/0!</v>
      </c>
      <c r="H432" s="108" t="e">
        <f t="shared" si="246"/>
        <v>#DIV/0!</v>
      </c>
      <c r="I432" s="2">
        <f t="shared" si="258"/>
        <v>0</v>
      </c>
      <c r="J432" s="3">
        <f t="shared" si="258"/>
        <v>0</v>
      </c>
      <c r="K432" s="2"/>
      <c r="L432" s="3"/>
      <c r="M432" s="2"/>
      <c r="N432" s="3"/>
      <c r="O432" s="2"/>
      <c r="P432" s="2"/>
      <c r="Q432" s="3"/>
      <c r="R432" s="2">
        <f t="shared" si="276"/>
        <v>0</v>
      </c>
      <c r="S432" s="3">
        <f t="shared" si="277"/>
        <v>0</v>
      </c>
      <c r="T432" s="2"/>
      <c r="U432" s="3"/>
      <c r="V432" s="2"/>
      <c r="W432" s="3"/>
      <c r="X432" s="2"/>
      <c r="Y432" s="2"/>
      <c r="Z432" s="3">
        <f t="shared" si="273"/>
        <v>0</v>
      </c>
      <c r="AA432" s="2">
        <f t="shared" si="274"/>
        <v>0</v>
      </c>
      <c r="AB432" s="3">
        <f t="shared" si="275"/>
        <v>0</v>
      </c>
      <c r="AC432" s="2"/>
      <c r="AD432" s="109" t="b">
        <f t="shared" si="247"/>
        <v>1</v>
      </c>
      <c r="AE432" s="109" t="b">
        <f t="shared" si="248"/>
        <v>1</v>
      </c>
    </row>
    <row r="433" spans="1:31" ht="63">
      <c r="A433" s="2">
        <f t="shared" ref="A433:A441" si="278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5"/>
        <v>#DIV/0!</v>
      </c>
      <c r="H433" s="108" t="e">
        <f t="shared" si="246"/>
        <v>#DIV/0!</v>
      </c>
      <c r="I433" s="2">
        <f t="shared" si="258"/>
        <v>0</v>
      </c>
      <c r="J433" s="3">
        <f t="shared" si="258"/>
        <v>0</v>
      </c>
      <c r="K433" s="2"/>
      <c r="L433" s="3"/>
      <c r="M433" s="2"/>
      <c r="N433" s="3"/>
      <c r="O433" s="2"/>
      <c r="P433" s="2"/>
      <c r="Q433" s="3"/>
      <c r="R433" s="2">
        <f t="shared" si="276"/>
        <v>0</v>
      </c>
      <c r="S433" s="3">
        <f t="shared" si="277"/>
        <v>0</v>
      </c>
      <c r="T433" s="2"/>
      <c r="U433" s="3"/>
      <c r="V433" s="2"/>
      <c r="W433" s="3"/>
      <c r="X433" s="2"/>
      <c r="Y433" s="2"/>
      <c r="Z433" s="3">
        <f t="shared" si="273"/>
        <v>0</v>
      </c>
      <c r="AA433" s="2">
        <f t="shared" si="274"/>
        <v>0</v>
      </c>
      <c r="AB433" s="3">
        <f t="shared" si="275"/>
        <v>0</v>
      </c>
      <c r="AC433" s="2"/>
      <c r="AD433" s="109" t="b">
        <f t="shared" si="247"/>
        <v>1</v>
      </c>
      <c r="AE433" s="109" t="b">
        <f t="shared" si="248"/>
        <v>1</v>
      </c>
    </row>
    <row r="434" spans="1:31" ht="63">
      <c r="A434" s="2">
        <f t="shared" si="278"/>
        <v>26.160000000000004</v>
      </c>
      <c r="B434" s="2" t="s">
        <v>301</v>
      </c>
      <c r="C434" s="2"/>
      <c r="D434" s="3"/>
      <c r="E434" s="2"/>
      <c r="F434" s="3"/>
      <c r="G434" s="108" t="e">
        <f t="shared" si="245"/>
        <v>#DIV/0!</v>
      </c>
      <c r="H434" s="108" t="e">
        <f t="shared" si="246"/>
        <v>#DIV/0!</v>
      </c>
      <c r="I434" s="2">
        <f t="shared" si="258"/>
        <v>0</v>
      </c>
      <c r="J434" s="3">
        <f t="shared" si="258"/>
        <v>0</v>
      </c>
      <c r="K434" s="2"/>
      <c r="L434" s="3"/>
      <c r="M434" s="2"/>
      <c r="N434" s="3"/>
      <c r="O434" s="2"/>
      <c r="P434" s="2"/>
      <c r="Q434" s="3"/>
      <c r="R434" s="2">
        <f t="shared" si="276"/>
        <v>0</v>
      </c>
      <c r="S434" s="3">
        <f t="shared" si="277"/>
        <v>0</v>
      </c>
      <c r="T434" s="2"/>
      <c r="U434" s="3"/>
      <c r="V434" s="2"/>
      <c r="W434" s="3"/>
      <c r="X434" s="2"/>
      <c r="Y434" s="2"/>
      <c r="Z434" s="3">
        <f t="shared" si="273"/>
        <v>0</v>
      </c>
      <c r="AA434" s="2">
        <f t="shared" si="274"/>
        <v>0</v>
      </c>
      <c r="AB434" s="3">
        <f t="shared" si="275"/>
        <v>0</v>
      </c>
      <c r="AC434" s="2"/>
      <c r="AD434" s="109" t="b">
        <f t="shared" si="247"/>
        <v>1</v>
      </c>
      <c r="AE434" s="109" t="b">
        <f t="shared" si="248"/>
        <v>1</v>
      </c>
    </row>
    <row r="435" spans="1:31" ht="47.25">
      <c r="A435" s="2">
        <f t="shared" si="278"/>
        <v>26.170000000000005</v>
      </c>
      <c r="B435" s="2" t="s">
        <v>302</v>
      </c>
      <c r="C435" s="2"/>
      <c r="D435" s="3"/>
      <c r="E435" s="2"/>
      <c r="F435" s="3"/>
      <c r="G435" s="108" t="e">
        <f t="shared" si="245"/>
        <v>#DIV/0!</v>
      </c>
      <c r="H435" s="108" t="e">
        <f t="shared" si="246"/>
        <v>#DIV/0!</v>
      </c>
      <c r="I435" s="2">
        <f t="shared" si="258"/>
        <v>0</v>
      </c>
      <c r="J435" s="3">
        <f t="shared" si="258"/>
        <v>0</v>
      </c>
      <c r="K435" s="2"/>
      <c r="L435" s="3"/>
      <c r="M435" s="2"/>
      <c r="N435" s="3"/>
      <c r="O435" s="2"/>
      <c r="P435" s="2"/>
      <c r="Q435" s="3"/>
      <c r="R435" s="2">
        <f t="shared" si="276"/>
        <v>0</v>
      </c>
      <c r="S435" s="3">
        <f t="shared" si="277"/>
        <v>0</v>
      </c>
      <c r="T435" s="2"/>
      <c r="U435" s="3"/>
      <c r="V435" s="2"/>
      <c r="W435" s="3"/>
      <c r="X435" s="2"/>
      <c r="Y435" s="2"/>
      <c r="Z435" s="3">
        <f t="shared" si="273"/>
        <v>0</v>
      </c>
      <c r="AA435" s="2">
        <f t="shared" si="274"/>
        <v>0</v>
      </c>
      <c r="AB435" s="3">
        <f t="shared" si="275"/>
        <v>0</v>
      </c>
      <c r="AC435" s="2"/>
      <c r="AD435" s="109" t="b">
        <f t="shared" si="247"/>
        <v>1</v>
      </c>
      <c r="AE435" s="109" t="b">
        <f t="shared" si="248"/>
        <v>1</v>
      </c>
    </row>
    <row r="436" spans="1:31" ht="47.25">
      <c r="A436" s="2">
        <f t="shared" si="278"/>
        <v>26.180000000000007</v>
      </c>
      <c r="B436" s="2" t="s">
        <v>303</v>
      </c>
      <c r="C436" s="2"/>
      <c r="D436" s="3"/>
      <c r="E436" s="2"/>
      <c r="F436" s="3"/>
      <c r="G436" s="108" t="e">
        <f t="shared" si="245"/>
        <v>#DIV/0!</v>
      </c>
      <c r="H436" s="108" t="e">
        <f t="shared" si="246"/>
        <v>#DIV/0!</v>
      </c>
      <c r="I436" s="2">
        <f t="shared" si="258"/>
        <v>0</v>
      </c>
      <c r="J436" s="3">
        <f t="shared" si="258"/>
        <v>0</v>
      </c>
      <c r="K436" s="2"/>
      <c r="L436" s="3"/>
      <c r="M436" s="2"/>
      <c r="N436" s="3"/>
      <c r="O436" s="2"/>
      <c r="P436" s="2"/>
      <c r="Q436" s="3"/>
      <c r="R436" s="2">
        <f t="shared" si="276"/>
        <v>0</v>
      </c>
      <c r="S436" s="3">
        <f t="shared" si="277"/>
        <v>0</v>
      </c>
      <c r="T436" s="2"/>
      <c r="U436" s="3"/>
      <c r="V436" s="2"/>
      <c r="W436" s="3"/>
      <c r="X436" s="2"/>
      <c r="Y436" s="2"/>
      <c r="Z436" s="3">
        <f t="shared" si="273"/>
        <v>0</v>
      </c>
      <c r="AA436" s="2">
        <f t="shared" si="274"/>
        <v>0</v>
      </c>
      <c r="AB436" s="3">
        <f t="shared" si="275"/>
        <v>0</v>
      </c>
      <c r="AC436" s="2"/>
      <c r="AD436" s="109" t="b">
        <f t="shared" si="247"/>
        <v>1</v>
      </c>
      <c r="AE436" s="109" t="b">
        <f t="shared" si="248"/>
        <v>1</v>
      </c>
    </row>
    <row r="437" spans="1:31" ht="47.25">
      <c r="A437" s="2">
        <f t="shared" si="278"/>
        <v>26.190000000000008</v>
      </c>
      <c r="B437" s="2" t="s">
        <v>304</v>
      </c>
      <c r="C437" s="2"/>
      <c r="D437" s="3"/>
      <c r="E437" s="2"/>
      <c r="F437" s="3"/>
      <c r="G437" s="108" t="e">
        <f t="shared" si="245"/>
        <v>#DIV/0!</v>
      </c>
      <c r="H437" s="108" t="e">
        <f t="shared" si="246"/>
        <v>#DIV/0!</v>
      </c>
      <c r="I437" s="2">
        <f t="shared" si="258"/>
        <v>0</v>
      </c>
      <c r="J437" s="3">
        <f t="shared" si="258"/>
        <v>0</v>
      </c>
      <c r="K437" s="2"/>
      <c r="L437" s="3"/>
      <c r="M437" s="2"/>
      <c r="N437" s="3"/>
      <c r="O437" s="2"/>
      <c r="P437" s="2"/>
      <c r="Q437" s="3"/>
      <c r="R437" s="2">
        <f t="shared" si="276"/>
        <v>0</v>
      </c>
      <c r="S437" s="3">
        <f t="shared" si="277"/>
        <v>0</v>
      </c>
      <c r="T437" s="2"/>
      <c r="U437" s="3"/>
      <c r="V437" s="2"/>
      <c r="W437" s="3"/>
      <c r="X437" s="2"/>
      <c r="Y437" s="2"/>
      <c r="Z437" s="3">
        <f t="shared" si="273"/>
        <v>0</v>
      </c>
      <c r="AA437" s="2">
        <f t="shared" si="274"/>
        <v>0</v>
      </c>
      <c r="AB437" s="3">
        <f t="shared" si="275"/>
        <v>0</v>
      </c>
      <c r="AC437" s="2"/>
      <c r="AD437" s="109" t="b">
        <f t="shared" si="247"/>
        <v>1</v>
      </c>
      <c r="AE437" s="109" t="b">
        <f t="shared" si="248"/>
        <v>1</v>
      </c>
    </row>
    <row r="438" spans="1:31" ht="47.25">
      <c r="A438" s="2">
        <f t="shared" si="278"/>
        <v>26.20000000000001</v>
      </c>
      <c r="B438" s="2" t="s">
        <v>305</v>
      </c>
      <c r="C438" s="2"/>
      <c r="D438" s="3"/>
      <c r="E438" s="2"/>
      <c r="F438" s="3"/>
      <c r="G438" s="108" t="e">
        <f t="shared" si="245"/>
        <v>#DIV/0!</v>
      </c>
      <c r="H438" s="108" t="e">
        <f t="shared" si="246"/>
        <v>#DIV/0!</v>
      </c>
      <c r="I438" s="2">
        <f t="shared" si="258"/>
        <v>0</v>
      </c>
      <c r="J438" s="3">
        <f t="shared" si="258"/>
        <v>0</v>
      </c>
      <c r="K438" s="2"/>
      <c r="L438" s="3"/>
      <c r="M438" s="2"/>
      <c r="N438" s="3"/>
      <c r="O438" s="2"/>
      <c r="P438" s="2"/>
      <c r="Q438" s="3"/>
      <c r="R438" s="2">
        <f t="shared" si="276"/>
        <v>0</v>
      </c>
      <c r="S438" s="3">
        <f t="shared" si="277"/>
        <v>0</v>
      </c>
      <c r="T438" s="2"/>
      <c r="U438" s="3"/>
      <c r="V438" s="2"/>
      <c r="W438" s="3"/>
      <c r="X438" s="2"/>
      <c r="Y438" s="2"/>
      <c r="Z438" s="3">
        <f t="shared" si="273"/>
        <v>0</v>
      </c>
      <c r="AA438" s="2">
        <f t="shared" si="274"/>
        <v>0</v>
      </c>
      <c r="AB438" s="3">
        <f t="shared" si="275"/>
        <v>0</v>
      </c>
      <c r="AC438" s="2"/>
      <c r="AD438" s="109" t="b">
        <f t="shared" si="247"/>
        <v>1</v>
      </c>
      <c r="AE438" s="109" t="b">
        <f t="shared" si="248"/>
        <v>1</v>
      </c>
    </row>
    <row r="439" spans="1:31" ht="47.25">
      <c r="A439" s="2">
        <f t="shared" si="278"/>
        <v>26.210000000000012</v>
      </c>
      <c r="B439" s="2" t="s">
        <v>93</v>
      </c>
      <c r="C439" s="2"/>
      <c r="D439" s="3"/>
      <c r="E439" s="2"/>
      <c r="F439" s="3"/>
      <c r="G439" s="108" t="e">
        <f t="shared" si="245"/>
        <v>#DIV/0!</v>
      </c>
      <c r="H439" s="108" t="e">
        <f t="shared" si="246"/>
        <v>#DIV/0!</v>
      </c>
      <c r="I439" s="2">
        <f t="shared" si="258"/>
        <v>0</v>
      </c>
      <c r="J439" s="3">
        <f t="shared" si="258"/>
        <v>0</v>
      </c>
      <c r="K439" s="2"/>
      <c r="L439" s="3"/>
      <c r="M439" s="2"/>
      <c r="N439" s="3"/>
      <c r="O439" s="2"/>
      <c r="P439" s="2"/>
      <c r="Q439" s="3"/>
      <c r="R439" s="2">
        <f t="shared" si="276"/>
        <v>0</v>
      </c>
      <c r="S439" s="3">
        <f t="shared" si="277"/>
        <v>0</v>
      </c>
      <c r="T439" s="2"/>
      <c r="U439" s="3"/>
      <c r="V439" s="2"/>
      <c r="W439" s="3"/>
      <c r="X439" s="2"/>
      <c r="Y439" s="2"/>
      <c r="Z439" s="3">
        <f t="shared" si="273"/>
        <v>0</v>
      </c>
      <c r="AA439" s="2">
        <f t="shared" si="274"/>
        <v>0</v>
      </c>
      <c r="AB439" s="3">
        <f t="shared" si="275"/>
        <v>0</v>
      </c>
      <c r="AC439" s="2"/>
      <c r="AD439" s="109" t="b">
        <f t="shared" si="247"/>
        <v>1</v>
      </c>
      <c r="AE439" s="109" t="b">
        <f t="shared" si="248"/>
        <v>1</v>
      </c>
    </row>
    <row r="440" spans="1:31" ht="47.25">
      <c r="A440" s="2">
        <f t="shared" si="278"/>
        <v>26.220000000000013</v>
      </c>
      <c r="B440" s="2" t="s">
        <v>306</v>
      </c>
      <c r="C440" s="2"/>
      <c r="D440" s="3"/>
      <c r="E440" s="2"/>
      <c r="F440" s="3"/>
      <c r="G440" s="108" t="e">
        <f t="shared" si="245"/>
        <v>#DIV/0!</v>
      </c>
      <c r="H440" s="108" t="e">
        <f t="shared" si="246"/>
        <v>#DIV/0!</v>
      </c>
      <c r="I440" s="2">
        <f t="shared" si="258"/>
        <v>0</v>
      </c>
      <c r="J440" s="3">
        <f t="shared" si="258"/>
        <v>0</v>
      </c>
      <c r="K440" s="2"/>
      <c r="L440" s="3"/>
      <c r="M440" s="2"/>
      <c r="N440" s="3"/>
      <c r="O440" s="2"/>
      <c r="P440" s="2"/>
      <c r="Q440" s="3"/>
      <c r="R440" s="2">
        <f t="shared" si="276"/>
        <v>0</v>
      </c>
      <c r="S440" s="3">
        <f t="shared" si="277"/>
        <v>0</v>
      </c>
      <c r="T440" s="2"/>
      <c r="U440" s="3"/>
      <c r="V440" s="2"/>
      <c r="W440" s="3"/>
      <c r="X440" s="2"/>
      <c r="Y440" s="2"/>
      <c r="Z440" s="3">
        <f t="shared" si="273"/>
        <v>0</v>
      </c>
      <c r="AA440" s="2">
        <f t="shared" si="274"/>
        <v>0</v>
      </c>
      <c r="AB440" s="3">
        <f t="shared" si="275"/>
        <v>0</v>
      </c>
      <c r="AC440" s="2"/>
      <c r="AD440" s="109" t="b">
        <f t="shared" si="247"/>
        <v>1</v>
      </c>
      <c r="AE440" s="109" t="b">
        <f t="shared" si="248"/>
        <v>1</v>
      </c>
    </row>
    <row r="441" spans="1:31" ht="63">
      <c r="A441" s="2">
        <f t="shared" si="278"/>
        <v>26.230000000000015</v>
      </c>
      <c r="B441" s="2" t="s">
        <v>95</v>
      </c>
      <c r="C441" s="2"/>
      <c r="D441" s="3"/>
      <c r="E441" s="2"/>
      <c r="F441" s="3"/>
      <c r="G441" s="108" t="e">
        <f t="shared" si="245"/>
        <v>#DIV/0!</v>
      </c>
      <c r="H441" s="108" t="e">
        <f t="shared" si="246"/>
        <v>#DIV/0!</v>
      </c>
      <c r="I441" s="2">
        <f t="shared" si="258"/>
        <v>0</v>
      </c>
      <c r="J441" s="3">
        <f t="shared" si="258"/>
        <v>0</v>
      </c>
      <c r="K441" s="2"/>
      <c r="L441" s="3"/>
      <c r="M441" s="2"/>
      <c r="N441" s="3"/>
      <c r="O441" s="2"/>
      <c r="P441" s="2"/>
      <c r="Q441" s="3"/>
      <c r="R441" s="2">
        <f t="shared" si="276"/>
        <v>0</v>
      </c>
      <c r="S441" s="3">
        <f t="shared" si="277"/>
        <v>0</v>
      </c>
      <c r="T441" s="2"/>
      <c r="U441" s="3"/>
      <c r="V441" s="2"/>
      <c r="W441" s="3"/>
      <c r="X441" s="2"/>
      <c r="Y441" s="2"/>
      <c r="Z441" s="3">
        <f t="shared" si="273"/>
        <v>0</v>
      </c>
      <c r="AA441" s="2">
        <f t="shared" si="274"/>
        <v>0</v>
      </c>
      <c r="AB441" s="3">
        <f t="shared" si="275"/>
        <v>0</v>
      </c>
      <c r="AC441" s="2"/>
      <c r="AD441" s="109" t="b">
        <f t="shared" si="247"/>
        <v>1</v>
      </c>
      <c r="AE441" s="109" t="b">
        <f t="shared" si="248"/>
        <v>1</v>
      </c>
    </row>
    <row r="442" spans="1:31" s="176" customFormat="1" ht="31.5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5"/>
        <v>#DIV/0!</v>
      </c>
      <c r="H442" s="175" t="e">
        <f t="shared" si="246"/>
        <v>#DIV/0!</v>
      </c>
      <c r="I442" s="4">
        <f t="shared" si="258"/>
        <v>0</v>
      </c>
      <c r="J442" s="5">
        <f t="shared" si="258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79">SUM(P420:P441)</f>
        <v>0</v>
      </c>
      <c r="Q442" s="5">
        <f t="shared" si="279"/>
        <v>0</v>
      </c>
      <c r="R442" s="4">
        <f t="shared" si="279"/>
        <v>0</v>
      </c>
      <c r="S442" s="5">
        <f t="shared" si="279"/>
        <v>0</v>
      </c>
      <c r="T442" s="4">
        <f t="shared" si="279"/>
        <v>0</v>
      </c>
      <c r="U442" s="5">
        <f t="shared" si="279"/>
        <v>0</v>
      </c>
      <c r="V442" s="4">
        <f t="shared" si="279"/>
        <v>0</v>
      </c>
      <c r="W442" s="5">
        <f t="shared" si="279"/>
        <v>0</v>
      </c>
      <c r="X442" s="4"/>
      <c r="Y442" s="4">
        <f>SUM(Y420:Y441)</f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>
        <f>SUM(AC420:AC441)</f>
        <v>0</v>
      </c>
      <c r="AD442" s="109" t="b">
        <f t="shared" si="247"/>
        <v>1</v>
      </c>
      <c r="AE442" s="109" t="b">
        <f t="shared" si="248"/>
        <v>1</v>
      </c>
    </row>
    <row r="443" spans="1:31" s="176" customFormat="1" ht="47.2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5"/>
        <v>#DIV/0!</v>
      </c>
      <c r="H443" s="175" t="e">
        <f t="shared" si="246"/>
        <v>#DIV/0!</v>
      </c>
      <c r="I443" s="4">
        <f t="shared" si="258"/>
        <v>0</v>
      </c>
      <c r="J443" s="5">
        <f t="shared" si="258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80">P442+P418</f>
        <v>0</v>
      </c>
      <c r="Q443" s="5">
        <f t="shared" si="280"/>
        <v>0</v>
      </c>
      <c r="R443" s="4">
        <f t="shared" si="280"/>
        <v>0</v>
      </c>
      <c r="S443" s="5">
        <f t="shared" si="280"/>
        <v>0</v>
      </c>
      <c r="T443" s="4">
        <f t="shared" si="280"/>
        <v>0</v>
      </c>
      <c r="U443" s="5">
        <f t="shared" si="280"/>
        <v>0</v>
      </c>
      <c r="V443" s="4">
        <f t="shared" si="280"/>
        <v>0</v>
      </c>
      <c r="W443" s="5">
        <f t="shared" si="280"/>
        <v>0</v>
      </c>
      <c r="X443" s="4"/>
      <c r="Y443" s="4">
        <f t="shared" si="280"/>
        <v>0</v>
      </c>
      <c r="Z443" s="5">
        <f t="shared" si="280"/>
        <v>0</v>
      </c>
      <c r="AA443" s="4">
        <f t="shared" si="280"/>
        <v>0</v>
      </c>
      <c r="AB443" s="5">
        <f t="shared" si="280"/>
        <v>0</v>
      </c>
      <c r="AC443" s="4">
        <f>AC442+AC418</f>
        <v>0</v>
      </c>
      <c r="AD443" s="109" t="b">
        <f t="shared" si="247"/>
        <v>1</v>
      </c>
      <c r="AE443" s="109" t="b">
        <f t="shared" si="248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7"/>
        <v>1</v>
      </c>
      <c r="AE444" s="109" t="b">
        <f t="shared" si="248"/>
        <v>1</v>
      </c>
    </row>
    <row r="445" spans="1:31" s="176" customFormat="1" ht="31.5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7"/>
        <v>1</v>
      </c>
      <c r="AE445" s="109" t="b">
        <f t="shared" si="248"/>
        <v>1</v>
      </c>
    </row>
    <row r="446" spans="1:31" ht="31.5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5"/>
        <v>#DIV/0!</v>
      </c>
      <c r="H446" s="108" t="e">
        <f t="shared" si="246"/>
        <v>#DIV/0!</v>
      </c>
      <c r="I446" s="2"/>
      <c r="J446" s="3"/>
      <c r="K446" s="2">
        <f t="shared" ref="K446:L454" si="281">C446-E446</f>
        <v>0</v>
      </c>
      <c r="L446" s="3">
        <f t="shared" si="281"/>
        <v>0</v>
      </c>
      <c r="M446" s="2"/>
      <c r="N446" s="3"/>
      <c r="O446" s="2"/>
      <c r="P446" s="2"/>
      <c r="Q446" s="3"/>
      <c r="R446" s="2">
        <f t="shared" ref="R446:R454" si="282">K446+M446+P446</f>
        <v>0</v>
      </c>
      <c r="S446" s="3">
        <f t="shared" ref="S446:S454" si="283">L446+N446+Q446</f>
        <v>0</v>
      </c>
      <c r="T446" s="2"/>
      <c r="U446" s="3"/>
      <c r="V446" s="2"/>
      <c r="W446" s="3"/>
      <c r="X446" s="2"/>
      <c r="Y446" s="2"/>
      <c r="Z446" s="3">
        <f t="shared" ref="Z446:Z454" si="284">X446*Y446</f>
        <v>0</v>
      </c>
      <c r="AA446" s="2">
        <f t="shared" ref="AA446:AA454" si="285">T446+V446+Y446</f>
        <v>0</v>
      </c>
      <c r="AB446" s="3">
        <f t="shared" ref="AB446:AB454" si="286">U446+W446+Z446</f>
        <v>0</v>
      </c>
      <c r="AC446" s="2"/>
      <c r="AD446" s="109" t="b">
        <f t="shared" si="247"/>
        <v>1</v>
      </c>
      <c r="AE446" s="109" t="b">
        <f t="shared" si="248"/>
        <v>1</v>
      </c>
    </row>
    <row r="447" spans="1:31" ht="47.25">
      <c r="A447" s="2">
        <f t="shared" ref="A447:A454" si="287">+A446+0.01</f>
        <v>26.25</v>
      </c>
      <c r="B447" s="2" t="s">
        <v>312</v>
      </c>
      <c r="C447" s="2"/>
      <c r="D447" s="3"/>
      <c r="E447" s="2"/>
      <c r="F447" s="3"/>
      <c r="G447" s="108" t="e">
        <f t="shared" si="245"/>
        <v>#DIV/0!</v>
      </c>
      <c r="H447" s="108" t="e">
        <f t="shared" si="246"/>
        <v>#DIV/0!</v>
      </c>
      <c r="I447" s="2"/>
      <c r="J447" s="3"/>
      <c r="K447" s="2">
        <f t="shared" si="281"/>
        <v>0</v>
      </c>
      <c r="L447" s="3">
        <f t="shared" si="281"/>
        <v>0</v>
      </c>
      <c r="M447" s="2"/>
      <c r="N447" s="3"/>
      <c r="O447" s="2"/>
      <c r="P447" s="2"/>
      <c r="Q447" s="3"/>
      <c r="R447" s="2">
        <f t="shared" si="282"/>
        <v>0</v>
      </c>
      <c r="S447" s="3">
        <f t="shared" si="283"/>
        <v>0</v>
      </c>
      <c r="T447" s="2"/>
      <c r="U447" s="3"/>
      <c r="V447" s="2"/>
      <c r="W447" s="3"/>
      <c r="X447" s="2"/>
      <c r="Y447" s="2"/>
      <c r="Z447" s="3">
        <f t="shared" si="284"/>
        <v>0</v>
      </c>
      <c r="AA447" s="2">
        <f t="shared" si="285"/>
        <v>0</v>
      </c>
      <c r="AB447" s="3">
        <f t="shared" si="286"/>
        <v>0</v>
      </c>
      <c r="AC447" s="2"/>
      <c r="AD447" s="109" t="b">
        <f t="shared" si="247"/>
        <v>1</v>
      </c>
      <c r="AE447" s="109" t="b">
        <f t="shared" si="248"/>
        <v>1</v>
      </c>
    </row>
    <row r="448" spans="1:31">
      <c r="A448" s="2">
        <f t="shared" si="287"/>
        <v>26.26</v>
      </c>
      <c r="B448" s="2" t="s">
        <v>290</v>
      </c>
      <c r="C448" s="2"/>
      <c r="D448" s="3"/>
      <c r="E448" s="2"/>
      <c r="F448" s="3"/>
      <c r="G448" s="108" t="e">
        <f t="shared" si="245"/>
        <v>#DIV/0!</v>
      </c>
      <c r="H448" s="108" t="e">
        <f t="shared" si="246"/>
        <v>#DIV/0!</v>
      </c>
      <c r="I448" s="2"/>
      <c r="J448" s="3"/>
      <c r="K448" s="2">
        <f t="shared" si="281"/>
        <v>0</v>
      </c>
      <c r="L448" s="3">
        <f t="shared" si="281"/>
        <v>0</v>
      </c>
      <c r="M448" s="2"/>
      <c r="N448" s="3"/>
      <c r="O448" s="2"/>
      <c r="P448" s="2"/>
      <c r="Q448" s="3"/>
      <c r="R448" s="2">
        <f t="shared" si="282"/>
        <v>0</v>
      </c>
      <c r="S448" s="3">
        <f t="shared" si="283"/>
        <v>0</v>
      </c>
      <c r="T448" s="2"/>
      <c r="U448" s="3"/>
      <c r="V448" s="2"/>
      <c r="W448" s="3"/>
      <c r="X448" s="2"/>
      <c r="Y448" s="2"/>
      <c r="Z448" s="3">
        <f t="shared" si="284"/>
        <v>0</v>
      </c>
      <c r="AA448" s="2">
        <f t="shared" si="285"/>
        <v>0</v>
      </c>
      <c r="AB448" s="3">
        <f t="shared" si="286"/>
        <v>0</v>
      </c>
      <c r="AC448" s="2"/>
      <c r="AD448" s="109" t="b">
        <f t="shared" si="247"/>
        <v>1</v>
      </c>
      <c r="AE448" s="109" t="b">
        <f t="shared" si="248"/>
        <v>1</v>
      </c>
    </row>
    <row r="449" spans="1:31">
      <c r="A449" s="2">
        <f t="shared" si="287"/>
        <v>26.270000000000003</v>
      </c>
      <c r="B449" s="2" t="s">
        <v>313</v>
      </c>
      <c r="C449" s="2"/>
      <c r="D449" s="3"/>
      <c r="E449" s="2"/>
      <c r="F449" s="3"/>
      <c r="G449" s="108" t="e">
        <f t="shared" si="245"/>
        <v>#DIV/0!</v>
      </c>
      <c r="H449" s="108" t="e">
        <f t="shared" si="246"/>
        <v>#DIV/0!</v>
      </c>
      <c r="I449" s="2"/>
      <c r="J449" s="3"/>
      <c r="K449" s="2">
        <f t="shared" si="281"/>
        <v>0</v>
      </c>
      <c r="L449" s="3">
        <f t="shared" si="281"/>
        <v>0</v>
      </c>
      <c r="M449" s="2"/>
      <c r="N449" s="3"/>
      <c r="O449" s="2"/>
      <c r="P449" s="2"/>
      <c r="Q449" s="3"/>
      <c r="R449" s="2">
        <f t="shared" si="282"/>
        <v>0</v>
      </c>
      <c r="S449" s="3">
        <f t="shared" si="283"/>
        <v>0</v>
      </c>
      <c r="T449" s="2"/>
      <c r="U449" s="3"/>
      <c r="V449" s="2"/>
      <c r="W449" s="3"/>
      <c r="X449" s="2"/>
      <c r="Y449" s="2"/>
      <c r="Z449" s="3">
        <f t="shared" si="284"/>
        <v>0</v>
      </c>
      <c r="AA449" s="2">
        <f t="shared" si="285"/>
        <v>0</v>
      </c>
      <c r="AB449" s="3">
        <f t="shared" si="286"/>
        <v>0</v>
      </c>
      <c r="AC449" s="2"/>
      <c r="AD449" s="109" t="b">
        <f t="shared" si="247"/>
        <v>1</v>
      </c>
      <c r="AE449" s="109" t="b">
        <f t="shared" si="248"/>
        <v>1</v>
      </c>
    </row>
    <row r="450" spans="1:31" ht="31.5">
      <c r="A450" s="2">
        <f t="shared" si="287"/>
        <v>26.280000000000005</v>
      </c>
      <c r="B450" s="2" t="s">
        <v>314</v>
      </c>
      <c r="C450" s="2"/>
      <c r="D450" s="3"/>
      <c r="E450" s="2"/>
      <c r="F450" s="3"/>
      <c r="G450" s="108" t="e">
        <f t="shared" si="245"/>
        <v>#DIV/0!</v>
      </c>
      <c r="H450" s="108" t="e">
        <f t="shared" si="246"/>
        <v>#DIV/0!</v>
      </c>
      <c r="I450" s="2"/>
      <c r="J450" s="3"/>
      <c r="K450" s="2">
        <f t="shared" si="281"/>
        <v>0</v>
      </c>
      <c r="L450" s="3">
        <f t="shared" si="281"/>
        <v>0</v>
      </c>
      <c r="M450" s="2"/>
      <c r="N450" s="3"/>
      <c r="O450" s="2"/>
      <c r="P450" s="2"/>
      <c r="Q450" s="3"/>
      <c r="R450" s="2">
        <f t="shared" si="282"/>
        <v>0</v>
      </c>
      <c r="S450" s="3">
        <f t="shared" si="283"/>
        <v>0</v>
      </c>
      <c r="T450" s="2"/>
      <c r="U450" s="3"/>
      <c r="V450" s="2"/>
      <c r="W450" s="3"/>
      <c r="X450" s="2"/>
      <c r="Y450" s="2"/>
      <c r="Z450" s="3">
        <f t="shared" si="284"/>
        <v>0</v>
      </c>
      <c r="AA450" s="2">
        <f t="shared" si="285"/>
        <v>0</v>
      </c>
      <c r="AB450" s="3">
        <f t="shared" si="286"/>
        <v>0</v>
      </c>
      <c r="AC450" s="2"/>
      <c r="AD450" s="109" t="b">
        <f t="shared" si="247"/>
        <v>1</v>
      </c>
      <c r="AE450" s="109" t="b">
        <f t="shared" si="248"/>
        <v>1</v>
      </c>
    </row>
    <row r="451" spans="1:31" ht="47.25">
      <c r="A451" s="2">
        <f t="shared" si="287"/>
        <v>26.290000000000006</v>
      </c>
      <c r="B451" s="2" t="s">
        <v>70</v>
      </c>
      <c r="C451" s="2"/>
      <c r="D451" s="3"/>
      <c r="E451" s="2"/>
      <c r="F451" s="3"/>
      <c r="G451" s="108" t="e">
        <f t="shared" si="245"/>
        <v>#DIV/0!</v>
      </c>
      <c r="H451" s="108" t="e">
        <f t="shared" si="246"/>
        <v>#DIV/0!</v>
      </c>
      <c r="I451" s="2"/>
      <c r="J451" s="3"/>
      <c r="K451" s="2">
        <f t="shared" si="281"/>
        <v>0</v>
      </c>
      <c r="L451" s="3">
        <f t="shared" si="281"/>
        <v>0</v>
      </c>
      <c r="M451" s="2"/>
      <c r="N451" s="3"/>
      <c r="O451" s="2"/>
      <c r="P451" s="2"/>
      <c r="Q451" s="3"/>
      <c r="R451" s="2">
        <f t="shared" si="282"/>
        <v>0</v>
      </c>
      <c r="S451" s="3">
        <f t="shared" si="283"/>
        <v>0</v>
      </c>
      <c r="T451" s="2"/>
      <c r="U451" s="3"/>
      <c r="V451" s="2"/>
      <c r="W451" s="3"/>
      <c r="X451" s="2"/>
      <c r="Y451" s="2"/>
      <c r="Z451" s="3">
        <f t="shared" si="284"/>
        <v>0</v>
      </c>
      <c r="AA451" s="2">
        <f t="shared" si="285"/>
        <v>0</v>
      </c>
      <c r="AB451" s="3">
        <f t="shared" si="286"/>
        <v>0</v>
      </c>
      <c r="AC451" s="2"/>
      <c r="AD451" s="109" t="b">
        <f t="shared" si="247"/>
        <v>1</v>
      </c>
      <c r="AE451" s="109" t="b">
        <f t="shared" si="248"/>
        <v>1</v>
      </c>
    </row>
    <row r="452" spans="1:31" ht="47.25">
      <c r="A452" s="2">
        <f t="shared" si="287"/>
        <v>26.300000000000008</v>
      </c>
      <c r="B452" s="2" t="s">
        <v>71</v>
      </c>
      <c r="C452" s="2"/>
      <c r="D452" s="3"/>
      <c r="E452" s="2"/>
      <c r="F452" s="3"/>
      <c r="G452" s="108" t="e">
        <f t="shared" si="245"/>
        <v>#DIV/0!</v>
      </c>
      <c r="H452" s="108" t="e">
        <f t="shared" si="246"/>
        <v>#DIV/0!</v>
      </c>
      <c r="I452" s="2"/>
      <c r="J452" s="3"/>
      <c r="K452" s="2">
        <f t="shared" si="281"/>
        <v>0</v>
      </c>
      <c r="L452" s="3">
        <f t="shared" si="281"/>
        <v>0</v>
      </c>
      <c r="M452" s="2"/>
      <c r="N452" s="3"/>
      <c r="O452" s="2"/>
      <c r="P452" s="2"/>
      <c r="Q452" s="3"/>
      <c r="R452" s="2">
        <f t="shared" si="282"/>
        <v>0</v>
      </c>
      <c r="S452" s="3">
        <f t="shared" si="283"/>
        <v>0</v>
      </c>
      <c r="T452" s="2"/>
      <c r="U452" s="3"/>
      <c r="V452" s="2"/>
      <c r="W452" s="3"/>
      <c r="X452" s="2"/>
      <c r="Y452" s="2"/>
      <c r="Z452" s="3">
        <f t="shared" si="284"/>
        <v>0</v>
      </c>
      <c r="AA452" s="2">
        <f t="shared" si="285"/>
        <v>0</v>
      </c>
      <c r="AB452" s="3">
        <f t="shared" si="286"/>
        <v>0</v>
      </c>
      <c r="AC452" s="2"/>
      <c r="AD452" s="109" t="b">
        <f t="shared" si="247"/>
        <v>1</v>
      </c>
      <c r="AE452" s="109" t="b">
        <f t="shared" si="248"/>
        <v>1</v>
      </c>
    </row>
    <row r="453" spans="1:31">
      <c r="A453" s="2">
        <f t="shared" si="287"/>
        <v>26.310000000000009</v>
      </c>
      <c r="B453" s="2" t="s">
        <v>293</v>
      </c>
      <c r="C453" s="2"/>
      <c r="D453" s="3"/>
      <c r="E453" s="2"/>
      <c r="F453" s="3"/>
      <c r="G453" s="108" t="e">
        <f t="shared" si="245"/>
        <v>#DIV/0!</v>
      </c>
      <c r="H453" s="108" t="e">
        <f t="shared" si="246"/>
        <v>#DIV/0!</v>
      </c>
      <c r="I453" s="2"/>
      <c r="J453" s="3"/>
      <c r="K453" s="2">
        <f t="shared" si="281"/>
        <v>0</v>
      </c>
      <c r="L453" s="3">
        <f t="shared" si="281"/>
        <v>0</v>
      </c>
      <c r="M453" s="2"/>
      <c r="N453" s="3"/>
      <c r="O453" s="2"/>
      <c r="P453" s="2"/>
      <c r="Q453" s="3"/>
      <c r="R453" s="2">
        <f t="shared" si="282"/>
        <v>0</v>
      </c>
      <c r="S453" s="3">
        <f t="shared" si="283"/>
        <v>0</v>
      </c>
      <c r="T453" s="2"/>
      <c r="U453" s="3"/>
      <c r="V453" s="2"/>
      <c r="W453" s="3"/>
      <c r="X453" s="2"/>
      <c r="Y453" s="2"/>
      <c r="Z453" s="3">
        <f t="shared" si="284"/>
        <v>0</v>
      </c>
      <c r="AA453" s="2">
        <f t="shared" si="285"/>
        <v>0</v>
      </c>
      <c r="AB453" s="3">
        <f t="shared" si="286"/>
        <v>0</v>
      </c>
      <c r="AC453" s="2"/>
      <c r="AD453" s="109" t="b">
        <f t="shared" si="247"/>
        <v>1</v>
      </c>
      <c r="AE453" s="109" t="b">
        <f t="shared" si="248"/>
        <v>1</v>
      </c>
    </row>
    <row r="454" spans="1:31" ht="47.25">
      <c r="A454" s="2">
        <f t="shared" si="287"/>
        <v>26.320000000000011</v>
      </c>
      <c r="B454" s="2" t="s">
        <v>36</v>
      </c>
      <c r="C454" s="2"/>
      <c r="D454" s="3"/>
      <c r="E454" s="2"/>
      <c r="F454" s="3"/>
      <c r="G454" s="108" t="e">
        <f t="shared" si="245"/>
        <v>#DIV/0!</v>
      </c>
      <c r="H454" s="108" t="e">
        <f t="shared" si="246"/>
        <v>#DIV/0!</v>
      </c>
      <c r="I454" s="2"/>
      <c r="J454" s="3"/>
      <c r="K454" s="2">
        <f t="shared" si="281"/>
        <v>0</v>
      </c>
      <c r="L454" s="3">
        <f t="shared" si="281"/>
        <v>0</v>
      </c>
      <c r="M454" s="2"/>
      <c r="N454" s="3"/>
      <c r="O454" s="2"/>
      <c r="P454" s="2"/>
      <c r="Q454" s="3"/>
      <c r="R454" s="2">
        <f t="shared" si="282"/>
        <v>0</v>
      </c>
      <c r="S454" s="3">
        <f t="shared" si="283"/>
        <v>0</v>
      </c>
      <c r="T454" s="2"/>
      <c r="U454" s="3"/>
      <c r="V454" s="2"/>
      <c r="W454" s="3"/>
      <c r="X454" s="2"/>
      <c r="Y454" s="2"/>
      <c r="Z454" s="3">
        <f t="shared" si="284"/>
        <v>0</v>
      </c>
      <c r="AA454" s="2">
        <f t="shared" si="285"/>
        <v>0</v>
      </c>
      <c r="AB454" s="3">
        <f t="shared" si="286"/>
        <v>0</v>
      </c>
      <c r="AC454" s="2"/>
      <c r="AD454" s="109" t="b">
        <f t="shared" si="247"/>
        <v>1</v>
      </c>
      <c r="AE454" s="109" t="b">
        <f t="shared" si="248"/>
        <v>1</v>
      </c>
    </row>
    <row r="455" spans="1:31" s="176" customFormat="1" ht="47.25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5"/>
        <v>#DIV/0!</v>
      </c>
      <c r="H455" s="175" t="e">
        <f t="shared" si="246"/>
        <v>#DIV/0!</v>
      </c>
      <c r="I455" s="4">
        <f t="shared" ref="I455:J512" si="288">C455-E455</f>
        <v>0</v>
      </c>
      <c r="J455" s="5">
        <f t="shared" si="288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AC455" si="289">SUM(P446:P454)</f>
        <v>0</v>
      </c>
      <c r="Q455" s="5">
        <f t="shared" si="289"/>
        <v>0</v>
      </c>
      <c r="R455" s="4">
        <f t="shared" si="289"/>
        <v>0</v>
      </c>
      <c r="S455" s="5">
        <f t="shared" si="289"/>
        <v>0</v>
      </c>
      <c r="T455" s="4">
        <f t="shared" si="289"/>
        <v>0</v>
      </c>
      <c r="U455" s="5">
        <f t="shared" si="289"/>
        <v>0</v>
      </c>
      <c r="V455" s="4">
        <f t="shared" si="289"/>
        <v>0</v>
      </c>
      <c r="W455" s="5">
        <f t="shared" si="289"/>
        <v>0</v>
      </c>
      <c r="X455" s="4"/>
      <c r="Y455" s="4">
        <f>SUM(Y446:Y454)</f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>
        <f t="shared" si="289"/>
        <v>0</v>
      </c>
      <c r="AD455" s="109" t="b">
        <f t="shared" si="247"/>
        <v>1</v>
      </c>
      <c r="AE455" s="109" t="b">
        <f t="shared" si="248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90">X456*Y456=Z456</f>
        <v>1</v>
      </c>
      <c r="AE456" s="109" t="b">
        <f t="shared" ref="AE456:AE519" si="291">U456+W456+Z456=AB456</f>
        <v>1</v>
      </c>
    </row>
    <row r="457" spans="1:31" ht="47.2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2">E457/C457</f>
        <v>#DIV/0!</v>
      </c>
      <c r="H457" s="108" t="e">
        <f t="shared" ref="H457:H518" si="293">F457/D457</f>
        <v>#DIV/0!</v>
      </c>
      <c r="I457" s="2">
        <f t="shared" si="288"/>
        <v>0</v>
      </c>
      <c r="J457" s="3">
        <f t="shared" si="288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4">K457+M457+P457</f>
        <v>0</v>
      </c>
      <c r="S457" s="3">
        <f t="shared" si="294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5">T457+V457+Y457</f>
        <v>0</v>
      </c>
      <c r="AB457" s="3">
        <f t="shared" si="295"/>
        <v>0</v>
      </c>
      <c r="AC457" s="2"/>
      <c r="AD457" s="109" t="b">
        <f t="shared" si="290"/>
        <v>1</v>
      </c>
      <c r="AE457" s="109" t="b">
        <f t="shared" si="291"/>
        <v>1</v>
      </c>
    </row>
    <row r="458" spans="1:31" ht="31.5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2"/>
        <v>#DIV/0!</v>
      </c>
      <c r="H458" s="108" t="e">
        <f t="shared" si="293"/>
        <v>#DIV/0!</v>
      </c>
      <c r="I458" s="2">
        <f t="shared" si="288"/>
        <v>0</v>
      </c>
      <c r="J458" s="3">
        <f t="shared" si="288"/>
        <v>0</v>
      </c>
      <c r="K458" s="2"/>
      <c r="L458" s="3"/>
      <c r="M458" s="2"/>
      <c r="N458" s="3"/>
      <c r="O458" s="2"/>
      <c r="P458" s="2"/>
      <c r="Q458" s="3"/>
      <c r="R458" s="2">
        <f t="shared" si="294"/>
        <v>0</v>
      </c>
      <c r="S458" s="3">
        <f t="shared" si="294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5"/>
        <v>0</v>
      </c>
      <c r="AB458" s="3">
        <f t="shared" si="295"/>
        <v>0</v>
      </c>
      <c r="AC458" s="2"/>
      <c r="AD458" s="109" t="b">
        <f t="shared" si="290"/>
        <v>1</v>
      </c>
      <c r="AE458" s="109" t="b">
        <f t="shared" si="291"/>
        <v>1</v>
      </c>
    </row>
    <row r="459" spans="1:31" ht="78.7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2"/>
        <v>#DIV/0!</v>
      </c>
      <c r="H459" s="108" t="e">
        <f t="shared" si="293"/>
        <v>#DIV/0!</v>
      </c>
      <c r="I459" s="2">
        <f t="shared" si="288"/>
        <v>0</v>
      </c>
      <c r="J459" s="3">
        <f t="shared" si="288"/>
        <v>0</v>
      </c>
      <c r="K459" s="2"/>
      <c r="L459" s="3"/>
      <c r="M459" s="2"/>
      <c r="N459" s="3"/>
      <c r="O459" s="2"/>
      <c r="P459" s="2"/>
      <c r="Q459" s="3"/>
      <c r="R459" s="2">
        <f t="shared" si="294"/>
        <v>0</v>
      </c>
      <c r="S459" s="3">
        <f t="shared" si="294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5"/>
        <v>0</v>
      </c>
      <c r="AB459" s="3">
        <f t="shared" si="295"/>
        <v>0</v>
      </c>
      <c r="AC459" s="2"/>
      <c r="AD459" s="109" t="b">
        <f t="shared" si="290"/>
        <v>1</v>
      </c>
      <c r="AE459" s="109" t="b">
        <f t="shared" si="291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>
        <f t="shared" ref="Z460:Z477" si="296">X460*Y460</f>
        <v>0</v>
      </c>
      <c r="AA460" s="2">
        <f t="shared" ref="AA460:AA477" si="297">T460+V460+Y460</f>
        <v>0</v>
      </c>
      <c r="AB460" s="3">
        <f t="shared" ref="AB460:AB477" si="298">U460+W460+Z460</f>
        <v>0</v>
      </c>
      <c r="AC460" s="2"/>
      <c r="AD460" s="109" t="b">
        <f t="shared" si="290"/>
        <v>1</v>
      </c>
      <c r="AE460" s="109" t="b">
        <f t="shared" si="291"/>
        <v>1</v>
      </c>
    </row>
    <row r="461" spans="1:31" ht="47.25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2"/>
        <v>#DIV/0!</v>
      </c>
      <c r="H461" s="108" t="e">
        <f t="shared" si="293"/>
        <v>#DIV/0!</v>
      </c>
      <c r="I461" s="2">
        <f t="shared" si="288"/>
        <v>0</v>
      </c>
      <c r="J461" s="3">
        <f t="shared" si="288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299">K461+M461+P461</f>
        <v>0</v>
      </c>
      <c r="S461" s="3">
        <f t="shared" ref="S461:S477" si="300">L461+N461+Q461</f>
        <v>0</v>
      </c>
      <c r="T461" s="2"/>
      <c r="U461" s="3"/>
      <c r="V461" s="2"/>
      <c r="W461" s="3"/>
      <c r="X461" s="2"/>
      <c r="Y461" s="2"/>
      <c r="Z461" s="3">
        <f t="shared" si="296"/>
        <v>0</v>
      </c>
      <c r="AA461" s="2">
        <f t="shared" si="297"/>
        <v>0</v>
      </c>
      <c r="AB461" s="3">
        <f t="shared" si="298"/>
        <v>0</v>
      </c>
      <c r="AC461" s="2"/>
      <c r="AD461" s="109" t="b">
        <f t="shared" si="290"/>
        <v>1</v>
      </c>
      <c r="AE461" s="109" t="b">
        <f t="shared" si="291"/>
        <v>1</v>
      </c>
    </row>
    <row r="462" spans="1:31" ht="63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2"/>
        <v>#DIV/0!</v>
      </c>
      <c r="H462" s="108" t="e">
        <f t="shared" si="293"/>
        <v>#DIV/0!</v>
      </c>
      <c r="I462" s="2">
        <f t="shared" si="288"/>
        <v>0</v>
      </c>
      <c r="J462" s="3">
        <f t="shared" si="288"/>
        <v>0</v>
      </c>
      <c r="K462" s="2"/>
      <c r="L462" s="3"/>
      <c r="M462" s="2"/>
      <c r="N462" s="3"/>
      <c r="O462" s="2"/>
      <c r="P462" s="2"/>
      <c r="Q462" s="3"/>
      <c r="R462" s="2">
        <f t="shared" si="299"/>
        <v>0</v>
      </c>
      <c r="S462" s="3">
        <f t="shared" si="300"/>
        <v>0</v>
      </c>
      <c r="T462" s="2"/>
      <c r="U462" s="3"/>
      <c r="V462" s="2"/>
      <c r="W462" s="3"/>
      <c r="X462" s="2"/>
      <c r="Y462" s="2"/>
      <c r="Z462" s="3">
        <f t="shared" si="296"/>
        <v>0</v>
      </c>
      <c r="AA462" s="2">
        <f t="shared" si="297"/>
        <v>0</v>
      </c>
      <c r="AB462" s="3">
        <f t="shared" si="298"/>
        <v>0</v>
      </c>
      <c r="AC462" s="2"/>
      <c r="AD462" s="109" t="b">
        <f t="shared" si="290"/>
        <v>1</v>
      </c>
      <c r="AE462" s="109" t="b">
        <f t="shared" si="291"/>
        <v>1</v>
      </c>
    </row>
    <row r="463" spans="1:31" ht="110.25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2"/>
        <v>#DIV/0!</v>
      </c>
      <c r="H463" s="108" t="e">
        <f t="shared" si="293"/>
        <v>#DIV/0!</v>
      </c>
      <c r="I463" s="2">
        <f t="shared" si="288"/>
        <v>0</v>
      </c>
      <c r="J463" s="3">
        <f t="shared" si="288"/>
        <v>0</v>
      </c>
      <c r="K463" s="2"/>
      <c r="L463" s="3"/>
      <c r="M463" s="2"/>
      <c r="N463" s="3"/>
      <c r="O463" s="2"/>
      <c r="P463" s="2"/>
      <c r="Q463" s="3"/>
      <c r="R463" s="2">
        <f t="shared" si="299"/>
        <v>0</v>
      </c>
      <c r="S463" s="3">
        <f t="shared" si="300"/>
        <v>0</v>
      </c>
      <c r="T463" s="2"/>
      <c r="U463" s="3"/>
      <c r="V463" s="2"/>
      <c r="W463" s="3"/>
      <c r="X463" s="2"/>
      <c r="Y463" s="2"/>
      <c r="Z463" s="3">
        <f t="shared" si="296"/>
        <v>0</v>
      </c>
      <c r="AA463" s="2">
        <f t="shared" si="297"/>
        <v>0</v>
      </c>
      <c r="AB463" s="3">
        <f t="shared" si="298"/>
        <v>0</v>
      </c>
      <c r="AC463" s="2"/>
      <c r="AD463" s="109" t="b">
        <f t="shared" si="290"/>
        <v>1</v>
      </c>
      <c r="AE463" s="109" t="b">
        <f t="shared" si="291"/>
        <v>1</v>
      </c>
    </row>
    <row r="464" spans="1:31" ht="47.2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2"/>
        <v>#DIV/0!</v>
      </c>
      <c r="H464" s="108" t="e">
        <f t="shared" si="293"/>
        <v>#DIV/0!</v>
      </c>
      <c r="I464" s="2">
        <f t="shared" si="288"/>
        <v>0</v>
      </c>
      <c r="J464" s="3">
        <f t="shared" si="288"/>
        <v>0</v>
      </c>
      <c r="K464" s="2"/>
      <c r="L464" s="3"/>
      <c r="M464" s="2"/>
      <c r="N464" s="3"/>
      <c r="O464" s="2"/>
      <c r="P464" s="2"/>
      <c r="Q464" s="3"/>
      <c r="R464" s="2">
        <f t="shared" si="299"/>
        <v>0</v>
      </c>
      <c r="S464" s="3">
        <f t="shared" si="300"/>
        <v>0</v>
      </c>
      <c r="T464" s="2"/>
      <c r="U464" s="3"/>
      <c r="V464" s="2"/>
      <c r="W464" s="3"/>
      <c r="X464" s="2"/>
      <c r="Y464" s="2"/>
      <c r="Z464" s="3">
        <f t="shared" si="296"/>
        <v>0</v>
      </c>
      <c r="AA464" s="2">
        <f t="shared" si="297"/>
        <v>0</v>
      </c>
      <c r="AB464" s="3">
        <f t="shared" si="298"/>
        <v>0</v>
      </c>
      <c r="AC464" s="2"/>
      <c r="AD464" s="109" t="b">
        <f t="shared" si="290"/>
        <v>1</v>
      </c>
      <c r="AE464" s="109" t="b">
        <f t="shared" si="291"/>
        <v>1</v>
      </c>
    </row>
    <row r="465" spans="1:31" ht="47.2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2"/>
        <v>#DIV/0!</v>
      </c>
      <c r="H465" s="108" t="e">
        <f t="shared" si="293"/>
        <v>#DIV/0!</v>
      </c>
      <c r="I465" s="2">
        <f t="shared" si="288"/>
        <v>0</v>
      </c>
      <c r="J465" s="3">
        <f t="shared" si="288"/>
        <v>0</v>
      </c>
      <c r="K465" s="2"/>
      <c r="L465" s="3"/>
      <c r="M465" s="2"/>
      <c r="N465" s="3"/>
      <c r="O465" s="2"/>
      <c r="P465" s="2"/>
      <c r="Q465" s="3"/>
      <c r="R465" s="2">
        <f t="shared" si="299"/>
        <v>0</v>
      </c>
      <c r="S465" s="3">
        <f t="shared" si="300"/>
        <v>0</v>
      </c>
      <c r="T465" s="2"/>
      <c r="U465" s="3"/>
      <c r="V465" s="2"/>
      <c r="W465" s="3"/>
      <c r="X465" s="2"/>
      <c r="Y465" s="2"/>
      <c r="Z465" s="3">
        <f t="shared" si="296"/>
        <v>0</v>
      </c>
      <c r="AA465" s="2">
        <f t="shared" si="297"/>
        <v>0</v>
      </c>
      <c r="AB465" s="3">
        <f t="shared" si="298"/>
        <v>0</v>
      </c>
      <c r="AC465" s="2"/>
      <c r="AD465" s="109" t="b">
        <f t="shared" si="290"/>
        <v>1</v>
      </c>
      <c r="AE465" s="109" t="b">
        <f t="shared" si="291"/>
        <v>1</v>
      </c>
    </row>
    <row r="466" spans="1:31" ht="78.75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2"/>
        <v>#DIV/0!</v>
      </c>
      <c r="H466" s="108" t="e">
        <f t="shared" si="293"/>
        <v>#DIV/0!</v>
      </c>
      <c r="I466" s="2">
        <f t="shared" si="288"/>
        <v>0</v>
      </c>
      <c r="J466" s="3">
        <f t="shared" si="288"/>
        <v>0</v>
      </c>
      <c r="K466" s="2"/>
      <c r="L466" s="3"/>
      <c r="M466" s="2"/>
      <c r="N466" s="3"/>
      <c r="O466" s="2"/>
      <c r="P466" s="2"/>
      <c r="Q466" s="3"/>
      <c r="R466" s="2">
        <f t="shared" si="299"/>
        <v>0</v>
      </c>
      <c r="S466" s="3">
        <f t="shared" si="300"/>
        <v>0</v>
      </c>
      <c r="T466" s="2"/>
      <c r="U466" s="3"/>
      <c r="V466" s="2"/>
      <c r="W466" s="3"/>
      <c r="X466" s="2"/>
      <c r="Y466" s="2"/>
      <c r="Z466" s="3">
        <f t="shared" si="296"/>
        <v>0</v>
      </c>
      <c r="AA466" s="2">
        <f t="shared" si="297"/>
        <v>0</v>
      </c>
      <c r="AB466" s="3">
        <f t="shared" si="298"/>
        <v>0</v>
      </c>
      <c r="AC466" s="2"/>
      <c r="AD466" s="109" t="b">
        <f t="shared" si="290"/>
        <v>1</v>
      </c>
      <c r="AE466" s="109" t="b">
        <f t="shared" si="291"/>
        <v>1</v>
      </c>
    </row>
    <row r="467" spans="1:31" ht="78.7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2"/>
        <v>#DIV/0!</v>
      </c>
      <c r="H467" s="108" t="e">
        <f t="shared" si="293"/>
        <v>#DIV/0!</v>
      </c>
      <c r="I467" s="2">
        <f t="shared" si="288"/>
        <v>0</v>
      </c>
      <c r="J467" s="3">
        <f t="shared" si="288"/>
        <v>0</v>
      </c>
      <c r="K467" s="2"/>
      <c r="L467" s="3"/>
      <c r="M467" s="2"/>
      <c r="N467" s="3"/>
      <c r="O467" s="2"/>
      <c r="P467" s="2"/>
      <c r="Q467" s="3"/>
      <c r="R467" s="2">
        <f t="shared" si="299"/>
        <v>0</v>
      </c>
      <c r="S467" s="3">
        <f t="shared" si="300"/>
        <v>0</v>
      </c>
      <c r="T467" s="2"/>
      <c r="U467" s="3"/>
      <c r="V467" s="2"/>
      <c r="W467" s="3"/>
      <c r="X467" s="2"/>
      <c r="Y467" s="2"/>
      <c r="Z467" s="3">
        <f t="shared" si="296"/>
        <v>0</v>
      </c>
      <c r="AA467" s="2">
        <f t="shared" si="297"/>
        <v>0</v>
      </c>
      <c r="AB467" s="3">
        <f t="shared" si="298"/>
        <v>0</v>
      </c>
      <c r="AC467" s="2"/>
      <c r="AD467" s="109" t="b">
        <f t="shared" si="290"/>
        <v>1</v>
      </c>
      <c r="AE467" s="109" t="b">
        <f t="shared" si="291"/>
        <v>1</v>
      </c>
    </row>
    <row r="468" spans="1:31" ht="47.2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2"/>
        <v>#DIV/0!</v>
      </c>
      <c r="H468" s="108" t="e">
        <f t="shared" si="293"/>
        <v>#DIV/0!</v>
      </c>
      <c r="I468" s="2">
        <f t="shared" si="288"/>
        <v>0</v>
      </c>
      <c r="J468" s="3">
        <f t="shared" si="288"/>
        <v>0</v>
      </c>
      <c r="K468" s="2"/>
      <c r="L468" s="3"/>
      <c r="M468" s="2"/>
      <c r="N468" s="3"/>
      <c r="O468" s="2"/>
      <c r="P468" s="2"/>
      <c r="Q468" s="3"/>
      <c r="R468" s="2">
        <f t="shared" si="299"/>
        <v>0</v>
      </c>
      <c r="S468" s="3">
        <f t="shared" si="300"/>
        <v>0</v>
      </c>
      <c r="T468" s="2"/>
      <c r="U468" s="3"/>
      <c r="V468" s="2"/>
      <c r="W468" s="3"/>
      <c r="X468" s="2"/>
      <c r="Y468" s="2"/>
      <c r="Z468" s="3">
        <f t="shared" si="296"/>
        <v>0</v>
      </c>
      <c r="AA468" s="2">
        <f t="shared" si="297"/>
        <v>0</v>
      </c>
      <c r="AB468" s="3">
        <f t="shared" si="298"/>
        <v>0</v>
      </c>
      <c r="AC468" s="2"/>
      <c r="AD468" s="109" t="b">
        <f t="shared" si="290"/>
        <v>1</v>
      </c>
      <c r="AE468" s="109" t="b">
        <f t="shared" si="291"/>
        <v>1</v>
      </c>
    </row>
    <row r="469" spans="1:31" ht="47.25">
      <c r="A469" s="2">
        <f t="shared" ref="A469:A477" si="301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2"/>
        <v>#DIV/0!</v>
      </c>
      <c r="H469" s="108" t="e">
        <f t="shared" si="293"/>
        <v>#DIV/0!</v>
      </c>
      <c r="I469" s="2">
        <f t="shared" si="288"/>
        <v>0</v>
      </c>
      <c r="J469" s="3">
        <f t="shared" si="288"/>
        <v>0</v>
      </c>
      <c r="K469" s="2"/>
      <c r="L469" s="3"/>
      <c r="M469" s="2"/>
      <c r="N469" s="3"/>
      <c r="O469" s="2"/>
      <c r="P469" s="2"/>
      <c r="Q469" s="3"/>
      <c r="R469" s="2">
        <f t="shared" si="299"/>
        <v>0</v>
      </c>
      <c r="S469" s="3">
        <f t="shared" si="300"/>
        <v>0</v>
      </c>
      <c r="T469" s="2"/>
      <c r="U469" s="3"/>
      <c r="V469" s="2"/>
      <c r="W469" s="3"/>
      <c r="X469" s="2"/>
      <c r="Y469" s="2"/>
      <c r="Z469" s="3">
        <f t="shared" si="296"/>
        <v>0</v>
      </c>
      <c r="AA469" s="2">
        <f t="shared" si="297"/>
        <v>0</v>
      </c>
      <c r="AB469" s="3">
        <f t="shared" si="298"/>
        <v>0</v>
      </c>
      <c r="AC469" s="2"/>
      <c r="AD469" s="109" t="b">
        <f t="shared" si="290"/>
        <v>1</v>
      </c>
      <c r="AE469" s="109" t="b">
        <f t="shared" si="291"/>
        <v>1</v>
      </c>
    </row>
    <row r="470" spans="1:31" ht="63">
      <c r="A470" s="2">
        <f t="shared" si="301"/>
        <v>26.390000000000004</v>
      </c>
      <c r="B470" s="2" t="s">
        <v>88</v>
      </c>
      <c r="C470" s="2"/>
      <c r="D470" s="3"/>
      <c r="E470" s="2"/>
      <c r="F470" s="3"/>
      <c r="G470" s="108" t="e">
        <f t="shared" si="292"/>
        <v>#DIV/0!</v>
      </c>
      <c r="H470" s="108" t="e">
        <f t="shared" si="293"/>
        <v>#DIV/0!</v>
      </c>
      <c r="I470" s="2">
        <f t="shared" si="288"/>
        <v>0</v>
      </c>
      <c r="J470" s="3">
        <f t="shared" si="288"/>
        <v>0</v>
      </c>
      <c r="K470" s="2"/>
      <c r="L470" s="3"/>
      <c r="M470" s="2"/>
      <c r="N470" s="3"/>
      <c r="O470" s="2"/>
      <c r="P470" s="2"/>
      <c r="Q470" s="3"/>
      <c r="R470" s="2">
        <f t="shared" si="299"/>
        <v>0</v>
      </c>
      <c r="S470" s="3">
        <f t="shared" si="300"/>
        <v>0</v>
      </c>
      <c r="T470" s="2"/>
      <c r="U470" s="3"/>
      <c r="V470" s="2"/>
      <c r="W470" s="3"/>
      <c r="X470" s="2"/>
      <c r="Y470" s="2"/>
      <c r="Z470" s="3">
        <f t="shared" si="296"/>
        <v>0</v>
      </c>
      <c r="AA470" s="2">
        <f t="shared" si="297"/>
        <v>0</v>
      </c>
      <c r="AB470" s="3">
        <f t="shared" si="298"/>
        <v>0</v>
      </c>
      <c r="AC470" s="2"/>
      <c r="AD470" s="109" t="b">
        <f t="shared" si="290"/>
        <v>1</v>
      </c>
      <c r="AE470" s="109" t="b">
        <f t="shared" si="291"/>
        <v>1</v>
      </c>
    </row>
    <row r="471" spans="1:31" ht="47.25">
      <c r="A471" s="2">
        <f t="shared" si="301"/>
        <v>26.400000000000006</v>
      </c>
      <c r="B471" s="2" t="s">
        <v>60</v>
      </c>
      <c r="C471" s="2"/>
      <c r="D471" s="3"/>
      <c r="E471" s="2"/>
      <c r="F471" s="3"/>
      <c r="G471" s="108" t="e">
        <f t="shared" si="292"/>
        <v>#DIV/0!</v>
      </c>
      <c r="H471" s="108" t="e">
        <f t="shared" si="293"/>
        <v>#DIV/0!</v>
      </c>
      <c r="I471" s="2">
        <f t="shared" si="288"/>
        <v>0</v>
      </c>
      <c r="J471" s="3">
        <f t="shared" si="288"/>
        <v>0</v>
      </c>
      <c r="K471" s="2"/>
      <c r="L471" s="3"/>
      <c r="M471" s="2"/>
      <c r="N471" s="3"/>
      <c r="O471" s="2"/>
      <c r="P471" s="2"/>
      <c r="Q471" s="3"/>
      <c r="R471" s="2">
        <f t="shared" si="299"/>
        <v>0</v>
      </c>
      <c r="S471" s="3">
        <f t="shared" si="300"/>
        <v>0</v>
      </c>
      <c r="T471" s="2"/>
      <c r="U471" s="3"/>
      <c r="V471" s="2"/>
      <c r="W471" s="3"/>
      <c r="X471" s="2"/>
      <c r="Y471" s="2"/>
      <c r="Z471" s="3">
        <f t="shared" si="296"/>
        <v>0</v>
      </c>
      <c r="AA471" s="2">
        <f t="shared" si="297"/>
        <v>0</v>
      </c>
      <c r="AB471" s="3">
        <f t="shared" si="298"/>
        <v>0</v>
      </c>
      <c r="AC471" s="2"/>
      <c r="AD471" s="109" t="b">
        <f t="shared" si="290"/>
        <v>1</v>
      </c>
      <c r="AE471" s="109" t="b">
        <f t="shared" si="291"/>
        <v>1</v>
      </c>
    </row>
    <row r="472" spans="1:31" ht="47.25">
      <c r="A472" s="2">
        <f t="shared" si="301"/>
        <v>26.410000000000007</v>
      </c>
      <c r="B472" s="2" t="s">
        <v>61</v>
      </c>
      <c r="C472" s="2"/>
      <c r="D472" s="3"/>
      <c r="E472" s="2"/>
      <c r="F472" s="3"/>
      <c r="G472" s="108" t="e">
        <f t="shared" si="292"/>
        <v>#DIV/0!</v>
      </c>
      <c r="H472" s="108" t="e">
        <f t="shared" si="293"/>
        <v>#DIV/0!</v>
      </c>
      <c r="I472" s="2">
        <f t="shared" si="288"/>
        <v>0</v>
      </c>
      <c r="J472" s="3">
        <f t="shared" si="288"/>
        <v>0</v>
      </c>
      <c r="K472" s="2"/>
      <c r="L472" s="3"/>
      <c r="M472" s="2"/>
      <c r="N472" s="3"/>
      <c r="O472" s="2"/>
      <c r="P472" s="2"/>
      <c r="Q472" s="3"/>
      <c r="R472" s="2">
        <f t="shared" si="299"/>
        <v>0</v>
      </c>
      <c r="S472" s="3">
        <f t="shared" si="300"/>
        <v>0</v>
      </c>
      <c r="T472" s="2"/>
      <c r="U472" s="3"/>
      <c r="V472" s="2"/>
      <c r="W472" s="3"/>
      <c r="X472" s="2"/>
      <c r="Y472" s="2"/>
      <c r="Z472" s="3">
        <f t="shared" si="296"/>
        <v>0</v>
      </c>
      <c r="AA472" s="2">
        <f t="shared" si="297"/>
        <v>0</v>
      </c>
      <c r="AB472" s="3">
        <f t="shared" si="298"/>
        <v>0</v>
      </c>
      <c r="AC472" s="2"/>
      <c r="AD472" s="109" t="b">
        <f t="shared" si="290"/>
        <v>1</v>
      </c>
      <c r="AE472" s="109" t="b">
        <f t="shared" si="291"/>
        <v>1</v>
      </c>
    </row>
    <row r="473" spans="1:31" ht="47.25">
      <c r="A473" s="2">
        <f t="shared" si="301"/>
        <v>26.420000000000009</v>
      </c>
      <c r="B473" s="2" t="s">
        <v>62</v>
      </c>
      <c r="C473" s="2"/>
      <c r="D473" s="3"/>
      <c r="E473" s="2"/>
      <c r="F473" s="3"/>
      <c r="G473" s="108" t="e">
        <f t="shared" si="292"/>
        <v>#DIV/0!</v>
      </c>
      <c r="H473" s="108" t="e">
        <f t="shared" si="293"/>
        <v>#DIV/0!</v>
      </c>
      <c r="I473" s="2">
        <f t="shared" si="288"/>
        <v>0</v>
      </c>
      <c r="J473" s="3">
        <f t="shared" si="288"/>
        <v>0</v>
      </c>
      <c r="K473" s="2"/>
      <c r="L473" s="3"/>
      <c r="M473" s="2"/>
      <c r="N473" s="3"/>
      <c r="O473" s="2"/>
      <c r="P473" s="2"/>
      <c r="Q473" s="3"/>
      <c r="R473" s="2">
        <f t="shared" si="299"/>
        <v>0</v>
      </c>
      <c r="S473" s="3">
        <f t="shared" si="300"/>
        <v>0</v>
      </c>
      <c r="T473" s="2"/>
      <c r="U473" s="3"/>
      <c r="V473" s="2"/>
      <c r="W473" s="3"/>
      <c r="X473" s="2"/>
      <c r="Y473" s="2"/>
      <c r="Z473" s="3">
        <f t="shared" si="296"/>
        <v>0</v>
      </c>
      <c r="AA473" s="2">
        <f t="shared" si="297"/>
        <v>0</v>
      </c>
      <c r="AB473" s="3">
        <f t="shared" si="298"/>
        <v>0</v>
      </c>
      <c r="AC473" s="2"/>
      <c r="AD473" s="109" t="b">
        <f t="shared" si="290"/>
        <v>1</v>
      </c>
      <c r="AE473" s="109" t="b">
        <f t="shared" si="291"/>
        <v>1</v>
      </c>
    </row>
    <row r="474" spans="1:31" ht="47.25">
      <c r="A474" s="2">
        <f t="shared" si="301"/>
        <v>26.43000000000001</v>
      </c>
      <c r="B474" s="2" t="s">
        <v>63</v>
      </c>
      <c r="C474" s="2"/>
      <c r="D474" s="3"/>
      <c r="E474" s="2"/>
      <c r="F474" s="3"/>
      <c r="G474" s="108" t="e">
        <f t="shared" si="292"/>
        <v>#DIV/0!</v>
      </c>
      <c r="H474" s="108" t="e">
        <f t="shared" si="293"/>
        <v>#DIV/0!</v>
      </c>
      <c r="I474" s="2">
        <f t="shared" si="288"/>
        <v>0</v>
      </c>
      <c r="J474" s="3">
        <f t="shared" si="288"/>
        <v>0</v>
      </c>
      <c r="K474" s="2"/>
      <c r="L474" s="3"/>
      <c r="M474" s="2"/>
      <c r="N474" s="3"/>
      <c r="O474" s="2"/>
      <c r="P474" s="2"/>
      <c r="Q474" s="3"/>
      <c r="R474" s="2">
        <f t="shared" si="299"/>
        <v>0</v>
      </c>
      <c r="S474" s="3">
        <f t="shared" si="300"/>
        <v>0</v>
      </c>
      <c r="T474" s="2"/>
      <c r="U474" s="3"/>
      <c r="V474" s="2"/>
      <c r="W474" s="3"/>
      <c r="X474" s="2"/>
      <c r="Y474" s="2"/>
      <c r="Z474" s="3">
        <f t="shared" si="296"/>
        <v>0</v>
      </c>
      <c r="AA474" s="2">
        <f t="shared" si="297"/>
        <v>0</v>
      </c>
      <c r="AB474" s="3">
        <f t="shared" si="298"/>
        <v>0</v>
      </c>
      <c r="AC474" s="2"/>
      <c r="AD474" s="109" t="b">
        <f t="shared" si="290"/>
        <v>1</v>
      </c>
      <c r="AE474" s="109" t="b">
        <f t="shared" si="291"/>
        <v>1</v>
      </c>
    </row>
    <row r="475" spans="1:31" ht="47.25">
      <c r="A475" s="2">
        <f t="shared" si="301"/>
        <v>26.440000000000012</v>
      </c>
      <c r="B475" s="2" t="s">
        <v>64</v>
      </c>
      <c r="C475" s="2"/>
      <c r="D475" s="3"/>
      <c r="E475" s="2"/>
      <c r="F475" s="3"/>
      <c r="G475" s="108" t="e">
        <f t="shared" si="292"/>
        <v>#DIV/0!</v>
      </c>
      <c r="H475" s="108" t="e">
        <f t="shared" si="293"/>
        <v>#DIV/0!</v>
      </c>
      <c r="I475" s="2">
        <f t="shared" si="288"/>
        <v>0</v>
      </c>
      <c r="J475" s="3">
        <f t="shared" si="288"/>
        <v>0</v>
      </c>
      <c r="K475" s="2"/>
      <c r="L475" s="3"/>
      <c r="M475" s="2"/>
      <c r="N475" s="3"/>
      <c r="O475" s="2"/>
      <c r="P475" s="2"/>
      <c r="Q475" s="3"/>
      <c r="R475" s="2">
        <f t="shared" si="299"/>
        <v>0</v>
      </c>
      <c r="S475" s="3">
        <f t="shared" si="300"/>
        <v>0</v>
      </c>
      <c r="T475" s="2"/>
      <c r="U475" s="3"/>
      <c r="V475" s="2"/>
      <c r="W475" s="3"/>
      <c r="X475" s="2"/>
      <c r="Y475" s="2"/>
      <c r="Z475" s="3">
        <f t="shared" si="296"/>
        <v>0</v>
      </c>
      <c r="AA475" s="2">
        <f t="shared" si="297"/>
        <v>0</v>
      </c>
      <c r="AB475" s="3">
        <f t="shared" si="298"/>
        <v>0</v>
      </c>
      <c r="AC475" s="2"/>
      <c r="AD475" s="109" t="b">
        <f t="shared" si="290"/>
        <v>1</v>
      </c>
      <c r="AE475" s="109" t="b">
        <f t="shared" si="291"/>
        <v>1</v>
      </c>
    </row>
    <row r="476" spans="1:31" ht="47.25">
      <c r="A476" s="2">
        <f t="shared" si="301"/>
        <v>26.450000000000014</v>
      </c>
      <c r="B476" s="2" t="s">
        <v>65</v>
      </c>
      <c r="C476" s="2"/>
      <c r="D476" s="3"/>
      <c r="E476" s="2"/>
      <c r="F476" s="3"/>
      <c r="G476" s="108" t="e">
        <f t="shared" si="292"/>
        <v>#DIV/0!</v>
      </c>
      <c r="H476" s="108" t="e">
        <f t="shared" si="293"/>
        <v>#DIV/0!</v>
      </c>
      <c r="I476" s="2">
        <f t="shared" si="288"/>
        <v>0</v>
      </c>
      <c r="J476" s="3">
        <f t="shared" si="288"/>
        <v>0</v>
      </c>
      <c r="K476" s="2"/>
      <c r="L476" s="3"/>
      <c r="M476" s="2"/>
      <c r="N476" s="3"/>
      <c r="O476" s="2"/>
      <c r="P476" s="2"/>
      <c r="Q476" s="3"/>
      <c r="R476" s="2">
        <f t="shared" si="299"/>
        <v>0</v>
      </c>
      <c r="S476" s="3">
        <f t="shared" si="300"/>
        <v>0</v>
      </c>
      <c r="T476" s="2"/>
      <c r="U476" s="3"/>
      <c r="V476" s="2"/>
      <c r="W476" s="3"/>
      <c r="X476" s="2"/>
      <c r="Y476" s="2"/>
      <c r="Z476" s="3">
        <f t="shared" si="296"/>
        <v>0</v>
      </c>
      <c r="AA476" s="2">
        <f t="shared" si="297"/>
        <v>0</v>
      </c>
      <c r="AB476" s="3">
        <f t="shared" si="298"/>
        <v>0</v>
      </c>
      <c r="AC476" s="2"/>
      <c r="AD476" s="109" t="b">
        <f t="shared" si="290"/>
        <v>1</v>
      </c>
      <c r="AE476" s="109" t="b">
        <f t="shared" si="291"/>
        <v>1</v>
      </c>
    </row>
    <row r="477" spans="1:31" ht="63">
      <c r="A477" s="2">
        <f t="shared" si="301"/>
        <v>26.460000000000015</v>
      </c>
      <c r="B477" s="2" t="s">
        <v>66</v>
      </c>
      <c r="C477" s="2"/>
      <c r="D477" s="3"/>
      <c r="E477" s="2"/>
      <c r="F477" s="3"/>
      <c r="G477" s="108" t="e">
        <f t="shared" si="292"/>
        <v>#DIV/0!</v>
      </c>
      <c r="H477" s="108" t="e">
        <f t="shared" si="293"/>
        <v>#DIV/0!</v>
      </c>
      <c r="I477" s="2">
        <f t="shared" si="288"/>
        <v>0</v>
      </c>
      <c r="J477" s="3">
        <f t="shared" si="288"/>
        <v>0</v>
      </c>
      <c r="K477" s="2"/>
      <c r="L477" s="3"/>
      <c r="M477" s="2"/>
      <c r="N477" s="3"/>
      <c r="O477" s="2"/>
      <c r="P477" s="2"/>
      <c r="Q477" s="3"/>
      <c r="R477" s="2">
        <f t="shared" si="299"/>
        <v>0</v>
      </c>
      <c r="S477" s="3">
        <f t="shared" si="300"/>
        <v>0</v>
      </c>
      <c r="T477" s="2"/>
      <c r="U477" s="3"/>
      <c r="V477" s="2"/>
      <c r="W477" s="3"/>
      <c r="X477" s="2"/>
      <c r="Y477" s="2"/>
      <c r="Z477" s="3">
        <f t="shared" si="296"/>
        <v>0</v>
      </c>
      <c r="AA477" s="2">
        <f t="shared" si="297"/>
        <v>0</v>
      </c>
      <c r="AB477" s="3">
        <f t="shared" si="298"/>
        <v>0</v>
      </c>
      <c r="AC477" s="2"/>
      <c r="AD477" s="109" t="b">
        <f t="shared" si="290"/>
        <v>1</v>
      </c>
      <c r="AE477" s="109" t="b">
        <f t="shared" si="291"/>
        <v>1</v>
      </c>
    </row>
    <row r="478" spans="1:31" s="176" customFormat="1" ht="47.25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2"/>
        <v>#DIV/0!</v>
      </c>
      <c r="H478" s="175" t="e">
        <f t="shared" si="293"/>
        <v>#DIV/0!</v>
      </c>
      <c r="I478" s="4">
        <f t="shared" si="288"/>
        <v>0</v>
      </c>
      <c r="J478" s="5">
        <f t="shared" si="288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2">SUM(P457:P477)</f>
        <v>0</v>
      </c>
      <c r="Q478" s="5">
        <f t="shared" si="302"/>
        <v>0</v>
      </c>
      <c r="R478" s="4">
        <f t="shared" si="302"/>
        <v>0</v>
      </c>
      <c r="S478" s="5">
        <f t="shared" si="302"/>
        <v>0</v>
      </c>
      <c r="T478" s="4">
        <f t="shared" si="302"/>
        <v>0</v>
      </c>
      <c r="U478" s="5">
        <f t="shared" si="302"/>
        <v>0</v>
      </c>
      <c r="V478" s="4">
        <f t="shared" si="302"/>
        <v>0</v>
      </c>
      <c r="W478" s="5">
        <f t="shared" si="302"/>
        <v>0</v>
      </c>
      <c r="X478" s="4"/>
      <c r="Y478" s="4">
        <f>SUM(Y457:Y477)</f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>
        <f>SUM(AC457:AC477)</f>
        <v>0</v>
      </c>
      <c r="AD478" s="109" t="b">
        <f t="shared" si="290"/>
        <v>1</v>
      </c>
      <c r="AE478" s="109" t="b">
        <f t="shared" si="291"/>
        <v>1</v>
      </c>
    </row>
    <row r="479" spans="1:31" s="176" customFormat="1" ht="47.2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2"/>
        <v>#DIV/0!</v>
      </c>
      <c r="H479" s="175" t="e">
        <f t="shared" si="293"/>
        <v>#DIV/0!</v>
      </c>
      <c r="I479" s="4">
        <f t="shared" si="288"/>
        <v>0</v>
      </c>
      <c r="J479" s="5">
        <f t="shared" si="288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3">P478+P455</f>
        <v>0</v>
      </c>
      <c r="Q479" s="5">
        <f t="shared" si="303"/>
        <v>0</v>
      </c>
      <c r="R479" s="4">
        <f t="shared" si="303"/>
        <v>0</v>
      </c>
      <c r="S479" s="5">
        <f t="shared" si="303"/>
        <v>0</v>
      </c>
      <c r="T479" s="4">
        <f t="shared" si="303"/>
        <v>0</v>
      </c>
      <c r="U479" s="5">
        <f t="shared" si="303"/>
        <v>0</v>
      </c>
      <c r="V479" s="4">
        <f t="shared" si="303"/>
        <v>0</v>
      </c>
      <c r="W479" s="5">
        <f t="shared" si="303"/>
        <v>0</v>
      </c>
      <c r="X479" s="4"/>
      <c r="Y479" s="4">
        <f>Y478+Y455</f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>
        <f>AC478+AC455</f>
        <v>0</v>
      </c>
      <c r="AD479" s="109" t="b">
        <f t="shared" si="290"/>
        <v>1</v>
      </c>
      <c r="AE479" s="109" t="b">
        <f t="shared" si="291"/>
        <v>1</v>
      </c>
    </row>
    <row r="480" spans="1:31" s="176" customFormat="1" ht="31.5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90"/>
        <v>1</v>
      </c>
      <c r="AE480" s="109" t="b">
        <f t="shared" si="291"/>
        <v>1</v>
      </c>
    </row>
    <row r="481" spans="1:31" s="176" customFormat="1" ht="31.5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90"/>
        <v>1</v>
      </c>
      <c r="AE481" s="109" t="b">
        <f t="shared" si="291"/>
        <v>1</v>
      </c>
    </row>
    <row r="482" spans="1:31" ht="31.5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2"/>
        <v>#DIV/0!</v>
      </c>
      <c r="H482" s="108" t="e">
        <f t="shared" si="293"/>
        <v>#DIV/0!</v>
      </c>
      <c r="I482" s="2"/>
      <c r="J482" s="3"/>
      <c r="K482" s="2">
        <f t="shared" ref="K482:L490" si="304">C482-E482</f>
        <v>0</v>
      </c>
      <c r="L482" s="3">
        <f t="shared" si="304"/>
        <v>0</v>
      </c>
      <c r="M482" s="2"/>
      <c r="N482" s="3"/>
      <c r="O482" s="2"/>
      <c r="P482" s="2"/>
      <c r="Q482" s="3"/>
      <c r="R482" s="2">
        <f t="shared" ref="R482:R490" si="305">K482+M482+P482</f>
        <v>0</v>
      </c>
      <c r="S482" s="3">
        <f t="shared" ref="S482:S490" si="306">L482+N482+Q482</f>
        <v>0</v>
      </c>
      <c r="T482" s="2"/>
      <c r="U482" s="3"/>
      <c r="V482" s="2"/>
      <c r="W482" s="3"/>
      <c r="X482" s="2"/>
      <c r="Y482" s="2"/>
      <c r="Z482" s="3">
        <f t="shared" ref="Z482:Z490" si="307">X482*Y482</f>
        <v>0</v>
      </c>
      <c r="AA482" s="2">
        <f t="shared" ref="AA482:AA490" si="308">T482+V482+Y482</f>
        <v>0</v>
      </c>
      <c r="AB482" s="3">
        <f t="shared" ref="AB482:AB490" si="309">U482+W482+Z482</f>
        <v>0</v>
      </c>
      <c r="AC482" s="2"/>
      <c r="AD482" s="109" t="b">
        <f t="shared" si="290"/>
        <v>1</v>
      </c>
      <c r="AE482" s="109" t="b">
        <f t="shared" si="291"/>
        <v>1</v>
      </c>
    </row>
    <row r="483" spans="1:31" ht="47.25">
      <c r="A483" s="2">
        <f t="shared" ref="A483:A490" si="310">+A482+0.01</f>
        <v>26.48</v>
      </c>
      <c r="B483" s="2" t="s">
        <v>324</v>
      </c>
      <c r="C483" s="2"/>
      <c r="D483" s="3"/>
      <c r="E483" s="2"/>
      <c r="F483" s="3"/>
      <c r="G483" s="108" t="e">
        <f t="shared" si="292"/>
        <v>#DIV/0!</v>
      </c>
      <c r="H483" s="108" t="e">
        <f t="shared" si="293"/>
        <v>#DIV/0!</v>
      </c>
      <c r="I483" s="2"/>
      <c r="J483" s="3"/>
      <c r="K483" s="2">
        <f t="shared" si="304"/>
        <v>0</v>
      </c>
      <c r="L483" s="3">
        <f t="shared" si="304"/>
        <v>0</v>
      </c>
      <c r="M483" s="2"/>
      <c r="N483" s="3"/>
      <c r="O483" s="2"/>
      <c r="P483" s="2"/>
      <c r="Q483" s="3"/>
      <c r="R483" s="2">
        <f t="shared" si="305"/>
        <v>0</v>
      </c>
      <c r="S483" s="3">
        <f t="shared" si="306"/>
        <v>0</v>
      </c>
      <c r="T483" s="2"/>
      <c r="U483" s="3"/>
      <c r="V483" s="2"/>
      <c r="W483" s="3"/>
      <c r="X483" s="2"/>
      <c r="Y483" s="2"/>
      <c r="Z483" s="3">
        <f t="shared" si="307"/>
        <v>0</v>
      </c>
      <c r="AA483" s="2">
        <f t="shared" si="308"/>
        <v>0</v>
      </c>
      <c r="AB483" s="3">
        <f t="shared" si="309"/>
        <v>0</v>
      </c>
      <c r="AC483" s="2"/>
      <c r="AD483" s="109" t="b">
        <f t="shared" si="290"/>
        <v>1</v>
      </c>
      <c r="AE483" s="109" t="b">
        <f t="shared" si="291"/>
        <v>1</v>
      </c>
    </row>
    <row r="484" spans="1:31">
      <c r="A484" s="2">
        <f t="shared" si="310"/>
        <v>26.490000000000002</v>
      </c>
      <c r="B484" s="2" t="s">
        <v>255</v>
      </c>
      <c r="C484" s="2"/>
      <c r="D484" s="3"/>
      <c r="E484" s="2"/>
      <c r="F484" s="3"/>
      <c r="G484" s="108" t="e">
        <f t="shared" si="292"/>
        <v>#DIV/0!</v>
      </c>
      <c r="H484" s="108" t="e">
        <f t="shared" si="293"/>
        <v>#DIV/0!</v>
      </c>
      <c r="I484" s="2"/>
      <c r="J484" s="3"/>
      <c r="K484" s="2">
        <f t="shared" si="304"/>
        <v>0</v>
      </c>
      <c r="L484" s="3">
        <f t="shared" si="304"/>
        <v>0</v>
      </c>
      <c r="M484" s="2"/>
      <c r="N484" s="3"/>
      <c r="O484" s="2"/>
      <c r="P484" s="2"/>
      <c r="Q484" s="3"/>
      <c r="R484" s="2">
        <f t="shared" si="305"/>
        <v>0</v>
      </c>
      <c r="S484" s="3">
        <f t="shared" si="306"/>
        <v>0</v>
      </c>
      <c r="T484" s="2"/>
      <c r="U484" s="3"/>
      <c r="V484" s="2"/>
      <c r="W484" s="3"/>
      <c r="X484" s="2"/>
      <c r="Y484" s="2"/>
      <c r="Z484" s="3">
        <f t="shared" si="307"/>
        <v>0</v>
      </c>
      <c r="AA484" s="2">
        <f t="shared" si="308"/>
        <v>0</v>
      </c>
      <c r="AB484" s="3">
        <f t="shared" si="309"/>
        <v>0</v>
      </c>
      <c r="AC484" s="2"/>
      <c r="AD484" s="109" t="b">
        <f t="shared" si="290"/>
        <v>1</v>
      </c>
      <c r="AE484" s="109" t="b">
        <f t="shared" si="291"/>
        <v>1</v>
      </c>
    </row>
    <row r="485" spans="1:31">
      <c r="A485" s="2">
        <f t="shared" si="310"/>
        <v>26.500000000000004</v>
      </c>
      <c r="B485" s="2" t="s">
        <v>325</v>
      </c>
      <c r="C485" s="2"/>
      <c r="D485" s="3"/>
      <c r="E485" s="2"/>
      <c r="F485" s="3"/>
      <c r="G485" s="108" t="e">
        <f t="shared" si="292"/>
        <v>#DIV/0!</v>
      </c>
      <c r="H485" s="108" t="e">
        <f t="shared" si="293"/>
        <v>#DIV/0!</v>
      </c>
      <c r="I485" s="2"/>
      <c r="J485" s="3"/>
      <c r="K485" s="2">
        <f t="shared" si="304"/>
        <v>0</v>
      </c>
      <c r="L485" s="3">
        <f t="shared" si="304"/>
        <v>0</v>
      </c>
      <c r="M485" s="2"/>
      <c r="N485" s="3"/>
      <c r="O485" s="2"/>
      <c r="P485" s="2"/>
      <c r="Q485" s="3"/>
      <c r="R485" s="2">
        <f t="shared" si="305"/>
        <v>0</v>
      </c>
      <c r="S485" s="3">
        <f t="shared" si="306"/>
        <v>0</v>
      </c>
      <c r="T485" s="2"/>
      <c r="U485" s="3"/>
      <c r="V485" s="2"/>
      <c r="W485" s="3"/>
      <c r="X485" s="2"/>
      <c r="Y485" s="2"/>
      <c r="Z485" s="3">
        <f t="shared" si="307"/>
        <v>0</v>
      </c>
      <c r="AA485" s="2">
        <f t="shared" si="308"/>
        <v>0</v>
      </c>
      <c r="AB485" s="3">
        <f t="shared" si="309"/>
        <v>0</v>
      </c>
      <c r="AC485" s="2"/>
      <c r="AD485" s="109" t="b">
        <f t="shared" si="290"/>
        <v>1</v>
      </c>
      <c r="AE485" s="109" t="b">
        <f t="shared" si="291"/>
        <v>1</v>
      </c>
    </row>
    <row r="486" spans="1:31" ht="31.5">
      <c r="A486" s="2">
        <f t="shared" si="310"/>
        <v>26.510000000000005</v>
      </c>
      <c r="B486" s="2" t="s">
        <v>314</v>
      </c>
      <c r="C486" s="2"/>
      <c r="D486" s="3"/>
      <c r="E486" s="2"/>
      <c r="F486" s="3"/>
      <c r="G486" s="108" t="e">
        <f t="shared" si="292"/>
        <v>#DIV/0!</v>
      </c>
      <c r="H486" s="108" t="e">
        <f t="shared" si="293"/>
        <v>#DIV/0!</v>
      </c>
      <c r="I486" s="2"/>
      <c r="J486" s="3"/>
      <c r="K486" s="2">
        <f t="shared" si="304"/>
        <v>0</v>
      </c>
      <c r="L486" s="3">
        <f t="shared" si="304"/>
        <v>0</v>
      </c>
      <c r="M486" s="2"/>
      <c r="N486" s="3"/>
      <c r="O486" s="2"/>
      <c r="P486" s="2"/>
      <c r="Q486" s="3"/>
      <c r="R486" s="2">
        <f t="shared" si="305"/>
        <v>0</v>
      </c>
      <c r="S486" s="3">
        <f t="shared" si="306"/>
        <v>0</v>
      </c>
      <c r="T486" s="2"/>
      <c r="U486" s="3"/>
      <c r="V486" s="2"/>
      <c r="W486" s="3"/>
      <c r="X486" s="2"/>
      <c r="Y486" s="2"/>
      <c r="Z486" s="3">
        <f t="shared" si="307"/>
        <v>0</v>
      </c>
      <c r="AA486" s="2">
        <f t="shared" si="308"/>
        <v>0</v>
      </c>
      <c r="AB486" s="3">
        <f t="shared" si="309"/>
        <v>0</v>
      </c>
      <c r="AC486" s="2"/>
      <c r="AD486" s="109" t="b">
        <f t="shared" si="290"/>
        <v>1</v>
      </c>
      <c r="AE486" s="109" t="b">
        <f t="shared" si="291"/>
        <v>1</v>
      </c>
    </row>
    <row r="487" spans="1:31" ht="47.25">
      <c r="A487" s="2">
        <f t="shared" si="310"/>
        <v>26.520000000000007</v>
      </c>
      <c r="B487" s="2" t="s">
        <v>70</v>
      </c>
      <c r="C487" s="2"/>
      <c r="D487" s="3"/>
      <c r="E487" s="2"/>
      <c r="F487" s="3"/>
      <c r="G487" s="108" t="e">
        <f t="shared" si="292"/>
        <v>#DIV/0!</v>
      </c>
      <c r="H487" s="108" t="e">
        <f t="shared" si="293"/>
        <v>#DIV/0!</v>
      </c>
      <c r="I487" s="2"/>
      <c r="J487" s="3"/>
      <c r="K487" s="2">
        <f t="shared" si="304"/>
        <v>0</v>
      </c>
      <c r="L487" s="3">
        <f t="shared" si="304"/>
        <v>0</v>
      </c>
      <c r="M487" s="2"/>
      <c r="N487" s="3"/>
      <c r="O487" s="2"/>
      <c r="P487" s="2"/>
      <c r="Q487" s="3"/>
      <c r="R487" s="2">
        <f t="shared" si="305"/>
        <v>0</v>
      </c>
      <c r="S487" s="3">
        <f t="shared" si="306"/>
        <v>0</v>
      </c>
      <c r="T487" s="2"/>
      <c r="U487" s="3"/>
      <c r="V487" s="2"/>
      <c r="W487" s="3"/>
      <c r="X487" s="2"/>
      <c r="Y487" s="2"/>
      <c r="Z487" s="3">
        <f t="shared" si="307"/>
        <v>0</v>
      </c>
      <c r="AA487" s="2">
        <f t="shared" si="308"/>
        <v>0</v>
      </c>
      <c r="AB487" s="3">
        <f t="shared" si="309"/>
        <v>0</v>
      </c>
      <c r="AC487" s="2"/>
      <c r="AD487" s="109" t="b">
        <f t="shared" si="290"/>
        <v>1</v>
      </c>
      <c r="AE487" s="109" t="b">
        <f t="shared" si="291"/>
        <v>1</v>
      </c>
    </row>
    <row r="488" spans="1:31" ht="47.25">
      <c r="A488" s="2">
        <f t="shared" si="310"/>
        <v>26.530000000000008</v>
      </c>
      <c r="B488" s="2" t="s">
        <v>34</v>
      </c>
      <c r="C488" s="2"/>
      <c r="D488" s="3"/>
      <c r="E488" s="2"/>
      <c r="F488" s="3"/>
      <c r="G488" s="108" t="e">
        <f t="shared" si="292"/>
        <v>#DIV/0!</v>
      </c>
      <c r="H488" s="108" t="e">
        <f t="shared" si="293"/>
        <v>#DIV/0!</v>
      </c>
      <c r="I488" s="2"/>
      <c r="J488" s="3"/>
      <c r="K488" s="2">
        <f t="shared" si="304"/>
        <v>0</v>
      </c>
      <c r="L488" s="3">
        <f t="shared" si="304"/>
        <v>0</v>
      </c>
      <c r="M488" s="2"/>
      <c r="N488" s="3"/>
      <c r="O488" s="2"/>
      <c r="P488" s="2"/>
      <c r="Q488" s="3"/>
      <c r="R488" s="2">
        <f t="shared" si="305"/>
        <v>0</v>
      </c>
      <c r="S488" s="3">
        <f t="shared" si="306"/>
        <v>0</v>
      </c>
      <c r="T488" s="2"/>
      <c r="U488" s="3"/>
      <c r="V488" s="2"/>
      <c r="W488" s="3"/>
      <c r="X488" s="2"/>
      <c r="Y488" s="2"/>
      <c r="Z488" s="3">
        <f t="shared" si="307"/>
        <v>0</v>
      </c>
      <c r="AA488" s="2">
        <f t="shared" si="308"/>
        <v>0</v>
      </c>
      <c r="AB488" s="3">
        <f t="shared" si="309"/>
        <v>0</v>
      </c>
      <c r="AC488" s="2"/>
      <c r="AD488" s="109" t="b">
        <f t="shared" si="290"/>
        <v>1</v>
      </c>
      <c r="AE488" s="109" t="b">
        <f t="shared" si="291"/>
        <v>1</v>
      </c>
    </row>
    <row r="489" spans="1:31">
      <c r="A489" s="2">
        <f t="shared" si="310"/>
        <v>26.54000000000001</v>
      </c>
      <c r="B489" s="2" t="s">
        <v>293</v>
      </c>
      <c r="C489" s="2"/>
      <c r="D489" s="3"/>
      <c r="E489" s="2"/>
      <c r="F489" s="3"/>
      <c r="G489" s="108" t="e">
        <f t="shared" si="292"/>
        <v>#DIV/0!</v>
      </c>
      <c r="H489" s="108" t="e">
        <f t="shared" si="293"/>
        <v>#DIV/0!</v>
      </c>
      <c r="I489" s="2"/>
      <c r="J489" s="3"/>
      <c r="K489" s="2">
        <f t="shared" si="304"/>
        <v>0</v>
      </c>
      <c r="L489" s="3">
        <f t="shared" si="304"/>
        <v>0</v>
      </c>
      <c r="M489" s="2"/>
      <c r="N489" s="3"/>
      <c r="O489" s="2"/>
      <c r="P489" s="2"/>
      <c r="Q489" s="3"/>
      <c r="R489" s="2">
        <f t="shared" si="305"/>
        <v>0</v>
      </c>
      <c r="S489" s="3">
        <f t="shared" si="306"/>
        <v>0</v>
      </c>
      <c r="T489" s="2"/>
      <c r="U489" s="3"/>
      <c r="V489" s="2"/>
      <c r="W489" s="3"/>
      <c r="X489" s="2"/>
      <c r="Y489" s="2"/>
      <c r="Z489" s="3">
        <f t="shared" si="307"/>
        <v>0</v>
      </c>
      <c r="AA489" s="2">
        <f t="shared" si="308"/>
        <v>0</v>
      </c>
      <c r="AB489" s="3">
        <f t="shared" si="309"/>
        <v>0</v>
      </c>
      <c r="AC489" s="2"/>
      <c r="AD489" s="109" t="b">
        <f t="shared" si="290"/>
        <v>1</v>
      </c>
      <c r="AE489" s="109" t="b">
        <f t="shared" si="291"/>
        <v>1</v>
      </c>
    </row>
    <row r="490" spans="1:31" ht="47.25">
      <c r="A490" s="2">
        <f t="shared" si="310"/>
        <v>26.550000000000011</v>
      </c>
      <c r="B490" s="2" t="s">
        <v>36</v>
      </c>
      <c r="C490" s="2"/>
      <c r="D490" s="3"/>
      <c r="E490" s="2"/>
      <c r="F490" s="3"/>
      <c r="G490" s="108" t="e">
        <f t="shared" si="292"/>
        <v>#DIV/0!</v>
      </c>
      <c r="H490" s="108" t="e">
        <f t="shared" si="293"/>
        <v>#DIV/0!</v>
      </c>
      <c r="I490" s="2"/>
      <c r="J490" s="3"/>
      <c r="K490" s="2">
        <f t="shared" si="304"/>
        <v>0</v>
      </c>
      <c r="L490" s="3">
        <f t="shared" si="304"/>
        <v>0</v>
      </c>
      <c r="M490" s="2"/>
      <c r="N490" s="3"/>
      <c r="O490" s="2"/>
      <c r="P490" s="2"/>
      <c r="Q490" s="3">
        <f>P490*O490</f>
        <v>0</v>
      </c>
      <c r="R490" s="2">
        <f t="shared" si="305"/>
        <v>0</v>
      </c>
      <c r="S490" s="3">
        <f t="shared" si="306"/>
        <v>0</v>
      </c>
      <c r="T490" s="2"/>
      <c r="U490" s="3"/>
      <c r="V490" s="2"/>
      <c r="W490" s="3"/>
      <c r="X490" s="2"/>
      <c r="Y490" s="2"/>
      <c r="Z490" s="3">
        <f t="shared" si="307"/>
        <v>0</v>
      </c>
      <c r="AA490" s="2">
        <f t="shared" si="308"/>
        <v>0</v>
      </c>
      <c r="AB490" s="3">
        <f t="shared" si="309"/>
        <v>0</v>
      </c>
      <c r="AC490" s="2"/>
      <c r="AD490" s="109" t="b">
        <f t="shared" si="290"/>
        <v>1</v>
      </c>
      <c r="AE490" s="109" t="b">
        <f t="shared" si="291"/>
        <v>1</v>
      </c>
    </row>
    <row r="491" spans="1:31" s="176" customFormat="1" ht="47.25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2"/>
        <v>#DIV/0!</v>
      </c>
      <c r="H491" s="175" t="e">
        <f t="shared" si="293"/>
        <v>#DIV/0!</v>
      </c>
      <c r="I491" s="4">
        <f t="shared" si="288"/>
        <v>0</v>
      </c>
      <c r="J491" s="5">
        <f t="shared" si="288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AC491" si="311">SUM(P482:P490)</f>
        <v>0</v>
      </c>
      <c r="Q491" s="5">
        <f t="shared" si="311"/>
        <v>0</v>
      </c>
      <c r="R491" s="4">
        <f t="shared" si="311"/>
        <v>0</v>
      </c>
      <c r="S491" s="5">
        <f t="shared" si="311"/>
        <v>0</v>
      </c>
      <c r="T491" s="4">
        <f t="shared" si="311"/>
        <v>0</v>
      </c>
      <c r="U491" s="5">
        <f t="shared" si="311"/>
        <v>0</v>
      </c>
      <c r="V491" s="4">
        <f t="shared" si="311"/>
        <v>0</v>
      </c>
      <c r="W491" s="5">
        <f t="shared" si="311"/>
        <v>0</v>
      </c>
      <c r="X491" s="4"/>
      <c r="Y491" s="4">
        <f>SUM(Y482:Y490)</f>
        <v>0</v>
      </c>
      <c r="Z491" s="5">
        <f>SUM(Z482:Z490)</f>
        <v>0</v>
      </c>
      <c r="AA491" s="4">
        <f>SUM(AA482:AA490)</f>
        <v>0</v>
      </c>
      <c r="AB491" s="5">
        <f>SUM(AB482:AB490)</f>
        <v>0</v>
      </c>
      <c r="AC491" s="4">
        <f t="shared" si="311"/>
        <v>0</v>
      </c>
      <c r="AD491" s="109" t="b">
        <f t="shared" si="290"/>
        <v>1</v>
      </c>
      <c r="AE491" s="109" t="b">
        <f t="shared" si="291"/>
        <v>1</v>
      </c>
    </row>
    <row r="492" spans="1:31" s="176" customFormat="1" ht="31.5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90"/>
        <v>1</v>
      </c>
      <c r="AE492" s="109" t="b">
        <f t="shared" si="291"/>
        <v>1</v>
      </c>
    </row>
    <row r="493" spans="1:31" ht="47.25">
      <c r="A493" s="2">
        <f>+A490+0.01</f>
        <v>26.560000000000013</v>
      </c>
      <c r="B493" s="2" t="s">
        <v>296</v>
      </c>
      <c r="C493" s="2">
        <v>0</v>
      </c>
      <c r="D493" s="3">
        <v>0</v>
      </c>
      <c r="E493" s="2"/>
      <c r="F493" s="3"/>
      <c r="G493" s="108" t="e">
        <f t="shared" si="292"/>
        <v>#DIV/0!</v>
      </c>
      <c r="H493" s="108" t="e">
        <f t="shared" si="293"/>
        <v>#DIV/0!</v>
      </c>
      <c r="I493" s="2">
        <f t="shared" si="288"/>
        <v>0</v>
      </c>
      <c r="J493" s="3">
        <f t="shared" si="288"/>
        <v>0</v>
      </c>
      <c r="K493" s="2"/>
      <c r="L493" s="3"/>
      <c r="M493" s="2"/>
      <c r="N493" s="3"/>
      <c r="O493" s="2"/>
      <c r="P493" s="2"/>
      <c r="Q493" s="3">
        <f t="shared" ref="Q493:Q512" si="312">P493*O493</f>
        <v>0</v>
      </c>
      <c r="R493" s="2">
        <f t="shared" ref="R493:S495" si="313">K493+M493+P493</f>
        <v>0</v>
      </c>
      <c r="S493" s="3">
        <f t="shared" si="313"/>
        <v>0</v>
      </c>
      <c r="T493" s="2"/>
      <c r="U493" s="3"/>
      <c r="V493" s="2"/>
      <c r="W493" s="3"/>
      <c r="X493" s="2"/>
      <c r="Y493" s="2"/>
      <c r="Z493" s="3">
        <f>X493*Y493</f>
        <v>0</v>
      </c>
      <c r="AA493" s="2">
        <f t="shared" ref="AA493:AB495" si="314">T493+V493+Y493</f>
        <v>0</v>
      </c>
      <c r="AB493" s="3">
        <f t="shared" si="314"/>
        <v>0</v>
      </c>
      <c r="AC493" s="2"/>
      <c r="AD493" s="109" t="b">
        <f t="shared" si="290"/>
        <v>1</v>
      </c>
      <c r="AE493" s="109" t="b">
        <f t="shared" si="291"/>
        <v>1</v>
      </c>
    </row>
    <row r="494" spans="1:31" ht="31.5">
      <c r="A494" s="2">
        <f>+A493+0.01</f>
        <v>26.570000000000014</v>
      </c>
      <c r="B494" s="2" t="s">
        <v>297</v>
      </c>
      <c r="C494" s="2">
        <v>0</v>
      </c>
      <c r="D494" s="3">
        <v>0</v>
      </c>
      <c r="E494" s="2"/>
      <c r="F494" s="3"/>
      <c r="G494" s="108" t="e">
        <f t="shared" si="292"/>
        <v>#DIV/0!</v>
      </c>
      <c r="H494" s="108" t="e">
        <f t="shared" si="293"/>
        <v>#DIV/0!</v>
      </c>
      <c r="I494" s="2">
        <f t="shared" si="288"/>
        <v>0</v>
      </c>
      <c r="J494" s="3">
        <f t="shared" si="288"/>
        <v>0</v>
      </c>
      <c r="K494" s="2"/>
      <c r="L494" s="3"/>
      <c r="M494" s="2"/>
      <c r="N494" s="3"/>
      <c r="O494" s="2"/>
      <c r="P494" s="2"/>
      <c r="Q494" s="3">
        <f t="shared" si="312"/>
        <v>0</v>
      </c>
      <c r="R494" s="2">
        <f t="shared" si="313"/>
        <v>0</v>
      </c>
      <c r="S494" s="3">
        <f t="shared" si="313"/>
        <v>0</v>
      </c>
      <c r="T494" s="2"/>
      <c r="U494" s="3"/>
      <c r="V494" s="2"/>
      <c r="W494" s="3"/>
      <c r="X494" s="2"/>
      <c r="Y494" s="2"/>
      <c r="Z494" s="3">
        <f>X494*Y494</f>
        <v>0</v>
      </c>
      <c r="AA494" s="2">
        <f t="shared" si="314"/>
        <v>0</v>
      </c>
      <c r="AB494" s="3">
        <f t="shared" si="314"/>
        <v>0</v>
      </c>
      <c r="AC494" s="2"/>
      <c r="AD494" s="109" t="b">
        <f t="shared" si="290"/>
        <v>1</v>
      </c>
      <c r="AE494" s="109" t="b">
        <f t="shared" si="291"/>
        <v>1</v>
      </c>
    </row>
    <row r="495" spans="1:31" ht="78.75">
      <c r="A495" s="2">
        <f>+A494+0.01</f>
        <v>26.580000000000016</v>
      </c>
      <c r="B495" s="2" t="s">
        <v>298</v>
      </c>
      <c r="C495" s="2">
        <v>0</v>
      </c>
      <c r="D495" s="3">
        <v>0</v>
      </c>
      <c r="E495" s="2"/>
      <c r="F495" s="3"/>
      <c r="G495" s="108" t="e">
        <f t="shared" si="292"/>
        <v>#DIV/0!</v>
      </c>
      <c r="H495" s="108" t="e">
        <f t="shared" si="293"/>
        <v>#DIV/0!</v>
      </c>
      <c r="I495" s="2">
        <f t="shared" si="288"/>
        <v>0</v>
      </c>
      <c r="J495" s="3">
        <f t="shared" si="288"/>
        <v>0</v>
      </c>
      <c r="K495" s="2"/>
      <c r="L495" s="3"/>
      <c r="M495" s="2"/>
      <c r="N495" s="3"/>
      <c r="O495" s="2"/>
      <c r="P495" s="2"/>
      <c r="Q495" s="3">
        <f t="shared" si="312"/>
        <v>0</v>
      </c>
      <c r="R495" s="2">
        <f t="shared" si="313"/>
        <v>0</v>
      </c>
      <c r="S495" s="3">
        <f t="shared" si="313"/>
        <v>0</v>
      </c>
      <c r="T495" s="2"/>
      <c r="U495" s="3"/>
      <c r="V495" s="2"/>
      <c r="W495" s="3"/>
      <c r="X495" s="2"/>
      <c r="Y495" s="2"/>
      <c r="Z495" s="3">
        <f>X495*Y495</f>
        <v>0</v>
      </c>
      <c r="AA495" s="2">
        <f t="shared" si="314"/>
        <v>0</v>
      </c>
      <c r="AB495" s="3">
        <f t="shared" si="314"/>
        <v>0</v>
      </c>
      <c r="AC495" s="2"/>
      <c r="AD495" s="109" t="b">
        <f t="shared" si="290"/>
        <v>1</v>
      </c>
      <c r="AE495" s="109" t="b">
        <f t="shared" si="291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/>
      <c r="Q496" s="3"/>
      <c r="R496" s="2"/>
      <c r="S496" s="3"/>
      <c r="T496" s="2"/>
      <c r="U496" s="3"/>
      <c r="V496" s="2"/>
      <c r="W496" s="3"/>
      <c r="X496" s="2"/>
      <c r="Y496" s="2"/>
      <c r="Z496" s="3">
        <f t="shared" ref="Z496:Z512" si="315">X496*Y496</f>
        <v>0</v>
      </c>
      <c r="AA496" s="2">
        <f t="shared" ref="AA496:AA512" si="316">T496+V496+Y496</f>
        <v>0</v>
      </c>
      <c r="AB496" s="3">
        <f t="shared" ref="AB496:AB512" si="317">U496+W496+Z496</f>
        <v>0</v>
      </c>
      <c r="AC496" s="2"/>
      <c r="AD496" s="109" t="b">
        <f t="shared" si="290"/>
        <v>1</v>
      </c>
      <c r="AE496" s="109" t="b">
        <f t="shared" si="291"/>
        <v>1</v>
      </c>
    </row>
    <row r="497" spans="1:31" ht="31.5">
      <c r="A497" s="2" t="s">
        <v>43</v>
      </c>
      <c r="B497" s="2" t="s">
        <v>78</v>
      </c>
      <c r="C497" s="2">
        <v>0</v>
      </c>
      <c r="D497" s="3">
        <v>0</v>
      </c>
      <c r="E497" s="2"/>
      <c r="F497" s="3"/>
      <c r="G497" s="108" t="e">
        <f t="shared" si="292"/>
        <v>#DIV/0!</v>
      </c>
      <c r="H497" s="108" t="e">
        <f t="shared" si="293"/>
        <v>#DIV/0!</v>
      </c>
      <c r="I497" s="2">
        <f t="shared" si="288"/>
        <v>0</v>
      </c>
      <c r="J497" s="3">
        <f t="shared" si="288"/>
        <v>0</v>
      </c>
      <c r="K497" s="2"/>
      <c r="L497" s="3"/>
      <c r="M497" s="2"/>
      <c r="N497" s="3"/>
      <c r="O497" s="2"/>
      <c r="P497" s="2"/>
      <c r="Q497" s="3">
        <f t="shared" si="312"/>
        <v>0</v>
      </c>
      <c r="R497" s="2">
        <f t="shared" ref="R497:S512" si="318">K497+M497+P497</f>
        <v>0</v>
      </c>
      <c r="S497" s="3">
        <f t="shared" si="318"/>
        <v>0</v>
      </c>
      <c r="T497" s="2"/>
      <c r="U497" s="3"/>
      <c r="V497" s="2"/>
      <c r="W497" s="3"/>
      <c r="X497" s="2"/>
      <c r="Y497" s="2"/>
      <c r="Z497" s="3">
        <f t="shared" si="315"/>
        <v>0</v>
      </c>
      <c r="AA497" s="2">
        <f t="shared" si="316"/>
        <v>0</v>
      </c>
      <c r="AB497" s="3">
        <f t="shared" si="317"/>
        <v>0</v>
      </c>
      <c r="AC497" s="2"/>
      <c r="AD497" s="109" t="b">
        <f t="shared" si="290"/>
        <v>1</v>
      </c>
      <c r="AE497" s="109" t="b">
        <f t="shared" si="291"/>
        <v>1</v>
      </c>
    </row>
    <row r="498" spans="1:31" ht="126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2"/>
        <v>#DIV/0!</v>
      </c>
      <c r="H498" s="108" t="e">
        <f t="shared" si="293"/>
        <v>#DIV/0!</v>
      </c>
      <c r="I498" s="2">
        <f t="shared" si="288"/>
        <v>0</v>
      </c>
      <c r="J498" s="3">
        <f t="shared" si="288"/>
        <v>0</v>
      </c>
      <c r="K498" s="2"/>
      <c r="L498" s="3"/>
      <c r="M498" s="2"/>
      <c r="N498" s="3"/>
      <c r="O498" s="2"/>
      <c r="P498" s="2"/>
      <c r="Q498" s="3">
        <f t="shared" si="312"/>
        <v>0</v>
      </c>
      <c r="R498" s="2">
        <f t="shared" si="318"/>
        <v>0</v>
      </c>
      <c r="S498" s="3">
        <f t="shared" si="318"/>
        <v>0</v>
      </c>
      <c r="T498" s="2"/>
      <c r="U498" s="3"/>
      <c r="V498" s="2"/>
      <c r="W498" s="3"/>
      <c r="X498" s="2"/>
      <c r="Y498" s="2"/>
      <c r="Z498" s="3">
        <f t="shared" si="315"/>
        <v>0</v>
      </c>
      <c r="AA498" s="2">
        <f t="shared" si="316"/>
        <v>0</v>
      </c>
      <c r="AB498" s="3">
        <f t="shared" si="317"/>
        <v>0</v>
      </c>
      <c r="AC498" s="2"/>
      <c r="AD498" s="109" t="b">
        <f t="shared" si="290"/>
        <v>1</v>
      </c>
      <c r="AE498" s="109" t="b">
        <f t="shared" si="291"/>
        <v>1</v>
      </c>
    </row>
    <row r="499" spans="1:31" ht="47.25">
      <c r="A499" s="2" t="s">
        <v>47</v>
      </c>
      <c r="B499" s="2" t="s">
        <v>329</v>
      </c>
      <c r="C499" s="2">
        <v>0</v>
      </c>
      <c r="D499" s="3">
        <v>0</v>
      </c>
      <c r="E499" s="2"/>
      <c r="F499" s="3"/>
      <c r="G499" s="108" t="e">
        <f t="shared" si="292"/>
        <v>#DIV/0!</v>
      </c>
      <c r="H499" s="108" t="e">
        <f t="shared" si="293"/>
        <v>#DIV/0!</v>
      </c>
      <c r="I499" s="2">
        <f t="shared" si="288"/>
        <v>0</v>
      </c>
      <c r="J499" s="3">
        <f t="shared" si="288"/>
        <v>0</v>
      </c>
      <c r="K499" s="2"/>
      <c r="L499" s="3"/>
      <c r="M499" s="2"/>
      <c r="N499" s="3"/>
      <c r="O499" s="2"/>
      <c r="P499" s="2"/>
      <c r="Q499" s="3">
        <f t="shared" si="312"/>
        <v>0</v>
      </c>
      <c r="R499" s="2">
        <f t="shared" si="318"/>
        <v>0</v>
      </c>
      <c r="S499" s="3">
        <f t="shared" si="318"/>
        <v>0</v>
      </c>
      <c r="T499" s="2"/>
      <c r="U499" s="3"/>
      <c r="V499" s="2"/>
      <c r="W499" s="3"/>
      <c r="X499" s="2"/>
      <c r="Y499" s="2"/>
      <c r="Z499" s="3">
        <f t="shared" si="315"/>
        <v>0</v>
      </c>
      <c r="AA499" s="2">
        <f t="shared" si="316"/>
        <v>0</v>
      </c>
      <c r="AB499" s="3">
        <f t="shared" si="317"/>
        <v>0</v>
      </c>
      <c r="AC499" s="2"/>
      <c r="AD499" s="109" t="b">
        <f t="shared" si="290"/>
        <v>1</v>
      </c>
      <c r="AE499" s="109" t="b">
        <f t="shared" si="291"/>
        <v>1</v>
      </c>
    </row>
    <row r="500" spans="1:31" ht="47.25">
      <c r="A500" s="2" t="s">
        <v>49</v>
      </c>
      <c r="B500" s="2" t="s">
        <v>330</v>
      </c>
      <c r="C500" s="2">
        <v>0</v>
      </c>
      <c r="D500" s="3">
        <v>0</v>
      </c>
      <c r="E500" s="2"/>
      <c r="F500" s="3"/>
      <c r="G500" s="108" t="e">
        <f t="shared" si="292"/>
        <v>#DIV/0!</v>
      </c>
      <c r="H500" s="108" t="e">
        <f t="shared" si="293"/>
        <v>#DIV/0!</v>
      </c>
      <c r="I500" s="2">
        <f t="shared" si="288"/>
        <v>0</v>
      </c>
      <c r="J500" s="3">
        <f t="shared" si="288"/>
        <v>0</v>
      </c>
      <c r="K500" s="2"/>
      <c r="L500" s="3"/>
      <c r="M500" s="2"/>
      <c r="N500" s="3"/>
      <c r="O500" s="2"/>
      <c r="P500" s="2"/>
      <c r="Q500" s="3">
        <f t="shared" si="312"/>
        <v>0</v>
      </c>
      <c r="R500" s="2">
        <f t="shared" si="318"/>
        <v>0</v>
      </c>
      <c r="S500" s="3">
        <f t="shared" si="318"/>
        <v>0</v>
      </c>
      <c r="T500" s="2"/>
      <c r="U500" s="3"/>
      <c r="V500" s="2"/>
      <c r="W500" s="3"/>
      <c r="X500" s="2"/>
      <c r="Y500" s="2"/>
      <c r="Z500" s="3">
        <f t="shared" si="315"/>
        <v>0</v>
      </c>
      <c r="AA500" s="2">
        <f t="shared" si="316"/>
        <v>0</v>
      </c>
      <c r="AB500" s="3">
        <f t="shared" si="317"/>
        <v>0</v>
      </c>
      <c r="AC500" s="2"/>
      <c r="AD500" s="109" t="b">
        <f t="shared" si="290"/>
        <v>1</v>
      </c>
      <c r="AE500" s="109" t="b">
        <f t="shared" si="291"/>
        <v>1</v>
      </c>
    </row>
    <row r="501" spans="1:31" ht="94.5">
      <c r="A501" s="2" t="s">
        <v>51</v>
      </c>
      <c r="B501" s="2" t="s">
        <v>331</v>
      </c>
      <c r="C501" s="2">
        <v>0</v>
      </c>
      <c r="D501" s="3">
        <v>0</v>
      </c>
      <c r="E501" s="2"/>
      <c r="F501" s="3"/>
      <c r="G501" s="108" t="e">
        <f t="shared" si="292"/>
        <v>#DIV/0!</v>
      </c>
      <c r="H501" s="108" t="e">
        <f t="shared" si="293"/>
        <v>#DIV/0!</v>
      </c>
      <c r="I501" s="2">
        <f t="shared" si="288"/>
        <v>0</v>
      </c>
      <c r="J501" s="3">
        <f t="shared" si="288"/>
        <v>0</v>
      </c>
      <c r="K501" s="2"/>
      <c r="L501" s="3"/>
      <c r="M501" s="2"/>
      <c r="N501" s="3"/>
      <c r="O501" s="2"/>
      <c r="P501" s="2"/>
      <c r="Q501" s="3">
        <f t="shared" si="312"/>
        <v>0</v>
      </c>
      <c r="R501" s="2">
        <f t="shared" si="318"/>
        <v>0</v>
      </c>
      <c r="S501" s="3">
        <f t="shared" si="318"/>
        <v>0</v>
      </c>
      <c r="T501" s="2"/>
      <c r="U501" s="3"/>
      <c r="V501" s="2"/>
      <c r="W501" s="3"/>
      <c r="X501" s="2"/>
      <c r="Y501" s="2"/>
      <c r="Z501" s="3">
        <f t="shared" si="315"/>
        <v>0</v>
      </c>
      <c r="AA501" s="2">
        <f t="shared" si="316"/>
        <v>0</v>
      </c>
      <c r="AB501" s="3">
        <f t="shared" si="317"/>
        <v>0</v>
      </c>
      <c r="AC501" s="2"/>
      <c r="AD501" s="109" t="b">
        <f t="shared" si="290"/>
        <v>1</v>
      </c>
      <c r="AE501" s="109" t="b">
        <f t="shared" si="291"/>
        <v>1</v>
      </c>
    </row>
    <row r="502" spans="1:31" ht="78.75">
      <c r="A502" s="2" t="s">
        <v>53</v>
      </c>
      <c r="B502" s="2" t="s">
        <v>332</v>
      </c>
      <c r="C502" s="2">
        <v>0</v>
      </c>
      <c r="D502" s="3">
        <v>0</v>
      </c>
      <c r="E502" s="2"/>
      <c r="F502" s="3"/>
      <c r="G502" s="108" t="e">
        <f t="shared" si="292"/>
        <v>#DIV/0!</v>
      </c>
      <c r="H502" s="108" t="e">
        <f t="shared" si="293"/>
        <v>#DIV/0!</v>
      </c>
      <c r="I502" s="2">
        <f t="shared" si="288"/>
        <v>0</v>
      </c>
      <c r="J502" s="3">
        <f t="shared" si="288"/>
        <v>0</v>
      </c>
      <c r="K502" s="2"/>
      <c r="L502" s="3"/>
      <c r="M502" s="2"/>
      <c r="N502" s="3"/>
      <c r="O502" s="2"/>
      <c r="P502" s="2"/>
      <c r="Q502" s="3">
        <f t="shared" si="312"/>
        <v>0</v>
      </c>
      <c r="R502" s="2">
        <f t="shared" si="318"/>
        <v>0</v>
      </c>
      <c r="S502" s="3">
        <f t="shared" si="318"/>
        <v>0</v>
      </c>
      <c r="T502" s="2"/>
      <c r="U502" s="3"/>
      <c r="V502" s="2"/>
      <c r="W502" s="3"/>
      <c r="X502" s="2"/>
      <c r="Y502" s="2"/>
      <c r="Z502" s="3">
        <f t="shared" si="315"/>
        <v>0</v>
      </c>
      <c r="AA502" s="2">
        <f t="shared" si="316"/>
        <v>0</v>
      </c>
      <c r="AB502" s="3">
        <f t="shared" si="317"/>
        <v>0</v>
      </c>
      <c r="AC502" s="2"/>
      <c r="AD502" s="109" t="b">
        <f t="shared" si="290"/>
        <v>1</v>
      </c>
      <c r="AE502" s="109" t="b">
        <f t="shared" si="291"/>
        <v>1</v>
      </c>
    </row>
    <row r="503" spans="1:31" ht="47.25">
      <c r="A503" s="2">
        <f>+A496+0.01</f>
        <v>26.600000000000019</v>
      </c>
      <c r="B503" s="2" t="s">
        <v>333</v>
      </c>
      <c r="C503" s="2">
        <v>0</v>
      </c>
      <c r="D503" s="3">
        <v>0</v>
      </c>
      <c r="E503" s="2"/>
      <c r="F503" s="3"/>
      <c r="G503" s="108" t="e">
        <f t="shared" si="292"/>
        <v>#DIV/0!</v>
      </c>
      <c r="H503" s="108" t="e">
        <f t="shared" si="293"/>
        <v>#DIV/0!</v>
      </c>
      <c r="I503" s="2">
        <f t="shared" si="288"/>
        <v>0</v>
      </c>
      <c r="J503" s="3">
        <f t="shared" si="288"/>
        <v>0</v>
      </c>
      <c r="K503" s="2"/>
      <c r="L503" s="3"/>
      <c r="M503" s="2"/>
      <c r="N503" s="3"/>
      <c r="O503" s="2"/>
      <c r="P503" s="2"/>
      <c r="Q503" s="3">
        <f t="shared" si="312"/>
        <v>0</v>
      </c>
      <c r="R503" s="2">
        <f t="shared" si="318"/>
        <v>0</v>
      </c>
      <c r="S503" s="3">
        <f t="shared" si="318"/>
        <v>0</v>
      </c>
      <c r="T503" s="2"/>
      <c r="U503" s="3"/>
      <c r="V503" s="2"/>
      <c r="W503" s="3"/>
      <c r="X503" s="2"/>
      <c r="Y503" s="2"/>
      <c r="Z503" s="3">
        <f t="shared" si="315"/>
        <v>0</v>
      </c>
      <c r="AA503" s="2">
        <f t="shared" si="316"/>
        <v>0</v>
      </c>
      <c r="AB503" s="3">
        <f t="shared" si="317"/>
        <v>0</v>
      </c>
      <c r="AC503" s="2"/>
      <c r="AD503" s="109" t="b">
        <f t="shared" si="290"/>
        <v>1</v>
      </c>
      <c r="AE503" s="109" t="b">
        <f t="shared" si="291"/>
        <v>1</v>
      </c>
    </row>
    <row r="504" spans="1:31" ht="47.25">
      <c r="A504" s="2">
        <f t="shared" ref="A504:A512" si="319">+A503+0.01</f>
        <v>26.610000000000021</v>
      </c>
      <c r="B504" s="2" t="s">
        <v>334</v>
      </c>
      <c r="C504" s="2">
        <v>0</v>
      </c>
      <c r="D504" s="3">
        <v>0</v>
      </c>
      <c r="E504" s="2"/>
      <c r="F504" s="3"/>
      <c r="G504" s="108" t="e">
        <f t="shared" si="292"/>
        <v>#DIV/0!</v>
      </c>
      <c r="H504" s="108" t="e">
        <f t="shared" si="293"/>
        <v>#DIV/0!</v>
      </c>
      <c r="I504" s="2">
        <f t="shared" si="288"/>
        <v>0</v>
      </c>
      <c r="J504" s="3">
        <f t="shared" si="288"/>
        <v>0</v>
      </c>
      <c r="K504" s="2"/>
      <c r="L504" s="3"/>
      <c r="M504" s="2"/>
      <c r="N504" s="3"/>
      <c r="O504" s="2"/>
      <c r="P504" s="2"/>
      <c r="Q504" s="3">
        <f t="shared" si="312"/>
        <v>0</v>
      </c>
      <c r="R504" s="2">
        <f t="shared" si="318"/>
        <v>0</v>
      </c>
      <c r="S504" s="3">
        <f t="shared" si="318"/>
        <v>0</v>
      </c>
      <c r="T504" s="2"/>
      <c r="U504" s="3"/>
      <c r="V504" s="2"/>
      <c r="W504" s="3"/>
      <c r="X504" s="2"/>
      <c r="Y504" s="2"/>
      <c r="Z504" s="3">
        <f t="shared" si="315"/>
        <v>0</v>
      </c>
      <c r="AA504" s="2">
        <f t="shared" si="316"/>
        <v>0</v>
      </c>
      <c r="AB504" s="3">
        <f t="shared" si="317"/>
        <v>0</v>
      </c>
      <c r="AC504" s="2"/>
      <c r="AD504" s="109" t="b">
        <f t="shared" si="290"/>
        <v>1</v>
      </c>
      <c r="AE504" s="109" t="b">
        <f t="shared" si="291"/>
        <v>1</v>
      </c>
    </row>
    <row r="505" spans="1:31" ht="63">
      <c r="A505" s="2">
        <f t="shared" si="319"/>
        <v>26.620000000000022</v>
      </c>
      <c r="B505" s="2" t="s">
        <v>88</v>
      </c>
      <c r="C505" s="2">
        <v>0</v>
      </c>
      <c r="D505" s="3">
        <v>0</v>
      </c>
      <c r="E505" s="2"/>
      <c r="F505" s="3"/>
      <c r="G505" s="108" t="e">
        <f t="shared" si="292"/>
        <v>#DIV/0!</v>
      </c>
      <c r="H505" s="108" t="e">
        <f t="shared" si="293"/>
        <v>#DIV/0!</v>
      </c>
      <c r="I505" s="2">
        <f t="shared" si="288"/>
        <v>0</v>
      </c>
      <c r="J505" s="3">
        <f t="shared" si="288"/>
        <v>0</v>
      </c>
      <c r="K505" s="2"/>
      <c r="L505" s="3"/>
      <c r="M505" s="2"/>
      <c r="N505" s="3"/>
      <c r="O505" s="2"/>
      <c r="P505" s="2"/>
      <c r="Q505" s="3">
        <f t="shared" si="312"/>
        <v>0</v>
      </c>
      <c r="R505" s="2">
        <f t="shared" si="318"/>
        <v>0</v>
      </c>
      <c r="S505" s="3">
        <f t="shared" si="318"/>
        <v>0</v>
      </c>
      <c r="T505" s="2"/>
      <c r="U505" s="3"/>
      <c r="V505" s="2"/>
      <c r="W505" s="3"/>
      <c r="X505" s="2"/>
      <c r="Y505" s="2"/>
      <c r="Z505" s="3">
        <f t="shared" si="315"/>
        <v>0</v>
      </c>
      <c r="AA505" s="2">
        <f t="shared" si="316"/>
        <v>0</v>
      </c>
      <c r="AB505" s="3">
        <f t="shared" si="317"/>
        <v>0</v>
      </c>
      <c r="AC505" s="2"/>
      <c r="AD505" s="109" t="b">
        <f t="shared" si="290"/>
        <v>1</v>
      </c>
      <c r="AE505" s="109" t="b">
        <f t="shared" si="291"/>
        <v>1</v>
      </c>
    </row>
    <row r="506" spans="1:31" ht="47.25">
      <c r="A506" s="2">
        <f t="shared" si="319"/>
        <v>26.630000000000024</v>
      </c>
      <c r="B506" s="2" t="s">
        <v>335</v>
      </c>
      <c r="C506" s="2">
        <v>0</v>
      </c>
      <c r="D506" s="3">
        <v>0</v>
      </c>
      <c r="E506" s="2"/>
      <c r="F506" s="3"/>
      <c r="G506" s="108" t="e">
        <f t="shared" si="292"/>
        <v>#DIV/0!</v>
      </c>
      <c r="H506" s="108" t="e">
        <f t="shared" si="293"/>
        <v>#DIV/0!</v>
      </c>
      <c r="I506" s="2">
        <f t="shared" si="288"/>
        <v>0</v>
      </c>
      <c r="J506" s="3">
        <f t="shared" si="288"/>
        <v>0</v>
      </c>
      <c r="K506" s="2"/>
      <c r="L506" s="3"/>
      <c r="M506" s="2"/>
      <c r="N506" s="3"/>
      <c r="O506" s="2"/>
      <c r="P506" s="2"/>
      <c r="Q506" s="3">
        <f t="shared" si="312"/>
        <v>0</v>
      </c>
      <c r="R506" s="2">
        <f t="shared" si="318"/>
        <v>0</v>
      </c>
      <c r="S506" s="3">
        <f t="shared" si="318"/>
        <v>0</v>
      </c>
      <c r="T506" s="2"/>
      <c r="U506" s="3"/>
      <c r="V506" s="2"/>
      <c r="W506" s="3"/>
      <c r="X506" s="2"/>
      <c r="Y506" s="2"/>
      <c r="Z506" s="3">
        <f t="shared" si="315"/>
        <v>0</v>
      </c>
      <c r="AA506" s="2">
        <f t="shared" si="316"/>
        <v>0</v>
      </c>
      <c r="AB506" s="3">
        <f t="shared" si="317"/>
        <v>0</v>
      </c>
      <c r="AC506" s="2"/>
      <c r="AD506" s="109" t="b">
        <f t="shared" si="290"/>
        <v>1</v>
      </c>
      <c r="AE506" s="109" t="b">
        <f t="shared" si="291"/>
        <v>1</v>
      </c>
    </row>
    <row r="507" spans="1:31" ht="47.25">
      <c r="A507" s="2">
        <f t="shared" si="319"/>
        <v>26.640000000000025</v>
      </c>
      <c r="B507" s="2" t="s">
        <v>336</v>
      </c>
      <c r="C507" s="2">
        <v>0</v>
      </c>
      <c r="D507" s="3">
        <v>0</v>
      </c>
      <c r="E507" s="2"/>
      <c r="F507" s="3"/>
      <c r="G507" s="108" t="e">
        <f t="shared" si="292"/>
        <v>#DIV/0!</v>
      </c>
      <c r="H507" s="108" t="e">
        <f t="shared" si="293"/>
        <v>#DIV/0!</v>
      </c>
      <c r="I507" s="2">
        <f t="shared" si="288"/>
        <v>0</v>
      </c>
      <c r="J507" s="3">
        <f t="shared" si="288"/>
        <v>0</v>
      </c>
      <c r="K507" s="2"/>
      <c r="L507" s="3"/>
      <c r="M507" s="2"/>
      <c r="N507" s="3"/>
      <c r="O507" s="2"/>
      <c r="P507" s="2"/>
      <c r="Q507" s="3">
        <f t="shared" si="312"/>
        <v>0</v>
      </c>
      <c r="R507" s="2">
        <f t="shared" si="318"/>
        <v>0</v>
      </c>
      <c r="S507" s="3">
        <f t="shared" si="318"/>
        <v>0</v>
      </c>
      <c r="T507" s="2"/>
      <c r="U507" s="3"/>
      <c r="V507" s="2"/>
      <c r="W507" s="3"/>
      <c r="X507" s="2"/>
      <c r="Y507" s="2"/>
      <c r="Z507" s="3">
        <f t="shared" si="315"/>
        <v>0</v>
      </c>
      <c r="AA507" s="2">
        <f t="shared" si="316"/>
        <v>0</v>
      </c>
      <c r="AB507" s="3">
        <f t="shared" si="317"/>
        <v>0</v>
      </c>
      <c r="AC507" s="2"/>
      <c r="AD507" s="109" t="b">
        <f t="shared" si="290"/>
        <v>1</v>
      </c>
      <c r="AE507" s="109" t="b">
        <f t="shared" si="291"/>
        <v>1</v>
      </c>
    </row>
    <row r="508" spans="1:31" ht="47.25">
      <c r="A508" s="2">
        <f t="shared" si="319"/>
        <v>26.650000000000027</v>
      </c>
      <c r="B508" s="2" t="s">
        <v>337</v>
      </c>
      <c r="C508" s="2">
        <v>0</v>
      </c>
      <c r="D508" s="3">
        <v>0</v>
      </c>
      <c r="E508" s="2"/>
      <c r="F508" s="3"/>
      <c r="G508" s="108" t="e">
        <f t="shared" si="292"/>
        <v>#DIV/0!</v>
      </c>
      <c r="H508" s="108" t="e">
        <f t="shared" si="293"/>
        <v>#DIV/0!</v>
      </c>
      <c r="I508" s="2">
        <f t="shared" si="288"/>
        <v>0</v>
      </c>
      <c r="J508" s="3">
        <f t="shared" si="288"/>
        <v>0</v>
      </c>
      <c r="K508" s="2"/>
      <c r="L508" s="3"/>
      <c r="M508" s="2"/>
      <c r="N508" s="3"/>
      <c r="O508" s="2"/>
      <c r="P508" s="2"/>
      <c r="Q508" s="3">
        <f t="shared" si="312"/>
        <v>0</v>
      </c>
      <c r="R508" s="2">
        <f t="shared" si="318"/>
        <v>0</v>
      </c>
      <c r="S508" s="3">
        <f t="shared" si="318"/>
        <v>0</v>
      </c>
      <c r="T508" s="2"/>
      <c r="U508" s="3"/>
      <c r="V508" s="2"/>
      <c r="W508" s="3"/>
      <c r="X508" s="2"/>
      <c r="Y508" s="2"/>
      <c r="Z508" s="3">
        <f t="shared" si="315"/>
        <v>0</v>
      </c>
      <c r="AA508" s="2">
        <f t="shared" si="316"/>
        <v>0</v>
      </c>
      <c r="AB508" s="3">
        <f t="shared" si="317"/>
        <v>0</v>
      </c>
      <c r="AC508" s="2"/>
      <c r="AD508" s="109" t="b">
        <f t="shared" si="290"/>
        <v>1</v>
      </c>
      <c r="AE508" s="109" t="b">
        <f t="shared" si="291"/>
        <v>1</v>
      </c>
    </row>
    <row r="509" spans="1:31" ht="47.25">
      <c r="A509" s="2">
        <f t="shared" si="319"/>
        <v>26.660000000000029</v>
      </c>
      <c r="B509" s="2" t="s">
        <v>338</v>
      </c>
      <c r="C509" s="2">
        <v>0</v>
      </c>
      <c r="D509" s="3">
        <v>0</v>
      </c>
      <c r="E509" s="2"/>
      <c r="F509" s="3"/>
      <c r="G509" s="108" t="e">
        <f t="shared" si="292"/>
        <v>#DIV/0!</v>
      </c>
      <c r="H509" s="108" t="e">
        <f t="shared" si="293"/>
        <v>#DIV/0!</v>
      </c>
      <c r="I509" s="2">
        <f t="shared" si="288"/>
        <v>0</v>
      </c>
      <c r="J509" s="3">
        <f t="shared" si="288"/>
        <v>0</v>
      </c>
      <c r="K509" s="2"/>
      <c r="L509" s="3"/>
      <c r="M509" s="2"/>
      <c r="N509" s="3"/>
      <c r="O509" s="2"/>
      <c r="P509" s="2"/>
      <c r="Q509" s="3">
        <f t="shared" si="312"/>
        <v>0</v>
      </c>
      <c r="R509" s="2">
        <f t="shared" si="318"/>
        <v>0</v>
      </c>
      <c r="S509" s="3">
        <f t="shared" si="318"/>
        <v>0</v>
      </c>
      <c r="T509" s="2"/>
      <c r="U509" s="3"/>
      <c r="V509" s="2"/>
      <c r="W509" s="3"/>
      <c r="X509" s="2"/>
      <c r="Y509" s="2"/>
      <c r="Z509" s="3">
        <f t="shared" si="315"/>
        <v>0</v>
      </c>
      <c r="AA509" s="2">
        <f t="shared" si="316"/>
        <v>0</v>
      </c>
      <c r="AB509" s="3">
        <f t="shared" si="317"/>
        <v>0</v>
      </c>
      <c r="AC509" s="2"/>
      <c r="AD509" s="109" t="b">
        <f t="shared" si="290"/>
        <v>1</v>
      </c>
      <c r="AE509" s="109" t="b">
        <f t="shared" si="291"/>
        <v>1</v>
      </c>
    </row>
    <row r="510" spans="1:31" ht="47.25">
      <c r="A510" s="2">
        <f t="shared" si="319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2"/>
        <v>#DIV/0!</v>
      </c>
      <c r="H510" s="108" t="e">
        <f t="shared" si="293"/>
        <v>#DIV/0!</v>
      </c>
      <c r="I510" s="2">
        <f t="shared" si="288"/>
        <v>0</v>
      </c>
      <c r="J510" s="3">
        <f t="shared" si="288"/>
        <v>0</v>
      </c>
      <c r="K510" s="2"/>
      <c r="L510" s="3"/>
      <c r="M510" s="2"/>
      <c r="N510" s="3"/>
      <c r="O510" s="2"/>
      <c r="P510" s="2"/>
      <c r="Q510" s="3">
        <f t="shared" si="312"/>
        <v>0</v>
      </c>
      <c r="R510" s="2">
        <f t="shared" si="318"/>
        <v>0</v>
      </c>
      <c r="S510" s="3">
        <f t="shared" si="318"/>
        <v>0</v>
      </c>
      <c r="T510" s="2"/>
      <c r="U510" s="3"/>
      <c r="V510" s="2"/>
      <c r="W510" s="3"/>
      <c r="X510" s="2"/>
      <c r="Y510" s="2"/>
      <c r="Z510" s="3">
        <f t="shared" si="315"/>
        <v>0</v>
      </c>
      <c r="AA510" s="2">
        <f t="shared" si="316"/>
        <v>0</v>
      </c>
      <c r="AB510" s="3">
        <f t="shared" si="317"/>
        <v>0</v>
      </c>
      <c r="AC510" s="2"/>
      <c r="AD510" s="109" t="b">
        <f t="shared" si="290"/>
        <v>1</v>
      </c>
      <c r="AE510" s="109" t="b">
        <f t="shared" si="291"/>
        <v>1</v>
      </c>
    </row>
    <row r="511" spans="1:31" ht="47.25">
      <c r="A511" s="2">
        <f t="shared" si="319"/>
        <v>26.680000000000032</v>
      </c>
      <c r="B511" s="2" t="s">
        <v>340</v>
      </c>
      <c r="C511" s="2">
        <v>0</v>
      </c>
      <c r="D511" s="3">
        <v>0</v>
      </c>
      <c r="E511" s="2"/>
      <c r="F511" s="3"/>
      <c r="G511" s="108" t="e">
        <f t="shared" si="292"/>
        <v>#DIV/0!</v>
      </c>
      <c r="H511" s="108" t="e">
        <f t="shared" si="293"/>
        <v>#DIV/0!</v>
      </c>
      <c r="I511" s="2">
        <f t="shared" si="288"/>
        <v>0</v>
      </c>
      <c r="J511" s="3">
        <f t="shared" si="288"/>
        <v>0</v>
      </c>
      <c r="K511" s="2"/>
      <c r="L511" s="3"/>
      <c r="M511" s="2"/>
      <c r="N511" s="3"/>
      <c r="O511" s="2"/>
      <c r="P511" s="2"/>
      <c r="Q511" s="3">
        <f t="shared" si="312"/>
        <v>0</v>
      </c>
      <c r="R511" s="2">
        <f t="shared" si="318"/>
        <v>0</v>
      </c>
      <c r="S511" s="3">
        <f t="shared" si="318"/>
        <v>0</v>
      </c>
      <c r="T511" s="2"/>
      <c r="U511" s="3"/>
      <c r="V511" s="2"/>
      <c r="W511" s="3"/>
      <c r="X511" s="2"/>
      <c r="Y511" s="2"/>
      <c r="Z511" s="3">
        <f t="shared" si="315"/>
        <v>0</v>
      </c>
      <c r="AA511" s="2">
        <f t="shared" si="316"/>
        <v>0</v>
      </c>
      <c r="AB511" s="3">
        <f t="shared" si="317"/>
        <v>0</v>
      </c>
      <c r="AC511" s="2"/>
      <c r="AD511" s="109" t="b">
        <f t="shared" si="290"/>
        <v>1</v>
      </c>
      <c r="AE511" s="109" t="b">
        <f t="shared" si="291"/>
        <v>1</v>
      </c>
    </row>
    <row r="512" spans="1:31" ht="63">
      <c r="A512" s="2">
        <f t="shared" si="319"/>
        <v>26.690000000000033</v>
      </c>
      <c r="B512" s="2" t="s">
        <v>341</v>
      </c>
      <c r="C512" s="2">
        <v>0</v>
      </c>
      <c r="D512" s="3">
        <v>0</v>
      </c>
      <c r="E512" s="2"/>
      <c r="F512" s="3"/>
      <c r="G512" s="108" t="e">
        <f t="shared" si="292"/>
        <v>#DIV/0!</v>
      </c>
      <c r="H512" s="108" t="e">
        <f t="shared" si="293"/>
        <v>#DIV/0!</v>
      </c>
      <c r="I512" s="2">
        <f t="shared" si="288"/>
        <v>0</v>
      </c>
      <c r="J512" s="3">
        <f t="shared" si="288"/>
        <v>0</v>
      </c>
      <c r="K512" s="2"/>
      <c r="L512" s="3"/>
      <c r="M512" s="2"/>
      <c r="N512" s="3"/>
      <c r="O512" s="2"/>
      <c r="P512" s="2"/>
      <c r="Q512" s="3">
        <f t="shared" si="312"/>
        <v>0</v>
      </c>
      <c r="R512" s="2">
        <f t="shared" si="318"/>
        <v>0</v>
      </c>
      <c r="S512" s="3">
        <f t="shared" si="318"/>
        <v>0</v>
      </c>
      <c r="T512" s="2"/>
      <c r="U512" s="3"/>
      <c r="V512" s="2"/>
      <c r="W512" s="3"/>
      <c r="X512" s="2"/>
      <c r="Y512" s="2"/>
      <c r="Z512" s="3">
        <f t="shared" si="315"/>
        <v>0</v>
      </c>
      <c r="AA512" s="2">
        <f t="shared" si="316"/>
        <v>0</v>
      </c>
      <c r="AB512" s="3">
        <f t="shared" si="317"/>
        <v>0</v>
      </c>
      <c r="AC512" s="2"/>
      <c r="AD512" s="109" t="b">
        <f t="shared" si="290"/>
        <v>1</v>
      </c>
      <c r="AE512" s="109" t="b">
        <f t="shared" si="291"/>
        <v>1</v>
      </c>
    </row>
    <row r="513" spans="1:31" s="176" customFormat="1" ht="31.5">
      <c r="A513" s="4"/>
      <c r="B513" s="4" t="s">
        <v>342</v>
      </c>
      <c r="C513" s="4">
        <f>SUM(C493:C512)</f>
        <v>0</v>
      </c>
      <c r="D513" s="5">
        <f>SUM(D493:D512)</f>
        <v>0</v>
      </c>
      <c r="E513" s="4">
        <f>SUM(E493:E512)</f>
        <v>0</v>
      </c>
      <c r="F513" s="5">
        <f>SUM(F493:F512)</f>
        <v>0</v>
      </c>
      <c r="G513" s="175" t="e">
        <f t="shared" si="292"/>
        <v>#DIV/0!</v>
      </c>
      <c r="H513" s="175" t="e">
        <f t="shared" si="293"/>
        <v>#DIV/0!</v>
      </c>
      <c r="I513" s="4">
        <f t="shared" ref="I513:N513" si="320">SUM(I493:I512)</f>
        <v>0</v>
      </c>
      <c r="J513" s="5">
        <f t="shared" si="320"/>
        <v>0</v>
      </c>
      <c r="K513" s="4">
        <f t="shared" si="320"/>
        <v>0</v>
      </c>
      <c r="L513" s="5">
        <f t="shared" si="320"/>
        <v>0</v>
      </c>
      <c r="M513" s="4">
        <f t="shared" si="320"/>
        <v>0</v>
      </c>
      <c r="N513" s="5">
        <f t="shared" si="320"/>
        <v>0</v>
      </c>
      <c r="O513" s="4"/>
      <c r="P513" s="4">
        <f t="shared" ref="P513:W513" si="321">SUM(P493:P512)</f>
        <v>0</v>
      </c>
      <c r="Q513" s="5">
        <f t="shared" si="321"/>
        <v>0</v>
      </c>
      <c r="R513" s="4">
        <f t="shared" si="321"/>
        <v>0</v>
      </c>
      <c r="S513" s="5">
        <f t="shared" si="321"/>
        <v>0</v>
      </c>
      <c r="T513" s="4">
        <f t="shared" si="321"/>
        <v>0</v>
      </c>
      <c r="U513" s="5">
        <f t="shared" si="321"/>
        <v>0</v>
      </c>
      <c r="V513" s="4">
        <f t="shared" si="321"/>
        <v>0</v>
      </c>
      <c r="W513" s="5">
        <f t="shared" si="321"/>
        <v>0</v>
      </c>
      <c r="X513" s="4"/>
      <c r="Y513" s="4">
        <f>SUM(Y493:Y512)</f>
        <v>0</v>
      </c>
      <c r="Z513" s="5">
        <f>SUM(Z493:Z512)</f>
        <v>0</v>
      </c>
      <c r="AA513" s="4">
        <f>SUM(AA493:AA512)</f>
        <v>0</v>
      </c>
      <c r="AB513" s="5">
        <f>SUM(AB493:AB512)</f>
        <v>0</v>
      </c>
      <c r="AC513" s="4"/>
      <c r="AD513" s="109" t="b">
        <f t="shared" si="290"/>
        <v>1</v>
      </c>
      <c r="AE513" s="109" t="b">
        <f t="shared" si="291"/>
        <v>1</v>
      </c>
    </row>
    <row r="514" spans="1:31" s="176" customFormat="1" ht="47.25">
      <c r="A514" s="4"/>
      <c r="B514" s="4" t="s">
        <v>343</v>
      </c>
      <c r="C514" s="4">
        <f>C513+C491</f>
        <v>0</v>
      </c>
      <c r="D514" s="5">
        <f>D513+D491</f>
        <v>0</v>
      </c>
      <c r="E514" s="4">
        <f>E513+E491</f>
        <v>0</v>
      </c>
      <c r="F514" s="5">
        <f>F513+F491</f>
        <v>0</v>
      </c>
      <c r="G514" s="175" t="e">
        <f t="shared" si="292"/>
        <v>#DIV/0!</v>
      </c>
      <c r="H514" s="175" t="e">
        <f t="shared" si="293"/>
        <v>#DIV/0!</v>
      </c>
      <c r="I514" s="4">
        <f t="shared" ref="I514:N514" si="322">I513+I491</f>
        <v>0</v>
      </c>
      <c r="J514" s="5">
        <f t="shared" si="322"/>
        <v>0</v>
      </c>
      <c r="K514" s="4">
        <f t="shared" si="322"/>
        <v>0</v>
      </c>
      <c r="L514" s="5">
        <f t="shared" si="322"/>
        <v>0</v>
      </c>
      <c r="M514" s="4">
        <f t="shared" si="322"/>
        <v>0</v>
      </c>
      <c r="N514" s="5">
        <f t="shared" si="322"/>
        <v>0</v>
      </c>
      <c r="O514" s="4"/>
      <c r="P514" s="4">
        <f t="shared" ref="P514:W514" si="323">P513+P491</f>
        <v>0</v>
      </c>
      <c r="Q514" s="5">
        <f t="shared" si="323"/>
        <v>0</v>
      </c>
      <c r="R514" s="4">
        <f t="shared" si="323"/>
        <v>0</v>
      </c>
      <c r="S514" s="5">
        <f t="shared" si="323"/>
        <v>0</v>
      </c>
      <c r="T514" s="4">
        <f t="shared" si="323"/>
        <v>0</v>
      </c>
      <c r="U514" s="5">
        <f t="shared" si="323"/>
        <v>0</v>
      </c>
      <c r="V514" s="4">
        <f t="shared" si="323"/>
        <v>0</v>
      </c>
      <c r="W514" s="5">
        <f t="shared" si="323"/>
        <v>0</v>
      </c>
      <c r="X514" s="4"/>
      <c r="Y514" s="4">
        <f>Y513+Y491</f>
        <v>0</v>
      </c>
      <c r="Z514" s="5">
        <f>Z513+Z491</f>
        <v>0</v>
      </c>
      <c r="AA514" s="4">
        <f>AA513+AA491</f>
        <v>0</v>
      </c>
      <c r="AB514" s="5">
        <f>AB513+AB491</f>
        <v>0</v>
      </c>
      <c r="AC514" s="4"/>
      <c r="AD514" s="109" t="b">
        <f t="shared" si="290"/>
        <v>1</v>
      </c>
      <c r="AE514" s="109" t="b">
        <f t="shared" si="291"/>
        <v>1</v>
      </c>
    </row>
    <row r="515" spans="1:31" s="176" customFormat="1" ht="47.2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2"/>
        <v>#DIV/0!</v>
      </c>
      <c r="H515" s="175" t="e">
        <f t="shared" si="293"/>
        <v>#DIV/0!</v>
      </c>
      <c r="I515" s="4">
        <f t="shared" ref="I515:N515" si="324">I418+I455+I491</f>
        <v>0</v>
      </c>
      <c r="J515" s="5">
        <f t="shared" si="324"/>
        <v>0</v>
      </c>
      <c r="K515" s="4">
        <f t="shared" si="324"/>
        <v>0</v>
      </c>
      <c r="L515" s="5">
        <f t="shared" si="324"/>
        <v>0</v>
      </c>
      <c r="M515" s="4">
        <f t="shared" si="324"/>
        <v>0</v>
      </c>
      <c r="N515" s="5">
        <f t="shared" si="324"/>
        <v>0</v>
      </c>
      <c r="O515" s="4"/>
      <c r="P515" s="4">
        <f t="shared" ref="P515:W515" si="325">P418+P455+P491</f>
        <v>0</v>
      </c>
      <c r="Q515" s="5">
        <f t="shared" si="325"/>
        <v>0</v>
      </c>
      <c r="R515" s="4">
        <f t="shared" si="325"/>
        <v>0</v>
      </c>
      <c r="S515" s="5">
        <f t="shared" si="325"/>
        <v>0</v>
      </c>
      <c r="T515" s="4">
        <f t="shared" si="325"/>
        <v>0</v>
      </c>
      <c r="U515" s="5">
        <f t="shared" si="325"/>
        <v>0</v>
      </c>
      <c r="V515" s="4">
        <f t="shared" si="325"/>
        <v>0</v>
      </c>
      <c r="W515" s="5">
        <f t="shared" si="325"/>
        <v>0</v>
      </c>
      <c r="X515" s="4"/>
      <c r="Y515" s="4">
        <f>Y418+Y455+Y491</f>
        <v>0</v>
      </c>
      <c r="Z515" s="5">
        <f>Z418+Z455+Z491</f>
        <v>0</v>
      </c>
      <c r="AA515" s="4">
        <f>AA418+AA455+AA491</f>
        <v>0</v>
      </c>
      <c r="AB515" s="5">
        <f>AB418+AB455+AB491</f>
        <v>0</v>
      </c>
      <c r="AC515" s="4"/>
      <c r="AD515" s="109" t="b">
        <f t="shared" si="290"/>
        <v>1</v>
      </c>
      <c r="AE515" s="109" t="b">
        <f t="shared" si="291"/>
        <v>1</v>
      </c>
    </row>
    <row r="516" spans="1:31" s="176" customFormat="1" ht="31.5">
      <c r="A516" s="4"/>
      <c r="B516" s="4" t="s">
        <v>345</v>
      </c>
      <c r="C516" s="4">
        <f>C442+C478+C513</f>
        <v>0</v>
      </c>
      <c r="D516" s="5">
        <f>D442+D478+D513</f>
        <v>0</v>
      </c>
      <c r="E516" s="4">
        <f>E442+E478+E513</f>
        <v>0</v>
      </c>
      <c r="F516" s="5">
        <f>F442+F478+F513</f>
        <v>0</v>
      </c>
      <c r="G516" s="175" t="e">
        <f t="shared" si="292"/>
        <v>#DIV/0!</v>
      </c>
      <c r="H516" s="175" t="e">
        <f t="shared" si="293"/>
        <v>#DIV/0!</v>
      </c>
      <c r="I516" s="4">
        <f t="shared" ref="I516:N516" si="326">I442+I478+I513</f>
        <v>0</v>
      </c>
      <c r="J516" s="5">
        <f>J442+J478+J513</f>
        <v>0</v>
      </c>
      <c r="K516" s="4">
        <f t="shared" si="326"/>
        <v>0</v>
      </c>
      <c r="L516" s="5">
        <f t="shared" si="326"/>
        <v>0</v>
      </c>
      <c r="M516" s="4">
        <f t="shared" si="326"/>
        <v>0</v>
      </c>
      <c r="N516" s="5">
        <f t="shared" si="326"/>
        <v>0</v>
      </c>
      <c r="O516" s="4"/>
      <c r="P516" s="4">
        <f t="shared" ref="P516:W516" si="327">P442+P478+P513</f>
        <v>0</v>
      </c>
      <c r="Q516" s="5">
        <f t="shared" si="327"/>
        <v>0</v>
      </c>
      <c r="R516" s="4">
        <f t="shared" si="327"/>
        <v>0</v>
      </c>
      <c r="S516" s="5">
        <f t="shared" si="327"/>
        <v>0</v>
      </c>
      <c r="T516" s="4">
        <f t="shared" si="327"/>
        <v>0</v>
      </c>
      <c r="U516" s="5">
        <f t="shared" si="327"/>
        <v>0</v>
      </c>
      <c r="V516" s="4">
        <f t="shared" si="327"/>
        <v>0</v>
      </c>
      <c r="W516" s="5">
        <f t="shared" si="327"/>
        <v>0</v>
      </c>
      <c r="X516" s="4"/>
      <c r="Y516" s="4">
        <f>Y442+Y478+Y513</f>
        <v>0</v>
      </c>
      <c r="Z516" s="5">
        <f>Z442+Z478+Z513</f>
        <v>0</v>
      </c>
      <c r="AA516" s="4">
        <f>AA442+AA478+AA513</f>
        <v>0</v>
      </c>
      <c r="AB516" s="5">
        <f>AB442+AB478+AB513</f>
        <v>0</v>
      </c>
      <c r="AC516" s="4"/>
      <c r="AD516" s="109" t="b">
        <f t="shared" si="290"/>
        <v>1</v>
      </c>
      <c r="AE516" s="109" t="b">
        <f t="shared" si="291"/>
        <v>1</v>
      </c>
    </row>
    <row r="517" spans="1:31" s="176" customFormat="1" ht="63">
      <c r="A517" s="4"/>
      <c r="B517" s="4" t="s">
        <v>346</v>
      </c>
      <c r="C517" s="4">
        <f>C516+C515</f>
        <v>0</v>
      </c>
      <c r="D517" s="5">
        <f>D516+D515</f>
        <v>0</v>
      </c>
      <c r="E517" s="4">
        <f>E516+E515</f>
        <v>0</v>
      </c>
      <c r="F517" s="5">
        <f>F516+F515</f>
        <v>0</v>
      </c>
      <c r="G517" s="175" t="e">
        <f t="shared" si="292"/>
        <v>#DIV/0!</v>
      </c>
      <c r="H517" s="175" t="e">
        <f t="shared" si="293"/>
        <v>#DIV/0!</v>
      </c>
      <c r="I517" s="4">
        <f t="shared" ref="I517:N517" si="328">I516+I515</f>
        <v>0</v>
      </c>
      <c r="J517" s="5">
        <f t="shared" si="328"/>
        <v>0</v>
      </c>
      <c r="K517" s="4">
        <f t="shared" si="328"/>
        <v>0</v>
      </c>
      <c r="L517" s="5">
        <f t="shared" si="328"/>
        <v>0</v>
      </c>
      <c r="M517" s="4">
        <f t="shared" si="328"/>
        <v>0</v>
      </c>
      <c r="N517" s="5">
        <f t="shared" si="328"/>
        <v>0</v>
      </c>
      <c r="O517" s="4"/>
      <c r="P517" s="4">
        <f t="shared" ref="P517:W517" si="329">P516+P515</f>
        <v>0</v>
      </c>
      <c r="Q517" s="5">
        <f t="shared" si="329"/>
        <v>0</v>
      </c>
      <c r="R517" s="4">
        <f t="shared" si="329"/>
        <v>0</v>
      </c>
      <c r="S517" s="5">
        <f t="shared" si="329"/>
        <v>0</v>
      </c>
      <c r="T517" s="4">
        <f t="shared" si="329"/>
        <v>0</v>
      </c>
      <c r="U517" s="5">
        <f t="shared" si="329"/>
        <v>0</v>
      </c>
      <c r="V517" s="4">
        <f t="shared" si="329"/>
        <v>0</v>
      </c>
      <c r="W517" s="5">
        <f t="shared" si="329"/>
        <v>0</v>
      </c>
      <c r="X517" s="4"/>
      <c r="Y517" s="4">
        <f>Y516+Y515</f>
        <v>0</v>
      </c>
      <c r="Z517" s="5">
        <f>Z516+Z515</f>
        <v>0</v>
      </c>
      <c r="AA517" s="4">
        <f>AA516+AA515</f>
        <v>0</v>
      </c>
      <c r="AB517" s="5">
        <f>AB516+AB515</f>
        <v>0</v>
      </c>
      <c r="AC517" s="4"/>
      <c r="AD517" s="109" t="b">
        <f t="shared" si="290"/>
        <v>1</v>
      </c>
      <c r="AE517" s="109" t="b">
        <f t="shared" si="291"/>
        <v>1</v>
      </c>
    </row>
    <row r="518" spans="1:31" s="176" customFormat="1" ht="31.5">
      <c r="A518" s="4"/>
      <c r="B518" s="4" t="s">
        <v>347</v>
      </c>
      <c r="C518" s="4"/>
      <c r="D518" s="5">
        <f>D405+D517</f>
        <v>1517.4545459999999</v>
      </c>
      <c r="E518" s="4"/>
      <c r="F518" s="5">
        <f>F405+F517</f>
        <v>959.43584999999985</v>
      </c>
      <c r="G518" s="175" t="e">
        <f t="shared" si="292"/>
        <v>#DIV/0!</v>
      </c>
      <c r="H518" s="175">
        <f t="shared" si="293"/>
        <v>0.63226661551679841</v>
      </c>
      <c r="I518" s="4"/>
      <c r="J518" s="5">
        <f>J405+J517</f>
        <v>177.34669600000001</v>
      </c>
      <c r="K518" s="4"/>
      <c r="L518" s="5">
        <f>L405+L517</f>
        <v>380.67200000000003</v>
      </c>
      <c r="M518" s="4"/>
      <c r="N518" s="5">
        <f>N405+N517</f>
        <v>0</v>
      </c>
      <c r="O518" s="4"/>
      <c r="P518" s="4"/>
      <c r="Q518" s="5">
        <f>Q405+Q517</f>
        <v>1049.0290999999997</v>
      </c>
      <c r="R518" s="4"/>
      <c r="S518" s="5">
        <f>S405+S517</f>
        <v>1429.7011</v>
      </c>
      <c r="T518" s="4"/>
      <c r="U518" s="5">
        <f>U405+U517</f>
        <v>380.67200000000003</v>
      </c>
      <c r="V518" s="4"/>
      <c r="W518" s="5">
        <f>W405+W517</f>
        <v>0</v>
      </c>
      <c r="X518" s="4"/>
      <c r="Y518" s="4"/>
      <c r="Z518" s="5">
        <f>Z405+Z517</f>
        <v>1049.0290999999997</v>
      </c>
      <c r="AA518" s="4"/>
      <c r="AB518" s="5">
        <f>AB405+AB517</f>
        <v>1429.7011</v>
      </c>
      <c r="AC518" s="4"/>
      <c r="AD518" s="109" t="b">
        <f t="shared" si="290"/>
        <v>0</v>
      </c>
      <c r="AE518" s="109" t="b">
        <f t="shared" si="291"/>
        <v>1</v>
      </c>
    </row>
    <row r="519" spans="1:31">
      <c r="AD519" s="109" t="b">
        <f t="shared" si="290"/>
        <v>1</v>
      </c>
      <c r="AE519" s="109" t="b">
        <f t="shared" si="291"/>
        <v>1</v>
      </c>
    </row>
    <row r="520" spans="1:31">
      <c r="B520" s="8" t="s">
        <v>273</v>
      </c>
      <c r="Q520" s="10"/>
      <c r="S520" s="10">
        <f>(S393+S402)/S405</f>
        <v>3.846957941068941E-2</v>
      </c>
      <c r="AD520" s="109" t="b">
        <f>X520*Y520=Z520</f>
        <v>1</v>
      </c>
      <c r="AE520" s="10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1.9168761918137992E-2</v>
      </c>
      <c r="AB521" s="9">
        <f>AB143+AB193+AB206+AB212+AB260+AB283+AB297+AB306+AB311+AB322+AB326+AB333+AB337+AB343+AB347+AB386+AB393+AB399+AB404+AB517</f>
        <v>1429.7011</v>
      </c>
      <c r="AD521" s="109" t="b">
        <f>X521*Y521=Z521</f>
        <v>1</v>
      </c>
      <c r="AE521" s="109" t="b">
        <f>U521+W521+Z521=AB521</f>
        <v>0</v>
      </c>
    </row>
    <row r="522" spans="1:31" ht="31.5">
      <c r="B522" s="8" t="s">
        <v>349</v>
      </c>
      <c r="Q522" s="10"/>
      <c r="S522" s="10">
        <f>S398/S405</f>
        <v>7.8687776067319238E-3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0.26625984969865379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4" priority="2" stopIfTrue="1" operator="equal">
      <formula>0</formula>
    </cfRule>
  </conditionalFormatting>
  <conditionalFormatting sqref="X493:X495">
    <cfRule type="cellIs" dxfId="3" priority="1" stopIfTrue="1" operator="equal">
      <formula>0</formula>
    </cfRule>
  </conditionalFormatting>
  <pageMargins left="0.7" right="0.7" top="0.16" bottom="0.16" header="0.16" footer="0.16"/>
  <pageSetup paperSize="9" scale="46" orientation="landscape" verticalDpi="0" r:id="rId1"/>
  <rowBreaks count="1" manualBreakCount="1">
    <brk id="497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E523"/>
  <sheetViews>
    <sheetView view="pageBreakPreview" zoomScale="60" zoomScaleNormal="70" workbookViewId="0">
      <pane xSplit="2" ySplit="3" topLeftCell="C486" activePane="bottomRight" state="frozen"/>
      <selection sqref="A1:XFD1048576"/>
      <selection pane="topRight" sqref="A1:XFD1048576"/>
      <selection pane="bottomLeft" sqref="A1:XFD1048576"/>
      <selection pane="bottomRight" activeCell="U515" sqref="U515"/>
    </sheetView>
  </sheetViews>
  <sheetFormatPr defaultRowHeight="15.75"/>
  <cols>
    <col min="1" max="1" width="10.42578125" style="8" customWidth="1"/>
    <col min="2" max="2" width="23.140625" style="8" customWidth="1"/>
    <col min="3" max="3" width="11" style="8" customWidth="1"/>
    <col min="4" max="4" width="12.28515625" style="9" customWidth="1"/>
    <col min="5" max="5" width="8.5703125" style="8" customWidth="1"/>
    <col min="6" max="6" width="11" style="9" customWidth="1"/>
    <col min="7" max="8" width="12.28515625" style="8" customWidth="1"/>
    <col min="9" max="9" width="9.28515625" style="8" customWidth="1"/>
    <col min="10" max="10" width="10.28515625" style="9" customWidth="1"/>
    <col min="11" max="11" width="9" style="8" customWidth="1"/>
    <col min="12" max="12" width="10.28515625" style="9" customWidth="1"/>
    <col min="13" max="13" width="7.85546875" style="8" hidden="1" customWidth="1"/>
    <col min="14" max="14" width="12.28515625" style="9" hidden="1" customWidth="1"/>
    <col min="15" max="15" width="11.42578125" style="8" customWidth="1"/>
    <col min="16" max="16" width="12.85546875" style="8" customWidth="1"/>
    <col min="17" max="17" width="11.7109375" style="9" customWidth="1"/>
    <col min="18" max="18" width="8.7109375" style="8" customWidth="1"/>
    <col min="19" max="19" width="11.85546875" style="9" customWidth="1"/>
    <col min="20" max="20" width="9.28515625" style="8" customWidth="1"/>
    <col min="21" max="21" width="10.85546875" style="9" bestFit="1" customWidth="1"/>
    <col min="22" max="22" width="12.28515625" style="8" hidden="1" customWidth="1"/>
    <col min="23" max="23" width="12.28515625" style="9" hidden="1" customWidth="1"/>
    <col min="24" max="24" width="10.28515625" style="8" customWidth="1"/>
    <col min="25" max="25" width="12.28515625" style="8" customWidth="1"/>
    <col min="26" max="26" width="10.7109375" style="9" customWidth="1"/>
    <col min="27" max="27" width="11.5703125" style="8" customWidth="1"/>
    <col min="28" max="28" width="12.28515625" style="9" customWidth="1"/>
    <col min="29" max="29" width="19.42578125" style="8" customWidth="1"/>
    <col min="30" max="30" width="8.42578125" style="8" customWidth="1"/>
    <col min="31" max="256" width="9.140625" style="8"/>
    <col min="257" max="257" width="10.42578125" style="8" customWidth="1"/>
    <col min="258" max="258" width="23.140625" style="8" customWidth="1"/>
    <col min="259" max="259" width="11" style="8" customWidth="1"/>
    <col min="260" max="260" width="12.28515625" style="8" customWidth="1"/>
    <col min="261" max="261" width="10.7109375" style="8" customWidth="1"/>
    <col min="262" max="262" width="11" style="8" customWidth="1"/>
    <col min="263" max="264" width="12.28515625" style="8" customWidth="1"/>
    <col min="265" max="265" width="10.7109375" style="8" customWidth="1"/>
    <col min="266" max="266" width="10.28515625" style="8" customWidth="1"/>
    <col min="267" max="267" width="9" style="8" customWidth="1"/>
    <col min="268" max="268" width="10.28515625" style="8" customWidth="1"/>
    <col min="269" max="269" width="9.85546875" style="8" customWidth="1"/>
    <col min="270" max="270" width="12.28515625" style="8" customWidth="1"/>
    <col min="271" max="271" width="11.42578125" style="8" customWidth="1"/>
    <col min="272" max="272" width="12.85546875" style="8" customWidth="1"/>
    <col min="273" max="273" width="11.7109375" style="8" customWidth="1"/>
    <col min="274" max="274" width="8.7109375" style="8" customWidth="1"/>
    <col min="275" max="275" width="10.42578125" style="8" bestFit="1" customWidth="1"/>
    <col min="276" max="276" width="9.28515625" style="8" customWidth="1"/>
    <col min="277" max="277" width="9.7109375" style="8" customWidth="1"/>
    <col min="278" max="279" width="12.28515625" style="8" customWidth="1"/>
    <col min="280" max="280" width="10.28515625" style="8" customWidth="1"/>
    <col min="281" max="281" width="12.28515625" style="8" customWidth="1"/>
    <col min="282" max="282" width="10.7109375" style="8" customWidth="1"/>
    <col min="283" max="283" width="11.5703125" style="8" customWidth="1"/>
    <col min="284" max="284" width="12.28515625" style="8" customWidth="1"/>
    <col min="285" max="285" width="19.42578125" style="8" customWidth="1"/>
    <col min="286" max="512" width="9.140625" style="8"/>
    <col min="513" max="513" width="10.42578125" style="8" customWidth="1"/>
    <col min="514" max="514" width="23.140625" style="8" customWidth="1"/>
    <col min="515" max="515" width="11" style="8" customWidth="1"/>
    <col min="516" max="516" width="12.28515625" style="8" customWidth="1"/>
    <col min="517" max="517" width="10.7109375" style="8" customWidth="1"/>
    <col min="518" max="518" width="11" style="8" customWidth="1"/>
    <col min="519" max="520" width="12.28515625" style="8" customWidth="1"/>
    <col min="521" max="521" width="10.7109375" style="8" customWidth="1"/>
    <col min="522" max="522" width="10.28515625" style="8" customWidth="1"/>
    <col min="523" max="523" width="9" style="8" customWidth="1"/>
    <col min="524" max="524" width="10.28515625" style="8" customWidth="1"/>
    <col min="525" max="525" width="9.85546875" style="8" customWidth="1"/>
    <col min="526" max="526" width="12.28515625" style="8" customWidth="1"/>
    <col min="527" max="527" width="11.42578125" style="8" customWidth="1"/>
    <col min="528" max="528" width="12.85546875" style="8" customWidth="1"/>
    <col min="529" max="529" width="11.7109375" style="8" customWidth="1"/>
    <col min="530" max="530" width="8.7109375" style="8" customWidth="1"/>
    <col min="531" max="531" width="10.42578125" style="8" bestFit="1" customWidth="1"/>
    <col min="532" max="532" width="9.28515625" style="8" customWidth="1"/>
    <col min="533" max="533" width="9.7109375" style="8" customWidth="1"/>
    <col min="534" max="535" width="12.28515625" style="8" customWidth="1"/>
    <col min="536" max="536" width="10.28515625" style="8" customWidth="1"/>
    <col min="537" max="537" width="12.28515625" style="8" customWidth="1"/>
    <col min="538" max="538" width="10.7109375" style="8" customWidth="1"/>
    <col min="539" max="539" width="11.5703125" style="8" customWidth="1"/>
    <col min="540" max="540" width="12.28515625" style="8" customWidth="1"/>
    <col min="541" max="541" width="19.42578125" style="8" customWidth="1"/>
    <col min="542" max="768" width="9.140625" style="8"/>
    <col min="769" max="769" width="10.42578125" style="8" customWidth="1"/>
    <col min="770" max="770" width="23.140625" style="8" customWidth="1"/>
    <col min="771" max="771" width="11" style="8" customWidth="1"/>
    <col min="772" max="772" width="12.28515625" style="8" customWidth="1"/>
    <col min="773" max="773" width="10.7109375" style="8" customWidth="1"/>
    <col min="774" max="774" width="11" style="8" customWidth="1"/>
    <col min="775" max="776" width="12.28515625" style="8" customWidth="1"/>
    <col min="777" max="777" width="10.7109375" style="8" customWidth="1"/>
    <col min="778" max="778" width="10.28515625" style="8" customWidth="1"/>
    <col min="779" max="779" width="9" style="8" customWidth="1"/>
    <col min="780" max="780" width="10.28515625" style="8" customWidth="1"/>
    <col min="781" max="781" width="9.85546875" style="8" customWidth="1"/>
    <col min="782" max="782" width="12.28515625" style="8" customWidth="1"/>
    <col min="783" max="783" width="11.42578125" style="8" customWidth="1"/>
    <col min="784" max="784" width="12.85546875" style="8" customWidth="1"/>
    <col min="785" max="785" width="11.7109375" style="8" customWidth="1"/>
    <col min="786" max="786" width="8.7109375" style="8" customWidth="1"/>
    <col min="787" max="787" width="10.42578125" style="8" bestFit="1" customWidth="1"/>
    <col min="788" max="788" width="9.28515625" style="8" customWidth="1"/>
    <col min="789" max="789" width="9.7109375" style="8" customWidth="1"/>
    <col min="790" max="791" width="12.28515625" style="8" customWidth="1"/>
    <col min="792" max="792" width="10.28515625" style="8" customWidth="1"/>
    <col min="793" max="793" width="12.28515625" style="8" customWidth="1"/>
    <col min="794" max="794" width="10.7109375" style="8" customWidth="1"/>
    <col min="795" max="795" width="11.5703125" style="8" customWidth="1"/>
    <col min="796" max="796" width="12.28515625" style="8" customWidth="1"/>
    <col min="797" max="797" width="19.42578125" style="8" customWidth="1"/>
    <col min="798" max="1024" width="9.140625" style="8"/>
    <col min="1025" max="1025" width="10.42578125" style="8" customWidth="1"/>
    <col min="1026" max="1026" width="23.140625" style="8" customWidth="1"/>
    <col min="1027" max="1027" width="11" style="8" customWidth="1"/>
    <col min="1028" max="1028" width="12.28515625" style="8" customWidth="1"/>
    <col min="1029" max="1029" width="10.7109375" style="8" customWidth="1"/>
    <col min="1030" max="1030" width="11" style="8" customWidth="1"/>
    <col min="1031" max="1032" width="12.28515625" style="8" customWidth="1"/>
    <col min="1033" max="1033" width="10.7109375" style="8" customWidth="1"/>
    <col min="1034" max="1034" width="10.28515625" style="8" customWidth="1"/>
    <col min="1035" max="1035" width="9" style="8" customWidth="1"/>
    <col min="1036" max="1036" width="10.28515625" style="8" customWidth="1"/>
    <col min="1037" max="1037" width="9.85546875" style="8" customWidth="1"/>
    <col min="1038" max="1038" width="12.28515625" style="8" customWidth="1"/>
    <col min="1039" max="1039" width="11.42578125" style="8" customWidth="1"/>
    <col min="1040" max="1040" width="12.85546875" style="8" customWidth="1"/>
    <col min="1041" max="1041" width="11.7109375" style="8" customWidth="1"/>
    <col min="1042" max="1042" width="8.7109375" style="8" customWidth="1"/>
    <col min="1043" max="1043" width="10.42578125" style="8" bestFit="1" customWidth="1"/>
    <col min="1044" max="1044" width="9.28515625" style="8" customWidth="1"/>
    <col min="1045" max="1045" width="9.7109375" style="8" customWidth="1"/>
    <col min="1046" max="1047" width="12.28515625" style="8" customWidth="1"/>
    <col min="1048" max="1048" width="10.28515625" style="8" customWidth="1"/>
    <col min="1049" max="1049" width="12.28515625" style="8" customWidth="1"/>
    <col min="1050" max="1050" width="10.7109375" style="8" customWidth="1"/>
    <col min="1051" max="1051" width="11.5703125" style="8" customWidth="1"/>
    <col min="1052" max="1052" width="12.28515625" style="8" customWidth="1"/>
    <col min="1053" max="1053" width="19.42578125" style="8" customWidth="1"/>
    <col min="1054" max="1280" width="9.140625" style="8"/>
    <col min="1281" max="1281" width="10.42578125" style="8" customWidth="1"/>
    <col min="1282" max="1282" width="23.140625" style="8" customWidth="1"/>
    <col min="1283" max="1283" width="11" style="8" customWidth="1"/>
    <col min="1284" max="1284" width="12.28515625" style="8" customWidth="1"/>
    <col min="1285" max="1285" width="10.7109375" style="8" customWidth="1"/>
    <col min="1286" max="1286" width="11" style="8" customWidth="1"/>
    <col min="1287" max="1288" width="12.28515625" style="8" customWidth="1"/>
    <col min="1289" max="1289" width="10.7109375" style="8" customWidth="1"/>
    <col min="1290" max="1290" width="10.28515625" style="8" customWidth="1"/>
    <col min="1291" max="1291" width="9" style="8" customWidth="1"/>
    <col min="1292" max="1292" width="10.28515625" style="8" customWidth="1"/>
    <col min="1293" max="1293" width="9.85546875" style="8" customWidth="1"/>
    <col min="1294" max="1294" width="12.28515625" style="8" customWidth="1"/>
    <col min="1295" max="1295" width="11.42578125" style="8" customWidth="1"/>
    <col min="1296" max="1296" width="12.85546875" style="8" customWidth="1"/>
    <col min="1297" max="1297" width="11.7109375" style="8" customWidth="1"/>
    <col min="1298" max="1298" width="8.7109375" style="8" customWidth="1"/>
    <col min="1299" max="1299" width="10.42578125" style="8" bestFit="1" customWidth="1"/>
    <col min="1300" max="1300" width="9.28515625" style="8" customWidth="1"/>
    <col min="1301" max="1301" width="9.7109375" style="8" customWidth="1"/>
    <col min="1302" max="1303" width="12.28515625" style="8" customWidth="1"/>
    <col min="1304" max="1304" width="10.28515625" style="8" customWidth="1"/>
    <col min="1305" max="1305" width="12.28515625" style="8" customWidth="1"/>
    <col min="1306" max="1306" width="10.7109375" style="8" customWidth="1"/>
    <col min="1307" max="1307" width="11.5703125" style="8" customWidth="1"/>
    <col min="1308" max="1308" width="12.28515625" style="8" customWidth="1"/>
    <col min="1309" max="1309" width="19.42578125" style="8" customWidth="1"/>
    <col min="1310" max="1536" width="9.140625" style="8"/>
    <col min="1537" max="1537" width="10.42578125" style="8" customWidth="1"/>
    <col min="1538" max="1538" width="23.140625" style="8" customWidth="1"/>
    <col min="1539" max="1539" width="11" style="8" customWidth="1"/>
    <col min="1540" max="1540" width="12.28515625" style="8" customWidth="1"/>
    <col min="1541" max="1541" width="10.7109375" style="8" customWidth="1"/>
    <col min="1542" max="1542" width="11" style="8" customWidth="1"/>
    <col min="1543" max="1544" width="12.28515625" style="8" customWidth="1"/>
    <col min="1545" max="1545" width="10.7109375" style="8" customWidth="1"/>
    <col min="1546" max="1546" width="10.28515625" style="8" customWidth="1"/>
    <col min="1547" max="1547" width="9" style="8" customWidth="1"/>
    <col min="1548" max="1548" width="10.28515625" style="8" customWidth="1"/>
    <col min="1549" max="1549" width="9.85546875" style="8" customWidth="1"/>
    <col min="1550" max="1550" width="12.28515625" style="8" customWidth="1"/>
    <col min="1551" max="1551" width="11.42578125" style="8" customWidth="1"/>
    <col min="1552" max="1552" width="12.85546875" style="8" customWidth="1"/>
    <col min="1553" max="1553" width="11.7109375" style="8" customWidth="1"/>
    <col min="1554" max="1554" width="8.7109375" style="8" customWidth="1"/>
    <col min="1555" max="1555" width="10.42578125" style="8" bestFit="1" customWidth="1"/>
    <col min="1556" max="1556" width="9.28515625" style="8" customWidth="1"/>
    <col min="1557" max="1557" width="9.7109375" style="8" customWidth="1"/>
    <col min="1558" max="1559" width="12.28515625" style="8" customWidth="1"/>
    <col min="1560" max="1560" width="10.28515625" style="8" customWidth="1"/>
    <col min="1561" max="1561" width="12.28515625" style="8" customWidth="1"/>
    <col min="1562" max="1562" width="10.7109375" style="8" customWidth="1"/>
    <col min="1563" max="1563" width="11.5703125" style="8" customWidth="1"/>
    <col min="1564" max="1564" width="12.28515625" style="8" customWidth="1"/>
    <col min="1565" max="1565" width="19.42578125" style="8" customWidth="1"/>
    <col min="1566" max="1792" width="9.140625" style="8"/>
    <col min="1793" max="1793" width="10.42578125" style="8" customWidth="1"/>
    <col min="1794" max="1794" width="23.140625" style="8" customWidth="1"/>
    <col min="1795" max="1795" width="11" style="8" customWidth="1"/>
    <col min="1796" max="1796" width="12.28515625" style="8" customWidth="1"/>
    <col min="1797" max="1797" width="10.7109375" style="8" customWidth="1"/>
    <col min="1798" max="1798" width="11" style="8" customWidth="1"/>
    <col min="1799" max="1800" width="12.28515625" style="8" customWidth="1"/>
    <col min="1801" max="1801" width="10.7109375" style="8" customWidth="1"/>
    <col min="1802" max="1802" width="10.28515625" style="8" customWidth="1"/>
    <col min="1803" max="1803" width="9" style="8" customWidth="1"/>
    <col min="1804" max="1804" width="10.28515625" style="8" customWidth="1"/>
    <col min="1805" max="1805" width="9.85546875" style="8" customWidth="1"/>
    <col min="1806" max="1806" width="12.28515625" style="8" customWidth="1"/>
    <col min="1807" max="1807" width="11.42578125" style="8" customWidth="1"/>
    <col min="1808" max="1808" width="12.85546875" style="8" customWidth="1"/>
    <col min="1809" max="1809" width="11.7109375" style="8" customWidth="1"/>
    <col min="1810" max="1810" width="8.7109375" style="8" customWidth="1"/>
    <col min="1811" max="1811" width="10.42578125" style="8" bestFit="1" customWidth="1"/>
    <col min="1812" max="1812" width="9.28515625" style="8" customWidth="1"/>
    <col min="1813" max="1813" width="9.7109375" style="8" customWidth="1"/>
    <col min="1814" max="1815" width="12.28515625" style="8" customWidth="1"/>
    <col min="1816" max="1816" width="10.28515625" style="8" customWidth="1"/>
    <col min="1817" max="1817" width="12.28515625" style="8" customWidth="1"/>
    <col min="1818" max="1818" width="10.7109375" style="8" customWidth="1"/>
    <col min="1819" max="1819" width="11.5703125" style="8" customWidth="1"/>
    <col min="1820" max="1820" width="12.28515625" style="8" customWidth="1"/>
    <col min="1821" max="1821" width="19.42578125" style="8" customWidth="1"/>
    <col min="1822" max="2048" width="9.140625" style="8"/>
    <col min="2049" max="2049" width="10.42578125" style="8" customWidth="1"/>
    <col min="2050" max="2050" width="23.140625" style="8" customWidth="1"/>
    <col min="2051" max="2051" width="11" style="8" customWidth="1"/>
    <col min="2052" max="2052" width="12.28515625" style="8" customWidth="1"/>
    <col min="2053" max="2053" width="10.7109375" style="8" customWidth="1"/>
    <col min="2054" max="2054" width="11" style="8" customWidth="1"/>
    <col min="2055" max="2056" width="12.28515625" style="8" customWidth="1"/>
    <col min="2057" max="2057" width="10.7109375" style="8" customWidth="1"/>
    <col min="2058" max="2058" width="10.28515625" style="8" customWidth="1"/>
    <col min="2059" max="2059" width="9" style="8" customWidth="1"/>
    <col min="2060" max="2060" width="10.28515625" style="8" customWidth="1"/>
    <col min="2061" max="2061" width="9.85546875" style="8" customWidth="1"/>
    <col min="2062" max="2062" width="12.28515625" style="8" customWidth="1"/>
    <col min="2063" max="2063" width="11.42578125" style="8" customWidth="1"/>
    <col min="2064" max="2064" width="12.85546875" style="8" customWidth="1"/>
    <col min="2065" max="2065" width="11.7109375" style="8" customWidth="1"/>
    <col min="2066" max="2066" width="8.7109375" style="8" customWidth="1"/>
    <col min="2067" max="2067" width="10.42578125" style="8" bestFit="1" customWidth="1"/>
    <col min="2068" max="2068" width="9.28515625" style="8" customWidth="1"/>
    <col min="2069" max="2069" width="9.7109375" style="8" customWidth="1"/>
    <col min="2070" max="2071" width="12.28515625" style="8" customWidth="1"/>
    <col min="2072" max="2072" width="10.28515625" style="8" customWidth="1"/>
    <col min="2073" max="2073" width="12.28515625" style="8" customWidth="1"/>
    <col min="2074" max="2074" width="10.7109375" style="8" customWidth="1"/>
    <col min="2075" max="2075" width="11.5703125" style="8" customWidth="1"/>
    <col min="2076" max="2076" width="12.28515625" style="8" customWidth="1"/>
    <col min="2077" max="2077" width="19.42578125" style="8" customWidth="1"/>
    <col min="2078" max="2304" width="9.140625" style="8"/>
    <col min="2305" max="2305" width="10.42578125" style="8" customWidth="1"/>
    <col min="2306" max="2306" width="23.140625" style="8" customWidth="1"/>
    <col min="2307" max="2307" width="11" style="8" customWidth="1"/>
    <col min="2308" max="2308" width="12.28515625" style="8" customWidth="1"/>
    <col min="2309" max="2309" width="10.7109375" style="8" customWidth="1"/>
    <col min="2310" max="2310" width="11" style="8" customWidth="1"/>
    <col min="2311" max="2312" width="12.28515625" style="8" customWidth="1"/>
    <col min="2313" max="2313" width="10.7109375" style="8" customWidth="1"/>
    <col min="2314" max="2314" width="10.28515625" style="8" customWidth="1"/>
    <col min="2315" max="2315" width="9" style="8" customWidth="1"/>
    <col min="2316" max="2316" width="10.28515625" style="8" customWidth="1"/>
    <col min="2317" max="2317" width="9.85546875" style="8" customWidth="1"/>
    <col min="2318" max="2318" width="12.28515625" style="8" customWidth="1"/>
    <col min="2319" max="2319" width="11.42578125" style="8" customWidth="1"/>
    <col min="2320" max="2320" width="12.85546875" style="8" customWidth="1"/>
    <col min="2321" max="2321" width="11.7109375" style="8" customWidth="1"/>
    <col min="2322" max="2322" width="8.7109375" style="8" customWidth="1"/>
    <col min="2323" max="2323" width="10.42578125" style="8" bestFit="1" customWidth="1"/>
    <col min="2324" max="2324" width="9.28515625" style="8" customWidth="1"/>
    <col min="2325" max="2325" width="9.7109375" style="8" customWidth="1"/>
    <col min="2326" max="2327" width="12.28515625" style="8" customWidth="1"/>
    <col min="2328" max="2328" width="10.28515625" style="8" customWidth="1"/>
    <col min="2329" max="2329" width="12.28515625" style="8" customWidth="1"/>
    <col min="2330" max="2330" width="10.7109375" style="8" customWidth="1"/>
    <col min="2331" max="2331" width="11.5703125" style="8" customWidth="1"/>
    <col min="2332" max="2332" width="12.28515625" style="8" customWidth="1"/>
    <col min="2333" max="2333" width="19.42578125" style="8" customWidth="1"/>
    <col min="2334" max="2560" width="9.140625" style="8"/>
    <col min="2561" max="2561" width="10.42578125" style="8" customWidth="1"/>
    <col min="2562" max="2562" width="23.140625" style="8" customWidth="1"/>
    <col min="2563" max="2563" width="11" style="8" customWidth="1"/>
    <col min="2564" max="2564" width="12.28515625" style="8" customWidth="1"/>
    <col min="2565" max="2565" width="10.7109375" style="8" customWidth="1"/>
    <col min="2566" max="2566" width="11" style="8" customWidth="1"/>
    <col min="2567" max="2568" width="12.28515625" style="8" customWidth="1"/>
    <col min="2569" max="2569" width="10.7109375" style="8" customWidth="1"/>
    <col min="2570" max="2570" width="10.28515625" style="8" customWidth="1"/>
    <col min="2571" max="2571" width="9" style="8" customWidth="1"/>
    <col min="2572" max="2572" width="10.28515625" style="8" customWidth="1"/>
    <col min="2573" max="2573" width="9.85546875" style="8" customWidth="1"/>
    <col min="2574" max="2574" width="12.28515625" style="8" customWidth="1"/>
    <col min="2575" max="2575" width="11.42578125" style="8" customWidth="1"/>
    <col min="2576" max="2576" width="12.85546875" style="8" customWidth="1"/>
    <col min="2577" max="2577" width="11.7109375" style="8" customWidth="1"/>
    <col min="2578" max="2578" width="8.7109375" style="8" customWidth="1"/>
    <col min="2579" max="2579" width="10.42578125" style="8" bestFit="1" customWidth="1"/>
    <col min="2580" max="2580" width="9.28515625" style="8" customWidth="1"/>
    <col min="2581" max="2581" width="9.7109375" style="8" customWidth="1"/>
    <col min="2582" max="2583" width="12.28515625" style="8" customWidth="1"/>
    <col min="2584" max="2584" width="10.28515625" style="8" customWidth="1"/>
    <col min="2585" max="2585" width="12.28515625" style="8" customWidth="1"/>
    <col min="2586" max="2586" width="10.7109375" style="8" customWidth="1"/>
    <col min="2587" max="2587" width="11.5703125" style="8" customWidth="1"/>
    <col min="2588" max="2588" width="12.28515625" style="8" customWidth="1"/>
    <col min="2589" max="2589" width="19.42578125" style="8" customWidth="1"/>
    <col min="2590" max="2816" width="9.140625" style="8"/>
    <col min="2817" max="2817" width="10.42578125" style="8" customWidth="1"/>
    <col min="2818" max="2818" width="23.140625" style="8" customWidth="1"/>
    <col min="2819" max="2819" width="11" style="8" customWidth="1"/>
    <col min="2820" max="2820" width="12.28515625" style="8" customWidth="1"/>
    <col min="2821" max="2821" width="10.7109375" style="8" customWidth="1"/>
    <col min="2822" max="2822" width="11" style="8" customWidth="1"/>
    <col min="2823" max="2824" width="12.28515625" style="8" customWidth="1"/>
    <col min="2825" max="2825" width="10.7109375" style="8" customWidth="1"/>
    <col min="2826" max="2826" width="10.28515625" style="8" customWidth="1"/>
    <col min="2827" max="2827" width="9" style="8" customWidth="1"/>
    <col min="2828" max="2828" width="10.28515625" style="8" customWidth="1"/>
    <col min="2829" max="2829" width="9.85546875" style="8" customWidth="1"/>
    <col min="2830" max="2830" width="12.28515625" style="8" customWidth="1"/>
    <col min="2831" max="2831" width="11.42578125" style="8" customWidth="1"/>
    <col min="2832" max="2832" width="12.85546875" style="8" customWidth="1"/>
    <col min="2833" max="2833" width="11.7109375" style="8" customWidth="1"/>
    <col min="2834" max="2834" width="8.7109375" style="8" customWidth="1"/>
    <col min="2835" max="2835" width="10.42578125" style="8" bestFit="1" customWidth="1"/>
    <col min="2836" max="2836" width="9.28515625" style="8" customWidth="1"/>
    <col min="2837" max="2837" width="9.7109375" style="8" customWidth="1"/>
    <col min="2838" max="2839" width="12.28515625" style="8" customWidth="1"/>
    <col min="2840" max="2840" width="10.28515625" style="8" customWidth="1"/>
    <col min="2841" max="2841" width="12.28515625" style="8" customWidth="1"/>
    <col min="2842" max="2842" width="10.7109375" style="8" customWidth="1"/>
    <col min="2843" max="2843" width="11.5703125" style="8" customWidth="1"/>
    <col min="2844" max="2844" width="12.28515625" style="8" customWidth="1"/>
    <col min="2845" max="2845" width="19.42578125" style="8" customWidth="1"/>
    <col min="2846" max="3072" width="9.140625" style="8"/>
    <col min="3073" max="3073" width="10.42578125" style="8" customWidth="1"/>
    <col min="3074" max="3074" width="23.140625" style="8" customWidth="1"/>
    <col min="3075" max="3075" width="11" style="8" customWidth="1"/>
    <col min="3076" max="3076" width="12.28515625" style="8" customWidth="1"/>
    <col min="3077" max="3077" width="10.7109375" style="8" customWidth="1"/>
    <col min="3078" max="3078" width="11" style="8" customWidth="1"/>
    <col min="3079" max="3080" width="12.28515625" style="8" customWidth="1"/>
    <col min="3081" max="3081" width="10.7109375" style="8" customWidth="1"/>
    <col min="3082" max="3082" width="10.28515625" style="8" customWidth="1"/>
    <col min="3083" max="3083" width="9" style="8" customWidth="1"/>
    <col min="3084" max="3084" width="10.28515625" style="8" customWidth="1"/>
    <col min="3085" max="3085" width="9.85546875" style="8" customWidth="1"/>
    <col min="3086" max="3086" width="12.28515625" style="8" customWidth="1"/>
    <col min="3087" max="3087" width="11.42578125" style="8" customWidth="1"/>
    <col min="3088" max="3088" width="12.85546875" style="8" customWidth="1"/>
    <col min="3089" max="3089" width="11.7109375" style="8" customWidth="1"/>
    <col min="3090" max="3090" width="8.7109375" style="8" customWidth="1"/>
    <col min="3091" max="3091" width="10.42578125" style="8" bestFit="1" customWidth="1"/>
    <col min="3092" max="3092" width="9.28515625" style="8" customWidth="1"/>
    <col min="3093" max="3093" width="9.7109375" style="8" customWidth="1"/>
    <col min="3094" max="3095" width="12.28515625" style="8" customWidth="1"/>
    <col min="3096" max="3096" width="10.28515625" style="8" customWidth="1"/>
    <col min="3097" max="3097" width="12.28515625" style="8" customWidth="1"/>
    <col min="3098" max="3098" width="10.7109375" style="8" customWidth="1"/>
    <col min="3099" max="3099" width="11.5703125" style="8" customWidth="1"/>
    <col min="3100" max="3100" width="12.28515625" style="8" customWidth="1"/>
    <col min="3101" max="3101" width="19.42578125" style="8" customWidth="1"/>
    <col min="3102" max="3328" width="9.140625" style="8"/>
    <col min="3329" max="3329" width="10.42578125" style="8" customWidth="1"/>
    <col min="3330" max="3330" width="23.140625" style="8" customWidth="1"/>
    <col min="3331" max="3331" width="11" style="8" customWidth="1"/>
    <col min="3332" max="3332" width="12.28515625" style="8" customWidth="1"/>
    <col min="3333" max="3333" width="10.7109375" style="8" customWidth="1"/>
    <col min="3334" max="3334" width="11" style="8" customWidth="1"/>
    <col min="3335" max="3336" width="12.28515625" style="8" customWidth="1"/>
    <col min="3337" max="3337" width="10.7109375" style="8" customWidth="1"/>
    <col min="3338" max="3338" width="10.28515625" style="8" customWidth="1"/>
    <col min="3339" max="3339" width="9" style="8" customWidth="1"/>
    <col min="3340" max="3340" width="10.28515625" style="8" customWidth="1"/>
    <col min="3341" max="3341" width="9.85546875" style="8" customWidth="1"/>
    <col min="3342" max="3342" width="12.28515625" style="8" customWidth="1"/>
    <col min="3343" max="3343" width="11.42578125" style="8" customWidth="1"/>
    <col min="3344" max="3344" width="12.85546875" style="8" customWidth="1"/>
    <col min="3345" max="3345" width="11.7109375" style="8" customWidth="1"/>
    <col min="3346" max="3346" width="8.7109375" style="8" customWidth="1"/>
    <col min="3347" max="3347" width="10.42578125" style="8" bestFit="1" customWidth="1"/>
    <col min="3348" max="3348" width="9.28515625" style="8" customWidth="1"/>
    <col min="3349" max="3349" width="9.7109375" style="8" customWidth="1"/>
    <col min="3350" max="3351" width="12.28515625" style="8" customWidth="1"/>
    <col min="3352" max="3352" width="10.28515625" style="8" customWidth="1"/>
    <col min="3353" max="3353" width="12.28515625" style="8" customWidth="1"/>
    <col min="3354" max="3354" width="10.7109375" style="8" customWidth="1"/>
    <col min="3355" max="3355" width="11.5703125" style="8" customWidth="1"/>
    <col min="3356" max="3356" width="12.28515625" style="8" customWidth="1"/>
    <col min="3357" max="3357" width="19.42578125" style="8" customWidth="1"/>
    <col min="3358" max="3584" width="9.140625" style="8"/>
    <col min="3585" max="3585" width="10.42578125" style="8" customWidth="1"/>
    <col min="3586" max="3586" width="23.140625" style="8" customWidth="1"/>
    <col min="3587" max="3587" width="11" style="8" customWidth="1"/>
    <col min="3588" max="3588" width="12.28515625" style="8" customWidth="1"/>
    <col min="3589" max="3589" width="10.7109375" style="8" customWidth="1"/>
    <col min="3590" max="3590" width="11" style="8" customWidth="1"/>
    <col min="3591" max="3592" width="12.28515625" style="8" customWidth="1"/>
    <col min="3593" max="3593" width="10.7109375" style="8" customWidth="1"/>
    <col min="3594" max="3594" width="10.28515625" style="8" customWidth="1"/>
    <col min="3595" max="3595" width="9" style="8" customWidth="1"/>
    <col min="3596" max="3596" width="10.28515625" style="8" customWidth="1"/>
    <col min="3597" max="3597" width="9.85546875" style="8" customWidth="1"/>
    <col min="3598" max="3598" width="12.28515625" style="8" customWidth="1"/>
    <col min="3599" max="3599" width="11.42578125" style="8" customWidth="1"/>
    <col min="3600" max="3600" width="12.85546875" style="8" customWidth="1"/>
    <col min="3601" max="3601" width="11.7109375" style="8" customWidth="1"/>
    <col min="3602" max="3602" width="8.7109375" style="8" customWidth="1"/>
    <col min="3603" max="3603" width="10.42578125" style="8" bestFit="1" customWidth="1"/>
    <col min="3604" max="3604" width="9.28515625" style="8" customWidth="1"/>
    <col min="3605" max="3605" width="9.7109375" style="8" customWidth="1"/>
    <col min="3606" max="3607" width="12.28515625" style="8" customWidth="1"/>
    <col min="3608" max="3608" width="10.28515625" style="8" customWidth="1"/>
    <col min="3609" max="3609" width="12.28515625" style="8" customWidth="1"/>
    <col min="3610" max="3610" width="10.7109375" style="8" customWidth="1"/>
    <col min="3611" max="3611" width="11.5703125" style="8" customWidth="1"/>
    <col min="3612" max="3612" width="12.28515625" style="8" customWidth="1"/>
    <col min="3613" max="3613" width="19.42578125" style="8" customWidth="1"/>
    <col min="3614" max="3840" width="9.140625" style="8"/>
    <col min="3841" max="3841" width="10.42578125" style="8" customWidth="1"/>
    <col min="3842" max="3842" width="23.140625" style="8" customWidth="1"/>
    <col min="3843" max="3843" width="11" style="8" customWidth="1"/>
    <col min="3844" max="3844" width="12.28515625" style="8" customWidth="1"/>
    <col min="3845" max="3845" width="10.7109375" style="8" customWidth="1"/>
    <col min="3846" max="3846" width="11" style="8" customWidth="1"/>
    <col min="3847" max="3848" width="12.28515625" style="8" customWidth="1"/>
    <col min="3849" max="3849" width="10.7109375" style="8" customWidth="1"/>
    <col min="3850" max="3850" width="10.28515625" style="8" customWidth="1"/>
    <col min="3851" max="3851" width="9" style="8" customWidth="1"/>
    <col min="3852" max="3852" width="10.28515625" style="8" customWidth="1"/>
    <col min="3853" max="3853" width="9.85546875" style="8" customWidth="1"/>
    <col min="3854" max="3854" width="12.28515625" style="8" customWidth="1"/>
    <col min="3855" max="3855" width="11.42578125" style="8" customWidth="1"/>
    <col min="3856" max="3856" width="12.85546875" style="8" customWidth="1"/>
    <col min="3857" max="3857" width="11.7109375" style="8" customWidth="1"/>
    <col min="3858" max="3858" width="8.7109375" style="8" customWidth="1"/>
    <col min="3859" max="3859" width="10.42578125" style="8" bestFit="1" customWidth="1"/>
    <col min="3860" max="3860" width="9.28515625" style="8" customWidth="1"/>
    <col min="3861" max="3861" width="9.7109375" style="8" customWidth="1"/>
    <col min="3862" max="3863" width="12.28515625" style="8" customWidth="1"/>
    <col min="3864" max="3864" width="10.28515625" style="8" customWidth="1"/>
    <col min="3865" max="3865" width="12.28515625" style="8" customWidth="1"/>
    <col min="3866" max="3866" width="10.7109375" style="8" customWidth="1"/>
    <col min="3867" max="3867" width="11.5703125" style="8" customWidth="1"/>
    <col min="3868" max="3868" width="12.28515625" style="8" customWidth="1"/>
    <col min="3869" max="3869" width="19.42578125" style="8" customWidth="1"/>
    <col min="3870" max="4096" width="9.140625" style="8"/>
    <col min="4097" max="4097" width="10.42578125" style="8" customWidth="1"/>
    <col min="4098" max="4098" width="23.140625" style="8" customWidth="1"/>
    <col min="4099" max="4099" width="11" style="8" customWidth="1"/>
    <col min="4100" max="4100" width="12.28515625" style="8" customWidth="1"/>
    <col min="4101" max="4101" width="10.7109375" style="8" customWidth="1"/>
    <col min="4102" max="4102" width="11" style="8" customWidth="1"/>
    <col min="4103" max="4104" width="12.28515625" style="8" customWidth="1"/>
    <col min="4105" max="4105" width="10.7109375" style="8" customWidth="1"/>
    <col min="4106" max="4106" width="10.28515625" style="8" customWidth="1"/>
    <col min="4107" max="4107" width="9" style="8" customWidth="1"/>
    <col min="4108" max="4108" width="10.28515625" style="8" customWidth="1"/>
    <col min="4109" max="4109" width="9.85546875" style="8" customWidth="1"/>
    <col min="4110" max="4110" width="12.28515625" style="8" customWidth="1"/>
    <col min="4111" max="4111" width="11.42578125" style="8" customWidth="1"/>
    <col min="4112" max="4112" width="12.85546875" style="8" customWidth="1"/>
    <col min="4113" max="4113" width="11.7109375" style="8" customWidth="1"/>
    <col min="4114" max="4114" width="8.7109375" style="8" customWidth="1"/>
    <col min="4115" max="4115" width="10.42578125" style="8" bestFit="1" customWidth="1"/>
    <col min="4116" max="4116" width="9.28515625" style="8" customWidth="1"/>
    <col min="4117" max="4117" width="9.7109375" style="8" customWidth="1"/>
    <col min="4118" max="4119" width="12.28515625" style="8" customWidth="1"/>
    <col min="4120" max="4120" width="10.28515625" style="8" customWidth="1"/>
    <col min="4121" max="4121" width="12.28515625" style="8" customWidth="1"/>
    <col min="4122" max="4122" width="10.7109375" style="8" customWidth="1"/>
    <col min="4123" max="4123" width="11.5703125" style="8" customWidth="1"/>
    <col min="4124" max="4124" width="12.28515625" style="8" customWidth="1"/>
    <col min="4125" max="4125" width="19.42578125" style="8" customWidth="1"/>
    <col min="4126" max="4352" width="9.140625" style="8"/>
    <col min="4353" max="4353" width="10.42578125" style="8" customWidth="1"/>
    <col min="4354" max="4354" width="23.140625" style="8" customWidth="1"/>
    <col min="4355" max="4355" width="11" style="8" customWidth="1"/>
    <col min="4356" max="4356" width="12.28515625" style="8" customWidth="1"/>
    <col min="4357" max="4357" width="10.7109375" style="8" customWidth="1"/>
    <col min="4358" max="4358" width="11" style="8" customWidth="1"/>
    <col min="4359" max="4360" width="12.28515625" style="8" customWidth="1"/>
    <col min="4361" max="4361" width="10.7109375" style="8" customWidth="1"/>
    <col min="4362" max="4362" width="10.28515625" style="8" customWidth="1"/>
    <col min="4363" max="4363" width="9" style="8" customWidth="1"/>
    <col min="4364" max="4364" width="10.28515625" style="8" customWidth="1"/>
    <col min="4365" max="4365" width="9.85546875" style="8" customWidth="1"/>
    <col min="4366" max="4366" width="12.28515625" style="8" customWidth="1"/>
    <col min="4367" max="4367" width="11.42578125" style="8" customWidth="1"/>
    <col min="4368" max="4368" width="12.85546875" style="8" customWidth="1"/>
    <col min="4369" max="4369" width="11.7109375" style="8" customWidth="1"/>
    <col min="4370" max="4370" width="8.7109375" style="8" customWidth="1"/>
    <col min="4371" max="4371" width="10.42578125" style="8" bestFit="1" customWidth="1"/>
    <col min="4372" max="4372" width="9.28515625" style="8" customWidth="1"/>
    <col min="4373" max="4373" width="9.7109375" style="8" customWidth="1"/>
    <col min="4374" max="4375" width="12.28515625" style="8" customWidth="1"/>
    <col min="4376" max="4376" width="10.28515625" style="8" customWidth="1"/>
    <col min="4377" max="4377" width="12.28515625" style="8" customWidth="1"/>
    <col min="4378" max="4378" width="10.7109375" style="8" customWidth="1"/>
    <col min="4379" max="4379" width="11.5703125" style="8" customWidth="1"/>
    <col min="4380" max="4380" width="12.28515625" style="8" customWidth="1"/>
    <col min="4381" max="4381" width="19.42578125" style="8" customWidth="1"/>
    <col min="4382" max="4608" width="9.140625" style="8"/>
    <col min="4609" max="4609" width="10.42578125" style="8" customWidth="1"/>
    <col min="4610" max="4610" width="23.140625" style="8" customWidth="1"/>
    <col min="4611" max="4611" width="11" style="8" customWidth="1"/>
    <col min="4612" max="4612" width="12.28515625" style="8" customWidth="1"/>
    <col min="4613" max="4613" width="10.7109375" style="8" customWidth="1"/>
    <col min="4614" max="4614" width="11" style="8" customWidth="1"/>
    <col min="4615" max="4616" width="12.28515625" style="8" customWidth="1"/>
    <col min="4617" max="4617" width="10.7109375" style="8" customWidth="1"/>
    <col min="4618" max="4618" width="10.28515625" style="8" customWidth="1"/>
    <col min="4619" max="4619" width="9" style="8" customWidth="1"/>
    <col min="4620" max="4620" width="10.28515625" style="8" customWidth="1"/>
    <col min="4621" max="4621" width="9.85546875" style="8" customWidth="1"/>
    <col min="4622" max="4622" width="12.28515625" style="8" customWidth="1"/>
    <col min="4623" max="4623" width="11.42578125" style="8" customWidth="1"/>
    <col min="4624" max="4624" width="12.85546875" style="8" customWidth="1"/>
    <col min="4625" max="4625" width="11.7109375" style="8" customWidth="1"/>
    <col min="4626" max="4626" width="8.7109375" style="8" customWidth="1"/>
    <col min="4627" max="4627" width="10.42578125" style="8" bestFit="1" customWidth="1"/>
    <col min="4628" max="4628" width="9.28515625" style="8" customWidth="1"/>
    <col min="4629" max="4629" width="9.7109375" style="8" customWidth="1"/>
    <col min="4630" max="4631" width="12.28515625" style="8" customWidth="1"/>
    <col min="4632" max="4632" width="10.28515625" style="8" customWidth="1"/>
    <col min="4633" max="4633" width="12.28515625" style="8" customWidth="1"/>
    <col min="4634" max="4634" width="10.7109375" style="8" customWidth="1"/>
    <col min="4635" max="4635" width="11.5703125" style="8" customWidth="1"/>
    <col min="4636" max="4636" width="12.28515625" style="8" customWidth="1"/>
    <col min="4637" max="4637" width="19.42578125" style="8" customWidth="1"/>
    <col min="4638" max="4864" width="9.140625" style="8"/>
    <col min="4865" max="4865" width="10.42578125" style="8" customWidth="1"/>
    <col min="4866" max="4866" width="23.140625" style="8" customWidth="1"/>
    <col min="4867" max="4867" width="11" style="8" customWidth="1"/>
    <col min="4868" max="4868" width="12.28515625" style="8" customWidth="1"/>
    <col min="4869" max="4869" width="10.7109375" style="8" customWidth="1"/>
    <col min="4870" max="4870" width="11" style="8" customWidth="1"/>
    <col min="4871" max="4872" width="12.28515625" style="8" customWidth="1"/>
    <col min="4873" max="4873" width="10.7109375" style="8" customWidth="1"/>
    <col min="4874" max="4874" width="10.28515625" style="8" customWidth="1"/>
    <col min="4875" max="4875" width="9" style="8" customWidth="1"/>
    <col min="4876" max="4876" width="10.28515625" style="8" customWidth="1"/>
    <col min="4877" max="4877" width="9.85546875" style="8" customWidth="1"/>
    <col min="4878" max="4878" width="12.28515625" style="8" customWidth="1"/>
    <col min="4879" max="4879" width="11.42578125" style="8" customWidth="1"/>
    <col min="4880" max="4880" width="12.85546875" style="8" customWidth="1"/>
    <col min="4881" max="4881" width="11.7109375" style="8" customWidth="1"/>
    <col min="4882" max="4882" width="8.7109375" style="8" customWidth="1"/>
    <col min="4883" max="4883" width="10.42578125" style="8" bestFit="1" customWidth="1"/>
    <col min="4884" max="4884" width="9.28515625" style="8" customWidth="1"/>
    <col min="4885" max="4885" width="9.7109375" style="8" customWidth="1"/>
    <col min="4886" max="4887" width="12.28515625" style="8" customWidth="1"/>
    <col min="4888" max="4888" width="10.28515625" style="8" customWidth="1"/>
    <col min="4889" max="4889" width="12.28515625" style="8" customWidth="1"/>
    <col min="4890" max="4890" width="10.7109375" style="8" customWidth="1"/>
    <col min="4891" max="4891" width="11.5703125" style="8" customWidth="1"/>
    <col min="4892" max="4892" width="12.28515625" style="8" customWidth="1"/>
    <col min="4893" max="4893" width="19.42578125" style="8" customWidth="1"/>
    <col min="4894" max="5120" width="9.140625" style="8"/>
    <col min="5121" max="5121" width="10.42578125" style="8" customWidth="1"/>
    <col min="5122" max="5122" width="23.140625" style="8" customWidth="1"/>
    <col min="5123" max="5123" width="11" style="8" customWidth="1"/>
    <col min="5124" max="5124" width="12.28515625" style="8" customWidth="1"/>
    <col min="5125" max="5125" width="10.7109375" style="8" customWidth="1"/>
    <col min="5126" max="5126" width="11" style="8" customWidth="1"/>
    <col min="5127" max="5128" width="12.28515625" style="8" customWidth="1"/>
    <col min="5129" max="5129" width="10.7109375" style="8" customWidth="1"/>
    <col min="5130" max="5130" width="10.28515625" style="8" customWidth="1"/>
    <col min="5131" max="5131" width="9" style="8" customWidth="1"/>
    <col min="5132" max="5132" width="10.28515625" style="8" customWidth="1"/>
    <col min="5133" max="5133" width="9.85546875" style="8" customWidth="1"/>
    <col min="5134" max="5134" width="12.28515625" style="8" customWidth="1"/>
    <col min="5135" max="5135" width="11.42578125" style="8" customWidth="1"/>
    <col min="5136" max="5136" width="12.85546875" style="8" customWidth="1"/>
    <col min="5137" max="5137" width="11.7109375" style="8" customWidth="1"/>
    <col min="5138" max="5138" width="8.7109375" style="8" customWidth="1"/>
    <col min="5139" max="5139" width="10.42578125" style="8" bestFit="1" customWidth="1"/>
    <col min="5140" max="5140" width="9.28515625" style="8" customWidth="1"/>
    <col min="5141" max="5141" width="9.7109375" style="8" customWidth="1"/>
    <col min="5142" max="5143" width="12.28515625" style="8" customWidth="1"/>
    <col min="5144" max="5144" width="10.28515625" style="8" customWidth="1"/>
    <col min="5145" max="5145" width="12.28515625" style="8" customWidth="1"/>
    <col min="5146" max="5146" width="10.7109375" style="8" customWidth="1"/>
    <col min="5147" max="5147" width="11.5703125" style="8" customWidth="1"/>
    <col min="5148" max="5148" width="12.28515625" style="8" customWidth="1"/>
    <col min="5149" max="5149" width="19.42578125" style="8" customWidth="1"/>
    <col min="5150" max="5376" width="9.140625" style="8"/>
    <col min="5377" max="5377" width="10.42578125" style="8" customWidth="1"/>
    <col min="5378" max="5378" width="23.140625" style="8" customWidth="1"/>
    <col min="5379" max="5379" width="11" style="8" customWidth="1"/>
    <col min="5380" max="5380" width="12.28515625" style="8" customWidth="1"/>
    <col min="5381" max="5381" width="10.7109375" style="8" customWidth="1"/>
    <col min="5382" max="5382" width="11" style="8" customWidth="1"/>
    <col min="5383" max="5384" width="12.28515625" style="8" customWidth="1"/>
    <col min="5385" max="5385" width="10.7109375" style="8" customWidth="1"/>
    <col min="5386" max="5386" width="10.28515625" style="8" customWidth="1"/>
    <col min="5387" max="5387" width="9" style="8" customWidth="1"/>
    <col min="5388" max="5388" width="10.28515625" style="8" customWidth="1"/>
    <col min="5389" max="5389" width="9.85546875" style="8" customWidth="1"/>
    <col min="5390" max="5390" width="12.28515625" style="8" customWidth="1"/>
    <col min="5391" max="5391" width="11.42578125" style="8" customWidth="1"/>
    <col min="5392" max="5392" width="12.85546875" style="8" customWidth="1"/>
    <col min="5393" max="5393" width="11.7109375" style="8" customWidth="1"/>
    <col min="5394" max="5394" width="8.7109375" style="8" customWidth="1"/>
    <col min="5395" max="5395" width="10.42578125" style="8" bestFit="1" customWidth="1"/>
    <col min="5396" max="5396" width="9.28515625" style="8" customWidth="1"/>
    <col min="5397" max="5397" width="9.7109375" style="8" customWidth="1"/>
    <col min="5398" max="5399" width="12.28515625" style="8" customWidth="1"/>
    <col min="5400" max="5400" width="10.28515625" style="8" customWidth="1"/>
    <col min="5401" max="5401" width="12.28515625" style="8" customWidth="1"/>
    <col min="5402" max="5402" width="10.7109375" style="8" customWidth="1"/>
    <col min="5403" max="5403" width="11.5703125" style="8" customWidth="1"/>
    <col min="5404" max="5404" width="12.28515625" style="8" customWidth="1"/>
    <col min="5405" max="5405" width="19.42578125" style="8" customWidth="1"/>
    <col min="5406" max="5632" width="9.140625" style="8"/>
    <col min="5633" max="5633" width="10.42578125" style="8" customWidth="1"/>
    <col min="5634" max="5634" width="23.140625" style="8" customWidth="1"/>
    <col min="5635" max="5635" width="11" style="8" customWidth="1"/>
    <col min="5636" max="5636" width="12.28515625" style="8" customWidth="1"/>
    <col min="5637" max="5637" width="10.7109375" style="8" customWidth="1"/>
    <col min="5638" max="5638" width="11" style="8" customWidth="1"/>
    <col min="5639" max="5640" width="12.28515625" style="8" customWidth="1"/>
    <col min="5641" max="5641" width="10.7109375" style="8" customWidth="1"/>
    <col min="5642" max="5642" width="10.28515625" style="8" customWidth="1"/>
    <col min="5643" max="5643" width="9" style="8" customWidth="1"/>
    <col min="5644" max="5644" width="10.28515625" style="8" customWidth="1"/>
    <col min="5645" max="5645" width="9.85546875" style="8" customWidth="1"/>
    <col min="5646" max="5646" width="12.28515625" style="8" customWidth="1"/>
    <col min="5647" max="5647" width="11.42578125" style="8" customWidth="1"/>
    <col min="5648" max="5648" width="12.85546875" style="8" customWidth="1"/>
    <col min="5649" max="5649" width="11.7109375" style="8" customWidth="1"/>
    <col min="5650" max="5650" width="8.7109375" style="8" customWidth="1"/>
    <col min="5651" max="5651" width="10.42578125" style="8" bestFit="1" customWidth="1"/>
    <col min="5652" max="5652" width="9.28515625" style="8" customWidth="1"/>
    <col min="5653" max="5653" width="9.7109375" style="8" customWidth="1"/>
    <col min="5654" max="5655" width="12.28515625" style="8" customWidth="1"/>
    <col min="5656" max="5656" width="10.28515625" style="8" customWidth="1"/>
    <col min="5657" max="5657" width="12.28515625" style="8" customWidth="1"/>
    <col min="5658" max="5658" width="10.7109375" style="8" customWidth="1"/>
    <col min="5659" max="5659" width="11.5703125" style="8" customWidth="1"/>
    <col min="5660" max="5660" width="12.28515625" style="8" customWidth="1"/>
    <col min="5661" max="5661" width="19.42578125" style="8" customWidth="1"/>
    <col min="5662" max="5888" width="9.140625" style="8"/>
    <col min="5889" max="5889" width="10.42578125" style="8" customWidth="1"/>
    <col min="5890" max="5890" width="23.140625" style="8" customWidth="1"/>
    <col min="5891" max="5891" width="11" style="8" customWidth="1"/>
    <col min="5892" max="5892" width="12.28515625" style="8" customWidth="1"/>
    <col min="5893" max="5893" width="10.7109375" style="8" customWidth="1"/>
    <col min="5894" max="5894" width="11" style="8" customWidth="1"/>
    <col min="5895" max="5896" width="12.28515625" style="8" customWidth="1"/>
    <col min="5897" max="5897" width="10.7109375" style="8" customWidth="1"/>
    <col min="5898" max="5898" width="10.28515625" style="8" customWidth="1"/>
    <col min="5899" max="5899" width="9" style="8" customWidth="1"/>
    <col min="5900" max="5900" width="10.28515625" style="8" customWidth="1"/>
    <col min="5901" max="5901" width="9.85546875" style="8" customWidth="1"/>
    <col min="5902" max="5902" width="12.28515625" style="8" customWidth="1"/>
    <col min="5903" max="5903" width="11.42578125" style="8" customWidth="1"/>
    <col min="5904" max="5904" width="12.85546875" style="8" customWidth="1"/>
    <col min="5905" max="5905" width="11.7109375" style="8" customWidth="1"/>
    <col min="5906" max="5906" width="8.7109375" style="8" customWidth="1"/>
    <col min="5907" max="5907" width="10.42578125" style="8" bestFit="1" customWidth="1"/>
    <col min="5908" max="5908" width="9.28515625" style="8" customWidth="1"/>
    <col min="5909" max="5909" width="9.7109375" style="8" customWidth="1"/>
    <col min="5910" max="5911" width="12.28515625" style="8" customWidth="1"/>
    <col min="5912" max="5912" width="10.28515625" style="8" customWidth="1"/>
    <col min="5913" max="5913" width="12.28515625" style="8" customWidth="1"/>
    <col min="5914" max="5914" width="10.7109375" style="8" customWidth="1"/>
    <col min="5915" max="5915" width="11.5703125" style="8" customWidth="1"/>
    <col min="5916" max="5916" width="12.28515625" style="8" customWidth="1"/>
    <col min="5917" max="5917" width="19.42578125" style="8" customWidth="1"/>
    <col min="5918" max="6144" width="9.140625" style="8"/>
    <col min="6145" max="6145" width="10.42578125" style="8" customWidth="1"/>
    <col min="6146" max="6146" width="23.140625" style="8" customWidth="1"/>
    <col min="6147" max="6147" width="11" style="8" customWidth="1"/>
    <col min="6148" max="6148" width="12.28515625" style="8" customWidth="1"/>
    <col min="6149" max="6149" width="10.7109375" style="8" customWidth="1"/>
    <col min="6150" max="6150" width="11" style="8" customWidth="1"/>
    <col min="6151" max="6152" width="12.28515625" style="8" customWidth="1"/>
    <col min="6153" max="6153" width="10.7109375" style="8" customWidth="1"/>
    <col min="6154" max="6154" width="10.28515625" style="8" customWidth="1"/>
    <col min="6155" max="6155" width="9" style="8" customWidth="1"/>
    <col min="6156" max="6156" width="10.28515625" style="8" customWidth="1"/>
    <col min="6157" max="6157" width="9.85546875" style="8" customWidth="1"/>
    <col min="6158" max="6158" width="12.28515625" style="8" customWidth="1"/>
    <col min="6159" max="6159" width="11.42578125" style="8" customWidth="1"/>
    <col min="6160" max="6160" width="12.85546875" style="8" customWidth="1"/>
    <col min="6161" max="6161" width="11.7109375" style="8" customWidth="1"/>
    <col min="6162" max="6162" width="8.7109375" style="8" customWidth="1"/>
    <col min="6163" max="6163" width="10.42578125" style="8" bestFit="1" customWidth="1"/>
    <col min="6164" max="6164" width="9.28515625" style="8" customWidth="1"/>
    <col min="6165" max="6165" width="9.7109375" style="8" customWidth="1"/>
    <col min="6166" max="6167" width="12.28515625" style="8" customWidth="1"/>
    <col min="6168" max="6168" width="10.28515625" style="8" customWidth="1"/>
    <col min="6169" max="6169" width="12.28515625" style="8" customWidth="1"/>
    <col min="6170" max="6170" width="10.7109375" style="8" customWidth="1"/>
    <col min="6171" max="6171" width="11.5703125" style="8" customWidth="1"/>
    <col min="6172" max="6172" width="12.28515625" style="8" customWidth="1"/>
    <col min="6173" max="6173" width="19.42578125" style="8" customWidth="1"/>
    <col min="6174" max="6400" width="9.140625" style="8"/>
    <col min="6401" max="6401" width="10.42578125" style="8" customWidth="1"/>
    <col min="6402" max="6402" width="23.140625" style="8" customWidth="1"/>
    <col min="6403" max="6403" width="11" style="8" customWidth="1"/>
    <col min="6404" max="6404" width="12.28515625" style="8" customWidth="1"/>
    <col min="6405" max="6405" width="10.7109375" style="8" customWidth="1"/>
    <col min="6406" max="6406" width="11" style="8" customWidth="1"/>
    <col min="6407" max="6408" width="12.28515625" style="8" customWidth="1"/>
    <col min="6409" max="6409" width="10.7109375" style="8" customWidth="1"/>
    <col min="6410" max="6410" width="10.28515625" style="8" customWidth="1"/>
    <col min="6411" max="6411" width="9" style="8" customWidth="1"/>
    <col min="6412" max="6412" width="10.28515625" style="8" customWidth="1"/>
    <col min="6413" max="6413" width="9.85546875" style="8" customWidth="1"/>
    <col min="6414" max="6414" width="12.28515625" style="8" customWidth="1"/>
    <col min="6415" max="6415" width="11.42578125" style="8" customWidth="1"/>
    <col min="6416" max="6416" width="12.85546875" style="8" customWidth="1"/>
    <col min="6417" max="6417" width="11.7109375" style="8" customWidth="1"/>
    <col min="6418" max="6418" width="8.7109375" style="8" customWidth="1"/>
    <col min="6419" max="6419" width="10.42578125" style="8" bestFit="1" customWidth="1"/>
    <col min="6420" max="6420" width="9.28515625" style="8" customWidth="1"/>
    <col min="6421" max="6421" width="9.7109375" style="8" customWidth="1"/>
    <col min="6422" max="6423" width="12.28515625" style="8" customWidth="1"/>
    <col min="6424" max="6424" width="10.28515625" style="8" customWidth="1"/>
    <col min="6425" max="6425" width="12.28515625" style="8" customWidth="1"/>
    <col min="6426" max="6426" width="10.7109375" style="8" customWidth="1"/>
    <col min="6427" max="6427" width="11.5703125" style="8" customWidth="1"/>
    <col min="6428" max="6428" width="12.28515625" style="8" customWidth="1"/>
    <col min="6429" max="6429" width="19.42578125" style="8" customWidth="1"/>
    <col min="6430" max="6656" width="9.140625" style="8"/>
    <col min="6657" max="6657" width="10.42578125" style="8" customWidth="1"/>
    <col min="6658" max="6658" width="23.140625" style="8" customWidth="1"/>
    <col min="6659" max="6659" width="11" style="8" customWidth="1"/>
    <col min="6660" max="6660" width="12.28515625" style="8" customWidth="1"/>
    <col min="6661" max="6661" width="10.7109375" style="8" customWidth="1"/>
    <col min="6662" max="6662" width="11" style="8" customWidth="1"/>
    <col min="6663" max="6664" width="12.28515625" style="8" customWidth="1"/>
    <col min="6665" max="6665" width="10.7109375" style="8" customWidth="1"/>
    <col min="6666" max="6666" width="10.28515625" style="8" customWidth="1"/>
    <col min="6667" max="6667" width="9" style="8" customWidth="1"/>
    <col min="6668" max="6668" width="10.28515625" style="8" customWidth="1"/>
    <col min="6669" max="6669" width="9.85546875" style="8" customWidth="1"/>
    <col min="6670" max="6670" width="12.28515625" style="8" customWidth="1"/>
    <col min="6671" max="6671" width="11.42578125" style="8" customWidth="1"/>
    <col min="6672" max="6672" width="12.85546875" style="8" customWidth="1"/>
    <col min="6673" max="6673" width="11.7109375" style="8" customWidth="1"/>
    <col min="6674" max="6674" width="8.7109375" style="8" customWidth="1"/>
    <col min="6675" max="6675" width="10.42578125" style="8" bestFit="1" customWidth="1"/>
    <col min="6676" max="6676" width="9.28515625" style="8" customWidth="1"/>
    <col min="6677" max="6677" width="9.7109375" style="8" customWidth="1"/>
    <col min="6678" max="6679" width="12.28515625" style="8" customWidth="1"/>
    <col min="6680" max="6680" width="10.28515625" style="8" customWidth="1"/>
    <col min="6681" max="6681" width="12.28515625" style="8" customWidth="1"/>
    <col min="6682" max="6682" width="10.7109375" style="8" customWidth="1"/>
    <col min="6683" max="6683" width="11.5703125" style="8" customWidth="1"/>
    <col min="6684" max="6684" width="12.28515625" style="8" customWidth="1"/>
    <col min="6685" max="6685" width="19.42578125" style="8" customWidth="1"/>
    <col min="6686" max="6912" width="9.140625" style="8"/>
    <col min="6913" max="6913" width="10.42578125" style="8" customWidth="1"/>
    <col min="6914" max="6914" width="23.140625" style="8" customWidth="1"/>
    <col min="6915" max="6915" width="11" style="8" customWidth="1"/>
    <col min="6916" max="6916" width="12.28515625" style="8" customWidth="1"/>
    <col min="6917" max="6917" width="10.7109375" style="8" customWidth="1"/>
    <col min="6918" max="6918" width="11" style="8" customWidth="1"/>
    <col min="6919" max="6920" width="12.28515625" style="8" customWidth="1"/>
    <col min="6921" max="6921" width="10.7109375" style="8" customWidth="1"/>
    <col min="6922" max="6922" width="10.28515625" style="8" customWidth="1"/>
    <col min="6923" max="6923" width="9" style="8" customWidth="1"/>
    <col min="6924" max="6924" width="10.28515625" style="8" customWidth="1"/>
    <col min="6925" max="6925" width="9.85546875" style="8" customWidth="1"/>
    <col min="6926" max="6926" width="12.28515625" style="8" customWidth="1"/>
    <col min="6927" max="6927" width="11.42578125" style="8" customWidth="1"/>
    <col min="6928" max="6928" width="12.85546875" style="8" customWidth="1"/>
    <col min="6929" max="6929" width="11.7109375" style="8" customWidth="1"/>
    <col min="6930" max="6930" width="8.7109375" style="8" customWidth="1"/>
    <col min="6931" max="6931" width="10.42578125" style="8" bestFit="1" customWidth="1"/>
    <col min="6932" max="6932" width="9.28515625" style="8" customWidth="1"/>
    <col min="6933" max="6933" width="9.7109375" style="8" customWidth="1"/>
    <col min="6934" max="6935" width="12.28515625" style="8" customWidth="1"/>
    <col min="6936" max="6936" width="10.28515625" style="8" customWidth="1"/>
    <col min="6937" max="6937" width="12.28515625" style="8" customWidth="1"/>
    <col min="6938" max="6938" width="10.7109375" style="8" customWidth="1"/>
    <col min="6939" max="6939" width="11.5703125" style="8" customWidth="1"/>
    <col min="6940" max="6940" width="12.28515625" style="8" customWidth="1"/>
    <col min="6941" max="6941" width="19.42578125" style="8" customWidth="1"/>
    <col min="6942" max="7168" width="9.140625" style="8"/>
    <col min="7169" max="7169" width="10.42578125" style="8" customWidth="1"/>
    <col min="7170" max="7170" width="23.140625" style="8" customWidth="1"/>
    <col min="7171" max="7171" width="11" style="8" customWidth="1"/>
    <col min="7172" max="7172" width="12.28515625" style="8" customWidth="1"/>
    <col min="7173" max="7173" width="10.7109375" style="8" customWidth="1"/>
    <col min="7174" max="7174" width="11" style="8" customWidth="1"/>
    <col min="7175" max="7176" width="12.28515625" style="8" customWidth="1"/>
    <col min="7177" max="7177" width="10.7109375" style="8" customWidth="1"/>
    <col min="7178" max="7178" width="10.28515625" style="8" customWidth="1"/>
    <col min="7179" max="7179" width="9" style="8" customWidth="1"/>
    <col min="7180" max="7180" width="10.28515625" style="8" customWidth="1"/>
    <col min="7181" max="7181" width="9.85546875" style="8" customWidth="1"/>
    <col min="7182" max="7182" width="12.28515625" style="8" customWidth="1"/>
    <col min="7183" max="7183" width="11.42578125" style="8" customWidth="1"/>
    <col min="7184" max="7184" width="12.85546875" style="8" customWidth="1"/>
    <col min="7185" max="7185" width="11.7109375" style="8" customWidth="1"/>
    <col min="7186" max="7186" width="8.7109375" style="8" customWidth="1"/>
    <col min="7187" max="7187" width="10.42578125" style="8" bestFit="1" customWidth="1"/>
    <col min="7188" max="7188" width="9.28515625" style="8" customWidth="1"/>
    <col min="7189" max="7189" width="9.7109375" style="8" customWidth="1"/>
    <col min="7190" max="7191" width="12.28515625" style="8" customWidth="1"/>
    <col min="7192" max="7192" width="10.28515625" style="8" customWidth="1"/>
    <col min="7193" max="7193" width="12.28515625" style="8" customWidth="1"/>
    <col min="7194" max="7194" width="10.7109375" style="8" customWidth="1"/>
    <col min="7195" max="7195" width="11.5703125" style="8" customWidth="1"/>
    <col min="7196" max="7196" width="12.28515625" style="8" customWidth="1"/>
    <col min="7197" max="7197" width="19.42578125" style="8" customWidth="1"/>
    <col min="7198" max="7424" width="9.140625" style="8"/>
    <col min="7425" max="7425" width="10.42578125" style="8" customWidth="1"/>
    <col min="7426" max="7426" width="23.140625" style="8" customWidth="1"/>
    <col min="7427" max="7427" width="11" style="8" customWidth="1"/>
    <col min="7428" max="7428" width="12.28515625" style="8" customWidth="1"/>
    <col min="7429" max="7429" width="10.7109375" style="8" customWidth="1"/>
    <col min="7430" max="7430" width="11" style="8" customWidth="1"/>
    <col min="7431" max="7432" width="12.28515625" style="8" customWidth="1"/>
    <col min="7433" max="7433" width="10.7109375" style="8" customWidth="1"/>
    <col min="7434" max="7434" width="10.28515625" style="8" customWidth="1"/>
    <col min="7435" max="7435" width="9" style="8" customWidth="1"/>
    <col min="7436" max="7436" width="10.28515625" style="8" customWidth="1"/>
    <col min="7437" max="7437" width="9.85546875" style="8" customWidth="1"/>
    <col min="7438" max="7438" width="12.28515625" style="8" customWidth="1"/>
    <col min="7439" max="7439" width="11.42578125" style="8" customWidth="1"/>
    <col min="7440" max="7440" width="12.85546875" style="8" customWidth="1"/>
    <col min="7441" max="7441" width="11.7109375" style="8" customWidth="1"/>
    <col min="7442" max="7442" width="8.7109375" style="8" customWidth="1"/>
    <col min="7443" max="7443" width="10.42578125" style="8" bestFit="1" customWidth="1"/>
    <col min="7444" max="7444" width="9.28515625" style="8" customWidth="1"/>
    <col min="7445" max="7445" width="9.7109375" style="8" customWidth="1"/>
    <col min="7446" max="7447" width="12.28515625" style="8" customWidth="1"/>
    <col min="7448" max="7448" width="10.28515625" style="8" customWidth="1"/>
    <col min="7449" max="7449" width="12.28515625" style="8" customWidth="1"/>
    <col min="7450" max="7450" width="10.7109375" style="8" customWidth="1"/>
    <col min="7451" max="7451" width="11.5703125" style="8" customWidth="1"/>
    <col min="7452" max="7452" width="12.28515625" style="8" customWidth="1"/>
    <col min="7453" max="7453" width="19.42578125" style="8" customWidth="1"/>
    <col min="7454" max="7680" width="9.140625" style="8"/>
    <col min="7681" max="7681" width="10.42578125" style="8" customWidth="1"/>
    <col min="7682" max="7682" width="23.140625" style="8" customWidth="1"/>
    <col min="7683" max="7683" width="11" style="8" customWidth="1"/>
    <col min="7684" max="7684" width="12.28515625" style="8" customWidth="1"/>
    <col min="7685" max="7685" width="10.7109375" style="8" customWidth="1"/>
    <col min="7686" max="7686" width="11" style="8" customWidth="1"/>
    <col min="7687" max="7688" width="12.28515625" style="8" customWidth="1"/>
    <col min="7689" max="7689" width="10.7109375" style="8" customWidth="1"/>
    <col min="7690" max="7690" width="10.28515625" style="8" customWidth="1"/>
    <col min="7691" max="7691" width="9" style="8" customWidth="1"/>
    <col min="7692" max="7692" width="10.28515625" style="8" customWidth="1"/>
    <col min="7693" max="7693" width="9.85546875" style="8" customWidth="1"/>
    <col min="7694" max="7694" width="12.28515625" style="8" customWidth="1"/>
    <col min="7695" max="7695" width="11.42578125" style="8" customWidth="1"/>
    <col min="7696" max="7696" width="12.85546875" style="8" customWidth="1"/>
    <col min="7697" max="7697" width="11.7109375" style="8" customWidth="1"/>
    <col min="7698" max="7698" width="8.7109375" style="8" customWidth="1"/>
    <col min="7699" max="7699" width="10.42578125" style="8" bestFit="1" customWidth="1"/>
    <col min="7700" max="7700" width="9.28515625" style="8" customWidth="1"/>
    <col min="7701" max="7701" width="9.7109375" style="8" customWidth="1"/>
    <col min="7702" max="7703" width="12.28515625" style="8" customWidth="1"/>
    <col min="7704" max="7704" width="10.28515625" style="8" customWidth="1"/>
    <col min="7705" max="7705" width="12.28515625" style="8" customWidth="1"/>
    <col min="7706" max="7706" width="10.7109375" style="8" customWidth="1"/>
    <col min="7707" max="7707" width="11.5703125" style="8" customWidth="1"/>
    <col min="7708" max="7708" width="12.28515625" style="8" customWidth="1"/>
    <col min="7709" max="7709" width="19.42578125" style="8" customWidth="1"/>
    <col min="7710" max="7936" width="9.140625" style="8"/>
    <col min="7937" max="7937" width="10.42578125" style="8" customWidth="1"/>
    <col min="7938" max="7938" width="23.140625" style="8" customWidth="1"/>
    <col min="7939" max="7939" width="11" style="8" customWidth="1"/>
    <col min="7940" max="7940" width="12.28515625" style="8" customWidth="1"/>
    <col min="7941" max="7941" width="10.7109375" style="8" customWidth="1"/>
    <col min="7942" max="7942" width="11" style="8" customWidth="1"/>
    <col min="7943" max="7944" width="12.28515625" style="8" customWidth="1"/>
    <col min="7945" max="7945" width="10.7109375" style="8" customWidth="1"/>
    <col min="7946" max="7946" width="10.28515625" style="8" customWidth="1"/>
    <col min="7947" max="7947" width="9" style="8" customWidth="1"/>
    <col min="7948" max="7948" width="10.28515625" style="8" customWidth="1"/>
    <col min="7949" max="7949" width="9.85546875" style="8" customWidth="1"/>
    <col min="7950" max="7950" width="12.28515625" style="8" customWidth="1"/>
    <col min="7951" max="7951" width="11.42578125" style="8" customWidth="1"/>
    <col min="7952" max="7952" width="12.85546875" style="8" customWidth="1"/>
    <col min="7953" max="7953" width="11.7109375" style="8" customWidth="1"/>
    <col min="7954" max="7954" width="8.7109375" style="8" customWidth="1"/>
    <col min="7955" max="7955" width="10.42578125" style="8" bestFit="1" customWidth="1"/>
    <col min="7956" max="7956" width="9.28515625" style="8" customWidth="1"/>
    <col min="7957" max="7957" width="9.7109375" style="8" customWidth="1"/>
    <col min="7958" max="7959" width="12.28515625" style="8" customWidth="1"/>
    <col min="7960" max="7960" width="10.28515625" style="8" customWidth="1"/>
    <col min="7961" max="7961" width="12.28515625" style="8" customWidth="1"/>
    <col min="7962" max="7962" width="10.7109375" style="8" customWidth="1"/>
    <col min="7963" max="7963" width="11.5703125" style="8" customWidth="1"/>
    <col min="7964" max="7964" width="12.28515625" style="8" customWidth="1"/>
    <col min="7965" max="7965" width="19.42578125" style="8" customWidth="1"/>
    <col min="7966" max="8192" width="9.140625" style="8"/>
    <col min="8193" max="8193" width="10.42578125" style="8" customWidth="1"/>
    <col min="8194" max="8194" width="23.140625" style="8" customWidth="1"/>
    <col min="8195" max="8195" width="11" style="8" customWidth="1"/>
    <col min="8196" max="8196" width="12.28515625" style="8" customWidth="1"/>
    <col min="8197" max="8197" width="10.7109375" style="8" customWidth="1"/>
    <col min="8198" max="8198" width="11" style="8" customWidth="1"/>
    <col min="8199" max="8200" width="12.28515625" style="8" customWidth="1"/>
    <col min="8201" max="8201" width="10.7109375" style="8" customWidth="1"/>
    <col min="8202" max="8202" width="10.28515625" style="8" customWidth="1"/>
    <col min="8203" max="8203" width="9" style="8" customWidth="1"/>
    <col min="8204" max="8204" width="10.28515625" style="8" customWidth="1"/>
    <col min="8205" max="8205" width="9.85546875" style="8" customWidth="1"/>
    <col min="8206" max="8206" width="12.28515625" style="8" customWidth="1"/>
    <col min="8207" max="8207" width="11.42578125" style="8" customWidth="1"/>
    <col min="8208" max="8208" width="12.85546875" style="8" customWidth="1"/>
    <col min="8209" max="8209" width="11.7109375" style="8" customWidth="1"/>
    <col min="8210" max="8210" width="8.7109375" style="8" customWidth="1"/>
    <col min="8211" max="8211" width="10.42578125" style="8" bestFit="1" customWidth="1"/>
    <col min="8212" max="8212" width="9.28515625" style="8" customWidth="1"/>
    <col min="8213" max="8213" width="9.7109375" style="8" customWidth="1"/>
    <col min="8214" max="8215" width="12.28515625" style="8" customWidth="1"/>
    <col min="8216" max="8216" width="10.28515625" style="8" customWidth="1"/>
    <col min="8217" max="8217" width="12.28515625" style="8" customWidth="1"/>
    <col min="8218" max="8218" width="10.7109375" style="8" customWidth="1"/>
    <col min="8219" max="8219" width="11.5703125" style="8" customWidth="1"/>
    <col min="8220" max="8220" width="12.28515625" style="8" customWidth="1"/>
    <col min="8221" max="8221" width="19.42578125" style="8" customWidth="1"/>
    <col min="8222" max="8448" width="9.140625" style="8"/>
    <col min="8449" max="8449" width="10.42578125" style="8" customWidth="1"/>
    <col min="8450" max="8450" width="23.140625" style="8" customWidth="1"/>
    <col min="8451" max="8451" width="11" style="8" customWidth="1"/>
    <col min="8452" max="8452" width="12.28515625" style="8" customWidth="1"/>
    <col min="8453" max="8453" width="10.7109375" style="8" customWidth="1"/>
    <col min="8454" max="8454" width="11" style="8" customWidth="1"/>
    <col min="8455" max="8456" width="12.28515625" style="8" customWidth="1"/>
    <col min="8457" max="8457" width="10.7109375" style="8" customWidth="1"/>
    <col min="8458" max="8458" width="10.28515625" style="8" customWidth="1"/>
    <col min="8459" max="8459" width="9" style="8" customWidth="1"/>
    <col min="8460" max="8460" width="10.28515625" style="8" customWidth="1"/>
    <col min="8461" max="8461" width="9.85546875" style="8" customWidth="1"/>
    <col min="8462" max="8462" width="12.28515625" style="8" customWidth="1"/>
    <col min="8463" max="8463" width="11.42578125" style="8" customWidth="1"/>
    <col min="8464" max="8464" width="12.85546875" style="8" customWidth="1"/>
    <col min="8465" max="8465" width="11.7109375" style="8" customWidth="1"/>
    <col min="8466" max="8466" width="8.7109375" style="8" customWidth="1"/>
    <col min="8467" max="8467" width="10.42578125" style="8" bestFit="1" customWidth="1"/>
    <col min="8468" max="8468" width="9.28515625" style="8" customWidth="1"/>
    <col min="8469" max="8469" width="9.7109375" style="8" customWidth="1"/>
    <col min="8470" max="8471" width="12.28515625" style="8" customWidth="1"/>
    <col min="8472" max="8472" width="10.28515625" style="8" customWidth="1"/>
    <col min="8473" max="8473" width="12.28515625" style="8" customWidth="1"/>
    <col min="8474" max="8474" width="10.7109375" style="8" customWidth="1"/>
    <col min="8475" max="8475" width="11.5703125" style="8" customWidth="1"/>
    <col min="8476" max="8476" width="12.28515625" style="8" customWidth="1"/>
    <col min="8477" max="8477" width="19.42578125" style="8" customWidth="1"/>
    <col min="8478" max="8704" width="9.140625" style="8"/>
    <col min="8705" max="8705" width="10.42578125" style="8" customWidth="1"/>
    <col min="8706" max="8706" width="23.140625" style="8" customWidth="1"/>
    <col min="8707" max="8707" width="11" style="8" customWidth="1"/>
    <col min="8708" max="8708" width="12.28515625" style="8" customWidth="1"/>
    <col min="8709" max="8709" width="10.7109375" style="8" customWidth="1"/>
    <col min="8710" max="8710" width="11" style="8" customWidth="1"/>
    <col min="8711" max="8712" width="12.28515625" style="8" customWidth="1"/>
    <col min="8713" max="8713" width="10.7109375" style="8" customWidth="1"/>
    <col min="8714" max="8714" width="10.28515625" style="8" customWidth="1"/>
    <col min="8715" max="8715" width="9" style="8" customWidth="1"/>
    <col min="8716" max="8716" width="10.28515625" style="8" customWidth="1"/>
    <col min="8717" max="8717" width="9.85546875" style="8" customWidth="1"/>
    <col min="8718" max="8718" width="12.28515625" style="8" customWidth="1"/>
    <col min="8719" max="8719" width="11.42578125" style="8" customWidth="1"/>
    <col min="8720" max="8720" width="12.85546875" style="8" customWidth="1"/>
    <col min="8721" max="8721" width="11.7109375" style="8" customWidth="1"/>
    <col min="8722" max="8722" width="8.7109375" style="8" customWidth="1"/>
    <col min="8723" max="8723" width="10.42578125" style="8" bestFit="1" customWidth="1"/>
    <col min="8724" max="8724" width="9.28515625" style="8" customWidth="1"/>
    <col min="8725" max="8725" width="9.7109375" style="8" customWidth="1"/>
    <col min="8726" max="8727" width="12.28515625" style="8" customWidth="1"/>
    <col min="8728" max="8728" width="10.28515625" style="8" customWidth="1"/>
    <col min="8729" max="8729" width="12.28515625" style="8" customWidth="1"/>
    <col min="8730" max="8730" width="10.7109375" style="8" customWidth="1"/>
    <col min="8731" max="8731" width="11.5703125" style="8" customWidth="1"/>
    <col min="8732" max="8732" width="12.28515625" style="8" customWidth="1"/>
    <col min="8733" max="8733" width="19.42578125" style="8" customWidth="1"/>
    <col min="8734" max="8960" width="9.140625" style="8"/>
    <col min="8961" max="8961" width="10.42578125" style="8" customWidth="1"/>
    <col min="8962" max="8962" width="23.140625" style="8" customWidth="1"/>
    <col min="8963" max="8963" width="11" style="8" customWidth="1"/>
    <col min="8964" max="8964" width="12.28515625" style="8" customWidth="1"/>
    <col min="8965" max="8965" width="10.7109375" style="8" customWidth="1"/>
    <col min="8966" max="8966" width="11" style="8" customWidth="1"/>
    <col min="8967" max="8968" width="12.28515625" style="8" customWidth="1"/>
    <col min="8969" max="8969" width="10.7109375" style="8" customWidth="1"/>
    <col min="8970" max="8970" width="10.28515625" style="8" customWidth="1"/>
    <col min="8971" max="8971" width="9" style="8" customWidth="1"/>
    <col min="8972" max="8972" width="10.28515625" style="8" customWidth="1"/>
    <col min="8973" max="8973" width="9.85546875" style="8" customWidth="1"/>
    <col min="8974" max="8974" width="12.28515625" style="8" customWidth="1"/>
    <col min="8975" max="8975" width="11.42578125" style="8" customWidth="1"/>
    <col min="8976" max="8976" width="12.85546875" style="8" customWidth="1"/>
    <col min="8977" max="8977" width="11.7109375" style="8" customWidth="1"/>
    <col min="8978" max="8978" width="8.7109375" style="8" customWidth="1"/>
    <col min="8979" max="8979" width="10.42578125" style="8" bestFit="1" customWidth="1"/>
    <col min="8980" max="8980" width="9.28515625" style="8" customWidth="1"/>
    <col min="8981" max="8981" width="9.7109375" style="8" customWidth="1"/>
    <col min="8982" max="8983" width="12.28515625" style="8" customWidth="1"/>
    <col min="8984" max="8984" width="10.28515625" style="8" customWidth="1"/>
    <col min="8985" max="8985" width="12.28515625" style="8" customWidth="1"/>
    <col min="8986" max="8986" width="10.7109375" style="8" customWidth="1"/>
    <col min="8987" max="8987" width="11.5703125" style="8" customWidth="1"/>
    <col min="8988" max="8988" width="12.28515625" style="8" customWidth="1"/>
    <col min="8989" max="8989" width="19.42578125" style="8" customWidth="1"/>
    <col min="8990" max="9216" width="9.140625" style="8"/>
    <col min="9217" max="9217" width="10.42578125" style="8" customWidth="1"/>
    <col min="9218" max="9218" width="23.140625" style="8" customWidth="1"/>
    <col min="9219" max="9219" width="11" style="8" customWidth="1"/>
    <col min="9220" max="9220" width="12.28515625" style="8" customWidth="1"/>
    <col min="9221" max="9221" width="10.7109375" style="8" customWidth="1"/>
    <col min="9222" max="9222" width="11" style="8" customWidth="1"/>
    <col min="9223" max="9224" width="12.28515625" style="8" customWidth="1"/>
    <col min="9225" max="9225" width="10.7109375" style="8" customWidth="1"/>
    <col min="9226" max="9226" width="10.28515625" style="8" customWidth="1"/>
    <col min="9227" max="9227" width="9" style="8" customWidth="1"/>
    <col min="9228" max="9228" width="10.28515625" style="8" customWidth="1"/>
    <col min="9229" max="9229" width="9.85546875" style="8" customWidth="1"/>
    <col min="9230" max="9230" width="12.28515625" style="8" customWidth="1"/>
    <col min="9231" max="9231" width="11.42578125" style="8" customWidth="1"/>
    <col min="9232" max="9232" width="12.85546875" style="8" customWidth="1"/>
    <col min="9233" max="9233" width="11.7109375" style="8" customWidth="1"/>
    <col min="9234" max="9234" width="8.7109375" style="8" customWidth="1"/>
    <col min="9235" max="9235" width="10.42578125" style="8" bestFit="1" customWidth="1"/>
    <col min="9236" max="9236" width="9.28515625" style="8" customWidth="1"/>
    <col min="9237" max="9237" width="9.7109375" style="8" customWidth="1"/>
    <col min="9238" max="9239" width="12.28515625" style="8" customWidth="1"/>
    <col min="9240" max="9240" width="10.28515625" style="8" customWidth="1"/>
    <col min="9241" max="9241" width="12.28515625" style="8" customWidth="1"/>
    <col min="9242" max="9242" width="10.7109375" style="8" customWidth="1"/>
    <col min="9243" max="9243" width="11.5703125" style="8" customWidth="1"/>
    <col min="9244" max="9244" width="12.28515625" style="8" customWidth="1"/>
    <col min="9245" max="9245" width="19.42578125" style="8" customWidth="1"/>
    <col min="9246" max="9472" width="9.140625" style="8"/>
    <col min="9473" max="9473" width="10.42578125" style="8" customWidth="1"/>
    <col min="9474" max="9474" width="23.140625" style="8" customWidth="1"/>
    <col min="9475" max="9475" width="11" style="8" customWidth="1"/>
    <col min="9476" max="9476" width="12.28515625" style="8" customWidth="1"/>
    <col min="9477" max="9477" width="10.7109375" style="8" customWidth="1"/>
    <col min="9478" max="9478" width="11" style="8" customWidth="1"/>
    <col min="9479" max="9480" width="12.28515625" style="8" customWidth="1"/>
    <col min="9481" max="9481" width="10.7109375" style="8" customWidth="1"/>
    <col min="9482" max="9482" width="10.28515625" style="8" customWidth="1"/>
    <col min="9483" max="9483" width="9" style="8" customWidth="1"/>
    <col min="9484" max="9484" width="10.28515625" style="8" customWidth="1"/>
    <col min="9485" max="9485" width="9.85546875" style="8" customWidth="1"/>
    <col min="9486" max="9486" width="12.28515625" style="8" customWidth="1"/>
    <col min="9487" max="9487" width="11.42578125" style="8" customWidth="1"/>
    <col min="9488" max="9488" width="12.85546875" style="8" customWidth="1"/>
    <col min="9489" max="9489" width="11.7109375" style="8" customWidth="1"/>
    <col min="9490" max="9490" width="8.7109375" style="8" customWidth="1"/>
    <col min="9491" max="9491" width="10.42578125" style="8" bestFit="1" customWidth="1"/>
    <col min="9492" max="9492" width="9.28515625" style="8" customWidth="1"/>
    <col min="9493" max="9493" width="9.7109375" style="8" customWidth="1"/>
    <col min="9494" max="9495" width="12.28515625" style="8" customWidth="1"/>
    <col min="9496" max="9496" width="10.28515625" style="8" customWidth="1"/>
    <col min="9497" max="9497" width="12.28515625" style="8" customWidth="1"/>
    <col min="9498" max="9498" width="10.7109375" style="8" customWidth="1"/>
    <col min="9499" max="9499" width="11.5703125" style="8" customWidth="1"/>
    <col min="9500" max="9500" width="12.28515625" style="8" customWidth="1"/>
    <col min="9501" max="9501" width="19.42578125" style="8" customWidth="1"/>
    <col min="9502" max="9728" width="9.140625" style="8"/>
    <col min="9729" max="9729" width="10.42578125" style="8" customWidth="1"/>
    <col min="9730" max="9730" width="23.140625" style="8" customWidth="1"/>
    <col min="9731" max="9731" width="11" style="8" customWidth="1"/>
    <col min="9732" max="9732" width="12.28515625" style="8" customWidth="1"/>
    <col min="9733" max="9733" width="10.7109375" style="8" customWidth="1"/>
    <col min="9734" max="9734" width="11" style="8" customWidth="1"/>
    <col min="9735" max="9736" width="12.28515625" style="8" customWidth="1"/>
    <col min="9737" max="9737" width="10.7109375" style="8" customWidth="1"/>
    <col min="9738" max="9738" width="10.28515625" style="8" customWidth="1"/>
    <col min="9739" max="9739" width="9" style="8" customWidth="1"/>
    <col min="9740" max="9740" width="10.28515625" style="8" customWidth="1"/>
    <col min="9741" max="9741" width="9.85546875" style="8" customWidth="1"/>
    <col min="9742" max="9742" width="12.28515625" style="8" customWidth="1"/>
    <col min="9743" max="9743" width="11.42578125" style="8" customWidth="1"/>
    <col min="9744" max="9744" width="12.85546875" style="8" customWidth="1"/>
    <col min="9745" max="9745" width="11.7109375" style="8" customWidth="1"/>
    <col min="9746" max="9746" width="8.7109375" style="8" customWidth="1"/>
    <col min="9747" max="9747" width="10.42578125" style="8" bestFit="1" customWidth="1"/>
    <col min="9748" max="9748" width="9.28515625" style="8" customWidth="1"/>
    <col min="9749" max="9749" width="9.7109375" style="8" customWidth="1"/>
    <col min="9750" max="9751" width="12.28515625" style="8" customWidth="1"/>
    <col min="9752" max="9752" width="10.28515625" style="8" customWidth="1"/>
    <col min="9753" max="9753" width="12.28515625" style="8" customWidth="1"/>
    <col min="9754" max="9754" width="10.7109375" style="8" customWidth="1"/>
    <col min="9755" max="9755" width="11.5703125" style="8" customWidth="1"/>
    <col min="9756" max="9756" width="12.28515625" style="8" customWidth="1"/>
    <col min="9757" max="9757" width="19.42578125" style="8" customWidth="1"/>
    <col min="9758" max="9984" width="9.140625" style="8"/>
    <col min="9985" max="9985" width="10.42578125" style="8" customWidth="1"/>
    <col min="9986" max="9986" width="23.140625" style="8" customWidth="1"/>
    <col min="9987" max="9987" width="11" style="8" customWidth="1"/>
    <col min="9988" max="9988" width="12.28515625" style="8" customWidth="1"/>
    <col min="9989" max="9989" width="10.7109375" style="8" customWidth="1"/>
    <col min="9990" max="9990" width="11" style="8" customWidth="1"/>
    <col min="9991" max="9992" width="12.28515625" style="8" customWidth="1"/>
    <col min="9993" max="9993" width="10.7109375" style="8" customWidth="1"/>
    <col min="9994" max="9994" width="10.28515625" style="8" customWidth="1"/>
    <col min="9995" max="9995" width="9" style="8" customWidth="1"/>
    <col min="9996" max="9996" width="10.28515625" style="8" customWidth="1"/>
    <col min="9997" max="9997" width="9.85546875" style="8" customWidth="1"/>
    <col min="9998" max="9998" width="12.28515625" style="8" customWidth="1"/>
    <col min="9999" max="9999" width="11.42578125" style="8" customWidth="1"/>
    <col min="10000" max="10000" width="12.85546875" style="8" customWidth="1"/>
    <col min="10001" max="10001" width="11.7109375" style="8" customWidth="1"/>
    <col min="10002" max="10002" width="8.7109375" style="8" customWidth="1"/>
    <col min="10003" max="10003" width="10.42578125" style="8" bestFit="1" customWidth="1"/>
    <col min="10004" max="10004" width="9.28515625" style="8" customWidth="1"/>
    <col min="10005" max="10005" width="9.7109375" style="8" customWidth="1"/>
    <col min="10006" max="10007" width="12.28515625" style="8" customWidth="1"/>
    <col min="10008" max="10008" width="10.28515625" style="8" customWidth="1"/>
    <col min="10009" max="10009" width="12.28515625" style="8" customWidth="1"/>
    <col min="10010" max="10010" width="10.7109375" style="8" customWidth="1"/>
    <col min="10011" max="10011" width="11.5703125" style="8" customWidth="1"/>
    <col min="10012" max="10012" width="12.28515625" style="8" customWidth="1"/>
    <col min="10013" max="10013" width="19.42578125" style="8" customWidth="1"/>
    <col min="10014" max="10240" width="9.140625" style="8"/>
    <col min="10241" max="10241" width="10.42578125" style="8" customWidth="1"/>
    <col min="10242" max="10242" width="23.140625" style="8" customWidth="1"/>
    <col min="10243" max="10243" width="11" style="8" customWidth="1"/>
    <col min="10244" max="10244" width="12.28515625" style="8" customWidth="1"/>
    <col min="10245" max="10245" width="10.7109375" style="8" customWidth="1"/>
    <col min="10246" max="10246" width="11" style="8" customWidth="1"/>
    <col min="10247" max="10248" width="12.28515625" style="8" customWidth="1"/>
    <col min="10249" max="10249" width="10.7109375" style="8" customWidth="1"/>
    <col min="10250" max="10250" width="10.28515625" style="8" customWidth="1"/>
    <col min="10251" max="10251" width="9" style="8" customWidth="1"/>
    <col min="10252" max="10252" width="10.28515625" style="8" customWidth="1"/>
    <col min="10253" max="10253" width="9.85546875" style="8" customWidth="1"/>
    <col min="10254" max="10254" width="12.28515625" style="8" customWidth="1"/>
    <col min="10255" max="10255" width="11.42578125" style="8" customWidth="1"/>
    <col min="10256" max="10256" width="12.85546875" style="8" customWidth="1"/>
    <col min="10257" max="10257" width="11.7109375" style="8" customWidth="1"/>
    <col min="10258" max="10258" width="8.7109375" style="8" customWidth="1"/>
    <col min="10259" max="10259" width="10.42578125" style="8" bestFit="1" customWidth="1"/>
    <col min="10260" max="10260" width="9.28515625" style="8" customWidth="1"/>
    <col min="10261" max="10261" width="9.7109375" style="8" customWidth="1"/>
    <col min="10262" max="10263" width="12.28515625" style="8" customWidth="1"/>
    <col min="10264" max="10264" width="10.28515625" style="8" customWidth="1"/>
    <col min="10265" max="10265" width="12.28515625" style="8" customWidth="1"/>
    <col min="10266" max="10266" width="10.7109375" style="8" customWidth="1"/>
    <col min="10267" max="10267" width="11.5703125" style="8" customWidth="1"/>
    <col min="10268" max="10268" width="12.28515625" style="8" customWidth="1"/>
    <col min="10269" max="10269" width="19.42578125" style="8" customWidth="1"/>
    <col min="10270" max="10496" width="9.140625" style="8"/>
    <col min="10497" max="10497" width="10.42578125" style="8" customWidth="1"/>
    <col min="10498" max="10498" width="23.140625" style="8" customWidth="1"/>
    <col min="10499" max="10499" width="11" style="8" customWidth="1"/>
    <col min="10500" max="10500" width="12.28515625" style="8" customWidth="1"/>
    <col min="10501" max="10501" width="10.7109375" style="8" customWidth="1"/>
    <col min="10502" max="10502" width="11" style="8" customWidth="1"/>
    <col min="10503" max="10504" width="12.28515625" style="8" customWidth="1"/>
    <col min="10505" max="10505" width="10.7109375" style="8" customWidth="1"/>
    <col min="10506" max="10506" width="10.28515625" style="8" customWidth="1"/>
    <col min="10507" max="10507" width="9" style="8" customWidth="1"/>
    <col min="10508" max="10508" width="10.28515625" style="8" customWidth="1"/>
    <col min="10509" max="10509" width="9.85546875" style="8" customWidth="1"/>
    <col min="10510" max="10510" width="12.28515625" style="8" customWidth="1"/>
    <col min="10511" max="10511" width="11.42578125" style="8" customWidth="1"/>
    <col min="10512" max="10512" width="12.85546875" style="8" customWidth="1"/>
    <col min="10513" max="10513" width="11.7109375" style="8" customWidth="1"/>
    <col min="10514" max="10514" width="8.7109375" style="8" customWidth="1"/>
    <col min="10515" max="10515" width="10.42578125" style="8" bestFit="1" customWidth="1"/>
    <col min="10516" max="10516" width="9.28515625" style="8" customWidth="1"/>
    <col min="10517" max="10517" width="9.7109375" style="8" customWidth="1"/>
    <col min="10518" max="10519" width="12.28515625" style="8" customWidth="1"/>
    <col min="10520" max="10520" width="10.28515625" style="8" customWidth="1"/>
    <col min="10521" max="10521" width="12.28515625" style="8" customWidth="1"/>
    <col min="10522" max="10522" width="10.7109375" style="8" customWidth="1"/>
    <col min="10523" max="10523" width="11.5703125" style="8" customWidth="1"/>
    <col min="10524" max="10524" width="12.28515625" style="8" customWidth="1"/>
    <col min="10525" max="10525" width="19.42578125" style="8" customWidth="1"/>
    <col min="10526" max="10752" width="9.140625" style="8"/>
    <col min="10753" max="10753" width="10.42578125" style="8" customWidth="1"/>
    <col min="10754" max="10754" width="23.140625" style="8" customWidth="1"/>
    <col min="10755" max="10755" width="11" style="8" customWidth="1"/>
    <col min="10756" max="10756" width="12.28515625" style="8" customWidth="1"/>
    <col min="10757" max="10757" width="10.7109375" style="8" customWidth="1"/>
    <col min="10758" max="10758" width="11" style="8" customWidth="1"/>
    <col min="10759" max="10760" width="12.28515625" style="8" customWidth="1"/>
    <col min="10761" max="10761" width="10.7109375" style="8" customWidth="1"/>
    <col min="10762" max="10762" width="10.28515625" style="8" customWidth="1"/>
    <col min="10763" max="10763" width="9" style="8" customWidth="1"/>
    <col min="10764" max="10764" width="10.28515625" style="8" customWidth="1"/>
    <col min="10765" max="10765" width="9.85546875" style="8" customWidth="1"/>
    <col min="10766" max="10766" width="12.28515625" style="8" customWidth="1"/>
    <col min="10767" max="10767" width="11.42578125" style="8" customWidth="1"/>
    <col min="10768" max="10768" width="12.85546875" style="8" customWidth="1"/>
    <col min="10769" max="10769" width="11.7109375" style="8" customWidth="1"/>
    <col min="10770" max="10770" width="8.7109375" style="8" customWidth="1"/>
    <col min="10771" max="10771" width="10.42578125" style="8" bestFit="1" customWidth="1"/>
    <col min="10772" max="10772" width="9.28515625" style="8" customWidth="1"/>
    <col min="10773" max="10773" width="9.7109375" style="8" customWidth="1"/>
    <col min="10774" max="10775" width="12.28515625" style="8" customWidth="1"/>
    <col min="10776" max="10776" width="10.28515625" style="8" customWidth="1"/>
    <col min="10777" max="10777" width="12.28515625" style="8" customWidth="1"/>
    <col min="10778" max="10778" width="10.7109375" style="8" customWidth="1"/>
    <col min="10779" max="10779" width="11.5703125" style="8" customWidth="1"/>
    <col min="10780" max="10780" width="12.28515625" style="8" customWidth="1"/>
    <col min="10781" max="10781" width="19.42578125" style="8" customWidth="1"/>
    <col min="10782" max="11008" width="9.140625" style="8"/>
    <col min="11009" max="11009" width="10.42578125" style="8" customWidth="1"/>
    <col min="11010" max="11010" width="23.140625" style="8" customWidth="1"/>
    <col min="11011" max="11011" width="11" style="8" customWidth="1"/>
    <col min="11012" max="11012" width="12.28515625" style="8" customWidth="1"/>
    <col min="11013" max="11013" width="10.7109375" style="8" customWidth="1"/>
    <col min="11014" max="11014" width="11" style="8" customWidth="1"/>
    <col min="11015" max="11016" width="12.28515625" style="8" customWidth="1"/>
    <col min="11017" max="11017" width="10.7109375" style="8" customWidth="1"/>
    <col min="11018" max="11018" width="10.28515625" style="8" customWidth="1"/>
    <col min="11019" max="11019" width="9" style="8" customWidth="1"/>
    <col min="11020" max="11020" width="10.28515625" style="8" customWidth="1"/>
    <col min="11021" max="11021" width="9.85546875" style="8" customWidth="1"/>
    <col min="11022" max="11022" width="12.28515625" style="8" customWidth="1"/>
    <col min="11023" max="11023" width="11.42578125" style="8" customWidth="1"/>
    <col min="11024" max="11024" width="12.85546875" style="8" customWidth="1"/>
    <col min="11025" max="11025" width="11.7109375" style="8" customWidth="1"/>
    <col min="11026" max="11026" width="8.7109375" style="8" customWidth="1"/>
    <col min="11027" max="11027" width="10.42578125" style="8" bestFit="1" customWidth="1"/>
    <col min="11028" max="11028" width="9.28515625" style="8" customWidth="1"/>
    <col min="11029" max="11029" width="9.7109375" style="8" customWidth="1"/>
    <col min="11030" max="11031" width="12.28515625" style="8" customWidth="1"/>
    <col min="11032" max="11032" width="10.28515625" style="8" customWidth="1"/>
    <col min="11033" max="11033" width="12.28515625" style="8" customWidth="1"/>
    <col min="11034" max="11034" width="10.7109375" style="8" customWidth="1"/>
    <col min="11035" max="11035" width="11.5703125" style="8" customWidth="1"/>
    <col min="11036" max="11036" width="12.28515625" style="8" customWidth="1"/>
    <col min="11037" max="11037" width="19.42578125" style="8" customWidth="1"/>
    <col min="11038" max="11264" width="9.140625" style="8"/>
    <col min="11265" max="11265" width="10.42578125" style="8" customWidth="1"/>
    <col min="11266" max="11266" width="23.140625" style="8" customWidth="1"/>
    <col min="11267" max="11267" width="11" style="8" customWidth="1"/>
    <col min="11268" max="11268" width="12.28515625" style="8" customWidth="1"/>
    <col min="11269" max="11269" width="10.7109375" style="8" customWidth="1"/>
    <col min="11270" max="11270" width="11" style="8" customWidth="1"/>
    <col min="11271" max="11272" width="12.28515625" style="8" customWidth="1"/>
    <col min="11273" max="11273" width="10.7109375" style="8" customWidth="1"/>
    <col min="11274" max="11274" width="10.28515625" style="8" customWidth="1"/>
    <col min="11275" max="11275" width="9" style="8" customWidth="1"/>
    <col min="11276" max="11276" width="10.28515625" style="8" customWidth="1"/>
    <col min="11277" max="11277" width="9.85546875" style="8" customWidth="1"/>
    <col min="11278" max="11278" width="12.28515625" style="8" customWidth="1"/>
    <col min="11279" max="11279" width="11.42578125" style="8" customWidth="1"/>
    <col min="11280" max="11280" width="12.85546875" style="8" customWidth="1"/>
    <col min="11281" max="11281" width="11.7109375" style="8" customWidth="1"/>
    <col min="11282" max="11282" width="8.7109375" style="8" customWidth="1"/>
    <col min="11283" max="11283" width="10.42578125" style="8" bestFit="1" customWidth="1"/>
    <col min="11284" max="11284" width="9.28515625" style="8" customWidth="1"/>
    <col min="11285" max="11285" width="9.7109375" style="8" customWidth="1"/>
    <col min="11286" max="11287" width="12.28515625" style="8" customWidth="1"/>
    <col min="11288" max="11288" width="10.28515625" style="8" customWidth="1"/>
    <col min="11289" max="11289" width="12.28515625" style="8" customWidth="1"/>
    <col min="11290" max="11290" width="10.7109375" style="8" customWidth="1"/>
    <col min="11291" max="11291" width="11.5703125" style="8" customWidth="1"/>
    <col min="11292" max="11292" width="12.28515625" style="8" customWidth="1"/>
    <col min="11293" max="11293" width="19.42578125" style="8" customWidth="1"/>
    <col min="11294" max="11520" width="9.140625" style="8"/>
    <col min="11521" max="11521" width="10.42578125" style="8" customWidth="1"/>
    <col min="11522" max="11522" width="23.140625" style="8" customWidth="1"/>
    <col min="11523" max="11523" width="11" style="8" customWidth="1"/>
    <col min="11524" max="11524" width="12.28515625" style="8" customWidth="1"/>
    <col min="11525" max="11525" width="10.7109375" style="8" customWidth="1"/>
    <col min="11526" max="11526" width="11" style="8" customWidth="1"/>
    <col min="11527" max="11528" width="12.28515625" style="8" customWidth="1"/>
    <col min="11529" max="11529" width="10.7109375" style="8" customWidth="1"/>
    <col min="11530" max="11530" width="10.28515625" style="8" customWidth="1"/>
    <col min="11531" max="11531" width="9" style="8" customWidth="1"/>
    <col min="11532" max="11532" width="10.28515625" style="8" customWidth="1"/>
    <col min="11533" max="11533" width="9.85546875" style="8" customWidth="1"/>
    <col min="11534" max="11534" width="12.28515625" style="8" customWidth="1"/>
    <col min="11535" max="11535" width="11.42578125" style="8" customWidth="1"/>
    <col min="11536" max="11536" width="12.85546875" style="8" customWidth="1"/>
    <col min="11537" max="11537" width="11.7109375" style="8" customWidth="1"/>
    <col min="11538" max="11538" width="8.7109375" style="8" customWidth="1"/>
    <col min="11539" max="11539" width="10.42578125" style="8" bestFit="1" customWidth="1"/>
    <col min="11540" max="11540" width="9.28515625" style="8" customWidth="1"/>
    <col min="11541" max="11541" width="9.7109375" style="8" customWidth="1"/>
    <col min="11542" max="11543" width="12.28515625" style="8" customWidth="1"/>
    <col min="11544" max="11544" width="10.28515625" style="8" customWidth="1"/>
    <col min="11545" max="11545" width="12.28515625" style="8" customWidth="1"/>
    <col min="11546" max="11546" width="10.7109375" style="8" customWidth="1"/>
    <col min="11547" max="11547" width="11.5703125" style="8" customWidth="1"/>
    <col min="11548" max="11548" width="12.28515625" style="8" customWidth="1"/>
    <col min="11549" max="11549" width="19.42578125" style="8" customWidth="1"/>
    <col min="11550" max="11776" width="9.140625" style="8"/>
    <col min="11777" max="11777" width="10.42578125" style="8" customWidth="1"/>
    <col min="11778" max="11778" width="23.140625" style="8" customWidth="1"/>
    <col min="11779" max="11779" width="11" style="8" customWidth="1"/>
    <col min="11780" max="11780" width="12.28515625" style="8" customWidth="1"/>
    <col min="11781" max="11781" width="10.7109375" style="8" customWidth="1"/>
    <col min="11782" max="11782" width="11" style="8" customWidth="1"/>
    <col min="11783" max="11784" width="12.28515625" style="8" customWidth="1"/>
    <col min="11785" max="11785" width="10.7109375" style="8" customWidth="1"/>
    <col min="11786" max="11786" width="10.28515625" style="8" customWidth="1"/>
    <col min="11787" max="11787" width="9" style="8" customWidth="1"/>
    <col min="11788" max="11788" width="10.28515625" style="8" customWidth="1"/>
    <col min="11789" max="11789" width="9.85546875" style="8" customWidth="1"/>
    <col min="11790" max="11790" width="12.28515625" style="8" customWidth="1"/>
    <col min="11791" max="11791" width="11.42578125" style="8" customWidth="1"/>
    <col min="11792" max="11792" width="12.85546875" style="8" customWidth="1"/>
    <col min="11793" max="11793" width="11.7109375" style="8" customWidth="1"/>
    <col min="11794" max="11794" width="8.7109375" style="8" customWidth="1"/>
    <col min="11795" max="11795" width="10.42578125" style="8" bestFit="1" customWidth="1"/>
    <col min="11796" max="11796" width="9.28515625" style="8" customWidth="1"/>
    <col min="11797" max="11797" width="9.7109375" style="8" customWidth="1"/>
    <col min="11798" max="11799" width="12.28515625" style="8" customWidth="1"/>
    <col min="11800" max="11800" width="10.28515625" style="8" customWidth="1"/>
    <col min="11801" max="11801" width="12.28515625" style="8" customWidth="1"/>
    <col min="11802" max="11802" width="10.7109375" style="8" customWidth="1"/>
    <col min="11803" max="11803" width="11.5703125" style="8" customWidth="1"/>
    <col min="11804" max="11804" width="12.28515625" style="8" customWidth="1"/>
    <col min="11805" max="11805" width="19.42578125" style="8" customWidth="1"/>
    <col min="11806" max="12032" width="9.140625" style="8"/>
    <col min="12033" max="12033" width="10.42578125" style="8" customWidth="1"/>
    <col min="12034" max="12034" width="23.140625" style="8" customWidth="1"/>
    <col min="12035" max="12035" width="11" style="8" customWidth="1"/>
    <col min="12036" max="12036" width="12.28515625" style="8" customWidth="1"/>
    <col min="12037" max="12037" width="10.7109375" style="8" customWidth="1"/>
    <col min="12038" max="12038" width="11" style="8" customWidth="1"/>
    <col min="12039" max="12040" width="12.28515625" style="8" customWidth="1"/>
    <col min="12041" max="12041" width="10.7109375" style="8" customWidth="1"/>
    <col min="12042" max="12042" width="10.28515625" style="8" customWidth="1"/>
    <col min="12043" max="12043" width="9" style="8" customWidth="1"/>
    <col min="12044" max="12044" width="10.28515625" style="8" customWidth="1"/>
    <col min="12045" max="12045" width="9.85546875" style="8" customWidth="1"/>
    <col min="12046" max="12046" width="12.28515625" style="8" customWidth="1"/>
    <col min="12047" max="12047" width="11.42578125" style="8" customWidth="1"/>
    <col min="12048" max="12048" width="12.85546875" style="8" customWidth="1"/>
    <col min="12049" max="12049" width="11.7109375" style="8" customWidth="1"/>
    <col min="12050" max="12050" width="8.7109375" style="8" customWidth="1"/>
    <col min="12051" max="12051" width="10.42578125" style="8" bestFit="1" customWidth="1"/>
    <col min="12052" max="12052" width="9.28515625" style="8" customWidth="1"/>
    <col min="12053" max="12053" width="9.7109375" style="8" customWidth="1"/>
    <col min="12054" max="12055" width="12.28515625" style="8" customWidth="1"/>
    <col min="12056" max="12056" width="10.28515625" style="8" customWidth="1"/>
    <col min="12057" max="12057" width="12.28515625" style="8" customWidth="1"/>
    <col min="12058" max="12058" width="10.7109375" style="8" customWidth="1"/>
    <col min="12059" max="12059" width="11.5703125" style="8" customWidth="1"/>
    <col min="12060" max="12060" width="12.28515625" style="8" customWidth="1"/>
    <col min="12061" max="12061" width="19.42578125" style="8" customWidth="1"/>
    <col min="12062" max="12288" width="9.140625" style="8"/>
    <col min="12289" max="12289" width="10.42578125" style="8" customWidth="1"/>
    <col min="12290" max="12290" width="23.140625" style="8" customWidth="1"/>
    <col min="12291" max="12291" width="11" style="8" customWidth="1"/>
    <col min="12292" max="12292" width="12.28515625" style="8" customWidth="1"/>
    <col min="12293" max="12293" width="10.7109375" style="8" customWidth="1"/>
    <col min="12294" max="12294" width="11" style="8" customWidth="1"/>
    <col min="12295" max="12296" width="12.28515625" style="8" customWidth="1"/>
    <col min="12297" max="12297" width="10.7109375" style="8" customWidth="1"/>
    <col min="12298" max="12298" width="10.28515625" style="8" customWidth="1"/>
    <col min="12299" max="12299" width="9" style="8" customWidth="1"/>
    <col min="12300" max="12300" width="10.28515625" style="8" customWidth="1"/>
    <col min="12301" max="12301" width="9.85546875" style="8" customWidth="1"/>
    <col min="12302" max="12302" width="12.28515625" style="8" customWidth="1"/>
    <col min="12303" max="12303" width="11.42578125" style="8" customWidth="1"/>
    <col min="12304" max="12304" width="12.85546875" style="8" customWidth="1"/>
    <col min="12305" max="12305" width="11.7109375" style="8" customWidth="1"/>
    <col min="12306" max="12306" width="8.7109375" style="8" customWidth="1"/>
    <col min="12307" max="12307" width="10.42578125" style="8" bestFit="1" customWidth="1"/>
    <col min="12308" max="12308" width="9.28515625" style="8" customWidth="1"/>
    <col min="12309" max="12309" width="9.7109375" style="8" customWidth="1"/>
    <col min="12310" max="12311" width="12.28515625" style="8" customWidth="1"/>
    <col min="12312" max="12312" width="10.28515625" style="8" customWidth="1"/>
    <col min="12313" max="12313" width="12.28515625" style="8" customWidth="1"/>
    <col min="12314" max="12314" width="10.7109375" style="8" customWidth="1"/>
    <col min="12315" max="12315" width="11.5703125" style="8" customWidth="1"/>
    <col min="12316" max="12316" width="12.28515625" style="8" customWidth="1"/>
    <col min="12317" max="12317" width="19.42578125" style="8" customWidth="1"/>
    <col min="12318" max="12544" width="9.140625" style="8"/>
    <col min="12545" max="12545" width="10.42578125" style="8" customWidth="1"/>
    <col min="12546" max="12546" width="23.140625" style="8" customWidth="1"/>
    <col min="12547" max="12547" width="11" style="8" customWidth="1"/>
    <col min="12548" max="12548" width="12.28515625" style="8" customWidth="1"/>
    <col min="12549" max="12549" width="10.7109375" style="8" customWidth="1"/>
    <col min="12550" max="12550" width="11" style="8" customWidth="1"/>
    <col min="12551" max="12552" width="12.28515625" style="8" customWidth="1"/>
    <col min="12553" max="12553" width="10.7109375" style="8" customWidth="1"/>
    <col min="12554" max="12554" width="10.28515625" style="8" customWidth="1"/>
    <col min="12555" max="12555" width="9" style="8" customWidth="1"/>
    <col min="12556" max="12556" width="10.28515625" style="8" customWidth="1"/>
    <col min="12557" max="12557" width="9.85546875" style="8" customWidth="1"/>
    <col min="12558" max="12558" width="12.28515625" style="8" customWidth="1"/>
    <col min="12559" max="12559" width="11.42578125" style="8" customWidth="1"/>
    <col min="12560" max="12560" width="12.85546875" style="8" customWidth="1"/>
    <col min="12561" max="12561" width="11.7109375" style="8" customWidth="1"/>
    <col min="12562" max="12562" width="8.7109375" style="8" customWidth="1"/>
    <col min="12563" max="12563" width="10.42578125" style="8" bestFit="1" customWidth="1"/>
    <col min="12564" max="12564" width="9.28515625" style="8" customWidth="1"/>
    <col min="12565" max="12565" width="9.7109375" style="8" customWidth="1"/>
    <col min="12566" max="12567" width="12.28515625" style="8" customWidth="1"/>
    <col min="12568" max="12568" width="10.28515625" style="8" customWidth="1"/>
    <col min="12569" max="12569" width="12.28515625" style="8" customWidth="1"/>
    <col min="12570" max="12570" width="10.7109375" style="8" customWidth="1"/>
    <col min="12571" max="12571" width="11.5703125" style="8" customWidth="1"/>
    <col min="12572" max="12572" width="12.28515625" style="8" customWidth="1"/>
    <col min="12573" max="12573" width="19.42578125" style="8" customWidth="1"/>
    <col min="12574" max="12800" width="9.140625" style="8"/>
    <col min="12801" max="12801" width="10.42578125" style="8" customWidth="1"/>
    <col min="12802" max="12802" width="23.140625" style="8" customWidth="1"/>
    <col min="12803" max="12803" width="11" style="8" customWidth="1"/>
    <col min="12804" max="12804" width="12.28515625" style="8" customWidth="1"/>
    <col min="12805" max="12805" width="10.7109375" style="8" customWidth="1"/>
    <col min="12806" max="12806" width="11" style="8" customWidth="1"/>
    <col min="12807" max="12808" width="12.28515625" style="8" customWidth="1"/>
    <col min="12809" max="12809" width="10.7109375" style="8" customWidth="1"/>
    <col min="12810" max="12810" width="10.28515625" style="8" customWidth="1"/>
    <col min="12811" max="12811" width="9" style="8" customWidth="1"/>
    <col min="12812" max="12812" width="10.28515625" style="8" customWidth="1"/>
    <col min="12813" max="12813" width="9.85546875" style="8" customWidth="1"/>
    <col min="12814" max="12814" width="12.28515625" style="8" customWidth="1"/>
    <col min="12815" max="12815" width="11.42578125" style="8" customWidth="1"/>
    <col min="12816" max="12816" width="12.85546875" style="8" customWidth="1"/>
    <col min="12817" max="12817" width="11.7109375" style="8" customWidth="1"/>
    <col min="12818" max="12818" width="8.7109375" style="8" customWidth="1"/>
    <col min="12819" max="12819" width="10.42578125" style="8" bestFit="1" customWidth="1"/>
    <col min="12820" max="12820" width="9.28515625" style="8" customWidth="1"/>
    <col min="12821" max="12821" width="9.7109375" style="8" customWidth="1"/>
    <col min="12822" max="12823" width="12.28515625" style="8" customWidth="1"/>
    <col min="12824" max="12824" width="10.28515625" style="8" customWidth="1"/>
    <col min="12825" max="12825" width="12.28515625" style="8" customWidth="1"/>
    <col min="12826" max="12826" width="10.7109375" style="8" customWidth="1"/>
    <col min="12827" max="12827" width="11.5703125" style="8" customWidth="1"/>
    <col min="12828" max="12828" width="12.28515625" style="8" customWidth="1"/>
    <col min="12829" max="12829" width="19.42578125" style="8" customWidth="1"/>
    <col min="12830" max="13056" width="9.140625" style="8"/>
    <col min="13057" max="13057" width="10.42578125" style="8" customWidth="1"/>
    <col min="13058" max="13058" width="23.140625" style="8" customWidth="1"/>
    <col min="13059" max="13059" width="11" style="8" customWidth="1"/>
    <col min="13060" max="13060" width="12.28515625" style="8" customWidth="1"/>
    <col min="13061" max="13061" width="10.7109375" style="8" customWidth="1"/>
    <col min="13062" max="13062" width="11" style="8" customWidth="1"/>
    <col min="13063" max="13064" width="12.28515625" style="8" customWidth="1"/>
    <col min="13065" max="13065" width="10.7109375" style="8" customWidth="1"/>
    <col min="13066" max="13066" width="10.28515625" style="8" customWidth="1"/>
    <col min="13067" max="13067" width="9" style="8" customWidth="1"/>
    <col min="13068" max="13068" width="10.28515625" style="8" customWidth="1"/>
    <col min="13069" max="13069" width="9.85546875" style="8" customWidth="1"/>
    <col min="13070" max="13070" width="12.28515625" style="8" customWidth="1"/>
    <col min="13071" max="13071" width="11.42578125" style="8" customWidth="1"/>
    <col min="13072" max="13072" width="12.85546875" style="8" customWidth="1"/>
    <col min="13073" max="13073" width="11.7109375" style="8" customWidth="1"/>
    <col min="13074" max="13074" width="8.7109375" style="8" customWidth="1"/>
    <col min="13075" max="13075" width="10.42578125" style="8" bestFit="1" customWidth="1"/>
    <col min="13076" max="13076" width="9.28515625" style="8" customWidth="1"/>
    <col min="13077" max="13077" width="9.7109375" style="8" customWidth="1"/>
    <col min="13078" max="13079" width="12.28515625" style="8" customWidth="1"/>
    <col min="13080" max="13080" width="10.28515625" style="8" customWidth="1"/>
    <col min="13081" max="13081" width="12.28515625" style="8" customWidth="1"/>
    <col min="13082" max="13082" width="10.7109375" style="8" customWidth="1"/>
    <col min="13083" max="13083" width="11.5703125" style="8" customWidth="1"/>
    <col min="13084" max="13084" width="12.28515625" style="8" customWidth="1"/>
    <col min="13085" max="13085" width="19.42578125" style="8" customWidth="1"/>
    <col min="13086" max="13312" width="9.140625" style="8"/>
    <col min="13313" max="13313" width="10.42578125" style="8" customWidth="1"/>
    <col min="13314" max="13314" width="23.140625" style="8" customWidth="1"/>
    <col min="13315" max="13315" width="11" style="8" customWidth="1"/>
    <col min="13316" max="13316" width="12.28515625" style="8" customWidth="1"/>
    <col min="13317" max="13317" width="10.7109375" style="8" customWidth="1"/>
    <col min="13318" max="13318" width="11" style="8" customWidth="1"/>
    <col min="13319" max="13320" width="12.28515625" style="8" customWidth="1"/>
    <col min="13321" max="13321" width="10.7109375" style="8" customWidth="1"/>
    <col min="13322" max="13322" width="10.28515625" style="8" customWidth="1"/>
    <col min="13323" max="13323" width="9" style="8" customWidth="1"/>
    <col min="13324" max="13324" width="10.28515625" style="8" customWidth="1"/>
    <col min="13325" max="13325" width="9.85546875" style="8" customWidth="1"/>
    <col min="13326" max="13326" width="12.28515625" style="8" customWidth="1"/>
    <col min="13327" max="13327" width="11.42578125" style="8" customWidth="1"/>
    <col min="13328" max="13328" width="12.85546875" style="8" customWidth="1"/>
    <col min="13329" max="13329" width="11.7109375" style="8" customWidth="1"/>
    <col min="13330" max="13330" width="8.7109375" style="8" customWidth="1"/>
    <col min="13331" max="13331" width="10.42578125" style="8" bestFit="1" customWidth="1"/>
    <col min="13332" max="13332" width="9.28515625" style="8" customWidth="1"/>
    <col min="13333" max="13333" width="9.7109375" style="8" customWidth="1"/>
    <col min="13334" max="13335" width="12.28515625" style="8" customWidth="1"/>
    <col min="13336" max="13336" width="10.28515625" style="8" customWidth="1"/>
    <col min="13337" max="13337" width="12.28515625" style="8" customWidth="1"/>
    <col min="13338" max="13338" width="10.7109375" style="8" customWidth="1"/>
    <col min="13339" max="13339" width="11.5703125" style="8" customWidth="1"/>
    <col min="13340" max="13340" width="12.28515625" style="8" customWidth="1"/>
    <col min="13341" max="13341" width="19.42578125" style="8" customWidth="1"/>
    <col min="13342" max="13568" width="9.140625" style="8"/>
    <col min="13569" max="13569" width="10.42578125" style="8" customWidth="1"/>
    <col min="13570" max="13570" width="23.140625" style="8" customWidth="1"/>
    <col min="13571" max="13571" width="11" style="8" customWidth="1"/>
    <col min="13572" max="13572" width="12.28515625" style="8" customWidth="1"/>
    <col min="13573" max="13573" width="10.7109375" style="8" customWidth="1"/>
    <col min="13574" max="13574" width="11" style="8" customWidth="1"/>
    <col min="13575" max="13576" width="12.28515625" style="8" customWidth="1"/>
    <col min="13577" max="13577" width="10.7109375" style="8" customWidth="1"/>
    <col min="13578" max="13578" width="10.28515625" style="8" customWidth="1"/>
    <col min="13579" max="13579" width="9" style="8" customWidth="1"/>
    <col min="13580" max="13580" width="10.28515625" style="8" customWidth="1"/>
    <col min="13581" max="13581" width="9.85546875" style="8" customWidth="1"/>
    <col min="13582" max="13582" width="12.28515625" style="8" customWidth="1"/>
    <col min="13583" max="13583" width="11.42578125" style="8" customWidth="1"/>
    <col min="13584" max="13584" width="12.85546875" style="8" customWidth="1"/>
    <col min="13585" max="13585" width="11.7109375" style="8" customWidth="1"/>
    <col min="13586" max="13586" width="8.7109375" style="8" customWidth="1"/>
    <col min="13587" max="13587" width="10.42578125" style="8" bestFit="1" customWidth="1"/>
    <col min="13588" max="13588" width="9.28515625" style="8" customWidth="1"/>
    <col min="13589" max="13589" width="9.7109375" style="8" customWidth="1"/>
    <col min="13590" max="13591" width="12.28515625" style="8" customWidth="1"/>
    <col min="13592" max="13592" width="10.28515625" style="8" customWidth="1"/>
    <col min="13593" max="13593" width="12.28515625" style="8" customWidth="1"/>
    <col min="13594" max="13594" width="10.7109375" style="8" customWidth="1"/>
    <col min="13595" max="13595" width="11.5703125" style="8" customWidth="1"/>
    <col min="13596" max="13596" width="12.28515625" style="8" customWidth="1"/>
    <col min="13597" max="13597" width="19.42578125" style="8" customWidth="1"/>
    <col min="13598" max="13824" width="9.140625" style="8"/>
    <col min="13825" max="13825" width="10.42578125" style="8" customWidth="1"/>
    <col min="13826" max="13826" width="23.140625" style="8" customWidth="1"/>
    <col min="13827" max="13827" width="11" style="8" customWidth="1"/>
    <col min="13828" max="13828" width="12.28515625" style="8" customWidth="1"/>
    <col min="13829" max="13829" width="10.7109375" style="8" customWidth="1"/>
    <col min="13830" max="13830" width="11" style="8" customWidth="1"/>
    <col min="13831" max="13832" width="12.28515625" style="8" customWidth="1"/>
    <col min="13833" max="13833" width="10.7109375" style="8" customWidth="1"/>
    <col min="13834" max="13834" width="10.28515625" style="8" customWidth="1"/>
    <col min="13835" max="13835" width="9" style="8" customWidth="1"/>
    <col min="13836" max="13836" width="10.28515625" style="8" customWidth="1"/>
    <col min="13837" max="13837" width="9.85546875" style="8" customWidth="1"/>
    <col min="13838" max="13838" width="12.28515625" style="8" customWidth="1"/>
    <col min="13839" max="13839" width="11.42578125" style="8" customWidth="1"/>
    <col min="13840" max="13840" width="12.85546875" style="8" customWidth="1"/>
    <col min="13841" max="13841" width="11.7109375" style="8" customWidth="1"/>
    <col min="13842" max="13842" width="8.7109375" style="8" customWidth="1"/>
    <col min="13843" max="13843" width="10.42578125" style="8" bestFit="1" customWidth="1"/>
    <col min="13844" max="13844" width="9.28515625" style="8" customWidth="1"/>
    <col min="13845" max="13845" width="9.7109375" style="8" customWidth="1"/>
    <col min="13846" max="13847" width="12.28515625" style="8" customWidth="1"/>
    <col min="13848" max="13848" width="10.28515625" style="8" customWidth="1"/>
    <col min="13849" max="13849" width="12.28515625" style="8" customWidth="1"/>
    <col min="13850" max="13850" width="10.7109375" style="8" customWidth="1"/>
    <col min="13851" max="13851" width="11.5703125" style="8" customWidth="1"/>
    <col min="13852" max="13852" width="12.28515625" style="8" customWidth="1"/>
    <col min="13853" max="13853" width="19.42578125" style="8" customWidth="1"/>
    <col min="13854" max="14080" width="9.140625" style="8"/>
    <col min="14081" max="14081" width="10.42578125" style="8" customWidth="1"/>
    <col min="14082" max="14082" width="23.140625" style="8" customWidth="1"/>
    <col min="14083" max="14083" width="11" style="8" customWidth="1"/>
    <col min="14084" max="14084" width="12.28515625" style="8" customWidth="1"/>
    <col min="14085" max="14085" width="10.7109375" style="8" customWidth="1"/>
    <col min="14086" max="14086" width="11" style="8" customWidth="1"/>
    <col min="14087" max="14088" width="12.28515625" style="8" customWidth="1"/>
    <col min="14089" max="14089" width="10.7109375" style="8" customWidth="1"/>
    <col min="14090" max="14090" width="10.28515625" style="8" customWidth="1"/>
    <col min="14091" max="14091" width="9" style="8" customWidth="1"/>
    <col min="14092" max="14092" width="10.28515625" style="8" customWidth="1"/>
    <col min="14093" max="14093" width="9.85546875" style="8" customWidth="1"/>
    <col min="14094" max="14094" width="12.28515625" style="8" customWidth="1"/>
    <col min="14095" max="14095" width="11.42578125" style="8" customWidth="1"/>
    <col min="14096" max="14096" width="12.85546875" style="8" customWidth="1"/>
    <col min="14097" max="14097" width="11.7109375" style="8" customWidth="1"/>
    <col min="14098" max="14098" width="8.7109375" style="8" customWidth="1"/>
    <col min="14099" max="14099" width="10.42578125" style="8" bestFit="1" customWidth="1"/>
    <col min="14100" max="14100" width="9.28515625" style="8" customWidth="1"/>
    <col min="14101" max="14101" width="9.7109375" style="8" customWidth="1"/>
    <col min="14102" max="14103" width="12.28515625" style="8" customWidth="1"/>
    <col min="14104" max="14104" width="10.28515625" style="8" customWidth="1"/>
    <col min="14105" max="14105" width="12.28515625" style="8" customWidth="1"/>
    <col min="14106" max="14106" width="10.7109375" style="8" customWidth="1"/>
    <col min="14107" max="14107" width="11.5703125" style="8" customWidth="1"/>
    <col min="14108" max="14108" width="12.28515625" style="8" customWidth="1"/>
    <col min="14109" max="14109" width="19.42578125" style="8" customWidth="1"/>
    <col min="14110" max="14336" width="9.140625" style="8"/>
    <col min="14337" max="14337" width="10.42578125" style="8" customWidth="1"/>
    <col min="14338" max="14338" width="23.140625" style="8" customWidth="1"/>
    <col min="14339" max="14339" width="11" style="8" customWidth="1"/>
    <col min="14340" max="14340" width="12.28515625" style="8" customWidth="1"/>
    <col min="14341" max="14341" width="10.7109375" style="8" customWidth="1"/>
    <col min="14342" max="14342" width="11" style="8" customWidth="1"/>
    <col min="14343" max="14344" width="12.28515625" style="8" customWidth="1"/>
    <col min="14345" max="14345" width="10.7109375" style="8" customWidth="1"/>
    <col min="14346" max="14346" width="10.28515625" style="8" customWidth="1"/>
    <col min="14347" max="14347" width="9" style="8" customWidth="1"/>
    <col min="14348" max="14348" width="10.28515625" style="8" customWidth="1"/>
    <col min="14349" max="14349" width="9.85546875" style="8" customWidth="1"/>
    <col min="14350" max="14350" width="12.28515625" style="8" customWidth="1"/>
    <col min="14351" max="14351" width="11.42578125" style="8" customWidth="1"/>
    <col min="14352" max="14352" width="12.85546875" style="8" customWidth="1"/>
    <col min="14353" max="14353" width="11.7109375" style="8" customWidth="1"/>
    <col min="14354" max="14354" width="8.7109375" style="8" customWidth="1"/>
    <col min="14355" max="14355" width="10.42578125" style="8" bestFit="1" customWidth="1"/>
    <col min="14356" max="14356" width="9.28515625" style="8" customWidth="1"/>
    <col min="14357" max="14357" width="9.7109375" style="8" customWidth="1"/>
    <col min="14358" max="14359" width="12.28515625" style="8" customWidth="1"/>
    <col min="14360" max="14360" width="10.28515625" style="8" customWidth="1"/>
    <col min="14361" max="14361" width="12.28515625" style="8" customWidth="1"/>
    <col min="14362" max="14362" width="10.7109375" style="8" customWidth="1"/>
    <col min="14363" max="14363" width="11.5703125" style="8" customWidth="1"/>
    <col min="14364" max="14364" width="12.28515625" style="8" customWidth="1"/>
    <col min="14365" max="14365" width="19.42578125" style="8" customWidth="1"/>
    <col min="14366" max="14592" width="9.140625" style="8"/>
    <col min="14593" max="14593" width="10.42578125" style="8" customWidth="1"/>
    <col min="14594" max="14594" width="23.140625" style="8" customWidth="1"/>
    <col min="14595" max="14595" width="11" style="8" customWidth="1"/>
    <col min="14596" max="14596" width="12.28515625" style="8" customWidth="1"/>
    <col min="14597" max="14597" width="10.7109375" style="8" customWidth="1"/>
    <col min="14598" max="14598" width="11" style="8" customWidth="1"/>
    <col min="14599" max="14600" width="12.28515625" style="8" customWidth="1"/>
    <col min="14601" max="14601" width="10.7109375" style="8" customWidth="1"/>
    <col min="14602" max="14602" width="10.28515625" style="8" customWidth="1"/>
    <col min="14603" max="14603" width="9" style="8" customWidth="1"/>
    <col min="14604" max="14604" width="10.28515625" style="8" customWidth="1"/>
    <col min="14605" max="14605" width="9.85546875" style="8" customWidth="1"/>
    <col min="14606" max="14606" width="12.28515625" style="8" customWidth="1"/>
    <col min="14607" max="14607" width="11.42578125" style="8" customWidth="1"/>
    <col min="14608" max="14608" width="12.85546875" style="8" customWidth="1"/>
    <col min="14609" max="14609" width="11.7109375" style="8" customWidth="1"/>
    <col min="14610" max="14610" width="8.7109375" style="8" customWidth="1"/>
    <col min="14611" max="14611" width="10.42578125" style="8" bestFit="1" customWidth="1"/>
    <col min="14612" max="14612" width="9.28515625" style="8" customWidth="1"/>
    <col min="14613" max="14613" width="9.7109375" style="8" customWidth="1"/>
    <col min="14614" max="14615" width="12.28515625" style="8" customWidth="1"/>
    <col min="14616" max="14616" width="10.28515625" style="8" customWidth="1"/>
    <col min="14617" max="14617" width="12.28515625" style="8" customWidth="1"/>
    <col min="14618" max="14618" width="10.7109375" style="8" customWidth="1"/>
    <col min="14619" max="14619" width="11.5703125" style="8" customWidth="1"/>
    <col min="14620" max="14620" width="12.28515625" style="8" customWidth="1"/>
    <col min="14621" max="14621" width="19.42578125" style="8" customWidth="1"/>
    <col min="14622" max="14848" width="9.140625" style="8"/>
    <col min="14849" max="14849" width="10.42578125" style="8" customWidth="1"/>
    <col min="14850" max="14850" width="23.140625" style="8" customWidth="1"/>
    <col min="14851" max="14851" width="11" style="8" customWidth="1"/>
    <col min="14852" max="14852" width="12.28515625" style="8" customWidth="1"/>
    <col min="14853" max="14853" width="10.7109375" style="8" customWidth="1"/>
    <col min="14854" max="14854" width="11" style="8" customWidth="1"/>
    <col min="14855" max="14856" width="12.28515625" style="8" customWidth="1"/>
    <col min="14857" max="14857" width="10.7109375" style="8" customWidth="1"/>
    <col min="14858" max="14858" width="10.28515625" style="8" customWidth="1"/>
    <col min="14859" max="14859" width="9" style="8" customWidth="1"/>
    <col min="14860" max="14860" width="10.28515625" style="8" customWidth="1"/>
    <col min="14861" max="14861" width="9.85546875" style="8" customWidth="1"/>
    <col min="14862" max="14862" width="12.28515625" style="8" customWidth="1"/>
    <col min="14863" max="14863" width="11.42578125" style="8" customWidth="1"/>
    <col min="14864" max="14864" width="12.85546875" style="8" customWidth="1"/>
    <col min="14865" max="14865" width="11.7109375" style="8" customWidth="1"/>
    <col min="14866" max="14866" width="8.7109375" style="8" customWidth="1"/>
    <col min="14867" max="14867" width="10.42578125" style="8" bestFit="1" customWidth="1"/>
    <col min="14868" max="14868" width="9.28515625" style="8" customWidth="1"/>
    <col min="14869" max="14869" width="9.7109375" style="8" customWidth="1"/>
    <col min="14870" max="14871" width="12.28515625" style="8" customWidth="1"/>
    <col min="14872" max="14872" width="10.28515625" style="8" customWidth="1"/>
    <col min="14873" max="14873" width="12.28515625" style="8" customWidth="1"/>
    <col min="14874" max="14874" width="10.7109375" style="8" customWidth="1"/>
    <col min="14875" max="14875" width="11.5703125" style="8" customWidth="1"/>
    <col min="14876" max="14876" width="12.28515625" style="8" customWidth="1"/>
    <col min="14877" max="14877" width="19.42578125" style="8" customWidth="1"/>
    <col min="14878" max="15104" width="9.140625" style="8"/>
    <col min="15105" max="15105" width="10.42578125" style="8" customWidth="1"/>
    <col min="15106" max="15106" width="23.140625" style="8" customWidth="1"/>
    <col min="15107" max="15107" width="11" style="8" customWidth="1"/>
    <col min="15108" max="15108" width="12.28515625" style="8" customWidth="1"/>
    <col min="15109" max="15109" width="10.7109375" style="8" customWidth="1"/>
    <col min="15110" max="15110" width="11" style="8" customWidth="1"/>
    <col min="15111" max="15112" width="12.28515625" style="8" customWidth="1"/>
    <col min="15113" max="15113" width="10.7109375" style="8" customWidth="1"/>
    <col min="15114" max="15114" width="10.28515625" style="8" customWidth="1"/>
    <col min="15115" max="15115" width="9" style="8" customWidth="1"/>
    <col min="15116" max="15116" width="10.28515625" style="8" customWidth="1"/>
    <col min="15117" max="15117" width="9.85546875" style="8" customWidth="1"/>
    <col min="15118" max="15118" width="12.28515625" style="8" customWidth="1"/>
    <col min="15119" max="15119" width="11.42578125" style="8" customWidth="1"/>
    <col min="15120" max="15120" width="12.85546875" style="8" customWidth="1"/>
    <col min="15121" max="15121" width="11.7109375" style="8" customWidth="1"/>
    <col min="15122" max="15122" width="8.7109375" style="8" customWidth="1"/>
    <col min="15123" max="15123" width="10.42578125" style="8" bestFit="1" customWidth="1"/>
    <col min="15124" max="15124" width="9.28515625" style="8" customWidth="1"/>
    <col min="15125" max="15125" width="9.7109375" style="8" customWidth="1"/>
    <col min="15126" max="15127" width="12.28515625" style="8" customWidth="1"/>
    <col min="15128" max="15128" width="10.28515625" style="8" customWidth="1"/>
    <col min="15129" max="15129" width="12.28515625" style="8" customWidth="1"/>
    <col min="15130" max="15130" width="10.7109375" style="8" customWidth="1"/>
    <col min="15131" max="15131" width="11.5703125" style="8" customWidth="1"/>
    <col min="15132" max="15132" width="12.28515625" style="8" customWidth="1"/>
    <col min="15133" max="15133" width="19.42578125" style="8" customWidth="1"/>
    <col min="15134" max="15360" width="9.140625" style="8"/>
    <col min="15361" max="15361" width="10.42578125" style="8" customWidth="1"/>
    <col min="15362" max="15362" width="23.140625" style="8" customWidth="1"/>
    <col min="15363" max="15363" width="11" style="8" customWidth="1"/>
    <col min="15364" max="15364" width="12.28515625" style="8" customWidth="1"/>
    <col min="15365" max="15365" width="10.7109375" style="8" customWidth="1"/>
    <col min="15366" max="15366" width="11" style="8" customWidth="1"/>
    <col min="15367" max="15368" width="12.28515625" style="8" customWidth="1"/>
    <col min="15369" max="15369" width="10.7109375" style="8" customWidth="1"/>
    <col min="15370" max="15370" width="10.28515625" style="8" customWidth="1"/>
    <col min="15371" max="15371" width="9" style="8" customWidth="1"/>
    <col min="15372" max="15372" width="10.28515625" style="8" customWidth="1"/>
    <col min="15373" max="15373" width="9.85546875" style="8" customWidth="1"/>
    <col min="15374" max="15374" width="12.28515625" style="8" customWidth="1"/>
    <col min="15375" max="15375" width="11.42578125" style="8" customWidth="1"/>
    <col min="15376" max="15376" width="12.85546875" style="8" customWidth="1"/>
    <col min="15377" max="15377" width="11.7109375" style="8" customWidth="1"/>
    <col min="15378" max="15378" width="8.7109375" style="8" customWidth="1"/>
    <col min="15379" max="15379" width="10.42578125" style="8" bestFit="1" customWidth="1"/>
    <col min="15380" max="15380" width="9.28515625" style="8" customWidth="1"/>
    <col min="15381" max="15381" width="9.7109375" style="8" customWidth="1"/>
    <col min="15382" max="15383" width="12.28515625" style="8" customWidth="1"/>
    <col min="15384" max="15384" width="10.28515625" style="8" customWidth="1"/>
    <col min="15385" max="15385" width="12.28515625" style="8" customWidth="1"/>
    <col min="15386" max="15386" width="10.7109375" style="8" customWidth="1"/>
    <col min="15387" max="15387" width="11.5703125" style="8" customWidth="1"/>
    <col min="15388" max="15388" width="12.28515625" style="8" customWidth="1"/>
    <col min="15389" max="15389" width="19.42578125" style="8" customWidth="1"/>
    <col min="15390" max="15616" width="9.140625" style="8"/>
    <col min="15617" max="15617" width="10.42578125" style="8" customWidth="1"/>
    <col min="15618" max="15618" width="23.140625" style="8" customWidth="1"/>
    <col min="15619" max="15619" width="11" style="8" customWidth="1"/>
    <col min="15620" max="15620" width="12.28515625" style="8" customWidth="1"/>
    <col min="15621" max="15621" width="10.7109375" style="8" customWidth="1"/>
    <col min="15622" max="15622" width="11" style="8" customWidth="1"/>
    <col min="15623" max="15624" width="12.28515625" style="8" customWidth="1"/>
    <col min="15625" max="15625" width="10.7109375" style="8" customWidth="1"/>
    <col min="15626" max="15626" width="10.28515625" style="8" customWidth="1"/>
    <col min="15627" max="15627" width="9" style="8" customWidth="1"/>
    <col min="15628" max="15628" width="10.28515625" style="8" customWidth="1"/>
    <col min="15629" max="15629" width="9.85546875" style="8" customWidth="1"/>
    <col min="15630" max="15630" width="12.28515625" style="8" customWidth="1"/>
    <col min="15631" max="15631" width="11.42578125" style="8" customWidth="1"/>
    <col min="15632" max="15632" width="12.85546875" style="8" customWidth="1"/>
    <col min="15633" max="15633" width="11.7109375" style="8" customWidth="1"/>
    <col min="15634" max="15634" width="8.7109375" style="8" customWidth="1"/>
    <col min="15635" max="15635" width="10.42578125" style="8" bestFit="1" customWidth="1"/>
    <col min="15636" max="15636" width="9.28515625" style="8" customWidth="1"/>
    <col min="15637" max="15637" width="9.7109375" style="8" customWidth="1"/>
    <col min="15638" max="15639" width="12.28515625" style="8" customWidth="1"/>
    <col min="15640" max="15640" width="10.28515625" style="8" customWidth="1"/>
    <col min="15641" max="15641" width="12.28515625" style="8" customWidth="1"/>
    <col min="15642" max="15642" width="10.7109375" style="8" customWidth="1"/>
    <col min="15643" max="15643" width="11.5703125" style="8" customWidth="1"/>
    <col min="15644" max="15644" width="12.28515625" style="8" customWidth="1"/>
    <col min="15645" max="15645" width="19.42578125" style="8" customWidth="1"/>
    <col min="15646" max="15872" width="9.140625" style="8"/>
    <col min="15873" max="15873" width="10.42578125" style="8" customWidth="1"/>
    <col min="15874" max="15874" width="23.140625" style="8" customWidth="1"/>
    <col min="15875" max="15875" width="11" style="8" customWidth="1"/>
    <col min="15876" max="15876" width="12.28515625" style="8" customWidth="1"/>
    <col min="15877" max="15877" width="10.7109375" style="8" customWidth="1"/>
    <col min="15878" max="15878" width="11" style="8" customWidth="1"/>
    <col min="15879" max="15880" width="12.28515625" style="8" customWidth="1"/>
    <col min="15881" max="15881" width="10.7109375" style="8" customWidth="1"/>
    <col min="15882" max="15882" width="10.28515625" style="8" customWidth="1"/>
    <col min="15883" max="15883" width="9" style="8" customWidth="1"/>
    <col min="15884" max="15884" width="10.28515625" style="8" customWidth="1"/>
    <col min="15885" max="15885" width="9.85546875" style="8" customWidth="1"/>
    <col min="15886" max="15886" width="12.28515625" style="8" customWidth="1"/>
    <col min="15887" max="15887" width="11.42578125" style="8" customWidth="1"/>
    <col min="15888" max="15888" width="12.85546875" style="8" customWidth="1"/>
    <col min="15889" max="15889" width="11.7109375" style="8" customWidth="1"/>
    <col min="15890" max="15890" width="8.7109375" style="8" customWidth="1"/>
    <col min="15891" max="15891" width="10.42578125" style="8" bestFit="1" customWidth="1"/>
    <col min="15892" max="15892" width="9.28515625" style="8" customWidth="1"/>
    <col min="15893" max="15893" width="9.7109375" style="8" customWidth="1"/>
    <col min="15894" max="15895" width="12.28515625" style="8" customWidth="1"/>
    <col min="15896" max="15896" width="10.28515625" style="8" customWidth="1"/>
    <col min="15897" max="15897" width="12.28515625" style="8" customWidth="1"/>
    <col min="15898" max="15898" width="10.7109375" style="8" customWidth="1"/>
    <col min="15899" max="15899" width="11.5703125" style="8" customWidth="1"/>
    <col min="15900" max="15900" width="12.28515625" style="8" customWidth="1"/>
    <col min="15901" max="15901" width="19.42578125" style="8" customWidth="1"/>
    <col min="15902" max="16128" width="9.140625" style="8"/>
    <col min="16129" max="16129" width="10.42578125" style="8" customWidth="1"/>
    <col min="16130" max="16130" width="23.140625" style="8" customWidth="1"/>
    <col min="16131" max="16131" width="11" style="8" customWidth="1"/>
    <col min="16132" max="16132" width="12.28515625" style="8" customWidth="1"/>
    <col min="16133" max="16133" width="10.7109375" style="8" customWidth="1"/>
    <col min="16134" max="16134" width="11" style="8" customWidth="1"/>
    <col min="16135" max="16136" width="12.28515625" style="8" customWidth="1"/>
    <col min="16137" max="16137" width="10.7109375" style="8" customWidth="1"/>
    <col min="16138" max="16138" width="10.28515625" style="8" customWidth="1"/>
    <col min="16139" max="16139" width="9" style="8" customWidth="1"/>
    <col min="16140" max="16140" width="10.28515625" style="8" customWidth="1"/>
    <col min="16141" max="16141" width="9.85546875" style="8" customWidth="1"/>
    <col min="16142" max="16142" width="12.28515625" style="8" customWidth="1"/>
    <col min="16143" max="16143" width="11.42578125" style="8" customWidth="1"/>
    <col min="16144" max="16144" width="12.85546875" style="8" customWidth="1"/>
    <col min="16145" max="16145" width="11.7109375" style="8" customWidth="1"/>
    <col min="16146" max="16146" width="8.7109375" style="8" customWidth="1"/>
    <col min="16147" max="16147" width="10.42578125" style="8" bestFit="1" customWidth="1"/>
    <col min="16148" max="16148" width="9.28515625" style="8" customWidth="1"/>
    <col min="16149" max="16149" width="9.7109375" style="8" customWidth="1"/>
    <col min="16150" max="16151" width="12.28515625" style="8" customWidth="1"/>
    <col min="16152" max="16152" width="10.28515625" style="8" customWidth="1"/>
    <col min="16153" max="16153" width="12.28515625" style="8" customWidth="1"/>
    <col min="16154" max="16154" width="10.7109375" style="8" customWidth="1"/>
    <col min="16155" max="16155" width="11.5703125" style="8" customWidth="1"/>
    <col min="16156" max="16156" width="12.28515625" style="8" customWidth="1"/>
    <col min="16157" max="16157" width="19.42578125" style="8" customWidth="1"/>
    <col min="16158" max="16384" width="9.140625" style="8"/>
  </cols>
  <sheetData>
    <row r="1" spans="1:31" s="216" customFormat="1">
      <c r="A1" s="330" t="s">
        <v>0</v>
      </c>
      <c r="B1" s="330" t="s">
        <v>1</v>
      </c>
      <c r="C1" s="330" t="s">
        <v>2</v>
      </c>
      <c r="D1" s="330"/>
      <c r="E1" s="330"/>
      <c r="F1" s="330"/>
      <c r="G1" s="330"/>
      <c r="H1" s="330"/>
      <c r="I1" s="330"/>
      <c r="J1" s="330"/>
      <c r="K1" s="330" t="s">
        <v>3</v>
      </c>
      <c r="L1" s="330"/>
      <c r="M1" s="330"/>
      <c r="N1" s="330"/>
      <c r="O1" s="330"/>
      <c r="P1" s="330"/>
      <c r="Q1" s="330"/>
      <c r="R1" s="330"/>
      <c r="S1" s="330"/>
      <c r="T1" s="330" t="s">
        <v>4</v>
      </c>
      <c r="U1" s="330"/>
      <c r="V1" s="330"/>
      <c r="W1" s="330"/>
      <c r="X1" s="330"/>
      <c r="Y1" s="330"/>
      <c r="Z1" s="330"/>
      <c r="AA1" s="330"/>
      <c r="AB1" s="330"/>
      <c r="AC1" s="330" t="s">
        <v>5</v>
      </c>
    </row>
    <row r="2" spans="1:31" s="216" customFormat="1" ht="74.25" customHeight="1">
      <c r="A2" s="330"/>
      <c r="B2" s="330"/>
      <c r="C2" s="330" t="s">
        <v>6</v>
      </c>
      <c r="D2" s="330"/>
      <c r="E2" s="330" t="s">
        <v>7</v>
      </c>
      <c r="F2" s="330"/>
      <c r="G2" s="330"/>
      <c r="H2" s="330"/>
      <c r="I2" s="330" t="s">
        <v>8</v>
      </c>
      <c r="J2" s="330"/>
      <c r="K2" s="330" t="s">
        <v>9</v>
      </c>
      <c r="L2" s="330"/>
      <c r="M2" s="330" t="s">
        <v>10</v>
      </c>
      <c r="N2" s="330"/>
      <c r="O2" s="330" t="s">
        <v>11</v>
      </c>
      <c r="P2" s="330"/>
      <c r="Q2" s="330"/>
      <c r="R2" s="330" t="s">
        <v>12</v>
      </c>
      <c r="S2" s="330"/>
      <c r="T2" s="330" t="s">
        <v>9</v>
      </c>
      <c r="U2" s="330"/>
      <c r="V2" s="330" t="s">
        <v>10</v>
      </c>
      <c r="W2" s="330"/>
      <c r="X2" s="330" t="s">
        <v>11</v>
      </c>
      <c r="Y2" s="330"/>
      <c r="Z2" s="330"/>
      <c r="AA2" s="330" t="s">
        <v>12</v>
      </c>
      <c r="AB2" s="330"/>
      <c r="AC2" s="330"/>
    </row>
    <row r="3" spans="1:31" s="216" customFormat="1" ht="31.5">
      <c r="A3" s="330"/>
      <c r="B3" s="330"/>
      <c r="C3" s="277" t="s">
        <v>13</v>
      </c>
      <c r="D3" s="1" t="s">
        <v>14</v>
      </c>
      <c r="E3" s="277" t="s">
        <v>13</v>
      </c>
      <c r="F3" s="1" t="s">
        <v>15</v>
      </c>
      <c r="G3" s="277" t="s">
        <v>16</v>
      </c>
      <c r="H3" s="277" t="s">
        <v>17</v>
      </c>
      <c r="I3" s="277" t="s">
        <v>13</v>
      </c>
      <c r="J3" s="1" t="s">
        <v>15</v>
      </c>
      <c r="K3" s="277" t="s">
        <v>13</v>
      </c>
      <c r="L3" s="1" t="s">
        <v>15</v>
      </c>
      <c r="M3" s="277" t="s">
        <v>13</v>
      </c>
      <c r="N3" s="1" t="s">
        <v>15</v>
      </c>
      <c r="O3" s="277" t="s">
        <v>18</v>
      </c>
      <c r="P3" s="277" t="s">
        <v>13</v>
      </c>
      <c r="Q3" s="1" t="s">
        <v>15</v>
      </c>
      <c r="R3" s="277" t="s">
        <v>13</v>
      </c>
      <c r="S3" s="1" t="s">
        <v>15</v>
      </c>
      <c r="T3" s="277" t="s">
        <v>13</v>
      </c>
      <c r="U3" s="1" t="s">
        <v>15</v>
      </c>
      <c r="V3" s="277" t="s">
        <v>13</v>
      </c>
      <c r="W3" s="1" t="s">
        <v>15</v>
      </c>
      <c r="X3" s="277" t="s">
        <v>18</v>
      </c>
      <c r="Y3" s="277" t="s">
        <v>13</v>
      </c>
      <c r="Z3" s="1" t="s">
        <v>15</v>
      </c>
      <c r="AA3" s="277" t="s">
        <v>13</v>
      </c>
      <c r="AB3" s="1" t="s">
        <v>15</v>
      </c>
      <c r="AC3" s="330"/>
    </row>
    <row r="4" spans="1:31" s="216" customFormat="1">
      <c r="A4" s="277" t="s">
        <v>19</v>
      </c>
      <c r="B4" s="213" t="s">
        <v>20</v>
      </c>
      <c r="C4" s="277"/>
      <c r="D4" s="1"/>
      <c r="E4" s="277"/>
      <c r="F4" s="1"/>
      <c r="G4" s="277"/>
      <c r="H4" s="277"/>
      <c r="I4" s="214"/>
      <c r="J4" s="215"/>
      <c r="K4" s="277"/>
      <c r="L4" s="1"/>
      <c r="M4" s="277"/>
      <c r="N4" s="1"/>
      <c r="O4" s="277"/>
      <c r="P4" s="277"/>
      <c r="Q4" s="1"/>
      <c r="R4" s="277"/>
      <c r="S4" s="1"/>
      <c r="T4" s="277"/>
      <c r="U4" s="1"/>
      <c r="V4" s="277"/>
      <c r="W4" s="1"/>
      <c r="X4" s="277"/>
      <c r="Y4" s="277"/>
      <c r="Z4" s="1"/>
      <c r="AA4" s="277"/>
      <c r="AB4" s="1"/>
      <c r="AC4" s="277"/>
    </row>
    <row r="5" spans="1:31" s="216" customFormat="1">
      <c r="A5" s="277"/>
      <c r="B5" s="213" t="s">
        <v>21</v>
      </c>
      <c r="C5" s="277"/>
      <c r="D5" s="1"/>
      <c r="E5" s="277"/>
      <c r="F5" s="1"/>
      <c r="G5" s="277"/>
      <c r="H5" s="277"/>
      <c r="I5" s="214"/>
      <c r="J5" s="215"/>
      <c r="K5" s="277"/>
      <c r="L5" s="1"/>
      <c r="M5" s="277"/>
      <c r="N5" s="1"/>
      <c r="O5" s="277"/>
      <c r="P5" s="277"/>
      <c r="Q5" s="1"/>
      <c r="R5" s="277"/>
      <c r="S5" s="1"/>
      <c r="T5" s="277"/>
      <c r="U5" s="1"/>
      <c r="V5" s="277"/>
      <c r="W5" s="1"/>
      <c r="X5" s="277"/>
      <c r="Y5" s="277"/>
      <c r="Z5" s="1"/>
      <c r="AA5" s="277"/>
      <c r="AB5" s="1"/>
      <c r="AC5" s="277"/>
    </row>
    <row r="6" spans="1:31" s="216" customFormat="1" ht="31.5">
      <c r="A6" s="277">
        <v>1</v>
      </c>
      <c r="B6" s="213" t="s">
        <v>22</v>
      </c>
      <c r="C6" s="277"/>
      <c r="D6" s="1"/>
      <c r="E6" s="277"/>
      <c r="F6" s="1"/>
      <c r="G6" s="277"/>
      <c r="H6" s="277"/>
      <c r="I6" s="214"/>
      <c r="J6" s="215"/>
      <c r="K6" s="277"/>
      <c r="L6" s="1"/>
      <c r="M6" s="277"/>
      <c r="N6" s="1"/>
      <c r="O6" s="277"/>
      <c r="P6" s="277"/>
      <c r="Q6" s="1"/>
      <c r="R6" s="277"/>
      <c r="S6" s="1"/>
      <c r="T6" s="277"/>
      <c r="U6" s="1"/>
      <c r="V6" s="277"/>
      <c r="W6" s="1"/>
      <c r="X6" s="277"/>
      <c r="Y6" s="277"/>
      <c r="Z6" s="1"/>
      <c r="AA6" s="277"/>
      <c r="AB6" s="1"/>
      <c r="AC6" s="277"/>
    </row>
    <row r="7" spans="1:31">
      <c r="A7" s="2">
        <v>1.01</v>
      </c>
      <c r="B7" s="2" t="s">
        <v>23</v>
      </c>
      <c r="C7" s="2">
        <v>0</v>
      </c>
      <c r="D7" s="3"/>
      <c r="E7" s="2"/>
      <c r="F7" s="3"/>
      <c r="G7" s="108" t="e">
        <f>E7/C7</f>
        <v>#DIV/0!</v>
      </c>
      <c r="H7" s="108"/>
      <c r="I7" s="2">
        <f t="shared" ref="I7:I13" si="0">C7-E7</f>
        <v>0</v>
      </c>
      <c r="J7" s="3"/>
      <c r="K7" s="2"/>
      <c r="L7" s="3"/>
      <c r="M7" s="2"/>
      <c r="N7" s="3"/>
      <c r="O7" s="2"/>
      <c r="P7" s="2"/>
      <c r="Q7" s="3"/>
      <c r="R7" s="2">
        <f>K7+M7+P7</f>
        <v>0</v>
      </c>
      <c r="S7" s="3">
        <f>L7+N7+Q7</f>
        <v>0</v>
      </c>
      <c r="T7" s="2"/>
      <c r="U7" s="3"/>
      <c r="V7" s="2"/>
      <c r="W7" s="3"/>
      <c r="X7" s="2"/>
      <c r="Y7" s="2"/>
      <c r="Z7" s="3">
        <f>X7*Y7</f>
        <v>0</v>
      </c>
      <c r="AA7" s="2">
        <f>T7+V7+Y7</f>
        <v>0</v>
      </c>
      <c r="AB7" s="3">
        <f>U7+W7+Z7</f>
        <v>0</v>
      </c>
      <c r="AC7" s="2"/>
      <c r="AD7" s="109" t="b">
        <f>X7*Y7=Z7</f>
        <v>1</v>
      </c>
      <c r="AE7" s="109" t="b">
        <f>U7+W7+Z7=AB7</f>
        <v>1</v>
      </c>
    </row>
    <row r="8" spans="1:31" ht="31.5">
      <c r="A8" s="2">
        <v>1.02</v>
      </c>
      <c r="B8" s="2" t="s">
        <v>24</v>
      </c>
      <c r="C8" s="2">
        <v>0</v>
      </c>
      <c r="D8" s="3"/>
      <c r="E8" s="2"/>
      <c r="F8" s="3"/>
      <c r="G8" s="108" t="e">
        <f t="shared" ref="G8:G71" si="1">E8/C8</f>
        <v>#DIV/0!</v>
      </c>
      <c r="H8" s="108"/>
      <c r="I8" s="2">
        <f t="shared" si="0"/>
        <v>0</v>
      </c>
      <c r="J8" s="3"/>
      <c r="K8" s="2"/>
      <c r="L8" s="3"/>
      <c r="M8" s="2"/>
      <c r="N8" s="3"/>
      <c r="O8" s="2"/>
      <c r="P8" s="2"/>
      <c r="Q8" s="3"/>
      <c r="R8" s="2">
        <f t="shared" ref="R8:R13" si="2">K8+M8+P8</f>
        <v>0</v>
      </c>
      <c r="S8" s="3">
        <f t="shared" ref="S8:S13" si="3">L8+N8+Q8</f>
        <v>0</v>
      </c>
      <c r="T8" s="2"/>
      <c r="U8" s="3"/>
      <c r="V8" s="2"/>
      <c r="W8" s="3"/>
      <c r="X8" s="2"/>
      <c r="Y8" s="2"/>
      <c r="Z8" s="3">
        <f t="shared" ref="Z8:Z13" si="4">X8*Y8</f>
        <v>0</v>
      </c>
      <c r="AA8" s="2">
        <f t="shared" ref="AA8:AA13" si="5">T8+V8+Y8</f>
        <v>0</v>
      </c>
      <c r="AB8" s="3">
        <f t="shared" ref="AB8:AB13" si="6">U8+W8+Z8</f>
        <v>0</v>
      </c>
      <c r="AC8" s="2"/>
      <c r="AD8" s="109" t="b">
        <f t="shared" ref="AD8:AD71" si="7">X8*Y8=Z8</f>
        <v>1</v>
      </c>
      <c r="AE8" s="109" t="b">
        <f t="shared" ref="AE8:AE71" si="8">U8+W8+Z8=AB8</f>
        <v>1</v>
      </c>
    </row>
    <row r="9" spans="1:31">
      <c r="A9" s="2">
        <v>1.03</v>
      </c>
      <c r="B9" s="2" t="s">
        <v>25</v>
      </c>
      <c r="C9" s="2">
        <v>0</v>
      </c>
      <c r="D9" s="3"/>
      <c r="E9" s="2"/>
      <c r="F9" s="3"/>
      <c r="G9" s="108" t="e">
        <f t="shared" si="1"/>
        <v>#DIV/0!</v>
      </c>
      <c r="H9" s="108"/>
      <c r="I9" s="2">
        <f t="shared" si="0"/>
        <v>0</v>
      </c>
      <c r="J9" s="3"/>
      <c r="K9" s="2"/>
      <c r="L9" s="3"/>
      <c r="M9" s="2"/>
      <c r="N9" s="3"/>
      <c r="O9" s="2"/>
      <c r="P9" s="2"/>
      <c r="Q9" s="3"/>
      <c r="R9" s="2">
        <f t="shared" si="2"/>
        <v>0</v>
      </c>
      <c r="S9" s="3">
        <f t="shared" si="3"/>
        <v>0</v>
      </c>
      <c r="T9" s="2"/>
      <c r="U9" s="3"/>
      <c r="V9" s="2"/>
      <c r="W9" s="3"/>
      <c r="X9" s="2"/>
      <c r="Y9" s="2"/>
      <c r="Z9" s="3">
        <f t="shared" si="4"/>
        <v>0</v>
      </c>
      <c r="AA9" s="2">
        <f t="shared" si="5"/>
        <v>0</v>
      </c>
      <c r="AB9" s="3">
        <f t="shared" si="6"/>
        <v>0</v>
      </c>
      <c r="AC9" s="2"/>
      <c r="AD9" s="109" t="b">
        <f t="shared" si="7"/>
        <v>1</v>
      </c>
      <c r="AE9" s="109" t="b">
        <f t="shared" si="8"/>
        <v>1</v>
      </c>
    </row>
    <row r="10" spans="1:31" ht="47.25">
      <c r="A10" s="2">
        <v>1.04</v>
      </c>
      <c r="B10" s="2" t="s">
        <v>26</v>
      </c>
      <c r="C10" s="2">
        <v>0</v>
      </c>
      <c r="D10" s="3"/>
      <c r="E10" s="2"/>
      <c r="F10" s="3"/>
      <c r="G10" s="108" t="e">
        <f t="shared" si="1"/>
        <v>#DIV/0!</v>
      </c>
      <c r="H10" s="108"/>
      <c r="I10" s="2">
        <f t="shared" si="0"/>
        <v>0</v>
      </c>
      <c r="J10" s="3"/>
      <c r="K10" s="2"/>
      <c r="L10" s="3"/>
      <c r="M10" s="2"/>
      <c r="N10" s="3"/>
      <c r="O10" s="2"/>
      <c r="P10" s="2"/>
      <c r="Q10" s="3"/>
      <c r="R10" s="2">
        <f t="shared" si="2"/>
        <v>0</v>
      </c>
      <c r="S10" s="3">
        <f t="shared" si="3"/>
        <v>0</v>
      </c>
      <c r="T10" s="2"/>
      <c r="U10" s="3"/>
      <c r="V10" s="2"/>
      <c r="W10" s="3"/>
      <c r="X10" s="2"/>
      <c r="Y10" s="2"/>
      <c r="Z10" s="3">
        <f t="shared" si="4"/>
        <v>0</v>
      </c>
      <c r="AA10" s="2">
        <f t="shared" si="5"/>
        <v>0</v>
      </c>
      <c r="AB10" s="3">
        <f t="shared" si="6"/>
        <v>0</v>
      </c>
      <c r="AC10" s="2"/>
      <c r="AD10" s="109" t="b">
        <f t="shared" si="7"/>
        <v>1</v>
      </c>
      <c r="AE10" s="109" t="b">
        <f t="shared" si="8"/>
        <v>1</v>
      </c>
    </row>
    <row r="11" spans="1:31">
      <c r="A11" s="2">
        <v>1.05</v>
      </c>
      <c r="B11" s="2" t="s">
        <v>27</v>
      </c>
      <c r="C11" s="2">
        <v>0</v>
      </c>
      <c r="D11" s="3"/>
      <c r="E11" s="2"/>
      <c r="F11" s="3"/>
      <c r="G11" s="108" t="e">
        <f t="shared" si="1"/>
        <v>#DIV/0!</v>
      </c>
      <c r="H11" s="108"/>
      <c r="I11" s="2">
        <f t="shared" si="0"/>
        <v>0</v>
      </c>
      <c r="J11" s="3"/>
      <c r="K11" s="2"/>
      <c r="L11" s="3"/>
      <c r="M11" s="2"/>
      <c r="N11" s="3"/>
      <c r="O11" s="2"/>
      <c r="P11" s="2"/>
      <c r="Q11" s="3"/>
      <c r="R11" s="2">
        <f t="shared" si="2"/>
        <v>0</v>
      </c>
      <c r="S11" s="3">
        <f t="shared" si="3"/>
        <v>0</v>
      </c>
      <c r="T11" s="2"/>
      <c r="U11" s="3"/>
      <c r="V11" s="2"/>
      <c r="W11" s="3"/>
      <c r="X11" s="2"/>
      <c r="Y11" s="2"/>
      <c r="Z11" s="3">
        <f t="shared" si="4"/>
        <v>0</v>
      </c>
      <c r="AA11" s="2">
        <f t="shared" si="5"/>
        <v>0</v>
      </c>
      <c r="AB11" s="3">
        <f t="shared" si="6"/>
        <v>0</v>
      </c>
      <c r="AC11" s="2"/>
      <c r="AD11" s="109" t="b">
        <f t="shared" si="7"/>
        <v>1</v>
      </c>
      <c r="AE11" s="109" t="b">
        <f t="shared" si="8"/>
        <v>1</v>
      </c>
    </row>
    <row r="12" spans="1:31" ht="31.5">
      <c r="A12" s="2">
        <v>1.06</v>
      </c>
      <c r="B12" s="2" t="s">
        <v>28</v>
      </c>
      <c r="C12" s="2">
        <v>0</v>
      </c>
      <c r="D12" s="3"/>
      <c r="E12" s="2"/>
      <c r="F12" s="3"/>
      <c r="G12" s="108" t="e">
        <f t="shared" si="1"/>
        <v>#DIV/0!</v>
      </c>
      <c r="H12" s="108"/>
      <c r="I12" s="2">
        <f t="shared" si="0"/>
        <v>0</v>
      </c>
      <c r="J12" s="3"/>
      <c r="K12" s="2"/>
      <c r="L12" s="3"/>
      <c r="M12" s="2"/>
      <c r="N12" s="3"/>
      <c r="O12" s="2"/>
      <c r="P12" s="2"/>
      <c r="Q12" s="3"/>
      <c r="R12" s="2">
        <f t="shared" si="2"/>
        <v>0</v>
      </c>
      <c r="S12" s="3">
        <f t="shared" si="3"/>
        <v>0</v>
      </c>
      <c r="T12" s="2"/>
      <c r="U12" s="3"/>
      <c r="V12" s="2"/>
      <c r="W12" s="3"/>
      <c r="X12" s="2"/>
      <c r="Y12" s="2"/>
      <c r="Z12" s="3">
        <f t="shared" si="4"/>
        <v>0</v>
      </c>
      <c r="AA12" s="2">
        <f t="shared" si="5"/>
        <v>0</v>
      </c>
      <c r="AB12" s="3">
        <f t="shared" si="6"/>
        <v>0</v>
      </c>
      <c r="AC12" s="2"/>
      <c r="AD12" s="109" t="b">
        <f t="shared" si="7"/>
        <v>1</v>
      </c>
      <c r="AE12" s="109" t="b">
        <f t="shared" si="8"/>
        <v>1</v>
      </c>
    </row>
    <row r="13" spans="1:31" ht="47.25">
      <c r="A13" s="2">
        <v>1.07</v>
      </c>
      <c r="B13" s="2" t="s">
        <v>29</v>
      </c>
      <c r="C13" s="2">
        <v>0</v>
      </c>
      <c r="D13" s="3"/>
      <c r="E13" s="2"/>
      <c r="F13" s="3"/>
      <c r="G13" s="108" t="e">
        <f t="shared" si="1"/>
        <v>#DIV/0!</v>
      </c>
      <c r="H13" s="108"/>
      <c r="I13" s="2">
        <f t="shared" si="0"/>
        <v>0</v>
      </c>
      <c r="J13" s="3"/>
      <c r="K13" s="2"/>
      <c r="L13" s="3"/>
      <c r="M13" s="2"/>
      <c r="N13" s="3"/>
      <c r="O13" s="2"/>
      <c r="P13" s="2"/>
      <c r="Q13" s="3"/>
      <c r="R13" s="2">
        <f t="shared" si="2"/>
        <v>0</v>
      </c>
      <c r="S13" s="3">
        <f t="shared" si="3"/>
        <v>0</v>
      </c>
      <c r="T13" s="2"/>
      <c r="U13" s="3"/>
      <c r="V13" s="2"/>
      <c r="W13" s="3"/>
      <c r="X13" s="2"/>
      <c r="Y13" s="2"/>
      <c r="Z13" s="3">
        <f t="shared" si="4"/>
        <v>0</v>
      </c>
      <c r="AA13" s="2">
        <f t="shared" si="5"/>
        <v>0</v>
      </c>
      <c r="AB13" s="3">
        <f t="shared" si="6"/>
        <v>0</v>
      </c>
      <c r="AC13" s="2"/>
      <c r="AD13" s="109" t="b">
        <f t="shared" si="7"/>
        <v>1</v>
      </c>
      <c r="AE13" s="109" t="b">
        <f t="shared" si="8"/>
        <v>1</v>
      </c>
    </row>
    <row r="14" spans="1:31" s="176" customFormat="1" ht="47.25">
      <c r="A14" s="4">
        <v>2</v>
      </c>
      <c r="B14" s="4" t="s">
        <v>30</v>
      </c>
      <c r="C14" s="4"/>
      <c r="D14" s="5"/>
      <c r="E14" s="4"/>
      <c r="F14" s="5"/>
      <c r="G14" s="108"/>
      <c r="H14" s="108"/>
      <c r="I14" s="4"/>
      <c r="J14" s="5"/>
      <c r="K14" s="4"/>
      <c r="L14" s="5"/>
      <c r="M14" s="4"/>
      <c r="N14" s="5"/>
      <c r="O14" s="4"/>
      <c r="P14" s="4"/>
      <c r="Q14" s="5"/>
      <c r="R14" s="4"/>
      <c r="S14" s="5"/>
      <c r="T14" s="4"/>
      <c r="U14" s="5"/>
      <c r="V14" s="4"/>
      <c r="W14" s="5"/>
      <c r="X14" s="4"/>
      <c r="Y14" s="4"/>
      <c r="Z14" s="5"/>
      <c r="AA14" s="4"/>
      <c r="AB14" s="5"/>
      <c r="AC14" s="4"/>
      <c r="AD14" s="109" t="b">
        <f t="shared" si="7"/>
        <v>1</v>
      </c>
      <c r="AE14" s="109" t="b">
        <f t="shared" si="8"/>
        <v>1</v>
      </c>
    </row>
    <row r="15" spans="1:31" s="176" customFormat="1">
      <c r="A15" s="4"/>
      <c r="B15" s="4" t="s">
        <v>31</v>
      </c>
      <c r="C15" s="4"/>
      <c r="D15" s="5"/>
      <c r="E15" s="4"/>
      <c r="F15" s="5"/>
      <c r="G15" s="108"/>
      <c r="H15" s="108"/>
      <c r="I15" s="4"/>
      <c r="J15" s="5"/>
      <c r="K15" s="4"/>
      <c r="L15" s="5"/>
      <c r="M15" s="4"/>
      <c r="N15" s="5"/>
      <c r="O15" s="4"/>
      <c r="P15" s="4"/>
      <c r="Q15" s="5"/>
      <c r="R15" s="4"/>
      <c r="S15" s="5"/>
      <c r="T15" s="4"/>
      <c r="U15" s="5"/>
      <c r="V15" s="4"/>
      <c r="W15" s="5"/>
      <c r="X15" s="4"/>
      <c r="Y15" s="4"/>
      <c r="Z15" s="5"/>
      <c r="AA15" s="4"/>
      <c r="AB15" s="5"/>
      <c r="AC15" s="4"/>
      <c r="AD15" s="109" t="b">
        <f t="shared" si="7"/>
        <v>1</v>
      </c>
      <c r="AE15" s="109" t="b">
        <f t="shared" si="8"/>
        <v>1</v>
      </c>
    </row>
    <row r="16" spans="1:31" s="176" customFormat="1" ht="31.5">
      <c r="A16" s="4"/>
      <c r="B16" s="4" t="s">
        <v>32</v>
      </c>
      <c r="C16" s="4"/>
      <c r="D16" s="5"/>
      <c r="E16" s="4"/>
      <c r="F16" s="5"/>
      <c r="G16" s="108"/>
      <c r="H16" s="108"/>
      <c r="I16" s="4"/>
      <c r="J16" s="5"/>
      <c r="K16" s="4"/>
      <c r="L16" s="5"/>
      <c r="M16" s="4"/>
      <c r="N16" s="5"/>
      <c r="O16" s="4"/>
      <c r="P16" s="4"/>
      <c r="Q16" s="5"/>
      <c r="R16" s="4"/>
      <c r="S16" s="5"/>
      <c r="T16" s="4"/>
      <c r="U16" s="5"/>
      <c r="V16" s="4"/>
      <c r="W16" s="5"/>
      <c r="X16" s="4"/>
      <c r="Y16" s="4"/>
      <c r="Z16" s="5"/>
      <c r="AA16" s="4"/>
      <c r="AB16" s="5"/>
      <c r="AC16" s="4"/>
      <c r="AD16" s="109" t="b">
        <f t="shared" si="7"/>
        <v>1</v>
      </c>
      <c r="AE16" s="109" t="b">
        <f t="shared" si="8"/>
        <v>1</v>
      </c>
    </row>
    <row r="17" spans="1:31" ht="47.25">
      <c r="A17" s="2">
        <v>2.0099999999999998</v>
      </c>
      <c r="B17" s="2" t="s">
        <v>33</v>
      </c>
      <c r="C17" s="2">
        <v>0</v>
      </c>
      <c r="D17" s="3">
        <v>0</v>
      </c>
      <c r="E17" s="2"/>
      <c r="F17" s="3"/>
      <c r="G17" s="108" t="e">
        <f t="shared" si="1"/>
        <v>#DIV/0!</v>
      </c>
      <c r="H17" s="108" t="e">
        <f t="shared" ref="H17:H71" si="9">F17/D17</f>
        <v>#DIV/0!</v>
      </c>
      <c r="I17" s="2"/>
      <c r="J17" s="3"/>
      <c r="K17" s="2">
        <f t="shared" ref="K17:L20" si="10">C17-E17</f>
        <v>0</v>
      </c>
      <c r="L17" s="3">
        <f t="shared" si="10"/>
        <v>0</v>
      </c>
      <c r="M17" s="2"/>
      <c r="N17" s="3"/>
      <c r="O17" s="2"/>
      <c r="P17" s="2"/>
      <c r="Q17" s="3"/>
      <c r="R17" s="2">
        <f t="shared" ref="R17:S20" si="11">K17+M17+P17</f>
        <v>0</v>
      </c>
      <c r="S17" s="3">
        <f t="shared" si="11"/>
        <v>0</v>
      </c>
      <c r="T17" s="2"/>
      <c r="U17" s="3"/>
      <c r="V17" s="2"/>
      <c r="W17" s="3"/>
      <c r="X17" s="2"/>
      <c r="Y17" s="2"/>
      <c r="Z17" s="3">
        <f>X17*Y17</f>
        <v>0</v>
      </c>
      <c r="AA17" s="2">
        <f t="shared" ref="AA17:AB20" si="12">T17+V17+Y17</f>
        <v>0</v>
      </c>
      <c r="AB17" s="3">
        <f t="shared" si="12"/>
        <v>0</v>
      </c>
      <c r="AC17" s="2"/>
      <c r="AD17" s="109" t="b">
        <f t="shared" si="7"/>
        <v>1</v>
      </c>
      <c r="AE17" s="109" t="b">
        <f t="shared" si="8"/>
        <v>1</v>
      </c>
    </row>
    <row r="18" spans="1:31" ht="47.25">
      <c r="A18" s="2">
        <v>2.02</v>
      </c>
      <c r="B18" s="2" t="s">
        <v>34</v>
      </c>
      <c r="C18" s="2">
        <v>0</v>
      </c>
      <c r="D18" s="3">
        <v>0</v>
      </c>
      <c r="E18" s="2"/>
      <c r="F18" s="3"/>
      <c r="G18" s="108" t="e">
        <f t="shared" si="1"/>
        <v>#DIV/0!</v>
      </c>
      <c r="H18" s="108" t="e">
        <f t="shared" si="9"/>
        <v>#DIV/0!</v>
      </c>
      <c r="I18" s="2"/>
      <c r="J18" s="3"/>
      <c r="K18" s="2">
        <f t="shared" si="10"/>
        <v>0</v>
      </c>
      <c r="L18" s="3">
        <f t="shared" si="10"/>
        <v>0</v>
      </c>
      <c r="M18" s="2"/>
      <c r="N18" s="3"/>
      <c r="O18" s="2"/>
      <c r="P18" s="2"/>
      <c r="Q18" s="3"/>
      <c r="R18" s="2">
        <f t="shared" si="11"/>
        <v>0</v>
      </c>
      <c r="S18" s="3">
        <f t="shared" si="11"/>
        <v>0</v>
      </c>
      <c r="T18" s="2"/>
      <c r="U18" s="3"/>
      <c r="V18" s="2"/>
      <c r="W18" s="3"/>
      <c r="X18" s="2"/>
      <c r="Y18" s="2"/>
      <c r="Z18" s="3">
        <f>X18*Y18</f>
        <v>0</v>
      </c>
      <c r="AA18" s="2">
        <f t="shared" si="12"/>
        <v>0</v>
      </c>
      <c r="AB18" s="3">
        <f t="shared" si="12"/>
        <v>0</v>
      </c>
      <c r="AC18" s="2"/>
      <c r="AD18" s="109" t="b">
        <f t="shared" si="7"/>
        <v>1</v>
      </c>
      <c r="AE18" s="109" t="b">
        <f t="shared" si="8"/>
        <v>1</v>
      </c>
    </row>
    <row r="19" spans="1:31">
      <c r="A19" s="2">
        <v>2.0299999999999998</v>
      </c>
      <c r="B19" s="2" t="s">
        <v>35</v>
      </c>
      <c r="C19" s="2">
        <v>0</v>
      </c>
      <c r="D19" s="3">
        <v>0</v>
      </c>
      <c r="E19" s="2"/>
      <c r="F19" s="3"/>
      <c r="G19" s="108" t="e">
        <f t="shared" si="1"/>
        <v>#DIV/0!</v>
      </c>
      <c r="H19" s="108" t="e">
        <f t="shared" si="9"/>
        <v>#DIV/0!</v>
      </c>
      <c r="I19" s="2"/>
      <c r="J19" s="3"/>
      <c r="K19" s="2">
        <f t="shared" si="10"/>
        <v>0</v>
      </c>
      <c r="L19" s="3">
        <f t="shared" si="10"/>
        <v>0</v>
      </c>
      <c r="M19" s="2"/>
      <c r="N19" s="3"/>
      <c r="O19" s="2"/>
      <c r="P19" s="2"/>
      <c r="Q19" s="3"/>
      <c r="R19" s="2">
        <f t="shared" si="11"/>
        <v>0</v>
      </c>
      <c r="S19" s="3">
        <f t="shared" si="11"/>
        <v>0</v>
      </c>
      <c r="T19" s="2"/>
      <c r="U19" s="3"/>
      <c r="V19" s="2"/>
      <c r="W19" s="3"/>
      <c r="X19" s="2"/>
      <c r="Y19" s="2"/>
      <c r="Z19" s="3">
        <f>X19*Y19</f>
        <v>0</v>
      </c>
      <c r="AA19" s="2">
        <f t="shared" si="12"/>
        <v>0</v>
      </c>
      <c r="AB19" s="3">
        <f t="shared" si="12"/>
        <v>0</v>
      </c>
      <c r="AC19" s="2"/>
      <c r="AD19" s="109" t="b">
        <f t="shared" si="7"/>
        <v>1</v>
      </c>
      <c r="AE19" s="109" t="b">
        <f t="shared" si="8"/>
        <v>1</v>
      </c>
    </row>
    <row r="20" spans="1:31" ht="47.25">
      <c r="A20" s="2">
        <v>2.04</v>
      </c>
      <c r="B20" s="2" t="s">
        <v>36</v>
      </c>
      <c r="C20" s="2">
        <v>0</v>
      </c>
      <c r="D20" s="3">
        <v>0</v>
      </c>
      <c r="E20" s="2"/>
      <c r="F20" s="3"/>
      <c r="G20" s="108" t="e">
        <f t="shared" si="1"/>
        <v>#DIV/0!</v>
      </c>
      <c r="H20" s="108" t="e">
        <f t="shared" si="9"/>
        <v>#DIV/0!</v>
      </c>
      <c r="I20" s="2"/>
      <c r="J20" s="3"/>
      <c r="K20" s="2">
        <f t="shared" si="10"/>
        <v>0</v>
      </c>
      <c r="L20" s="3">
        <f t="shared" si="10"/>
        <v>0</v>
      </c>
      <c r="M20" s="2"/>
      <c r="N20" s="3">
        <f>SUM([32]Aizawl:Serchhip!N20)</f>
        <v>0</v>
      </c>
      <c r="O20" s="2"/>
      <c r="P20" s="2"/>
      <c r="Q20" s="3"/>
      <c r="R20" s="2">
        <f t="shared" si="11"/>
        <v>0</v>
      </c>
      <c r="S20" s="3">
        <f t="shared" si="11"/>
        <v>0</v>
      </c>
      <c r="T20" s="2"/>
      <c r="U20" s="3"/>
      <c r="V20" s="2"/>
      <c r="W20" s="3"/>
      <c r="X20" s="2"/>
      <c r="Y20" s="2"/>
      <c r="Z20" s="3">
        <f>X20*Y20</f>
        <v>0</v>
      </c>
      <c r="AA20" s="2">
        <f t="shared" si="12"/>
        <v>0</v>
      </c>
      <c r="AB20" s="3">
        <f t="shared" si="12"/>
        <v>0</v>
      </c>
      <c r="AC20" s="2"/>
      <c r="AD20" s="109" t="b">
        <f t="shared" si="7"/>
        <v>1</v>
      </c>
      <c r="AE20" s="109" t="b">
        <f t="shared" si="8"/>
        <v>1</v>
      </c>
    </row>
    <row r="21" spans="1:31" s="176" customFormat="1" ht="31.5">
      <c r="A21" s="4"/>
      <c r="B21" s="4" t="s">
        <v>37</v>
      </c>
      <c r="C21" s="4">
        <f>SUM(C17:C20)</f>
        <v>0</v>
      </c>
      <c r="D21" s="5">
        <f>SUM(D17:D20)</f>
        <v>0</v>
      </c>
      <c r="E21" s="4">
        <f>SUM(E17:E20)</f>
        <v>0</v>
      </c>
      <c r="F21" s="5">
        <f>SUM(F17:F20)</f>
        <v>0</v>
      </c>
      <c r="G21" s="108" t="e">
        <f t="shared" si="1"/>
        <v>#DIV/0!</v>
      </c>
      <c r="H21" s="108" t="e">
        <f t="shared" si="9"/>
        <v>#DIV/0!</v>
      </c>
      <c r="I21" s="4">
        <f t="shared" ref="I21:N21" si="13">SUM(I17:I20)</f>
        <v>0</v>
      </c>
      <c r="J21" s="5">
        <f t="shared" si="13"/>
        <v>0</v>
      </c>
      <c r="K21" s="4">
        <f t="shared" si="13"/>
        <v>0</v>
      </c>
      <c r="L21" s="5">
        <f t="shared" si="13"/>
        <v>0</v>
      </c>
      <c r="M21" s="4">
        <f t="shared" si="13"/>
        <v>0</v>
      </c>
      <c r="N21" s="5">
        <f t="shared" si="13"/>
        <v>0</v>
      </c>
      <c r="O21" s="4"/>
      <c r="P21" s="4">
        <f t="shared" ref="P21:AB21" si="14">SUM(P17:P20)</f>
        <v>0</v>
      </c>
      <c r="Q21" s="5">
        <f t="shared" si="14"/>
        <v>0</v>
      </c>
      <c r="R21" s="4">
        <f t="shared" si="14"/>
        <v>0</v>
      </c>
      <c r="S21" s="5">
        <f t="shared" si="14"/>
        <v>0</v>
      </c>
      <c r="T21" s="4">
        <f t="shared" si="14"/>
        <v>0</v>
      </c>
      <c r="U21" s="5">
        <f t="shared" si="14"/>
        <v>0</v>
      </c>
      <c r="V21" s="4">
        <f t="shared" si="14"/>
        <v>0</v>
      </c>
      <c r="W21" s="5">
        <f t="shared" si="14"/>
        <v>0</v>
      </c>
      <c r="X21" s="4"/>
      <c r="Y21" s="4">
        <f t="shared" si="14"/>
        <v>0</v>
      </c>
      <c r="Z21" s="5">
        <f t="shared" si="14"/>
        <v>0</v>
      </c>
      <c r="AA21" s="4">
        <f t="shared" si="14"/>
        <v>0</v>
      </c>
      <c r="AB21" s="5">
        <f t="shared" si="14"/>
        <v>0</v>
      </c>
      <c r="AC21" s="4"/>
      <c r="AD21" s="109" t="b">
        <f t="shared" si="7"/>
        <v>1</v>
      </c>
      <c r="AE21" s="109" t="b">
        <f t="shared" si="8"/>
        <v>1</v>
      </c>
    </row>
    <row r="22" spans="1:31" s="176" customFormat="1" ht="31.5">
      <c r="A22" s="4"/>
      <c r="B22" s="4" t="s">
        <v>38</v>
      </c>
      <c r="C22" s="4"/>
      <c r="D22" s="5"/>
      <c r="E22" s="4"/>
      <c r="F22" s="5"/>
      <c r="G22" s="108"/>
      <c r="H22" s="108"/>
      <c r="I22" s="4"/>
      <c r="J22" s="5"/>
      <c r="K22" s="4"/>
      <c r="L22" s="5"/>
      <c r="M22" s="4"/>
      <c r="N22" s="5"/>
      <c r="O22" s="4"/>
      <c r="P22" s="4"/>
      <c r="Q22" s="5"/>
      <c r="R22" s="4"/>
      <c r="S22" s="5"/>
      <c r="T22" s="4"/>
      <c r="U22" s="5"/>
      <c r="V22" s="4"/>
      <c r="W22" s="5"/>
      <c r="X22" s="4"/>
      <c r="Y22" s="4"/>
      <c r="Z22" s="5"/>
      <c r="AA22" s="4"/>
      <c r="AB22" s="5"/>
      <c r="AC22" s="4"/>
      <c r="AD22" s="109" t="b">
        <f t="shared" si="7"/>
        <v>1</v>
      </c>
      <c r="AE22" s="109" t="b">
        <f t="shared" si="8"/>
        <v>1</v>
      </c>
    </row>
    <row r="23" spans="1:31" ht="47.25">
      <c r="A23" s="2">
        <v>2.0499999999999998</v>
      </c>
      <c r="B23" s="2" t="s">
        <v>39</v>
      </c>
      <c r="C23" s="2">
        <v>0</v>
      </c>
      <c r="D23" s="3">
        <v>0</v>
      </c>
      <c r="E23" s="2"/>
      <c r="F23" s="3"/>
      <c r="G23" s="108" t="e">
        <f t="shared" si="1"/>
        <v>#DIV/0!</v>
      </c>
      <c r="H23" s="108" t="e">
        <f t="shared" si="9"/>
        <v>#DIV/0!</v>
      </c>
      <c r="I23" s="2">
        <f t="shared" ref="I23:J43" si="15">C23-E23</f>
        <v>0</v>
      </c>
      <c r="J23" s="3">
        <f t="shared" si="15"/>
        <v>0</v>
      </c>
      <c r="K23" s="2"/>
      <c r="L23" s="3"/>
      <c r="M23" s="2"/>
      <c r="N23" s="3"/>
      <c r="O23" s="2"/>
      <c r="P23" s="2"/>
      <c r="Q23" s="3"/>
      <c r="R23" s="2">
        <f t="shared" ref="R23:S25" si="16">K23+M23+P23</f>
        <v>0</v>
      </c>
      <c r="S23" s="3">
        <f t="shared" si="16"/>
        <v>0</v>
      </c>
      <c r="T23" s="2"/>
      <c r="U23" s="3"/>
      <c r="V23" s="2"/>
      <c r="W23" s="3"/>
      <c r="X23" s="2"/>
      <c r="Y23" s="2"/>
      <c r="Z23" s="3">
        <f>X23*Y23</f>
        <v>0</v>
      </c>
      <c r="AA23" s="2">
        <f t="shared" ref="AA23:AB26" si="17">T23+V23+Y23</f>
        <v>0</v>
      </c>
      <c r="AB23" s="3">
        <f t="shared" si="17"/>
        <v>0</v>
      </c>
      <c r="AC23" s="2"/>
      <c r="AD23" s="109" t="b">
        <f t="shared" si="7"/>
        <v>1</v>
      </c>
      <c r="AE23" s="109" t="b">
        <f t="shared" si="8"/>
        <v>1</v>
      </c>
    </row>
    <row r="24" spans="1:31" ht="31.5">
      <c r="A24" s="2">
        <v>2.06</v>
      </c>
      <c r="B24" s="2" t="s">
        <v>40</v>
      </c>
      <c r="C24" s="2">
        <v>0</v>
      </c>
      <c r="D24" s="3">
        <v>0</v>
      </c>
      <c r="E24" s="2"/>
      <c r="F24" s="3"/>
      <c r="G24" s="108" t="e">
        <f t="shared" si="1"/>
        <v>#DIV/0!</v>
      </c>
      <c r="H24" s="108" t="e">
        <f t="shared" si="9"/>
        <v>#DIV/0!</v>
      </c>
      <c r="I24" s="2">
        <f t="shared" si="15"/>
        <v>0</v>
      </c>
      <c r="J24" s="3">
        <f t="shared" si="15"/>
        <v>0</v>
      </c>
      <c r="K24" s="2"/>
      <c r="L24" s="3"/>
      <c r="M24" s="2"/>
      <c r="N24" s="3"/>
      <c r="O24" s="2"/>
      <c r="P24" s="2"/>
      <c r="Q24" s="3"/>
      <c r="R24" s="2">
        <f t="shared" si="16"/>
        <v>0</v>
      </c>
      <c r="S24" s="3">
        <f t="shared" si="16"/>
        <v>0</v>
      </c>
      <c r="T24" s="2"/>
      <c r="U24" s="3"/>
      <c r="V24" s="2"/>
      <c r="W24" s="3"/>
      <c r="X24" s="2"/>
      <c r="Y24" s="2"/>
      <c r="Z24" s="3">
        <f>X24*Y24</f>
        <v>0</v>
      </c>
      <c r="AA24" s="2">
        <f t="shared" si="17"/>
        <v>0</v>
      </c>
      <c r="AB24" s="3">
        <f t="shared" si="17"/>
        <v>0</v>
      </c>
      <c r="AC24" s="2"/>
      <c r="AD24" s="109" t="b">
        <f t="shared" si="7"/>
        <v>1</v>
      </c>
      <c r="AE24" s="109" t="b">
        <f t="shared" si="8"/>
        <v>1</v>
      </c>
    </row>
    <row r="25" spans="1:31" ht="78.75">
      <c r="A25" s="2">
        <v>2.0699999999999998</v>
      </c>
      <c r="B25" s="2" t="s">
        <v>41</v>
      </c>
      <c r="C25" s="2">
        <v>0</v>
      </c>
      <c r="D25" s="3">
        <v>0</v>
      </c>
      <c r="E25" s="2"/>
      <c r="F25" s="3"/>
      <c r="G25" s="108" t="e">
        <f t="shared" si="1"/>
        <v>#DIV/0!</v>
      </c>
      <c r="H25" s="108" t="e">
        <f t="shared" si="9"/>
        <v>#DIV/0!</v>
      </c>
      <c r="I25" s="2">
        <f t="shared" si="15"/>
        <v>0</v>
      </c>
      <c r="J25" s="3">
        <f t="shared" si="15"/>
        <v>0</v>
      </c>
      <c r="K25" s="2"/>
      <c r="L25" s="3"/>
      <c r="M25" s="2"/>
      <c r="N25" s="3"/>
      <c r="O25" s="2"/>
      <c r="P25" s="2"/>
      <c r="Q25" s="3"/>
      <c r="R25" s="2">
        <f t="shared" si="16"/>
        <v>0</v>
      </c>
      <c r="S25" s="3">
        <f t="shared" si="16"/>
        <v>0</v>
      </c>
      <c r="T25" s="2"/>
      <c r="U25" s="3"/>
      <c r="V25" s="2"/>
      <c r="W25" s="3"/>
      <c r="X25" s="2"/>
      <c r="Y25" s="2"/>
      <c r="Z25" s="3">
        <f>X25*Y25</f>
        <v>0</v>
      </c>
      <c r="AA25" s="2">
        <f t="shared" si="17"/>
        <v>0</v>
      </c>
      <c r="AB25" s="3">
        <f t="shared" si="17"/>
        <v>0</v>
      </c>
      <c r="AC25" s="2"/>
      <c r="AD25" s="109" t="b">
        <f t="shared" si="7"/>
        <v>1</v>
      </c>
      <c r="AE25" s="109" t="b">
        <f t="shared" si="8"/>
        <v>1</v>
      </c>
    </row>
    <row r="26" spans="1:31">
      <c r="A26" s="2">
        <v>2.08</v>
      </c>
      <c r="B26" s="2" t="s">
        <v>42</v>
      </c>
      <c r="C26" s="2"/>
      <c r="D26" s="3"/>
      <c r="E26" s="2"/>
      <c r="F26" s="3"/>
      <c r="G26" s="108"/>
      <c r="H26" s="108"/>
      <c r="I26" s="2"/>
      <c r="J26" s="3"/>
      <c r="K26" s="2"/>
      <c r="L26" s="3"/>
      <c r="M26" s="2"/>
      <c r="N26" s="3"/>
      <c r="O26" s="2"/>
      <c r="P26" s="2"/>
      <c r="Q26" s="3"/>
      <c r="R26" s="2"/>
      <c r="S26" s="3"/>
      <c r="T26" s="2"/>
      <c r="U26" s="3"/>
      <c r="V26" s="2"/>
      <c r="W26" s="3"/>
      <c r="X26" s="2"/>
      <c r="Y26" s="2"/>
      <c r="Z26" s="3">
        <f>X26*Y26</f>
        <v>0</v>
      </c>
      <c r="AA26" s="2">
        <f t="shared" si="17"/>
        <v>0</v>
      </c>
      <c r="AB26" s="3">
        <f t="shared" si="17"/>
        <v>0</v>
      </c>
      <c r="AC26" s="2"/>
      <c r="AD26" s="109" t="b">
        <f t="shared" si="7"/>
        <v>1</v>
      </c>
      <c r="AE26" s="109" t="b">
        <f t="shared" si="8"/>
        <v>1</v>
      </c>
    </row>
    <row r="27" spans="1:31" ht="47.25">
      <c r="A27" s="2" t="s">
        <v>43</v>
      </c>
      <c r="B27" s="2" t="s">
        <v>44</v>
      </c>
      <c r="C27" s="2">
        <v>0</v>
      </c>
      <c r="D27" s="3">
        <v>0</v>
      </c>
      <c r="E27" s="2"/>
      <c r="F27" s="3"/>
      <c r="G27" s="108" t="e">
        <f t="shared" si="1"/>
        <v>#DIV/0!</v>
      </c>
      <c r="H27" s="108" t="e">
        <f t="shared" si="9"/>
        <v>#DIV/0!</v>
      </c>
      <c r="I27" s="2">
        <f t="shared" si="15"/>
        <v>0</v>
      </c>
      <c r="J27" s="3">
        <f t="shared" si="15"/>
        <v>0</v>
      </c>
      <c r="K27" s="2"/>
      <c r="L27" s="3"/>
      <c r="M27" s="2"/>
      <c r="N27" s="3"/>
      <c r="O27" s="2"/>
      <c r="P27" s="2"/>
      <c r="Q27" s="3"/>
      <c r="R27" s="2">
        <f t="shared" ref="R27:R43" si="18">K27+M27+P27</f>
        <v>0</v>
      </c>
      <c r="S27" s="3">
        <f t="shared" ref="S27:S43" si="19">L27+N27+Q27</f>
        <v>0</v>
      </c>
      <c r="T27" s="2"/>
      <c r="U27" s="3"/>
      <c r="V27" s="2"/>
      <c r="W27" s="3"/>
      <c r="X27" s="2"/>
      <c r="Y27" s="2"/>
      <c r="Z27" s="3">
        <f t="shared" ref="Z27:Z43" si="20">X27*Y27</f>
        <v>0</v>
      </c>
      <c r="AA27" s="2">
        <f t="shared" ref="AA27:AA43" si="21">T27+V27+Y27</f>
        <v>0</v>
      </c>
      <c r="AB27" s="3">
        <f t="shared" ref="AB27:AB43" si="22">U27+W27+Z27</f>
        <v>0</v>
      </c>
      <c r="AC27" s="2"/>
      <c r="AD27" s="109" t="b">
        <f t="shared" si="7"/>
        <v>1</v>
      </c>
      <c r="AE27" s="109" t="b">
        <f t="shared" si="8"/>
        <v>1</v>
      </c>
    </row>
    <row r="28" spans="1:31" ht="63">
      <c r="A28" s="2" t="s">
        <v>45</v>
      </c>
      <c r="B28" s="2" t="s">
        <v>46</v>
      </c>
      <c r="C28" s="2">
        <v>0</v>
      </c>
      <c r="D28" s="3">
        <v>0</v>
      </c>
      <c r="E28" s="2"/>
      <c r="F28" s="3"/>
      <c r="G28" s="108" t="e">
        <f t="shared" si="1"/>
        <v>#DIV/0!</v>
      </c>
      <c r="H28" s="108" t="e">
        <f t="shared" si="9"/>
        <v>#DIV/0!</v>
      </c>
      <c r="I28" s="2">
        <f t="shared" si="15"/>
        <v>0</v>
      </c>
      <c r="J28" s="3">
        <f t="shared" si="15"/>
        <v>0</v>
      </c>
      <c r="K28" s="2"/>
      <c r="L28" s="3"/>
      <c r="M28" s="2"/>
      <c r="N28" s="3"/>
      <c r="O28" s="2"/>
      <c r="P28" s="2"/>
      <c r="Q28" s="3"/>
      <c r="R28" s="2">
        <f t="shared" si="18"/>
        <v>0</v>
      </c>
      <c r="S28" s="3">
        <f t="shared" si="19"/>
        <v>0</v>
      </c>
      <c r="T28" s="2"/>
      <c r="U28" s="3"/>
      <c r="V28" s="2"/>
      <c r="W28" s="3"/>
      <c r="X28" s="2"/>
      <c r="Y28" s="2"/>
      <c r="Z28" s="3">
        <f t="shared" si="20"/>
        <v>0</v>
      </c>
      <c r="AA28" s="2">
        <f t="shared" si="21"/>
        <v>0</v>
      </c>
      <c r="AB28" s="3">
        <f t="shared" si="22"/>
        <v>0</v>
      </c>
      <c r="AC28" s="2"/>
      <c r="AD28" s="109" t="b">
        <f t="shared" si="7"/>
        <v>1</v>
      </c>
      <c r="AE28" s="109" t="b">
        <f t="shared" si="8"/>
        <v>1</v>
      </c>
    </row>
    <row r="29" spans="1:31" ht="110.25">
      <c r="A29" s="2" t="s">
        <v>47</v>
      </c>
      <c r="B29" s="2" t="s">
        <v>48</v>
      </c>
      <c r="C29" s="2">
        <v>0</v>
      </c>
      <c r="D29" s="3">
        <v>0</v>
      </c>
      <c r="E29" s="2"/>
      <c r="F29" s="3"/>
      <c r="G29" s="108" t="e">
        <f t="shared" si="1"/>
        <v>#DIV/0!</v>
      </c>
      <c r="H29" s="108" t="e">
        <f t="shared" si="9"/>
        <v>#DIV/0!</v>
      </c>
      <c r="I29" s="2">
        <f t="shared" si="15"/>
        <v>0</v>
      </c>
      <c r="J29" s="3">
        <f t="shared" si="15"/>
        <v>0</v>
      </c>
      <c r="K29" s="2"/>
      <c r="L29" s="3"/>
      <c r="M29" s="2"/>
      <c r="N29" s="3"/>
      <c r="O29" s="2"/>
      <c r="P29" s="2"/>
      <c r="Q29" s="3"/>
      <c r="R29" s="2">
        <f t="shared" si="18"/>
        <v>0</v>
      </c>
      <c r="S29" s="3">
        <f t="shared" si="19"/>
        <v>0</v>
      </c>
      <c r="T29" s="2"/>
      <c r="U29" s="3"/>
      <c r="V29" s="2"/>
      <c r="W29" s="3"/>
      <c r="X29" s="2"/>
      <c r="Y29" s="2"/>
      <c r="Z29" s="3">
        <f t="shared" si="20"/>
        <v>0</v>
      </c>
      <c r="AA29" s="2">
        <f t="shared" si="21"/>
        <v>0</v>
      </c>
      <c r="AB29" s="3">
        <f t="shared" si="22"/>
        <v>0</v>
      </c>
      <c r="AC29" s="2"/>
      <c r="AD29" s="109" t="b">
        <f t="shared" si="7"/>
        <v>1</v>
      </c>
      <c r="AE29" s="109" t="b">
        <f t="shared" si="8"/>
        <v>1</v>
      </c>
    </row>
    <row r="30" spans="1:31" ht="47.25">
      <c r="A30" s="2" t="s">
        <v>49</v>
      </c>
      <c r="B30" s="2" t="s">
        <v>50</v>
      </c>
      <c r="C30" s="2">
        <v>0</v>
      </c>
      <c r="D30" s="3">
        <v>0</v>
      </c>
      <c r="E30" s="2"/>
      <c r="F30" s="3"/>
      <c r="G30" s="108" t="e">
        <f t="shared" si="1"/>
        <v>#DIV/0!</v>
      </c>
      <c r="H30" s="108" t="e">
        <f t="shared" si="9"/>
        <v>#DIV/0!</v>
      </c>
      <c r="I30" s="2">
        <f t="shared" si="15"/>
        <v>0</v>
      </c>
      <c r="J30" s="3">
        <f t="shared" si="15"/>
        <v>0</v>
      </c>
      <c r="K30" s="2"/>
      <c r="L30" s="3"/>
      <c r="M30" s="2"/>
      <c r="N30" s="3"/>
      <c r="O30" s="2"/>
      <c r="P30" s="2"/>
      <c r="Q30" s="3"/>
      <c r="R30" s="2">
        <f t="shared" si="18"/>
        <v>0</v>
      </c>
      <c r="S30" s="3">
        <f t="shared" si="19"/>
        <v>0</v>
      </c>
      <c r="T30" s="2"/>
      <c r="U30" s="3"/>
      <c r="V30" s="2"/>
      <c r="W30" s="3"/>
      <c r="X30" s="2"/>
      <c r="Y30" s="2"/>
      <c r="Z30" s="3">
        <f t="shared" si="20"/>
        <v>0</v>
      </c>
      <c r="AA30" s="2">
        <f t="shared" si="21"/>
        <v>0</v>
      </c>
      <c r="AB30" s="3">
        <f t="shared" si="22"/>
        <v>0</v>
      </c>
      <c r="AC30" s="2"/>
      <c r="AD30" s="109" t="b">
        <f t="shared" si="7"/>
        <v>1</v>
      </c>
      <c r="AE30" s="109" t="b">
        <f t="shared" si="8"/>
        <v>1</v>
      </c>
    </row>
    <row r="31" spans="1:31" ht="47.25">
      <c r="A31" s="2" t="s">
        <v>51</v>
      </c>
      <c r="B31" s="2" t="s">
        <v>52</v>
      </c>
      <c r="C31" s="2">
        <v>0</v>
      </c>
      <c r="D31" s="3">
        <v>0</v>
      </c>
      <c r="E31" s="2"/>
      <c r="F31" s="3"/>
      <c r="G31" s="108" t="e">
        <f t="shared" si="1"/>
        <v>#DIV/0!</v>
      </c>
      <c r="H31" s="108" t="e">
        <f t="shared" si="9"/>
        <v>#DIV/0!</v>
      </c>
      <c r="I31" s="2">
        <f t="shared" si="15"/>
        <v>0</v>
      </c>
      <c r="J31" s="3">
        <f t="shared" si="15"/>
        <v>0</v>
      </c>
      <c r="K31" s="2"/>
      <c r="L31" s="3"/>
      <c r="M31" s="2"/>
      <c r="N31" s="3"/>
      <c r="O31" s="2"/>
      <c r="P31" s="2"/>
      <c r="Q31" s="3"/>
      <c r="R31" s="2">
        <f t="shared" si="18"/>
        <v>0</v>
      </c>
      <c r="S31" s="3">
        <f t="shared" si="19"/>
        <v>0</v>
      </c>
      <c r="T31" s="2"/>
      <c r="U31" s="3"/>
      <c r="V31" s="2"/>
      <c r="W31" s="3"/>
      <c r="X31" s="2"/>
      <c r="Y31" s="2"/>
      <c r="Z31" s="3">
        <f t="shared" si="20"/>
        <v>0</v>
      </c>
      <c r="AA31" s="2">
        <f t="shared" si="21"/>
        <v>0</v>
      </c>
      <c r="AB31" s="3">
        <f t="shared" si="22"/>
        <v>0</v>
      </c>
      <c r="AC31" s="2"/>
      <c r="AD31" s="109" t="b">
        <f t="shared" si="7"/>
        <v>1</v>
      </c>
      <c r="AE31" s="109" t="b">
        <f t="shared" si="8"/>
        <v>1</v>
      </c>
    </row>
    <row r="32" spans="1:31" ht="78.75">
      <c r="A32" s="2" t="s">
        <v>53</v>
      </c>
      <c r="B32" s="2" t="s">
        <v>54</v>
      </c>
      <c r="C32" s="2">
        <v>0</v>
      </c>
      <c r="D32" s="3">
        <v>0</v>
      </c>
      <c r="E32" s="2"/>
      <c r="F32" s="3"/>
      <c r="G32" s="108" t="e">
        <f t="shared" si="1"/>
        <v>#DIV/0!</v>
      </c>
      <c r="H32" s="108" t="e">
        <f t="shared" si="9"/>
        <v>#DIV/0!</v>
      </c>
      <c r="I32" s="2">
        <f t="shared" si="15"/>
        <v>0</v>
      </c>
      <c r="J32" s="3">
        <f t="shared" si="15"/>
        <v>0</v>
      </c>
      <c r="K32" s="2"/>
      <c r="L32" s="3"/>
      <c r="M32" s="2"/>
      <c r="N32" s="3"/>
      <c r="O32" s="2"/>
      <c r="P32" s="2"/>
      <c r="Q32" s="3"/>
      <c r="R32" s="2">
        <f t="shared" si="18"/>
        <v>0</v>
      </c>
      <c r="S32" s="3">
        <f t="shared" si="19"/>
        <v>0</v>
      </c>
      <c r="T32" s="2"/>
      <c r="U32" s="3"/>
      <c r="V32" s="2"/>
      <c r="W32" s="3"/>
      <c r="X32" s="2"/>
      <c r="Y32" s="2"/>
      <c r="Z32" s="3">
        <f t="shared" si="20"/>
        <v>0</v>
      </c>
      <c r="AA32" s="2">
        <f t="shared" si="21"/>
        <v>0</v>
      </c>
      <c r="AB32" s="3">
        <f t="shared" si="22"/>
        <v>0</v>
      </c>
      <c r="AC32" s="2"/>
      <c r="AD32" s="109" t="b">
        <f t="shared" si="7"/>
        <v>1</v>
      </c>
      <c r="AE32" s="109" t="b">
        <f t="shared" si="8"/>
        <v>1</v>
      </c>
    </row>
    <row r="33" spans="1:31" ht="78.75">
      <c r="A33" s="2" t="s">
        <v>55</v>
      </c>
      <c r="B33" s="2" t="s">
        <v>56</v>
      </c>
      <c r="C33" s="2">
        <v>0</v>
      </c>
      <c r="D33" s="3">
        <v>0</v>
      </c>
      <c r="E33" s="2"/>
      <c r="F33" s="3"/>
      <c r="G33" s="108" t="e">
        <f t="shared" si="1"/>
        <v>#DIV/0!</v>
      </c>
      <c r="H33" s="108" t="e">
        <f t="shared" si="9"/>
        <v>#DIV/0!</v>
      </c>
      <c r="I33" s="2">
        <f t="shared" si="15"/>
        <v>0</v>
      </c>
      <c r="J33" s="3">
        <f t="shared" si="15"/>
        <v>0</v>
      </c>
      <c r="K33" s="2"/>
      <c r="L33" s="3"/>
      <c r="M33" s="2"/>
      <c r="N33" s="3"/>
      <c r="O33" s="2"/>
      <c r="P33" s="2"/>
      <c r="Q33" s="3"/>
      <c r="R33" s="2">
        <f t="shared" si="18"/>
        <v>0</v>
      </c>
      <c r="S33" s="3">
        <f t="shared" si="19"/>
        <v>0</v>
      </c>
      <c r="T33" s="2"/>
      <c r="U33" s="3"/>
      <c r="V33" s="2"/>
      <c r="W33" s="3"/>
      <c r="X33" s="2"/>
      <c r="Y33" s="2"/>
      <c r="Z33" s="3">
        <f t="shared" si="20"/>
        <v>0</v>
      </c>
      <c r="AA33" s="2">
        <f t="shared" si="21"/>
        <v>0</v>
      </c>
      <c r="AB33" s="3">
        <f t="shared" si="22"/>
        <v>0</v>
      </c>
      <c r="AC33" s="2"/>
      <c r="AD33" s="109" t="b">
        <f t="shared" si="7"/>
        <v>1</v>
      </c>
      <c r="AE33" s="109" t="b">
        <f t="shared" si="8"/>
        <v>1</v>
      </c>
    </row>
    <row r="34" spans="1:31" ht="47.25">
      <c r="A34" s="2">
        <v>2.09</v>
      </c>
      <c r="B34" s="2" t="s">
        <v>57</v>
      </c>
      <c r="C34" s="2">
        <v>0</v>
      </c>
      <c r="D34" s="3">
        <v>0</v>
      </c>
      <c r="E34" s="2"/>
      <c r="F34" s="3"/>
      <c r="G34" s="108" t="e">
        <f t="shared" si="1"/>
        <v>#DIV/0!</v>
      </c>
      <c r="H34" s="108" t="e">
        <f t="shared" si="9"/>
        <v>#DIV/0!</v>
      </c>
      <c r="I34" s="2">
        <f t="shared" si="15"/>
        <v>0</v>
      </c>
      <c r="J34" s="3">
        <f t="shared" si="15"/>
        <v>0</v>
      </c>
      <c r="K34" s="2"/>
      <c r="L34" s="3"/>
      <c r="M34" s="2"/>
      <c r="N34" s="3"/>
      <c r="O34" s="2"/>
      <c r="P34" s="2"/>
      <c r="Q34" s="3"/>
      <c r="R34" s="2">
        <f t="shared" si="18"/>
        <v>0</v>
      </c>
      <c r="S34" s="3">
        <f t="shared" si="19"/>
        <v>0</v>
      </c>
      <c r="T34" s="2"/>
      <c r="U34" s="3"/>
      <c r="V34" s="2"/>
      <c r="W34" s="3"/>
      <c r="X34" s="2"/>
      <c r="Y34" s="2"/>
      <c r="Z34" s="3">
        <f t="shared" si="20"/>
        <v>0</v>
      </c>
      <c r="AA34" s="2">
        <f t="shared" si="21"/>
        <v>0</v>
      </c>
      <c r="AB34" s="3">
        <f t="shared" si="22"/>
        <v>0</v>
      </c>
      <c r="AC34" s="2"/>
      <c r="AD34" s="109" t="b">
        <f t="shared" si="7"/>
        <v>1</v>
      </c>
      <c r="AE34" s="109" t="b">
        <f t="shared" si="8"/>
        <v>1</v>
      </c>
    </row>
    <row r="35" spans="1:31" ht="47.25">
      <c r="A35" s="2">
        <v>2.1</v>
      </c>
      <c r="B35" s="2" t="s">
        <v>58</v>
      </c>
      <c r="C35" s="2">
        <v>0</v>
      </c>
      <c r="D35" s="3">
        <v>0</v>
      </c>
      <c r="E35" s="2"/>
      <c r="F35" s="3"/>
      <c r="G35" s="108" t="e">
        <f t="shared" si="1"/>
        <v>#DIV/0!</v>
      </c>
      <c r="H35" s="108" t="e">
        <f t="shared" si="9"/>
        <v>#DIV/0!</v>
      </c>
      <c r="I35" s="2">
        <f t="shared" si="15"/>
        <v>0</v>
      </c>
      <c r="J35" s="3">
        <f t="shared" si="15"/>
        <v>0</v>
      </c>
      <c r="K35" s="2"/>
      <c r="L35" s="3"/>
      <c r="M35" s="2"/>
      <c r="N35" s="3"/>
      <c r="O35" s="2"/>
      <c r="P35" s="2"/>
      <c r="Q35" s="3"/>
      <c r="R35" s="2">
        <f t="shared" si="18"/>
        <v>0</v>
      </c>
      <c r="S35" s="3">
        <f t="shared" si="19"/>
        <v>0</v>
      </c>
      <c r="T35" s="2"/>
      <c r="U35" s="3"/>
      <c r="V35" s="2"/>
      <c r="W35" s="3"/>
      <c r="X35" s="2"/>
      <c r="Y35" s="2"/>
      <c r="Z35" s="3">
        <f t="shared" si="20"/>
        <v>0</v>
      </c>
      <c r="AA35" s="2">
        <f t="shared" si="21"/>
        <v>0</v>
      </c>
      <c r="AB35" s="3">
        <f t="shared" si="22"/>
        <v>0</v>
      </c>
      <c r="AC35" s="2"/>
      <c r="AD35" s="109" t="b">
        <f t="shared" si="7"/>
        <v>1</v>
      </c>
      <c r="AE35" s="109" t="b">
        <f t="shared" si="8"/>
        <v>1</v>
      </c>
    </row>
    <row r="36" spans="1:31" ht="63">
      <c r="A36" s="2">
        <f>+A35+0.01</f>
        <v>2.11</v>
      </c>
      <c r="B36" s="2" t="s">
        <v>59</v>
      </c>
      <c r="C36" s="2">
        <v>0</v>
      </c>
      <c r="D36" s="3">
        <v>0</v>
      </c>
      <c r="E36" s="2"/>
      <c r="F36" s="3"/>
      <c r="G36" s="108" t="e">
        <f t="shared" si="1"/>
        <v>#DIV/0!</v>
      </c>
      <c r="H36" s="108" t="e">
        <f t="shared" si="9"/>
        <v>#DIV/0!</v>
      </c>
      <c r="I36" s="2">
        <f t="shared" si="15"/>
        <v>0</v>
      </c>
      <c r="J36" s="3">
        <f t="shared" si="15"/>
        <v>0</v>
      </c>
      <c r="K36" s="2"/>
      <c r="L36" s="3"/>
      <c r="M36" s="2"/>
      <c r="N36" s="3"/>
      <c r="O36" s="2"/>
      <c r="P36" s="2"/>
      <c r="Q36" s="3"/>
      <c r="R36" s="2">
        <f t="shared" si="18"/>
        <v>0</v>
      </c>
      <c r="S36" s="3">
        <f t="shared" si="19"/>
        <v>0</v>
      </c>
      <c r="T36" s="2"/>
      <c r="U36" s="3"/>
      <c r="V36" s="2"/>
      <c r="W36" s="3"/>
      <c r="X36" s="2"/>
      <c r="Y36" s="2"/>
      <c r="Z36" s="3">
        <f t="shared" si="20"/>
        <v>0</v>
      </c>
      <c r="AA36" s="2">
        <f t="shared" si="21"/>
        <v>0</v>
      </c>
      <c r="AB36" s="3">
        <f t="shared" si="22"/>
        <v>0</v>
      </c>
      <c r="AC36" s="2"/>
      <c r="AD36" s="109" t="b">
        <f t="shared" si="7"/>
        <v>1</v>
      </c>
      <c r="AE36" s="109" t="b">
        <f t="shared" si="8"/>
        <v>1</v>
      </c>
    </row>
    <row r="37" spans="1:31" ht="47.25">
      <c r="A37" s="2">
        <f t="shared" ref="A37:A43" si="23">+A36+0.01</f>
        <v>2.1199999999999997</v>
      </c>
      <c r="B37" s="2" t="s">
        <v>60</v>
      </c>
      <c r="C37" s="2">
        <v>0</v>
      </c>
      <c r="D37" s="3">
        <v>0</v>
      </c>
      <c r="E37" s="2"/>
      <c r="F37" s="3"/>
      <c r="G37" s="108" t="e">
        <f t="shared" si="1"/>
        <v>#DIV/0!</v>
      </c>
      <c r="H37" s="108" t="e">
        <f t="shared" si="9"/>
        <v>#DIV/0!</v>
      </c>
      <c r="I37" s="2">
        <f t="shared" si="15"/>
        <v>0</v>
      </c>
      <c r="J37" s="3">
        <f t="shared" si="15"/>
        <v>0</v>
      </c>
      <c r="K37" s="2"/>
      <c r="L37" s="3"/>
      <c r="M37" s="2"/>
      <c r="N37" s="3"/>
      <c r="O37" s="2"/>
      <c r="P37" s="2"/>
      <c r="Q37" s="3"/>
      <c r="R37" s="2">
        <f t="shared" si="18"/>
        <v>0</v>
      </c>
      <c r="S37" s="3">
        <f t="shared" si="19"/>
        <v>0</v>
      </c>
      <c r="T37" s="2"/>
      <c r="U37" s="3"/>
      <c r="V37" s="2"/>
      <c r="W37" s="3"/>
      <c r="X37" s="2"/>
      <c r="Y37" s="2"/>
      <c r="Z37" s="3">
        <f t="shared" si="20"/>
        <v>0</v>
      </c>
      <c r="AA37" s="2">
        <f t="shared" si="21"/>
        <v>0</v>
      </c>
      <c r="AB37" s="3">
        <f t="shared" si="22"/>
        <v>0</v>
      </c>
      <c r="AC37" s="2"/>
      <c r="AD37" s="109" t="b">
        <f t="shared" si="7"/>
        <v>1</v>
      </c>
      <c r="AE37" s="109" t="b">
        <f t="shared" si="8"/>
        <v>1</v>
      </c>
    </row>
    <row r="38" spans="1:31" ht="47.25">
      <c r="A38" s="2">
        <f t="shared" si="23"/>
        <v>2.1299999999999994</v>
      </c>
      <c r="B38" s="2" t="s">
        <v>61</v>
      </c>
      <c r="C38" s="2">
        <v>0</v>
      </c>
      <c r="D38" s="3">
        <v>0</v>
      </c>
      <c r="E38" s="2"/>
      <c r="F38" s="3"/>
      <c r="G38" s="108" t="e">
        <f t="shared" si="1"/>
        <v>#DIV/0!</v>
      </c>
      <c r="H38" s="108" t="e">
        <f t="shared" si="9"/>
        <v>#DIV/0!</v>
      </c>
      <c r="I38" s="2">
        <f t="shared" si="15"/>
        <v>0</v>
      </c>
      <c r="J38" s="3">
        <f t="shared" si="15"/>
        <v>0</v>
      </c>
      <c r="K38" s="2"/>
      <c r="L38" s="3"/>
      <c r="M38" s="2"/>
      <c r="N38" s="3"/>
      <c r="O38" s="2"/>
      <c r="P38" s="2"/>
      <c r="Q38" s="3"/>
      <c r="R38" s="2">
        <f t="shared" si="18"/>
        <v>0</v>
      </c>
      <c r="S38" s="3">
        <f t="shared" si="19"/>
        <v>0</v>
      </c>
      <c r="T38" s="2"/>
      <c r="U38" s="3"/>
      <c r="V38" s="2"/>
      <c r="W38" s="3"/>
      <c r="X38" s="2"/>
      <c r="Y38" s="2"/>
      <c r="Z38" s="3">
        <f t="shared" si="20"/>
        <v>0</v>
      </c>
      <c r="AA38" s="2">
        <f t="shared" si="21"/>
        <v>0</v>
      </c>
      <c r="AB38" s="3">
        <f t="shared" si="22"/>
        <v>0</v>
      </c>
      <c r="AC38" s="2"/>
      <c r="AD38" s="109" t="b">
        <f t="shared" si="7"/>
        <v>1</v>
      </c>
      <c r="AE38" s="109" t="b">
        <f t="shared" si="8"/>
        <v>1</v>
      </c>
    </row>
    <row r="39" spans="1:31" ht="47.25">
      <c r="A39" s="2">
        <f t="shared" si="23"/>
        <v>2.1399999999999992</v>
      </c>
      <c r="B39" s="2" t="s">
        <v>62</v>
      </c>
      <c r="C39" s="2">
        <v>0</v>
      </c>
      <c r="D39" s="3">
        <v>0</v>
      </c>
      <c r="E39" s="2"/>
      <c r="F39" s="3"/>
      <c r="G39" s="108" t="e">
        <f t="shared" si="1"/>
        <v>#DIV/0!</v>
      </c>
      <c r="H39" s="108" t="e">
        <f t="shared" si="9"/>
        <v>#DIV/0!</v>
      </c>
      <c r="I39" s="2">
        <f t="shared" si="15"/>
        <v>0</v>
      </c>
      <c r="J39" s="3">
        <f t="shared" si="15"/>
        <v>0</v>
      </c>
      <c r="K39" s="2"/>
      <c r="L39" s="3"/>
      <c r="M39" s="2"/>
      <c r="N39" s="3"/>
      <c r="O39" s="2"/>
      <c r="P39" s="2"/>
      <c r="Q39" s="3"/>
      <c r="R39" s="2">
        <f t="shared" si="18"/>
        <v>0</v>
      </c>
      <c r="S39" s="3">
        <f t="shared" si="19"/>
        <v>0</v>
      </c>
      <c r="T39" s="2"/>
      <c r="U39" s="3"/>
      <c r="V39" s="2"/>
      <c r="W39" s="3"/>
      <c r="X39" s="2"/>
      <c r="Y39" s="2"/>
      <c r="Z39" s="3">
        <f t="shared" si="20"/>
        <v>0</v>
      </c>
      <c r="AA39" s="2">
        <f t="shared" si="21"/>
        <v>0</v>
      </c>
      <c r="AB39" s="3">
        <f t="shared" si="22"/>
        <v>0</v>
      </c>
      <c r="AC39" s="2"/>
      <c r="AD39" s="109" t="b">
        <f t="shared" si="7"/>
        <v>1</v>
      </c>
      <c r="AE39" s="109" t="b">
        <f t="shared" si="8"/>
        <v>1</v>
      </c>
    </row>
    <row r="40" spans="1:31" ht="47.25">
      <c r="A40" s="2">
        <f t="shared" si="23"/>
        <v>2.149999999999999</v>
      </c>
      <c r="B40" s="2" t="s">
        <v>63</v>
      </c>
      <c r="C40" s="2">
        <v>0</v>
      </c>
      <c r="D40" s="3">
        <v>0</v>
      </c>
      <c r="E40" s="2"/>
      <c r="F40" s="3"/>
      <c r="G40" s="108" t="e">
        <f t="shared" si="1"/>
        <v>#DIV/0!</v>
      </c>
      <c r="H40" s="108" t="e">
        <f t="shared" si="9"/>
        <v>#DIV/0!</v>
      </c>
      <c r="I40" s="2">
        <f t="shared" si="15"/>
        <v>0</v>
      </c>
      <c r="J40" s="3">
        <f t="shared" si="15"/>
        <v>0</v>
      </c>
      <c r="K40" s="2"/>
      <c r="L40" s="3"/>
      <c r="M40" s="2"/>
      <c r="N40" s="3"/>
      <c r="O40" s="2"/>
      <c r="P40" s="2"/>
      <c r="Q40" s="3"/>
      <c r="R40" s="2">
        <f t="shared" si="18"/>
        <v>0</v>
      </c>
      <c r="S40" s="3">
        <f t="shared" si="19"/>
        <v>0</v>
      </c>
      <c r="T40" s="2"/>
      <c r="U40" s="3"/>
      <c r="V40" s="2"/>
      <c r="W40" s="3"/>
      <c r="X40" s="2"/>
      <c r="Y40" s="2"/>
      <c r="Z40" s="3">
        <f t="shared" si="20"/>
        <v>0</v>
      </c>
      <c r="AA40" s="2">
        <f t="shared" si="21"/>
        <v>0</v>
      </c>
      <c r="AB40" s="3">
        <f t="shared" si="22"/>
        <v>0</v>
      </c>
      <c r="AC40" s="2"/>
      <c r="AD40" s="109" t="b">
        <f t="shared" si="7"/>
        <v>1</v>
      </c>
      <c r="AE40" s="109" t="b">
        <f t="shared" si="8"/>
        <v>1</v>
      </c>
    </row>
    <row r="41" spans="1:31" ht="47.25">
      <c r="A41" s="2">
        <f t="shared" si="23"/>
        <v>2.1599999999999988</v>
      </c>
      <c r="B41" s="2" t="s">
        <v>64</v>
      </c>
      <c r="C41" s="2">
        <v>0</v>
      </c>
      <c r="D41" s="3">
        <v>0</v>
      </c>
      <c r="E41" s="2"/>
      <c r="F41" s="3"/>
      <c r="G41" s="108" t="e">
        <f t="shared" si="1"/>
        <v>#DIV/0!</v>
      </c>
      <c r="H41" s="108" t="e">
        <f t="shared" si="9"/>
        <v>#DIV/0!</v>
      </c>
      <c r="I41" s="2">
        <f t="shared" si="15"/>
        <v>0</v>
      </c>
      <c r="J41" s="3">
        <f t="shared" si="15"/>
        <v>0</v>
      </c>
      <c r="K41" s="2"/>
      <c r="L41" s="3"/>
      <c r="M41" s="2"/>
      <c r="N41" s="3"/>
      <c r="O41" s="2"/>
      <c r="P41" s="2"/>
      <c r="Q41" s="3"/>
      <c r="R41" s="2">
        <f t="shared" si="18"/>
        <v>0</v>
      </c>
      <c r="S41" s="3">
        <f t="shared" si="19"/>
        <v>0</v>
      </c>
      <c r="T41" s="2"/>
      <c r="U41" s="3"/>
      <c r="V41" s="2"/>
      <c r="W41" s="3"/>
      <c r="X41" s="2"/>
      <c r="Y41" s="2"/>
      <c r="Z41" s="3">
        <f t="shared" si="20"/>
        <v>0</v>
      </c>
      <c r="AA41" s="2">
        <f t="shared" si="21"/>
        <v>0</v>
      </c>
      <c r="AB41" s="3">
        <f t="shared" si="22"/>
        <v>0</v>
      </c>
      <c r="AC41" s="2"/>
      <c r="AD41" s="109" t="b">
        <f t="shared" si="7"/>
        <v>1</v>
      </c>
      <c r="AE41" s="109" t="b">
        <f t="shared" si="8"/>
        <v>1</v>
      </c>
    </row>
    <row r="42" spans="1:31" ht="47.25">
      <c r="A42" s="2">
        <f t="shared" si="23"/>
        <v>2.1699999999999986</v>
      </c>
      <c r="B42" s="2" t="s">
        <v>65</v>
      </c>
      <c r="C42" s="2">
        <v>0</v>
      </c>
      <c r="D42" s="3">
        <v>0</v>
      </c>
      <c r="E42" s="2"/>
      <c r="F42" s="3"/>
      <c r="G42" s="108" t="e">
        <f t="shared" si="1"/>
        <v>#DIV/0!</v>
      </c>
      <c r="H42" s="108" t="e">
        <f t="shared" si="9"/>
        <v>#DIV/0!</v>
      </c>
      <c r="I42" s="2">
        <f t="shared" si="15"/>
        <v>0</v>
      </c>
      <c r="J42" s="3">
        <f t="shared" si="15"/>
        <v>0</v>
      </c>
      <c r="K42" s="2"/>
      <c r="L42" s="3"/>
      <c r="M42" s="2"/>
      <c r="N42" s="3"/>
      <c r="O42" s="2"/>
      <c r="P42" s="2"/>
      <c r="Q42" s="3"/>
      <c r="R42" s="2">
        <f t="shared" si="18"/>
        <v>0</v>
      </c>
      <c r="S42" s="3">
        <f t="shared" si="19"/>
        <v>0</v>
      </c>
      <c r="T42" s="2"/>
      <c r="U42" s="3"/>
      <c r="V42" s="2"/>
      <c r="W42" s="3"/>
      <c r="X42" s="2"/>
      <c r="Y42" s="2"/>
      <c r="Z42" s="3">
        <f t="shared" si="20"/>
        <v>0</v>
      </c>
      <c r="AA42" s="2">
        <f t="shared" si="21"/>
        <v>0</v>
      </c>
      <c r="AB42" s="3">
        <f t="shared" si="22"/>
        <v>0</v>
      </c>
      <c r="AC42" s="2"/>
      <c r="AD42" s="109" t="b">
        <f t="shared" si="7"/>
        <v>1</v>
      </c>
      <c r="AE42" s="109" t="b">
        <f t="shared" si="8"/>
        <v>1</v>
      </c>
    </row>
    <row r="43" spans="1:31" ht="63">
      <c r="A43" s="2">
        <f t="shared" si="23"/>
        <v>2.1799999999999984</v>
      </c>
      <c r="B43" s="2" t="s">
        <v>66</v>
      </c>
      <c r="C43" s="2">
        <v>0</v>
      </c>
      <c r="D43" s="3">
        <v>0</v>
      </c>
      <c r="E43" s="2"/>
      <c r="F43" s="3"/>
      <c r="G43" s="108" t="e">
        <f t="shared" si="1"/>
        <v>#DIV/0!</v>
      </c>
      <c r="H43" s="108" t="e">
        <f t="shared" si="9"/>
        <v>#DIV/0!</v>
      </c>
      <c r="I43" s="2">
        <f t="shared" si="15"/>
        <v>0</v>
      </c>
      <c r="J43" s="3">
        <f t="shared" si="15"/>
        <v>0</v>
      </c>
      <c r="K43" s="2"/>
      <c r="L43" s="3"/>
      <c r="M43" s="2"/>
      <c r="N43" s="3"/>
      <c r="O43" s="2"/>
      <c r="P43" s="2"/>
      <c r="Q43" s="3"/>
      <c r="R43" s="2">
        <f t="shared" si="18"/>
        <v>0</v>
      </c>
      <c r="S43" s="3">
        <f t="shared" si="19"/>
        <v>0</v>
      </c>
      <c r="T43" s="2"/>
      <c r="U43" s="3"/>
      <c r="V43" s="2"/>
      <c r="W43" s="3"/>
      <c r="X43" s="2"/>
      <c r="Y43" s="2"/>
      <c r="Z43" s="3">
        <f t="shared" si="20"/>
        <v>0</v>
      </c>
      <c r="AA43" s="2">
        <f t="shared" si="21"/>
        <v>0</v>
      </c>
      <c r="AB43" s="3">
        <f t="shared" si="22"/>
        <v>0</v>
      </c>
      <c r="AC43" s="2"/>
      <c r="AD43" s="109" t="b">
        <f t="shared" si="7"/>
        <v>1</v>
      </c>
      <c r="AE43" s="109" t="b">
        <f t="shared" si="8"/>
        <v>1</v>
      </c>
    </row>
    <row r="44" spans="1:31" s="176" customFormat="1" ht="31.5">
      <c r="A44" s="4"/>
      <c r="B44" s="4" t="s">
        <v>67</v>
      </c>
      <c r="C44" s="4">
        <f>SUM(C23:C43)</f>
        <v>0</v>
      </c>
      <c r="D44" s="5">
        <f>SUM(D23:D43)</f>
        <v>0</v>
      </c>
      <c r="E44" s="4">
        <f>SUM(E23:E43)</f>
        <v>0</v>
      </c>
      <c r="F44" s="5">
        <f>SUM(F23:F43)</f>
        <v>0</v>
      </c>
      <c r="G44" s="175" t="e">
        <f t="shared" si="1"/>
        <v>#DIV/0!</v>
      </c>
      <c r="H44" s="175" t="e">
        <f t="shared" si="9"/>
        <v>#DIV/0!</v>
      </c>
      <c r="I44" s="4">
        <f t="shared" ref="I44:N44" si="24">SUM(I23:I43)</f>
        <v>0</v>
      </c>
      <c r="J44" s="5">
        <f t="shared" si="24"/>
        <v>0</v>
      </c>
      <c r="K44" s="4">
        <f t="shared" si="24"/>
        <v>0</v>
      </c>
      <c r="L44" s="5">
        <f t="shared" si="24"/>
        <v>0</v>
      </c>
      <c r="M44" s="4">
        <f t="shared" si="24"/>
        <v>0</v>
      </c>
      <c r="N44" s="5">
        <f t="shared" si="24"/>
        <v>0</v>
      </c>
      <c r="O44" s="4">
        <f t="shared" ref="O44:AB44" si="25">SUM(O23:O43)</f>
        <v>0</v>
      </c>
      <c r="P44" s="4">
        <f t="shared" si="25"/>
        <v>0</v>
      </c>
      <c r="Q44" s="5">
        <f t="shared" si="25"/>
        <v>0</v>
      </c>
      <c r="R44" s="4">
        <f t="shared" si="25"/>
        <v>0</v>
      </c>
      <c r="S44" s="5">
        <f t="shared" si="25"/>
        <v>0</v>
      </c>
      <c r="T44" s="4">
        <f t="shared" si="25"/>
        <v>0</v>
      </c>
      <c r="U44" s="5">
        <f t="shared" si="25"/>
        <v>0</v>
      </c>
      <c r="V44" s="4">
        <f t="shared" si="25"/>
        <v>0</v>
      </c>
      <c r="W44" s="5">
        <f t="shared" si="25"/>
        <v>0</v>
      </c>
      <c r="X44" s="4">
        <v>0</v>
      </c>
      <c r="Y44" s="4">
        <f t="shared" si="25"/>
        <v>0</v>
      </c>
      <c r="Z44" s="5">
        <f t="shared" si="25"/>
        <v>0</v>
      </c>
      <c r="AA44" s="4">
        <f t="shared" si="25"/>
        <v>0</v>
      </c>
      <c r="AB44" s="5">
        <f t="shared" si="25"/>
        <v>0</v>
      </c>
      <c r="AC44" s="4"/>
      <c r="AD44" s="109" t="b">
        <f t="shared" si="7"/>
        <v>1</v>
      </c>
      <c r="AE44" s="109" t="b">
        <f t="shared" si="8"/>
        <v>1</v>
      </c>
    </row>
    <row r="45" spans="1:31" s="176" customFormat="1" ht="47.25">
      <c r="A45" s="4"/>
      <c r="B45" s="4" t="s">
        <v>68</v>
      </c>
      <c r="C45" s="4">
        <f>C44+C21</f>
        <v>0</v>
      </c>
      <c r="D45" s="5">
        <f>D44+D21</f>
        <v>0</v>
      </c>
      <c r="E45" s="4">
        <f>E44+E21</f>
        <v>0</v>
      </c>
      <c r="F45" s="5">
        <f>F44+F21</f>
        <v>0</v>
      </c>
      <c r="G45" s="175" t="e">
        <f t="shared" si="1"/>
        <v>#DIV/0!</v>
      </c>
      <c r="H45" s="175" t="e">
        <f t="shared" si="9"/>
        <v>#DIV/0!</v>
      </c>
      <c r="I45" s="4">
        <f>I44+I21</f>
        <v>0</v>
      </c>
      <c r="J45" s="5">
        <f>J44+J21</f>
        <v>0</v>
      </c>
      <c r="K45" s="4">
        <f>K44+K21</f>
        <v>0</v>
      </c>
      <c r="L45" s="5">
        <f>L44+L21</f>
        <v>0</v>
      </c>
      <c r="M45" s="4">
        <f t="shared" ref="M45:S45" si="26">M44+M21</f>
        <v>0</v>
      </c>
      <c r="N45" s="5">
        <f t="shared" si="26"/>
        <v>0</v>
      </c>
      <c r="O45" s="4">
        <f t="shared" si="26"/>
        <v>0</v>
      </c>
      <c r="P45" s="4">
        <f t="shared" si="26"/>
        <v>0</v>
      </c>
      <c r="Q45" s="5">
        <f t="shared" si="26"/>
        <v>0</v>
      </c>
      <c r="R45" s="4">
        <f t="shared" si="26"/>
        <v>0</v>
      </c>
      <c r="S45" s="5">
        <f t="shared" si="26"/>
        <v>0</v>
      </c>
      <c r="T45" s="4">
        <f>T44+T21</f>
        <v>0</v>
      </c>
      <c r="U45" s="5">
        <f t="shared" ref="U45:AB45" si="27">U44+U21</f>
        <v>0</v>
      </c>
      <c r="V45" s="4">
        <f t="shared" si="27"/>
        <v>0</v>
      </c>
      <c r="W45" s="5">
        <f t="shared" si="27"/>
        <v>0</v>
      </c>
      <c r="X45" s="4">
        <v>0</v>
      </c>
      <c r="Y45" s="4">
        <f>Y44+Y21</f>
        <v>0</v>
      </c>
      <c r="Z45" s="5">
        <f t="shared" si="27"/>
        <v>0</v>
      </c>
      <c r="AA45" s="4">
        <f t="shared" si="27"/>
        <v>0</v>
      </c>
      <c r="AB45" s="5">
        <f t="shared" si="27"/>
        <v>0</v>
      </c>
      <c r="AC45" s="4"/>
      <c r="AD45" s="109" t="b">
        <f t="shared" si="7"/>
        <v>1</v>
      </c>
      <c r="AE45" s="109" t="b">
        <f t="shared" si="8"/>
        <v>1</v>
      </c>
    </row>
    <row r="46" spans="1:31" s="176" customFormat="1">
      <c r="A46" s="4"/>
      <c r="B46" s="4" t="s">
        <v>69</v>
      </c>
      <c r="C46" s="4"/>
      <c r="D46" s="5"/>
      <c r="E46" s="4"/>
      <c r="F46" s="5"/>
      <c r="G46" s="108"/>
      <c r="H46" s="108"/>
      <c r="I46" s="4"/>
      <c r="J46" s="5"/>
      <c r="K46" s="4"/>
      <c r="L46" s="5"/>
      <c r="M46" s="4"/>
      <c r="N46" s="5"/>
      <c r="O46" s="4"/>
      <c r="P46" s="4"/>
      <c r="Q46" s="5"/>
      <c r="R46" s="4"/>
      <c r="S46" s="5"/>
      <c r="T46" s="4"/>
      <c r="U46" s="5"/>
      <c r="V46" s="4"/>
      <c r="W46" s="5"/>
      <c r="X46" s="4"/>
      <c r="Y46" s="4"/>
      <c r="Z46" s="5"/>
      <c r="AA46" s="4"/>
      <c r="AB46" s="5"/>
      <c r="AC46" s="4"/>
      <c r="AD46" s="109" t="b">
        <f t="shared" si="7"/>
        <v>1</v>
      </c>
      <c r="AE46" s="109" t="b">
        <f t="shared" si="8"/>
        <v>1</v>
      </c>
    </row>
    <row r="47" spans="1:31" s="176" customFormat="1" ht="31.5">
      <c r="A47" s="4"/>
      <c r="B47" s="4" t="s">
        <v>32</v>
      </c>
      <c r="C47" s="4"/>
      <c r="D47" s="5"/>
      <c r="E47" s="4"/>
      <c r="F47" s="5"/>
      <c r="G47" s="108"/>
      <c r="H47" s="108"/>
      <c r="I47" s="4"/>
      <c r="J47" s="5"/>
      <c r="K47" s="4"/>
      <c r="L47" s="5"/>
      <c r="M47" s="4"/>
      <c r="N47" s="5"/>
      <c r="O47" s="4"/>
      <c r="P47" s="4"/>
      <c r="Q47" s="5"/>
      <c r="R47" s="4"/>
      <c r="S47" s="5"/>
      <c r="T47" s="4"/>
      <c r="U47" s="5"/>
      <c r="V47" s="4"/>
      <c r="W47" s="5"/>
      <c r="X47" s="4"/>
      <c r="Y47" s="4"/>
      <c r="Z47" s="5"/>
      <c r="AA47" s="4"/>
      <c r="AB47" s="5"/>
      <c r="AC47" s="4"/>
      <c r="AD47" s="109" t="b">
        <f t="shared" si="7"/>
        <v>1</v>
      </c>
      <c r="AE47" s="109" t="b">
        <f t="shared" si="8"/>
        <v>1</v>
      </c>
    </row>
    <row r="48" spans="1:31" ht="47.25">
      <c r="A48" s="2">
        <v>2.19</v>
      </c>
      <c r="B48" s="2" t="s">
        <v>70</v>
      </c>
      <c r="C48" s="2">
        <v>0</v>
      </c>
      <c r="D48" s="3">
        <v>0</v>
      </c>
      <c r="E48" s="2"/>
      <c r="F48" s="3"/>
      <c r="G48" s="108" t="e">
        <f t="shared" si="1"/>
        <v>#DIV/0!</v>
      </c>
      <c r="H48" s="108" t="e">
        <f t="shared" si="9"/>
        <v>#DIV/0!</v>
      </c>
      <c r="I48" s="2"/>
      <c r="J48" s="3"/>
      <c r="K48" s="2">
        <f t="shared" ref="K48:L51" si="28">C48-E48</f>
        <v>0</v>
      </c>
      <c r="L48" s="3">
        <f t="shared" si="28"/>
        <v>0</v>
      </c>
      <c r="M48" s="2"/>
      <c r="N48" s="3"/>
      <c r="O48" s="2"/>
      <c r="P48" s="2"/>
      <c r="Q48" s="3"/>
      <c r="R48" s="2">
        <f t="shared" ref="R48:S51" si="29">K48+M48+P48</f>
        <v>0</v>
      </c>
      <c r="S48" s="3">
        <f t="shared" si="29"/>
        <v>0</v>
      </c>
      <c r="T48" s="2"/>
      <c r="U48" s="3"/>
      <c r="V48" s="2"/>
      <c r="W48" s="3"/>
      <c r="X48" s="2"/>
      <c r="Y48" s="2"/>
      <c r="Z48" s="3">
        <f>X48*Y48</f>
        <v>0</v>
      </c>
      <c r="AA48" s="2">
        <f t="shared" ref="AA48:AB51" si="30">T48+V48+Y48</f>
        <v>0</v>
      </c>
      <c r="AB48" s="3">
        <f t="shared" si="30"/>
        <v>0</v>
      </c>
      <c r="AC48" s="2"/>
      <c r="AD48" s="109" t="b">
        <f t="shared" si="7"/>
        <v>1</v>
      </c>
      <c r="AE48" s="109" t="b">
        <f t="shared" si="8"/>
        <v>1</v>
      </c>
    </row>
    <row r="49" spans="1:31" ht="47.25">
      <c r="A49" s="2">
        <f>+A48+0.01</f>
        <v>2.1999999999999997</v>
      </c>
      <c r="B49" s="2" t="s">
        <v>71</v>
      </c>
      <c r="C49" s="2">
        <v>0</v>
      </c>
      <c r="D49" s="3">
        <v>0</v>
      </c>
      <c r="E49" s="2"/>
      <c r="F49" s="3"/>
      <c r="G49" s="108" t="e">
        <f t="shared" si="1"/>
        <v>#DIV/0!</v>
      </c>
      <c r="H49" s="108" t="e">
        <f t="shared" si="9"/>
        <v>#DIV/0!</v>
      </c>
      <c r="I49" s="2"/>
      <c r="J49" s="3"/>
      <c r="K49" s="2">
        <f t="shared" si="28"/>
        <v>0</v>
      </c>
      <c r="L49" s="3">
        <f t="shared" si="28"/>
        <v>0</v>
      </c>
      <c r="M49" s="2"/>
      <c r="N49" s="3"/>
      <c r="O49" s="2"/>
      <c r="P49" s="2"/>
      <c r="Q49" s="3"/>
      <c r="R49" s="2">
        <f t="shared" si="29"/>
        <v>0</v>
      </c>
      <c r="S49" s="3">
        <f t="shared" si="29"/>
        <v>0</v>
      </c>
      <c r="T49" s="2"/>
      <c r="U49" s="3"/>
      <c r="V49" s="2"/>
      <c r="W49" s="3"/>
      <c r="X49" s="2"/>
      <c r="Y49" s="2"/>
      <c r="Z49" s="3">
        <f>X49*Y49</f>
        <v>0</v>
      </c>
      <c r="AA49" s="2">
        <f t="shared" si="30"/>
        <v>0</v>
      </c>
      <c r="AB49" s="3">
        <f t="shared" si="30"/>
        <v>0</v>
      </c>
      <c r="AC49" s="2"/>
      <c r="AD49" s="109" t="b">
        <f t="shared" si="7"/>
        <v>1</v>
      </c>
      <c r="AE49" s="109" t="b">
        <f t="shared" si="8"/>
        <v>1</v>
      </c>
    </row>
    <row r="50" spans="1:31">
      <c r="A50" s="2">
        <f>+A49+0.01</f>
        <v>2.2099999999999995</v>
      </c>
      <c r="B50" s="2" t="s">
        <v>72</v>
      </c>
      <c r="C50" s="2">
        <v>0</v>
      </c>
      <c r="D50" s="3">
        <v>0</v>
      </c>
      <c r="E50" s="2"/>
      <c r="F50" s="3"/>
      <c r="G50" s="108" t="e">
        <f t="shared" si="1"/>
        <v>#DIV/0!</v>
      </c>
      <c r="H50" s="108" t="e">
        <f t="shared" si="9"/>
        <v>#DIV/0!</v>
      </c>
      <c r="I50" s="2"/>
      <c r="J50" s="3"/>
      <c r="K50" s="2">
        <f t="shared" si="28"/>
        <v>0</v>
      </c>
      <c r="L50" s="3">
        <f t="shared" si="28"/>
        <v>0</v>
      </c>
      <c r="M50" s="2"/>
      <c r="N50" s="3"/>
      <c r="O50" s="2"/>
      <c r="P50" s="2"/>
      <c r="Q50" s="3"/>
      <c r="R50" s="2">
        <f t="shared" si="29"/>
        <v>0</v>
      </c>
      <c r="S50" s="3">
        <f t="shared" si="29"/>
        <v>0</v>
      </c>
      <c r="T50" s="2"/>
      <c r="U50" s="3"/>
      <c r="V50" s="2"/>
      <c r="W50" s="3"/>
      <c r="X50" s="2"/>
      <c r="Y50" s="2"/>
      <c r="Z50" s="3">
        <f>X50*Y50</f>
        <v>0</v>
      </c>
      <c r="AA50" s="2">
        <f t="shared" si="30"/>
        <v>0</v>
      </c>
      <c r="AB50" s="3">
        <f t="shared" si="30"/>
        <v>0</v>
      </c>
      <c r="AC50" s="2"/>
      <c r="AD50" s="109" t="b">
        <f t="shared" si="7"/>
        <v>1</v>
      </c>
      <c r="AE50" s="109" t="b">
        <f t="shared" si="8"/>
        <v>1</v>
      </c>
    </row>
    <row r="51" spans="1:31" ht="47.25">
      <c r="A51" s="2">
        <f>+A50+0.01</f>
        <v>2.2199999999999993</v>
      </c>
      <c r="B51" s="2" t="s">
        <v>36</v>
      </c>
      <c r="C51" s="2">
        <v>0</v>
      </c>
      <c r="D51" s="3">
        <v>0</v>
      </c>
      <c r="E51" s="2"/>
      <c r="F51" s="3"/>
      <c r="G51" s="108" t="e">
        <f t="shared" si="1"/>
        <v>#DIV/0!</v>
      </c>
      <c r="H51" s="108" t="e">
        <f t="shared" si="9"/>
        <v>#DIV/0!</v>
      </c>
      <c r="I51" s="2"/>
      <c r="J51" s="3"/>
      <c r="K51" s="2">
        <f t="shared" si="28"/>
        <v>0</v>
      </c>
      <c r="L51" s="3">
        <f t="shared" si="28"/>
        <v>0</v>
      </c>
      <c r="M51" s="2"/>
      <c r="N51" s="3"/>
      <c r="O51" s="2"/>
      <c r="P51" s="2"/>
      <c r="Q51" s="3">
        <f>SUM([32]Aizawl:Serchhip!Q51)</f>
        <v>0</v>
      </c>
      <c r="R51" s="2">
        <f t="shared" si="29"/>
        <v>0</v>
      </c>
      <c r="S51" s="3">
        <f t="shared" si="29"/>
        <v>0</v>
      </c>
      <c r="T51" s="2"/>
      <c r="U51" s="3"/>
      <c r="V51" s="2"/>
      <c r="W51" s="3"/>
      <c r="X51" s="2"/>
      <c r="Y51" s="2"/>
      <c r="Z51" s="3">
        <f>X51*Y51</f>
        <v>0</v>
      </c>
      <c r="AA51" s="2">
        <f t="shared" si="30"/>
        <v>0</v>
      </c>
      <c r="AB51" s="3">
        <f t="shared" si="30"/>
        <v>0</v>
      </c>
      <c r="AC51" s="2"/>
      <c r="AD51" s="109" t="b">
        <f t="shared" si="7"/>
        <v>1</v>
      </c>
      <c r="AE51" s="109" t="b">
        <f t="shared" si="8"/>
        <v>1</v>
      </c>
    </row>
    <row r="52" spans="1:31" s="176" customFormat="1" ht="31.5">
      <c r="A52" s="4"/>
      <c r="B52" s="4" t="s">
        <v>73</v>
      </c>
      <c r="C52" s="4">
        <f>SUM(C48:C51)</f>
        <v>0</v>
      </c>
      <c r="D52" s="5">
        <f>SUM(D48:D51)</f>
        <v>0</v>
      </c>
      <c r="E52" s="4">
        <f>SUM(E48:E51)</f>
        <v>0</v>
      </c>
      <c r="F52" s="5">
        <f>SUM(F48:F51)</f>
        <v>0</v>
      </c>
      <c r="G52" s="175" t="e">
        <f t="shared" si="1"/>
        <v>#DIV/0!</v>
      </c>
      <c r="H52" s="175" t="e">
        <f t="shared" si="9"/>
        <v>#DIV/0!</v>
      </c>
      <c r="I52" s="4">
        <f t="shared" ref="I52:N52" si="31">SUM(I48:I51)</f>
        <v>0</v>
      </c>
      <c r="J52" s="5">
        <f t="shared" si="31"/>
        <v>0</v>
      </c>
      <c r="K52" s="4">
        <f t="shared" si="31"/>
        <v>0</v>
      </c>
      <c r="L52" s="5">
        <f t="shared" si="31"/>
        <v>0</v>
      </c>
      <c r="M52" s="4">
        <f t="shared" si="31"/>
        <v>0</v>
      </c>
      <c r="N52" s="5">
        <f t="shared" si="31"/>
        <v>0</v>
      </c>
      <c r="O52" s="4"/>
      <c r="P52" s="4">
        <f t="shared" ref="P52:Y52" si="32">SUM(P48:P51)</f>
        <v>0</v>
      </c>
      <c r="Q52" s="5">
        <f t="shared" si="32"/>
        <v>0</v>
      </c>
      <c r="R52" s="4">
        <f t="shared" si="32"/>
        <v>0</v>
      </c>
      <c r="S52" s="5">
        <f t="shared" si="32"/>
        <v>0</v>
      </c>
      <c r="T52" s="4">
        <f t="shared" si="32"/>
        <v>0</v>
      </c>
      <c r="U52" s="5">
        <f t="shared" si="32"/>
        <v>0</v>
      </c>
      <c r="V52" s="4">
        <f t="shared" si="32"/>
        <v>0</v>
      </c>
      <c r="W52" s="5">
        <f t="shared" si="32"/>
        <v>0</v>
      </c>
      <c r="X52" s="4"/>
      <c r="Y52" s="4">
        <f t="shared" si="32"/>
        <v>0</v>
      </c>
      <c r="Z52" s="5">
        <f>SUM(Z48:Z51)</f>
        <v>0</v>
      </c>
      <c r="AA52" s="4">
        <f>SUM(AA48:AA51)</f>
        <v>0</v>
      </c>
      <c r="AB52" s="5">
        <f>SUM(AB48:AB51)</f>
        <v>0</v>
      </c>
      <c r="AC52" s="4"/>
      <c r="AD52" s="109" t="b">
        <f t="shared" si="7"/>
        <v>1</v>
      </c>
      <c r="AE52" s="109" t="b">
        <f t="shared" si="8"/>
        <v>1</v>
      </c>
    </row>
    <row r="53" spans="1:31" s="176" customFormat="1">
      <c r="A53" s="4"/>
      <c r="B53" s="4" t="s">
        <v>74</v>
      </c>
      <c r="C53" s="4"/>
      <c r="D53" s="5"/>
      <c r="E53" s="4"/>
      <c r="F53" s="5"/>
      <c r="G53" s="108"/>
      <c r="H53" s="108"/>
      <c r="I53" s="4"/>
      <c r="J53" s="5"/>
      <c r="K53" s="4"/>
      <c r="L53" s="5"/>
      <c r="M53" s="4"/>
      <c r="N53" s="5"/>
      <c r="O53" s="4"/>
      <c r="P53" s="4"/>
      <c r="Q53" s="5"/>
      <c r="R53" s="4"/>
      <c r="S53" s="5"/>
      <c r="T53" s="4"/>
      <c r="U53" s="5"/>
      <c r="V53" s="4"/>
      <c r="W53" s="5"/>
      <c r="X53" s="4"/>
      <c r="Y53" s="4"/>
      <c r="Z53" s="5"/>
      <c r="AA53" s="4"/>
      <c r="AB53" s="5"/>
      <c r="AC53" s="4"/>
      <c r="AD53" s="109" t="b">
        <f t="shared" si="7"/>
        <v>1</v>
      </c>
      <c r="AE53" s="109" t="b">
        <f t="shared" si="8"/>
        <v>1</v>
      </c>
    </row>
    <row r="54" spans="1:31" ht="47.25">
      <c r="A54" s="2">
        <v>2.23</v>
      </c>
      <c r="B54" s="2" t="s">
        <v>75</v>
      </c>
      <c r="C54" s="2">
        <v>0</v>
      </c>
      <c r="D54" s="3">
        <v>0</v>
      </c>
      <c r="E54" s="2"/>
      <c r="F54" s="3"/>
      <c r="G54" s="108" t="e">
        <f t="shared" si="1"/>
        <v>#DIV/0!</v>
      </c>
      <c r="H54" s="108" t="e">
        <f t="shared" si="9"/>
        <v>#DIV/0!</v>
      </c>
      <c r="I54" s="2">
        <f t="shared" ref="I54:J75" si="33">C54-E54</f>
        <v>0</v>
      </c>
      <c r="J54" s="3">
        <f t="shared" si="33"/>
        <v>0</v>
      </c>
      <c r="K54" s="2"/>
      <c r="L54" s="3"/>
      <c r="M54" s="2"/>
      <c r="N54" s="3"/>
      <c r="O54" s="2"/>
      <c r="P54" s="2"/>
      <c r="Q54" s="3"/>
      <c r="R54" s="2">
        <f t="shared" ref="R54:S56" si="34">K54+M54+P54</f>
        <v>0</v>
      </c>
      <c r="S54" s="3">
        <f t="shared" si="34"/>
        <v>0</v>
      </c>
      <c r="T54" s="2"/>
      <c r="U54" s="3"/>
      <c r="V54" s="2"/>
      <c r="W54" s="3"/>
      <c r="X54" s="2"/>
      <c r="Y54" s="2"/>
      <c r="Z54" s="3">
        <f>X54*Y54</f>
        <v>0</v>
      </c>
      <c r="AA54" s="2">
        <f t="shared" ref="AA54:AB56" si="35">T54+V54+Y54</f>
        <v>0</v>
      </c>
      <c r="AB54" s="3">
        <f t="shared" si="35"/>
        <v>0</v>
      </c>
      <c r="AC54" s="2"/>
      <c r="AD54" s="109" t="b">
        <f t="shared" si="7"/>
        <v>1</v>
      </c>
      <c r="AE54" s="109" t="b">
        <f t="shared" si="8"/>
        <v>1</v>
      </c>
    </row>
    <row r="55" spans="1:31" ht="31.5">
      <c r="A55" s="2">
        <f t="shared" ref="A55:A75" si="36">+A54+0.01</f>
        <v>2.2399999999999998</v>
      </c>
      <c r="B55" s="2" t="s">
        <v>40</v>
      </c>
      <c r="C55" s="2">
        <v>0</v>
      </c>
      <c r="D55" s="3">
        <v>0</v>
      </c>
      <c r="E55" s="2"/>
      <c r="F55" s="3"/>
      <c r="G55" s="108" t="e">
        <f t="shared" si="1"/>
        <v>#DIV/0!</v>
      </c>
      <c r="H55" s="108" t="e">
        <f t="shared" si="9"/>
        <v>#DIV/0!</v>
      </c>
      <c r="I55" s="2">
        <f t="shared" si="33"/>
        <v>0</v>
      </c>
      <c r="J55" s="3">
        <f t="shared" si="33"/>
        <v>0</v>
      </c>
      <c r="K55" s="2"/>
      <c r="L55" s="3"/>
      <c r="M55" s="2"/>
      <c r="N55" s="3"/>
      <c r="O55" s="2"/>
      <c r="P55" s="2"/>
      <c r="Q55" s="3"/>
      <c r="R55" s="2">
        <f t="shared" si="34"/>
        <v>0</v>
      </c>
      <c r="S55" s="3">
        <f t="shared" si="34"/>
        <v>0</v>
      </c>
      <c r="T55" s="2"/>
      <c r="U55" s="3"/>
      <c r="V55" s="2"/>
      <c r="W55" s="3"/>
      <c r="X55" s="2"/>
      <c r="Y55" s="2"/>
      <c r="Z55" s="3">
        <f>X55*Y55</f>
        <v>0</v>
      </c>
      <c r="AA55" s="2">
        <f t="shared" si="35"/>
        <v>0</v>
      </c>
      <c r="AB55" s="3">
        <f t="shared" si="35"/>
        <v>0</v>
      </c>
      <c r="AC55" s="2"/>
      <c r="AD55" s="109" t="b">
        <f t="shared" si="7"/>
        <v>1</v>
      </c>
      <c r="AE55" s="109" t="b">
        <f t="shared" si="8"/>
        <v>1</v>
      </c>
    </row>
    <row r="56" spans="1:31" ht="78.75">
      <c r="A56" s="2">
        <f t="shared" si="36"/>
        <v>2.2499999999999996</v>
      </c>
      <c r="B56" s="2" t="s">
        <v>76</v>
      </c>
      <c r="C56" s="2">
        <v>0</v>
      </c>
      <c r="D56" s="3">
        <v>0</v>
      </c>
      <c r="E56" s="2"/>
      <c r="F56" s="3"/>
      <c r="G56" s="108" t="e">
        <f t="shared" si="1"/>
        <v>#DIV/0!</v>
      </c>
      <c r="H56" s="108" t="e">
        <f t="shared" si="9"/>
        <v>#DIV/0!</v>
      </c>
      <c r="I56" s="2">
        <f t="shared" si="33"/>
        <v>0</v>
      </c>
      <c r="J56" s="3">
        <f t="shared" si="33"/>
        <v>0</v>
      </c>
      <c r="K56" s="2"/>
      <c r="L56" s="3"/>
      <c r="M56" s="2"/>
      <c r="N56" s="3"/>
      <c r="O56" s="2"/>
      <c r="P56" s="2"/>
      <c r="Q56" s="3"/>
      <c r="R56" s="2">
        <f t="shared" si="34"/>
        <v>0</v>
      </c>
      <c r="S56" s="3">
        <f t="shared" si="34"/>
        <v>0</v>
      </c>
      <c r="T56" s="2"/>
      <c r="U56" s="3"/>
      <c r="V56" s="2"/>
      <c r="W56" s="3"/>
      <c r="X56" s="2"/>
      <c r="Y56" s="2"/>
      <c r="Z56" s="3">
        <f>X56*Y56</f>
        <v>0</v>
      </c>
      <c r="AA56" s="2">
        <f t="shared" si="35"/>
        <v>0</v>
      </c>
      <c r="AB56" s="3">
        <f t="shared" si="35"/>
        <v>0</v>
      </c>
      <c r="AC56" s="2"/>
      <c r="AD56" s="109" t="b">
        <f t="shared" si="7"/>
        <v>1</v>
      </c>
      <c r="AE56" s="109" t="b">
        <f t="shared" si="8"/>
        <v>1</v>
      </c>
    </row>
    <row r="57" spans="1:31">
      <c r="A57" s="2">
        <f t="shared" si="36"/>
        <v>2.2599999999999993</v>
      </c>
      <c r="B57" s="2" t="s">
        <v>77</v>
      </c>
      <c r="C57" s="2"/>
      <c r="D57" s="3"/>
      <c r="E57" s="2"/>
      <c r="F57" s="3"/>
      <c r="G57" s="108"/>
      <c r="H57" s="108"/>
      <c r="I57" s="2"/>
      <c r="J57" s="3"/>
      <c r="K57" s="2"/>
      <c r="L57" s="3"/>
      <c r="M57" s="2"/>
      <c r="N57" s="3"/>
      <c r="O57" s="2"/>
      <c r="P57" s="2"/>
      <c r="Q57" s="3"/>
      <c r="R57" s="2"/>
      <c r="S57" s="3"/>
      <c r="T57" s="2"/>
      <c r="U57" s="3"/>
      <c r="V57" s="2"/>
      <c r="W57" s="3"/>
      <c r="X57" s="2"/>
      <c r="Y57" s="2"/>
      <c r="Z57" s="3">
        <f t="shared" ref="Z57:Z75" si="37">X57*Y57</f>
        <v>0</v>
      </c>
      <c r="AA57" s="2">
        <f t="shared" ref="AA57:AA75" si="38">T57+V57+Y57</f>
        <v>0</v>
      </c>
      <c r="AB57" s="3">
        <f t="shared" ref="AB57:AB75" si="39">U57+W57+Z57</f>
        <v>0</v>
      </c>
      <c r="AC57" s="2"/>
      <c r="AD57" s="109" t="b">
        <f t="shared" si="7"/>
        <v>1</v>
      </c>
      <c r="AE57" s="109" t="b">
        <f t="shared" si="8"/>
        <v>1</v>
      </c>
    </row>
    <row r="58" spans="1:31" ht="31.5">
      <c r="A58" s="2" t="s">
        <v>43</v>
      </c>
      <c r="B58" s="2" t="s">
        <v>78</v>
      </c>
      <c r="C58" s="2">
        <v>0</v>
      </c>
      <c r="D58" s="3">
        <v>0</v>
      </c>
      <c r="E58" s="2"/>
      <c r="F58" s="3"/>
      <c r="G58" s="108" t="e">
        <f t="shared" si="1"/>
        <v>#DIV/0!</v>
      </c>
      <c r="H58" s="108" t="e">
        <f t="shared" si="9"/>
        <v>#DIV/0!</v>
      </c>
      <c r="I58" s="2">
        <f t="shared" si="33"/>
        <v>0</v>
      </c>
      <c r="J58" s="3">
        <f t="shared" si="33"/>
        <v>0</v>
      </c>
      <c r="K58" s="2"/>
      <c r="L58" s="3"/>
      <c r="M58" s="2"/>
      <c r="N58" s="3"/>
      <c r="O58" s="2"/>
      <c r="P58" s="2"/>
      <c r="Q58" s="3"/>
      <c r="R58" s="2">
        <f t="shared" ref="R58:R75" si="40">K58+M58+P58</f>
        <v>0</v>
      </c>
      <c r="S58" s="3">
        <f t="shared" ref="S58:S75" si="41">L58+N58+Q58</f>
        <v>0</v>
      </c>
      <c r="T58" s="2"/>
      <c r="U58" s="3"/>
      <c r="V58" s="2"/>
      <c r="W58" s="3"/>
      <c r="X58" s="2"/>
      <c r="Y58" s="2"/>
      <c r="Z58" s="3">
        <f t="shared" si="37"/>
        <v>0</v>
      </c>
      <c r="AA58" s="2">
        <f t="shared" si="38"/>
        <v>0</v>
      </c>
      <c r="AB58" s="3">
        <f t="shared" si="39"/>
        <v>0</v>
      </c>
      <c r="AC58" s="2"/>
      <c r="AD58" s="109" t="b">
        <f t="shared" si="7"/>
        <v>1</v>
      </c>
      <c r="AE58" s="109" t="b">
        <f t="shared" si="8"/>
        <v>1</v>
      </c>
    </row>
    <row r="59" spans="1:31" ht="78.75">
      <c r="A59" s="2" t="s">
        <v>45</v>
      </c>
      <c r="B59" s="2" t="s">
        <v>79</v>
      </c>
      <c r="C59" s="2">
        <v>0</v>
      </c>
      <c r="D59" s="3">
        <v>0</v>
      </c>
      <c r="E59" s="2"/>
      <c r="F59" s="3"/>
      <c r="G59" s="108" t="e">
        <f t="shared" si="1"/>
        <v>#DIV/0!</v>
      </c>
      <c r="H59" s="108" t="e">
        <f t="shared" si="9"/>
        <v>#DIV/0!</v>
      </c>
      <c r="I59" s="2">
        <f t="shared" si="33"/>
        <v>0</v>
      </c>
      <c r="J59" s="3">
        <f t="shared" si="33"/>
        <v>0</v>
      </c>
      <c r="K59" s="2"/>
      <c r="L59" s="3"/>
      <c r="M59" s="2"/>
      <c r="N59" s="3"/>
      <c r="O59" s="2"/>
      <c r="P59" s="2"/>
      <c r="Q59" s="3"/>
      <c r="R59" s="2">
        <f t="shared" si="40"/>
        <v>0</v>
      </c>
      <c r="S59" s="3">
        <f t="shared" si="41"/>
        <v>0</v>
      </c>
      <c r="T59" s="2"/>
      <c r="U59" s="3"/>
      <c r="V59" s="2"/>
      <c r="W59" s="3"/>
      <c r="X59" s="2"/>
      <c r="Y59" s="2"/>
      <c r="Z59" s="3">
        <f t="shared" si="37"/>
        <v>0</v>
      </c>
      <c r="AA59" s="2">
        <f t="shared" si="38"/>
        <v>0</v>
      </c>
      <c r="AB59" s="3">
        <f t="shared" si="39"/>
        <v>0</v>
      </c>
      <c r="AC59" s="2"/>
      <c r="AD59" s="109" t="b">
        <f t="shared" si="7"/>
        <v>1</v>
      </c>
      <c r="AE59" s="109" t="b">
        <f t="shared" si="8"/>
        <v>1</v>
      </c>
    </row>
    <row r="60" spans="1:31" ht="78.75">
      <c r="A60" s="2" t="s">
        <v>47</v>
      </c>
      <c r="B60" s="2" t="s">
        <v>80</v>
      </c>
      <c r="C60" s="2">
        <v>0</v>
      </c>
      <c r="D60" s="3">
        <v>0</v>
      </c>
      <c r="E60" s="2"/>
      <c r="F60" s="3"/>
      <c r="G60" s="108" t="e">
        <f t="shared" si="1"/>
        <v>#DIV/0!</v>
      </c>
      <c r="H60" s="108" t="e">
        <f t="shared" si="9"/>
        <v>#DIV/0!</v>
      </c>
      <c r="I60" s="2">
        <f t="shared" si="33"/>
        <v>0</v>
      </c>
      <c r="J60" s="3">
        <f t="shared" si="33"/>
        <v>0</v>
      </c>
      <c r="K60" s="2"/>
      <c r="L60" s="3"/>
      <c r="M60" s="2"/>
      <c r="N60" s="3"/>
      <c r="O60" s="2"/>
      <c r="P60" s="2"/>
      <c r="Q60" s="3"/>
      <c r="R60" s="2">
        <f t="shared" si="40"/>
        <v>0</v>
      </c>
      <c r="S60" s="3">
        <f t="shared" si="41"/>
        <v>0</v>
      </c>
      <c r="T60" s="2"/>
      <c r="U60" s="3"/>
      <c r="V60" s="2"/>
      <c r="W60" s="3"/>
      <c r="X60" s="2"/>
      <c r="Y60" s="2"/>
      <c r="Z60" s="3">
        <f t="shared" si="37"/>
        <v>0</v>
      </c>
      <c r="AA60" s="2">
        <f t="shared" si="38"/>
        <v>0</v>
      </c>
      <c r="AB60" s="3">
        <f t="shared" si="39"/>
        <v>0</v>
      </c>
      <c r="AC60" s="2"/>
      <c r="AD60" s="109" t="b">
        <f t="shared" si="7"/>
        <v>1</v>
      </c>
      <c r="AE60" s="109" t="b">
        <f t="shared" si="8"/>
        <v>1</v>
      </c>
    </row>
    <row r="61" spans="1:31" ht="126">
      <c r="A61" s="2" t="s">
        <v>49</v>
      </c>
      <c r="B61" s="2" t="s">
        <v>81</v>
      </c>
      <c r="C61" s="2">
        <v>0</v>
      </c>
      <c r="D61" s="3">
        <v>0</v>
      </c>
      <c r="E61" s="2"/>
      <c r="F61" s="3"/>
      <c r="G61" s="108" t="e">
        <f t="shared" si="1"/>
        <v>#DIV/0!</v>
      </c>
      <c r="H61" s="108" t="e">
        <f t="shared" si="9"/>
        <v>#DIV/0!</v>
      </c>
      <c r="I61" s="2">
        <f t="shared" si="33"/>
        <v>0</v>
      </c>
      <c r="J61" s="3">
        <f t="shared" si="33"/>
        <v>0</v>
      </c>
      <c r="K61" s="2"/>
      <c r="L61" s="3"/>
      <c r="M61" s="2"/>
      <c r="N61" s="3"/>
      <c r="O61" s="2"/>
      <c r="P61" s="2"/>
      <c r="Q61" s="3"/>
      <c r="R61" s="2">
        <f t="shared" si="40"/>
        <v>0</v>
      </c>
      <c r="S61" s="3">
        <f t="shared" si="41"/>
        <v>0</v>
      </c>
      <c r="T61" s="2"/>
      <c r="U61" s="3"/>
      <c r="V61" s="2"/>
      <c r="W61" s="3"/>
      <c r="X61" s="2"/>
      <c r="Y61" s="2"/>
      <c r="Z61" s="3">
        <f t="shared" si="37"/>
        <v>0</v>
      </c>
      <c r="AA61" s="2">
        <f t="shared" si="38"/>
        <v>0</v>
      </c>
      <c r="AB61" s="3">
        <f t="shared" si="39"/>
        <v>0</v>
      </c>
      <c r="AC61" s="2"/>
      <c r="AD61" s="109" t="b">
        <f t="shared" si="7"/>
        <v>1</v>
      </c>
      <c r="AE61" s="109" t="b">
        <f t="shared" si="8"/>
        <v>1</v>
      </c>
    </row>
    <row r="62" spans="1:31" ht="47.25">
      <c r="A62" s="2" t="s">
        <v>51</v>
      </c>
      <c r="B62" s="2" t="s">
        <v>82</v>
      </c>
      <c r="C62" s="2">
        <v>0</v>
      </c>
      <c r="D62" s="3">
        <v>0</v>
      </c>
      <c r="E62" s="2"/>
      <c r="F62" s="3"/>
      <c r="G62" s="108" t="e">
        <f t="shared" si="1"/>
        <v>#DIV/0!</v>
      </c>
      <c r="H62" s="108" t="e">
        <f t="shared" si="9"/>
        <v>#DIV/0!</v>
      </c>
      <c r="I62" s="2">
        <f t="shared" si="33"/>
        <v>0</v>
      </c>
      <c r="J62" s="3">
        <f t="shared" si="33"/>
        <v>0</v>
      </c>
      <c r="K62" s="2"/>
      <c r="L62" s="3"/>
      <c r="M62" s="2"/>
      <c r="N62" s="3"/>
      <c r="O62" s="2"/>
      <c r="P62" s="2"/>
      <c r="Q62" s="3"/>
      <c r="R62" s="2">
        <f t="shared" si="40"/>
        <v>0</v>
      </c>
      <c r="S62" s="3">
        <f t="shared" si="41"/>
        <v>0</v>
      </c>
      <c r="T62" s="2"/>
      <c r="U62" s="3"/>
      <c r="V62" s="2"/>
      <c r="W62" s="3"/>
      <c r="X62" s="2"/>
      <c r="Y62" s="2"/>
      <c r="Z62" s="3">
        <f t="shared" si="37"/>
        <v>0</v>
      </c>
      <c r="AA62" s="2">
        <f t="shared" si="38"/>
        <v>0</v>
      </c>
      <c r="AB62" s="3">
        <f t="shared" si="39"/>
        <v>0</v>
      </c>
      <c r="AC62" s="2"/>
      <c r="AD62" s="109" t="b">
        <f t="shared" si="7"/>
        <v>1</v>
      </c>
      <c r="AE62" s="109" t="b">
        <f t="shared" si="8"/>
        <v>1</v>
      </c>
    </row>
    <row r="63" spans="1:31" ht="47.25">
      <c r="A63" s="2" t="s">
        <v>53</v>
      </c>
      <c r="B63" s="2" t="s">
        <v>52</v>
      </c>
      <c r="C63" s="2">
        <v>0</v>
      </c>
      <c r="D63" s="3">
        <v>0</v>
      </c>
      <c r="E63" s="2"/>
      <c r="F63" s="3"/>
      <c r="G63" s="108" t="e">
        <f t="shared" si="1"/>
        <v>#DIV/0!</v>
      </c>
      <c r="H63" s="108" t="e">
        <f t="shared" si="9"/>
        <v>#DIV/0!</v>
      </c>
      <c r="I63" s="2">
        <f t="shared" si="33"/>
        <v>0</v>
      </c>
      <c r="J63" s="3">
        <f t="shared" si="33"/>
        <v>0</v>
      </c>
      <c r="K63" s="2"/>
      <c r="L63" s="3"/>
      <c r="M63" s="2"/>
      <c r="N63" s="3"/>
      <c r="O63" s="2"/>
      <c r="P63" s="2"/>
      <c r="Q63" s="3"/>
      <c r="R63" s="2">
        <f t="shared" si="40"/>
        <v>0</v>
      </c>
      <c r="S63" s="3">
        <f t="shared" si="41"/>
        <v>0</v>
      </c>
      <c r="T63" s="2"/>
      <c r="U63" s="3"/>
      <c r="V63" s="2"/>
      <c r="W63" s="3"/>
      <c r="X63" s="2"/>
      <c r="Y63" s="2"/>
      <c r="Z63" s="3">
        <f t="shared" si="37"/>
        <v>0</v>
      </c>
      <c r="AA63" s="2">
        <f t="shared" si="38"/>
        <v>0</v>
      </c>
      <c r="AB63" s="3">
        <f t="shared" si="39"/>
        <v>0</v>
      </c>
      <c r="AC63" s="2"/>
      <c r="AD63" s="109" t="b">
        <f t="shared" si="7"/>
        <v>1</v>
      </c>
      <c r="AE63" s="109" t="b">
        <f t="shared" si="8"/>
        <v>1</v>
      </c>
    </row>
    <row r="64" spans="1:31" ht="94.5">
      <c r="A64" s="2" t="s">
        <v>55</v>
      </c>
      <c r="B64" s="2" t="s">
        <v>83</v>
      </c>
      <c r="C64" s="2">
        <v>0</v>
      </c>
      <c r="D64" s="3">
        <v>0</v>
      </c>
      <c r="E64" s="2"/>
      <c r="F64" s="3"/>
      <c r="G64" s="108" t="e">
        <f t="shared" si="1"/>
        <v>#DIV/0!</v>
      </c>
      <c r="H64" s="108" t="e">
        <f t="shared" si="9"/>
        <v>#DIV/0!</v>
      </c>
      <c r="I64" s="2">
        <f t="shared" si="33"/>
        <v>0</v>
      </c>
      <c r="J64" s="3">
        <f t="shared" si="33"/>
        <v>0</v>
      </c>
      <c r="K64" s="2"/>
      <c r="L64" s="3"/>
      <c r="M64" s="2"/>
      <c r="N64" s="3"/>
      <c r="O64" s="2"/>
      <c r="P64" s="2"/>
      <c r="Q64" s="3"/>
      <c r="R64" s="2">
        <f t="shared" si="40"/>
        <v>0</v>
      </c>
      <c r="S64" s="3">
        <f t="shared" si="41"/>
        <v>0</v>
      </c>
      <c r="T64" s="2"/>
      <c r="U64" s="3"/>
      <c r="V64" s="2"/>
      <c r="W64" s="3"/>
      <c r="X64" s="2"/>
      <c r="Y64" s="2"/>
      <c r="Z64" s="3">
        <f t="shared" si="37"/>
        <v>0</v>
      </c>
      <c r="AA64" s="2">
        <f t="shared" si="38"/>
        <v>0</v>
      </c>
      <c r="AB64" s="3">
        <f t="shared" si="39"/>
        <v>0</v>
      </c>
      <c r="AC64" s="2"/>
      <c r="AD64" s="109" t="b">
        <f t="shared" si="7"/>
        <v>1</v>
      </c>
      <c r="AE64" s="109" t="b">
        <f t="shared" si="8"/>
        <v>1</v>
      </c>
    </row>
    <row r="65" spans="1:31" ht="78.75">
      <c r="A65" s="2" t="s">
        <v>84</v>
      </c>
      <c r="B65" s="2" t="s">
        <v>85</v>
      </c>
      <c r="C65" s="2">
        <v>0</v>
      </c>
      <c r="D65" s="3">
        <v>0</v>
      </c>
      <c r="E65" s="2"/>
      <c r="F65" s="3"/>
      <c r="G65" s="108" t="e">
        <f t="shared" si="1"/>
        <v>#DIV/0!</v>
      </c>
      <c r="H65" s="108" t="e">
        <f t="shared" si="9"/>
        <v>#DIV/0!</v>
      </c>
      <c r="I65" s="2">
        <f t="shared" si="33"/>
        <v>0</v>
      </c>
      <c r="J65" s="3">
        <f t="shared" si="33"/>
        <v>0</v>
      </c>
      <c r="K65" s="2"/>
      <c r="L65" s="3"/>
      <c r="M65" s="2"/>
      <c r="N65" s="3"/>
      <c r="O65" s="2"/>
      <c r="P65" s="2"/>
      <c r="Q65" s="3"/>
      <c r="R65" s="2">
        <f t="shared" si="40"/>
        <v>0</v>
      </c>
      <c r="S65" s="3">
        <f t="shared" si="41"/>
        <v>0</v>
      </c>
      <c r="T65" s="2"/>
      <c r="U65" s="3"/>
      <c r="V65" s="2"/>
      <c r="W65" s="3"/>
      <c r="X65" s="2"/>
      <c r="Y65" s="2"/>
      <c r="Z65" s="3">
        <f t="shared" si="37"/>
        <v>0</v>
      </c>
      <c r="AA65" s="2">
        <f t="shared" si="38"/>
        <v>0</v>
      </c>
      <c r="AB65" s="3">
        <f t="shared" si="39"/>
        <v>0</v>
      </c>
      <c r="AC65" s="2"/>
      <c r="AD65" s="109" t="b">
        <f t="shared" si="7"/>
        <v>1</v>
      </c>
      <c r="AE65" s="109" t="b">
        <f t="shared" si="8"/>
        <v>1</v>
      </c>
    </row>
    <row r="66" spans="1:31" ht="47.25">
      <c r="A66" s="2">
        <v>2.27</v>
      </c>
      <c r="B66" s="2" t="s">
        <v>86</v>
      </c>
      <c r="C66" s="2">
        <v>0</v>
      </c>
      <c r="D66" s="3">
        <v>0</v>
      </c>
      <c r="E66" s="2"/>
      <c r="F66" s="3"/>
      <c r="G66" s="108" t="e">
        <f t="shared" si="1"/>
        <v>#DIV/0!</v>
      </c>
      <c r="H66" s="108" t="e">
        <f t="shared" si="9"/>
        <v>#DIV/0!</v>
      </c>
      <c r="I66" s="2">
        <f t="shared" si="33"/>
        <v>0</v>
      </c>
      <c r="J66" s="3">
        <f t="shared" si="33"/>
        <v>0</v>
      </c>
      <c r="K66" s="2"/>
      <c r="L66" s="3"/>
      <c r="M66" s="2"/>
      <c r="N66" s="3"/>
      <c r="O66" s="2"/>
      <c r="P66" s="2"/>
      <c r="Q66" s="3"/>
      <c r="R66" s="2">
        <f t="shared" si="40"/>
        <v>0</v>
      </c>
      <c r="S66" s="3">
        <f t="shared" si="41"/>
        <v>0</v>
      </c>
      <c r="T66" s="2"/>
      <c r="U66" s="3"/>
      <c r="V66" s="2"/>
      <c r="W66" s="3"/>
      <c r="X66" s="2"/>
      <c r="Y66" s="2"/>
      <c r="Z66" s="3">
        <f t="shared" si="37"/>
        <v>0</v>
      </c>
      <c r="AA66" s="2">
        <f t="shared" si="38"/>
        <v>0</v>
      </c>
      <c r="AB66" s="3">
        <f t="shared" si="39"/>
        <v>0</v>
      </c>
      <c r="AC66" s="2"/>
      <c r="AD66" s="109" t="b">
        <f t="shared" si="7"/>
        <v>1</v>
      </c>
      <c r="AE66" s="109" t="b">
        <f t="shared" si="8"/>
        <v>1</v>
      </c>
    </row>
    <row r="67" spans="1:31" ht="63">
      <c r="A67" s="2">
        <f t="shared" si="36"/>
        <v>2.2799999999999998</v>
      </c>
      <c r="B67" s="2" t="s">
        <v>87</v>
      </c>
      <c r="C67" s="2">
        <v>0</v>
      </c>
      <c r="D67" s="3">
        <v>0</v>
      </c>
      <c r="E67" s="2"/>
      <c r="F67" s="3"/>
      <c r="G67" s="108" t="e">
        <f t="shared" si="1"/>
        <v>#DIV/0!</v>
      </c>
      <c r="H67" s="108" t="e">
        <f t="shared" si="9"/>
        <v>#DIV/0!</v>
      </c>
      <c r="I67" s="2">
        <f t="shared" si="33"/>
        <v>0</v>
      </c>
      <c r="J67" s="3">
        <f t="shared" si="33"/>
        <v>0</v>
      </c>
      <c r="K67" s="2"/>
      <c r="L67" s="3"/>
      <c r="M67" s="2"/>
      <c r="N67" s="3"/>
      <c r="O67" s="2"/>
      <c r="P67" s="2"/>
      <c r="Q67" s="3"/>
      <c r="R67" s="2">
        <f t="shared" si="40"/>
        <v>0</v>
      </c>
      <c r="S67" s="3">
        <f t="shared" si="41"/>
        <v>0</v>
      </c>
      <c r="T67" s="2"/>
      <c r="U67" s="3"/>
      <c r="V67" s="2"/>
      <c r="W67" s="3"/>
      <c r="X67" s="2"/>
      <c r="Y67" s="2"/>
      <c r="Z67" s="3">
        <f t="shared" si="37"/>
        <v>0</v>
      </c>
      <c r="AA67" s="2">
        <f t="shared" si="38"/>
        <v>0</v>
      </c>
      <c r="AB67" s="3">
        <f t="shared" si="39"/>
        <v>0</v>
      </c>
      <c r="AC67" s="2"/>
      <c r="AD67" s="109" t="b">
        <f t="shared" si="7"/>
        <v>1</v>
      </c>
      <c r="AE67" s="109" t="b">
        <f t="shared" si="8"/>
        <v>1</v>
      </c>
    </row>
    <row r="68" spans="1:31" ht="63">
      <c r="A68" s="2">
        <f t="shared" si="36"/>
        <v>2.2899999999999996</v>
      </c>
      <c r="B68" s="2" t="s">
        <v>88</v>
      </c>
      <c r="C68" s="2">
        <v>0</v>
      </c>
      <c r="D68" s="3">
        <v>0</v>
      </c>
      <c r="E68" s="2"/>
      <c r="F68" s="3"/>
      <c r="G68" s="108" t="e">
        <f t="shared" si="1"/>
        <v>#DIV/0!</v>
      </c>
      <c r="H68" s="108" t="e">
        <f t="shared" si="9"/>
        <v>#DIV/0!</v>
      </c>
      <c r="I68" s="2">
        <f t="shared" si="33"/>
        <v>0</v>
      </c>
      <c r="J68" s="3">
        <f t="shared" si="33"/>
        <v>0</v>
      </c>
      <c r="K68" s="2"/>
      <c r="L68" s="3"/>
      <c r="M68" s="2"/>
      <c r="N68" s="3"/>
      <c r="O68" s="2"/>
      <c r="P68" s="2"/>
      <c r="Q68" s="3"/>
      <c r="R68" s="2">
        <f t="shared" si="40"/>
        <v>0</v>
      </c>
      <c r="S68" s="3">
        <f t="shared" si="41"/>
        <v>0</v>
      </c>
      <c r="T68" s="2"/>
      <c r="U68" s="3"/>
      <c r="V68" s="2"/>
      <c r="W68" s="3"/>
      <c r="X68" s="2"/>
      <c r="Y68" s="2"/>
      <c r="Z68" s="3">
        <f t="shared" si="37"/>
        <v>0</v>
      </c>
      <c r="AA68" s="2">
        <f t="shared" si="38"/>
        <v>0</v>
      </c>
      <c r="AB68" s="3">
        <f t="shared" si="39"/>
        <v>0</v>
      </c>
      <c r="AC68" s="2"/>
      <c r="AD68" s="109" t="b">
        <f t="shared" si="7"/>
        <v>1</v>
      </c>
      <c r="AE68" s="109" t="b">
        <f t="shared" si="8"/>
        <v>1</v>
      </c>
    </row>
    <row r="69" spans="1:31" ht="47.25">
      <c r="A69" s="2">
        <f t="shared" si="36"/>
        <v>2.2999999999999994</v>
      </c>
      <c r="B69" s="2" t="s">
        <v>89</v>
      </c>
      <c r="C69" s="2">
        <v>0</v>
      </c>
      <c r="D69" s="3">
        <v>0</v>
      </c>
      <c r="E69" s="2"/>
      <c r="F69" s="3"/>
      <c r="G69" s="108" t="e">
        <f t="shared" si="1"/>
        <v>#DIV/0!</v>
      </c>
      <c r="H69" s="108" t="e">
        <f t="shared" si="9"/>
        <v>#DIV/0!</v>
      </c>
      <c r="I69" s="2">
        <f t="shared" si="33"/>
        <v>0</v>
      </c>
      <c r="J69" s="3">
        <f t="shared" si="33"/>
        <v>0</v>
      </c>
      <c r="K69" s="2"/>
      <c r="L69" s="3"/>
      <c r="M69" s="2"/>
      <c r="N69" s="3"/>
      <c r="O69" s="2"/>
      <c r="P69" s="2"/>
      <c r="Q69" s="3"/>
      <c r="R69" s="2">
        <f t="shared" si="40"/>
        <v>0</v>
      </c>
      <c r="S69" s="3">
        <f t="shared" si="41"/>
        <v>0</v>
      </c>
      <c r="T69" s="2"/>
      <c r="U69" s="3"/>
      <c r="V69" s="2"/>
      <c r="W69" s="3"/>
      <c r="X69" s="2"/>
      <c r="Y69" s="2"/>
      <c r="Z69" s="3">
        <f t="shared" si="37"/>
        <v>0</v>
      </c>
      <c r="AA69" s="2">
        <f t="shared" si="38"/>
        <v>0</v>
      </c>
      <c r="AB69" s="3">
        <f t="shared" si="39"/>
        <v>0</v>
      </c>
      <c r="AC69" s="2"/>
      <c r="AD69" s="109" t="b">
        <f t="shared" si="7"/>
        <v>1</v>
      </c>
      <c r="AE69" s="109" t="b">
        <f t="shared" si="8"/>
        <v>1</v>
      </c>
    </row>
    <row r="70" spans="1:31" ht="47.25">
      <c r="A70" s="2">
        <f t="shared" si="36"/>
        <v>2.3099999999999992</v>
      </c>
      <c r="B70" s="2" t="s">
        <v>90</v>
      </c>
      <c r="C70" s="2">
        <v>0</v>
      </c>
      <c r="D70" s="3">
        <v>0</v>
      </c>
      <c r="E70" s="2"/>
      <c r="F70" s="3"/>
      <c r="G70" s="108" t="e">
        <f t="shared" si="1"/>
        <v>#DIV/0!</v>
      </c>
      <c r="H70" s="108" t="e">
        <f t="shared" si="9"/>
        <v>#DIV/0!</v>
      </c>
      <c r="I70" s="2">
        <f t="shared" si="33"/>
        <v>0</v>
      </c>
      <c r="J70" s="3">
        <f t="shared" si="33"/>
        <v>0</v>
      </c>
      <c r="K70" s="2"/>
      <c r="L70" s="3"/>
      <c r="M70" s="2"/>
      <c r="N70" s="3"/>
      <c r="O70" s="2"/>
      <c r="P70" s="2"/>
      <c r="Q70" s="3"/>
      <c r="R70" s="2">
        <f t="shared" si="40"/>
        <v>0</v>
      </c>
      <c r="S70" s="3">
        <f t="shared" si="41"/>
        <v>0</v>
      </c>
      <c r="T70" s="2"/>
      <c r="U70" s="3"/>
      <c r="V70" s="2"/>
      <c r="W70" s="3"/>
      <c r="X70" s="2"/>
      <c r="Y70" s="2"/>
      <c r="Z70" s="3">
        <f t="shared" si="37"/>
        <v>0</v>
      </c>
      <c r="AA70" s="2">
        <f t="shared" si="38"/>
        <v>0</v>
      </c>
      <c r="AB70" s="3">
        <f t="shared" si="39"/>
        <v>0</v>
      </c>
      <c r="AC70" s="2"/>
      <c r="AD70" s="109" t="b">
        <f t="shared" si="7"/>
        <v>1</v>
      </c>
      <c r="AE70" s="109" t="b">
        <f t="shared" si="8"/>
        <v>1</v>
      </c>
    </row>
    <row r="71" spans="1:31" ht="47.25">
      <c r="A71" s="2">
        <f t="shared" si="36"/>
        <v>2.319999999999999</v>
      </c>
      <c r="B71" s="2" t="s">
        <v>91</v>
      </c>
      <c r="C71" s="2">
        <v>0</v>
      </c>
      <c r="D71" s="3">
        <v>0</v>
      </c>
      <c r="E71" s="2"/>
      <c r="F71" s="3"/>
      <c r="G71" s="108" t="e">
        <f t="shared" si="1"/>
        <v>#DIV/0!</v>
      </c>
      <c r="H71" s="108" t="e">
        <f t="shared" si="9"/>
        <v>#DIV/0!</v>
      </c>
      <c r="I71" s="2">
        <f t="shared" si="33"/>
        <v>0</v>
      </c>
      <c r="J71" s="3">
        <f t="shared" si="33"/>
        <v>0</v>
      </c>
      <c r="K71" s="2"/>
      <c r="L71" s="3"/>
      <c r="M71" s="2"/>
      <c r="N71" s="3"/>
      <c r="O71" s="2"/>
      <c r="P71" s="2"/>
      <c r="Q71" s="3"/>
      <c r="R71" s="2">
        <f t="shared" si="40"/>
        <v>0</v>
      </c>
      <c r="S71" s="3">
        <f t="shared" si="41"/>
        <v>0</v>
      </c>
      <c r="T71" s="2"/>
      <c r="U71" s="3"/>
      <c r="V71" s="2"/>
      <c r="W71" s="3"/>
      <c r="X71" s="2"/>
      <c r="Y71" s="2"/>
      <c r="Z71" s="3">
        <f t="shared" si="37"/>
        <v>0</v>
      </c>
      <c r="AA71" s="2">
        <f t="shared" si="38"/>
        <v>0</v>
      </c>
      <c r="AB71" s="3">
        <f t="shared" si="39"/>
        <v>0</v>
      </c>
      <c r="AC71" s="2"/>
      <c r="AD71" s="109" t="b">
        <f t="shared" si="7"/>
        <v>1</v>
      </c>
      <c r="AE71" s="109" t="b">
        <f t="shared" si="8"/>
        <v>1</v>
      </c>
    </row>
    <row r="72" spans="1:31" ht="47.25">
      <c r="A72" s="2">
        <f t="shared" si="36"/>
        <v>2.3299999999999987</v>
      </c>
      <c r="B72" s="2" t="s">
        <v>92</v>
      </c>
      <c r="C72" s="2">
        <v>0</v>
      </c>
      <c r="D72" s="3">
        <v>0</v>
      </c>
      <c r="E72" s="2"/>
      <c r="F72" s="3"/>
      <c r="G72" s="108" t="e">
        <f t="shared" ref="G72:G135" si="42">E72/C72</f>
        <v>#DIV/0!</v>
      </c>
      <c r="H72" s="108" t="e">
        <f t="shared" ref="H72:H135" si="43">F72/D72</f>
        <v>#DIV/0!</v>
      </c>
      <c r="I72" s="2">
        <f t="shared" si="33"/>
        <v>0</v>
      </c>
      <c r="J72" s="3">
        <f t="shared" si="33"/>
        <v>0</v>
      </c>
      <c r="K72" s="2"/>
      <c r="L72" s="3"/>
      <c r="M72" s="2"/>
      <c r="N72" s="3"/>
      <c r="O72" s="2"/>
      <c r="P72" s="2"/>
      <c r="Q72" s="3"/>
      <c r="R72" s="2">
        <f t="shared" si="40"/>
        <v>0</v>
      </c>
      <c r="S72" s="3">
        <f t="shared" si="41"/>
        <v>0</v>
      </c>
      <c r="T72" s="2"/>
      <c r="U72" s="3"/>
      <c r="V72" s="2"/>
      <c r="W72" s="3"/>
      <c r="X72" s="2"/>
      <c r="Y72" s="2"/>
      <c r="Z72" s="3">
        <f t="shared" si="37"/>
        <v>0</v>
      </c>
      <c r="AA72" s="2">
        <f t="shared" si="38"/>
        <v>0</v>
      </c>
      <c r="AB72" s="3">
        <f t="shared" si="39"/>
        <v>0</v>
      </c>
      <c r="AC72" s="2"/>
      <c r="AD72" s="109" t="b">
        <f t="shared" ref="AD72:AD135" si="44">X72*Y72=Z72</f>
        <v>1</v>
      </c>
      <c r="AE72" s="109" t="b">
        <f t="shared" ref="AE72:AE135" si="45">U72+W72+Z72=AB72</f>
        <v>1</v>
      </c>
    </row>
    <row r="73" spans="1:31" ht="47.25">
      <c r="A73" s="2">
        <f t="shared" si="36"/>
        <v>2.3399999999999985</v>
      </c>
      <c r="B73" s="2" t="s">
        <v>93</v>
      </c>
      <c r="C73" s="2">
        <v>0</v>
      </c>
      <c r="D73" s="3">
        <v>0</v>
      </c>
      <c r="E73" s="2"/>
      <c r="F73" s="3"/>
      <c r="G73" s="108" t="e">
        <f t="shared" si="42"/>
        <v>#DIV/0!</v>
      </c>
      <c r="H73" s="108" t="e">
        <f t="shared" si="43"/>
        <v>#DIV/0!</v>
      </c>
      <c r="I73" s="2">
        <f t="shared" si="33"/>
        <v>0</v>
      </c>
      <c r="J73" s="3">
        <f t="shared" si="33"/>
        <v>0</v>
      </c>
      <c r="K73" s="2"/>
      <c r="L73" s="3"/>
      <c r="M73" s="2"/>
      <c r="N73" s="3"/>
      <c r="O73" s="2"/>
      <c r="P73" s="2"/>
      <c r="Q73" s="3"/>
      <c r="R73" s="2">
        <f t="shared" si="40"/>
        <v>0</v>
      </c>
      <c r="S73" s="3">
        <f t="shared" si="41"/>
        <v>0</v>
      </c>
      <c r="T73" s="2"/>
      <c r="U73" s="3"/>
      <c r="V73" s="2"/>
      <c r="W73" s="3"/>
      <c r="X73" s="2"/>
      <c r="Y73" s="2"/>
      <c r="Z73" s="3">
        <f t="shared" si="37"/>
        <v>0</v>
      </c>
      <c r="AA73" s="2">
        <f t="shared" si="38"/>
        <v>0</v>
      </c>
      <c r="AB73" s="3">
        <f t="shared" si="39"/>
        <v>0</v>
      </c>
      <c r="AC73" s="2"/>
      <c r="AD73" s="109" t="b">
        <f t="shared" si="44"/>
        <v>1</v>
      </c>
      <c r="AE73" s="109" t="b">
        <f t="shared" si="45"/>
        <v>1</v>
      </c>
    </row>
    <row r="74" spans="1:31" ht="47.25">
      <c r="A74" s="2">
        <f t="shared" si="36"/>
        <v>2.3499999999999983</v>
      </c>
      <c r="B74" s="2" t="s">
        <v>94</v>
      </c>
      <c r="C74" s="2">
        <v>0</v>
      </c>
      <c r="D74" s="3">
        <v>0</v>
      </c>
      <c r="E74" s="2"/>
      <c r="F74" s="3"/>
      <c r="G74" s="108" t="e">
        <f t="shared" si="42"/>
        <v>#DIV/0!</v>
      </c>
      <c r="H74" s="108" t="e">
        <f t="shared" si="43"/>
        <v>#DIV/0!</v>
      </c>
      <c r="I74" s="2">
        <f t="shared" si="33"/>
        <v>0</v>
      </c>
      <c r="J74" s="3">
        <f t="shared" si="33"/>
        <v>0</v>
      </c>
      <c r="K74" s="2"/>
      <c r="L74" s="3"/>
      <c r="M74" s="2"/>
      <c r="N74" s="3"/>
      <c r="O74" s="2"/>
      <c r="P74" s="2"/>
      <c r="Q74" s="3"/>
      <c r="R74" s="2">
        <f t="shared" si="40"/>
        <v>0</v>
      </c>
      <c r="S74" s="3">
        <f t="shared" si="41"/>
        <v>0</v>
      </c>
      <c r="T74" s="2"/>
      <c r="U74" s="3"/>
      <c r="V74" s="2"/>
      <c r="W74" s="3"/>
      <c r="X74" s="2"/>
      <c r="Y74" s="2"/>
      <c r="Z74" s="3">
        <f t="shared" si="37"/>
        <v>0</v>
      </c>
      <c r="AA74" s="2">
        <f t="shared" si="38"/>
        <v>0</v>
      </c>
      <c r="AB74" s="3">
        <f t="shared" si="39"/>
        <v>0</v>
      </c>
      <c r="AC74" s="2"/>
      <c r="AD74" s="109" t="b">
        <f t="shared" si="44"/>
        <v>1</v>
      </c>
      <c r="AE74" s="109" t="b">
        <f t="shared" si="45"/>
        <v>1</v>
      </c>
    </row>
    <row r="75" spans="1:31" ht="63">
      <c r="A75" s="2">
        <f t="shared" si="36"/>
        <v>2.3599999999999981</v>
      </c>
      <c r="B75" s="2" t="s">
        <v>95</v>
      </c>
      <c r="C75" s="2">
        <v>0</v>
      </c>
      <c r="D75" s="3">
        <v>0</v>
      </c>
      <c r="E75" s="2"/>
      <c r="F75" s="3"/>
      <c r="G75" s="108" t="e">
        <f t="shared" si="42"/>
        <v>#DIV/0!</v>
      </c>
      <c r="H75" s="108" t="e">
        <f t="shared" si="43"/>
        <v>#DIV/0!</v>
      </c>
      <c r="I75" s="2">
        <f t="shared" si="33"/>
        <v>0</v>
      </c>
      <c r="J75" s="3">
        <f t="shared" si="33"/>
        <v>0</v>
      </c>
      <c r="K75" s="2"/>
      <c r="L75" s="3"/>
      <c r="M75" s="2"/>
      <c r="N75" s="3"/>
      <c r="O75" s="2"/>
      <c r="P75" s="2"/>
      <c r="Q75" s="3"/>
      <c r="R75" s="2">
        <f t="shared" si="40"/>
        <v>0</v>
      </c>
      <c r="S75" s="3">
        <f t="shared" si="41"/>
        <v>0</v>
      </c>
      <c r="T75" s="2"/>
      <c r="U75" s="3"/>
      <c r="V75" s="2"/>
      <c r="W75" s="3"/>
      <c r="X75" s="2"/>
      <c r="Y75" s="2"/>
      <c r="Z75" s="3">
        <f t="shared" si="37"/>
        <v>0</v>
      </c>
      <c r="AA75" s="2">
        <f t="shared" si="38"/>
        <v>0</v>
      </c>
      <c r="AB75" s="3">
        <f t="shared" si="39"/>
        <v>0</v>
      </c>
      <c r="AC75" s="2"/>
      <c r="AD75" s="109" t="b">
        <f t="shared" si="44"/>
        <v>1</v>
      </c>
      <c r="AE75" s="109" t="b">
        <f t="shared" si="45"/>
        <v>1</v>
      </c>
    </row>
    <row r="76" spans="1:31" s="176" customFormat="1" ht="31.5">
      <c r="A76" s="4"/>
      <c r="B76" s="4" t="s">
        <v>67</v>
      </c>
      <c r="C76" s="4">
        <f>SUM(C54:C75)</f>
        <v>0</v>
      </c>
      <c r="D76" s="5">
        <f>SUM(D54:D75)</f>
        <v>0</v>
      </c>
      <c r="E76" s="4">
        <f>SUM(E54:E75)</f>
        <v>0</v>
      </c>
      <c r="F76" s="5">
        <f>SUM(F54:F75)</f>
        <v>0</v>
      </c>
      <c r="G76" s="175" t="e">
        <f t="shared" si="42"/>
        <v>#DIV/0!</v>
      </c>
      <c r="H76" s="175" t="e">
        <f t="shared" si="43"/>
        <v>#DIV/0!</v>
      </c>
      <c r="I76" s="4">
        <f t="shared" ref="I76:N76" si="46">SUM(I54:I75)</f>
        <v>0</v>
      </c>
      <c r="J76" s="5">
        <f t="shared" si="46"/>
        <v>0</v>
      </c>
      <c r="K76" s="4">
        <f t="shared" si="46"/>
        <v>0</v>
      </c>
      <c r="L76" s="5">
        <f t="shared" si="46"/>
        <v>0</v>
      </c>
      <c r="M76" s="4">
        <f t="shared" si="46"/>
        <v>0</v>
      </c>
      <c r="N76" s="5">
        <f t="shared" si="46"/>
        <v>0</v>
      </c>
      <c r="O76" s="4">
        <f t="shared" ref="O76:AB76" si="47">SUM(O54:O75)</f>
        <v>0</v>
      </c>
      <c r="P76" s="4">
        <f t="shared" si="47"/>
        <v>0</v>
      </c>
      <c r="Q76" s="5">
        <f t="shared" si="47"/>
        <v>0</v>
      </c>
      <c r="R76" s="4">
        <f t="shared" si="47"/>
        <v>0</v>
      </c>
      <c r="S76" s="5">
        <f t="shared" si="47"/>
        <v>0</v>
      </c>
      <c r="T76" s="4">
        <f t="shared" si="47"/>
        <v>0</v>
      </c>
      <c r="U76" s="5">
        <f t="shared" si="47"/>
        <v>0</v>
      </c>
      <c r="V76" s="4">
        <f t="shared" si="47"/>
        <v>0</v>
      </c>
      <c r="W76" s="5">
        <f t="shared" si="47"/>
        <v>0</v>
      </c>
      <c r="X76" s="4">
        <v>0</v>
      </c>
      <c r="Y76" s="4">
        <f t="shared" si="47"/>
        <v>0</v>
      </c>
      <c r="Z76" s="5">
        <f t="shared" si="47"/>
        <v>0</v>
      </c>
      <c r="AA76" s="4">
        <f t="shared" si="47"/>
        <v>0</v>
      </c>
      <c r="AB76" s="5">
        <f t="shared" si="47"/>
        <v>0</v>
      </c>
      <c r="AC76" s="4"/>
      <c r="AD76" s="109" t="b">
        <f t="shared" si="44"/>
        <v>1</v>
      </c>
      <c r="AE76" s="109" t="b">
        <f t="shared" si="45"/>
        <v>1</v>
      </c>
    </row>
    <row r="77" spans="1:31" s="176" customFormat="1" ht="31.5">
      <c r="A77" s="4"/>
      <c r="B77" s="4" t="s">
        <v>96</v>
      </c>
      <c r="C77" s="4">
        <f>C76+C52</f>
        <v>0</v>
      </c>
      <c r="D77" s="5">
        <f>D76+D52</f>
        <v>0</v>
      </c>
      <c r="E77" s="4">
        <f>E76+E52</f>
        <v>0</v>
      </c>
      <c r="F77" s="5">
        <f>F76+F52</f>
        <v>0</v>
      </c>
      <c r="G77" s="175" t="e">
        <f t="shared" si="42"/>
        <v>#DIV/0!</v>
      </c>
      <c r="H77" s="175" t="e">
        <f t="shared" si="43"/>
        <v>#DIV/0!</v>
      </c>
      <c r="I77" s="4">
        <f t="shared" ref="I77:W77" si="48">I76+I52</f>
        <v>0</v>
      </c>
      <c r="J77" s="5">
        <f t="shared" si="48"/>
        <v>0</v>
      </c>
      <c r="K77" s="4">
        <f t="shared" si="48"/>
        <v>0</v>
      </c>
      <c r="L77" s="5">
        <f t="shared" si="48"/>
        <v>0</v>
      </c>
      <c r="M77" s="4">
        <f t="shared" si="48"/>
        <v>0</v>
      </c>
      <c r="N77" s="5">
        <f t="shared" si="48"/>
        <v>0</v>
      </c>
      <c r="O77" s="4">
        <f t="shared" si="48"/>
        <v>0</v>
      </c>
      <c r="P77" s="4">
        <f t="shared" si="48"/>
        <v>0</v>
      </c>
      <c r="Q77" s="5">
        <f t="shared" si="48"/>
        <v>0</v>
      </c>
      <c r="R77" s="4">
        <f t="shared" si="48"/>
        <v>0</v>
      </c>
      <c r="S77" s="5">
        <f t="shared" si="48"/>
        <v>0</v>
      </c>
      <c r="T77" s="4">
        <f t="shared" si="48"/>
        <v>0</v>
      </c>
      <c r="U77" s="5">
        <f t="shared" si="48"/>
        <v>0</v>
      </c>
      <c r="V77" s="4">
        <f t="shared" si="48"/>
        <v>0</v>
      </c>
      <c r="W77" s="5">
        <f t="shared" si="48"/>
        <v>0</v>
      </c>
      <c r="X77" s="4">
        <v>0</v>
      </c>
      <c r="Y77" s="4">
        <f>Y76+Y52</f>
        <v>0</v>
      </c>
      <c r="Z77" s="5">
        <f>Z76+Z52</f>
        <v>0</v>
      </c>
      <c r="AA77" s="4">
        <f>AA76+AA52</f>
        <v>0</v>
      </c>
      <c r="AB77" s="5">
        <f>AB76+AB52</f>
        <v>0</v>
      </c>
      <c r="AC77" s="4"/>
      <c r="AD77" s="109" t="b">
        <f t="shared" si="44"/>
        <v>1</v>
      </c>
      <c r="AE77" s="109" t="b">
        <f t="shared" si="45"/>
        <v>1</v>
      </c>
    </row>
    <row r="78" spans="1:31" s="176" customFormat="1" ht="31.5">
      <c r="A78" s="4"/>
      <c r="B78" s="4" t="s">
        <v>97</v>
      </c>
      <c r="C78" s="4">
        <f>C77+C45</f>
        <v>0</v>
      </c>
      <c r="D78" s="5">
        <f>D77+D45</f>
        <v>0</v>
      </c>
      <c r="E78" s="4">
        <f>E77+E45</f>
        <v>0</v>
      </c>
      <c r="F78" s="5">
        <f>F77+F45</f>
        <v>0</v>
      </c>
      <c r="G78" s="175" t="e">
        <f t="shared" si="42"/>
        <v>#DIV/0!</v>
      </c>
      <c r="H78" s="175" t="e">
        <f t="shared" si="43"/>
        <v>#DIV/0!</v>
      </c>
      <c r="I78" s="4">
        <f t="shared" ref="I78:W78" si="49">I77+I45</f>
        <v>0</v>
      </c>
      <c r="J78" s="5">
        <f t="shared" si="49"/>
        <v>0</v>
      </c>
      <c r="K78" s="4">
        <f t="shared" si="49"/>
        <v>0</v>
      </c>
      <c r="L78" s="5">
        <f t="shared" si="49"/>
        <v>0</v>
      </c>
      <c r="M78" s="4">
        <f t="shared" si="49"/>
        <v>0</v>
      </c>
      <c r="N78" s="5">
        <f t="shared" si="49"/>
        <v>0</v>
      </c>
      <c r="O78" s="4">
        <f t="shared" si="49"/>
        <v>0</v>
      </c>
      <c r="P78" s="4">
        <f t="shared" si="49"/>
        <v>0</v>
      </c>
      <c r="Q78" s="5">
        <f t="shared" si="49"/>
        <v>0</v>
      </c>
      <c r="R78" s="4">
        <f t="shared" si="49"/>
        <v>0</v>
      </c>
      <c r="S78" s="5">
        <f t="shared" si="49"/>
        <v>0</v>
      </c>
      <c r="T78" s="4">
        <f t="shared" si="49"/>
        <v>0</v>
      </c>
      <c r="U78" s="5">
        <f t="shared" si="49"/>
        <v>0</v>
      </c>
      <c r="V78" s="4">
        <f t="shared" si="49"/>
        <v>0</v>
      </c>
      <c r="W78" s="5">
        <f t="shared" si="49"/>
        <v>0</v>
      </c>
      <c r="X78" s="4">
        <v>0</v>
      </c>
      <c r="Y78" s="4">
        <f>Y77+Y45</f>
        <v>0</v>
      </c>
      <c r="Z78" s="5">
        <f>Z77+Z45</f>
        <v>0</v>
      </c>
      <c r="AA78" s="4">
        <f>AA77+AA45</f>
        <v>0</v>
      </c>
      <c r="AB78" s="5">
        <f>AB77+AB45</f>
        <v>0</v>
      </c>
      <c r="AC78" s="4"/>
      <c r="AD78" s="109" t="b">
        <f t="shared" si="44"/>
        <v>1</v>
      </c>
      <c r="AE78" s="109" t="b">
        <f t="shared" si="45"/>
        <v>1</v>
      </c>
    </row>
    <row r="79" spans="1:31" s="176" customFormat="1" ht="47.25">
      <c r="A79" s="4">
        <v>3</v>
      </c>
      <c r="B79" s="4" t="s">
        <v>98</v>
      </c>
      <c r="C79" s="4"/>
      <c r="D79" s="5"/>
      <c r="E79" s="4"/>
      <c r="F79" s="5"/>
      <c r="G79" s="108"/>
      <c r="H79" s="108"/>
      <c r="I79" s="4"/>
      <c r="J79" s="5"/>
      <c r="K79" s="4"/>
      <c r="L79" s="5"/>
      <c r="M79" s="4"/>
      <c r="N79" s="5"/>
      <c r="O79" s="4"/>
      <c r="P79" s="4"/>
      <c r="Q79" s="5"/>
      <c r="R79" s="4"/>
      <c r="S79" s="5"/>
      <c r="T79" s="4"/>
      <c r="U79" s="5"/>
      <c r="V79" s="4"/>
      <c r="W79" s="5"/>
      <c r="X79" s="4"/>
      <c r="Y79" s="4"/>
      <c r="Z79" s="5"/>
      <c r="AA79" s="4"/>
      <c r="AB79" s="5"/>
      <c r="AC79" s="4"/>
      <c r="AD79" s="109" t="b">
        <f t="shared" si="44"/>
        <v>1</v>
      </c>
      <c r="AE79" s="109" t="b">
        <f t="shared" si="45"/>
        <v>1</v>
      </c>
    </row>
    <row r="80" spans="1:31" s="176" customFormat="1">
      <c r="A80" s="4" t="s">
        <v>99</v>
      </c>
      <c r="B80" s="4" t="s">
        <v>31</v>
      </c>
      <c r="C80" s="4"/>
      <c r="D80" s="5"/>
      <c r="E80" s="4"/>
      <c r="F80" s="5"/>
      <c r="G80" s="108"/>
      <c r="H80" s="108"/>
      <c r="I80" s="4"/>
      <c r="J80" s="5"/>
      <c r="K80" s="4"/>
      <c r="L80" s="5"/>
      <c r="M80" s="4"/>
      <c r="N80" s="5"/>
      <c r="O80" s="4"/>
      <c r="P80" s="4"/>
      <c r="Q80" s="5"/>
      <c r="R80" s="4"/>
      <c r="S80" s="5"/>
      <c r="T80" s="4"/>
      <c r="U80" s="5"/>
      <c r="V80" s="4"/>
      <c r="W80" s="5"/>
      <c r="X80" s="4"/>
      <c r="Y80" s="4"/>
      <c r="Z80" s="5"/>
      <c r="AA80" s="4"/>
      <c r="AB80" s="5"/>
      <c r="AC80" s="4"/>
      <c r="AD80" s="109" t="b">
        <f t="shared" si="44"/>
        <v>1</v>
      </c>
      <c r="AE80" s="109" t="b">
        <f t="shared" si="45"/>
        <v>1</v>
      </c>
    </row>
    <row r="81" spans="1:31" s="176" customFormat="1" ht="31.5">
      <c r="A81" s="4"/>
      <c r="B81" s="4" t="s">
        <v>32</v>
      </c>
      <c r="C81" s="4"/>
      <c r="D81" s="5"/>
      <c r="E81" s="4"/>
      <c r="F81" s="5"/>
      <c r="G81" s="108"/>
      <c r="H81" s="108"/>
      <c r="I81" s="4"/>
      <c r="J81" s="5"/>
      <c r="K81" s="4"/>
      <c r="L81" s="5"/>
      <c r="M81" s="4"/>
      <c r="N81" s="5"/>
      <c r="O81" s="4"/>
      <c r="P81" s="4"/>
      <c r="Q81" s="5"/>
      <c r="R81" s="4"/>
      <c r="S81" s="5"/>
      <c r="T81" s="4"/>
      <c r="U81" s="5"/>
      <c r="V81" s="4"/>
      <c r="W81" s="5"/>
      <c r="X81" s="4"/>
      <c r="Y81" s="4"/>
      <c r="Z81" s="5"/>
      <c r="AA81" s="4"/>
      <c r="AB81" s="5"/>
      <c r="AC81" s="4"/>
      <c r="AD81" s="109" t="b">
        <f t="shared" si="44"/>
        <v>1</v>
      </c>
      <c r="AE81" s="109" t="b">
        <f t="shared" si="45"/>
        <v>1</v>
      </c>
    </row>
    <row r="82" spans="1:31" ht="47.25">
      <c r="A82" s="2">
        <v>3.01</v>
      </c>
      <c r="B82" s="2" t="s">
        <v>33</v>
      </c>
      <c r="C82" s="2">
        <v>0</v>
      </c>
      <c r="D82" s="3">
        <v>0</v>
      </c>
      <c r="E82" s="2"/>
      <c r="F82" s="3"/>
      <c r="G82" s="108" t="e">
        <f t="shared" si="42"/>
        <v>#DIV/0!</v>
      </c>
      <c r="H82" s="108" t="e">
        <f t="shared" si="43"/>
        <v>#DIV/0!</v>
      </c>
      <c r="I82" s="2"/>
      <c r="J82" s="3"/>
      <c r="K82" s="2">
        <f t="shared" ref="K82:L85" si="50">C82-E82</f>
        <v>0</v>
      </c>
      <c r="L82" s="3">
        <f t="shared" si="50"/>
        <v>0</v>
      </c>
      <c r="M82" s="2"/>
      <c r="N82" s="3"/>
      <c r="O82" s="2"/>
      <c r="P82" s="2"/>
      <c r="Q82" s="3"/>
      <c r="R82" s="2">
        <f t="shared" ref="R82:S85" si="51">K82+M82+P82</f>
        <v>0</v>
      </c>
      <c r="S82" s="3">
        <f t="shared" si="51"/>
        <v>0</v>
      </c>
      <c r="T82" s="2"/>
      <c r="U82" s="3"/>
      <c r="V82" s="2"/>
      <c r="W82" s="3"/>
      <c r="X82" s="2"/>
      <c r="Y82" s="2"/>
      <c r="Z82" s="3">
        <f>X82*Y82</f>
        <v>0</v>
      </c>
      <c r="AA82" s="2">
        <f t="shared" ref="AA82:AB85" si="52">T82+V82+Y82</f>
        <v>0</v>
      </c>
      <c r="AB82" s="3">
        <f t="shared" si="52"/>
        <v>0</v>
      </c>
      <c r="AC82" s="2"/>
      <c r="AD82" s="109" t="b">
        <f t="shared" si="44"/>
        <v>1</v>
      </c>
      <c r="AE82" s="109" t="b">
        <f t="shared" si="45"/>
        <v>1</v>
      </c>
    </row>
    <row r="83" spans="1:31" ht="47.25">
      <c r="A83" s="2">
        <f>+A82+0.01</f>
        <v>3.0199999999999996</v>
      </c>
      <c r="B83" s="2" t="s">
        <v>34</v>
      </c>
      <c r="C83" s="2">
        <v>0</v>
      </c>
      <c r="D83" s="3">
        <v>0</v>
      </c>
      <c r="E83" s="2"/>
      <c r="F83" s="3"/>
      <c r="G83" s="108" t="e">
        <f t="shared" si="42"/>
        <v>#DIV/0!</v>
      </c>
      <c r="H83" s="108" t="e">
        <f t="shared" si="43"/>
        <v>#DIV/0!</v>
      </c>
      <c r="I83" s="2"/>
      <c r="J83" s="3"/>
      <c r="K83" s="2">
        <f t="shared" si="50"/>
        <v>0</v>
      </c>
      <c r="L83" s="3">
        <f t="shared" si="50"/>
        <v>0</v>
      </c>
      <c r="M83" s="2"/>
      <c r="N83" s="3"/>
      <c r="O83" s="2"/>
      <c r="P83" s="2"/>
      <c r="Q83" s="3"/>
      <c r="R83" s="2">
        <f t="shared" si="51"/>
        <v>0</v>
      </c>
      <c r="S83" s="3">
        <f t="shared" si="51"/>
        <v>0</v>
      </c>
      <c r="T83" s="2"/>
      <c r="U83" s="3"/>
      <c r="V83" s="2"/>
      <c r="W83" s="3"/>
      <c r="X83" s="2"/>
      <c r="Y83" s="2"/>
      <c r="Z83" s="3">
        <f>X83*Y83</f>
        <v>0</v>
      </c>
      <c r="AA83" s="2">
        <f t="shared" si="52"/>
        <v>0</v>
      </c>
      <c r="AB83" s="3">
        <f t="shared" si="52"/>
        <v>0</v>
      </c>
      <c r="AC83" s="2"/>
      <c r="AD83" s="109" t="b">
        <f t="shared" si="44"/>
        <v>1</v>
      </c>
      <c r="AE83" s="109" t="b">
        <f t="shared" si="45"/>
        <v>1</v>
      </c>
    </row>
    <row r="84" spans="1:31">
      <c r="A84" s="2">
        <f>+A83+0.01</f>
        <v>3.0299999999999994</v>
      </c>
      <c r="B84" s="2" t="s">
        <v>35</v>
      </c>
      <c r="C84" s="2">
        <v>0</v>
      </c>
      <c r="D84" s="3">
        <v>0</v>
      </c>
      <c r="E84" s="2"/>
      <c r="F84" s="3"/>
      <c r="G84" s="108" t="e">
        <f t="shared" si="42"/>
        <v>#DIV/0!</v>
      </c>
      <c r="H84" s="108" t="e">
        <f t="shared" si="43"/>
        <v>#DIV/0!</v>
      </c>
      <c r="I84" s="2"/>
      <c r="J84" s="3"/>
      <c r="K84" s="2">
        <f t="shared" si="50"/>
        <v>0</v>
      </c>
      <c r="L84" s="3">
        <f t="shared" si="50"/>
        <v>0</v>
      </c>
      <c r="M84" s="2"/>
      <c r="N84" s="3"/>
      <c r="O84" s="2"/>
      <c r="P84" s="2"/>
      <c r="Q84" s="3">
        <f>P84*O84</f>
        <v>0</v>
      </c>
      <c r="R84" s="2">
        <f t="shared" si="51"/>
        <v>0</v>
      </c>
      <c r="S84" s="3">
        <f t="shared" si="51"/>
        <v>0</v>
      </c>
      <c r="T84" s="2"/>
      <c r="U84" s="3"/>
      <c r="V84" s="2"/>
      <c r="W84" s="3"/>
      <c r="X84" s="2"/>
      <c r="Y84" s="2"/>
      <c r="Z84" s="3">
        <f>X84*Y84</f>
        <v>0</v>
      </c>
      <c r="AA84" s="2">
        <f t="shared" si="52"/>
        <v>0</v>
      </c>
      <c r="AB84" s="3">
        <f t="shared" si="52"/>
        <v>0</v>
      </c>
      <c r="AC84" s="2"/>
      <c r="AD84" s="109" t="b">
        <f t="shared" si="44"/>
        <v>1</v>
      </c>
      <c r="AE84" s="109" t="b">
        <f t="shared" si="45"/>
        <v>1</v>
      </c>
    </row>
    <row r="85" spans="1:31" ht="47.25">
      <c r="A85" s="2">
        <f>+A84+0.01</f>
        <v>3.0399999999999991</v>
      </c>
      <c r="B85" s="2" t="s">
        <v>36</v>
      </c>
      <c r="C85" s="2">
        <v>0</v>
      </c>
      <c r="D85" s="3">
        <v>0</v>
      </c>
      <c r="E85" s="2"/>
      <c r="F85" s="3"/>
      <c r="G85" s="108" t="e">
        <f t="shared" si="42"/>
        <v>#DIV/0!</v>
      </c>
      <c r="H85" s="108" t="e">
        <f t="shared" si="43"/>
        <v>#DIV/0!</v>
      </c>
      <c r="I85" s="2"/>
      <c r="J85" s="3"/>
      <c r="K85" s="2">
        <f t="shared" si="50"/>
        <v>0</v>
      </c>
      <c r="L85" s="3">
        <f t="shared" si="50"/>
        <v>0</v>
      </c>
      <c r="M85" s="2"/>
      <c r="N85" s="3"/>
      <c r="O85" s="2">
        <v>0.375</v>
      </c>
      <c r="P85" s="2">
        <v>1</v>
      </c>
      <c r="Q85" s="3">
        <f>P85*O85</f>
        <v>0.375</v>
      </c>
      <c r="R85" s="2">
        <f t="shared" si="51"/>
        <v>1</v>
      </c>
      <c r="S85" s="3">
        <f t="shared" si="51"/>
        <v>0.375</v>
      </c>
      <c r="T85" s="2"/>
      <c r="U85" s="3"/>
      <c r="V85" s="2"/>
      <c r="W85" s="3"/>
      <c r="X85" s="2">
        <v>0.375</v>
      </c>
      <c r="Y85" s="2">
        <v>1</v>
      </c>
      <c r="Z85" s="222">
        <f>X85*Y85</f>
        <v>0.375</v>
      </c>
      <c r="AA85" s="2">
        <f t="shared" si="52"/>
        <v>1</v>
      </c>
      <c r="AB85" s="222">
        <f t="shared" si="52"/>
        <v>0.375</v>
      </c>
      <c r="AC85" s="2"/>
      <c r="AD85" s="109" t="b">
        <f t="shared" si="44"/>
        <v>1</v>
      </c>
      <c r="AE85" s="109" t="b">
        <f t="shared" si="45"/>
        <v>1</v>
      </c>
    </row>
    <row r="86" spans="1:31" s="176" customFormat="1" ht="31.5">
      <c r="A86" s="4"/>
      <c r="B86" s="4" t="s">
        <v>37</v>
      </c>
      <c r="C86" s="4">
        <f>SUM(C82:C85)</f>
        <v>0</v>
      </c>
      <c r="D86" s="5">
        <f>SUM(D82:D85)</f>
        <v>0</v>
      </c>
      <c r="E86" s="4">
        <f>SUM(E82:E85)</f>
        <v>0</v>
      </c>
      <c r="F86" s="5">
        <f>SUM(F82:F85)</f>
        <v>0</v>
      </c>
      <c r="G86" s="175" t="e">
        <f t="shared" si="42"/>
        <v>#DIV/0!</v>
      </c>
      <c r="H86" s="175" t="e">
        <f t="shared" si="43"/>
        <v>#DIV/0!</v>
      </c>
      <c r="I86" s="4">
        <f t="shared" ref="I86:N86" si="53">SUM(I82:I85)</f>
        <v>0</v>
      </c>
      <c r="J86" s="5">
        <f t="shared" si="53"/>
        <v>0</v>
      </c>
      <c r="K86" s="4">
        <f t="shared" si="53"/>
        <v>0</v>
      </c>
      <c r="L86" s="5">
        <f t="shared" si="53"/>
        <v>0</v>
      </c>
      <c r="M86" s="4">
        <f t="shared" si="53"/>
        <v>0</v>
      </c>
      <c r="N86" s="5">
        <f t="shared" si="53"/>
        <v>0</v>
      </c>
      <c r="O86" s="4">
        <f t="shared" ref="O86:AB86" si="54">SUM(O82:O85)</f>
        <v>0.375</v>
      </c>
      <c r="P86" s="4">
        <f t="shared" si="54"/>
        <v>1</v>
      </c>
      <c r="Q86" s="5">
        <f t="shared" si="54"/>
        <v>0.375</v>
      </c>
      <c r="R86" s="4">
        <f t="shared" si="54"/>
        <v>1</v>
      </c>
      <c r="S86" s="5">
        <f t="shared" si="54"/>
        <v>0.375</v>
      </c>
      <c r="T86" s="4">
        <f>SUM(T82:T85)</f>
        <v>0</v>
      </c>
      <c r="U86" s="5">
        <f>SUM(U82:U85)</f>
        <v>0</v>
      </c>
      <c r="V86" s="4">
        <f>SUM(V82:V85)</f>
        <v>0</v>
      </c>
      <c r="W86" s="5">
        <f>SUM(W82:W85)</f>
        <v>0</v>
      </c>
      <c r="X86" s="4"/>
      <c r="Y86" s="4">
        <f t="shared" si="54"/>
        <v>1</v>
      </c>
      <c r="Z86" s="5">
        <f t="shared" si="54"/>
        <v>0.375</v>
      </c>
      <c r="AA86" s="4">
        <f t="shared" si="54"/>
        <v>1</v>
      </c>
      <c r="AB86" s="5">
        <f t="shared" si="54"/>
        <v>0.375</v>
      </c>
      <c r="AC86" s="4"/>
      <c r="AD86" s="109" t="b">
        <f t="shared" si="44"/>
        <v>0</v>
      </c>
      <c r="AE86" s="109" t="b">
        <f t="shared" si="45"/>
        <v>1</v>
      </c>
    </row>
    <row r="87" spans="1:31" s="176" customFormat="1" ht="31.5">
      <c r="A87" s="4"/>
      <c r="B87" s="4" t="s">
        <v>38</v>
      </c>
      <c r="C87" s="4"/>
      <c r="D87" s="5"/>
      <c r="E87" s="4"/>
      <c r="F87" s="5"/>
      <c r="G87" s="108"/>
      <c r="H87" s="108"/>
      <c r="I87" s="4"/>
      <c r="J87" s="5"/>
      <c r="K87" s="4"/>
      <c r="L87" s="5"/>
      <c r="M87" s="4"/>
      <c r="N87" s="5"/>
      <c r="O87" s="4"/>
      <c r="P87" s="4"/>
      <c r="Q87" s="5"/>
      <c r="R87" s="4"/>
      <c r="S87" s="5"/>
      <c r="T87" s="4"/>
      <c r="U87" s="5"/>
      <c r="V87" s="4"/>
      <c r="W87" s="5"/>
      <c r="X87" s="4"/>
      <c r="Y87" s="4"/>
      <c r="Z87" s="5"/>
      <c r="AA87" s="4"/>
      <c r="AB87" s="5"/>
      <c r="AC87" s="4"/>
      <c r="AD87" s="109" t="b">
        <f t="shared" si="44"/>
        <v>1</v>
      </c>
      <c r="AE87" s="109" t="b">
        <f t="shared" si="45"/>
        <v>1</v>
      </c>
    </row>
    <row r="88" spans="1:31" ht="47.25">
      <c r="A88" s="2">
        <v>3.05</v>
      </c>
      <c r="B88" s="2" t="s">
        <v>39</v>
      </c>
      <c r="C88" s="2">
        <v>1</v>
      </c>
      <c r="D88" s="3">
        <v>9</v>
      </c>
      <c r="E88" s="2">
        <f>C88</f>
        <v>1</v>
      </c>
      <c r="F88" s="3">
        <f>D88*92%</f>
        <v>8.2800000000000011</v>
      </c>
      <c r="G88" s="108">
        <f t="shared" si="42"/>
        <v>1</v>
      </c>
      <c r="H88" s="108">
        <f t="shared" si="43"/>
        <v>0.92000000000000015</v>
      </c>
      <c r="I88" s="2">
        <f t="shared" ref="I88:J132" si="55">C88-E88</f>
        <v>0</v>
      </c>
      <c r="J88" s="3">
        <f>D88-F88</f>
        <v>0.71999999999999886</v>
      </c>
      <c r="K88" s="2"/>
      <c r="L88" s="3"/>
      <c r="M88" s="2"/>
      <c r="N88" s="3"/>
      <c r="O88" s="2">
        <v>9</v>
      </c>
      <c r="P88" s="2">
        <f>$P$85</f>
        <v>1</v>
      </c>
      <c r="Q88" s="3">
        <f>P88*O88</f>
        <v>9</v>
      </c>
      <c r="R88" s="2">
        <f t="shared" ref="R88:S90" si="56">K88+M88+P88</f>
        <v>1</v>
      </c>
      <c r="S88" s="3">
        <f t="shared" si="56"/>
        <v>9</v>
      </c>
      <c r="T88" s="2"/>
      <c r="U88" s="3"/>
      <c r="V88" s="2"/>
      <c r="W88" s="3"/>
      <c r="X88" s="2">
        <v>9</v>
      </c>
      <c r="Y88" s="2">
        <v>1</v>
      </c>
      <c r="Z88" s="222">
        <f>X88*Y88</f>
        <v>9</v>
      </c>
      <c r="AA88" s="2">
        <f t="shared" ref="AA88:AB90" si="57">T88+V88+Y88</f>
        <v>1</v>
      </c>
      <c r="AB88" s="222">
        <f t="shared" si="57"/>
        <v>9</v>
      </c>
      <c r="AC88" s="2"/>
      <c r="AD88" s="109" t="b">
        <f t="shared" si="44"/>
        <v>1</v>
      </c>
      <c r="AE88" s="109" t="b">
        <f t="shared" si="45"/>
        <v>1</v>
      </c>
    </row>
    <row r="89" spans="1:31" ht="31.5">
      <c r="A89" s="2">
        <f>+A88+0.01</f>
        <v>3.0599999999999996</v>
      </c>
      <c r="B89" s="2" t="s">
        <v>40</v>
      </c>
      <c r="C89" s="2">
        <v>0</v>
      </c>
      <c r="D89" s="3">
        <v>0</v>
      </c>
      <c r="E89" s="2"/>
      <c r="F89" s="3"/>
      <c r="G89" s="108" t="e">
        <f t="shared" si="42"/>
        <v>#DIV/0!</v>
      </c>
      <c r="H89" s="108" t="e">
        <f t="shared" si="43"/>
        <v>#DIV/0!</v>
      </c>
      <c r="I89" s="2">
        <f t="shared" si="55"/>
        <v>0</v>
      </c>
      <c r="J89" s="3">
        <f t="shared" si="55"/>
        <v>0</v>
      </c>
      <c r="K89" s="2"/>
      <c r="L89" s="3"/>
      <c r="M89" s="2"/>
      <c r="N89" s="3"/>
      <c r="O89" s="2">
        <v>0.6</v>
      </c>
      <c r="P89" s="2"/>
      <c r="Q89" s="3">
        <f>P89*O89</f>
        <v>0</v>
      </c>
      <c r="R89" s="2">
        <f t="shared" si="56"/>
        <v>0</v>
      </c>
      <c r="S89" s="3">
        <f t="shared" si="56"/>
        <v>0</v>
      </c>
      <c r="T89" s="2"/>
      <c r="U89" s="3"/>
      <c r="V89" s="2"/>
      <c r="W89" s="3"/>
      <c r="X89" s="2">
        <v>0.6</v>
      </c>
      <c r="Y89" s="2"/>
      <c r="Z89" s="3">
        <f>X89*Y89</f>
        <v>0</v>
      </c>
      <c r="AA89" s="2">
        <f t="shared" si="57"/>
        <v>0</v>
      </c>
      <c r="AB89" s="3">
        <f t="shared" si="57"/>
        <v>0</v>
      </c>
      <c r="AC89" s="2"/>
      <c r="AD89" s="109" t="b">
        <f t="shared" si="44"/>
        <v>1</v>
      </c>
      <c r="AE89" s="109" t="b">
        <f t="shared" si="45"/>
        <v>1</v>
      </c>
    </row>
    <row r="90" spans="1:31" ht="78.75">
      <c r="A90" s="2">
        <f>+A89+0.01</f>
        <v>3.0699999999999994</v>
      </c>
      <c r="B90" s="2" t="s">
        <v>41</v>
      </c>
      <c r="C90" s="2">
        <v>0</v>
      </c>
      <c r="D90" s="3">
        <v>0</v>
      </c>
      <c r="E90" s="2"/>
      <c r="F90" s="3"/>
      <c r="G90" s="108" t="e">
        <f t="shared" si="42"/>
        <v>#DIV/0!</v>
      </c>
      <c r="H90" s="108" t="e">
        <f t="shared" si="43"/>
        <v>#DIV/0!</v>
      </c>
      <c r="I90" s="2">
        <f t="shared" si="55"/>
        <v>0</v>
      </c>
      <c r="J90" s="3">
        <f t="shared" si="55"/>
        <v>0</v>
      </c>
      <c r="K90" s="2"/>
      <c r="L90" s="3"/>
      <c r="M90" s="2"/>
      <c r="N90" s="3"/>
      <c r="O90" s="2">
        <v>0.5</v>
      </c>
      <c r="P90" s="2"/>
      <c r="Q90" s="3">
        <f t="shared" ref="Q90:Q107" si="58">P90*O90</f>
        <v>0</v>
      </c>
      <c r="R90" s="2">
        <f t="shared" si="56"/>
        <v>0</v>
      </c>
      <c r="S90" s="3">
        <f t="shared" si="56"/>
        <v>0</v>
      </c>
      <c r="T90" s="2"/>
      <c r="U90" s="3"/>
      <c r="V90" s="2"/>
      <c r="W90" s="3"/>
      <c r="X90" s="2">
        <v>0.5</v>
      </c>
      <c r="Y90" s="2"/>
      <c r="Z90" s="3">
        <f>X90*Y90</f>
        <v>0</v>
      </c>
      <c r="AA90" s="2">
        <f t="shared" si="57"/>
        <v>0</v>
      </c>
      <c r="AB90" s="3">
        <f t="shared" si="57"/>
        <v>0</v>
      </c>
      <c r="AC90" s="2"/>
      <c r="AD90" s="109" t="b">
        <f t="shared" si="44"/>
        <v>1</v>
      </c>
      <c r="AE90" s="109" t="b">
        <f t="shared" si="45"/>
        <v>1</v>
      </c>
    </row>
    <row r="91" spans="1:31">
      <c r="A91" s="2"/>
      <c r="B91" s="2" t="s">
        <v>42</v>
      </c>
      <c r="C91" s="2"/>
      <c r="D91" s="3"/>
      <c r="E91" s="2"/>
      <c r="F91" s="3"/>
      <c r="G91" s="108"/>
      <c r="H91" s="108"/>
      <c r="I91" s="2"/>
      <c r="J91" s="3"/>
      <c r="K91" s="2"/>
      <c r="L91" s="3"/>
      <c r="M91" s="2"/>
      <c r="N91" s="3"/>
      <c r="O91" s="2"/>
      <c r="P91" s="2"/>
      <c r="Q91" s="3"/>
      <c r="R91" s="2"/>
      <c r="S91" s="3"/>
      <c r="T91" s="2"/>
      <c r="U91" s="3"/>
      <c r="V91" s="2"/>
      <c r="W91" s="3"/>
      <c r="X91" s="2"/>
      <c r="Y91" s="2"/>
      <c r="Z91" s="3">
        <f t="shared" ref="Z91:Z108" si="59">X91*Y91</f>
        <v>0</v>
      </c>
      <c r="AA91" s="2">
        <f t="shared" ref="AA91:AA108" si="60">T91+V91+Y91</f>
        <v>0</v>
      </c>
      <c r="AB91" s="3">
        <f t="shared" ref="AB91:AB108" si="61">U91+W91+Z91</f>
        <v>0</v>
      </c>
      <c r="AC91" s="2"/>
      <c r="AD91" s="109" t="b">
        <f t="shared" si="44"/>
        <v>1</v>
      </c>
      <c r="AE91" s="109" t="b">
        <f t="shared" si="45"/>
        <v>1</v>
      </c>
    </row>
    <row r="92" spans="1:31" ht="47.25">
      <c r="A92" s="2" t="s">
        <v>43</v>
      </c>
      <c r="B92" s="2" t="s">
        <v>44</v>
      </c>
      <c r="C92" s="2">
        <v>1</v>
      </c>
      <c r="D92" s="3">
        <v>3</v>
      </c>
      <c r="E92" s="2">
        <f>C92</f>
        <v>1</v>
      </c>
      <c r="F92" s="3">
        <f>D92</f>
        <v>3</v>
      </c>
      <c r="G92" s="108">
        <f t="shared" si="42"/>
        <v>1</v>
      </c>
      <c r="H92" s="108">
        <f t="shared" si="43"/>
        <v>1</v>
      </c>
      <c r="I92" s="2">
        <f t="shared" si="55"/>
        <v>0</v>
      </c>
      <c r="J92" s="3">
        <f t="shared" si="55"/>
        <v>0</v>
      </c>
      <c r="K92" s="2"/>
      <c r="L92" s="3"/>
      <c r="M92" s="2"/>
      <c r="N92" s="3"/>
      <c r="O92" s="2">
        <v>3</v>
      </c>
      <c r="P92" s="2">
        <f t="shared" ref="P92:P107" si="62">$P$85</f>
        <v>1</v>
      </c>
      <c r="Q92" s="3">
        <f t="shared" si="58"/>
        <v>3</v>
      </c>
      <c r="R92" s="2">
        <f t="shared" ref="R92:R108" si="63">K92+M92+P92</f>
        <v>1</v>
      </c>
      <c r="S92" s="3">
        <f t="shared" ref="S92:S108" si="64">L92+N92+Q92</f>
        <v>3</v>
      </c>
      <c r="T92" s="2"/>
      <c r="U92" s="3"/>
      <c r="V92" s="2"/>
      <c r="W92" s="3"/>
      <c r="X92" s="2">
        <v>3</v>
      </c>
      <c r="Y92" s="2">
        <v>1</v>
      </c>
      <c r="Z92" s="3">
        <f t="shared" si="59"/>
        <v>3</v>
      </c>
      <c r="AA92" s="2">
        <f t="shared" si="60"/>
        <v>1</v>
      </c>
      <c r="AB92" s="3">
        <f t="shared" si="61"/>
        <v>3</v>
      </c>
      <c r="AC92" s="2"/>
      <c r="AD92" s="109" t="b">
        <f t="shared" si="44"/>
        <v>1</v>
      </c>
      <c r="AE92" s="109" t="b">
        <f t="shared" si="45"/>
        <v>1</v>
      </c>
    </row>
    <row r="93" spans="1:31" ht="63">
      <c r="A93" s="2" t="s">
        <v>45</v>
      </c>
      <c r="B93" s="2" t="s">
        <v>46</v>
      </c>
      <c r="C93" s="2">
        <v>0</v>
      </c>
      <c r="D93" s="3">
        <v>0</v>
      </c>
      <c r="E93" s="2"/>
      <c r="F93" s="3"/>
      <c r="G93" s="108" t="e">
        <f t="shared" si="42"/>
        <v>#DIV/0!</v>
      </c>
      <c r="H93" s="108" t="e">
        <f t="shared" si="43"/>
        <v>#DIV/0!</v>
      </c>
      <c r="I93" s="2">
        <f t="shared" si="55"/>
        <v>0</v>
      </c>
      <c r="J93" s="3">
        <f t="shared" si="55"/>
        <v>0</v>
      </c>
      <c r="K93" s="2"/>
      <c r="L93" s="3"/>
      <c r="M93" s="2"/>
      <c r="N93" s="3"/>
      <c r="O93" s="2">
        <v>9.6</v>
      </c>
      <c r="P93" s="2"/>
      <c r="Q93" s="3">
        <f t="shared" si="58"/>
        <v>0</v>
      </c>
      <c r="R93" s="2">
        <f t="shared" si="63"/>
        <v>0</v>
      </c>
      <c r="S93" s="3">
        <f t="shared" si="64"/>
        <v>0</v>
      </c>
      <c r="T93" s="2"/>
      <c r="U93" s="3"/>
      <c r="V93" s="2"/>
      <c r="W93" s="3"/>
      <c r="X93" s="2">
        <v>9.6</v>
      </c>
      <c r="Y93" s="2"/>
      <c r="Z93" s="3">
        <f t="shared" si="59"/>
        <v>0</v>
      </c>
      <c r="AA93" s="2">
        <f t="shared" si="60"/>
        <v>0</v>
      </c>
      <c r="AB93" s="3">
        <f t="shared" si="61"/>
        <v>0</v>
      </c>
      <c r="AC93" s="2"/>
      <c r="AD93" s="109" t="b">
        <f t="shared" si="44"/>
        <v>1</v>
      </c>
      <c r="AE93" s="109" t="b">
        <f t="shared" si="45"/>
        <v>1</v>
      </c>
    </row>
    <row r="94" spans="1:31" ht="110.25">
      <c r="A94" s="2" t="s">
        <v>47</v>
      </c>
      <c r="B94" s="2" t="s">
        <v>48</v>
      </c>
      <c r="C94" s="2">
        <v>0</v>
      </c>
      <c r="D94" s="3">
        <v>0</v>
      </c>
      <c r="E94" s="2"/>
      <c r="F94" s="3"/>
      <c r="G94" s="108" t="e">
        <f t="shared" si="42"/>
        <v>#DIV/0!</v>
      </c>
      <c r="H94" s="108" t="e">
        <f t="shared" si="43"/>
        <v>#DIV/0!</v>
      </c>
      <c r="I94" s="2">
        <f t="shared" si="55"/>
        <v>0</v>
      </c>
      <c r="J94" s="3">
        <f t="shared" si="55"/>
        <v>0</v>
      </c>
      <c r="K94" s="2"/>
      <c r="L94" s="3"/>
      <c r="M94" s="2"/>
      <c r="N94" s="3"/>
      <c r="O94" s="2">
        <v>2.88</v>
      </c>
      <c r="P94" s="2"/>
      <c r="Q94" s="3">
        <f t="shared" si="58"/>
        <v>0</v>
      </c>
      <c r="R94" s="2">
        <f t="shared" si="63"/>
        <v>0</v>
      </c>
      <c r="S94" s="3">
        <f t="shared" si="64"/>
        <v>0</v>
      </c>
      <c r="T94" s="2"/>
      <c r="U94" s="3"/>
      <c r="V94" s="2"/>
      <c r="W94" s="3"/>
      <c r="X94" s="2">
        <v>2.88</v>
      </c>
      <c r="Y94" s="2"/>
      <c r="Z94" s="3">
        <f t="shared" si="59"/>
        <v>0</v>
      </c>
      <c r="AA94" s="2">
        <f t="shared" si="60"/>
        <v>0</v>
      </c>
      <c r="AB94" s="3">
        <f t="shared" si="61"/>
        <v>0</v>
      </c>
      <c r="AC94" s="2"/>
      <c r="AD94" s="109" t="b">
        <f t="shared" si="44"/>
        <v>1</v>
      </c>
      <c r="AE94" s="109" t="b">
        <f t="shared" si="45"/>
        <v>1</v>
      </c>
    </row>
    <row r="95" spans="1:31" ht="47.25">
      <c r="A95" s="2" t="s">
        <v>49</v>
      </c>
      <c r="B95" s="2" t="s">
        <v>50</v>
      </c>
      <c r="C95" s="2">
        <v>1</v>
      </c>
      <c r="D95" s="3">
        <v>1.5</v>
      </c>
      <c r="E95" s="2">
        <f t="shared" ref="E95:F98" si="65">C95</f>
        <v>1</v>
      </c>
      <c r="F95" s="3">
        <f t="shared" si="65"/>
        <v>1.5</v>
      </c>
      <c r="G95" s="108">
        <f t="shared" si="42"/>
        <v>1</v>
      </c>
      <c r="H95" s="108">
        <f t="shared" si="43"/>
        <v>1</v>
      </c>
      <c r="I95" s="2">
        <f t="shared" si="55"/>
        <v>0</v>
      </c>
      <c r="J95" s="3">
        <f t="shared" si="55"/>
        <v>0</v>
      </c>
      <c r="K95" s="2"/>
      <c r="L95" s="3"/>
      <c r="M95" s="2"/>
      <c r="N95" s="3"/>
      <c r="O95" s="2">
        <v>1.5</v>
      </c>
      <c r="P95" s="2">
        <f t="shared" si="62"/>
        <v>1</v>
      </c>
      <c r="Q95" s="3">
        <f t="shared" si="58"/>
        <v>1.5</v>
      </c>
      <c r="R95" s="2">
        <f t="shared" si="63"/>
        <v>1</v>
      </c>
      <c r="S95" s="3">
        <f t="shared" si="64"/>
        <v>1.5</v>
      </c>
      <c r="T95" s="2"/>
      <c r="U95" s="3"/>
      <c r="V95" s="2"/>
      <c r="W95" s="3"/>
      <c r="X95" s="2">
        <v>1.5</v>
      </c>
      <c r="Y95" s="2">
        <v>1</v>
      </c>
      <c r="Z95" s="3">
        <f t="shared" si="59"/>
        <v>1.5</v>
      </c>
      <c r="AA95" s="2">
        <f t="shared" si="60"/>
        <v>1</v>
      </c>
      <c r="AB95" s="3">
        <f t="shared" si="61"/>
        <v>1.5</v>
      </c>
      <c r="AC95" s="2"/>
      <c r="AD95" s="109" t="b">
        <f t="shared" si="44"/>
        <v>1</v>
      </c>
      <c r="AE95" s="109" t="b">
        <f t="shared" si="45"/>
        <v>1</v>
      </c>
    </row>
    <row r="96" spans="1:31" ht="47.25">
      <c r="A96" s="2" t="s">
        <v>51</v>
      </c>
      <c r="B96" s="2" t="s">
        <v>52</v>
      </c>
      <c r="C96" s="2">
        <v>1</v>
      </c>
      <c r="D96" s="3">
        <v>1.2</v>
      </c>
      <c r="E96" s="2">
        <f t="shared" si="65"/>
        <v>1</v>
      </c>
      <c r="F96" s="3">
        <f t="shared" si="65"/>
        <v>1.2</v>
      </c>
      <c r="G96" s="108">
        <f t="shared" si="42"/>
        <v>1</v>
      </c>
      <c r="H96" s="108">
        <f t="shared" si="43"/>
        <v>1</v>
      </c>
      <c r="I96" s="2">
        <f t="shared" si="55"/>
        <v>0</v>
      </c>
      <c r="J96" s="3">
        <f t="shared" si="55"/>
        <v>0</v>
      </c>
      <c r="K96" s="2"/>
      <c r="L96" s="3"/>
      <c r="M96" s="2"/>
      <c r="N96" s="3"/>
      <c r="O96" s="2">
        <v>1.2</v>
      </c>
      <c r="P96" s="2">
        <f t="shared" si="62"/>
        <v>1</v>
      </c>
      <c r="Q96" s="3">
        <f t="shared" si="58"/>
        <v>1.2</v>
      </c>
      <c r="R96" s="2">
        <f t="shared" si="63"/>
        <v>1</v>
      </c>
      <c r="S96" s="3">
        <f t="shared" si="64"/>
        <v>1.2</v>
      </c>
      <c r="T96" s="2"/>
      <c r="U96" s="3"/>
      <c r="V96" s="2"/>
      <c r="W96" s="3"/>
      <c r="X96" s="2">
        <v>1.2</v>
      </c>
      <c r="Y96" s="2">
        <v>1</v>
      </c>
      <c r="Z96" s="3">
        <f t="shared" si="59"/>
        <v>1.2</v>
      </c>
      <c r="AA96" s="2">
        <f t="shared" si="60"/>
        <v>1</v>
      </c>
      <c r="AB96" s="3">
        <f t="shared" si="61"/>
        <v>1.2</v>
      </c>
      <c r="AC96" s="2"/>
      <c r="AD96" s="109" t="b">
        <f t="shared" si="44"/>
        <v>1</v>
      </c>
      <c r="AE96" s="109" t="b">
        <f t="shared" si="45"/>
        <v>1</v>
      </c>
    </row>
    <row r="97" spans="1:31" ht="78.75">
      <c r="A97" s="2" t="s">
        <v>53</v>
      </c>
      <c r="B97" s="2" t="s">
        <v>54</v>
      </c>
      <c r="C97" s="2">
        <v>1</v>
      </c>
      <c r="D97" s="3">
        <v>1.2</v>
      </c>
      <c r="E97" s="2">
        <f t="shared" si="65"/>
        <v>1</v>
      </c>
      <c r="F97" s="3">
        <f t="shared" si="65"/>
        <v>1.2</v>
      </c>
      <c r="G97" s="108">
        <f t="shared" si="42"/>
        <v>1</v>
      </c>
      <c r="H97" s="108">
        <f t="shared" si="43"/>
        <v>1</v>
      </c>
      <c r="I97" s="2">
        <f t="shared" si="55"/>
        <v>0</v>
      </c>
      <c r="J97" s="3">
        <f t="shared" si="55"/>
        <v>0</v>
      </c>
      <c r="K97" s="2"/>
      <c r="L97" s="3"/>
      <c r="M97" s="2"/>
      <c r="N97" s="3"/>
      <c r="O97" s="2">
        <v>1.2</v>
      </c>
      <c r="P97" s="2">
        <f t="shared" si="62"/>
        <v>1</v>
      </c>
      <c r="Q97" s="3">
        <f t="shared" si="58"/>
        <v>1.2</v>
      </c>
      <c r="R97" s="2">
        <f t="shared" si="63"/>
        <v>1</v>
      </c>
      <c r="S97" s="3">
        <f t="shared" si="64"/>
        <v>1.2</v>
      </c>
      <c r="T97" s="2"/>
      <c r="U97" s="3"/>
      <c r="V97" s="2"/>
      <c r="W97" s="3"/>
      <c r="X97" s="2">
        <v>1.2</v>
      </c>
      <c r="Y97" s="2">
        <v>1</v>
      </c>
      <c r="Z97" s="3">
        <f t="shared" si="59"/>
        <v>1.2</v>
      </c>
      <c r="AA97" s="2">
        <f t="shared" si="60"/>
        <v>1</v>
      </c>
      <c r="AB97" s="3">
        <f t="shared" si="61"/>
        <v>1.2</v>
      </c>
      <c r="AC97" s="2"/>
      <c r="AD97" s="109" t="b">
        <f t="shared" si="44"/>
        <v>1</v>
      </c>
      <c r="AE97" s="109" t="b">
        <f t="shared" si="45"/>
        <v>1</v>
      </c>
    </row>
    <row r="98" spans="1:31" ht="78.75">
      <c r="A98" s="2" t="s">
        <v>55</v>
      </c>
      <c r="B98" s="2" t="s">
        <v>56</v>
      </c>
      <c r="C98" s="2">
        <v>1</v>
      </c>
      <c r="D98" s="3">
        <v>1.8</v>
      </c>
      <c r="E98" s="2">
        <f t="shared" si="65"/>
        <v>1</v>
      </c>
      <c r="F98" s="3">
        <f t="shared" si="65"/>
        <v>1.8</v>
      </c>
      <c r="G98" s="108">
        <f t="shared" si="42"/>
        <v>1</v>
      </c>
      <c r="H98" s="108">
        <f t="shared" si="43"/>
        <v>1</v>
      </c>
      <c r="I98" s="2">
        <f t="shared" si="55"/>
        <v>0</v>
      </c>
      <c r="J98" s="3">
        <f t="shared" si="55"/>
        <v>0</v>
      </c>
      <c r="K98" s="2"/>
      <c r="L98" s="3"/>
      <c r="M98" s="2"/>
      <c r="N98" s="3"/>
      <c r="O98" s="2">
        <v>1.8</v>
      </c>
      <c r="P98" s="2">
        <f t="shared" si="62"/>
        <v>1</v>
      </c>
      <c r="Q98" s="3">
        <f t="shared" si="58"/>
        <v>1.8</v>
      </c>
      <c r="R98" s="2">
        <f t="shared" si="63"/>
        <v>1</v>
      </c>
      <c r="S98" s="3">
        <f t="shared" si="64"/>
        <v>1.8</v>
      </c>
      <c r="T98" s="2"/>
      <c r="U98" s="3"/>
      <c r="V98" s="2"/>
      <c r="W98" s="3"/>
      <c r="X98" s="2">
        <v>1.8</v>
      </c>
      <c r="Y98" s="2">
        <v>1</v>
      </c>
      <c r="Z98" s="3">
        <f t="shared" si="59"/>
        <v>1.8</v>
      </c>
      <c r="AA98" s="2">
        <f t="shared" si="60"/>
        <v>1</v>
      </c>
      <c r="AB98" s="3">
        <f t="shared" si="61"/>
        <v>1.8</v>
      </c>
      <c r="AC98" s="2"/>
      <c r="AD98" s="109" t="b">
        <f t="shared" si="44"/>
        <v>1</v>
      </c>
      <c r="AE98" s="109" t="b">
        <f t="shared" si="45"/>
        <v>1</v>
      </c>
    </row>
    <row r="99" spans="1:31" ht="47.25">
      <c r="A99" s="2">
        <v>3.08</v>
      </c>
      <c r="B99" s="2" t="s">
        <v>57</v>
      </c>
      <c r="C99" s="2">
        <v>0</v>
      </c>
      <c r="D99" s="3">
        <v>0</v>
      </c>
      <c r="E99" s="2"/>
      <c r="F99" s="3"/>
      <c r="G99" s="108" t="e">
        <f t="shared" si="42"/>
        <v>#DIV/0!</v>
      </c>
      <c r="H99" s="108" t="e">
        <f t="shared" si="43"/>
        <v>#DIV/0!</v>
      </c>
      <c r="I99" s="2">
        <f t="shared" si="55"/>
        <v>0</v>
      </c>
      <c r="J99" s="3">
        <f t="shared" si="55"/>
        <v>0</v>
      </c>
      <c r="K99" s="2"/>
      <c r="L99" s="3"/>
      <c r="M99" s="2"/>
      <c r="N99" s="3"/>
      <c r="O99" s="2">
        <v>0.5</v>
      </c>
      <c r="P99" s="2"/>
      <c r="Q99" s="3">
        <f t="shared" si="58"/>
        <v>0</v>
      </c>
      <c r="R99" s="2">
        <f t="shared" si="63"/>
        <v>0</v>
      </c>
      <c r="S99" s="3">
        <f t="shared" si="64"/>
        <v>0</v>
      </c>
      <c r="T99" s="2"/>
      <c r="U99" s="3"/>
      <c r="V99" s="2"/>
      <c r="W99" s="3"/>
      <c r="X99" s="2">
        <v>0.5</v>
      </c>
      <c r="Y99" s="2"/>
      <c r="Z99" s="3">
        <f t="shared" si="59"/>
        <v>0</v>
      </c>
      <c r="AA99" s="2">
        <f t="shared" si="60"/>
        <v>0</v>
      </c>
      <c r="AB99" s="3">
        <f t="shared" si="61"/>
        <v>0</v>
      </c>
      <c r="AC99" s="2"/>
      <c r="AD99" s="109" t="b">
        <f t="shared" si="44"/>
        <v>1</v>
      </c>
      <c r="AE99" s="109" t="b">
        <f t="shared" si="45"/>
        <v>1</v>
      </c>
    </row>
    <row r="100" spans="1:31" ht="47.25">
      <c r="A100" s="2">
        <f t="shared" ref="A100:A107" si="66">+A99+0.01</f>
        <v>3.09</v>
      </c>
      <c r="B100" s="2" t="s">
        <v>58</v>
      </c>
      <c r="C100" s="2">
        <v>1</v>
      </c>
      <c r="D100" s="3">
        <v>0.5</v>
      </c>
      <c r="E100" s="2">
        <f>C100</f>
        <v>1</v>
      </c>
      <c r="F100" s="3">
        <f>D100*93%</f>
        <v>0.46500000000000002</v>
      </c>
      <c r="G100" s="108">
        <f t="shared" si="42"/>
        <v>1</v>
      </c>
      <c r="H100" s="108">
        <f t="shared" si="43"/>
        <v>0.93</v>
      </c>
      <c r="I100" s="2">
        <f t="shared" si="55"/>
        <v>0</v>
      </c>
      <c r="J100" s="3">
        <f t="shared" si="55"/>
        <v>3.4999999999999976E-2</v>
      </c>
      <c r="K100" s="2"/>
      <c r="L100" s="3"/>
      <c r="M100" s="2"/>
      <c r="N100" s="3"/>
      <c r="O100" s="2">
        <v>0.5</v>
      </c>
      <c r="P100" s="2">
        <f t="shared" si="62"/>
        <v>1</v>
      </c>
      <c r="Q100" s="3">
        <f t="shared" si="58"/>
        <v>0.5</v>
      </c>
      <c r="R100" s="2">
        <f t="shared" si="63"/>
        <v>1</v>
      </c>
      <c r="S100" s="3">
        <f t="shared" si="64"/>
        <v>0.5</v>
      </c>
      <c r="T100" s="2"/>
      <c r="U100" s="3"/>
      <c r="V100" s="2"/>
      <c r="W100" s="3"/>
      <c r="X100" s="2">
        <v>0.5</v>
      </c>
      <c r="Y100" s="2">
        <v>1</v>
      </c>
      <c r="Z100" s="3">
        <f t="shared" si="59"/>
        <v>0.5</v>
      </c>
      <c r="AA100" s="2">
        <f t="shared" si="60"/>
        <v>1</v>
      </c>
      <c r="AB100" s="3">
        <f t="shared" si="61"/>
        <v>0.5</v>
      </c>
      <c r="AC100" s="2"/>
      <c r="AD100" s="109" t="b">
        <f t="shared" si="44"/>
        <v>1</v>
      </c>
      <c r="AE100" s="109" t="b">
        <f t="shared" si="45"/>
        <v>1</v>
      </c>
    </row>
    <row r="101" spans="1:31" ht="63">
      <c r="A101" s="2">
        <f t="shared" si="66"/>
        <v>3.0999999999999996</v>
      </c>
      <c r="B101" s="2" t="s">
        <v>59</v>
      </c>
      <c r="C101" s="2">
        <v>1</v>
      </c>
      <c r="D101" s="3">
        <v>0.625</v>
      </c>
      <c r="E101" s="2">
        <f>C101</f>
        <v>1</v>
      </c>
      <c r="F101" s="3">
        <f>D101*51%</f>
        <v>0.31874999999999998</v>
      </c>
      <c r="G101" s="108">
        <f t="shared" si="42"/>
        <v>1</v>
      </c>
      <c r="H101" s="108">
        <f t="shared" si="43"/>
        <v>0.51</v>
      </c>
      <c r="I101" s="2">
        <f t="shared" si="55"/>
        <v>0</v>
      </c>
      <c r="J101" s="3">
        <f t="shared" si="55"/>
        <v>0.30625000000000002</v>
      </c>
      <c r="K101" s="2"/>
      <c r="L101" s="3"/>
      <c r="M101" s="2"/>
      <c r="N101" s="3"/>
      <c r="O101" s="2">
        <v>0.625</v>
      </c>
      <c r="P101" s="2">
        <f t="shared" si="62"/>
        <v>1</v>
      </c>
      <c r="Q101" s="3">
        <f t="shared" si="58"/>
        <v>0.625</v>
      </c>
      <c r="R101" s="2">
        <f t="shared" si="63"/>
        <v>1</v>
      </c>
      <c r="S101" s="3">
        <f t="shared" si="64"/>
        <v>0.625</v>
      </c>
      <c r="T101" s="2"/>
      <c r="U101" s="3"/>
      <c r="V101" s="2"/>
      <c r="W101" s="3"/>
      <c r="X101" s="2">
        <v>0.625</v>
      </c>
      <c r="Y101" s="2">
        <v>1</v>
      </c>
      <c r="Z101" s="3">
        <f t="shared" si="59"/>
        <v>0.625</v>
      </c>
      <c r="AA101" s="2">
        <f t="shared" si="60"/>
        <v>1</v>
      </c>
      <c r="AB101" s="3">
        <f t="shared" si="61"/>
        <v>0.625</v>
      </c>
      <c r="AC101" s="2"/>
      <c r="AD101" s="109" t="b">
        <f t="shared" si="44"/>
        <v>1</v>
      </c>
      <c r="AE101" s="109" t="b">
        <f t="shared" si="45"/>
        <v>1</v>
      </c>
    </row>
    <row r="102" spans="1:31" ht="47.25">
      <c r="A102" s="2">
        <f t="shared" si="66"/>
        <v>3.1099999999999994</v>
      </c>
      <c r="B102" s="2" t="s">
        <v>60</v>
      </c>
      <c r="C102" s="2">
        <v>1</v>
      </c>
      <c r="D102" s="3">
        <v>0.375</v>
      </c>
      <c r="E102" s="2">
        <f>C102</f>
        <v>1</v>
      </c>
      <c r="F102" s="3">
        <f>D102*66%</f>
        <v>0.2475</v>
      </c>
      <c r="G102" s="108">
        <f t="shared" si="42"/>
        <v>1</v>
      </c>
      <c r="H102" s="108">
        <f t="shared" si="43"/>
        <v>0.66</v>
      </c>
      <c r="I102" s="2">
        <f t="shared" si="55"/>
        <v>0</v>
      </c>
      <c r="J102" s="3">
        <f t="shared" si="55"/>
        <v>0.1275</v>
      </c>
      <c r="K102" s="2"/>
      <c r="L102" s="3"/>
      <c r="M102" s="2"/>
      <c r="N102" s="3"/>
      <c r="O102" s="2">
        <v>0.375</v>
      </c>
      <c r="P102" s="2">
        <f t="shared" si="62"/>
        <v>1</v>
      </c>
      <c r="Q102" s="3">
        <f t="shared" si="58"/>
        <v>0.375</v>
      </c>
      <c r="R102" s="2">
        <f t="shared" si="63"/>
        <v>1</v>
      </c>
      <c r="S102" s="3">
        <f t="shared" si="64"/>
        <v>0.375</v>
      </c>
      <c r="T102" s="2"/>
      <c r="U102" s="3"/>
      <c r="V102" s="2"/>
      <c r="W102" s="3"/>
      <c r="X102" s="2">
        <v>0.375</v>
      </c>
      <c r="Y102" s="2">
        <v>1</v>
      </c>
      <c r="Z102" s="3">
        <f t="shared" si="59"/>
        <v>0.375</v>
      </c>
      <c r="AA102" s="2">
        <f t="shared" si="60"/>
        <v>1</v>
      </c>
      <c r="AB102" s="3">
        <f t="shared" si="61"/>
        <v>0.375</v>
      </c>
      <c r="AC102" s="2"/>
      <c r="AD102" s="109" t="b">
        <f t="shared" si="44"/>
        <v>1</v>
      </c>
      <c r="AE102" s="109" t="b">
        <f t="shared" si="45"/>
        <v>1</v>
      </c>
    </row>
    <row r="103" spans="1:31" ht="47.25">
      <c r="A103" s="2">
        <f t="shared" si="66"/>
        <v>3.1199999999999992</v>
      </c>
      <c r="B103" s="2" t="s">
        <v>61</v>
      </c>
      <c r="C103" s="2">
        <v>1</v>
      </c>
      <c r="D103" s="3">
        <v>0.375</v>
      </c>
      <c r="E103" s="2">
        <f>C103</f>
        <v>1</v>
      </c>
      <c r="F103" s="3">
        <f>D103*66%</f>
        <v>0.2475</v>
      </c>
      <c r="G103" s="108">
        <f t="shared" si="42"/>
        <v>1</v>
      </c>
      <c r="H103" s="108">
        <f t="shared" si="43"/>
        <v>0.66</v>
      </c>
      <c r="I103" s="2">
        <f t="shared" si="55"/>
        <v>0</v>
      </c>
      <c r="J103" s="3">
        <f t="shared" si="55"/>
        <v>0.1275</v>
      </c>
      <c r="K103" s="2"/>
      <c r="L103" s="3"/>
      <c r="M103" s="2"/>
      <c r="N103" s="3"/>
      <c r="O103" s="2">
        <v>0.375</v>
      </c>
      <c r="P103" s="2">
        <f t="shared" si="62"/>
        <v>1</v>
      </c>
      <c r="Q103" s="3">
        <f t="shared" si="58"/>
        <v>0.375</v>
      </c>
      <c r="R103" s="2">
        <f t="shared" si="63"/>
        <v>1</v>
      </c>
      <c r="S103" s="3">
        <f t="shared" si="64"/>
        <v>0.375</v>
      </c>
      <c r="T103" s="2"/>
      <c r="U103" s="3"/>
      <c r="V103" s="2"/>
      <c r="W103" s="3"/>
      <c r="X103" s="2">
        <v>0.375</v>
      </c>
      <c r="Y103" s="2">
        <v>1</v>
      </c>
      <c r="Z103" s="3">
        <f t="shared" si="59"/>
        <v>0.375</v>
      </c>
      <c r="AA103" s="2">
        <f t="shared" si="60"/>
        <v>1</v>
      </c>
      <c r="AB103" s="3">
        <f t="shared" si="61"/>
        <v>0.375</v>
      </c>
      <c r="AC103" s="2"/>
      <c r="AD103" s="109" t="b">
        <f t="shared" si="44"/>
        <v>1</v>
      </c>
      <c r="AE103" s="109" t="b">
        <f t="shared" si="45"/>
        <v>1</v>
      </c>
    </row>
    <row r="104" spans="1:31" ht="47.25">
      <c r="A104" s="2">
        <f t="shared" si="66"/>
        <v>3.129999999999999</v>
      </c>
      <c r="B104" s="2" t="s">
        <v>62</v>
      </c>
      <c r="C104" s="2">
        <v>0</v>
      </c>
      <c r="D104" s="3">
        <v>0</v>
      </c>
      <c r="E104" s="2"/>
      <c r="F104" s="3"/>
      <c r="G104" s="108" t="e">
        <f t="shared" si="42"/>
        <v>#DIV/0!</v>
      </c>
      <c r="H104" s="108" t="e">
        <f t="shared" si="43"/>
        <v>#DIV/0!</v>
      </c>
      <c r="I104" s="2">
        <f t="shared" si="55"/>
        <v>0</v>
      </c>
      <c r="J104" s="3">
        <f t="shared" si="55"/>
        <v>0</v>
      </c>
      <c r="K104" s="2"/>
      <c r="L104" s="3"/>
      <c r="M104" s="2"/>
      <c r="N104" s="3"/>
      <c r="O104" s="2">
        <v>0.15</v>
      </c>
      <c r="P104" s="2"/>
      <c r="Q104" s="3">
        <f t="shared" si="58"/>
        <v>0</v>
      </c>
      <c r="R104" s="2">
        <f t="shared" si="63"/>
        <v>0</v>
      </c>
      <c r="S104" s="3">
        <f t="shared" si="64"/>
        <v>0</v>
      </c>
      <c r="T104" s="2"/>
      <c r="U104" s="3"/>
      <c r="V104" s="2"/>
      <c r="W104" s="3"/>
      <c r="X104" s="2">
        <v>0.15</v>
      </c>
      <c r="Y104" s="2"/>
      <c r="Z104" s="3">
        <f t="shared" si="59"/>
        <v>0</v>
      </c>
      <c r="AA104" s="2">
        <f t="shared" si="60"/>
        <v>0</v>
      </c>
      <c r="AB104" s="3">
        <f t="shared" si="61"/>
        <v>0</v>
      </c>
      <c r="AC104" s="2"/>
      <c r="AD104" s="109" t="b">
        <f t="shared" si="44"/>
        <v>1</v>
      </c>
      <c r="AE104" s="109" t="b">
        <f t="shared" si="45"/>
        <v>1</v>
      </c>
    </row>
    <row r="105" spans="1:31" ht="47.25">
      <c r="A105" s="2">
        <f t="shared" si="66"/>
        <v>3.1399999999999988</v>
      </c>
      <c r="B105" s="2" t="s">
        <v>63</v>
      </c>
      <c r="C105" s="2">
        <v>0</v>
      </c>
      <c r="D105" s="3">
        <v>0</v>
      </c>
      <c r="E105" s="2"/>
      <c r="F105" s="3"/>
      <c r="G105" s="108" t="e">
        <f t="shared" si="42"/>
        <v>#DIV/0!</v>
      </c>
      <c r="H105" s="108" t="e">
        <f t="shared" si="43"/>
        <v>#DIV/0!</v>
      </c>
      <c r="I105" s="2">
        <f t="shared" si="55"/>
        <v>0</v>
      </c>
      <c r="J105" s="3">
        <f t="shared" si="55"/>
        <v>0</v>
      </c>
      <c r="K105" s="2"/>
      <c r="L105" s="3"/>
      <c r="M105" s="2"/>
      <c r="N105" s="3"/>
      <c r="O105" s="2">
        <v>0.15</v>
      </c>
      <c r="P105" s="2"/>
      <c r="Q105" s="3">
        <f t="shared" si="58"/>
        <v>0</v>
      </c>
      <c r="R105" s="2">
        <f t="shared" si="63"/>
        <v>0</v>
      </c>
      <c r="S105" s="3">
        <f t="shared" si="64"/>
        <v>0</v>
      </c>
      <c r="T105" s="2"/>
      <c r="U105" s="3"/>
      <c r="V105" s="2"/>
      <c r="W105" s="3"/>
      <c r="X105" s="2">
        <v>0.15</v>
      </c>
      <c r="Y105" s="2"/>
      <c r="Z105" s="3">
        <f t="shared" si="59"/>
        <v>0</v>
      </c>
      <c r="AA105" s="2">
        <f t="shared" si="60"/>
        <v>0</v>
      </c>
      <c r="AB105" s="3">
        <f t="shared" si="61"/>
        <v>0</v>
      </c>
      <c r="AC105" s="2"/>
      <c r="AD105" s="109" t="b">
        <f t="shared" si="44"/>
        <v>1</v>
      </c>
      <c r="AE105" s="109" t="b">
        <f t="shared" si="45"/>
        <v>1</v>
      </c>
    </row>
    <row r="106" spans="1:31" ht="47.25">
      <c r="A106" s="2">
        <f t="shared" si="66"/>
        <v>3.1499999999999986</v>
      </c>
      <c r="B106" s="2" t="s">
        <v>64</v>
      </c>
      <c r="C106" s="2">
        <v>0</v>
      </c>
      <c r="D106" s="3">
        <v>0</v>
      </c>
      <c r="E106" s="2"/>
      <c r="F106" s="3"/>
      <c r="G106" s="108" t="e">
        <f t="shared" si="42"/>
        <v>#DIV/0!</v>
      </c>
      <c r="H106" s="108" t="e">
        <f t="shared" si="43"/>
        <v>#DIV/0!</v>
      </c>
      <c r="I106" s="2">
        <f t="shared" si="55"/>
        <v>0</v>
      </c>
      <c r="J106" s="3">
        <f t="shared" si="55"/>
        <v>0</v>
      </c>
      <c r="K106" s="2"/>
      <c r="L106" s="3"/>
      <c r="M106" s="2"/>
      <c r="N106" s="3"/>
      <c r="O106" s="2"/>
      <c r="P106" s="2"/>
      <c r="Q106" s="3">
        <f t="shared" si="58"/>
        <v>0</v>
      </c>
      <c r="R106" s="2">
        <f t="shared" si="63"/>
        <v>0</v>
      </c>
      <c r="S106" s="3">
        <f t="shared" si="64"/>
        <v>0</v>
      </c>
      <c r="T106" s="2"/>
      <c r="U106" s="3"/>
      <c r="V106" s="2"/>
      <c r="W106" s="3"/>
      <c r="X106" s="2"/>
      <c r="Y106" s="2"/>
      <c r="Z106" s="3">
        <f t="shared" si="59"/>
        <v>0</v>
      </c>
      <c r="AA106" s="2">
        <f t="shared" si="60"/>
        <v>0</v>
      </c>
      <c r="AB106" s="3">
        <f t="shared" si="61"/>
        <v>0</v>
      </c>
      <c r="AC106" s="2"/>
      <c r="AD106" s="109" t="b">
        <f t="shared" si="44"/>
        <v>1</v>
      </c>
      <c r="AE106" s="109" t="b">
        <f t="shared" si="45"/>
        <v>1</v>
      </c>
    </row>
    <row r="107" spans="1:31" ht="47.25">
      <c r="A107" s="2">
        <f t="shared" si="66"/>
        <v>3.1599999999999984</v>
      </c>
      <c r="B107" s="2" t="s">
        <v>65</v>
      </c>
      <c r="C107" s="2">
        <v>1</v>
      </c>
      <c r="D107" s="3">
        <v>0.25</v>
      </c>
      <c r="E107" s="2">
        <f>C107</f>
        <v>1</v>
      </c>
      <c r="F107" s="3">
        <f>D107*80%</f>
        <v>0.2</v>
      </c>
      <c r="G107" s="108">
        <f t="shared" si="42"/>
        <v>1</v>
      </c>
      <c r="H107" s="108">
        <f t="shared" si="43"/>
        <v>0.8</v>
      </c>
      <c r="I107" s="2">
        <f t="shared" si="55"/>
        <v>0</v>
      </c>
      <c r="J107" s="3">
        <f t="shared" si="55"/>
        <v>4.9999999999999989E-2</v>
      </c>
      <c r="K107" s="2"/>
      <c r="L107" s="3"/>
      <c r="M107" s="2"/>
      <c r="N107" s="3"/>
      <c r="O107" s="2">
        <v>0.25</v>
      </c>
      <c r="P107" s="2">
        <f t="shared" si="62"/>
        <v>1</v>
      </c>
      <c r="Q107" s="3">
        <f t="shared" si="58"/>
        <v>0.25</v>
      </c>
      <c r="R107" s="2">
        <f t="shared" si="63"/>
        <v>1</v>
      </c>
      <c r="S107" s="3">
        <f t="shared" si="64"/>
        <v>0.25</v>
      </c>
      <c r="T107" s="2"/>
      <c r="U107" s="3"/>
      <c r="V107" s="2"/>
      <c r="W107" s="3"/>
      <c r="X107" s="2">
        <v>0.25</v>
      </c>
      <c r="Y107" s="2">
        <v>1</v>
      </c>
      <c r="Z107" s="3">
        <f t="shared" si="59"/>
        <v>0.25</v>
      </c>
      <c r="AA107" s="2">
        <f t="shared" si="60"/>
        <v>1</v>
      </c>
      <c r="AB107" s="3">
        <f t="shared" si="61"/>
        <v>0.25</v>
      </c>
      <c r="AC107" s="2"/>
      <c r="AD107" s="109" t="b">
        <f t="shared" si="44"/>
        <v>1</v>
      </c>
      <c r="AE107" s="109" t="b">
        <f t="shared" si="45"/>
        <v>1</v>
      </c>
    </row>
    <row r="108" spans="1:31" ht="63">
      <c r="A108" s="2">
        <v>3.17</v>
      </c>
      <c r="B108" s="2" t="s">
        <v>66</v>
      </c>
      <c r="C108" s="2">
        <v>0</v>
      </c>
      <c r="D108" s="3">
        <v>0</v>
      </c>
      <c r="E108" s="2"/>
      <c r="F108" s="3"/>
      <c r="G108" s="108" t="e">
        <f t="shared" si="42"/>
        <v>#DIV/0!</v>
      </c>
      <c r="H108" s="108" t="e">
        <f t="shared" si="43"/>
        <v>#DIV/0!</v>
      </c>
      <c r="I108" s="2">
        <f t="shared" si="55"/>
        <v>0</v>
      </c>
      <c r="J108" s="3">
        <f t="shared" si="55"/>
        <v>0</v>
      </c>
      <c r="K108" s="2"/>
      <c r="L108" s="3"/>
      <c r="M108" s="2"/>
      <c r="N108" s="3"/>
      <c r="O108" s="2">
        <v>0.1</v>
      </c>
      <c r="P108" s="2"/>
      <c r="Q108" s="3">
        <f>P108*O108</f>
        <v>0</v>
      </c>
      <c r="R108" s="2">
        <f t="shared" si="63"/>
        <v>0</v>
      </c>
      <c r="S108" s="3">
        <f t="shared" si="64"/>
        <v>0</v>
      </c>
      <c r="T108" s="2"/>
      <c r="U108" s="3"/>
      <c r="V108" s="2"/>
      <c r="W108" s="3"/>
      <c r="X108" s="2">
        <v>0.1</v>
      </c>
      <c r="Y108" s="2"/>
      <c r="Z108" s="3">
        <f t="shared" si="59"/>
        <v>0</v>
      </c>
      <c r="AA108" s="2">
        <f t="shared" si="60"/>
        <v>0</v>
      </c>
      <c r="AB108" s="3">
        <f t="shared" si="61"/>
        <v>0</v>
      </c>
      <c r="AC108" s="2"/>
      <c r="AD108" s="109" t="b">
        <f t="shared" si="44"/>
        <v>1</v>
      </c>
      <c r="AE108" s="109" t="b">
        <f t="shared" si="45"/>
        <v>1</v>
      </c>
    </row>
    <row r="109" spans="1:31" s="176" customFormat="1" ht="31.5">
      <c r="A109" s="4"/>
      <c r="B109" s="4" t="s">
        <v>67</v>
      </c>
      <c r="C109" s="4">
        <f>SUM(C88:C108)</f>
        <v>11</v>
      </c>
      <c r="D109" s="5">
        <f>SUM(D88:D108)</f>
        <v>19.824999999999999</v>
      </c>
      <c r="E109" s="4">
        <f>SUM(E88:E108)</f>
        <v>11</v>
      </c>
      <c r="F109" s="5">
        <f>SUM(F88:F108)</f>
        <v>18.458749999999998</v>
      </c>
      <c r="G109" s="175">
        <f t="shared" si="42"/>
        <v>1</v>
      </c>
      <c r="H109" s="175">
        <f t="shared" si="43"/>
        <v>0.93108448928121057</v>
      </c>
      <c r="I109" s="4">
        <f t="shared" ref="I109:AB109" si="67">SUM(I88:I108)</f>
        <v>0</v>
      </c>
      <c r="J109" s="5">
        <f t="shared" si="67"/>
        <v>1.3662499999999989</v>
      </c>
      <c r="K109" s="4">
        <f t="shared" si="67"/>
        <v>0</v>
      </c>
      <c r="L109" s="5">
        <f t="shared" si="67"/>
        <v>0</v>
      </c>
      <c r="M109" s="4">
        <f t="shared" si="67"/>
        <v>0</v>
      </c>
      <c r="N109" s="5">
        <f t="shared" si="67"/>
        <v>0</v>
      </c>
      <c r="O109" s="4">
        <f t="shared" si="67"/>
        <v>34.305</v>
      </c>
      <c r="P109" s="4">
        <f>SUM(P88:P108)</f>
        <v>11</v>
      </c>
      <c r="Q109" s="5">
        <f t="shared" si="67"/>
        <v>19.824999999999999</v>
      </c>
      <c r="R109" s="4">
        <f t="shared" si="67"/>
        <v>11</v>
      </c>
      <c r="S109" s="5">
        <f t="shared" si="67"/>
        <v>19.824999999999999</v>
      </c>
      <c r="T109" s="4">
        <f t="shared" si="67"/>
        <v>0</v>
      </c>
      <c r="U109" s="5">
        <f t="shared" si="67"/>
        <v>0</v>
      </c>
      <c r="V109" s="4">
        <f t="shared" si="67"/>
        <v>0</v>
      </c>
      <c r="W109" s="5">
        <f t="shared" si="67"/>
        <v>0</v>
      </c>
      <c r="X109" s="4">
        <v>34.305</v>
      </c>
      <c r="Y109" s="4">
        <f>SUM(Y88:Y108)</f>
        <v>11</v>
      </c>
      <c r="Z109" s="5">
        <f t="shared" si="67"/>
        <v>19.824999999999999</v>
      </c>
      <c r="AA109" s="4">
        <f t="shared" si="67"/>
        <v>11</v>
      </c>
      <c r="AB109" s="5">
        <f t="shared" si="67"/>
        <v>19.824999999999999</v>
      </c>
      <c r="AC109" s="4"/>
      <c r="AD109" s="109" t="b">
        <f t="shared" si="44"/>
        <v>0</v>
      </c>
      <c r="AE109" s="109" t="b">
        <f t="shared" si="45"/>
        <v>1</v>
      </c>
    </row>
    <row r="110" spans="1:31" s="176" customFormat="1" ht="47.25">
      <c r="A110" s="4"/>
      <c r="B110" s="4" t="s">
        <v>68</v>
      </c>
      <c r="C110" s="4">
        <f>C109+C86</f>
        <v>11</v>
      </c>
      <c r="D110" s="5">
        <f>D109+D86</f>
        <v>19.824999999999999</v>
      </c>
      <c r="E110" s="4">
        <f>E109+E86</f>
        <v>11</v>
      </c>
      <c r="F110" s="5">
        <f>F109+F86</f>
        <v>18.458749999999998</v>
      </c>
      <c r="G110" s="175">
        <f t="shared" si="42"/>
        <v>1</v>
      </c>
      <c r="H110" s="175">
        <f t="shared" si="43"/>
        <v>0.93108448928121057</v>
      </c>
      <c r="I110" s="4">
        <f t="shared" ref="I110:AB110" si="68">I109+I86</f>
        <v>0</v>
      </c>
      <c r="J110" s="5">
        <f t="shared" si="68"/>
        <v>1.3662499999999989</v>
      </c>
      <c r="K110" s="4">
        <f t="shared" si="68"/>
        <v>0</v>
      </c>
      <c r="L110" s="5">
        <f t="shared" si="68"/>
        <v>0</v>
      </c>
      <c r="M110" s="4">
        <f t="shared" si="68"/>
        <v>0</v>
      </c>
      <c r="N110" s="5">
        <f t="shared" si="68"/>
        <v>0</v>
      </c>
      <c r="O110" s="4">
        <f t="shared" si="68"/>
        <v>34.68</v>
      </c>
      <c r="P110" s="4">
        <f t="shared" si="68"/>
        <v>12</v>
      </c>
      <c r="Q110" s="5">
        <f t="shared" si="68"/>
        <v>20.2</v>
      </c>
      <c r="R110" s="4">
        <f t="shared" si="68"/>
        <v>12</v>
      </c>
      <c r="S110" s="5">
        <f t="shared" si="68"/>
        <v>20.2</v>
      </c>
      <c r="T110" s="4">
        <f t="shared" si="68"/>
        <v>0</v>
      </c>
      <c r="U110" s="5">
        <f t="shared" si="68"/>
        <v>0</v>
      </c>
      <c r="V110" s="4">
        <f t="shared" si="68"/>
        <v>0</v>
      </c>
      <c r="W110" s="5">
        <f t="shared" si="68"/>
        <v>0</v>
      </c>
      <c r="X110" s="4">
        <v>34.68</v>
      </c>
      <c r="Y110" s="4">
        <f t="shared" si="68"/>
        <v>12</v>
      </c>
      <c r="Z110" s="5">
        <f t="shared" si="68"/>
        <v>20.2</v>
      </c>
      <c r="AA110" s="4">
        <f t="shared" si="68"/>
        <v>12</v>
      </c>
      <c r="AB110" s="5">
        <f t="shared" si="68"/>
        <v>20.2</v>
      </c>
      <c r="AC110" s="4"/>
      <c r="AD110" s="109" t="b">
        <f t="shared" si="44"/>
        <v>0</v>
      </c>
      <c r="AE110" s="109" t="b">
        <f t="shared" si="45"/>
        <v>1</v>
      </c>
    </row>
    <row r="111" spans="1:31" s="176" customFormat="1">
      <c r="A111" s="4" t="s">
        <v>100</v>
      </c>
      <c r="B111" s="4" t="s">
        <v>101</v>
      </c>
      <c r="C111" s="4"/>
      <c r="D111" s="5"/>
      <c r="E111" s="4"/>
      <c r="F111" s="5"/>
      <c r="G111" s="108"/>
      <c r="H111" s="108"/>
      <c r="I111" s="4"/>
      <c r="J111" s="5"/>
      <c r="K111" s="4"/>
      <c r="L111" s="5"/>
      <c r="M111" s="4"/>
      <c r="N111" s="5"/>
      <c r="O111" s="4"/>
      <c r="P111" s="4"/>
      <c r="Q111" s="5"/>
      <c r="R111" s="4"/>
      <c r="S111" s="5"/>
      <c r="T111" s="4"/>
      <c r="U111" s="5"/>
      <c r="V111" s="4"/>
      <c r="W111" s="5"/>
      <c r="X111" s="4"/>
      <c r="Y111" s="4"/>
      <c r="Z111" s="5"/>
      <c r="AA111" s="4"/>
      <c r="AB111" s="5"/>
      <c r="AC111" s="4"/>
      <c r="AD111" s="109" t="b">
        <f t="shared" si="44"/>
        <v>1</v>
      </c>
      <c r="AE111" s="109" t="b">
        <f t="shared" si="45"/>
        <v>1</v>
      </c>
    </row>
    <row r="112" spans="1:31" s="176" customFormat="1" ht="31.5">
      <c r="A112" s="4"/>
      <c r="B112" s="4" t="s">
        <v>32</v>
      </c>
      <c r="C112" s="4"/>
      <c r="D112" s="5"/>
      <c r="E112" s="4"/>
      <c r="F112" s="5"/>
      <c r="G112" s="108"/>
      <c r="H112" s="108"/>
      <c r="I112" s="4"/>
      <c r="J112" s="5"/>
      <c r="K112" s="4"/>
      <c r="L112" s="5"/>
      <c r="M112" s="4"/>
      <c r="N112" s="5"/>
      <c r="O112" s="4"/>
      <c r="P112" s="4"/>
      <c r="Q112" s="5"/>
      <c r="R112" s="4"/>
      <c r="S112" s="5"/>
      <c r="T112" s="4"/>
      <c r="U112" s="5"/>
      <c r="V112" s="4"/>
      <c r="W112" s="5"/>
      <c r="X112" s="4"/>
      <c r="Y112" s="4"/>
      <c r="Z112" s="5"/>
      <c r="AA112" s="4"/>
      <c r="AB112" s="5"/>
      <c r="AC112" s="4"/>
      <c r="AD112" s="109" t="b">
        <f t="shared" si="44"/>
        <v>1</v>
      </c>
      <c r="AE112" s="109" t="b">
        <f t="shared" si="45"/>
        <v>1</v>
      </c>
    </row>
    <row r="113" spans="1:31" ht="47.25">
      <c r="A113" s="2">
        <v>3.18</v>
      </c>
      <c r="B113" s="2" t="s">
        <v>70</v>
      </c>
      <c r="C113" s="2">
        <v>0</v>
      </c>
      <c r="D113" s="3">
        <v>0</v>
      </c>
      <c r="E113" s="2"/>
      <c r="F113" s="3"/>
      <c r="G113" s="108" t="e">
        <f t="shared" si="42"/>
        <v>#DIV/0!</v>
      </c>
      <c r="H113" s="108" t="e">
        <f t="shared" si="43"/>
        <v>#DIV/0!</v>
      </c>
      <c r="I113" s="2"/>
      <c r="J113" s="3"/>
      <c r="K113" s="2">
        <f>C113-E113</f>
        <v>0</v>
      </c>
      <c r="L113" s="3">
        <f>D113-F113</f>
        <v>0</v>
      </c>
      <c r="M113" s="2"/>
      <c r="N113" s="3"/>
      <c r="O113" s="2"/>
      <c r="P113" s="2"/>
      <c r="Q113" s="3"/>
      <c r="R113" s="2">
        <f t="shared" ref="R113:S116" si="69">K113+M113+P113</f>
        <v>0</v>
      </c>
      <c r="S113" s="3">
        <f t="shared" si="69"/>
        <v>0</v>
      </c>
      <c r="T113" s="2"/>
      <c r="U113" s="3"/>
      <c r="V113" s="2"/>
      <c r="W113" s="3"/>
      <c r="X113" s="2"/>
      <c r="Y113" s="2"/>
      <c r="Z113" s="3">
        <f>X113*Y113</f>
        <v>0</v>
      </c>
      <c r="AA113" s="2">
        <f t="shared" ref="AA113:AB116" si="70">T113+V113+Y113</f>
        <v>0</v>
      </c>
      <c r="AB113" s="3">
        <f t="shared" si="70"/>
        <v>0</v>
      </c>
      <c r="AC113" s="2"/>
      <c r="AD113" s="109" t="b">
        <f t="shared" si="44"/>
        <v>1</v>
      </c>
      <c r="AE113" s="109" t="b">
        <f t="shared" si="45"/>
        <v>1</v>
      </c>
    </row>
    <row r="114" spans="1:31" ht="47.25">
      <c r="A114" s="2">
        <f>+A113+0.01</f>
        <v>3.19</v>
      </c>
      <c r="B114" s="2" t="s">
        <v>71</v>
      </c>
      <c r="C114" s="2">
        <v>0</v>
      </c>
      <c r="D114" s="3">
        <v>0</v>
      </c>
      <c r="E114" s="2"/>
      <c r="F114" s="3"/>
      <c r="G114" s="108" t="e">
        <f t="shared" si="42"/>
        <v>#DIV/0!</v>
      </c>
      <c r="H114" s="108" t="e">
        <f t="shared" si="43"/>
        <v>#DIV/0!</v>
      </c>
      <c r="I114" s="2"/>
      <c r="J114" s="3"/>
      <c r="K114" s="2">
        <f t="shared" ref="K114:L116" si="71">C114-E114</f>
        <v>0</v>
      </c>
      <c r="L114" s="3">
        <f t="shared" si="71"/>
        <v>0</v>
      </c>
      <c r="M114" s="2"/>
      <c r="N114" s="3"/>
      <c r="O114" s="2"/>
      <c r="P114" s="2"/>
      <c r="Q114" s="3"/>
      <c r="R114" s="2">
        <f t="shared" si="69"/>
        <v>0</v>
      </c>
      <c r="S114" s="3">
        <f t="shared" si="69"/>
        <v>0</v>
      </c>
      <c r="T114" s="2"/>
      <c r="U114" s="3"/>
      <c r="V114" s="2"/>
      <c r="W114" s="3"/>
      <c r="X114" s="2"/>
      <c r="Y114" s="2"/>
      <c r="Z114" s="3">
        <f>X114*Y114</f>
        <v>0</v>
      </c>
      <c r="AA114" s="2">
        <f t="shared" si="70"/>
        <v>0</v>
      </c>
      <c r="AB114" s="3">
        <f t="shared" si="70"/>
        <v>0</v>
      </c>
      <c r="AC114" s="2"/>
      <c r="AD114" s="109" t="b">
        <f t="shared" si="44"/>
        <v>1</v>
      </c>
      <c r="AE114" s="109" t="b">
        <f t="shared" si="45"/>
        <v>1</v>
      </c>
    </row>
    <row r="115" spans="1:31">
      <c r="A115" s="2">
        <f>+A114+0.01</f>
        <v>3.1999999999999997</v>
      </c>
      <c r="B115" s="2" t="s">
        <v>72</v>
      </c>
      <c r="C115" s="2">
        <v>0</v>
      </c>
      <c r="D115" s="3">
        <v>0</v>
      </c>
      <c r="E115" s="2"/>
      <c r="F115" s="3"/>
      <c r="G115" s="108" t="e">
        <f t="shared" si="42"/>
        <v>#DIV/0!</v>
      </c>
      <c r="H115" s="108" t="e">
        <f t="shared" si="43"/>
        <v>#DIV/0!</v>
      </c>
      <c r="I115" s="2"/>
      <c r="J115" s="3"/>
      <c r="K115" s="2">
        <f t="shared" si="71"/>
        <v>0</v>
      </c>
      <c r="L115" s="3">
        <f t="shared" si="71"/>
        <v>0</v>
      </c>
      <c r="M115" s="2"/>
      <c r="N115" s="3"/>
      <c r="O115" s="2"/>
      <c r="P115" s="2"/>
      <c r="Q115" s="3">
        <f>P115*O115</f>
        <v>0</v>
      </c>
      <c r="R115" s="2">
        <f t="shared" si="69"/>
        <v>0</v>
      </c>
      <c r="S115" s="3">
        <f t="shared" si="69"/>
        <v>0</v>
      </c>
      <c r="T115" s="2"/>
      <c r="U115" s="3"/>
      <c r="V115" s="2"/>
      <c r="W115" s="3"/>
      <c r="X115" s="2"/>
      <c r="Y115" s="2"/>
      <c r="Z115" s="3">
        <f>X115*Y115</f>
        <v>0</v>
      </c>
      <c r="AA115" s="2">
        <f t="shared" si="70"/>
        <v>0</v>
      </c>
      <c r="AB115" s="3">
        <f t="shared" si="70"/>
        <v>0</v>
      </c>
      <c r="AC115" s="2"/>
      <c r="AD115" s="109" t="b">
        <f t="shared" si="44"/>
        <v>1</v>
      </c>
      <c r="AE115" s="109" t="b">
        <f t="shared" si="45"/>
        <v>1</v>
      </c>
    </row>
    <row r="116" spans="1:31" ht="47.25">
      <c r="A116" s="2">
        <f>+A115+0.01</f>
        <v>3.2099999999999995</v>
      </c>
      <c r="B116" s="2" t="s">
        <v>36</v>
      </c>
      <c r="C116" s="2">
        <v>0</v>
      </c>
      <c r="D116" s="3">
        <v>0</v>
      </c>
      <c r="E116" s="2"/>
      <c r="F116" s="3"/>
      <c r="G116" s="108" t="e">
        <f t="shared" si="42"/>
        <v>#DIV/0!</v>
      </c>
      <c r="H116" s="108" t="e">
        <f t="shared" si="43"/>
        <v>#DIV/0!</v>
      </c>
      <c r="I116" s="2"/>
      <c r="J116" s="3"/>
      <c r="K116" s="2">
        <f t="shared" si="71"/>
        <v>0</v>
      </c>
      <c r="L116" s="3">
        <f t="shared" si="71"/>
        <v>0</v>
      </c>
      <c r="M116" s="2"/>
      <c r="N116" s="3"/>
      <c r="O116" s="2">
        <v>0.75</v>
      </c>
      <c r="P116" s="2"/>
      <c r="Q116" s="3">
        <f>P116*O116</f>
        <v>0</v>
      </c>
      <c r="R116" s="2">
        <f t="shared" si="69"/>
        <v>0</v>
      </c>
      <c r="S116" s="3">
        <f t="shared" si="69"/>
        <v>0</v>
      </c>
      <c r="T116" s="2"/>
      <c r="U116" s="3"/>
      <c r="V116" s="2"/>
      <c r="W116" s="3"/>
      <c r="X116" s="2">
        <v>0.75</v>
      </c>
      <c r="Y116" s="2"/>
      <c r="Z116" s="3">
        <f>X116*Y116</f>
        <v>0</v>
      </c>
      <c r="AA116" s="2">
        <f t="shared" si="70"/>
        <v>0</v>
      </c>
      <c r="AB116" s="3">
        <f t="shared" si="70"/>
        <v>0</v>
      </c>
      <c r="AC116" s="2"/>
      <c r="AD116" s="109" t="b">
        <f t="shared" si="44"/>
        <v>1</v>
      </c>
      <c r="AE116" s="109" t="b">
        <f t="shared" si="45"/>
        <v>1</v>
      </c>
    </row>
    <row r="117" spans="1:31" s="176" customFormat="1" ht="31.5">
      <c r="A117" s="4"/>
      <c r="B117" s="4" t="s">
        <v>73</v>
      </c>
      <c r="C117" s="4">
        <f>SUM(C113:C116)</f>
        <v>0</v>
      </c>
      <c r="D117" s="5">
        <f>SUM(D113:D116)</f>
        <v>0</v>
      </c>
      <c r="E117" s="4">
        <f>SUM(E113:E116)</f>
        <v>0</v>
      </c>
      <c r="F117" s="5">
        <f>SUM(F113:F116)</f>
        <v>0</v>
      </c>
      <c r="G117" s="175" t="e">
        <f t="shared" si="42"/>
        <v>#DIV/0!</v>
      </c>
      <c r="H117" s="175" t="e">
        <f t="shared" si="43"/>
        <v>#DIV/0!</v>
      </c>
      <c r="I117" s="4">
        <f t="shared" ref="I117:N117" si="72">SUM(I113:I116)</f>
        <v>0</v>
      </c>
      <c r="J117" s="5">
        <f t="shared" si="72"/>
        <v>0</v>
      </c>
      <c r="K117" s="4">
        <f t="shared" si="72"/>
        <v>0</v>
      </c>
      <c r="L117" s="5">
        <f t="shared" si="72"/>
        <v>0</v>
      </c>
      <c r="M117" s="4">
        <f t="shared" si="72"/>
        <v>0</v>
      </c>
      <c r="N117" s="5">
        <f t="shared" si="72"/>
        <v>0</v>
      </c>
      <c r="O117" s="4"/>
      <c r="P117" s="4">
        <f t="shared" ref="P117:W117" si="73">SUM(P113:P116)</f>
        <v>0</v>
      </c>
      <c r="Q117" s="5">
        <f t="shared" si="73"/>
        <v>0</v>
      </c>
      <c r="R117" s="4">
        <f t="shared" si="73"/>
        <v>0</v>
      </c>
      <c r="S117" s="5">
        <f t="shared" si="73"/>
        <v>0</v>
      </c>
      <c r="T117" s="4">
        <f t="shared" si="73"/>
        <v>0</v>
      </c>
      <c r="U117" s="5">
        <f t="shared" si="73"/>
        <v>0</v>
      </c>
      <c r="V117" s="4">
        <f t="shared" si="73"/>
        <v>0</v>
      </c>
      <c r="W117" s="5">
        <f t="shared" si="73"/>
        <v>0</v>
      </c>
      <c r="X117" s="4"/>
      <c r="Y117" s="4">
        <f>SUM(Y113:Y116)</f>
        <v>0</v>
      </c>
      <c r="Z117" s="5">
        <f>SUM(Z113:Z116)</f>
        <v>0</v>
      </c>
      <c r="AA117" s="4">
        <f>SUM(AA113:AA116)</f>
        <v>0</v>
      </c>
      <c r="AB117" s="5">
        <f>SUM(AB113:AB116)</f>
        <v>0</v>
      </c>
      <c r="AC117" s="4"/>
      <c r="AD117" s="109" t="b">
        <f t="shared" si="44"/>
        <v>1</v>
      </c>
      <c r="AE117" s="109" t="b">
        <f t="shared" si="45"/>
        <v>1</v>
      </c>
    </row>
    <row r="118" spans="1:31" s="176" customFormat="1">
      <c r="A118" s="4"/>
      <c r="B118" s="4" t="s">
        <v>74</v>
      </c>
      <c r="C118" s="4"/>
      <c r="D118" s="5"/>
      <c r="E118" s="4"/>
      <c r="F118" s="5"/>
      <c r="G118" s="108"/>
      <c r="H118" s="108"/>
      <c r="I118" s="4"/>
      <c r="J118" s="5"/>
      <c r="K118" s="4"/>
      <c r="L118" s="5"/>
      <c r="M118" s="4"/>
      <c r="N118" s="5"/>
      <c r="O118" s="4"/>
      <c r="P118" s="4"/>
      <c r="Q118" s="5"/>
      <c r="R118" s="4"/>
      <c r="S118" s="5"/>
      <c r="T118" s="4"/>
      <c r="U118" s="5"/>
      <c r="V118" s="4"/>
      <c r="W118" s="5"/>
      <c r="X118" s="4"/>
      <c r="Y118" s="4"/>
      <c r="Z118" s="5"/>
      <c r="AA118" s="4"/>
      <c r="AB118" s="5"/>
      <c r="AC118" s="4"/>
      <c r="AD118" s="109" t="b">
        <f t="shared" si="44"/>
        <v>1</v>
      </c>
      <c r="AE118" s="109" t="b">
        <f t="shared" si="45"/>
        <v>1</v>
      </c>
    </row>
    <row r="119" spans="1:31" ht="47.25">
      <c r="A119" s="2">
        <v>3.22</v>
      </c>
      <c r="B119" s="2" t="s">
        <v>75</v>
      </c>
      <c r="C119" s="2">
        <v>0</v>
      </c>
      <c r="D119" s="3">
        <v>0</v>
      </c>
      <c r="E119" s="2">
        <f>C119</f>
        <v>0</v>
      </c>
      <c r="F119" s="3">
        <f>D119*96%</f>
        <v>0</v>
      </c>
      <c r="G119" s="108" t="e">
        <f t="shared" si="42"/>
        <v>#DIV/0!</v>
      </c>
      <c r="H119" s="108" t="e">
        <f t="shared" si="43"/>
        <v>#DIV/0!</v>
      </c>
      <c r="I119" s="2">
        <f t="shared" si="55"/>
        <v>0</v>
      </c>
      <c r="J119" s="3">
        <f t="shared" si="55"/>
        <v>0</v>
      </c>
      <c r="K119" s="2"/>
      <c r="L119" s="3"/>
      <c r="M119" s="2"/>
      <c r="N119" s="3"/>
      <c r="O119" s="2">
        <v>18</v>
      </c>
      <c r="P119" s="2"/>
      <c r="Q119" s="3">
        <f>P119*O119</f>
        <v>0</v>
      </c>
      <c r="R119" s="2">
        <f t="shared" ref="R119:S121" si="74">K119+M119+P119</f>
        <v>0</v>
      </c>
      <c r="S119" s="3">
        <f t="shared" si="74"/>
        <v>0</v>
      </c>
      <c r="T119" s="2"/>
      <c r="U119" s="3"/>
      <c r="V119" s="2"/>
      <c r="W119" s="3"/>
      <c r="X119" s="2">
        <v>18</v>
      </c>
      <c r="Y119" s="2"/>
      <c r="Z119" s="3">
        <f>X119*Y119</f>
        <v>0</v>
      </c>
      <c r="AA119" s="2">
        <f t="shared" ref="AA119:AB121" si="75">T119+V119+Y119</f>
        <v>0</v>
      </c>
      <c r="AB119" s="3">
        <f t="shared" si="75"/>
        <v>0</v>
      </c>
      <c r="AC119" s="2"/>
      <c r="AD119" s="109" t="b">
        <f t="shared" si="44"/>
        <v>1</v>
      </c>
      <c r="AE119" s="109" t="b">
        <f t="shared" si="45"/>
        <v>1</v>
      </c>
    </row>
    <row r="120" spans="1:31" ht="31.5">
      <c r="A120" s="2">
        <f>+A119+0.01</f>
        <v>3.23</v>
      </c>
      <c r="B120" s="2" t="s">
        <v>40</v>
      </c>
      <c r="C120" s="2">
        <v>0</v>
      </c>
      <c r="D120" s="3">
        <v>0</v>
      </c>
      <c r="E120" s="2"/>
      <c r="F120" s="3"/>
      <c r="G120" s="108" t="e">
        <f t="shared" si="42"/>
        <v>#DIV/0!</v>
      </c>
      <c r="H120" s="108" t="e">
        <f t="shared" si="43"/>
        <v>#DIV/0!</v>
      </c>
      <c r="I120" s="2">
        <f t="shared" si="55"/>
        <v>0</v>
      </c>
      <c r="J120" s="3">
        <f t="shared" si="55"/>
        <v>0</v>
      </c>
      <c r="K120" s="2"/>
      <c r="L120" s="3"/>
      <c r="M120" s="2"/>
      <c r="N120" s="3"/>
      <c r="O120" s="2">
        <v>1.2</v>
      </c>
      <c r="P120" s="2"/>
      <c r="Q120" s="3">
        <f t="shared" ref="Q120:Q140" si="76">P120*O120</f>
        <v>0</v>
      </c>
      <c r="R120" s="2">
        <f t="shared" si="74"/>
        <v>0</v>
      </c>
      <c r="S120" s="3">
        <f t="shared" si="74"/>
        <v>0</v>
      </c>
      <c r="T120" s="2"/>
      <c r="U120" s="3"/>
      <c r="V120" s="2"/>
      <c r="W120" s="3"/>
      <c r="X120" s="2">
        <v>1.2</v>
      </c>
      <c r="Y120" s="2"/>
      <c r="Z120" s="3">
        <f>X120*Y120</f>
        <v>0</v>
      </c>
      <c r="AA120" s="2">
        <f t="shared" si="75"/>
        <v>0</v>
      </c>
      <c r="AB120" s="3">
        <f t="shared" si="75"/>
        <v>0</v>
      </c>
      <c r="AC120" s="2"/>
      <c r="AD120" s="109" t="b">
        <f t="shared" si="44"/>
        <v>1</v>
      </c>
      <c r="AE120" s="109" t="b">
        <f t="shared" si="45"/>
        <v>1</v>
      </c>
    </row>
    <row r="121" spans="1:31" ht="78.75">
      <c r="A121" s="2">
        <f>+A120+0.01</f>
        <v>3.2399999999999998</v>
      </c>
      <c r="B121" s="2" t="s">
        <v>76</v>
      </c>
      <c r="C121" s="2">
        <v>0</v>
      </c>
      <c r="D121" s="3">
        <v>0</v>
      </c>
      <c r="E121" s="2"/>
      <c r="F121" s="3"/>
      <c r="G121" s="108" t="e">
        <f t="shared" si="42"/>
        <v>#DIV/0!</v>
      </c>
      <c r="H121" s="108" t="e">
        <f t="shared" si="43"/>
        <v>#DIV/0!</v>
      </c>
      <c r="I121" s="2">
        <f t="shared" si="55"/>
        <v>0</v>
      </c>
      <c r="J121" s="3">
        <f t="shared" si="55"/>
        <v>0</v>
      </c>
      <c r="K121" s="2"/>
      <c r="L121" s="3"/>
      <c r="M121" s="2"/>
      <c r="N121" s="3"/>
      <c r="O121" s="2">
        <v>1</v>
      </c>
      <c r="P121" s="2"/>
      <c r="Q121" s="3">
        <f t="shared" si="76"/>
        <v>0</v>
      </c>
      <c r="R121" s="2">
        <f t="shared" si="74"/>
        <v>0</v>
      </c>
      <c r="S121" s="3">
        <f t="shared" si="74"/>
        <v>0</v>
      </c>
      <c r="T121" s="2"/>
      <c r="U121" s="3"/>
      <c r="V121" s="2"/>
      <c r="W121" s="3"/>
      <c r="X121" s="2">
        <v>1</v>
      </c>
      <c r="Y121" s="2"/>
      <c r="Z121" s="3">
        <f>X121*Y121</f>
        <v>0</v>
      </c>
      <c r="AA121" s="2">
        <f t="shared" si="75"/>
        <v>0</v>
      </c>
      <c r="AB121" s="3">
        <f t="shared" si="75"/>
        <v>0</v>
      </c>
      <c r="AC121" s="2"/>
      <c r="AD121" s="109" t="b">
        <f t="shared" si="44"/>
        <v>1</v>
      </c>
      <c r="AE121" s="109" t="b">
        <f t="shared" si="45"/>
        <v>1</v>
      </c>
    </row>
    <row r="122" spans="1:31">
      <c r="A122" s="2"/>
      <c r="B122" s="2" t="s">
        <v>77</v>
      </c>
      <c r="C122" s="2"/>
      <c r="D122" s="3"/>
      <c r="E122" s="2"/>
      <c r="F122" s="3"/>
      <c r="G122" s="108"/>
      <c r="H122" s="108"/>
      <c r="I122" s="2"/>
      <c r="J122" s="3"/>
      <c r="K122" s="2"/>
      <c r="L122" s="3"/>
      <c r="M122" s="2"/>
      <c r="N122" s="3"/>
      <c r="O122" s="2"/>
      <c r="P122" s="2"/>
      <c r="Q122" s="3"/>
      <c r="R122" s="2"/>
      <c r="S122" s="3"/>
      <c r="T122" s="2"/>
      <c r="U122" s="3"/>
      <c r="V122" s="2"/>
      <c r="W122" s="3"/>
      <c r="X122" s="2"/>
      <c r="Y122" s="2"/>
      <c r="Z122" s="3">
        <f t="shared" ref="Z122:Z140" si="77">X122*Y122</f>
        <v>0</v>
      </c>
      <c r="AA122" s="2">
        <f t="shared" ref="AA122:AA140" si="78">T122+V122+Y122</f>
        <v>0</v>
      </c>
      <c r="AB122" s="3">
        <f t="shared" ref="AB122:AB140" si="79">U122+W122+Z122</f>
        <v>0</v>
      </c>
      <c r="AC122" s="2"/>
      <c r="AD122" s="109" t="b">
        <f t="shared" si="44"/>
        <v>1</v>
      </c>
      <c r="AE122" s="109" t="b">
        <f t="shared" si="45"/>
        <v>1</v>
      </c>
    </row>
    <row r="123" spans="1:31" ht="31.5">
      <c r="A123" s="2" t="s">
        <v>43</v>
      </c>
      <c r="B123" s="2" t="s">
        <v>78</v>
      </c>
      <c r="C123" s="2">
        <v>0</v>
      </c>
      <c r="D123" s="3">
        <v>0</v>
      </c>
      <c r="E123" s="2">
        <f>C123</f>
        <v>0</v>
      </c>
      <c r="F123" s="3">
        <f>D123</f>
        <v>0</v>
      </c>
      <c r="G123" s="108" t="e">
        <f t="shared" si="42"/>
        <v>#DIV/0!</v>
      </c>
      <c r="H123" s="108" t="e">
        <f t="shared" si="43"/>
        <v>#DIV/0!</v>
      </c>
      <c r="I123" s="2">
        <f t="shared" si="55"/>
        <v>0</v>
      </c>
      <c r="J123" s="3">
        <f t="shared" si="55"/>
        <v>0</v>
      </c>
      <c r="K123" s="2"/>
      <c r="L123" s="3"/>
      <c r="M123" s="2"/>
      <c r="N123" s="3"/>
      <c r="O123" s="2">
        <v>3</v>
      </c>
      <c r="P123" s="2"/>
      <c r="Q123" s="3">
        <f t="shared" si="76"/>
        <v>0</v>
      </c>
      <c r="R123" s="2">
        <f t="shared" ref="R123:R140" si="80">K123+M123+P123</f>
        <v>0</v>
      </c>
      <c r="S123" s="3">
        <f t="shared" ref="S123:S140" si="81">L123+N123+Q123</f>
        <v>0</v>
      </c>
      <c r="T123" s="2"/>
      <c r="U123" s="3"/>
      <c r="V123" s="2"/>
      <c r="W123" s="3"/>
      <c r="X123" s="2">
        <v>3</v>
      </c>
      <c r="Y123" s="2"/>
      <c r="Z123" s="3">
        <f t="shared" si="77"/>
        <v>0</v>
      </c>
      <c r="AA123" s="2">
        <f t="shared" si="78"/>
        <v>0</v>
      </c>
      <c r="AB123" s="3">
        <f t="shared" si="79"/>
        <v>0</v>
      </c>
      <c r="AC123" s="2"/>
      <c r="AD123" s="109" t="b">
        <f t="shared" si="44"/>
        <v>1</v>
      </c>
      <c r="AE123" s="109" t="b">
        <f t="shared" si="45"/>
        <v>1</v>
      </c>
    </row>
    <row r="124" spans="1:31" ht="78.75">
      <c r="A124" s="2" t="s">
        <v>45</v>
      </c>
      <c r="B124" s="2" t="s">
        <v>79</v>
      </c>
      <c r="C124" s="2">
        <v>0</v>
      </c>
      <c r="D124" s="3">
        <v>0</v>
      </c>
      <c r="E124" s="2"/>
      <c r="F124" s="3"/>
      <c r="G124" s="108" t="e">
        <f t="shared" si="42"/>
        <v>#DIV/0!</v>
      </c>
      <c r="H124" s="108" t="e">
        <f t="shared" si="43"/>
        <v>#DIV/0!</v>
      </c>
      <c r="I124" s="2">
        <f t="shared" si="55"/>
        <v>0</v>
      </c>
      <c r="J124" s="3">
        <f t="shared" si="55"/>
        <v>0</v>
      </c>
      <c r="K124" s="2"/>
      <c r="L124" s="3"/>
      <c r="M124" s="2"/>
      <c r="N124" s="3"/>
      <c r="O124" s="2">
        <v>3</v>
      </c>
      <c r="P124" s="2"/>
      <c r="Q124" s="3">
        <f t="shared" si="76"/>
        <v>0</v>
      </c>
      <c r="R124" s="2">
        <f t="shared" si="80"/>
        <v>0</v>
      </c>
      <c r="S124" s="3">
        <f t="shared" si="81"/>
        <v>0</v>
      </c>
      <c r="T124" s="2"/>
      <c r="U124" s="3"/>
      <c r="V124" s="2"/>
      <c r="W124" s="3"/>
      <c r="X124" s="2">
        <v>3</v>
      </c>
      <c r="Y124" s="2"/>
      <c r="Z124" s="3">
        <f t="shared" si="77"/>
        <v>0</v>
      </c>
      <c r="AA124" s="2">
        <f t="shared" si="78"/>
        <v>0</v>
      </c>
      <c r="AB124" s="3">
        <f t="shared" si="79"/>
        <v>0</v>
      </c>
      <c r="AC124" s="2"/>
      <c r="AD124" s="109" t="b">
        <f t="shared" si="44"/>
        <v>1</v>
      </c>
      <c r="AE124" s="109" t="b">
        <f t="shared" si="45"/>
        <v>1</v>
      </c>
    </row>
    <row r="125" spans="1:31" ht="78.75">
      <c r="A125" s="2" t="s">
        <v>47</v>
      </c>
      <c r="B125" s="2" t="s">
        <v>80</v>
      </c>
      <c r="C125" s="2">
        <v>0</v>
      </c>
      <c r="D125" s="3">
        <v>0</v>
      </c>
      <c r="E125" s="2"/>
      <c r="F125" s="3"/>
      <c r="G125" s="108" t="e">
        <f t="shared" si="42"/>
        <v>#DIV/0!</v>
      </c>
      <c r="H125" s="108" t="e">
        <f t="shared" si="43"/>
        <v>#DIV/0!</v>
      </c>
      <c r="I125" s="2">
        <f t="shared" si="55"/>
        <v>0</v>
      </c>
      <c r="J125" s="3">
        <f t="shared" si="55"/>
        <v>0</v>
      </c>
      <c r="K125" s="2"/>
      <c r="L125" s="3"/>
      <c r="M125" s="2"/>
      <c r="N125" s="3"/>
      <c r="O125" s="2">
        <v>9.6000000000000014</v>
      </c>
      <c r="P125" s="2"/>
      <c r="Q125" s="3">
        <f t="shared" si="76"/>
        <v>0</v>
      </c>
      <c r="R125" s="2">
        <f t="shared" si="80"/>
        <v>0</v>
      </c>
      <c r="S125" s="3">
        <f t="shared" si="81"/>
        <v>0</v>
      </c>
      <c r="T125" s="2"/>
      <c r="U125" s="3"/>
      <c r="V125" s="2"/>
      <c r="W125" s="3"/>
      <c r="X125" s="2">
        <v>9.6000000000000014</v>
      </c>
      <c r="Y125" s="2"/>
      <c r="Z125" s="3">
        <f t="shared" si="77"/>
        <v>0</v>
      </c>
      <c r="AA125" s="2">
        <f t="shared" si="78"/>
        <v>0</v>
      </c>
      <c r="AB125" s="3">
        <f t="shared" si="79"/>
        <v>0</v>
      </c>
      <c r="AC125" s="2"/>
      <c r="AD125" s="109" t="b">
        <f t="shared" si="44"/>
        <v>1</v>
      </c>
      <c r="AE125" s="109" t="b">
        <f t="shared" si="45"/>
        <v>1</v>
      </c>
    </row>
    <row r="126" spans="1:31" ht="126">
      <c r="A126" s="2" t="s">
        <v>49</v>
      </c>
      <c r="B126" s="2" t="s">
        <v>81</v>
      </c>
      <c r="C126" s="2">
        <v>0</v>
      </c>
      <c r="D126" s="3">
        <v>0</v>
      </c>
      <c r="E126" s="2"/>
      <c r="F126" s="3"/>
      <c r="G126" s="108" t="e">
        <f t="shared" si="42"/>
        <v>#DIV/0!</v>
      </c>
      <c r="H126" s="108" t="e">
        <f t="shared" si="43"/>
        <v>#DIV/0!</v>
      </c>
      <c r="I126" s="2">
        <f t="shared" si="55"/>
        <v>0</v>
      </c>
      <c r="J126" s="3">
        <f t="shared" si="55"/>
        <v>0</v>
      </c>
      <c r="K126" s="2"/>
      <c r="L126" s="3"/>
      <c r="M126" s="2"/>
      <c r="N126" s="3"/>
      <c r="O126" s="2">
        <v>2.88</v>
      </c>
      <c r="P126" s="2"/>
      <c r="Q126" s="3">
        <f t="shared" si="76"/>
        <v>0</v>
      </c>
      <c r="R126" s="2">
        <f t="shared" si="80"/>
        <v>0</v>
      </c>
      <c r="S126" s="3">
        <f t="shared" si="81"/>
        <v>0</v>
      </c>
      <c r="T126" s="2"/>
      <c r="U126" s="3"/>
      <c r="V126" s="2"/>
      <c r="W126" s="3"/>
      <c r="X126" s="2">
        <v>2.88</v>
      </c>
      <c r="Y126" s="2"/>
      <c r="Z126" s="3">
        <f t="shared" si="77"/>
        <v>0</v>
      </c>
      <c r="AA126" s="2">
        <f t="shared" si="78"/>
        <v>0</v>
      </c>
      <c r="AB126" s="3">
        <f t="shared" si="79"/>
        <v>0</v>
      </c>
      <c r="AC126" s="2"/>
      <c r="AD126" s="109" t="b">
        <f t="shared" si="44"/>
        <v>1</v>
      </c>
      <c r="AE126" s="109" t="b">
        <f t="shared" si="45"/>
        <v>1</v>
      </c>
    </row>
    <row r="127" spans="1:31" ht="47.25">
      <c r="A127" s="2" t="s">
        <v>51</v>
      </c>
      <c r="B127" s="2" t="s">
        <v>82</v>
      </c>
      <c r="C127" s="2">
        <v>0</v>
      </c>
      <c r="D127" s="3">
        <v>0</v>
      </c>
      <c r="E127" s="2">
        <f t="shared" ref="E127:F130" si="82">C127</f>
        <v>0</v>
      </c>
      <c r="F127" s="3">
        <f t="shared" si="82"/>
        <v>0</v>
      </c>
      <c r="G127" s="108" t="e">
        <f t="shared" si="42"/>
        <v>#DIV/0!</v>
      </c>
      <c r="H127" s="108" t="e">
        <f t="shared" si="43"/>
        <v>#DIV/0!</v>
      </c>
      <c r="I127" s="2">
        <f t="shared" si="55"/>
        <v>0</v>
      </c>
      <c r="J127" s="3">
        <f t="shared" si="55"/>
        <v>0</v>
      </c>
      <c r="K127" s="2"/>
      <c r="L127" s="3"/>
      <c r="M127" s="2"/>
      <c r="N127" s="3"/>
      <c r="O127" s="2">
        <v>1.5</v>
      </c>
      <c r="P127" s="2"/>
      <c r="Q127" s="3">
        <f t="shared" si="76"/>
        <v>0</v>
      </c>
      <c r="R127" s="2">
        <f t="shared" si="80"/>
        <v>0</v>
      </c>
      <c r="S127" s="3">
        <f t="shared" si="81"/>
        <v>0</v>
      </c>
      <c r="T127" s="2"/>
      <c r="U127" s="3"/>
      <c r="V127" s="2"/>
      <c r="W127" s="3"/>
      <c r="X127" s="2">
        <v>1.5</v>
      </c>
      <c r="Y127" s="2"/>
      <c r="Z127" s="3">
        <f t="shared" si="77"/>
        <v>0</v>
      </c>
      <c r="AA127" s="2">
        <f t="shared" si="78"/>
        <v>0</v>
      </c>
      <c r="AB127" s="3">
        <f t="shared" si="79"/>
        <v>0</v>
      </c>
      <c r="AC127" s="2"/>
      <c r="AD127" s="109" t="b">
        <f t="shared" si="44"/>
        <v>1</v>
      </c>
      <c r="AE127" s="109" t="b">
        <f t="shared" si="45"/>
        <v>1</v>
      </c>
    </row>
    <row r="128" spans="1:31" ht="47.25">
      <c r="A128" s="2" t="s">
        <v>53</v>
      </c>
      <c r="B128" s="2" t="s">
        <v>52</v>
      </c>
      <c r="C128" s="2">
        <v>0</v>
      </c>
      <c r="D128" s="3">
        <v>0</v>
      </c>
      <c r="E128" s="2">
        <f t="shared" si="82"/>
        <v>0</v>
      </c>
      <c r="F128" s="3">
        <f t="shared" si="82"/>
        <v>0</v>
      </c>
      <c r="G128" s="108" t="e">
        <f t="shared" si="42"/>
        <v>#DIV/0!</v>
      </c>
      <c r="H128" s="108" t="e">
        <f t="shared" si="43"/>
        <v>#DIV/0!</v>
      </c>
      <c r="I128" s="2">
        <f t="shared" si="55"/>
        <v>0</v>
      </c>
      <c r="J128" s="3">
        <f t="shared" si="55"/>
        <v>0</v>
      </c>
      <c r="K128" s="2"/>
      <c r="L128" s="3"/>
      <c r="M128" s="2"/>
      <c r="N128" s="3"/>
      <c r="O128" s="2">
        <v>1.2000000000000002</v>
      </c>
      <c r="P128" s="2"/>
      <c r="Q128" s="3">
        <f t="shared" si="76"/>
        <v>0</v>
      </c>
      <c r="R128" s="2">
        <f t="shared" si="80"/>
        <v>0</v>
      </c>
      <c r="S128" s="3">
        <f t="shared" si="81"/>
        <v>0</v>
      </c>
      <c r="T128" s="2"/>
      <c r="U128" s="3"/>
      <c r="V128" s="2"/>
      <c r="W128" s="3"/>
      <c r="X128" s="2">
        <v>1.2000000000000002</v>
      </c>
      <c r="Y128" s="2"/>
      <c r="Z128" s="3">
        <f t="shared" si="77"/>
        <v>0</v>
      </c>
      <c r="AA128" s="2">
        <f t="shared" si="78"/>
        <v>0</v>
      </c>
      <c r="AB128" s="3">
        <f t="shared" si="79"/>
        <v>0</v>
      </c>
      <c r="AC128" s="2"/>
      <c r="AD128" s="109" t="b">
        <f t="shared" si="44"/>
        <v>1</v>
      </c>
      <c r="AE128" s="109" t="b">
        <f t="shared" si="45"/>
        <v>1</v>
      </c>
    </row>
    <row r="129" spans="1:31" ht="94.5">
      <c r="A129" s="2">
        <v>3.25</v>
      </c>
      <c r="B129" s="2" t="s">
        <v>83</v>
      </c>
      <c r="C129" s="2">
        <v>0</v>
      </c>
      <c r="D129" s="3">
        <v>0</v>
      </c>
      <c r="E129" s="2">
        <f t="shared" si="82"/>
        <v>0</v>
      </c>
      <c r="F129" s="3">
        <f t="shared" si="82"/>
        <v>0</v>
      </c>
      <c r="G129" s="108" t="e">
        <f t="shared" si="42"/>
        <v>#DIV/0!</v>
      </c>
      <c r="H129" s="108" t="e">
        <f t="shared" si="43"/>
        <v>#DIV/0!</v>
      </c>
      <c r="I129" s="2">
        <f t="shared" si="55"/>
        <v>0</v>
      </c>
      <c r="J129" s="3">
        <f t="shared" si="55"/>
        <v>0</v>
      </c>
      <c r="K129" s="2"/>
      <c r="L129" s="3"/>
      <c r="M129" s="2"/>
      <c r="N129" s="3"/>
      <c r="O129" s="2">
        <v>1.2000000000000002</v>
      </c>
      <c r="P129" s="2"/>
      <c r="Q129" s="3">
        <f t="shared" si="76"/>
        <v>0</v>
      </c>
      <c r="R129" s="2">
        <f t="shared" si="80"/>
        <v>0</v>
      </c>
      <c r="S129" s="3">
        <f t="shared" si="81"/>
        <v>0</v>
      </c>
      <c r="T129" s="2"/>
      <c r="U129" s="3"/>
      <c r="V129" s="2"/>
      <c r="W129" s="3"/>
      <c r="X129" s="2">
        <v>1.2000000000000002</v>
      </c>
      <c r="Y129" s="2"/>
      <c r="Z129" s="3">
        <f t="shared" si="77"/>
        <v>0</v>
      </c>
      <c r="AA129" s="2">
        <f t="shared" si="78"/>
        <v>0</v>
      </c>
      <c r="AB129" s="3">
        <f t="shared" si="79"/>
        <v>0</v>
      </c>
      <c r="AC129" s="2"/>
      <c r="AD129" s="109" t="b">
        <f t="shared" si="44"/>
        <v>1</v>
      </c>
      <c r="AE129" s="109" t="b">
        <f t="shared" si="45"/>
        <v>1</v>
      </c>
    </row>
    <row r="130" spans="1:31" ht="78.75">
      <c r="A130" s="2">
        <f t="shared" ref="A130:A138" si="83">+A129+0.01</f>
        <v>3.26</v>
      </c>
      <c r="B130" s="2" t="s">
        <v>85</v>
      </c>
      <c r="C130" s="2">
        <v>0</v>
      </c>
      <c r="D130" s="3">
        <v>0</v>
      </c>
      <c r="E130" s="2">
        <f t="shared" si="82"/>
        <v>0</v>
      </c>
      <c r="F130" s="3">
        <f t="shared" si="82"/>
        <v>0</v>
      </c>
      <c r="G130" s="108" t="e">
        <f t="shared" si="42"/>
        <v>#DIV/0!</v>
      </c>
      <c r="H130" s="108" t="e">
        <f t="shared" si="43"/>
        <v>#DIV/0!</v>
      </c>
      <c r="I130" s="2">
        <f t="shared" si="55"/>
        <v>0</v>
      </c>
      <c r="J130" s="3">
        <f t="shared" si="55"/>
        <v>0</v>
      </c>
      <c r="K130" s="2"/>
      <c r="L130" s="3"/>
      <c r="M130" s="2"/>
      <c r="N130" s="3"/>
      <c r="O130" s="2">
        <v>1.7999999999999998</v>
      </c>
      <c r="P130" s="2"/>
      <c r="Q130" s="3">
        <f t="shared" si="76"/>
        <v>0</v>
      </c>
      <c r="R130" s="2">
        <f t="shared" si="80"/>
        <v>0</v>
      </c>
      <c r="S130" s="3">
        <f t="shared" si="81"/>
        <v>0</v>
      </c>
      <c r="T130" s="2"/>
      <c r="U130" s="3"/>
      <c r="V130" s="2"/>
      <c r="W130" s="3"/>
      <c r="X130" s="2">
        <v>1.7999999999999998</v>
      </c>
      <c r="Y130" s="2"/>
      <c r="Z130" s="3">
        <f t="shared" si="77"/>
        <v>0</v>
      </c>
      <c r="AA130" s="2">
        <f t="shared" si="78"/>
        <v>0</v>
      </c>
      <c r="AB130" s="3">
        <f t="shared" si="79"/>
        <v>0</v>
      </c>
      <c r="AC130" s="2"/>
      <c r="AD130" s="109" t="b">
        <f t="shared" si="44"/>
        <v>1</v>
      </c>
      <c r="AE130" s="109" t="b">
        <f t="shared" si="45"/>
        <v>1</v>
      </c>
    </row>
    <row r="131" spans="1:31" ht="47.25">
      <c r="A131" s="2">
        <f t="shared" si="83"/>
        <v>3.2699999999999996</v>
      </c>
      <c r="B131" s="2" t="s">
        <v>86</v>
      </c>
      <c r="C131" s="2">
        <v>0</v>
      </c>
      <c r="D131" s="3">
        <v>0</v>
      </c>
      <c r="E131" s="2"/>
      <c r="F131" s="3"/>
      <c r="G131" s="108" t="e">
        <f t="shared" si="42"/>
        <v>#DIV/0!</v>
      </c>
      <c r="H131" s="108" t="e">
        <f t="shared" si="43"/>
        <v>#DIV/0!</v>
      </c>
      <c r="I131" s="2">
        <f t="shared" si="55"/>
        <v>0</v>
      </c>
      <c r="J131" s="3">
        <f t="shared" si="55"/>
        <v>0</v>
      </c>
      <c r="K131" s="2"/>
      <c r="L131" s="3"/>
      <c r="M131" s="2"/>
      <c r="N131" s="3"/>
      <c r="O131" s="2">
        <v>1</v>
      </c>
      <c r="P131" s="2"/>
      <c r="Q131" s="3">
        <f t="shared" si="76"/>
        <v>0</v>
      </c>
      <c r="R131" s="2">
        <f t="shared" si="80"/>
        <v>0</v>
      </c>
      <c r="S131" s="3">
        <f t="shared" si="81"/>
        <v>0</v>
      </c>
      <c r="T131" s="2"/>
      <c r="U131" s="3"/>
      <c r="V131" s="2"/>
      <c r="W131" s="3"/>
      <c r="X131" s="2">
        <v>1</v>
      </c>
      <c r="Y131" s="2"/>
      <c r="Z131" s="3">
        <f t="shared" si="77"/>
        <v>0</v>
      </c>
      <c r="AA131" s="2">
        <f t="shared" si="78"/>
        <v>0</v>
      </c>
      <c r="AB131" s="3">
        <f t="shared" si="79"/>
        <v>0</v>
      </c>
      <c r="AC131" s="2"/>
      <c r="AD131" s="109" t="b">
        <f t="shared" si="44"/>
        <v>1</v>
      </c>
      <c r="AE131" s="109" t="b">
        <f t="shared" si="45"/>
        <v>1</v>
      </c>
    </row>
    <row r="132" spans="1:31" ht="63">
      <c r="A132" s="2">
        <f t="shared" si="83"/>
        <v>3.2799999999999994</v>
      </c>
      <c r="B132" s="2" t="s">
        <v>87</v>
      </c>
      <c r="C132" s="2">
        <v>0</v>
      </c>
      <c r="D132" s="3">
        <v>0</v>
      </c>
      <c r="E132" s="2">
        <f>C132</f>
        <v>0</v>
      </c>
      <c r="F132" s="3">
        <f>D132*60%</f>
        <v>0</v>
      </c>
      <c r="G132" s="108" t="e">
        <f t="shared" si="42"/>
        <v>#DIV/0!</v>
      </c>
      <c r="H132" s="108" t="e">
        <f t="shared" si="43"/>
        <v>#DIV/0!</v>
      </c>
      <c r="I132" s="2">
        <f t="shared" si="55"/>
        <v>0</v>
      </c>
      <c r="J132" s="3">
        <f t="shared" si="55"/>
        <v>0</v>
      </c>
      <c r="K132" s="2"/>
      <c r="L132" s="3"/>
      <c r="M132" s="2"/>
      <c r="N132" s="3"/>
      <c r="O132" s="2">
        <v>1</v>
      </c>
      <c r="P132" s="2"/>
      <c r="Q132" s="3">
        <f t="shared" si="76"/>
        <v>0</v>
      </c>
      <c r="R132" s="2">
        <f t="shared" si="80"/>
        <v>0</v>
      </c>
      <c r="S132" s="3">
        <f t="shared" si="81"/>
        <v>0</v>
      </c>
      <c r="T132" s="2"/>
      <c r="U132" s="3"/>
      <c r="V132" s="2"/>
      <c r="W132" s="3"/>
      <c r="X132" s="2">
        <v>1</v>
      </c>
      <c r="Y132" s="2"/>
      <c r="Z132" s="3">
        <f t="shared" si="77"/>
        <v>0</v>
      </c>
      <c r="AA132" s="2">
        <f t="shared" si="78"/>
        <v>0</v>
      </c>
      <c r="AB132" s="3">
        <f t="shared" si="79"/>
        <v>0</v>
      </c>
      <c r="AC132" s="2"/>
      <c r="AD132" s="109" t="b">
        <f t="shared" si="44"/>
        <v>1</v>
      </c>
      <c r="AE132" s="109" t="b">
        <f t="shared" si="45"/>
        <v>1</v>
      </c>
    </row>
    <row r="133" spans="1:31" ht="63">
      <c r="A133" s="2">
        <f t="shared" si="83"/>
        <v>3.2899999999999991</v>
      </c>
      <c r="B133" s="2" t="s">
        <v>88</v>
      </c>
      <c r="C133" s="2">
        <v>0</v>
      </c>
      <c r="D133" s="3">
        <v>0</v>
      </c>
      <c r="E133" s="2">
        <f>C133</f>
        <v>0</v>
      </c>
      <c r="F133" s="3">
        <f>D133*80%</f>
        <v>0</v>
      </c>
      <c r="G133" s="108" t="e">
        <f t="shared" si="42"/>
        <v>#DIV/0!</v>
      </c>
      <c r="H133" s="108" t="e">
        <f t="shared" si="43"/>
        <v>#DIV/0!</v>
      </c>
      <c r="I133" s="2">
        <f t="shared" ref="I133:J191" si="84">C133-E133</f>
        <v>0</v>
      </c>
      <c r="J133" s="3">
        <f t="shared" si="84"/>
        <v>0</v>
      </c>
      <c r="K133" s="2"/>
      <c r="L133" s="3"/>
      <c r="M133" s="2"/>
      <c r="N133" s="3"/>
      <c r="O133" s="2">
        <v>1.25</v>
      </c>
      <c r="P133" s="2"/>
      <c r="Q133" s="3">
        <f t="shared" si="76"/>
        <v>0</v>
      </c>
      <c r="R133" s="2">
        <f t="shared" si="80"/>
        <v>0</v>
      </c>
      <c r="S133" s="3">
        <f t="shared" si="81"/>
        <v>0</v>
      </c>
      <c r="T133" s="2"/>
      <c r="U133" s="3"/>
      <c r="V133" s="2"/>
      <c r="W133" s="3"/>
      <c r="X133" s="2">
        <v>1.25</v>
      </c>
      <c r="Y133" s="2"/>
      <c r="Z133" s="3">
        <f t="shared" si="77"/>
        <v>0</v>
      </c>
      <c r="AA133" s="2">
        <f t="shared" si="78"/>
        <v>0</v>
      </c>
      <c r="AB133" s="3">
        <f t="shared" si="79"/>
        <v>0</v>
      </c>
      <c r="AC133" s="2"/>
      <c r="AD133" s="109" t="b">
        <f t="shared" si="44"/>
        <v>1</v>
      </c>
      <c r="AE133" s="109" t="b">
        <f t="shared" si="45"/>
        <v>1</v>
      </c>
    </row>
    <row r="134" spans="1:31" ht="47.25">
      <c r="A134" s="2">
        <f t="shared" si="83"/>
        <v>3.2999999999999989</v>
      </c>
      <c r="B134" s="2" t="s">
        <v>89</v>
      </c>
      <c r="C134" s="2">
        <v>0</v>
      </c>
      <c r="D134" s="3">
        <v>0</v>
      </c>
      <c r="E134" s="2">
        <f>C134</f>
        <v>0</v>
      </c>
      <c r="F134" s="3">
        <f>D134*60%</f>
        <v>0</v>
      </c>
      <c r="G134" s="108" t="e">
        <f t="shared" si="42"/>
        <v>#DIV/0!</v>
      </c>
      <c r="H134" s="108" t="e">
        <f t="shared" si="43"/>
        <v>#DIV/0!</v>
      </c>
      <c r="I134" s="2">
        <f t="shared" si="84"/>
        <v>0</v>
      </c>
      <c r="J134" s="3">
        <f t="shared" si="84"/>
        <v>0</v>
      </c>
      <c r="K134" s="2"/>
      <c r="L134" s="3"/>
      <c r="M134" s="2"/>
      <c r="N134" s="3"/>
      <c r="O134" s="2">
        <v>0.75</v>
      </c>
      <c r="P134" s="2"/>
      <c r="Q134" s="3">
        <f t="shared" si="76"/>
        <v>0</v>
      </c>
      <c r="R134" s="2">
        <f t="shared" si="80"/>
        <v>0</v>
      </c>
      <c r="S134" s="3">
        <f t="shared" si="81"/>
        <v>0</v>
      </c>
      <c r="T134" s="2"/>
      <c r="U134" s="3"/>
      <c r="V134" s="2"/>
      <c r="W134" s="3"/>
      <c r="X134" s="2">
        <v>0.75</v>
      </c>
      <c r="Y134" s="2"/>
      <c r="Z134" s="3">
        <f t="shared" si="77"/>
        <v>0</v>
      </c>
      <c r="AA134" s="2">
        <f t="shared" si="78"/>
        <v>0</v>
      </c>
      <c r="AB134" s="3">
        <f t="shared" si="79"/>
        <v>0</v>
      </c>
      <c r="AC134" s="2"/>
      <c r="AD134" s="109" t="b">
        <f t="shared" si="44"/>
        <v>1</v>
      </c>
      <c r="AE134" s="109" t="b">
        <f t="shared" si="45"/>
        <v>1</v>
      </c>
    </row>
    <row r="135" spans="1:31" ht="47.25">
      <c r="A135" s="2">
        <f t="shared" si="83"/>
        <v>3.3099999999999987</v>
      </c>
      <c r="B135" s="2" t="s">
        <v>90</v>
      </c>
      <c r="C135" s="2">
        <v>0</v>
      </c>
      <c r="D135" s="3">
        <v>0</v>
      </c>
      <c r="E135" s="2">
        <f>C135</f>
        <v>0</v>
      </c>
      <c r="F135" s="3">
        <f>D135*91%</f>
        <v>0</v>
      </c>
      <c r="G135" s="108" t="e">
        <f t="shared" si="42"/>
        <v>#DIV/0!</v>
      </c>
      <c r="H135" s="108" t="e">
        <f t="shared" si="43"/>
        <v>#DIV/0!</v>
      </c>
      <c r="I135" s="2">
        <f t="shared" si="84"/>
        <v>0</v>
      </c>
      <c r="J135" s="3">
        <f t="shared" si="84"/>
        <v>0</v>
      </c>
      <c r="K135" s="2"/>
      <c r="L135" s="3"/>
      <c r="M135" s="2"/>
      <c r="N135" s="3"/>
      <c r="O135" s="2">
        <v>0.75</v>
      </c>
      <c r="P135" s="2"/>
      <c r="Q135" s="3">
        <f t="shared" si="76"/>
        <v>0</v>
      </c>
      <c r="R135" s="2">
        <f t="shared" si="80"/>
        <v>0</v>
      </c>
      <c r="S135" s="3">
        <f t="shared" si="81"/>
        <v>0</v>
      </c>
      <c r="T135" s="2"/>
      <c r="U135" s="3"/>
      <c r="V135" s="2"/>
      <c r="W135" s="3"/>
      <c r="X135" s="2">
        <v>0.75</v>
      </c>
      <c r="Y135" s="2"/>
      <c r="Z135" s="3">
        <f t="shared" si="77"/>
        <v>0</v>
      </c>
      <c r="AA135" s="2">
        <f t="shared" si="78"/>
        <v>0</v>
      </c>
      <c r="AB135" s="3">
        <f t="shared" si="79"/>
        <v>0</v>
      </c>
      <c r="AC135" s="2"/>
      <c r="AD135" s="109" t="b">
        <f t="shared" si="44"/>
        <v>1</v>
      </c>
      <c r="AE135" s="109" t="b">
        <f t="shared" si="45"/>
        <v>1</v>
      </c>
    </row>
    <row r="136" spans="1:31" ht="47.25">
      <c r="A136" s="2">
        <f t="shared" si="83"/>
        <v>3.3199999999999985</v>
      </c>
      <c r="B136" s="2" t="s">
        <v>91</v>
      </c>
      <c r="C136" s="2">
        <v>0</v>
      </c>
      <c r="D136" s="3">
        <v>0</v>
      </c>
      <c r="E136" s="2"/>
      <c r="F136" s="3"/>
      <c r="G136" s="108" t="e">
        <f t="shared" ref="G136:G199" si="85">E136/C136</f>
        <v>#DIV/0!</v>
      </c>
      <c r="H136" s="108" t="e">
        <f t="shared" ref="H136:H199" si="86">F136/D136</f>
        <v>#DIV/0!</v>
      </c>
      <c r="I136" s="2">
        <f t="shared" si="84"/>
        <v>0</v>
      </c>
      <c r="J136" s="3">
        <f t="shared" si="84"/>
        <v>0</v>
      </c>
      <c r="K136" s="2"/>
      <c r="L136" s="3"/>
      <c r="M136" s="2"/>
      <c r="N136" s="3"/>
      <c r="O136" s="2">
        <v>0.2</v>
      </c>
      <c r="P136" s="2"/>
      <c r="Q136" s="3">
        <f t="shared" si="76"/>
        <v>0</v>
      </c>
      <c r="R136" s="2">
        <f t="shared" si="80"/>
        <v>0</v>
      </c>
      <c r="S136" s="3">
        <f t="shared" si="81"/>
        <v>0</v>
      </c>
      <c r="T136" s="2"/>
      <c r="U136" s="3"/>
      <c r="V136" s="2"/>
      <c r="W136" s="3"/>
      <c r="X136" s="2">
        <v>0.2</v>
      </c>
      <c r="Y136" s="2"/>
      <c r="Z136" s="3">
        <f t="shared" si="77"/>
        <v>0</v>
      </c>
      <c r="AA136" s="2">
        <f t="shared" si="78"/>
        <v>0</v>
      </c>
      <c r="AB136" s="3">
        <f t="shared" si="79"/>
        <v>0</v>
      </c>
      <c r="AC136" s="2"/>
      <c r="AD136" s="109" t="b">
        <f t="shared" ref="AD136:AD199" si="87">X136*Y136=Z136</f>
        <v>1</v>
      </c>
      <c r="AE136" s="109" t="b">
        <f t="shared" ref="AE136:AE199" si="88">U136+W136+Z136=AB136</f>
        <v>1</v>
      </c>
    </row>
    <row r="137" spans="1:31" ht="47.25">
      <c r="A137" s="2">
        <f t="shared" si="83"/>
        <v>3.3299999999999983</v>
      </c>
      <c r="B137" s="2" t="s">
        <v>92</v>
      </c>
      <c r="C137" s="2">
        <v>0</v>
      </c>
      <c r="D137" s="3">
        <v>0</v>
      </c>
      <c r="E137" s="2"/>
      <c r="F137" s="3"/>
      <c r="G137" s="108" t="e">
        <f t="shared" si="85"/>
        <v>#DIV/0!</v>
      </c>
      <c r="H137" s="108" t="e">
        <f t="shared" si="86"/>
        <v>#DIV/0!</v>
      </c>
      <c r="I137" s="2">
        <f t="shared" si="84"/>
        <v>0</v>
      </c>
      <c r="J137" s="3">
        <f t="shared" si="84"/>
        <v>0</v>
      </c>
      <c r="K137" s="2"/>
      <c r="L137" s="3"/>
      <c r="M137" s="2"/>
      <c r="N137" s="3"/>
      <c r="O137" s="2">
        <v>0.2</v>
      </c>
      <c r="P137" s="2"/>
      <c r="Q137" s="3">
        <f t="shared" si="76"/>
        <v>0</v>
      </c>
      <c r="R137" s="2">
        <f t="shared" si="80"/>
        <v>0</v>
      </c>
      <c r="S137" s="3">
        <f t="shared" si="81"/>
        <v>0</v>
      </c>
      <c r="T137" s="2"/>
      <c r="U137" s="3"/>
      <c r="V137" s="2"/>
      <c r="W137" s="3"/>
      <c r="X137" s="2">
        <v>0.2</v>
      </c>
      <c r="Y137" s="2"/>
      <c r="Z137" s="3">
        <f t="shared" si="77"/>
        <v>0</v>
      </c>
      <c r="AA137" s="2">
        <f t="shared" si="78"/>
        <v>0</v>
      </c>
      <c r="AB137" s="3">
        <f t="shared" si="79"/>
        <v>0</v>
      </c>
      <c r="AC137" s="2"/>
      <c r="AD137" s="109" t="b">
        <f t="shared" si="87"/>
        <v>1</v>
      </c>
      <c r="AE137" s="109" t="b">
        <f t="shared" si="88"/>
        <v>1</v>
      </c>
    </row>
    <row r="138" spans="1:31" ht="47.25">
      <c r="A138" s="2">
        <f t="shared" si="83"/>
        <v>3.3399999999999981</v>
      </c>
      <c r="B138" s="2" t="s">
        <v>93</v>
      </c>
      <c r="C138" s="2">
        <v>0</v>
      </c>
      <c r="D138" s="3">
        <v>0</v>
      </c>
      <c r="E138" s="2"/>
      <c r="F138" s="3"/>
      <c r="G138" s="108" t="e">
        <f t="shared" si="85"/>
        <v>#DIV/0!</v>
      </c>
      <c r="H138" s="108" t="e">
        <f t="shared" si="86"/>
        <v>#DIV/0!</v>
      </c>
      <c r="I138" s="2">
        <f t="shared" si="84"/>
        <v>0</v>
      </c>
      <c r="J138" s="3">
        <f t="shared" si="84"/>
        <v>0</v>
      </c>
      <c r="K138" s="2"/>
      <c r="L138" s="3"/>
      <c r="M138" s="2"/>
      <c r="N138" s="3"/>
      <c r="O138" s="2"/>
      <c r="P138" s="2"/>
      <c r="Q138" s="3">
        <f t="shared" si="76"/>
        <v>0</v>
      </c>
      <c r="R138" s="2">
        <f t="shared" si="80"/>
        <v>0</v>
      </c>
      <c r="S138" s="3">
        <f t="shared" si="81"/>
        <v>0</v>
      </c>
      <c r="T138" s="2"/>
      <c r="U138" s="3"/>
      <c r="V138" s="2"/>
      <c r="W138" s="3"/>
      <c r="X138" s="2"/>
      <c r="Y138" s="2"/>
      <c r="Z138" s="3">
        <f t="shared" si="77"/>
        <v>0</v>
      </c>
      <c r="AA138" s="2">
        <f t="shared" si="78"/>
        <v>0</v>
      </c>
      <c r="AB138" s="3">
        <f t="shared" si="79"/>
        <v>0</v>
      </c>
      <c r="AC138" s="2"/>
      <c r="AD138" s="109" t="b">
        <f t="shared" si="87"/>
        <v>1</v>
      </c>
      <c r="AE138" s="109" t="b">
        <f t="shared" si="88"/>
        <v>1</v>
      </c>
    </row>
    <row r="139" spans="1:31" ht="47.25">
      <c r="A139" s="2">
        <v>3.35</v>
      </c>
      <c r="B139" s="2" t="s">
        <v>94</v>
      </c>
      <c r="C139" s="2">
        <v>0</v>
      </c>
      <c r="D139" s="3">
        <v>0</v>
      </c>
      <c r="E139" s="2">
        <f>C139</f>
        <v>0</v>
      </c>
      <c r="F139" s="3">
        <f>D139*50%</f>
        <v>0</v>
      </c>
      <c r="G139" s="108" t="e">
        <f t="shared" si="85"/>
        <v>#DIV/0!</v>
      </c>
      <c r="H139" s="108" t="e">
        <f t="shared" si="86"/>
        <v>#DIV/0!</v>
      </c>
      <c r="I139" s="2">
        <f t="shared" si="84"/>
        <v>0</v>
      </c>
      <c r="J139" s="3">
        <f t="shared" si="84"/>
        <v>0</v>
      </c>
      <c r="K139" s="2"/>
      <c r="L139" s="3"/>
      <c r="M139" s="2"/>
      <c r="N139" s="3"/>
      <c r="O139" s="2">
        <v>0.5</v>
      </c>
      <c r="P139" s="2"/>
      <c r="Q139" s="3">
        <f t="shared" si="76"/>
        <v>0</v>
      </c>
      <c r="R139" s="2">
        <f t="shared" si="80"/>
        <v>0</v>
      </c>
      <c r="S139" s="3">
        <f t="shared" si="81"/>
        <v>0</v>
      </c>
      <c r="T139" s="2"/>
      <c r="U139" s="3"/>
      <c r="V139" s="2"/>
      <c r="W139" s="3"/>
      <c r="X139" s="2">
        <v>0.5</v>
      </c>
      <c r="Y139" s="2"/>
      <c r="Z139" s="3">
        <f t="shared" si="77"/>
        <v>0</v>
      </c>
      <c r="AA139" s="2">
        <f t="shared" si="78"/>
        <v>0</v>
      </c>
      <c r="AB139" s="3">
        <f t="shared" si="79"/>
        <v>0</v>
      </c>
      <c r="AC139" s="2"/>
      <c r="AD139" s="109" t="b">
        <f t="shared" si="87"/>
        <v>1</v>
      </c>
      <c r="AE139" s="109" t="b">
        <f t="shared" si="88"/>
        <v>1</v>
      </c>
    </row>
    <row r="140" spans="1:31" ht="63">
      <c r="A140" s="2">
        <v>3.36</v>
      </c>
      <c r="B140" s="2" t="s">
        <v>95</v>
      </c>
      <c r="C140" s="2">
        <v>0</v>
      </c>
      <c r="D140" s="3">
        <v>0</v>
      </c>
      <c r="E140" s="2"/>
      <c r="F140" s="3"/>
      <c r="G140" s="108" t="e">
        <f t="shared" si="85"/>
        <v>#DIV/0!</v>
      </c>
      <c r="H140" s="108" t="e">
        <f t="shared" si="86"/>
        <v>#DIV/0!</v>
      </c>
      <c r="I140" s="2">
        <f>C140-E140</f>
        <v>0</v>
      </c>
      <c r="J140" s="3">
        <f>D140-F140</f>
        <v>0</v>
      </c>
      <c r="K140" s="2"/>
      <c r="L140" s="3"/>
      <c r="M140" s="2"/>
      <c r="N140" s="3"/>
      <c r="O140" s="2">
        <v>0.2</v>
      </c>
      <c r="P140" s="2"/>
      <c r="Q140" s="3">
        <f t="shared" si="76"/>
        <v>0</v>
      </c>
      <c r="R140" s="2">
        <f t="shared" si="80"/>
        <v>0</v>
      </c>
      <c r="S140" s="3">
        <f t="shared" si="81"/>
        <v>0</v>
      </c>
      <c r="T140" s="2"/>
      <c r="U140" s="3"/>
      <c r="V140" s="2"/>
      <c r="W140" s="3"/>
      <c r="X140" s="2">
        <v>0.2</v>
      </c>
      <c r="Y140" s="2"/>
      <c r="Z140" s="3">
        <f t="shared" si="77"/>
        <v>0</v>
      </c>
      <c r="AA140" s="2">
        <f t="shared" si="78"/>
        <v>0</v>
      </c>
      <c r="AB140" s="3">
        <f t="shared" si="79"/>
        <v>0</v>
      </c>
      <c r="AC140" s="2"/>
      <c r="AD140" s="109" t="b">
        <f t="shared" si="87"/>
        <v>1</v>
      </c>
      <c r="AE140" s="109" t="b">
        <f t="shared" si="88"/>
        <v>1</v>
      </c>
    </row>
    <row r="141" spans="1:31" s="176" customFormat="1" ht="31.5">
      <c r="A141" s="4"/>
      <c r="B141" s="4" t="s">
        <v>67</v>
      </c>
      <c r="C141" s="4">
        <f>SUM(C119:C140)</f>
        <v>0</v>
      </c>
      <c r="D141" s="5">
        <f>SUM(D119:D140)</f>
        <v>0</v>
      </c>
      <c r="E141" s="4">
        <f>SUM(E119:E140)</f>
        <v>0</v>
      </c>
      <c r="F141" s="5">
        <f>SUM(F119:F140)</f>
        <v>0</v>
      </c>
      <c r="G141" s="175" t="e">
        <f t="shared" si="85"/>
        <v>#DIV/0!</v>
      </c>
      <c r="H141" s="175" t="e">
        <f t="shared" si="86"/>
        <v>#DIV/0!</v>
      </c>
      <c r="I141" s="4">
        <f t="shared" ref="I141:N141" si="89">SUM(I119:I140)</f>
        <v>0</v>
      </c>
      <c r="J141" s="5">
        <f t="shared" si="89"/>
        <v>0</v>
      </c>
      <c r="K141" s="4">
        <f t="shared" si="89"/>
        <v>0</v>
      </c>
      <c r="L141" s="5">
        <f t="shared" si="89"/>
        <v>0</v>
      </c>
      <c r="M141" s="4">
        <f t="shared" si="89"/>
        <v>0</v>
      </c>
      <c r="N141" s="5">
        <f t="shared" si="89"/>
        <v>0</v>
      </c>
      <c r="O141" s="4">
        <f t="shared" ref="O141:W141" si="90">SUM(O119:O140)</f>
        <v>50.230000000000011</v>
      </c>
      <c r="P141" s="4">
        <f t="shared" si="90"/>
        <v>0</v>
      </c>
      <c r="Q141" s="5">
        <f t="shared" si="90"/>
        <v>0</v>
      </c>
      <c r="R141" s="4">
        <f t="shared" si="90"/>
        <v>0</v>
      </c>
      <c r="S141" s="5">
        <f t="shared" si="90"/>
        <v>0</v>
      </c>
      <c r="T141" s="4">
        <f t="shared" si="90"/>
        <v>0</v>
      </c>
      <c r="U141" s="5">
        <f t="shared" si="90"/>
        <v>0</v>
      </c>
      <c r="V141" s="4">
        <f t="shared" si="90"/>
        <v>0</v>
      </c>
      <c r="W141" s="5">
        <f t="shared" si="90"/>
        <v>0</v>
      </c>
      <c r="X141" s="4">
        <v>50.230000000000011</v>
      </c>
      <c r="Y141" s="4">
        <f>SUM(Y119:Y140)</f>
        <v>0</v>
      </c>
      <c r="Z141" s="5">
        <f>SUM(Z119:Z140)</f>
        <v>0</v>
      </c>
      <c r="AA141" s="4">
        <f>SUM(AA119:AA140)</f>
        <v>0</v>
      </c>
      <c r="AB141" s="5">
        <f>SUM(AB119:AB140)</f>
        <v>0</v>
      </c>
      <c r="AC141" s="4"/>
      <c r="AD141" s="109" t="b">
        <f t="shared" si="87"/>
        <v>1</v>
      </c>
      <c r="AE141" s="109" t="b">
        <f t="shared" si="88"/>
        <v>1</v>
      </c>
    </row>
    <row r="142" spans="1:31" s="176" customFormat="1" ht="31.5">
      <c r="A142" s="4"/>
      <c r="B142" s="4" t="s">
        <v>96</v>
      </c>
      <c r="C142" s="4">
        <f>C141+C117</f>
        <v>0</v>
      </c>
      <c r="D142" s="5">
        <f>D141+D117</f>
        <v>0</v>
      </c>
      <c r="E142" s="4">
        <f>E141+E117</f>
        <v>0</v>
      </c>
      <c r="F142" s="5">
        <f>F141+F117</f>
        <v>0</v>
      </c>
      <c r="G142" s="175" t="e">
        <f t="shared" si="85"/>
        <v>#DIV/0!</v>
      </c>
      <c r="H142" s="175" t="e">
        <f t="shared" si="86"/>
        <v>#DIV/0!</v>
      </c>
      <c r="I142" s="4">
        <f t="shared" ref="I142:W142" si="91">I141+I117</f>
        <v>0</v>
      </c>
      <c r="J142" s="5">
        <f t="shared" si="91"/>
        <v>0</v>
      </c>
      <c r="K142" s="4">
        <f t="shared" si="91"/>
        <v>0</v>
      </c>
      <c r="L142" s="5">
        <f t="shared" si="91"/>
        <v>0</v>
      </c>
      <c r="M142" s="4">
        <f t="shared" si="91"/>
        <v>0</v>
      </c>
      <c r="N142" s="5">
        <f t="shared" si="91"/>
        <v>0</v>
      </c>
      <c r="O142" s="4">
        <f t="shared" si="91"/>
        <v>50.230000000000011</v>
      </c>
      <c r="P142" s="4">
        <f t="shared" si="91"/>
        <v>0</v>
      </c>
      <c r="Q142" s="5">
        <f t="shared" si="91"/>
        <v>0</v>
      </c>
      <c r="R142" s="4">
        <f t="shared" si="91"/>
        <v>0</v>
      </c>
      <c r="S142" s="5">
        <f t="shared" si="91"/>
        <v>0</v>
      </c>
      <c r="T142" s="4">
        <f t="shared" si="91"/>
        <v>0</v>
      </c>
      <c r="U142" s="5">
        <f t="shared" si="91"/>
        <v>0</v>
      </c>
      <c r="V142" s="4">
        <f t="shared" si="91"/>
        <v>0</v>
      </c>
      <c r="W142" s="5">
        <f t="shared" si="91"/>
        <v>0</v>
      </c>
      <c r="X142" s="4">
        <v>50.230000000000011</v>
      </c>
      <c r="Y142" s="4">
        <f>Y141+Y117</f>
        <v>0</v>
      </c>
      <c r="Z142" s="5">
        <f>Z141+Z117</f>
        <v>0</v>
      </c>
      <c r="AA142" s="4">
        <f>AA141+AA117</f>
        <v>0</v>
      </c>
      <c r="AB142" s="5">
        <f>AB141+AB117</f>
        <v>0</v>
      </c>
      <c r="AC142" s="4"/>
      <c r="AD142" s="109" t="b">
        <f t="shared" si="87"/>
        <v>1</v>
      </c>
      <c r="AE142" s="109" t="b">
        <f t="shared" si="88"/>
        <v>1</v>
      </c>
    </row>
    <row r="143" spans="1:31" s="220" customFormat="1">
      <c r="A143" s="217"/>
      <c r="B143" s="217" t="s">
        <v>102</v>
      </c>
      <c r="C143" s="217">
        <f>C142+C110</f>
        <v>11</v>
      </c>
      <c r="D143" s="218">
        <f>D142+D110</f>
        <v>19.824999999999999</v>
      </c>
      <c r="E143" s="217">
        <f>E142+E110</f>
        <v>11</v>
      </c>
      <c r="F143" s="218">
        <f>F142+F110</f>
        <v>18.458749999999998</v>
      </c>
      <c r="G143" s="219">
        <f t="shared" si="85"/>
        <v>1</v>
      </c>
      <c r="H143" s="219">
        <f t="shared" si="86"/>
        <v>0.93108448928121057</v>
      </c>
      <c r="I143" s="217">
        <f t="shared" ref="I143:W143" si="92">I142+I110</f>
        <v>0</v>
      </c>
      <c r="J143" s="218">
        <f t="shared" si="92"/>
        <v>1.3662499999999989</v>
      </c>
      <c r="K143" s="217">
        <f t="shared" si="92"/>
        <v>0</v>
      </c>
      <c r="L143" s="218">
        <f t="shared" si="92"/>
        <v>0</v>
      </c>
      <c r="M143" s="217">
        <f t="shared" si="92"/>
        <v>0</v>
      </c>
      <c r="N143" s="218">
        <f t="shared" si="92"/>
        <v>0</v>
      </c>
      <c r="O143" s="217">
        <f t="shared" si="92"/>
        <v>84.910000000000011</v>
      </c>
      <c r="P143" s="217">
        <f t="shared" si="92"/>
        <v>12</v>
      </c>
      <c r="Q143" s="218">
        <f t="shared" si="92"/>
        <v>20.2</v>
      </c>
      <c r="R143" s="217">
        <f t="shared" si="92"/>
        <v>12</v>
      </c>
      <c r="S143" s="218">
        <f t="shared" si="92"/>
        <v>20.2</v>
      </c>
      <c r="T143" s="217">
        <f t="shared" si="92"/>
        <v>0</v>
      </c>
      <c r="U143" s="218">
        <f t="shared" si="92"/>
        <v>0</v>
      </c>
      <c r="V143" s="217">
        <f t="shared" si="92"/>
        <v>0</v>
      </c>
      <c r="W143" s="218">
        <f t="shared" si="92"/>
        <v>0</v>
      </c>
      <c r="X143" s="217">
        <v>84.910000000000011</v>
      </c>
      <c r="Y143" s="217">
        <f>Y142+Y110</f>
        <v>12</v>
      </c>
      <c r="Z143" s="218">
        <f>Z142+Z110</f>
        <v>20.2</v>
      </c>
      <c r="AA143" s="217">
        <f>AA142+AA110</f>
        <v>12</v>
      </c>
      <c r="AB143" s="218">
        <f>AB142+AB110</f>
        <v>20.2</v>
      </c>
      <c r="AC143" s="217"/>
      <c r="AD143" s="109" t="b">
        <f t="shared" si="87"/>
        <v>0</v>
      </c>
      <c r="AE143" s="109" t="b">
        <f t="shared" si="88"/>
        <v>1</v>
      </c>
    </row>
    <row r="144" spans="1:31" s="176" customFormat="1" ht="31.5">
      <c r="A144" s="4">
        <v>4</v>
      </c>
      <c r="B144" s="4" t="s">
        <v>103</v>
      </c>
      <c r="C144" s="4"/>
      <c r="D144" s="5"/>
      <c r="E144" s="4"/>
      <c r="F144" s="5"/>
      <c r="G144" s="108"/>
      <c r="H144" s="108"/>
      <c r="I144" s="4"/>
      <c r="J144" s="5"/>
      <c r="K144" s="4"/>
      <c r="L144" s="5"/>
      <c r="M144" s="4"/>
      <c r="N144" s="5"/>
      <c r="O144" s="4"/>
      <c r="P144" s="4"/>
      <c r="Q144" s="5"/>
      <c r="R144" s="4"/>
      <c r="S144" s="5"/>
      <c r="T144" s="4"/>
      <c r="U144" s="5"/>
      <c r="V144" s="4"/>
      <c r="W144" s="5"/>
      <c r="X144" s="4"/>
      <c r="Y144" s="4"/>
      <c r="Z144" s="5"/>
      <c r="AA144" s="4"/>
      <c r="AB144" s="5"/>
      <c r="AC144" s="4"/>
      <c r="AD144" s="109" t="b">
        <f t="shared" si="87"/>
        <v>1</v>
      </c>
      <c r="AE144" s="109" t="b">
        <f t="shared" si="88"/>
        <v>1</v>
      </c>
    </row>
    <row r="145" spans="1:31" ht="31.5">
      <c r="A145" s="2">
        <v>4.01</v>
      </c>
      <c r="B145" s="2" t="s">
        <v>104</v>
      </c>
      <c r="C145" s="2">
        <v>0</v>
      </c>
      <c r="D145" s="3">
        <v>0</v>
      </c>
      <c r="E145" s="2"/>
      <c r="F145" s="3"/>
      <c r="G145" s="108" t="e">
        <f t="shared" si="85"/>
        <v>#DIV/0!</v>
      </c>
      <c r="H145" s="108" t="e">
        <f t="shared" si="86"/>
        <v>#DIV/0!</v>
      </c>
      <c r="I145" s="2">
        <f t="shared" si="84"/>
        <v>0</v>
      </c>
      <c r="J145" s="3">
        <f t="shared" si="84"/>
        <v>0</v>
      </c>
      <c r="K145" s="2"/>
      <c r="L145" s="3"/>
      <c r="M145" s="2"/>
      <c r="N145" s="3"/>
      <c r="O145" s="2"/>
      <c r="P145" s="2"/>
      <c r="Q145" s="3"/>
      <c r="R145" s="2">
        <f>K145+M145+P145</f>
        <v>0</v>
      </c>
      <c r="S145" s="3">
        <f>L145+N145+Q145</f>
        <v>0</v>
      </c>
      <c r="T145" s="2"/>
      <c r="U145" s="3"/>
      <c r="V145" s="2"/>
      <c r="W145" s="3"/>
      <c r="X145" s="2"/>
      <c r="Y145" s="2"/>
      <c r="Z145" s="3">
        <f>X145*Y145</f>
        <v>0</v>
      </c>
      <c r="AA145" s="2">
        <f>T145+V145+Y145</f>
        <v>0</v>
      </c>
      <c r="AB145" s="3">
        <f>U145+W145+Z145</f>
        <v>0</v>
      </c>
      <c r="AC145" s="2"/>
      <c r="AD145" s="109" t="b">
        <f t="shared" si="87"/>
        <v>1</v>
      </c>
      <c r="AE145" s="109" t="b">
        <f t="shared" si="88"/>
        <v>1</v>
      </c>
    </row>
    <row r="146" spans="1:31" ht="63">
      <c r="A146" s="2">
        <v>4.0199999999999996</v>
      </c>
      <c r="B146" s="2" t="s">
        <v>105</v>
      </c>
      <c r="C146" s="2">
        <v>0</v>
      </c>
      <c r="D146" s="3">
        <v>0</v>
      </c>
      <c r="E146" s="2"/>
      <c r="F146" s="3"/>
      <c r="G146" s="108" t="e">
        <f t="shared" si="85"/>
        <v>#DIV/0!</v>
      </c>
      <c r="H146" s="108" t="e">
        <f t="shared" si="86"/>
        <v>#DIV/0!</v>
      </c>
      <c r="I146" s="2">
        <f t="shared" si="84"/>
        <v>0</v>
      </c>
      <c r="J146" s="3">
        <f t="shared" si="84"/>
        <v>0</v>
      </c>
      <c r="K146" s="2"/>
      <c r="L146" s="3"/>
      <c r="M146" s="2"/>
      <c r="N146" s="3"/>
      <c r="O146" s="2"/>
      <c r="P146" s="2"/>
      <c r="Q146" s="3"/>
      <c r="R146" s="2">
        <f>K146+M146+P146</f>
        <v>0</v>
      </c>
      <c r="S146" s="3">
        <f>L146+N146+Q146</f>
        <v>0</v>
      </c>
      <c r="T146" s="2"/>
      <c r="U146" s="3"/>
      <c r="V146" s="2"/>
      <c r="W146" s="3"/>
      <c r="X146" s="2"/>
      <c r="Y146" s="2"/>
      <c r="Z146" s="3">
        <f>X146*Y146</f>
        <v>0</v>
      </c>
      <c r="AA146" s="2">
        <f>T146+V146+Y146</f>
        <v>0</v>
      </c>
      <c r="AB146" s="3">
        <f>U146+W146+Z146</f>
        <v>0</v>
      </c>
      <c r="AC146" s="2"/>
      <c r="AD146" s="109" t="b">
        <f t="shared" si="87"/>
        <v>1</v>
      </c>
      <c r="AE146" s="109" t="b">
        <f t="shared" si="88"/>
        <v>1</v>
      </c>
    </row>
    <row r="147" spans="1:31" s="176" customFormat="1">
      <c r="A147" s="4"/>
      <c r="B147" s="4" t="s">
        <v>106</v>
      </c>
      <c r="C147" s="4">
        <f>SUM(C145:C146)</f>
        <v>0</v>
      </c>
      <c r="D147" s="5">
        <f>SUM(D145:D146)</f>
        <v>0</v>
      </c>
      <c r="E147" s="4">
        <f>SUM(E145:E146)</f>
        <v>0</v>
      </c>
      <c r="F147" s="5">
        <f>SUM(F145:F146)</f>
        <v>0</v>
      </c>
      <c r="G147" s="175" t="e">
        <f t="shared" si="85"/>
        <v>#DIV/0!</v>
      </c>
      <c r="H147" s="175" t="e">
        <f t="shared" si="86"/>
        <v>#DIV/0!</v>
      </c>
      <c r="I147" s="4">
        <f t="shared" ref="I147:N147" si="93">SUM(I145:I146)</f>
        <v>0</v>
      </c>
      <c r="J147" s="5">
        <f t="shared" si="93"/>
        <v>0</v>
      </c>
      <c r="K147" s="4">
        <f t="shared" si="93"/>
        <v>0</v>
      </c>
      <c r="L147" s="5">
        <f t="shared" si="93"/>
        <v>0</v>
      </c>
      <c r="M147" s="4">
        <f t="shared" si="93"/>
        <v>0</v>
      </c>
      <c r="N147" s="5">
        <f t="shared" si="93"/>
        <v>0</v>
      </c>
      <c r="O147" s="4"/>
      <c r="P147" s="4">
        <f t="shared" ref="P147:W147" si="94">SUM(P145:P146)</f>
        <v>0</v>
      </c>
      <c r="Q147" s="5">
        <f t="shared" si="94"/>
        <v>0</v>
      </c>
      <c r="R147" s="4">
        <f t="shared" si="94"/>
        <v>0</v>
      </c>
      <c r="S147" s="5">
        <f t="shared" si="94"/>
        <v>0</v>
      </c>
      <c r="T147" s="4">
        <f t="shared" si="94"/>
        <v>0</v>
      </c>
      <c r="U147" s="5">
        <f t="shared" si="94"/>
        <v>0</v>
      </c>
      <c r="V147" s="4">
        <f t="shared" si="94"/>
        <v>0</v>
      </c>
      <c r="W147" s="5">
        <f t="shared" si="94"/>
        <v>0</v>
      </c>
      <c r="X147" s="4"/>
      <c r="Y147" s="4">
        <f>SUM(Y145:Y146)</f>
        <v>0</v>
      </c>
      <c r="Z147" s="5">
        <f>SUM(Z145:Z146)</f>
        <v>0</v>
      </c>
      <c r="AA147" s="4">
        <f>SUM(AA145:AA146)</f>
        <v>0</v>
      </c>
      <c r="AB147" s="5">
        <f>SUM(AB145:AB146)</f>
        <v>0</v>
      </c>
      <c r="AC147" s="4"/>
      <c r="AD147" s="109" t="b">
        <f t="shared" si="87"/>
        <v>1</v>
      </c>
      <c r="AE147" s="109" t="b">
        <f t="shared" si="88"/>
        <v>1</v>
      </c>
    </row>
    <row r="148" spans="1:31" s="176" customFormat="1" ht="173.25">
      <c r="A148" s="4">
        <v>5</v>
      </c>
      <c r="B148" s="4" t="s">
        <v>107</v>
      </c>
      <c r="C148" s="4">
        <v>0</v>
      </c>
      <c r="D148" s="5">
        <v>0</v>
      </c>
      <c r="E148" s="4"/>
      <c r="F148" s="5"/>
      <c r="G148" s="108" t="e">
        <f t="shared" si="85"/>
        <v>#DIV/0!</v>
      </c>
      <c r="H148" s="108" t="e">
        <f t="shared" si="86"/>
        <v>#DIV/0!</v>
      </c>
      <c r="I148" s="6">
        <f>C148-E148</f>
        <v>0</v>
      </c>
      <c r="J148" s="7">
        <f>D148-F148</f>
        <v>0</v>
      </c>
      <c r="K148" s="6"/>
      <c r="L148" s="7"/>
      <c r="M148" s="6"/>
      <c r="N148" s="7"/>
      <c r="O148" s="6"/>
      <c r="P148" s="6"/>
      <c r="Q148" s="7"/>
      <c r="R148" s="2">
        <f>K148+M148+P148</f>
        <v>0</v>
      </c>
      <c r="S148" s="3">
        <f>L148+N148+Q148</f>
        <v>0</v>
      </c>
      <c r="T148" s="6"/>
      <c r="U148" s="7"/>
      <c r="V148" s="6"/>
      <c r="W148" s="7"/>
      <c r="X148" s="6"/>
      <c r="Y148" s="6"/>
      <c r="Z148" s="3">
        <f>X148*Y148</f>
        <v>0</v>
      </c>
      <c r="AA148" s="2">
        <f>T148+V148+Y148</f>
        <v>0</v>
      </c>
      <c r="AB148" s="3">
        <f>U148+W148+Z148</f>
        <v>0</v>
      </c>
      <c r="AC148" s="4"/>
      <c r="AD148" s="109" t="b">
        <f t="shared" si="87"/>
        <v>1</v>
      </c>
      <c r="AE148" s="109" t="b">
        <f t="shared" si="88"/>
        <v>1</v>
      </c>
    </row>
    <row r="149" spans="1:31" s="176" customFormat="1">
      <c r="A149" s="4"/>
      <c r="B149" s="4" t="s">
        <v>108</v>
      </c>
      <c r="C149" s="4">
        <f>SUM(C148)</f>
        <v>0</v>
      </c>
      <c r="D149" s="5">
        <f>SUM(D148)</f>
        <v>0</v>
      </c>
      <c r="E149" s="4">
        <f>SUM(E148)</f>
        <v>0</v>
      </c>
      <c r="F149" s="5">
        <f>SUM(F148)</f>
        <v>0</v>
      </c>
      <c r="G149" s="175" t="e">
        <f t="shared" si="85"/>
        <v>#DIV/0!</v>
      </c>
      <c r="H149" s="175" t="e">
        <f t="shared" si="86"/>
        <v>#DIV/0!</v>
      </c>
      <c r="I149" s="4">
        <f t="shared" ref="I149:N149" si="95">SUM(I148)</f>
        <v>0</v>
      </c>
      <c r="J149" s="5">
        <f t="shared" si="95"/>
        <v>0</v>
      </c>
      <c r="K149" s="4">
        <f t="shared" si="95"/>
        <v>0</v>
      </c>
      <c r="L149" s="5">
        <f t="shared" si="95"/>
        <v>0</v>
      </c>
      <c r="M149" s="4">
        <f t="shared" si="95"/>
        <v>0</v>
      </c>
      <c r="N149" s="5">
        <f t="shared" si="95"/>
        <v>0</v>
      </c>
      <c r="O149" s="4">
        <f t="shared" ref="O149:AB149" si="96">SUM(O148)</f>
        <v>0</v>
      </c>
      <c r="P149" s="4">
        <f t="shared" si="96"/>
        <v>0</v>
      </c>
      <c r="Q149" s="5">
        <f t="shared" si="96"/>
        <v>0</v>
      </c>
      <c r="R149" s="4">
        <f t="shared" si="96"/>
        <v>0</v>
      </c>
      <c r="S149" s="5">
        <f t="shared" si="96"/>
        <v>0</v>
      </c>
      <c r="T149" s="4">
        <f t="shared" si="96"/>
        <v>0</v>
      </c>
      <c r="U149" s="5">
        <f t="shared" si="96"/>
        <v>0</v>
      </c>
      <c r="V149" s="4">
        <f t="shared" si="96"/>
        <v>0</v>
      </c>
      <c r="W149" s="5">
        <f t="shared" si="96"/>
        <v>0</v>
      </c>
      <c r="X149" s="4">
        <v>0</v>
      </c>
      <c r="Y149" s="4">
        <f t="shared" si="96"/>
        <v>0</v>
      </c>
      <c r="Z149" s="5">
        <f t="shared" si="96"/>
        <v>0</v>
      </c>
      <c r="AA149" s="4">
        <f t="shared" si="96"/>
        <v>0</v>
      </c>
      <c r="AB149" s="5">
        <f t="shared" si="96"/>
        <v>0</v>
      </c>
      <c r="AC149" s="4"/>
      <c r="AD149" s="109" t="b">
        <f t="shared" si="87"/>
        <v>1</v>
      </c>
      <c r="AE149" s="109" t="b">
        <f t="shared" si="88"/>
        <v>1</v>
      </c>
    </row>
    <row r="150" spans="1:31" s="176" customFormat="1" ht="63">
      <c r="A150" s="4">
        <f>+A148+1</f>
        <v>6</v>
      </c>
      <c r="B150" s="4" t="s">
        <v>109</v>
      </c>
      <c r="C150" s="4"/>
      <c r="D150" s="5"/>
      <c r="E150" s="4"/>
      <c r="F150" s="5"/>
      <c r="G150" s="108"/>
      <c r="H150" s="108"/>
      <c r="I150" s="4"/>
      <c r="J150" s="5"/>
      <c r="K150" s="4"/>
      <c r="L150" s="5"/>
      <c r="M150" s="4"/>
      <c r="N150" s="5"/>
      <c r="O150" s="4"/>
      <c r="P150" s="4"/>
      <c r="Q150" s="5"/>
      <c r="R150" s="4"/>
      <c r="S150" s="5"/>
      <c r="T150" s="4"/>
      <c r="U150" s="5"/>
      <c r="V150" s="4"/>
      <c r="W150" s="5"/>
      <c r="X150" s="4"/>
      <c r="Y150" s="4"/>
      <c r="Z150" s="5"/>
      <c r="AA150" s="4"/>
      <c r="AB150" s="5"/>
      <c r="AC150" s="4"/>
      <c r="AD150" s="109" t="b">
        <f t="shared" si="87"/>
        <v>1</v>
      </c>
      <c r="AE150" s="109" t="b">
        <f t="shared" si="88"/>
        <v>1</v>
      </c>
    </row>
    <row r="151" spans="1:31" s="176" customFormat="1">
      <c r="A151" s="4">
        <v>6.01</v>
      </c>
      <c r="B151" s="4" t="s">
        <v>110</v>
      </c>
      <c r="C151" s="4"/>
      <c r="D151" s="5"/>
      <c r="E151" s="4"/>
      <c r="F151" s="5"/>
      <c r="G151" s="108"/>
      <c r="H151" s="108"/>
      <c r="I151" s="4"/>
      <c r="J151" s="5"/>
      <c r="K151" s="4"/>
      <c r="L151" s="5"/>
      <c r="M151" s="4"/>
      <c r="N151" s="5"/>
      <c r="O151" s="4"/>
      <c r="P151" s="4"/>
      <c r="Q151" s="5"/>
      <c r="R151" s="4"/>
      <c r="S151" s="5"/>
      <c r="T151" s="4"/>
      <c r="U151" s="5"/>
      <c r="V151" s="4"/>
      <c r="W151" s="5"/>
      <c r="X151" s="4"/>
      <c r="Y151" s="4"/>
      <c r="Z151" s="5"/>
      <c r="AA151" s="4"/>
      <c r="AB151" s="5"/>
      <c r="AC151" s="4"/>
      <c r="AD151" s="109" t="b">
        <f t="shared" si="87"/>
        <v>1</v>
      </c>
      <c r="AE151" s="109" t="b">
        <f t="shared" si="88"/>
        <v>1</v>
      </c>
    </row>
    <row r="152" spans="1:31">
      <c r="A152" s="2"/>
      <c r="B152" s="2" t="s">
        <v>111</v>
      </c>
      <c r="C152" s="2">
        <v>37</v>
      </c>
      <c r="D152" s="3">
        <v>7.4</v>
      </c>
      <c r="E152" s="2">
        <v>12</v>
      </c>
      <c r="F152" s="3">
        <f>D152*31%</f>
        <v>2.294</v>
      </c>
      <c r="G152" s="108">
        <f t="shared" si="85"/>
        <v>0.32432432432432434</v>
      </c>
      <c r="H152" s="108">
        <f t="shared" si="86"/>
        <v>0.31</v>
      </c>
      <c r="I152" s="2">
        <f t="shared" si="84"/>
        <v>25</v>
      </c>
      <c r="J152" s="3">
        <f t="shared" si="84"/>
        <v>5.1059999999999999</v>
      </c>
      <c r="K152" s="2"/>
      <c r="L152" s="3"/>
      <c r="M152" s="2"/>
      <c r="N152" s="3"/>
      <c r="O152" s="2">
        <v>0.2</v>
      </c>
      <c r="P152" s="2">
        <v>0</v>
      </c>
      <c r="Q152" s="3">
        <f>P152*O152</f>
        <v>0</v>
      </c>
      <c r="R152" s="2">
        <f t="shared" ref="R152:S155" si="97">K152+M152+P152</f>
        <v>0</v>
      </c>
      <c r="S152" s="3">
        <f t="shared" si="97"/>
        <v>0</v>
      </c>
      <c r="T152" s="2"/>
      <c r="U152" s="3"/>
      <c r="V152" s="2"/>
      <c r="W152" s="3"/>
      <c r="X152" s="2">
        <v>0.2</v>
      </c>
      <c r="Y152" s="2">
        <v>0</v>
      </c>
      <c r="Z152" s="3">
        <f>X152*Y152</f>
        <v>0</v>
      </c>
      <c r="AA152" s="2">
        <f t="shared" ref="AA152:AB155" si="98">T152+V152+Y152</f>
        <v>0</v>
      </c>
      <c r="AB152" s="3">
        <f t="shared" si="98"/>
        <v>0</v>
      </c>
      <c r="AC152" s="2"/>
      <c r="AD152" s="109" t="b">
        <f t="shared" si="87"/>
        <v>1</v>
      </c>
      <c r="AE152" s="109" t="b">
        <f t="shared" si="88"/>
        <v>1</v>
      </c>
    </row>
    <row r="153" spans="1:31">
      <c r="A153" s="2"/>
      <c r="B153" s="2" t="s">
        <v>112</v>
      </c>
      <c r="C153" s="2">
        <v>0</v>
      </c>
      <c r="D153" s="3">
        <v>0</v>
      </c>
      <c r="E153" s="2"/>
      <c r="F153" s="3"/>
      <c r="G153" s="108" t="e">
        <f t="shared" si="85"/>
        <v>#DIV/0!</v>
      </c>
      <c r="H153" s="108" t="e">
        <f t="shared" si="86"/>
        <v>#DIV/0!</v>
      </c>
      <c r="I153" s="2">
        <f t="shared" si="84"/>
        <v>0</v>
      </c>
      <c r="J153" s="3">
        <f t="shared" si="84"/>
        <v>0</v>
      </c>
      <c r="K153" s="2"/>
      <c r="L153" s="3"/>
      <c r="M153" s="2"/>
      <c r="N153" s="3"/>
      <c r="O153" s="2"/>
      <c r="P153" s="2"/>
      <c r="Q153" s="3">
        <f>P153*O153</f>
        <v>0</v>
      </c>
      <c r="R153" s="2">
        <f t="shared" si="97"/>
        <v>0</v>
      </c>
      <c r="S153" s="3">
        <f t="shared" si="97"/>
        <v>0</v>
      </c>
      <c r="T153" s="2"/>
      <c r="U153" s="3"/>
      <c r="V153" s="2"/>
      <c r="W153" s="3"/>
      <c r="X153" s="2"/>
      <c r="Y153" s="2"/>
      <c r="Z153" s="3">
        <f>X153*Y153</f>
        <v>0</v>
      </c>
      <c r="AA153" s="2">
        <f t="shared" si="98"/>
        <v>0</v>
      </c>
      <c r="AB153" s="3">
        <f t="shared" si="98"/>
        <v>0</v>
      </c>
      <c r="AC153" s="2"/>
      <c r="AD153" s="109" t="b">
        <f t="shared" si="87"/>
        <v>1</v>
      </c>
      <c r="AE153" s="109" t="b">
        <f t="shared" si="88"/>
        <v>1</v>
      </c>
    </row>
    <row r="154" spans="1:31">
      <c r="A154" s="2"/>
      <c r="B154" s="2" t="s">
        <v>113</v>
      </c>
      <c r="C154" s="2">
        <v>0</v>
      </c>
      <c r="D154" s="3">
        <v>0</v>
      </c>
      <c r="E154" s="2"/>
      <c r="F154" s="3"/>
      <c r="G154" s="108" t="e">
        <f t="shared" si="85"/>
        <v>#DIV/0!</v>
      </c>
      <c r="H154" s="108" t="e">
        <f t="shared" si="86"/>
        <v>#DIV/0!</v>
      </c>
      <c r="I154" s="2">
        <f t="shared" si="84"/>
        <v>0</v>
      </c>
      <c r="J154" s="3">
        <f t="shared" si="84"/>
        <v>0</v>
      </c>
      <c r="K154" s="2"/>
      <c r="L154" s="3"/>
      <c r="M154" s="2"/>
      <c r="N154" s="3"/>
      <c r="O154" s="2"/>
      <c r="P154" s="2"/>
      <c r="Q154" s="3">
        <f>P154*O154</f>
        <v>0</v>
      </c>
      <c r="R154" s="2">
        <f t="shared" si="97"/>
        <v>0</v>
      </c>
      <c r="S154" s="3">
        <f t="shared" si="97"/>
        <v>0</v>
      </c>
      <c r="T154" s="2"/>
      <c r="U154" s="3"/>
      <c r="V154" s="2"/>
      <c r="W154" s="3"/>
      <c r="X154" s="2"/>
      <c r="Y154" s="2"/>
      <c r="Z154" s="3">
        <f>X154*Y154</f>
        <v>0</v>
      </c>
      <c r="AA154" s="2">
        <f t="shared" si="98"/>
        <v>0</v>
      </c>
      <c r="AB154" s="3">
        <f t="shared" si="98"/>
        <v>0</v>
      </c>
      <c r="AC154" s="2"/>
      <c r="AD154" s="109" t="b">
        <f t="shared" si="87"/>
        <v>1</v>
      </c>
      <c r="AE154" s="109" t="b">
        <f t="shared" si="88"/>
        <v>1</v>
      </c>
    </row>
    <row r="155" spans="1:31">
      <c r="A155" s="2"/>
      <c r="B155" s="2" t="s">
        <v>114</v>
      </c>
      <c r="C155" s="2">
        <v>0</v>
      </c>
      <c r="D155" s="3">
        <v>0</v>
      </c>
      <c r="E155" s="2"/>
      <c r="F155" s="3"/>
      <c r="G155" s="108" t="e">
        <f t="shared" si="85"/>
        <v>#DIV/0!</v>
      </c>
      <c r="H155" s="108" t="e">
        <f t="shared" si="86"/>
        <v>#DIV/0!</v>
      </c>
      <c r="I155" s="2">
        <f t="shared" si="84"/>
        <v>0</v>
      </c>
      <c r="J155" s="3">
        <f t="shared" si="84"/>
        <v>0</v>
      </c>
      <c r="K155" s="2"/>
      <c r="L155" s="3"/>
      <c r="M155" s="2"/>
      <c r="N155" s="3"/>
      <c r="O155" s="2"/>
      <c r="P155" s="2"/>
      <c r="Q155" s="3">
        <f>P155*O155</f>
        <v>0</v>
      </c>
      <c r="R155" s="2">
        <f t="shared" si="97"/>
        <v>0</v>
      </c>
      <c r="S155" s="3">
        <f t="shared" si="97"/>
        <v>0</v>
      </c>
      <c r="T155" s="2"/>
      <c r="U155" s="3"/>
      <c r="V155" s="2"/>
      <c r="W155" s="3"/>
      <c r="X155" s="2"/>
      <c r="Y155" s="2"/>
      <c r="Z155" s="3">
        <f>X155*Y155</f>
        <v>0</v>
      </c>
      <c r="AA155" s="2">
        <f t="shared" si="98"/>
        <v>0</v>
      </c>
      <c r="AB155" s="3">
        <f t="shared" si="98"/>
        <v>0</v>
      </c>
      <c r="AC155" s="2"/>
      <c r="AD155" s="109" t="b">
        <f t="shared" si="87"/>
        <v>1</v>
      </c>
      <c r="AE155" s="109" t="b">
        <f t="shared" si="88"/>
        <v>1</v>
      </c>
    </row>
    <row r="156" spans="1:31" s="176" customFormat="1">
      <c r="A156" s="4"/>
      <c r="B156" s="4" t="s">
        <v>106</v>
      </c>
      <c r="C156" s="4">
        <f>SUM(C152:C155)</f>
        <v>37</v>
      </c>
      <c r="D156" s="5">
        <f>SUM(D152:D155)</f>
        <v>7.4</v>
      </c>
      <c r="E156" s="4">
        <f>SUM(E152:E155)</f>
        <v>12</v>
      </c>
      <c r="F156" s="5">
        <f>SUM(F152:F155)</f>
        <v>2.294</v>
      </c>
      <c r="G156" s="175">
        <f t="shared" si="85"/>
        <v>0.32432432432432434</v>
      </c>
      <c r="H156" s="175">
        <f t="shared" si="86"/>
        <v>0.31</v>
      </c>
      <c r="I156" s="4">
        <f t="shared" ref="I156:AB156" si="99">SUM(I152:I155)</f>
        <v>25</v>
      </c>
      <c r="J156" s="5">
        <f t="shared" si="99"/>
        <v>5.1059999999999999</v>
      </c>
      <c r="K156" s="4">
        <f t="shared" si="99"/>
        <v>0</v>
      </c>
      <c r="L156" s="5">
        <f t="shared" si="99"/>
        <v>0</v>
      </c>
      <c r="M156" s="4">
        <f t="shared" si="99"/>
        <v>0</v>
      </c>
      <c r="N156" s="5">
        <f t="shared" si="99"/>
        <v>0</v>
      </c>
      <c r="O156" s="4">
        <f t="shared" si="99"/>
        <v>0.2</v>
      </c>
      <c r="P156" s="4">
        <f t="shared" si="99"/>
        <v>0</v>
      </c>
      <c r="Q156" s="5">
        <f t="shared" si="99"/>
        <v>0</v>
      </c>
      <c r="R156" s="4">
        <f t="shared" si="99"/>
        <v>0</v>
      </c>
      <c r="S156" s="5">
        <f t="shared" si="99"/>
        <v>0</v>
      </c>
      <c r="T156" s="4">
        <f t="shared" si="99"/>
        <v>0</v>
      </c>
      <c r="U156" s="5">
        <f t="shared" si="99"/>
        <v>0</v>
      </c>
      <c r="V156" s="4">
        <f t="shared" si="99"/>
        <v>0</v>
      </c>
      <c r="W156" s="5">
        <f t="shared" si="99"/>
        <v>0</v>
      </c>
      <c r="X156" s="4">
        <v>0.2</v>
      </c>
      <c r="Y156" s="4">
        <f t="shared" si="99"/>
        <v>0</v>
      </c>
      <c r="Z156" s="5">
        <f t="shared" si="99"/>
        <v>0</v>
      </c>
      <c r="AA156" s="4">
        <f t="shared" si="99"/>
        <v>0</v>
      </c>
      <c r="AB156" s="5">
        <f t="shared" si="99"/>
        <v>0</v>
      </c>
      <c r="AC156" s="4"/>
      <c r="AD156" s="109" t="b">
        <f t="shared" si="87"/>
        <v>1</v>
      </c>
      <c r="AE156" s="109" t="b">
        <f t="shared" si="88"/>
        <v>1</v>
      </c>
    </row>
    <row r="157" spans="1:31" s="176" customFormat="1" ht="47.25">
      <c r="A157" s="4">
        <f>+A151+0.01</f>
        <v>6.02</v>
      </c>
      <c r="B157" s="4" t="s">
        <v>115</v>
      </c>
      <c r="C157" s="4"/>
      <c r="D157" s="5"/>
      <c r="E157" s="4"/>
      <c r="F157" s="5"/>
      <c r="G157" s="108"/>
      <c r="H157" s="108"/>
      <c r="I157" s="4"/>
      <c r="J157" s="5"/>
      <c r="K157" s="4"/>
      <c r="L157" s="5"/>
      <c r="M157" s="4"/>
      <c r="N157" s="5"/>
      <c r="O157" s="4"/>
      <c r="P157" s="4"/>
      <c r="Q157" s="5"/>
      <c r="R157" s="4"/>
      <c r="S157" s="5"/>
      <c r="T157" s="4"/>
      <c r="U157" s="5"/>
      <c r="V157" s="4"/>
      <c r="W157" s="5"/>
      <c r="X157" s="4"/>
      <c r="Y157" s="4"/>
      <c r="Z157" s="5"/>
      <c r="AA157" s="4"/>
      <c r="AB157" s="5"/>
      <c r="AC157" s="4"/>
      <c r="AD157" s="109" t="b">
        <f t="shared" si="87"/>
        <v>1</v>
      </c>
      <c r="AE157" s="109" t="b">
        <f t="shared" si="88"/>
        <v>1</v>
      </c>
    </row>
    <row r="158" spans="1:31">
      <c r="A158" s="2"/>
      <c r="B158" s="2" t="s">
        <v>111</v>
      </c>
      <c r="C158" s="2">
        <v>0</v>
      </c>
      <c r="D158" s="3">
        <v>0</v>
      </c>
      <c r="E158" s="2"/>
      <c r="F158" s="3"/>
      <c r="G158" s="108" t="e">
        <f t="shared" si="85"/>
        <v>#DIV/0!</v>
      </c>
      <c r="H158" s="108" t="e">
        <f t="shared" si="86"/>
        <v>#DIV/0!</v>
      </c>
      <c r="I158" s="2">
        <f t="shared" si="84"/>
        <v>0</v>
      </c>
      <c r="J158" s="3">
        <f t="shared" si="84"/>
        <v>0</v>
      </c>
      <c r="K158" s="2"/>
      <c r="L158" s="3"/>
      <c r="M158" s="2"/>
      <c r="N158" s="3"/>
      <c r="O158" s="2"/>
      <c r="P158" s="2"/>
      <c r="Q158" s="3">
        <f>P158*O158</f>
        <v>0</v>
      </c>
      <c r="R158" s="2">
        <f t="shared" ref="R158:S161" si="100">K158+M158+P158</f>
        <v>0</v>
      </c>
      <c r="S158" s="3">
        <f t="shared" si="100"/>
        <v>0</v>
      </c>
      <c r="T158" s="2"/>
      <c r="U158" s="3"/>
      <c r="V158" s="2"/>
      <c r="W158" s="3"/>
      <c r="X158" s="2"/>
      <c r="Y158" s="2"/>
      <c r="Z158" s="3">
        <f>X158*Y158</f>
        <v>0</v>
      </c>
      <c r="AA158" s="2">
        <f t="shared" ref="AA158:AB161" si="101">T158+V158+Y158</f>
        <v>0</v>
      </c>
      <c r="AB158" s="3">
        <f t="shared" si="101"/>
        <v>0</v>
      </c>
      <c r="AC158" s="2"/>
      <c r="AD158" s="109" t="b">
        <f t="shared" si="87"/>
        <v>1</v>
      </c>
      <c r="AE158" s="109" t="b">
        <f t="shared" si="88"/>
        <v>1</v>
      </c>
    </row>
    <row r="159" spans="1:31">
      <c r="A159" s="2"/>
      <c r="B159" s="2" t="s">
        <v>112</v>
      </c>
      <c r="C159" s="2">
        <v>13</v>
      </c>
      <c r="D159" s="3">
        <v>1.95</v>
      </c>
      <c r="E159" s="2">
        <v>4</v>
      </c>
      <c r="F159" s="3">
        <f>D159*32%</f>
        <v>0.624</v>
      </c>
      <c r="G159" s="108">
        <f t="shared" si="85"/>
        <v>0.30769230769230771</v>
      </c>
      <c r="H159" s="108">
        <f t="shared" si="86"/>
        <v>0.32</v>
      </c>
      <c r="I159" s="2">
        <f t="shared" si="84"/>
        <v>9</v>
      </c>
      <c r="J159" s="3">
        <f t="shared" si="84"/>
        <v>1.3260000000000001</v>
      </c>
      <c r="K159" s="2"/>
      <c r="L159" s="3"/>
      <c r="M159" s="2"/>
      <c r="N159" s="3"/>
      <c r="O159" s="2">
        <f>0.2/12*9</f>
        <v>0.15</v>
      </c>
      <c r="P159" s="2">
        <v>34</v>
      </c>
      <c r="Q159" s="3">
        <f>P159*O159</f>
        <v>5.0999999999999996</v>
      </c>
      <c r="R159" s="2">
        <f t="shared" si="100"/>
        <v>34</v>
      </c>
      <c r="S159" s="3">
        <f t="shared" si="100"/>
        <v>5.0999999999999996</v>
      </c>
      <c r="T159" s="2"/>
      <c r="U159" s="3"/>
      <c r="V159" s="2"/>
      <c r="W159" s="3"/>
      <c r="X159" s="2">
        <v>0.15</v>
      </c>
      <c r="Y159" s="2">
        <v>34</v>
      </c>
      <c r="Z159" s="3">
        <f>X159*Y159</f>
        <v>5.0999999999999996</v>
      </c>
      <c r="AA159" s="2">
        <f t="shared" si="101"/>
        <v>34</v>
      </c>
      <c r="AB159" s="3">
        <f t="shared" si="101"/>
        <v>5.0999999999999996</v>
      </c>
      <c r="AC159" s="2"/>
      <c r="AD159" s="109" t="b">
        <f t="shared" si="87"/>
        <v>1</v>
      </c>
      <c r="AE159" s="109" t="b">
        <f t="shared" si="88"/>
        <v>1</v>
      </c>
    </row>
    <row r="160" spans="1:31">
      <c r="A160" s="2"/>
      <c r="B160" s="2" t="s">
        <v>113</v>
      </c>
      <c r="C160" s="2">
        <v>0</v>
      </c>
      <c r="D160" s="3">
        <v>0</v>
      </c>
      <c r="E160" s="2"/>
      <c r="F160" s="3"/>
      <c r="G160" s="108" t="e">
        <f t="shared" si="85"/>
        <v>#DIV/0!</v>
      </c>
      <c r="H160" s="108" t="e">
        <f t="shared" si="86"/>
        <v>#DIV/0!</v>
      </c>
      <c r="I160" s="2">
        <f t="shared" si="84"/>
        <v>0</v>
      </c>
      <c r="J160" s="3">
        <f t="shared" si="84"/>
        <v>0</v>
      </c>
      <c r="K160" s="2"/>
      <c r="L160" s="3"/>
      <c r="M160" s="2"/>
      <c r="N160" s="3"/>
      <c r="O160" s="2"/>
      <c r="P160" s="2"/>
      <c r="Q160" s="3">
        <f>P160*O160</f>
        <v>0</v>
      </c>
      <c r="R160" s="2">
        <f t="shared" si="100"/>
        <v>0</v>
      </c>
      <c r="S160" s="3">
        <f t="shared" si="100"/>
        <v>0</v>
      </c>
      <c r="T160" s="2"/>
      <c r="U160" s="3"/>
      <c r="V160" s="2"/>
      <c r="W160" s="3"/>
      <c r="X160" s="2"/>
      <c r="Y160" s="2"/>
      <c r="Z160" s="3">
        <f>X160*Y160</f>
        <v>0</v>
      </c>
      <c r="AA160" s="2">
        <f t="shared" si="101"/>
        <v>0</v>
      </c>
      <c r="AB160" s="3">
        <f t="shared" si="101"/>
        <v>0</v>
      </c>
      <c r="AC160" s="2"/>
      <c r="AD160" s="109" t="b">
        <f t="shared" si="87"/>
        <v>1</v>
      </c>
      <c r="AE160" s="109" t="b">
        <f t="shared" si="88"/>
        <v>1</v>
      </c>
    </row>
    <row r="161" spans="1:31">
      <c r="A161" s="2"/>
      <c r="B161" s="2" t="s">
        <v>114</v>
      </c>
      <c r="C161" s="2">
        <v>0</v>
      </c>
      <c r="D161" s="3">
        <v>0</v>
      </c>
      <c r="E161" s="2"/>
      <c r="F161" s="3"/>
      <c r="G161" s="108" t="e">
        <f t="shared" si="85"/>
        <v>#DIV/0!</v>
      </c>
      <c r="H161" s="108" t="e">
        <f t="shared" si="86"/>
        <v>#DIV/0!</v>
      </c>
      <c r="I161" s="2">
        <f t="shared" si="84"/>
        <v>0</v>
      </c>
      <c r="J161" s="3">
        <f t="shared" si="84"/>
        <v>0</v>
      </c>
      <c r="K161" s="2"/>
      <c r="L161" s="3"/>
      <c r="M161" s="2"/>
      <c r="N161" s="3"/>
      <c r="O161" s="2"/>
      <c r="P161" s="2"/>
      <c r="Q161" s="3">
        <f>P161*O161</f>
        <v>0</v>
      </c>
      <c r="R161" s="2">
        <f t="shared" si="100"/>
        <v>0</v>
      </c>
      <c r="S161" s="3">
        <f t="shared" si="100"/>
        <v>0</v>
      </c>
      <c r="T161" s="2"/>
      <c r="U161" s="3"/>
      <c r="V161" s="2"/>
      <c r="W161" s="3"/>
      <c r="X161" s="2"/>
      <c r="Y161" s="2"/>
      <c r="Z161" s="3">
        <f>X161*Y161</f>
        <v>0</v>
      </c>
      <c r="AA161" s="2">
        <f t="shared" si="101"/>
        <v>0</v>
      </c>
      <c r="AB161" s="3">
        <f t="shared" si="101"/>
        <v>0</v>
      </c>
      <c r="AC161" s="2"/>
      <c r="AD161" s="109" t="b">
        <f t="shared" si="87"/>
        <v>1</v>
      </c>
      <c r="AE161" s="109" t="b">
        <f t="shared" si="88"/>
        <v>1</v>
      </c>
    </row>
    <row r="162" spans="1:31" s="176" customFormat="1">
      <c r="A162" s="4"/>
      <c r="B162" s="4" t="s">
        <v>106</v>
      </c>
      <c r="C162" s="4">
        <f>SUM(C158:C161)</f>
        <v>13</v>
      </c>
      <c r="D162" s="5">
        <f>SUM(D158:D161)</f>
        <v>1.95</v>
      </c>
      <c r="E162" s="4">
        <f>SUM(E158:E161)</f>
        <v>4</v>
      </c>
      <c r="F162" s="5">
        <f>SUM(F158:F161)</f>
        <v>0.624</v>
      </c>
      <c r="G162" s="175">
        <f t="shared" si="85"/>
        <v>0.30769230769230771</v>
      </c>
      <c r="H162" s="175">
        <f t="shared" si="86"/>
        <v>0.32</v>
      </c>
      <c r="I162" s="4">
        <f t="shared" ref="I162:N162" si="102">SUM(I158:I161)</f>
        <v>9</v>
      </c>
      <c r="J162" s="5">
        <f t="shared" si="102"/>
        <v>1.3260000000000001</v>
      </c>
      <c r="K162" s="4">
        <f t="shared" si="102"/>
        <v>0</v>
      </c>
      <c r="L162" s="5">
        <f t="shared" si="102"/>
        <v>0</v>
      </c>
      <c r="M162" s="4">
        <f t="shared" si="102"/>
        <v>0</v>
      </c>
      <c r="N162" s="5">
        <f t="shared" si="102"/>
        <v>0</v>
      </c>
      <c r="O162" s="4">
        <f t="shared" ref="O162:AB162" si="103">SUM(O158:O161)</f>
        <v>0.15</v>
      </c>
      <c r="P162" s="4">
        <f t="shared" si="103"/>
        <v>34</v>
      </c>
      <c r="Q162" s="5">
        <f t="shared" si="103"/>
        <v>5.0999999999999996</v>
      </c>
      <c r="R162" s="4">
        <f t="shared" si="103"/>
        <v>34</v>
      </c>
      <c r="S162" s="5">
        <f t="shared" si="103"/>
        <v>5.0999999999999996</v>
      </c>
      <c r="T162" s="4">
        <f t="shared" si="103"/>
        <v>0</v>
      </c>
      <c r="U162" s="5">
        <f t="shared" si="103"/>
        <v>0</v>
      </c>
      <c r="V162" s="4">
        <f t="shared" si="103"/>
        <v>0</v>
      </c>
      <c r="W162" s="5">
        <f t="shared" si="103"/>
        <v>0</v>
      </c>
      <c r="X162" s="4">
        <v>0.15</v>
      </c>
      <c r="Y162" s="4">
        <f t="shared" si="103"/>
        <v>34</v>
      </c>
      <c r="Z162" s="5">
        <f t="shared" si="103"/>
        <v>5.0999999999999996</v>
      </c>
      <c r="AA162" s="4">
        <f t="shared" si="103"/>
        <v>34</v>
      </c>
      <c r="AB162" s="5">
        <f t="shared" si="103"/>
        <v>5.0999999999999996</v>
      </c>
      <c r="AC162" s="4"/>
      <c r="AD162" s="109" t="b">
        <f t="shared" si="87"/>
        <v>1</v>
      </c>
      <c r="AE162" s="109" t="b">
        <f t="shared" si="88"/>
        <v>1</v>
      </c>
    </row>
    <row r="163" spans="1:31" s="176" customFormat="1" ht="31.5">
      <c r="A163" s="4">
        <v>6.03</v>
      </c>
      <c r="B163" s="4" t="s">
        <v>116</v>
      </c>
      <c r="C163" s="4"/>
      <c r="D163" s="5"/>
      <c r="E163" s="4"/>
      <c r="F163" s="5"/>
      <c r="G163" s="108"/>
      <c r="H163" s="108"/>
      <c r="I163" s="4"/>
      <c r="J163" s="5"/>
      <c r="K163" s="4"/>
      <c r="L163" s="5"/>
      <c r="M163" s="4"/>
      <c r="N163" s="5"/>
      <c r="O163" s="4"/>
      <c r="P163" s="4"/>
      <c r="Q163" s="5"/>
      <c r="R163" s="4"/>
      <c r="S163" s="5"/>
      <c r="T163" s="4"/>
      <c r="U163" s="5"/>
      <c r="V163" s="4"/>
      <c r="W163" s="5"/>
      <c r="X163" s="4"/>
      <c r="Y163" s="4"/>
      <c r="Z163" s="5"/>
      <c r="AA163" s="4"/>
      <c r="AB163" s="5"/>
      <c r="AC163" s="4"/>
      <c r="AD163" s="109" t="b">
        <f t="shared" si="87"/>
        <v>1</v>
      </c>
      <c r="AE163" s="109" t="b">
        <f t="shared" si="88"/>
        <v>1</v>
      </c>
    </row>
    <row r="164" spans="1:31">
      <c r="A164" s="2"/>
      <c r="B164" s="2" t="s">
        <v>111</v>
      </c>
      <c r="C164" s="2">
        <v>27</v>
      </c>
      <c r="D164" s="3">
        <v>1.6199999999999999</v>
      </c>
      <c r="E164" s="2">
        <v>8</v>
      </c>
      <c r="F164" s="3">
        <f>D164*31%</f>
        <v>0.50219999999999998</v>
      </c>
      <c r="G164" s="108">
        <f t="shared" si="85"/>
        <v>0.29629629629629628</v>
      </c>
      <c r="H164" s="108">
        <f t="shared" si="86"/>
        <v>0.31</v>
      </c>
      <c r="I164" s="2">
        <f t="shared" si="84"/>
        <v>19</v>
      </c>
      <c r="J164" s="3">
        <f t="shared" si="84"/>
        <v>1.1177999999999999</v>
      </c>
      <c r="K164" s="2"/>
      <c r="L164" s="3"/>
      <c r="M164" s="2"/>
      <c r="N164" s="3"/>
      <c r="O164" s="2">
        <v>0.06</v>
      </c>
      <c r="P164" s="2">
        <v>0</v>
      </c>
      <c r="Q164" s="3">
        <f>P164*O164</f>
        <v>0</v>
      </c>
      <c r="R164" s="2">
        <f t="shared" ref="R164:S167" si="104">K164+M164+P164</f>
        <v>0</v>
      </c>
      <c r="S164" s="3">
        <f t="shared" si="104"/>
        <v>0</v>
      </c>
      <c r="T164" s="2"/>
      <c r="U164" s="3"/>
      <c r="V164" s="2"/>
      <c r="W164" s="3"/>
      <c r="X164" s="2">
        <v>0.06</v>
      </c>
      <c r="Y164" s="2">
        <v>0</v>
      </c>
      <c r="Z164" s="3">
        <f>X164*Y164</f>
        <v>0</v>
      </c>
      <c r="AA164" s="2">
        <f t="shared" ref="AA164:AB167" si="105">T164+V164+Y164</f>
        <v>0</v>
      </c>
      <c r="AB164" s="3">
        <f t="shared" si="105"/>
        <v>0</v>
      </c>
      <c r="AC164" s="2"/>
      <c r="AD164" s="109" t="b">
        <f t="shared" si="87"/>
        <v>1</v>
      </c>
      <c r="AE164" s="109" t="b">
        <f t="shared" si="88"/>
        <v>1</v>
      </c>
    </row>
    <row r="165" spans="1:31">
      <c r="A165" s="2"/>
      <c r="B165" s="2" t="s">
        <v>112</v>
      </c>
      <c r="C165" s="2">
        <v>0</v>
      </c>
      <c r="D165" s="3">
        <v>0</v>
      </c>
      <c r="E165" s="2"/>
      <c r="F165" s="3"/>
      <c r="G165" s="108" t="e">
        <f t="shared" si="85"/>
        <v>#DIV/0!</v>
      </c>
      <c r="H165" s="108" t="e">
        <f t="shared" si="86"/>
        <v>#DIV/0!</v>
      </c>
      <c r="I165" s="2">
        <f t="shared" si="84"/>
        <v>0</v>
      </c>
      <c r="J165" s="3">
        <f t="shared" si="84"/>
        <v>0</v>
      </c>
      <c r="K165" s="2"/>
      <c r="L165" s="3"/>
      <c r="M165" s="2"/>
      <c r="N165" s="3"/>
      <c r="O165" s="2"/>
      <c r="P165" s="2"/>
      <c r="Q165" s="3">
        <f>P165*O165</f>
        <v>0</v>
      </c>
      <c r="R165" s="2">
        <f t="shared" si="104"/>
        <v>0</v>
      </c>
      <c r="S165" s="3">
        <f t="shared" si="104"/>
        <v>0</v>
      </c>
      <c r="T165" s="2"/>
      <c r="U165" s="3"/>
      <c r="V165" s="2"/>
      <c r="W165" s="3"/>
      <c r="X165" s="2"/>
      <c r="Y165" s="2"/>
      <c r="Z165" s="3">
        <f>X165*Y165</f>
        <v>0</v>
      </c>
      <c r="AA165" s="2">
        <f t="shared" si="105"/>
        <v>0</v>
      </c>
      <c r="AB165" s="3">
        <f t="shared" si="105"/>
        <v>0</v>
      </c>
      <c r="AC165" s="2"/>
      <c r="AD165" s="109" t="b">
        <f t="shared" si="87"/>
        <v>1</v>
      </c>
      <c r="AE165" s="109" t="b">
        <f t="shared" si="88"/>
        <v>1</v>
      </c>
    </row>
    <row r="166" spans="1:31">
      <c r="A166" s="2"/>
      <c r="B166" s="2" t="s">
        <v>113</v>
      </c>
      <c r="C166" s="2">
        <v>0</v>
      </c>
      <c r="D166" s="3">
        <v>0</v>
      </c>
      <c r="E166" s="2"/>
      <c r="F166" s="3"/>
      <c r="G166" s="108" t="e">
        <f t="shared" si="85"/>
        <v>#DIV/0!</v>
      </c>
      <c r="H166" s="108" t="e">
        <f t="shared" si="86"/>
        <v>#DIV/0!</v>
      </c>
      <c r="I166" s="2">
        <f t="shared" si="84"/>
        <v>0</v>
      </c>
      <c r="J166" s="3">
        <f t="shared" si="84"/>
        <v>0</v>
      </c>
      <c r="K166" s="2"/>
      <c r="L166" s="3"/>
      <c r="M166" s="2"/>
      <c r="N166" s="3"/>
      <c r="O166" s="2"/>
      <c r="P166" s="2"/>
      <c r="Q166" s="3">
        <f>P166*O166</f>
        <v>0</v>
      </c>
      <c r="R166" s="2">
        <f t="shared" si="104"/>
        <v>0</v>
      </c>
      <c r="S166" s="3">
        <f t="shared" si="104"/>
        <v>0</v>
      </c>
      <c r="T166" s="2"/>
      <c r="U166" s="3"/>
      <c r="V166" s="2"/>
      <c r="W166" s="3"/>
      <c r="X166" s="2"/>
      <c r="Y166" s="2"/>
      <c r="Z166" s="3">
        <f>X166*Y166</f>
        <v>0</v>
      </c>
      <c r="AA166" s="2">
        <f t="shared" si="105"/>
        <v>0</v>
      </c>
      <c r="AB166" s="3">
        <f t="shared" si="105"/>
        <v>0</v>
      </c>
      <c r="AC166" s="2"/>
      <c r="AD166" s="109" t="b">
        <f t="shared" si="87"/>
        <v>1</v>
      </c>
      <c r="AE166" s="109" t="b">
        <f t="shared" si="88"/>
        <v>1</v>
      </c>
    </row>
    <row r="167" spans="1:31">
      <c r="A167" s="2"/>
      <c r="B167" s="2" t="s">
        <v>114</v>
      </c>
      <c r="C167" s="2">
        <v>0</v>
      </c>
      <c r="D167" s="3">
        <v>0</v>
      </c>
      <c r="E167" s="2"/>
      <c r="F167" s="3"/>
      <c r="G167" s="108" t="e">
        <f t="shared" si="85"/>
        <v>#DIV/0!</v>
      </c>
      <c r="H167" s="108" t="e">
        <f t="shared" si="86"/>
        <v>#DIV/0!</v>
      </c>
      <c r="I167" s="2">
        <f t="shared" si="84"/>
        <v>0</v>
      </c>
      <c r="J167" s="3">
        <f t="shared" si="84"/>
        <v>0</v>
      </c>
      <c r="K167" s="2"/>
      <c r="L167" s="3"/>
      <c r="M167" s="2"/>
      <c r="N167" s="3"/>
      <c r="O167" s="2"/>
      <c r="P167" s="2"/>
      <c r="Q167" s="3">
        <f>P167*O167</f>
        <v>0</v>
      </c>
      <c r="R167" s="2">
        <f t="shared" si="104"/>
        <v>0</v>
      </c>
      <c r="S167" s="3">
        <f t="shared" si="104"/>
        <v>0</v>
      </c>
      <c r="T167" s="2"/>
      <c r="U167" s="3"/>
      <c r="V167" s="2"/>
      <c r="W167" s="3"/>
      <c r="X167" s="2"/>
      <c r="Y167" s="2"/>
      <c r="Z167" s="3">
        <f>X167*Y167</f>
        <v>0</v>
      </c>
      <c r="AA167" s="2">
        <f t="shared" si="105"/>
        <v>0</v>
      </c>
      <c r="AB167" s="3">
        <f t="shared" si="105"/>
        <v>0</v>
      </c>
      <c r="AC167" s="2"/>
      <c r="AD167" s="109" t="b">
        <f t="shared" si="87"/>
        <v>1</v>
      </c>
      <c r="AE167" s="109" t="b">
        <f t="shared" si="88"/>
        <v>1</v>
      </c>
    </row>
    <row r="168" spans="1:31" s="176" customFormat="1">
      <c r="A168" s="4"/>
      <c r="B168" s="4" t="s">
        <v>106</v>
      </c>
      <c r="C168" s="4">
        <f>SUM(C164:C167)</f>
        <v>27</v>
      </c>
      <c r="D168" s="5">
        <f>SUM(D164:D167)</f>
        <v>1.6199999999999999</v>
      </c>
      <c r="E168" s="4">
        <f>SUM(E164:E167)</f>
        <v>8</v>
      </c>
      <c r="F168" s="5">
        <f>SUM(F164:F167)</f>
        <v>0.50219999999999998</v>
      </c>
      <c r="G168" s="175">
        <f t="shared" si="85"/>
        <v>0.29629629629629628</v>
      </c>
      <c r="H168" s="175">
        <f t="shared" si="86"/>
        <v>0.31</v>
      </c>
      <c r="I168" s="4">
        <f t="shared" ref="I168:N168" si="106">SUM(I164:I167)</f>
        <v>19</v>
      </c>
      <c r="J168" s="5">
        <f t="shared" si="106"/>
        <v>1.1177999999999999</v>
      </c>
      <c r="K168" s="4">
        <f t="shared" si="106"/>
        <v>0</v>
      </c>
      <c r="L168" s="5">
        <f t="shared" si="106"/>
        <v>0</v>
      </c>
      <c r="M168" s="4">
        <f t="shared" si="106"/>
        <v>0</v>
      </c>
      <c r="N168" s="5">
        <f t="shared" si="106"/>
        <v>0</v>
      </c>
      <c r="O168" s="4">
        <f t="shared" ref="O168:AB168" si="107">SUM(O164:O167)</f>
        <v>0.06</v>
      </c>
      <c r="P168" s="4">
        <f t="shared" si="107"/>
        <v>0</v>
      </c>
      <c r="Q168" s="5">
        <f t="shared" si="107"/>
        <v>0</v>
      </c>
      <c r="R168" s="4">
        <f t="shared" si="107"/>
        <v>0</v>
      </c>
      <c r="S168" s="5">
        <f t="shared" si="107"/>
        <v>0</v>
      </c>
      <c r="T168" s="4">
        <f t="shared" si="107"/>
        <v>0</v>
      </c>
      <c r="U168" s="5">
        <f t="shared" si="107"/>
        <v>0</v>
      </c>
      <c r="V168" s="4">
        <f t="shared" si="107"/>
        <v>0</v>
      </c>
      <c r="W168" s="5">
        <f t="shared" si="107"/>
        <v>0</v>
      </c>
      <c r="X168" s="4">
        <v>0.06</v>
      </c>
      <c r="Y168" s="4">
        <f t="shared" si="107"/>
        <v>0</v>
      </c>
      <c r="Z168" s="5">
        <f t="shared" si="107"/>
        <v>0</v>
      </c>
      <c r="AA168" s="4">
        <f t="shared" si="107"/>
        <v>0</v>
      </c>
      <c r="AB168" s="5">
        <f t="shared" si="107"/>
        <v>0</v>
      </c>
      <c r="AC168" s="4"/>
      <c r="AD168" s="109" t="b">
        <f t="shared" si="87"/>
        <v>1</v>
      </c>
      <c r="AE168" s="109" t="b">
        <f t="shared" si="88"/>
        <v>1</v>
      </c>
    </row>
    <row r="169" spans="1:31" s="176" customFormat="1" ht="47.25">
      <c r="A169" s="4">
        <v>6.04</v>
      </c>
      <c r="B169" s="4" t="s">
        <v>117</v>
      </c>
      <c r="C169" s="4"/>
      <c r="D169" s="5"/>
      <c r="E169" s="4"/>
      <c r="F169" s="5"/>
      <c r="G169" s="108"/>
      <c r="H169" s="108"/>
      <c r="I169" s="4"/>
      <c r="J169" s="5"/>
      <c r="K169" s="4"/>
      <c r="L169" s="5"/>
      <c r="M169" s="4"/>
      <c r="N169" s="5"/>
      <c r="O169" s="4"/>
      <c r="P169" s="4"/>
      <c r="Q169" s="5"/>
      <c r="R169" s="4"/>
      <c r="S169" s="5"/>
      <c r="T169" s="4"/>
      <c r="U169" s="5"/>
      <c r="V169" s="4"/>
      <c r="W169" s="5"/>
      <c r="X169" s="4"/>
      <c r="Y169" s="4"/>
      <c r="Z169" s="5"/>
      <c r="AA169" s="4"/>
      <c r="AB169" s="5"/>
      <c r="AC169" s="4"/>
      <c r="AD169" s="109" t="b">
        <f t="shared" si="87"/>
        <v>1</v>
      </c>
      <c r="AE169" s="109" t="b">
        <f t="shared" si="88"/>
        <v>1</v>
      </c>
    </row>
    <row r="170" spans="1:31">
      <c r="A170" s="2"/>
      <c r="B170" s="2" t="s">
        <v>111</v>
      </c>
      <c r="C170" s="2">
        <v>0</v>
      </c>
      <c r="D170" s="3">
        <v>0</v>
      </c>
      <c r="E170" s="2"/>
      <c r="F170" s="3"/>
      <c r="G170" s="108" t="e">
        <f t="shared" si="85"/>
        <v>#DIV/0!</v>
      </c>
      <c r="H170" s="108" t="e">
        <f t="shared" si="86"/>
        <v>#DIV/0!</v>
      </c>
      <c r="I170" s="2">
        <f t="shared" si="84"/>
        <v>0</v>
      </c>
      <c r="J170" s="3">
        <f t="shared" si="84"/>
        <v>0</v>
      </c>
      <c r="K170" s="2"/>
      <c r="L170" s="3"/>
      <c r="M170" s="2"/>
      <c r="N170" s="3"/>
      <c r="O170" s="2"/>
      <c r="P170" s="2"/>
      <c r="Q170" s="3">
        <f>P170*O170</f>
        <v>0</v>
      </c>
      <c r="R170" s="2">
        <f t="shared" ref="R170:S173" si="108">K170+M170+P170</f>
        <v>0</v>
      </c>
      <c r="S170" s="3">
        <f t="shared" si="108"/>
        <v>0</v>
      </c>
      <c r="T170" s="2"/>
      <c r="U170" s="3"/>
      <c r="V170" s="2"/>
      <c r="W170" s="3"/>
      <c r="X170" s="2"/>
      <c r="Y170" s="2"/>
      <c r="Z170" s="3">
        <f>X170*Y170</f>
        <v>0</v>
      </c>
      <c r="AA170" s="2">
        <f t="shared" ref="AA170:AB173" si="109">T170+V170+Y170</f>
        <v>0</v>
      </c>
      <c r="AB170" s="3">
        <f t="shared" si="109"/>
        <v>0</v>
      </c>
      <c r="AC170" s="2"/>
      <c r="AD170" s="109" t="b">
        <f t="shared" si="87"/>
        <v>1</v>
      </c>
      <c r="AE170" s="109" t="b">
        <f t="shared" si="88"/>
        <v>1</v>
      </c>
    </row>
    <row r="171" spans="1:31">
      <c r="A171" s="2"/>
      <c r="B171" s="2" t="s">
        <v>112</v>
      </c>
      <c r="C171" s="2">
        <v>14</v>
      </c>
      <c r="D171" s="3">
        <v>0.63</v>
      </c>
      <c r="E171" s="2">
        <v>5</v>
      </c>
      <c r="F171" s="3">
        <f>D171*38%</f>
        <v>0.2394</v>
      </c>
      <c r="G171" s="108">
        <f t="shared" si="85"/>
        <v>0.35714285714285715</v>
      </c>
      <c r="H171" s="108">
        <f t="shared" si="86"/>
        <v>0.38</v>
      </c>
      <c r="I171" s="2">
        <f t="shared" si="84"/>
        <v>9</v>
      </c>
      <c r="J171" s="3">
        <f t="shared" si="84"/>
        <v>0.3906</v>
      </c>
      <c r="K171" s="2"/>
      <c r="L171" s="3"/>
      <c r="M171" s="2"/>
      <c r="N171" s="3"/>
      <c r="O171" s="2">
        <f>0.06/12*9</f>
        <v>4.4999999999999998E-2</v>
      </c>
      <c r="P171" s="2">
        <v>28</v>
      </c>
      <c r="Q171" s="3">
        <f>P171*O171</f>
        <v>1.26</v>
      </c>
      <c r="R171" s="2">
        <f t="shared" si="108"/>
        <v>28</v>
      </c>
      <c r="S171" s="3">
        <f t="shared" si="108"/>
        <v>1.26</v>
      </c>
      <c r="T171" s="2"/>
      <c r="U171" s="3"/>
      <c r="V171" s="2"/>
      <c r="W171" s="3"/>
      <c r="X171" s="2">
        <v>4.4999999999999998E-2</v>
      </c>
      <c r="Y171" s="2">
        <v>28</v>
      </c>
      <c r="Z171" s="3">
        <f>X171*Y171</f>
        <v>1.26</v>
      </c>
      <c r="AA171" s="2">
        <f t="shared" si="109"/>
        <v>28</v>
      </c>
      <c r="AB171" s="3">
        <f t="shared" si="109"/>
        <v>1.26</v>
      </c>
      <c r="AC171" s="2"/>
      <c r="AD171" s="109" t="b">
        <f t="shared" si="87"/>
        <v>1</v>
      </c>
      <c r="AE171" s="109" t="b">
        <f t="shared" si="88"/>
        <v>1</v>
      </c>
    </row>
    <row r="172" spans="1:31">
      <c r="A172" s="2"/>
      <c r="B172" s="2" t="s">
        <v>113</v>
      </c>
      <c r="C172" s="2">
        <v>0</v>
      </c>
      <c r="D172" s="3">
        <v>0</v>
      </c>
      <c r="E172" s="2"/>
      <c r="F172" s="3"/>
      <c r="G172" s="108" t="e">
        <f t="shared" si="85"/>
        <v>#DIV/0!</v>
      </c>
      <c r="H172" s="108" t="e">
        <f t="shared" si="86"/>
        <v>#DIV/0!</v>
      </c>
      <c r="I172" s="2">
        <f t="shared" si="84"/>
        <v>0</v>
      </c>
      <c r="J172" s="3">
        <f t="shared" si="84"/>
        <v>0</v>
      </c>
      <c r="K172" s="2"/>
      <c r="L172" s="3"/>
      <c r="M172" s="2"/>
      <c r="N172" s="3"/>
      <c r="O172" s="2"/>
      <c r="P172" s="2"/>
      <c r="Q172" s="3">
        <f>P172*O172</f>
        <v>0</v>
      </c>
      <c r="R172" s="2">
        <f t="shared" si="108"/>
        <v>0</v>
      </c>
      <c r="S172" s="3">
        <f t="shared" si="108"/>
        <v>0</v>
      </c>
      <c r="T172" s="2"/>
      <c r="U172" s="3"/>
      <c r="V172" s="2"/>
      <c r="W172" s="3"/>
      <c r="X172" s="2"/>
      <c r="Y172" s="2"/>
      <c r="Z172" s="3">
        <f>X172*Y172</f>
        <v>0</v>
      </c>
      <c r="AA172" s="2">
        <f t="shared" si="109"/>
        <v>0</v>
      </c>
      <c r="AB172" s="3">
        <f t="shared" si="109"/>
        <v>0</v>
      </c>
      <c r="AC172" s="2"/>
      <c r="AD172" s="109" t="b">
        <f t="shared" si="87"/>
        <v>1</v>
      </c>
      <c r="AE172" s="109" t="b">
        <f t="shared" si="88"/>
        <v>1</v>
      </c>
    </row>
    <row r="173" spans="1:31">
      <c r="A173" s="2"/>
      <c r="B173" s="2" t="s">
        <v>114</v>
      </c>
      <c r="C173" s="2">
        <v>0</v>
      </c>
      <c r="D173" s="3">
        <v>0</v>
      </c>
      <c r="E173" s="2"/>
      <c r="F173" s="3"/>
      <c r="G173" s="108" t="e">
        <f t="shared" si="85"/>
        <v>#DIV/0!</v>
      </c>
      <c r="H173" s="108" t="e">
        <f t="shared" si="86"/>
        <v>#DIV/0!</v>
      </c>
      <c r="I173" s="2">
        <f t="shared" si="84"/>
        <v>0</v>
      </c>
      <c r="J173" s="3">
        <f t="shared" si="84"/>
        <v>0</v>
      </c>
      <c r="K173" s="2"/>
      <c r="L173" s="3"/>
      <c r="M173" s="2"/>
      <c r="N173" s="3"/>
      <c r="O173" s="2"/>
      <c r="P173" s="2"/>
      <c r="Q173" s="3">
        <f>P173*O173</f>
        <v>0</v>
      </c>
      <c r="R173" s="2">
        <f t="shared" si="108"/>
        <v>0</v>
      </c>
      <c r="S173" s="3">
        <f t="shared" si="108"/>
        <v>0</v>
      </c>
      <c r="T173" s="2"/>
      <c r="U173" s="3"/>
      <c r="V173" s="2"/>
      <c r="W173" s="3"/>
      <c r="X173" s="2"/>
      <c r="Y173" s="2"/>
      <c r="Z173" s="3">
        <f>X173*Y173</f>
        <v>0</v>
      </c>
      <c r="AA173" s="2">
        <f t="shared" si="109"/>
        <v>0</v>
      </c>
      <c r="AB173" s="3">
        <f t="shared" si="109"/>
        <v>0</v>
      </c>
      <c r="AC173" s="2"/>
      <c r="AD173" s="109" t="b">
        <f t="shared" si="87"/>
        <v>1</v>
      </c>
      <c r="AE173" s="109" t="b">
        <f t="shared" si="88"/>
        <v>1</v>
      </c>
    </row>
    <row r="174" spans="1:31" s="176" customFormat="1">
      <c r="A174" s="4"/>
      <c r="B174" s="4" t="s">
        <v>106</v>
      </c>
      <c r="C174" s="4">
        <f>SUM(C170:C173)</f>
        <v>14</v>
      </c>
      <c r="D174" s="5">
        <f>SUM(D170:D173)</f>
        <v>0.63</v>
      </c>
      <c r="E174" s="4">
        <f>SUM(E170:E173)</f>
        <v>5</v>
      </c>
      <c r="F174" s="5">
        <f>SUM(F170:F173)</f>
        <v>0.2394</v>
      </c>
      <c r="G174" s="175">
        <f t="shared" si="85"/>
        <v>0.35714285714285715</v>
      </c>
      <c r="H174" s="175">
        <f t="shared" si="86"/>
        <v>0.38</v>
      </c>
      <c r="I174" s="4">
        <f t="shared" ref="I174:N174" si="110">SUM(I170:I173)</f>
        <v>9</v>
      </c>
      <c r="J174" s="5">
        <f t="shared" si="110"/>
        <v>0.3906</v>
      </c>
      <c r="K174" s="4">
        <f t="shared" si="110"/>
        <v>0</v>
      </c>
      <c r="L174" s="5">
        <f t="shared" si="110"/>
        <v>0</v>
      </c>
      <c r="M174" s="4">
        <f t="shared" si="110"/>
        <v>0</v>
      </c>
      <c r="N174" s="5">
        <f t="shared" si="110"/>
        <v>0</v>
      </c>
      <c r="O174" s="4">
        <f t="shared" ref="O174:AB174" si="111">SUM(O170:O173)</f>
        <v>4.4999999999999998E-2</v>
      </c>
      <c r="P174" s="4">
        <f t="shared" si="111"/>
        <v>28</v>
      </c>
      <c r="Q174" s="5">
        <f t="shared" si="111"/>
        <v>1.26</v>
      </c>
      <c r="R174" s="4">
        <f t="shared" si="111"/>
        <v>28</v>
      </c>
      <c r="S174" s="5">
        <f t="shared" si="111"/>
        <v>1.26</v>
      </c>
      <c r="T174" s="4">
        <f t="shared" si="111"/>
        <v>0</v>
      </c>
      <c r="U174" s="5">
        <f t="shared" si="111"/>
        <v>0</v>
      </c>
      <c r="V174" s="4">
        <f t="shared" si="111"/>
        <v>0</v>
      </c>
      <c r="W174" s="5">
        <f t="shared" si="111"/>
        <v>0</v>
      </c>
      <c r="X174" s="4">
        <v>4.4999999999999998E-2</v>
      </c>
      <c r="Y174" s="4">
        <f t="shared" si="111"/>
        <v>28</v>
      </c>
      <c r="Z174" s="5">
        <f t="shared" si="111"/>
        <v>1.26</v>
      </c>
      <c r="AA174" s="4">
        <f t="shared" si="111"/>
        <v>28</v>
      </c>
      <c r="AB174" s="5">
        <f t="shared" si="111"/>
        <v>1.26</v>
      </c>
      <c r="AC174" s="4"/>
      <c r="AD174" s="109" t="b">
        <f t="shared" si="87"/>
        <v>1</v>
      </c>
      <c r="AE174" s="109" t="b">
        <f t="shared" si="88"/>
        <v>1</v>
      </c>
    </row>
    <row r="175" spans="1:31" s="176" customFormat="1">
      <c r="A175" s="4">
        <v>6.05</v>
      </c>
      <c r="B175" s="4" t="s">
        <v>118</v>
      </c>
      <c r="C175" s="4"/>
      <c r="D175" s="5"/>
      <c r="E175" s="4"/>
      <c r="F175" s="5"/>
      <c r="G175" s="108"/>
      <c r="H175" s="108"/>
      <c r="I175" s="4"/>
      <c r="J175" s="5"/>
      <c r="K175" s="4"/>
      <c r="L175" s="5"/>
      <c r="M175" s="4"/>
      <c r="N175" s="5"/>
      <c r="O175" s="4"/>
      <c r="P175" s="4"/>
      <c r="Q175" s="5"/>
      <c r="R175" s="4"/>
      <c r="S175" s="5"/>
      <c r="T175" s="4"/>
      <c r="U175" s="5"/>
      <c r="V175" s="4"/>
      <c r="W175" s="5"/>
      <c r="X175" s="4"/>
      <c r="Y175" s="4"/>
      <c r="Z175" s="5"/>
      <c r="AA175" s="4"/>
      <c r="AB175" s="5"/>
      <c r="AC175" s="4"/>
      <c r="AD175" s="109" t="b">
        <f t="shared" si="87"/>
        <v>1</v>
      </c>
      <c r="AE175" s="109" t="b">
        <f t="shared" si="88"/>
        <v>1</v>
      </c>
    </row>
    <row r="176" spans="1:31">
      <c r="A176" s="2"/>
      <c r="B176" s="2" t="s">
        <v>111</v>
      </c>
      <c r="C176" s="2">
        <v>0</v>
      </c>
      <c r="D176" s="3">
        <v>0</v>
      </c>
      <c r="E176" s="2"/>
      <c r="F176" s="3"/>
      <c r="G176" s="108" t="e">
        <f t="shared" si="85"/>
        <v>#DIV/0!</v>
      </c>
      <c r="H176" s="108" t="e">
        <f t="shared" si="86"/>
        <v>#DIV/0!</v>
      </c>
      <c r="I176" s="2">
        <f t="shared" ref="I176:J179" si="112">C176-E176</f>
        <v>0</v>
      </c>
      <c r="J176" s="3">
        <f t="shared" si="112"/>
        <v>0</v>
      </c>
      <c r="K176" s="2"/>
      <c r="L176" s="3"/>
      <c r="M176" s="2"/>
      <c r="N176" s="3"/>
      <c r="O176" s="2"/>
      <c r="P176" s="2"/>
      <c r="Q176" s="3">
        <f>P176*O176</f>
        <v>0</v>
      </c>
      <c r="R176" s="2">
        <f t="shared" ref="R176:S179" si="113">K176+M176+P176</f>
        <v>0</v>
      </c>
      <c r="S176" s="3">
        <f t="shared" si="113"/>
        <v>0</v>
      </c>
      <c r="T176" s="2"/>
      <c r="U176" s="3"/>
      <c r="V176" s="2"/>
      <c r="W176" s="3"/>
      <c r="X176" s="2"/>
      <c r="Y176" s="2"/>
      <c r="Z176" s="3">
        <f>X176*Y176</f>
        <v>0</v>
      </c>
      <c r="AA176" s="2">
        <f t="shared" ref="AA176:AB179" si="114">T176+V176+Y176</f>
        <v>0</v>
      </c>
      <c r="AB176" s="3">
        <f t="shared" si="114"/>
        <v>0</v>
      </c>
      <c r="AC176" s="2"/>
      <c r="AD176" s="109" t="b">
        <f t="shared" si="87"/>
        <v>1</v>
      </c>
      <c r="AE176" s="109" t="b">
        <f t="shared" si="88"/>
        <v>1</v>
      </c>
    </row>
    <row r="177" spans="1:31">
      <c r="A177" s="2"/>
      <c r="B177" s="2" t="s">
        <v>112</v>
      </c>
      <c r="C177" s="2">
        <v>0</v>
      </c>
      <c r="D177" s="3">
        <v>0</v>
      </c>
      <c r="E177" s="2"/>
      <c r="F177" s="3"/>
      <c r="G177" s="108" t="e">
        <f t="shared" si="85"/>
        <v>#DIV/0!</v>
      </c>
      <c r="H177" s="108" t="e">
        <f t="shared" si="86"/>
        <v>#DIV/0!</v>
      </c>
      <c r="I177" s="2">
        <f t="shared" si="112"/>
        <v>0</v>
      </c>
      <c r="J177" s="3">
        <f t="shared" si="112"/>
        <v>0</v>
      </c>
      <c r="K177" s="2"/>
      <c r="L177" s="3"/>
      <c r="M177" s="2"/>
      <c r="N177" s="3"/>
      <c r="O177" s="2"/>
      <c r="P177" s="2"/>
      <c r="Q177" s="3">
        <f>P177*O177</f>
        <v>0</v>
      </c>
      <c r="R177" s="2">
        <f t="shared" si="113"/>
        <v>0</v>
      </c>
      <c r="S177" s="3">
        <f t="shared" si="113"/>
        <v>0</v>
      </c>
      <c r="T177" s="2"/>
      <c r="U177" s="3"/>
      <c r="V177" s="2"/>
      <c r="W177" s="3"/>
      <c r="X177" s="2"/>
      <c r="Y177" s="2"/>
      <c r="Z177" s="3">
        <f>X177*Y177</f>
        <v>0</v>
      </c>
      <c r="AA177" s="2">
        <f t="shared" si="114"/>
        <v>0</v>
      </c>
      <c r="AB177" s="3">
        <f t="shared" si="114"/>
        <v>0</v>
      </c>
      <c r="AC177" s="2"/>
      <c r="AD177" s="109" t="b">
        <f t="shared" si="87"/>
        <v>1</v>
      </c>
      <c r="AE177" s="109" t="b">
        <f t="shared" si="88"/>
        <v>1</v>
      </c>
    </row>
    <row r="178" spans="1:31">
      <c r="A178" s="2"/>
      <c r="B178" s="2" t="s">
        <v>113</v>
      </c>
      <c r="C178" s="2">
        <v>0</v>
      </c>
      <c r="D178" s="3">
        <v>0</v>
      </c>
      <c r="E178" s="2"/>
      <c r="F178" s="3"/>
      <c r="G178" s="108" t="e">
        <f t="shared" si="85"/>
        <v>#DIV/0!</v>
      </c>
      <c r="H178" s="108" t="e">
        <f t="shared" si="86"/>
        <v>#DIV/0!</v>
      </c>
      <c r="I178" s="2">
        <f t="shared" si="112"/>
        <v>0</v>
      </c>
      <c r="J178" s="3">
        <f t="shared" si="112"/>
        <v>0</v>
      </c>
      <c r="K178" s="2"/>
      <c r="L178" s="3"/>
      <c r="M178" s="2"/>
      <c r="N178" s="3"/>
      <c r="O178" s="2"/>
      <c r="P178" s="2"/>
      <c r="Q178" s="3">
        <f>P178*O178</f>
        <v>0</v>
      </c>
      <c r="R178" s="2">
        <f t="shared" si="113"/>
        <v>0</v>
      </c>
      <c r="S178" s="3">
        <f t="shared" si="113"/>
        <v>0</v>
      </c>
      <c r="T178" s="2"/>
      <c r="U178" s="3"/>
      <c r="V178" s="2"/>
      <c r="W178" s="3"/>
      <c r="X178" s="2"/>
      <c r="Y178" s="2"/>
      <c r="Z178" s="3">
        <f>X178*Y178</f>
        <v>0</v>
      </c>
      <c r="AA178" s="2">
        <f t="shared" si="114"/>
        <v>0</v>
      </c>
      <c r="AB178" s="3">
        <f t="shared" si="114"/>
        <v>0</v>
      </c>
      <c r="AC178" s="2"/>
      <c r="AD178" s="109" t="b">
        <f t="shared" si="87"/>
        <v>1</v>
      </c>
      <c r="AE178" s="109" t="b">
        <f t="shared" si="88"/>
        <v>1</v>
      </c>
    </row>
    <row r="179" spans="1:31">
      <c r="A179" s="2"/>
      <c r="B179" s="2" t="s">
        <v>114</v>
      </c>
      <c r="C179" s="2">
        <v>0</v>
      </c>
      <c r="D179" s="3">
        <v>0</v>
      </c>
      <c r="E179" s="2"/>
      <c r="F179" s="3"/>
      <c r="G179" s="108" t="e">
        <f t="shared" si="85"/>
        <v>#DIV/0!</v>
      </c>
      <c r="H179" s="108" t="e">
        <f t="shared" si="86"/>
        <v>#DIV/0!</v>
      </c>
      <c r="I179" s="2">
        <f t="shared" si="112"/>
        <v>0</v>
      </c>
      <c r="J179" s="3">
        <f t="shared" si="112"/>
        <v>0</v>
      </c>
      <c r="K179" s="2"/>
      <c r="L179" s="3"/>
      <c r="M179" s="2"/>
      <c r="N179" s="3"/>
      <c r="O179" s="2"/>
      <c r="P179" s="2"/>
      <c r="Q179" s="3">
        <f>P179*O179</f>
        <v>0</v>
      </c>
      <c r="R179" s="2">
        <f t="shared" si="113"/>
        <v>0</v>
      </c>
      <c r="S179" s="3">
        <f t="shared" si="113"/>
        <v>0</v>
      </c>
      <c r="T179" s="2"/>
      <c r="U179" s="3"/>
      <c r="V179" s="2"/>
      <c r="W179" s="3"/>
      <c r="X179" s="2"/>
      <c r="Y179" s="2"/>
      <c r="Z179" s="3">
        <f>X179*Y179</f>
        <v>0</v>
      </c>
      <c r="AA179" s="2">
        <f t="shared" si="114"/>
        <v>0</v>
      </c>
      <c r="AB179" s="3">
        <f t="shared" si="114"/>
        <v>0</v>
      </c>
      <c r="AC179" s="2"/>
      <c r="AD179" s="109" t="b">
        <f t="shared" si="87"/>
        <v>1</v>
      </c>
      <c r="AE179" s="109" t="b">
        <f t="shared" si="88"/>
        <v>1</v>
      </c>
    </row>
    <row r="180" spans="1:31" s="176" customFormat="1">
      <c r="A180" s="4"/>
      <c r="B180" s="4" t="s">
        <v>108</v>
      </c>
      <c r="C180" s="4">
        <f>SUM(C176:C179)</f>
        <v>0</v>
      </c>
      <c r="D180" s="5">
        <f>SUM(D176:D179)</f>
        <v>0</v>
      </c>
      <c r="E180" s="4">
        <f>SUM(E176:E179)</f>
        <v>0</v>
      </c>
      <c r="F180" s="5">
        <f>SUM(F176:F179)</f>
        <v>0</v>
      </c>
      <c r="G180" s="175" t="e">
        <f t="shared" si="85"/>
        <v>#DIV/0!</v>
      </c>
      <c r="H180" s="175" t="e">
        <f t="shared" si="86"/>
        <v>#DIV/0!</v>
      </c>
      <c r="I180" s="4">
        <f t="shared" ref="I180:AB180" si="115">SUM(I176:I179)</f>
        <v>0</v>
      </c>
      <c r="J180" s="5">
        <f t="shared" si="115"/>
        <v>0</v>
      </c>
      <c r="K180" s="4">
        <f t="shared" si="115"/>
        <v>0</v>
      </c>
      <c r="L180" s="5">
        <f t="shared" si="115"/>
        <v>0</v>
      </c>
      <c r="M180" s="4">
        <f t="shared" si="115"/>
        <v>0</v>
      </c>
      <c r="N180" s="5">
        <f t="shared" si="115"/>
        <v>0</v>
      </c>
      <c r="O180" s="4">
        <f t="shared" si="115"/>
        <v>0</v>
      </c>
      <c r="P180" s="4">
        <f t="shared" si="115"/>
        <v>0</v>
      </c>
      <c r="Q180" s="5">
        <f t="shared" si="115"/>
        <v>0</v>
      </c>
      <c r="R180" s="4">
        <f t="shared" si="115"/>
        <v>0</v>
      </c>
      <c r="S180" s="5">
        <f t="shared" si="115"/>
        <v>0</v>
      </c>
      <c r="T180" s="4">
        <f t="shared" si="115"/>
        <v>0</v>
      </c>
      <c r="U180" s="5">
        <f t="shared" si="115"/>
        <v>0</v>
      </c>
      <c r="V180" s="4">
        <f t="shared" si="115"/>
        <v>0</v>
      </c>
      <c r="W180" s="5">
        <f t="shared" si="115"/>
        <v>0</v>
      </c>
      <c r="X180" s="4">
        <v>0</v>
      </c>
      <c r="Y180" s="4">
        <f t="shared" si="115"/>
        <v>0</v>
      </c>
      <c r="Z180" s="5">
        <f t="shared" si="115"/>
        <v>0</v>
      </c>
      <c r="AA180" s="4">
        <f t="shared" si="115"/>
        <v>0</v>
      </c>
      <c r="AB180" s="5">
        <f t="shared" si="115"/>
        <v>0</v>
      </c>
      <c r="AC180" s="4"/>
      <c r="AD180" s="109" t="b">
        <f t="shared" si="87"/>
        <v>1</v>
      </c>
      <c r="AE180" s="109" t="b">
        <f t="shared" si="88"/>
        <v>1</v>
      </c>
    </row>
    <row r="181" spans="1:31" s="176" customFormat="1" ht="31.5">
      <c r="A181" s="4">
        <v>6.06</v>
      </c>
      <c r="B181" s="4" t="s">
        <v>119</v>
      </c>
      <c r="C181" s="4"/>
      <c r="D181" s="5"/>
      <c r="E181" s="4"/>
      <c r="F181" s="5"/>
      <c r="G181" s="108"/>
      <c r="H181" s="108"/>
      <c r="I181" s="4"/>
      <c r="J181" s="5"/>
      <c r="K181" s="4"/>
      <c r="L181" s="5"/>
      <c r="M181" s="4"/>
      <c r="N181" s="5"/>
      <c r="O181" s="4"/>
      <c r="P181" s="4"/>
      <c r="Q181" s="5"/>
      <c r="R181" s="4"/>
      <c r="S181" s="5"/>
      <c r="T181" s="4"/>
      <c r="U181" s="5"/>
      <c r="V181" s="4"/>
      <c r="W181" s="5"/>
      <c r="X181" s="4"/>
      <c r="Y181" s="4"/>
      <c r="Z181" s="5"/>
      <c r="AA181" s="4"/>
      <c r="AB181" s="5"/>
      <c r="AC181" s="4"/>
      <c r="AD181" s="109" t="b">
        <f t="shared" si="87"/>
        <v>1</v>
      </c>
      <c r="AE181" s="109" t="b">
        <f t="shared" si="88"/>
        <v>1</v>
      </c>
    </row>
    <row r="182" spans="1:31">
      <c r="A182" s="2"/>
      <c r="B182" s="2" t="s">
        <v>111</v>
      </c>
      <c r="C182" s="2">
        <v>0</v>
      </c>
      <c r="D182" s="3">
        <v>0</v>
      </c>
      <c r="E182" s="2"/>
      <c r="F182" s="3"/>
      <c r="G182" s="108" t="e">
        <f t="shared" si="85"/>
        <v>#DIV/0!</v>
      </c>
      <c r="H182" s="108" t="e">
        <f t="shared" si="86"/>
        <v>#DIV/0!</v>
      </c>
      <c r="I182" s="2">
        <f t="shared" si="84"/>
        <v>0</v>
      </c>
      <c r="J182" s="3">
        <f t="shared" si="84"/>
        <v>0</v>
      </c>
      <c r="K182" s="2"/>
      <c r="L182" s="3"/>
      <c r="M182" s="2"/>
      <c r="N182" s="3"/>
      <c r="O182" s="2"/>
      <c r="P182" s="2"/>
      <c r="Q182" s="3">
        <f>P182*O182</f>
        <v>0</v>
      </c>
      <c r="R182" s="2">
        <f t="shared" ref="R182:S185" si="116">K182+M182+P182</f>
        <v>0</v>
      </c>
      <c r="S182" s="3">
        <f t="shared" si="116"/>
        <v>0</v>
      </c>
      <c r="T182" s="2"/>
      <c r="U182" s="3"/>
      <c r="V182" s="2"/>
      <c r="W182" s="3"/>
      <c r="X182" s="2"/>
      <c r="Y182" s="2"/>
      <c r="Z182" s="3">
        <f>X182*Y182</f>
        <v>0</v>
      </c>
      <c r="AA182" s="2">
        <f t="shared" ref="AA182:AB185" si="117">T182+V182+Y182</f>
        <v>0</v>
      </c>
      <c r="AB182" s="3">
        <f t="shared" si="117"/>
        <v>0</v>
      </c>
      <c r="AC182" s="2"/>
      <c r="AD182" s="109" t="b">
        <f t="shared" si="87"/>
        <v>1</v>
      </c>
      <c r="AE182" s="109" t="b">
        <f t="shared" si="88"/>
        <v>1</v>
      </c>
    </row>
    <row r="183" spans="1:31">
      <c r="A183" s="2"/>
      <c r="B183" s="2" t="s">
        <v>112</v>
      </c>
      <c r="C183" s="2">
        <v>0</v>
      </c>
      <c r="D183" s="3">
        <v>0</v>
      </c>
      <c r="E183" s="2"/>
      <c r="F183" s="3"/>
      <c r="G183" s="108" t="e">
        <f t="shared" si="85"/>
        <v>#DIV/0!</v>
      </c>
      <c r="H183" s="108" t="e">
        <f t="shared" si="86"/>
        <v>#DIV/0!</v>
      </c>
      <c r="I183" s="2">
        <f t="shared" si="84"/>
        <v>0</v>
      </c>
      <c r="J183" s="3">
        <f t="shared" si="84"/>
        <v>0</v>
      </c>
      <c r="K183" s="2"/>
      <c r="L183" s="3"/>
      <c r="M183" s="2"/>
      <c r="N183" s="3"/>
      <c r="O183" s="2"/>
      <c r="P183" s="2"/>
      <c r="Q183" s="3">
        <f>P183*O183</f>
        <v>0</v>
      </c>
      <c r="R183" s="2">
        <f t="shared" si="116"/>
        <v>0</v>
      </c>
      <c r="S183" s="3">
        <f t="shared" si="116"/>
        <v>0</v>
      </c>
      <c r="T183" s="2"/>
      <c r="U183" s="3"/>
      <c r="V183" s="2"/>
      <c r="W183" s="3"/>
      <c r="X183" s="2"/>
      <c r="Y183" s="2"/>
      <c r="Z183" s="3">
        <f>X183*Y183</f>
        <v>0</v>
      </c>
      <c r="AA183" s="2">
        <f t="shared" si="117"/>
        <v>0</v>
      </c>
      <c r="AB183" s="3">
        <f t="shared" si="117"/>
        <v>0</v>
      </c>
      <c r="AC183" s="2"/>
      <c r="AD183" s="109" t="b">
        <f t="shared" si="87"/>
        <v>1</v>
      </c>
      <c r="AE183" s="109" t="b">
        <f t="shared" si="88"/>
        <v>1</v>
      </c>
    </row>
    <row r="184" spans="1:31">
      <c r="A184" s="2"/>
      <c r="B184" s="2" t="s">
        <v>113</v>
      </c>
      <c r="C184" s="2">
        <v>0</v>
      </c>
      <c r="D184" s="3">
        <v>0</v>
      </c>
      <c r="E184" s="2"/>
      <c r="F184" s="3"/>
      <c r="G184" s="108" t="e">
        <f t="shared" si="85"/>
        <v>#DIV/0!</v>
      </c>
      <c r="H184" s="108" t="e">
        <f t="shared" si="86"/>
        <v>#DIV/0!</v>
      </c>
      <c r="I184" s="2">
        <f t="shared" si="84"/>
        <v>0</v>
      </c>
      <c r="J184" s="3">
        <f t="shared" si="84"/>
        <v>0</v>
      </c>
      <c r="K184" s="2"/>
      <c r="L184" s="3"/>
      <c r="M184" s="2"/>
      <c r="N184" s="3"/>
      <c r="O184" s="2"/>
      <c r="P184" s="2"/>
      <c r="Q184" s="3">
        <f>P184*O184</f>
        <v>0</v>
      </c>
      <c r="R184" s="2">
        <f t="shared" si="116"/>
        <v>0</v>
      </c>
      <c r="S184" s="3">
        <f t="shared" si="116"/>
        <v>0</v>
      </c>
      <c r="T184" s="2"/>
      <c r="U184" s="3"/>
      <c r="V184" s="2"/>
      <c r="W184" s="3"/>
      <c r="X184" s="2"/>
      <c r="Y184" s="2"/>
      <c r="Z184" s="3">
        <f>X184*Y184</f>
        <v>0</v>
      </c>
      <c r="AA184" s="2">
        <f t="shared" si="117"/>
        <v>0</v>
      </c>
      <c r="AB184" s="3">
        <f t="shared" si="117"/>
        <v>0</v>
      </c>
      <c r="AC184" s="2"/>
      <c r="AD184" s="109" t="b">
        <f t="shared" si="87"/>
        <v>1</v>
      </c>
      <c r="AE184" s="109" t="b">
        <f t="shared" si="88"/>
        <v>1</v>
      </c>
    </row>
    <row r="185" spans="1:31">
      <c r="A185" s="2"/>
      <c r="B185" s="2" t="s">
        <v>114</v>
      </c>
      <c r="C185" s="2">
        <v>0</v>
      </c>
      <c r="D185" s="3">
        <v>0</v>
      </c>
      <c r="E185" s="2"/>
      <c r="F185" s="3"/>
      <c r="G185" s="108" t="e">
        <f t="shared" si="85"/>
        <v>#DIV/0!</v>
      </c>
      <c r="H185" s="108" t="e">
        <f t="shared" si="86"/>
        <v>#DIV/0!</v>
      </c>
      <c r="I185" s="2">
        <f t="shared" si="84"/>
        <v>0</v>
      </c>
      <c r="J185" s="3">
        <f t="shared" si="84"/>
        <v>0</v>
      </c>
      <c r="K185" s="2"/>
      <c r="L185" s="3"/>
      <c r="M185" s="2"/>
      <c r="N185" s="3"/>
      <c r="O185" s="2"/>
      <c r="P185" s="2"/>
      <c r="Q185" s="3">
        <f>P185*O185</f>
        <v>0</v>
      </c>
      <c r="R185" s="2">
        <f t="shared" si="116"/>
        <v>0</v>
      </c>
      <c r="S185" s="3">
        <f t="shared" si="116"/>
        <v>0</v>
      </c>
      <c r="T185" s="2"/>
      <c r="U185" s="3"/>
      <c r="V185" s="2"/>
      <c r="W185" s="3"/>
      <c r="X185" s="2"/>
      <c r="Y185" s="2"/>
      <c r="Z185" s="3">
        <f>X185*Y185</f>
        <v>0</v>
      </c>
      <c r="AA185" s="2">
        <f t="shared" si="117"/>
        <v>0</v>
      </c>
      <c r="AB185" s="3">
        <f t="shared" si="117"/>
        <v>0</v>
      </c>
      <c r="AC185" s="2"/>
      <c r="AD185" s="109" t="b">
        <f t="shared" si="87"/>
        <v>1</v>
      </c>
      <c r="AE185" s="109" t="b">
        <f t="shared" si="88"/>
        <v>1</v>
      </c>
    </row>
    <row r="186" spans="1:31" s="176" customFormat="1">
      <c r="A186" s="4"/>
      <c r="B186" s="4" t="s">
        <v>108</v>
      </c>
      <c r="C186" s="4">
        <f>SUM(C182:C185)</f>
        <v>0</v>
      </c>
      <c r="D186" s="5">
        <f>SUM(D182:D185)</f>
        <v>0</v>
      </c>
      <c r="E186" s="4">
        <f>SUM(E182:E185)</f>
        <v>0</v>
      </c>
      <c r="F186" s="5">
        <f>SUM(F182:F185)</f>
        <v>0</v>
      </c>
      <c r="G186" s="175" t="e">
        <f t="shared" si="85"/>
        <v>#DIV/0!</v>
      </c>
      <c r="H186" s="175" t="e">
        <f t="shared" si="86"/>
        <v>#DIV/0!</v>
      </c>
      <c r="I186" s="4">
        <f t="shared" ref="I186:AB186" si="118">SUM(I182:I185)</f>
        <v>0</v>
      </c>
      <c r="J186" s="5">
        <f t="shared" si="118"/>
        <v>0</v>
      </c>
      <c r="K186" s="4">
        <f t="shared" si="118"/>
        <v>0</v>
      </c>
      <c r="L186" s="5">
        <f t="shared" si="118"/>
        <v>0</v>
      </c>
      <c r="M186" s="4">
        <f t="shared" si="118"/>
        <v>0</v>
      </c>
      <c r="N186" s="5">
        <f t="shared" si="118"/>
        <v>0</v>
      </c>
      <c r="O186" s="4">
        <f t="shared" si="118"/>
        <v>0</v>
      </c>
      <c r="P186" s="4">
        <f t="shared" si="118"/>
        <v>0</v>
      </c>
      <c r="Q186" s="5">
        <f t="shared" si="118"/>
        <v>0</v>
      </c>
      <c r="R186" s="4">
        <f t="shared" si="118"/>
        <v>0</v>
      </c>
      <c r="S186" s="5">
        <f t="shared" si="118"/>
        <v>0</v>
      </c>
      <c r="T186" s="4">
        <f t="shared" si="118"/>
        <v>0</v>
      </c>
      <c r="U186" s="5">
        <f t="shared" si="118"/>
        <v>0</v>
      </c>
      <c r="V186" s="4">
        <f t="shared" si="118"/>
        <v>0</v>
      </c>
      <c r="W186" s="5">
        <f t="shared" si="118"/>
        <v>0</v>
      </c>
      <c r="X186" s="4">
        <v>0</v>
      </c>
      <c r="Y186" s="4">
        <f t="shared" si="118"/>
        <v>0</v>
      </c>
      <c r="Z186" s="5">
        <f t="shared" si="118"/>
        <v>0</v>
      </c>
      <c r="AA186" s="4">
        <f t="shared" si="118"/>
        <v>0</v>
      </c>
      <c r="AB186" s="5">
        <f t="shared" si="118"/>
        <v>0</v>
      </c>
      <c r="AC186" s="4"/>
      <c r="AD186" s="109" t="b">
        <f t="shared" si="87"/>
        <v>1</v>
      </c>
      <c r="AE186" s="109" t="b">
        <f t="shared" si="88"/>
        <v>1</v>
      </c>
    </row>
    <row r="187" spans="1:31" s="176" customFormat="1" ht="31.5">
      <c r="A187" s="4">
        <v>6.07</v>
      </c>
      <c r="B187" s="4" t="s">
        <v>120</v>
      </c>
      <c r="C187" s="4"/>
      <c r="D187" s="5"/>
      <c r="E187" s="4"/>
      <c r="F187" s="5"/>
      <c r="G187" s="108"/>
      <c r="H187" s="108"/>
      <c r="I187" s="4"/>
      <c r="J187" s="5"/>
      <c r="K187" s="4"/>
      <c r="L187" s="5"/>
      <c r="M187" s="4"/>
      <c r="N187" s="5"/>
      <c r="O187" s="4"/>
      <c r="P187" s="4"/>
      <c r="Q187" s="5"/>
      <c r="R187" s="4"/>
      <c r="S187" s="5"/>
      <c r="T187" s="4"/>
      <c r="U187" s="5"/>
      <c r="V187" s="4"/>
      <c r="W187" s="5"/>
      <c r="X187" s="4"/>
      <c r="Y187" s="4"/>
      <c r="Z187" s="5"/>
      <c r="AA187" s="4"/>
      <c r="AB187" s="5"/>
      <c r="AC187" s="4"/>
      <c r="AD187" s="109" t="b">
        <f t="shared" si="87"/>
        <v>1</v>
      </c>
      <c r="AE187" s="109" t="b">
        <f t="shared" si="88"/>
        <v>1</v>
      </c>
    </row>
    <row r="188" spans="1:31">
      <c r="A188" s="2"/>
      <c r="B188" s="2" t="s">
        <v>111</v>
      </c>
      <c r="C188" s="2">
        <v>0</v>
      </c>
      <c r="D188" s="3">
        <v>0</v>
      </c>
      <c r="E188" s="2"/>
      <c r="F188" s="3"/>
      <c r="G188" s="108" t="e">
        <f t="shared" si="85"/>
        <v>#DIV/0!</v>
      </c>
      <c r="H188" s="108" t="e">
        <f t="shared" si="86"/>
        <v>#DIV/0!</v>
      </c>
      <c r="I188" s="2">
        <f t="shared" si="84"/>
        <v>0</v>
      </c>
      <c r="J188" s="3">
        <f t="shared" si="84"/>
        <v>0</v>
      </c>
      <c r="K188" s="2"/>
      <c r="L188" s="3"/>
      <c r="M188" s="2"/>
      <c r="N188" s="3"/>
      <c r="O188" s="2"/>
      <c r="P188" s="2"/>
      <c r="Q188" s="3">
        <f>P188*O188</f>
        <v>0</v>
      </c>
      <c r="R188" s="2">
        <f t="shared" ref="R188:S191" si="119">K188+M188+P188</f>
        <v>0</v>
      </c>
      <c r="S188" s="3">
        <f t="shared" si="119"/>
        <v>0</v>
      </c>
      <c r="T188" s="2"/>
      <c r="U188" s="3"/>
      <c r="V188" s="2"/>
      <c r="W188" s="3"/>
      <c r="X188" s="2"/>
      <c r="Y188" s="2"/>
      <c r="Z188" s="3">
        <f>X188*Y188</f>
        <v>0</v>
      </c>
      <c r="AA188" s="2">
        <f t="shared" ref="AA188:AB191" si="120">T188+V188+Y188</f>
        <v>0</v>
      </c>
      <c r="AB188" s="3">
        <f t="shared" si="120"/>
        <v>0</v>
      </c>
      <c r="AC188" s="2"/>
      <c r="AD188" s="109" t="b">
        <f t="shared" si="87"/>
        <v>1</v>
      </c>
      <c r="AE188" s="109" t="b">
        <f t="shared" si="88"/>
        <v>1</v>
      </c>
    </row>
    <row r="189" spans="1:31">
      <c r="A189" s="2"/>
      <c r="B189" s="2" t="s">
        <v>112</v>
      </c>
      <c r="C189" s="2">
        <v>0</v>
      </c>
      <c r="D189" s="3">
        <v>0</v>
      </c>
      <c r="E189" s="2"/>
      <c r="F189" s="3"/>
      <c r="G189" s="108" t="e">
        <f t="shared" si="85"/>
        <v>#DIV/0!</v>
      </c>
      <c r="H189" s="108" t="e">
        <f t="shared" si="86"/>
        <v>#DIV/0!</v>
      </c>
      <c r="I189" s="2">
        <f t="shared" si="84"/>
        <v>0</v>
      </c>
      <c r="J189" s="3">
        <f t="shared" si="84"/>
        <v>0</v>
      </c>
      <c r="K189" s="2"/>
      <c r="L189" s="3"/>
      <c r="M189" s="2"/>
      <c r="N189" s="3"/>
      <c r="O189" s="2"/>
      <c r="P189" s="2"/>
      <c r="Q189" s="3">
        <f>P189*O189</f>
        <v>0</v>
      </c>
      <c r="R189" s="2">
        <f t="shared" si="119"/>
        <v>0</v>
      </c>
      <c r="S189" s="3">
        <f t="shared" si="119"/>
        <v>0</v>
      </c>
      <c r="T189" s="2"/>
      <c r="U189" s="3"/>
      <c r="V189" s="2"/>
      <c r="W189" s="3"/>
      <c r="X189" s="2"/>
      <c r="Y189" s="2"/>
      <c r="Z189" s="3">
        <f>X189*Y189</f>
        <v>0</v>
      </c>
      <c r="AA189" s="2">
        <f t="shared" si="120"/>
        <v>0</v>
      </c>
      <c r="AB189" s="3">
        <f t="shared" si="120"/>
        <v>0</v>
      </c>
      <c r="AC189" s="2"/>
      <c r="AD189" s="109" t="b">
        <f t="shared" si="87"/>
        <v>1</v>
      </c>
      <c r="AE189" s="109" t="b">
        <f t="shared" si="88"/>
        <v>1</v>
      </c>
    </row>
    <row r="190" spans="1:31">
      <c r="A190" s="2"/>
      <c r="B190" s="2" t="s">
        <v>113</v>
      </c>
      <c r="C190" s="2">
        <v>0</v>
      </c>
      <c r="D190" s="3">
        <v>0</v>
      </c>
      <c r="E190" s="2"/>
      <c r="F190" s="3"/>
      <c r="G190" s="108" t="e">
        <f t="shared" si="85"/>
        <v>#DIV/0!</v>
      </c>
      <c r="H190" s="108" t="e">
        <f t="shared" si="86"/>
        <v>#DIV/0!</v>
      </c>
      <c r="I190" s="2">
        <f t="shared" si="84"/>
        <v>0</v>
      </c>
      <c r="J190" s="3">
        <f t="shared" si="84"/>
        <v>0</v>
      </c>
      <c r="K190" s="2"/>
      <c r="L190" s="3"/>
      <c r="M190" s="2"/>
      <c r="N190" s="3"/>
      <c r="O190" s="2"/>
      <c r="P190" s="2"/>
      <c r="Q190" s="3">
        <f>P190*O190</f>
        <v>0</v>
      </c>
      <c r="R190" s="2">
        <f t="shared" si="119"/>
        <v>0</v>
      </c>
      <c r="S190" s="3">
        <f t="shared" si="119"/>
        <v>0</v>
      </c>
      <c r="T190" s="2"/>
      <c r="U190" s="3"/>
      <c r="V190" s="2"/>
      <c r="W190" s="3"/>
      <c r="X190" s="2"/>
      <c r="Y190" s="2"/>
      <c r="Z190" s="3">
        <f>X190*Y190</f>
        <v>0</v>
      </c>
      <c r="AA190" s="2">
        <f t="shared" si="120"/>
        <v>0</v>
      </c>
      <c r="AB190" s="3">
        <f t="shared" si="120"/>
        <v>0</v>
      </c>
      <c r="AC190" s="2"/>
      <c r="AD190" s="109" t="b">
        <f t="shared" si="87"/>
        <v>1</v>
      </c>
      <c r="AE190" s="109" t="b">
        <f t="shared" si="88"/>
        <v>1</v>
      </c>
    </row>
    <row r="191" spans="1:31">
      <c r="A191" s="2"/>
      <c r="B191" s="2" t="s">
        <v>114</v>
      </c>
      <c r="C191" s="2">
        <v>0</v>
      </c>
      <c r="D191" s="3">
        <v>0</v>
      </c>
      <c r="E191" s="2"/>
      <c r="F191" s="3"/>
      <c r="G191" s="108" t="e">
        <f t="shared" si="85"/>
        <v>#DIV/0!</v>
      </c>
      <c r="H191" s="108" t="e">
        <f t="shared" si="86"/>
        <v>#DIV/0!</v>
      </c>
      <c r="I191" s="2">
        <f t="shared" si="84"/>
        <v>0</v>
      </c>
      <c r="J191" s="3">
        <f t="shared" si="84"/>
        <v>0</v>
      </c>
      <c r="K191" s="2"/>
      <c r="L191" s="3"/>
      <c r="M191" s="2"/>
      <c r="N191" s="3"/>
      <c r="O191" s="2"/>
      <c r="P191" s="2"/>
      <c r="Q191" s="3">
        <f>P191*O191</f>
        <v>0</v>
      </c>
      <c r="R191" s="2">
        <f t="shared" si="119"/>
        <v>0</v>
      </c>
      <c r="S191" s="3">
        <f t="shared" si="119"/>
        <v>0</v>
      </c>
      <c r="T191" s="2"/>
      <c r="U191" s="3"/>
      <c r="V191" s="2"/>
      <c r="W191" s="3"/>
      <c r="X191" s="2"/>
      <c r="Y191" s="2"/>
      <c r="Z191" s="3">
        <f>X191*Y191</f>
        <v>0</v>
      </c>
      <c r="AA191" s="2">
        <f t="shared" si="120"/>
        <v>0</v>
      </c>
      <c r="AB191" s="3">
        <f t="shared" si="120"/>
        <v>0</v>
      </c>
      <c r="AC191" s="2"/>
      <c r="AD191" s="109" t="b">
        <f t="shared" si="87"/>
        <v>1</v>
      </c>
      <c r="AE191" s="109" t="b">
        <f t="shared" si="88"/>
        <v>1</v>
      </c>
    </row>
    <row r="192" spans="1:31" s="176" customFormat="1">
      <c r="A192" s="4"/>
      <c r="B192" s="4" t="s">
        <v>108</v>
      </c>
      <c r="C192" s="4">
        <f>SUM(C188:C191)</f>
        <v>0</v>
      </c>
      <c r="D192" s="5">
        <f>SUM(D188:D191)</f>
        <v>0</v>
      </c>
      <c r="E192" s="4">
        <f>SUM(E188:E191)</f>
        <v>0</v>
      </c>
      <c r="F192" s="5">
        <f>SUM(F188:F191)</f>
        <v>0</v>
      </c>
      <c r="G192" s="175" t="e">
        <f t="shared" si="85"/>
        <v>#DIV/0!</v>
      </c>
      <c r="H192" s="175" t="e">
        <f t="shared" si="86"/>
        <v>#DIV/0!</v>
      </c>
      <c r="I192" s="4">
        <f t="shared" ref="I192:W192" si="121">SUM(I188:I191)</f>
        <v>0</v>
      </c>
      <c r="J192" s="5">
        <f t="shared" si="121"/>
        <v>0</v>
      </c>
      <c r="K192" s="4">
        <f t="shared" si="121"/>
        <v>0</v>
      </c>
      <c r="L192" s="5">
        <f t="shared" si="121"/>
        <v>0</v>
      </c>
      <c r="M192" s="4">
        <f t="shared" si="121"/>
        <v>0</v>
      </c>
      <c r="N192" s="5">
        <f t="shared" si="121"/>
        <v>0</v>
      </c>
      <c r="O192" s="4">
        <f t="shared" si="121"/>
        <v>0</v>
      </c>
      <c r="P192" s="4">
        <f t="shared" si="121"/>
        <v>0</v>
      </c>
      <c r="Q192" s="5">
        <f t="shared" si="121"/>
        <v>0</v>
      </c>
      <c r="R192" s="4">
        <f t="shared" si="121"/>
        <v>0</v>
      </c>
      <c r="S192" s="5">
        <f t="shared" si="121"/>
        <v>0</v>
      </c>
      <c r="T192" s="4">
        <f t="shared" si="121"/>
        <v>0</v>
      </c>
      <c r="U192" s="5">
        <f t="shared" si="121"/>
        <v>0</v>
      </c>
      <c r="V192" s="4">
        <f t="shared" si="121"/>
        <v>0</v>
      </c>
      <c r="W192" s="5">
        <f t="shared" si="121"/>
        <v>0</v>
      </c>
      <c r="X192" s="4">
        <v>0</v>
      </c>
      <c r="Y192" s="4">
        <v>0</v>
      </c>
      <c r="Z192" s="5">
        <f>SUM(Z188:Z191)</f>
        <v>0</v>
      </c>
      <c r="AA192" s="4">
        <f>SUM(AA188:AA191)</f>
        <v>0</v>
      </c>
      <c r="AB192" s="5">
        <f>SUM(AB188:AB191)</f>
        <v>0</v>
      </c>
      <c r="AC192" s="4"/>
      <c r="AD192" s="109" t="b">
        <f t="shared" si="87"/>
        <v>1</v>
      </c>
      <c r="AE192" s="109" t="b">
        <f t="shared" si="88"/>
        <v>1</v>
      </c>
    </row>
    <row r="193" spans="1:31" s="176" customFormat="1">
      <c r="A193" s="4"/>
      <c r="B193" s="4" t="s">
        <v>12</v>
      </c>
      <c r="C193" s="4">
        <f>C192+C186+C180+C174+C168+C162+C156</f>
        <v>91</v>
      </c>
      <c r="D193" s="5">
        <f>D192+D186+D180+D174+D168+D162+D156</f>
        <v>11.600000000000001</v>
      </c>
      <c r="E193" s="4">
        <f>E192+E186+E180+E174+E168+E162+E156</f>
        <v>29</v>
      </c>
      <c r="F193" s="5">
        <f>F192+F186+F180+F174+F168+F162+F156</f>
        <v>3.6596000000000002</v>
      </c>
      <c r="G193" s="175">
        <f t="shared" si="85"/>
        <v>0.31868131868131866</v>
      </c>
      <c r="H193" s="175">
        <f t="shared" si="86"/>
        <v>0.31548275862068964</v>
      </c>
      <c r="I193" s="4">
        <f t="shared" ref="I193:W193" si="122">I192+I186+I180+I174+I168+I162+I156</f>
        <v>62</v>
      </c>
      <c r="J193" s="5">
        <f t="shared" si="122"/>
        <v>7.9404000000000003</v>
      </c>
      <c r="K193" s="4">
        <f t="shared" si="122"/>
        <v>0</v>
      </c>
      <c r="L193" s="5">
        <f t="shared" si="122"/>
        <v>0</v>
      </c>
      <c r="M193" s="4">
        <f t="shared" si="122"/>
        <v>0</v>
      </c>
      <c r="N193" s="5">
        <f t="shared" si="122"/>
        <v>0</v>
      </c>
      <c r="O193" s="4">
        <f t="shared" si="122"/>
        <v>0.45500000000000002</v>
      </c>
      <c r="P193" s="4">
        <f t="shared" si="122"/>
        <v>62</v>
      </c>
      <c r="Q193" s="5">
        <f t="shared" si="122"/>
        <v>6.3599999999999994</v>
      </c>
      <c r="R193" s="4">
        <f t="shared" si="122"/>
        <v>62</v>
      </c>
      <c r="S193" s="5">
        <f t="shared" si="122"/>
        <v>6.3599999999999994</v>
      </c>
      <c r="T193" s="4">
        <f t="shared" si="122"/>
        <v>0</v>
      </c>
      <c r="U193" s="5">
        <f t="shared" si="122"/>
        <v>0</v>
      </c>
      <c r="V193" s="4">
        <f t="shared" si="122"/>
        <v>0</v>
      </c>
      <c r="W193" s="5">
        <f t="shared" si="122"/>
        <v>0</v>
      </c>
      <c r="X193" s="4">
        <v>0.45500000000000002</v>
      </c>
      <c r="Y193" s="4">
        <f>Y192+Y186+Y180+Y174+Y168+Y162+Y156</f>
        <v>62</v>
      </c>
      <c r="Z193" s="5">
        <f>Z192+Z186+Z180+Z174+Z168+Z162+Z156</f>
        <v>6.3599999999999994</v>
      </c>
      <c r="AA193" s="4">
        <f>AA192+AA186+AA180+AA174+AA168+AA162+AA156</f>
        <v>62</v>
      </c>
      <c r="AB193" s="5">
        <f>AB192+AB186+AB180+AB174+AB168+AB162+AB156</f>
        <v>6.3599999999999994</v>
      </c>
      <c r="AC193" s="4"/>
      <c r="AD193" s="109" t="b">
        <f t="shared" si="87"/>
        <v>0</v>
      </c>
      <c r="AE193" s="109" t="b">
        <f t="shared" si="88"/>
        <v>1</v>
      </c>
    </row>
    <row r="194" spans="1:31" s="176" customFormat="1">
      <c r="A194" s="4" t="s">
        <v>121</v>
      </c>
      <c r="B194" s="4" t="s">
        <v>122</v>
      </c>
      <c r="C194" s="4"/>
      <c r="D194" s="5"/>
      <c r="E194" s="4"/>
      <c r="F194" s="5"/>
      <c r="G194" s="108"/>
      <c r="H194" s="108"/>
      <c r="I194" s="4"/>
      <c r="J194" s="5"/>
      <c r="K194" s="4"/>
      <c r="L194" s="5"/>
      <c r="M194" s="4"/>
      <c r="N194" s="5"/>
      <c r="O194" s="4"/>
      <c r="P194" s="4"/>
      <c r="Q194" s="5"/>
      <c r="R194" s="4"/>
      <c r="S194" s="5"/>
      <c r="T194" s="4"/>
      <c r="U194" s="5"/>
      <c r="V194" s="4"/>
      <c r="W194" s="5"/>
      <c r="X194" s="4"/>
      <c r="Y194" s="4"/>
      <c r="Z194" s="5"/>
      <c r="AA194" s="4"/>
      <c r="AB194" s="5"/>
      <c r="AC194" s="4"/>
      <c r="AD194" s="109" t="b">
        <f t="shared" si="87"/>
        <v>1</v>
      </c>
      <c r="AE194" s="109" t="b">
        <f t="shared" si="88"/>
        <v>1</v>
      </c>
    </row>
    <row r="195" spans="1:31" s="176" customFormat="1">
      <c r="A195" s="4">
        <v>7</v>
      </c>
      <c r="B195" s="4" t="s">
        <v>123</v>
      </c>
      <c r="C195" s="4"/>
      <c r="D195" s="5"/>
      <c r="E195" s="4"/>
      <c r="F195" s="5"/>
      <c r="G195" s="108"/>
      <c r="H195" s="108"/>
      <c r="I195" s="4"/>
      <c r="J195" s="5"/>
      <c r="K195" s="4"/>
      <c r="L195" s="5"/>
      <c r="M195" s="4"/>
      <c r="N195" s="5"/>
      <c r="O195" s="4"/>
      <c r="P195" s="4"/>
      <c r="Q195" s="5"/>
      <c r="R195" s="4"/>
      <c r="S195" s="5"/>
      <c r="T195" s="4"/>
      <c r="U195" s="5"/>
      <c r="V195" s="4"/>
      <c r="W195" s="5"/>
      <c r="X195" s="4"/>
      <c r="Y195" s="4"/>
      <c r="Z195" s="5"/>
      <c r="AA195" s="4"/>
      <c r="AB195" s="5"/>
      <c r="AC195" s="4"/>
      <c r="AD195" s="109" t="b">
        <f t="shared" si="87"/>
        <v>1</v>
      </c>
      <c r="AE195" s="109" t="b">
        <f t="shared" si="88"/>
        <v>1</v>
      </c>
    </row>
    <row r="196" spans="1:31">
      <c r="A196" s="2">
        <v>7.01</v>
      </c>
      <c r="B196" s="2" t="s">
        <v>124</v>
      </c>
      <c r="C196" s="2"/>
      <c r="D196" s="3"/>
      <c r="E196" s="2"/>
      <c r="F196" s="3"/>
      <c r="G196" s="108"/>
      <c r="H196" s="108"/>
      <c r="I196" s="2"/>
      <c r="J196" s="3"/>
      <c r="K196" s="2"/>
      <c r="L196" s="3"/>
      <c r="M196" s="2"/>
      <c r="N196" s="3"/>
      <c r="O196" s="2"/>
      <c r="P196" s="2"/>
      <c r="Q196" s="3"/>
      <c r="R196" s="2"/>
      <c r="S196" s="3"/>
      <c r="T196" s="2"/>
      <c r="U196" s="3"/>
      <c r="V196" s="2"/>
      <c r="W196" s="3"/>
      <c r="X196" s="2"/>
      <c r="Y196" s="2"/>
      <c r="Z196" s="3"/>
      <c r="AA196" s="2"/>
      <c r="AB196" s="3"/>
      <c r="AC196" s="2"/>
      <c r="AD196" s="109" t="b">
        <f t="shared" si="87"/>
        <v>1</v>
      </c>
      <c r="AE196" s="109" t="b">
        <f t="shared" si="88"/>
        <v>1</v>
      </c>
    </row>
    <row r="197" spans="1:31">
      <c r="A197" s="2"/>
      <c r="B197" s="2" t="s">
        <v>125</v>
      </c>
      <c r="C197" s="2">
        <v>1136</v>
      </c>
      <c r="D197" s="3">
        <v>1.704</v>
      </c>
      <c r="E197" s="2">
        <f>C197</f>
        <v>1136</v>
      </c>
      <c r="F197" s="3">
        <f>D197</f>
        <v>1.704</v>
      </c>
      <c r="G197" s="108">
        <f t="shared" si="85"/>
        <v>1</v>
      </c>
      <c r="H197" s="108">
        <f t="shared" si="86"/>
        <v>1</v>
      </c>
      <c r="I197" s="2">
        <f t="shared" ref="I197:J205" si="123">C197-E197</f>
        <v>0</v>
      </c>
      <c r="J197" s="3">
        <f t="shared" si="123"/>
        <v>0</v>
      </c>
      <c r="K197" s="2"/>
      <c r="L197" s="3"/>
      <c r="M197" s="2"/>
      <c r="N197" s="3"/>
      <c r="O197" s="2">
        <v>1.5E-3</v>
      </c>
      <c r="P197" s="2">
        <v>1178</v>
      </c>
      <c r="Q197" s="3">
        <f t="shared" ref="Q197:Q205" si="124">P197*O197</f>
        <v>1.7670000000000001</v>
      </c>
      <c r="R197" s="2">
        <f t="shared" ref="R197:R205" si="125">K197+M197+P197</f>
        <v>1178</v>
      </c>
      <c r="S197" s="3">
        <f t="shared" ref="S197:S205" si="126">L197+N197+Q197</f>
        <v>1.7670000000000001</v>
      </c>
      <c r="T197" s="2"/>
      <c r="U197" s="3"/>
      <c r="V197" s="2"/>
      <c r="W197" s="3"/>
      <c r="X197" s="2">
        <v>1.5E-3</v>
      </c>
      <c r="Y197" s="2">
        <v>1178</v>
      </c>
      <c r="Z197" s="3">
        <f t="shared" ref="Z197:Z205" si="127">X197*Y197</f>
        <v>1.7670000000000001</v>
      </c>
      <c r="AA197" s="2">
        <f t="shared" ref="AA197:AA205" si="128">T197+V197+Y197</f>
        <v>1178</v>
      </c>
      <c r="AB197" s="3">
        <f t="shared" ref="AB197:AB205" si="129">U197+W197+Z197</f>
        <v>1.7670000000000001</v>
      </c>
      <c r="AC197" s="2"/>
      <c r="AD197" s="109" t="b">
        <f t="shared" si="87"/>
        <v>1</v>
      </c>
      <c r="AE197" s="109" t="b">
        <f t="shared" si="88"/>
        <v>1</v>
      </c>
    </row>
    <row r="198" spans="1:31" ht="31.5">
      <c r="A198" s="2"/>
      <c r="B198" s="2" t="s">
        <v>126</v>
      </c>
      <c r="C198" s="2">
        <v>0</v>
      </c>
      <c r="D198" s="3">
        <v>0</v>
      </c>
      <c r="E198" s="2">
        <f t="shared" ref="E198:E205" si="130">C198</f>
        <v>0</v>
      </c>
      <c r="F198" s="3">
        <f t="shared" ref="F198:F205" si="131">D198</f>
        <v>0</v>
      </c>
      <c r="G198" s="108" t="e">
        <f t="shared" si="85"/>
        <v>#DIV/0!</v>
      </c>
      <c r="H198" s="108" t="e">
        <f t="shared" si="86"/>
        <v>#DIV/0!</v>
      </c>
      <c r="I198" s="2">
        <f t="shared" si="123"/>
        <v>0</v>
      </c>
      <c r="J198" s="3">
        <f t="shared" si="123"/>
        <v>0</v>
      </c>
      <c r="K198" s="2"/>
      <c r="L198" s="3"/>
      <c r="M198" s="2"/>
      <c r="N198" s="3"/>
      <c r="O198" s="2">
        <v>1.5E-3</v>
      </c>
      <c r="P198" s="2"/>
      <c r="Q198" s="3">
        <f t="shared" si="124"/>
        <v>0</v>
      </c>
      <c r="R198" s="2">
        <f t="shared" si="125"/>
        <v>0</v>
      </c>
      <c r="S198" s="3">
        <f t="shared" si="126"/>
        <v>0</v>
      </c>
      <c r="T198" s="2"/>
      <c r="U198" s="3"/>
      <c r="V198" s="2"/>
      <c r="W198" s="3"/>
      <c r="X198" s="2">
        <v>1.5E-3</v>
      </c>
      <c r="Y198" s="2"/>
      <c r="Z198" s="3">
        <f t="shared" si="127"/>
        <v>0</v>
      </c>
      <c r="AA198" s="2">
        <f t="shared" si="128"/>
        <v>0</v>
      </c>
      <c r="AB198" s="3">
        <f t="shared" si="129"/>
        <v>0</v>
      </c>
      <c r="AC198" s="2"/>
      <c r="AD198" s="109" t="b">
        <f t="shared" si="87"/>
        <v>1</v>
      </c>
      <c r="AE198" s="109" t="b">
        <f t="shared" si="88"/>
        <v>1</v>
      </c>
    </row>
    <row r="199" spans="1:31" ht="31.5">
      <c r="A199" s="2"/>
      <c r="B199" s="2" t="s">
        <v>127</v>
      </c>
      <c r="C199" s="2">
        <v>0</v>
      </c>
      <c r="D199" s="3">
        <v>0</v>
      </c>
      <c r="E199" s="2">
        <f t="shared" si="130"/>
        <v>0</v>
      </c>
      <c r="F199" s="3">
        <f t="shared" si="131"/>
        <v>0</v>
      </c>
      <c r="G199" s="108" t="e">
        <f t="shared" si="85"/>
        <v>#DIV/0!</v>
      </c>
      <c r="H199" s="108" t="e">
        <f t="shared" si="86"/>
        <v>#DIV/0!</v>
      </c>
      <c r="I199" s="2">
        <f t="shared" si="123"/>
        <v>0</v>
      </c>
      <c r="J199" s="3">
        <f t="shared" si="123"/>
        <v>0</v>
      </c>
      <c r="K199" s="2"/>
      <c r="L199" s="3"/>
      <c r="M199" s="2"/>
      <c r="N199" s="3"/>
      <c r="O199" s="2">
        <v>1.5E-3</v>
      </c>
      <c r="P199" s="2"/>
      <c r="Q199" s="3">
        <f t="shared" si="124"/>
        <v>0</v>
      </c>
      <c r="R199" s="2">
        <f t="shared" si="125"/>
        <v>0</v>
      </c>
      <c r="S199" s="3">
        <f t="shared" si="126"/>
        <v>0</v>
      </c>
      <c r="T199" s="2"/>
      <c r="U199" s="3"/>
      <c r="V199" s="2"/>
      <c r="W199" s="3"/>
      <c r="X199" s="2">
        <v>1.5E-3</v>
      </c>
      <c r="Y199" s="2"/>
      <c r="Z199" s="3">
        <f t="shared" si="127"/>
        <v>0</v>
      </c>
      <c r="AA199" s="2">
        <f t="shared" si="128"/>
        <v>0</v>
      </c>
      <c r="AB199" s="3">
        <f t="shared" si="129"/>
        <v>0</v>
      </c>
      <c r="AC199" s="2"/>
      <c r="AD199" s="109" t="b">
        <f t="shared" si="87"/>
        <v>1</v>
      </c>
      <c r="AE199" s="109" t="b">
        <f t="shared" si="88"/>
        <v>1</v>
      </c>
    </row>
    <row r="200" spans="1:31">
      <c r="A200" s="2"/>
      <c r="B200" s="2" t="s">
        <v>128</v>
      </c>
      <c r="C200" s="2">
        <v>1613</v>
      </c>
      <c r="D200" s="3">
        <v>2.4195000000000002</v>
      </c>
      <c r="E200" s="2">
        <f t="shared" si="130"/>
        <v>1613</v>
      </c>
      <c r="F200" s="3">
        <f t="shared" si="131"/>
        <v>2.4195000000000002</v>
      </c>
      <c r="G200" s="108">
        <f t="shared" ref="G200:G260" si="132">E200/C200</f>
        <v>1</v>
      </c>
      <c r="H200" s="108">
        <f t="shared" ref="H200:H260" si="133">F200/D200</f>
        <v>1</v>
      </c>
      <c r="I200" s="2">
        <f t="shared" si="123"/>
        <v>0</v>
      </c>
      <c r="J200" s="3">
        <f t="shared" si="123"/>
        <v>0</v>
      </c>
      <c r="K200" s="2"/>
      <c r="L200" s="3"/>
      <c r="M200" s="2"/>
      <c r="N200" s="3"/>
      <c r="O200" s="2">
        <v>1.5E-3</v>
      </c>
      <c r="P200" s="2">
        <v>1559</v>
      </c>
      <c r="Q200" s="3">
        <f t="shared" si="124"/>
        <v>2.3385000000000002</v>
      </c>
      <c r="R200" s="2">
        <f t="shared" si="125"/>
        <v>1559</v>
      </c>
      <c r="S200" s="3">
        <f t="shared" si="126"/>
        <v>2.3385000000000002</v>
      </c>
      <c r="T200" s="2"/>
      <c r="U200" s="3"/>
      <c r="V200" s="2"/>
      <c r="W200" s="3"/>
      <c r="X200" s="2">
        <v>1.5E-3</v>
      </c>
      <c r="Y200" s="2">
        <v>1559</v>
      </c>
      <c r="Z200" s="3">
        <f t="shared" si="127"/>
        <v>2.3385000000000002</v>
      </c>
      <c r="AA200" s="2">
        <f t="shared" si="128"/>
        <v>1559</v>
      </c>
      <c r="AB200" s="3">
        <f t="shared" si="129"/>
        <v>2.3385000000000002</v>
      </c>
      <c r="AC200" s="2"/>
      <c r="AD200" s="109" t="b">
        <f t="shared" ref="AD200:AD263" si="134">X200*Y200=Z200</f>
        <v>1</v>
      </c>
      <c r="AE200" s="109" t="b">
        <f t="shared" ref="AE200:AE263" si="135">U200+W200+Z200=AB200</f>
        <v>1</v>
      </c>
    </row>
    <row r="201" spans="1:31" ht="31.5">
      <c r="A201" s="2"/>
      <c r="B201" s="2" t="s">
        <v>129</v>
      </c>
      <c r="C201" s="2">
        <v>0</v>
      </c>
      <c r="D201" s="3">
        <v>0</v>
      </c>
      <c r="E201" s="2">
        <f t="shared" si="130"/>
        <v>0</v>
      </c>
      <c r="F201" s="3">
        <f t="shared" si="131"/>
        <v>0</v>
      </c>
      <c r="G201" s="108" t="e">
        <f t="shared" si="132"/>
        <v>#DIV/0!</v>
      </c>
      <c r="H201" s="108" t="e">
        <f t="shared" si="133"/>
        <v>#DIV/0!</v>
      </c>
      <c r="I201" s="2">
        <f t="shared" si="123"/>
        <v>0</v>
      </c>
      <c r="J201" s="3">
        <f t="shared" si="123"/>
        <v>0</v>
      </c>
      <c r="K201" s="2"/>
      <c r="L201" s="3"/>
      <c r="M201" s="2"/>
      <c r="N201" s="3"/>
      <c r="O201" s="2">
        <v>1.5E-3</v>
      </c>
      <c r="P201" s="2"/>
      <c r="Q201" s="3">
        <f t="shared" si="124"/>
        <v>0</v>
      </c>
      <c r="R201" s="2">
        <f t="shared" si="125"/>
        <v>0</v>
      </c>
      <c r="S201" s="3">
        <f t="shared" si="126"/>
        <v>0</v>
      </c>
      <c r="T201" s="2"/>
      <c r="U201" s="3"/>
      <c r="V201" s="2"/>
      <c r="W201" s="3"/>
      <c r="X201" s="2">
        <v>1.5E-3</v>
      </c>
      <c r="Y201" s="2"/>
      <c r="Z201" s="3">
        <f t="shared" si="127"/>
        <v>0</v>
      </c>
      <c r="AA201" s="2">
        <f t="shared" si="128"/>
        <v>0</v>
      </c>
      <c r="AB201" s="3">
        <f t="shared" si="129"/>
        <v>0</v>
      </c>
      <c r="AC201" s="2"/>
      <c r="AD201" s="109" t="b">
        <f t="shared" si="134"/>
        <v>1</v>
      </c>
      <c r="AE201" s="109" t="b">
        <f t="shared" si="135"/>
        <v>1</v>
      </c>
    </row>
    <row r="202" spans="1:31" ht="31.5">
      <c r="A202" s="2"/>
      <c r="B202" s="2" t="s">
        <v>130</v>
      </c>
      <c r="C202" s="2">
        <v>2</v>
      </c>
      <c r="D202" s="3">
        <v>3.0000000000000001E-3</v>
      </c>
      <c r="E202" s="2">
        <f t="shared" si="130"/>
        <v>2</v>
      </c>
      <c r="F202" s="3">
        <f t="shared" si="131"/>
        <v>3.0000000000000001E-3</v>
      </c>
      <c r="G202" s="108">
        <f t="shared" si="132"/>
        <v>1</v>
      </c>
      <c r="H202" s="108">
        <f t="shared" si="133"/>
        <v>1</v>
      </c>
      <c r="I202" s="2">
        <f t="shared" si="123"/>
        <v>0</v>
      </c>
      <c r="J202" s="3">
        <f t="shared" si="123"/>
        <v>0</v>
      </c>
      <c r="K202" s="2"/>
      <c r="L202" s="3"/>
      <c r="M202" s="2"/>
      <c r="N202" s="3"/>
      <c r="O202" s="2">
        <v>1.5E-3</v>
      </c>
      <c r="P202" s="2"/>
      <c r="Q202" s="3">
        <f t="shared" si="124"/>
        <v>0</v>
      </c>
      <c r="R202" s="2">
        <f t="shared" si="125"/>
        <v>0</v>
      </c>
      <c r="S202" s="3">
        <f t="shared" si="126"/>
        <v>0</v>
      </c>
      <c r="T202" s="2"/>
      <c r="U202" s="3"/>
      <c r="V202" s="2"/>
      <c r="W202" s="3"/>
      <c r="X202" s="2">
        <v>1.5E-3</v>
      </c>
      <c r="Y202" s="2"/>
      <c r="Z202" s="3">
        <f t="shared" si="127"/>
        <v>0</v>
      </c>
      <c r="AA202" s="2">
        <f t="shared" si="128"/>
        <v>0</v>
      </c>
      <c r="AB202" s="3">
        <f t="shared" si="129"/>
        <v>0</v>
      </c>
      <c r="AC202" s="2"/>
      <c r="AD202" s="109" t="b">
        <f t="shared" si="134"/>
        <v>1</v>
      </c>
      <c r="AE202" s="109" t="b">
        <f t="shared" si="135"/>
        <v>1</v>
      </c>
    </row>
    <row r="203" spans="1:31">
      <c r="A203" s="2">
        <f>+A196+0.01</f>
        <v>7.02</v>
      </c>
      <c r="B203" s="2" t="s">
        <v>131</v>
      </c>
      <c r="C203" s="2">
        <v>2641</v>
      </c>
      <c r="D203" s="3">
        <v>6.6025</v>
      </c>
      <c r="E203" s="2">
        <f t="shared" si="130"/>
        <v>2641</v>
      </c>
      <c r="F203" s="3">
        <f t="shared" si="131"/>
        <v>6.6025</v>
      </c>
      <c r="G203" s="108">
        <f t="shared" si="132"/>
        <v>1</v>
      </c>
      <c r="H203" s="108">
        <f t="shared" si="133"/>
        <v>1</v>
      </c>
      <c r="I203" s="2">
        <f t="shared" si="123"/>
        <v>0</v>
      </c>
      <c r="J203" s="3">
        <f t="shared" si="123"/>
        <v>0</v>
      </c>
      <c r="K203" s="2"/>
      <c r="L203" s="3"/>
      <c r="M203" s="2"/>
      <c r="N203" s="3"/>
      <c r="O203" s="2">
        <v>2.5000000000000001E-3</v>
      </c>
      <c r="P203" s="2">
        <v>2543</v>
      </c>
      <c r="Q203" s="3">
        <f t="shared" si="124"/>
        <v>6.3574999999999999</v>
      </c>
      <c r="R203" s="2">
        <f t="shared" si="125"/>
        <v>2543</v>
      </c>
      <c r="S203" s="3">
        <f t="shared" si="126"/>
        <v>6.3574999999999999</v>
      </c>
      <c r="T203" s="2"/>
      <c r="U203" s="3"/>
      <c r="V203" s="2"/>
      <c r="W203" s="3"/>
      <c r="X203" s="2">
        <v>2.5000000000000001E-3</v>
      </c>
      <c r="Y203" s="2">
        <v>2543</v>
      </c>
      <c r="Z203" s="3">
        <f t="shared" si="127"/>
        <v>6.3574999999999999</v>
      </c>
      <c r="AA203" s="2">
        <f t="shared" si="128"/>
        <v>2543</v>
      </c>
      <c r="AB203" s="3">
        <f t="shared" si="129"/>
        <v>6.3574999999999999</v>
      </c>
      <c r="AC203" s="2"/>
      <c r="AD203" s="109" t="b">
        <f t="shared" si="134"/>
        <v>1</v>
      </c>
      <c r="AE203" s="109" t="b">
        <f t="shared" si="135"/>
        <v>1</v>
      </c>
    </row>
    <row r="204" spans="1:31">
      <c r="A204" s="2">
        <f>+A203+0.01</f>
        <v>7.0299999999999994</v>
      </c>
      <c r="B204" s="2" t="s">
        <v>132</v>
      </c>
      <c r="C204" s="2">
        <v>0</v>
      </c>
      <c r="D204" s="3">
        <v>0</v>
      </c>
      <c r="E204" s="2">
        <f t="shared" si="130"/>
        <v>0</v>
      </c>
      <c r="F204" s="3">
        <f t="shared" si="131"/>
        <v>0</v>
      </c>
      <c r="G204" s="108" t="e">
        <f t="shared" si="132"/>
        <v>#DIV/0!</v>
      </c>
      <c r="H204" s="108" t="e">
        <f t="shared" si="133"/>
        <v>#DIV/0!</v>
      </c>
      <c r="I204" s="2">
        <f t="shared" si="123"/>
        <v>0</v>
      </c>
      <c r="J204" s="3">
        <f t="shared" si="123"/>
        <v>0</v>
      </c>
      <c r="K204" s="2"/>
      <c r="L204" s="3"/>
      <c r="M204" s="2"/>
      <c r="N204" s="3"/>
      <c r="O204" s="2">
        <v>2.5000000000000001E-3</v>
      </c>
      <c r="P204" s="2"/>
      <c r="Q204" s="3">
        <f t="shared" si="124"/>
        <v>0</v>
      </c>
      <c r="R204" s="2">
        <f t="shared" si="125"/>
        <v>0</v>
      </c>
      <c r="S204" s="3">
        <f t="shared" si="126"/>
        <v>0</v>
      </c>
      <c r="T204" s="2"/>
      <c r="U204" s="3"/>
      <c r="V204" s="2"/>
      <c r="W204" s="3"/>
      <c r="X204" s="2">
        <v>2.5000000000000001E-3</v>
      </c>
      <c r="Y204" s="2"/>
      <c r="Z204" s="3">
        <f t="shared" si="127"/>
        <v>0</v>
      </c>
      <c r="AA204" s="2">
        <f t="shared" si="128"/>
        <v>0</v>
      </c>
      <c r="AB204" s="3">
        <f t="shared" si="129"/>
        <v>0</v>
      </c>
      <c r="AC204" s="2"/>
      <c r="AD204" s="109" t="b">
        <f t="shared" si="134"/>
        <v>1</v>
      </c>
      <c r="AE204" s="109" t="b">
        <f t="shared" si="135"/>
        <v>1</v>
      </c>
    </row>
    <row r="205" spans="1:31" ht="31.5">
      <c r="A205" s="2">
        <f>+A204+0.01</f>
        <v>7.0399999999999991</v>
      </c>
      <c r="B205" s="2" t="s">
        <v>133</v>
      </c>
      <c r="C205" s="2">
        <v>4</v>
      </c>
      <c r="D205" s="3">
        <v>0.01</v>
      </c>
      <c r="E205" s="2">
        <f t="shared" si="130"/>
        <v>4</v>
      </c>
      <c r="F205" s="3">
        <f t="shared" si="131"/>
        <v>0.01</v>
      </c>
      <c r="G205" s="108">
        <f t="shared" si="132"/>
        <v>1</v>
      </c>
      <c r="H205" s="108">
        <f t="shared" si="133"/>
        <v>1</v>
      </c>
      <c r="I205" s="2">
        <f t="shared" si="123"/>
        <v>0</v>
      </c>
      <c r="J205" s="3">
        <f t="shared" si="123"/>
        <v>0</v>
      </c>
      <c r="K205" s="2"/>
      <c r="L205" s="3"/>
      <c r="M205" s="2"/>
      <c r="N205" s="3"/>
      <c r="O205" s="2">
        <v>2.5000000000000001E-3</v>
      </c>
      <c r="P205" s="2"/>
      <c r="Q205" s="3">
        <f t="shared" si="124"/>
        <v>0</v>
      </c>
      <c r="R205" s="2">
        <f t="shared" si="125"/>
        <v>0</v>
      </c>
      <c r="S205" s="3">
        <f t="shared" si="126"/>
        <v>0</v>
      </c>
      <c r="T205" s="2"/>
      <c r="U205" s="3"/>
      <c r="V205" s="2"/>
      <c r="W205" s="3"/>
      <c r="X205" s="2">
        <v>2.5000000000000001E-3</v>
      </c>
      <c r="Y205" s="2"/>
      <c r="Z205" s="3">
        <f t="shared" si="127"/>
        <v>0</v>
      </c>
      <c r="AA205" s="2">
        <f t="shared" si="128"/>
        <v>0</v>
      </c>
      <c r="AB205" s="3">
        <f t="shared" si="129"/>
        <v>0</v>
      </c>
      <c r="AC205" s="2"/>
      <c r="AD205" s="109" t="b">
        <f t="shared" si="134"/>
        <v>1</v>
      </c>
      <c r="AE205" s="109" t="b">
        <f t="shared" si="135"/>
        <v>1</v>
      </c>
    </row>
    <row r="206" spans="1:31" s="176" customFormat="1">
      <c r="A206" s="4"/>
      <c r="B206" s="4" t="s">
        <v>106</v>
      </c>
      <c r="C206" s="4">
        <f>SUM(C196:C205)</f>
        <v>5396</v>
      </c>
      <c r="D206" s="5">
        <f>SUM(D196:D205)</f>
        <v>10.738999999999999</v>
      </c>
      <c r="E206" s="4">
        <f>SUM(E196:E205)</f>
        <v>5396</v>
      </c>
      <c r="F206" s="5">
        <f>SUM(F196:F205)</f>
        <v>10.738999999999999</v>
      </c>
      <c r="G206" s="175">
        <f t="shared" si="132"/>
        <v>1</v>
      </c>
      <c r="H206" s="175">
        <f t="shared" si="133"/>
        <v>1</v>
      </c>
      <c r="I206" s="4">
        <f t="shared" ref="I206:N206" si="136">SUM(I196:I205)</f>
        <v>0</v>
      </c>
      <c r="J206" s="5">
        <f t="shared" si="136"/>
        <v>0</v>
      </c>
      <c r="K206" s="4">
        <f t="shared" si="136"/>
        <v>0</v>
      </c>
      <c r="L206" s="5">
        <f t="shared" si="136"/>
        <v>0</v>
      </c>
      <c r="M206" s="4">
        <f t="shared" si="136"/>
        <v>0</v>
      </c>
      <c r="N206" s="5">
        <f t="shared" si="136"/>
        <v>0</v>
      </c>
      <c r="O206" s="4">
        <f t="shared" ref="O206:AB206" si="137">SUM(O196:O205)</f>
        <v>1.6500000000000001E-2</v>
      </c>
      <c r="P206" s="4">
        <f t="shared" si="137"/>
        <v>5280</v>
      </c>
      <c r="Q206" s="5">
        <f t="shared" si="137"/>
        <v>10.463000000000001</v>
      </c>
      <c r="R206" s="4">
        <f t="shared" si="137"/>
        <v>5280</v>
      </c>
      <c r="S206" s="5">
        <f t="shared" si="137"/>
        <v>10.463000000000001</v>
      </c>
      <c r="T206" s="4">
        <f t="shared" si="137"/>
        <v>0</v>
      </c>
      <c r="U206" s="5">
        <f t="shared" si="137"/>
        <v>0</v>
      </c>
      <c r="V206" s="4">
        <f t="shared" si="137"/>
        <v>0</v>
      </c>
      <c r="W206" s="5">
        <f t="shared" si="137"/>
        <v>0</v>
      </c>
      <c r="X206" s="4">
        <v>1.6500000000000001E-2</v>
      </c>
      <c r="Y206" s="4">
        <f t="shared" si="137"/>
        <v>5280</v>
      </c>
      <c r="Z206" s="5">
        <f t="shared" si="137"/>
        <v>10.463000000000001</v>
      </c>
      <c r="AA206" s="4">
        <f t="shared" si="137"/>
        <v>5280</v>
      </c>
      <c r="AB206" s="5">
        <f t="shared" si="137"/>
        <v>10.463000000000001</v>
      </c>
      <c r="AC206" s="4"/>
      <c r="AD206" s="109" t="b">
        <f t="shared" si="134"/>
        <v>0</v>
      </c>
      <c r="AE206" s="109" t="b">
        <f t="shared" si="135"/>
        <v>1</v>
      </c>
    </row>
    <row r="207" spans="1:31" s="176" customFormat="1" ht="31.5">
      <c r="A207" s="4">
        <v>8</v>
      </c>
      <c r="B207" s="4" t="s">
        <v>134</v>
      </c>
      <c r="C207" s="4"/>
      <c r="D207" s="5"/>
      <c r="E207" s="4"/>
      <c r="F207" s="5"/>
      <c r="G207" s="108"/>
      <c r="H207" s="108"/>
      <c r="I207" s="4"/>
      <c r="J207" s="5"/>
      <c r="K207" s="4"/>
      <c r="L207" s="5"/>
      <c r="M207" s="4"/>
      <c r="N207" s="5"/>
      <c r="O207" s="4"/>
      <c r="P207" s="4"/>
      <c r="Q207" s="5"/>
      <c r="R207" s="4"/>
      <c r="S207" s="5"/>
      <c r="T207" s="4"/>
      <c r="U207" s="5"/>
      <c r="V207" s="4"/>
      <c r="W207" s="5"/>
      <c r="X207" s="4"/>
      <c r="Y207" s="4"/>
      <c r="Z207" s="5"/>
      <c r="AA207" s="4"/>
      <c r="AB207" s="5"/>
      <c r="AC207" s="4"/>
      <c r="AD207" s="109" t="b">
        <f t="shared" si="134"/>
        <v>1</v>
      </c>
      <c r="AE207" s="109" t="b">
        <f t="shared" si="135"/>
        <v>1</v>
      </c>
    </row>
    <row r="208" spans="1:31">
      <c r="A208" s="2">
        <v>8.01</v>
      </c>
      <c r="B208" s="2" t="s">
        <v>135</v>
      </c>
      <c r="C208" s="2">
        <v>1969</v>
      </c>
      <c r="D208" s="3">
        <v>7.8760000000000003</v>
      </c>
      <c r="E208" s="2">
        <f t="shared" ref="E208:F211" si="138">C208</f>
        <v>1969</v>
      </c>
      <c r="F208" s="3">
        <f t="shared" si="138"/>
        <v>7.8760000000000003</v>
      </c>
      <c r="G208" s="108">
        <f t="shared" si="132"/>
        <v>1</v>
      </c>
      <c r="H208" s="108">
        <f t="shared" si="133"/>
        <v>1</v>
      </c>
      <c r="I208" s="2">
        <f t="shared" ref="I208:J211" si="139">C208-E208</f>
        <v>0</v>
      </c>
      <c r="J208" s="3">
        <f t="shared" si="139"/>
        <v>0</v>
      </c>
      <c r="K208" s="2"/>
      <c r="L208" s="3"/>
      <c r="M208" s="2"/>
      <c r="N208" s="3"/>
      <c r="O208" s="2">
        <v>4.0000000000000001E-3</v>
      </c>
      <c r="P208" s="2">
        <v>1942</v>
      </c>
      <c r="Q208" s="3">
        <f>P208*O208</f>
        <v>7.7679999999999998</v>
      </c>
      <c r="R208" s="2">
        <f t="shared" ref="R208:S211" si="140">K208+M208+P208</f>
        <v>1942</v>
      </c>
      <c r="S208" s="3">
        <f t="shared" si="140"/>
        <v>7.7679999999999998</v>
      </c>
      <c r="T208" s="2"/>
      <c r="U208" s="3"/>
      <c r="V208" s="2"/>
      <c r="W208" s="3"/>
      <c r="X208" s="2">
        <v>4.0000000000000001E-3</v>
      </c>
      <c r="Y208" s="2">
        <v>1942</v>
      </c>
      <c r="Z208" s="3">
        <f>X208*Y208</f>
        <v>7.7679999999999998</v>
      </c>
      <c r="AA208" s="2">
        <f t="shared" ref="AA208:AB211" si="141">T208+V208+Y208</f>
        <v>1942</v>
      </c>
      <c r="AB208" s="3">
        <f t="shared" si="141"/>
        <v>7.7679999999999998</v>
      </c>
      <c r="AC208" s="2"/>
      <c r="AD208" s="109" t="b">
        <f t="shared" si="134"/>
        <v>1</v>
      </c>
      <c r="AE208" s="109" t="b">
        <f t="shared" si="135"/>
        <v>1</v>
      </c>
    </row>
    <row r="209" spans="1:31">
      <c r="A209" s="2">
        <f>+A208+0.01</f>
        <v>8.02</v>
      </c>
      <c r="B209" s="2" t="s">
        <v>136</v>
      </c>
      <c r="C209" s="2">
        <v>0</v>
      </c>
      <c r="D209" s="3">
        <v>0</v>
      </c>
      <c r="E209" s="2">
        <f t="shared" si="138"/>
        <v>0</v>
      </c>
      <c r="F209" s="3">
        <f t="shared" si="138"/>
        <v>0</v>
      </c>
      <c r="G209" s="108" t="e">
        <f t="shared" si="132"/>
        <v>#DIV/0!</v>
      </c>
      <c r="H209" s="108" t="e">
        <f t="shared" si="133"/>
        <v>#DIV/0!</v>
      </c>
      <c r="I209" s="2">
        <f t="shared" si="139"/>
        <v>0</v>
      </c>
      <c r="J209" s="3">
        <f t="shared" si="139"/>
        <v>0</v>
      </c>
      <c r="K209" s="2"/>
      <c r="L209" s="3"/>
      <c r="M209" s="2"/>
      <c r="N209" s="3"/>
      <c r="O209" s="2">
        <v>4.0000000000000001E-3</v>
      </c>
      <c r="P209" s="2">
        <v>0</v>
      </c>
      <c r="Q209" s="3">
        <f>P209*O209</f>
        <v>0</v>
      </c>
      <c r="R209" s="2">
        <f t="shared" si="140"/>
        <v>0</v>
      </c>
      <c r="S209" s="3">
        <f t="shared" si="140"/>
        <v>0</v>
      </c>
      <c r="T209" s="2"/>
      <c r="U209" s="3"/>
      <c r="V209" s="2"/>
      <c r="W209" s="3"/>
      <c r="X209" s="2">
        <v>4.0000000000000001E-3</v>
      </c>
      <c r="Y209" s="2">
        <v>0</v>
      </c>
      <c r="Z209" s="3">
        <f>X209*Y209</f>
        <v>0</v>
      </c>
      <c r="AA209" s="2">
        <f t="shared" si="141"/>
        <v>0</v>
      </c>
      <c r="AB209" s="3">
        <f t="shared" si="141"/>
        <v>0</v>
      </c>
      <c r="AC209" s="2"/>
      <c r="AD209" s="109" t="b">
        <f t="shared" si="134"/>
        <v>1</v>
      </c>
      <c r="AE209" s="109" t="b">
        <f t="shared" si="135"/>
        <v>1</v>
      </c>
    </row>
    <row r="210" spans="1:31">
      <c r="A210" s="2">
        <f>+A209+0.01</f>
        <v>8.0299999999999994</v>
      </c>
      <c r="B210" s="2" t="s">
        <v>137</v>
      </c>
      <c r="C210" s="2">
        <v>2248</v>
      </c>
      <c r="D210" s="3">
        <v>8.9920000000000009</v>
      </c>
      <c r="E210" s="2">
        <f t="shared" si="138"/>
        <v>2248</v>
      </c>
      <c r="F210" s="3">
        <f t="shared" si="138"/>
        <v>8.9920000000000009</v>
      </c>
      <c r="G210" s="108">
        <f t="shared" si="132"/>
        <v>1</v>
      </c>
      <c r="H210" s="108">
        <f t="shared" si="133"/>
        <v>1</v>
      </c>
      <c r="I210" s="2">
        <f t="shared" si="139"/>
        <v>0</v>
      </c>
      <c r="J210" s="3">
        <f t="shared" si="139"/>
        <v>0</v>
      </c>
      <c r="K210" s="2"/>
      <c r="L210" s="3"/>
      <c r="M210" s="2"/>
      <c r="N210" s="3"/>
      <c r="O210" s="2">
        <v>4.0000000000000001E-3</v>
      </c>
      <c r="P210" s="2">
        <v>2214</v>
      </c>
      <c r="Q210" s="3">
        <f>P210*O210</f>
        <v>8.8559999999999999</v>
      </c>
      <c r="R210" s="2">
        <f t="shared" si="140"/>
        <v>2214</v>
      </c>
      <c r="S210" s="3">
        <f t="shared" si="140"/>
        <v>8.8559999999999999</v>
      </c>
      <c r="T210" s="2"/>
      <c r="U210" s="3"/>
      <c r="V210" s="2"/>
      <c r="W210" s="3"/>
      <c r="X210" s="2">
        <v>4.0000000000000001E-3</v>
      </c>
      <c r="Y210" s="2">
        <v>2214</v>
      </c>
      <c r="Z210" s="3">
        <f>X210*Y210</f>
        <v>8.8559999999999999</v>
      </c>
      <c r="AA210" s="2">
        <f t="shared" si="141"/>
        <v>2214</v>
      </c>
      <c r="AB210" s="3">
        <f t="shared" si="141"/>
        <v>8.8559999999999999</v>
      </c>
      <c r="AC210" s="2"/>
      <c r="AD210" s="109" t="b">
        <f t="shared" si="134"/>
        <v>1</v>
      </c>
      <c r="AE210" s="109" t="b">
        <f t="shared" si="135"/>
        <v>1</v>
      </c>
    </row>
    <row r="211" spans="1:31">
      <c r="A211" s="2">
        <f>+A210+0.01</f>
        <v>8.0399999999999991</v>
      </c>
      <c r="B211" s="2" t="s">
        <v>138</v>
      </c>
      <c r="C211" s="2">
        <v>0</v>
      </c>
      <c r="D211" s="3">
        <v>0</v>
      </c>
      <c r="E211" s="2">
        <f t="shared" si="138"/>
        <v>0</v>
      </c>
      <c r="F211" s="3">
        <f t="shared" si="138"/>
        <v>0</v>
      </c>
      <c r="G211" s="108" t="e">
        <f t="shared" si="132"/>
        <v>#DIV/0!</v>
      </c>
      <c r="H211" s="108" t="e">
        <f t="shared" si="133"/>
        <v>#DIV/0!</v>
      </c>
      <c r="I211" s="2">
        <f t="shared" si="139"/>
        <v>0</v>
      </c>
      <c r="J211" s="3">
        <f t="shared" si="139"/>
        <v>0</v>
      </c>
      <c r="K211" s="2"/>
      <c r="L211" s="3"/>
      <c r="M211" s="2"/>
      <c r="N211" s="3"/>
      <c r="O211" s="2"/>
      <c r="P211" s="2"/>
      <c r="Q211" s="3">
        <f>P211*O211</f>
        <v>0</v>
      </c>
      <c r="R211" s="2">
        <f t="shared" si="140"/>
        <v>0</v>
      </c>
      <c r="S211" s="3">
        <f t="shared" si="140"/>
        <v>0</v>
      </c>
      <c r="T211" s="2"/>
      <c r="U211" s="3"/>
      <c r="V211" s="2"/>
      <c r="W211" s="3"/>
      <c r="X211" s="2"/>
      <c r="Y211" s="2"/>
      <c r="Z211" s="3">
        <f>X211*Y211</f>
        <v>0</v>
      </c>
      <c r="AA211" s="2">
        <f t="shared" si="141"/>
        <v>0</v>
      </c>
      <c r="AB211" s="3">
        <f t="shared" si="141"/>
        <v>0</v>
      </c>
      <c r="AC211" s="2"/>
      <c r="AD211" s="109" t="b">
        <f t="shared" si="134"/>
        <v>1</v>
      </c>
      <c r="AE211" s="109" t="b">
        <f t="shared" si="135"/>
        <v>1</v>
      </c>
    </row>
    <row r="212" spans="1:31" s="176" customFormat="1">
      <c r="A212" s="4"/>
      <c r="B212" s="4" t="s">
        <v>108</v>
      </c>
      <c r="C212" s="4">
        <f>SUM(C208:C211)</f>
        <v>4217</v>
      </c>
      <c r="D212" s="5">
        <f>SUM(D208:D211)</f>
        <v>16.868000000000002</v>
      </c>
      <c r="E212" s="4">
        <f>SUM(E208:E211)</f>
        <v>4217</v>
      </c>
      <c r="F212" s="5">
        <f>SUM(F208:F211)</f>
        <v>16.868000000000002</v>
      </c>
      <c r="G212" s="175">
        <f t="shared" si="132"/>
        <v>1</v>
      </c>
      <c r="H212" s="175">
        <f t="shared" si="133"/>
        <v>1</v>
      </c>
      <c r="I212" s="4">
        <f t="shared" ref="I212:N212" si="142">SUM(I208:I211)</f>
        <v>0</v>
      </c>
      <c r="J212" s="5">
        <f t="shared" si="142"/>
        <v>0</v>
      </c>
      <c r="K212" s="4">
        <f t="shared" si="142"/>
        <v>0</v>
      </c>
      <c r="L212" s="5">
        <f t="shared" si="142"/>
        <v>0</v>
      </c>
      <c r="M212" s="4">
        <f t="shared" si="142"/>
        <v>0</v>
      </c>
      <c r="N212" s="5">
        <f t="shared" si="142"/>
        <v>0</v>
      </c>
      <c r="O212" s="4">
        <f t="shared" ref="O212:AB212" si="143">SUM(O208:O211)</f>
        <v>1.2E-2</v>
      </c>
      <c r="P212" s="4">
        <f>SUM(P208:P211)</f>
        <v>4156</v>
      </c>
      <c r="Q212" s="5">
        <f t="shared" si="143"/>
        <v>16.623999999999999</v>
      </c>
      <c r="R212" s="4">
        <f t="shared" si="143"/>
        <v>4156</v>
      </c>
      <c r="S212" s="5">
        <f t="shared" si="143"/>
        <v>16.623999999999999</v>
      </c>
      <c r="T212" s="4">
        <f t="shared" si="143"/>
        <v>0</v>
      </c>
      <c r="U212" s="5">
        <f t="shared" si="143"/>
        <v>0</v>
      </c>
      <c r="V212" s="4">
        <f t="shared" si="143"/>
        <v>0</v>
      </c>
      <c r="W212" s="5">
        <f t="shared" si="143"/>
        <v>0</v>
      </c>
      <c r="X212" s="4">
        <v>1.2E-2</v>
      </c>
      <c r="Y212" s="4">
        <f t="shared" si="143"/>
        <v>4156</v>
      </c>
      <c r="Z212" s="5">
        <f t="shared" si="143"/>
        <v>16.623999999999999</v>
      </c>
      <c r="AA212" s="4">
        <f t="shared" si="143"/>
        <v>4156</v>
      </c>
      <c r="AB212" s="5">
        <f t="shared" si="143"/>
        <v>16.623999999999999</v>
      </c>
      <c r="AC212" s="4"/>
      <c r="AD212" s="109" t="b">
        <f t="shared" si="134"/>
        <v>0</v>
      </c>
      <c r="AE212" s="109" t="b">
        <f t="shared" si="135"/>
        <v>1</v>
      </c>
    </row>
    <row r="213" spans="1:31" s="176" customFormat="1" ht="31.5">
      <c r="A213" s="4">
        <v>9</v>
      </c>
      <c r="B213" s="4" t="s">
        <v>139</v>
      </c>
      <c r="C213" s="4"/>
      <c r="D213" s="5"/>
      <c r="E213" s="4"/>
      <c r="F213" s="5"/>
      <c r="G213" s="108"/>
      <c r="H213" s="108"/>
      <c r="I213" s="4"/>
      <c r="J213" s="5"/>
      <c r="K213" s="4"/>
      <c r="L213" s="5"/>
      <c r="M213" s="4"/>
      <c r="N213" s="5"/>
      <c r="O213" s="4"/>
      <c r="P213" s="4"/>
      <c r="Q213" s="5"/>
      <c r="R213" s="4"/>
      <c r="S213" s="5"/>
      <c r="T213" s="4"/>
      <c r="U213" s="5"/>
      <c r="V213" s="4"/>
      <c r="W213" s="5"/>
      <c r="X213" s="4"/>
      <c r="Y213" s="4"/>
      <c r="Z213" s="5"/>
      <c r="AA213" s="4"/>
      <c r="AB213" s="5"/>
      <c r="AC213" s="4"/>
      <c r="AD213" s="109" t="b">
        <f t="shared" si="134"/>
        <v>1</v>
      </c>
      <c r="AE213" s="109" t="b">
        <f t="shared" si="135"/>
        <v>1</v>
      </c>
    </row>
    <row r="214" spans="1:31">
      <c r="A214" s="2">
        <v>9.01</v>
      </c>
      <c r="B214" s="2" t="s">
        <v>140</v>
      </c>
      <c r="C214" s="2">
        <v>0</v>
      </c>
      <c r="D214" s="3">
        <v>0</v>
      </c>
      <c r="E214" s="2"/>
      <c r="F214" s="3"/>
      <c r="G214" s="108" t="e">
        <f t="shared" si="132"/>
        <v>#DIV/0!</v>
      </c>
      <c r="H214" s="108" t="e">
        <f t="shared" si="133"/>
        <v>#DIV/0!</v>
      </c>
      <c r="I214" s="2"/>
      <c r="J214" s="3"/>
      <c r="K214" s="2">
        <f>C214-E214</f>
        <v>0</v>
      </c>
      <c r="L214" s="3">
        <f>D214-F214</f>
        <v>0</v>
      </c>
      <c r="M214" s="2"/>
      <c r="N214" s="3"/>
      <c r="O214" s="2">
        <v>0.2</v>
      </c>
      <c r="P214" s="2"/>
      <c r="Q214" s="3">
        <f>P214*O214</f>
        <v>0</v>
      </c>
      <c r="R214" s="2">
        <f>K214+M214+P214</f>
        <v>0</v>
      </c>
      <c r="S214" s="3">
        <f>L214+N214+Q214</f>
        <v>0</v>
      </c>
      <c r="T214" s="2"/>
      <c r="U214" s="3"/>
      <c r="V214" s="2"/>
      <c r="W214" s="3"/>
      <c r="X214" s="2">
        <v>0.2</v>
      </c>
      <c r="Y214" s="2"/>
      <c r="Z214" s="3">
        <f>X214*Y214</f>
        <v>0</v>
      </c>
      <c r="AA214" s="2">
        <f>T214+V214+Y214</f>
        <v>0</v>
      </c>
      <c r="AB214" s="3">
        <f>U214+W214+Z214</f>
        <v>0</v>
      </c>
      <c r="AC214" s="2"/>
      <c r="AD214" s="109" t="b">
        <f t="shared" si="134"/>
        <v>1</v>
      </c>
      <c r="AE214" s="109" t="b">
        <f t="shared" si="135"/>
        <v>1</v>
      </c>
    </row>
    <row r="215" spans="1:31">
      <c r="A215" s="2">
        <v>9.02</v>
      </c>
      <c r="B215" s="2" t="s">
        <v>141</v>
      </c>
      <c r="C215" s="2">
        <v>0</v>
      </c>
      <c r="D215" s="3">
        <v>0</v>
      </c>
      <c r="E215" s="2"/>
      <c r="F215" s="3"/>
      <c r="G215" s="108" t="e">
        <f t="shared" si="132"/>
        <v>#DIV/0!</v>
      </c>
      <c r="H215" s="108" t="e">
        <f t="shared" si="133"/>
        <v>#DIV/0!</v>
      </c>
      <c r="I215" s="2"/>
      <c r="J215" s="3"/>
      <c r="K215" s="2">
        <f>C215-E215</f>
        <v>0</v>
      </c>
      <c r="L215" s="3">
        <f>D215-F215</f>
        <v>0</v>
      </c>
      <c r="M215" s="2"/>
      <c r="N215" s="3"/>
      <c r="O215" s="2">
        <v>0.5</v>
      </c>
      <c r="P215" s="2"/>
      <c r="Q215" s="3">
        <f>P215*O215</f>
        <v>0</v>
      </c>
      <c r="R215" s="2">
        <f>K215+M215+P215</f>
        <v>0</v>
      </c>
      <c r="S215" s="3">
        <f>L215+N215+Q215</f>
        <v>0</v>
      </c>
      <c r="T215" s="2"/>
      <c r="U215" s="3"/>
      <c r="V215" s="2"/>
      <c r="W215" s="3"/>
      <c r="X215" s="2">
        <v>0.5</v>
      </c>
      <c r="Y215" s="2"/>
      <c r="Z215" s="3">
        <f>X215*Y215</f>
        <v>0</v>
      </c>
      <c r="AA215" s="2">
        <f>T215+V215+Y215</f>
        <v>0</v>
      </c>
      <c r="AB215" s="3">
        <f>U215+W215+Z215</f>
        <v>0</v>
      </c>
      <c r="AC215" s="2"/>
      <c r="AD215" s="109" t="b">
        <f t="shared" si="134"/>
        <v>1</v>
      </c>
      <c r="AE215" s="109" t="b">
        <f t="shared" si="135"/>
        <v>1</v>
      </c>
    </row>
    <row r="216" spans="1:31" s="176" customFormat="1">
      <c r="A216" s="4"/>
      <c r="B216" s="4" t="s">
        <v>108</v>
      </c>
      <c r="C216" s="4">
        <f>SUM(C214:C215)</f>
        <v>0</v>
      </c>
      <c r="D216" s="5">
        <f>SUM(D214:D215)</f>
        <v>0</v>
      </c>
      <c r="E216" s="4">
        <f>SUM(E214:E215)</f>
        <v>0</v>
      </c>
      <c r="F216" s="5">
        <f>SUM(F214:F215)</f>
        <v>0</v>
      </c>
      <c r="G216" s="175" t="e">
        <f t="shared" si="132"/>
        <v>#DIV/0!</v>
      </c>
      <c r="H216" s="175" t="e">
        <f t="shared" si="133"/>
        <v>#DIV/0!</v>
      </c>
      <c r="I216" s="4">
        <f t="shared" ref="I216:AB216" si="144">SUM(I214:I215)</f>
        <v>0</v>
      </c>
      <c r="J216" s="5">
        <f t="shared" si="144"/>
        <v>0</v>
      </c>
      <c r="K216" s="4">
        <f t="shared" si="144"/>
        <v>0</v>
      </c>
      <c r="L216" s="5">
        <f t="shared" si="144"/>
        <v>0</v>
      </c>
      <c r="M216" s="4">
        <f t="shared" si="144"/>
        <v>0</v>
      </c>
      <c r="N216" s="5">
        <f t="shared" si="144"/>
        <v>0</v>
      </c>
      <c r="O216" s="4">
        <f t="shared" si="144"/>
        <v>0.7</v>
      </c>
      <c r="P216" s="4">
        <f t="shared" si="144"/>
        <v>0</v>
      </c>
      <c r="Q216" s="5">
        <f t="shared" si="144"/>
        <v>0</v>
      </c>
      <c r="R216" s="4">
        <f t="shared" si="144"/>
        <v>0</v>
      </c>
      <c r="S216" s="5">
        <f t="shared" si="144"/>
        <v>0</v>
      </c>
      <c r="T216" s="4">
        <f t="shared" si="144"/>
        <v>0</v>
      </c>
      <c r="U216" s="5">
        <f t="shared" si="144"/>
        <v>0</v>
      </c>
      <c r="V216" s="4">
        <f t="shared" si="144"/>
        <v>0</v>
      </c>
      <c r="W216" s="5">
        <f t="shared" si="144"/>
        <v>0</v>
      </c>
      <c r="X216" s="4">
        <v>0.7</v>
      </c>
      <c r="Y216" s="4">
        <f t="shared" si="144"/>
        <v>0</v>
      </c>
      <c r="Z216" s="5">
        <f t="shared" si="144"/>
        <v>0</v>
      </c>
      <c r="AA216" s="4">
        <f t="shared" si="144"/>
        <v>0</v>
      </c>
      <c r="AB216" s="5">
        <f t="shared" si="144"/>
        <v>0</v>
      </c>
      <c r="AC216" s="4"/>
      <c r="AD216" s="109" t="b">
        <f t="shared" si="134"/>
        <v>1</v>
      </c>
      <c r="AE216" s="109" t="b">
        <f t="shared" si="135"/>
        <v>1</v>
      </c>
    </row>
    <row r="217" spans="1:31" s="176" customFormat="1" ht="31.5">
      <c r="A217" s="4" t="s">
        <v>142</v>
      </c>
      <c r="B217" s="4" t="s">
        <v>143</v>
      </c>
      <c r="C217" s="4"/>
      <c r="D217" s="5"/>
      <c r="E217" s="4"/>
      <c r="F217" s="5"/>
      <c r="G217" s="108"/>
      <c r="H217" s="108"/>
      <c r="I217" s="4"/>
      <c r="J217" s="5"/>
      <c r="K217" s="4"/>
      <c r="L217" s="5"/>
      <c r="M217" s="4"/>
      <c r="N217" s="5"/>
      <c r="O217" s="4"/>
      <c r="P217" s="4"/>
      <c r="Q217" s="5"/>
      <c r="R217" s="4"/>
      <c r="S217" s="5"/>
      <c r="T217" s="4"/>
      <c r="U217" s="5"/>
      <c r="V217" s="4"/>
      <c r="W217" s="5"/>
      <c r="X217" s="4"/>
      <c r="Y217" s="4"/>
      <c r="Z217" s="5"/>
      <c r="AA217" s="4"/>
      <c r="AB217" s="5"/>
      <c r="AC217" s="4"/>
      <c r="AD217" s="109" t="b">
        <f t="shared" si="134"/>
        <v>1</v>
      </c>
      <c r="AE217" s="109" t="b">
        <f t="shared" si="135"/>
        <v>1</v>
      </c>
    </row>
    <row r="218" spans="1:31" s="176" customFormat="1" ht="31.5">
      <c r="A218" s="4">
        <v>10</v>
      </c>
      <c r="B218" s="4" t="s">
        <v>144</v>
      </c>
      <c r="C218" s="4"/>
      <c r="D218" s="5"/>
      <c r="E218" s="4"/>
      <c r="F218" s="5"/>
      <c r="G218" s="108"/>
      <c r="H218" s="108"/>
      <c r="I218" s="4"/>
      <c r="J218" s="5"/>
      <c r="K218" s="4"/>
      <c r="L218" s="5"/>
      <c r="M218" s="4"/>
      <c r="N218" s="5"/>
      <c r="O218" s="4"/>
      <c r="P218" s="4"/>
      <c r="Q218" s="5"/>
      <c r="R218" s="4"/>
      <c r="S218" s="5"/>
      <c r="T218" s="4"/>
      <c r="U218" s="5"/>
      <c r="V218" s="4"/>
      <c r="W218" s="5"/>
      <c r="X218" s="4"/>
      <c r="Y218" s="4"/>
      <c r="Z218" s="5"/>
      <c r="AA218" s="4"/>
      <c r="AB218" s="5"/>
      <c r="AC218" s="4"/>
      <c r="AD218" s="109" t="b">
        <f t="shared" si="134"/>
        <v>1</v>
      </c>
      <c r="AE218" s="109" t="b">
        <f t="shared" si="135"/>
        <v>1</v>
      </c>
    </row>
    <row r="219" spans="1:31" s="176" customFormat="1">
      <c r="A219" s="4"/>
      <c r="B219" s="4" t="s">
        <v>145</v>
      </c>
      <c r="C219" s="4"/>
      <c r="D219" s="5"/>
      <c r="E219" s="4"/>
      <c r="F219" s="5"/>
      <c r="G219" s="108"/>
      <c r="H219" s="108"/>
      <c r="I219" s="4"/>
      <c r="J219" s="5"/>
      <c r="K219" s="4"/>
      <c r="L219" s="5"/>
      <c r="M219" s="4"/>
      <c r="N219" s="5"/>
      <c r="O219" s="4"/>
      <c r="P219" s="4"/>
      <c r="Q219" s="5"/>
      <c r="R219" s="4"/>
      <c r="S219" s="5"/>
      <c r="T219" s="4"/>
      <c r="U219" s="5"/>
      <c r="V219" s="4"/>
      <c r="W219" s="5"/>
      <c r="X219" s="4"/>
      <c r="Y219" s="4"/>
      <c r="Z219" s="5"/>
      <c r="AA219" s="4"/>
      <c r="AB219" s="5"/>
      <c r="AC219" s="4"/>
      <c r="AD219" s="109" t="b">
        <f t="shared" si="134"/>
        <v>1</v>
      </c>
      <c r="AE219" s="109" t="b">
        <f t="shared" si="135"/>
        <v>1</v>
      </c>
    </row>
    <row r="220" spans="1:31" ht="31.5">
      <c r="A220" s="2">
        <v>10.01</v>
      </c>
      <c r="B220" s="2" t="s">
        <v>146</v>
      </c>
      <c r="C220" s="2">
        <v>0</v>
      </c>
      <c r="D220" s="3">
        <v>0</v>
      </c>
      <c r="E220" s="2"/>
      <c r="F220" s="3"/>
      <c r="G220" s="108" t="e">
        <f t="shared" si="132"/>
        <v>#DIV/0!</v>
      </c>
      <c r="H220" s="108" t="e">
        <f t="shared" si="133"/>
        <v>#DIV/0!</v>
      </c>
      <c r="I220" s="2">
        <f t="shared" ref="I220:J232" si="145">C220-E220</f>
        <v>0</v>
      </c>
      <c r="J220" s="3">
        <f t="shared" si="145"/>
        <v>0</v>
      </c>
      <c r="K220" s="2"/>
      <c r="L220" s="3"/>
      <c r="M220" s="2"/>
      <c r="N220" s="3"/>
      <c r="O220" s="2"/>
      <c r="P220" s="2"/>
      <c r="Q220" s="3">
        <f t="shared" ref="Q220:Q236" si="146">P220*O220</f>
        <v>0</v>
      </c>
      <c r="R220" s="2">
        <f t="shared" ref="R220:S222" si="147">K220+M220+P220</f>
        <v>0</v>
      </c>
      <c r="S220" s="3">
        <f t="shared" si="147"/>
        <v>0</v>
      </c>
      <c r="T220" s="2"/>
      <c r="U220" s="3"/>
      <c r="V220" s="2"/>
      <c r="W220" s="3"/>
      <c r="X220" s="2"/>
      <c r="Y220" s="2"/>
      <c r="Z220" s="3">
        <f>X220*Y220</f>
        <v>0</v>
      </c>
      <c r="AA220" s="2">
        <f t="shared" ref="AA220:AB222" si="148">T220+V220+Y220</f>
        <v>0</v>
      </c>
      <c r="AB220" s="3">
        <f t="shared" si="148"/>
        <v>0</v>
      </c>
      <c r="AC220" s="2"/>
      <c r="AD220" s="109" t="b">
        <f t="shared" si="134"/>
        <v>1</v>
      </c>
      <c r="AE220" s="109" t="b">
        <f t="shared" si="135"/>
        <v>1</v>
      </c>
    </row>
    <row r="221" spans="1:31" ht="47.25">
      <c r="A221" s="2">
        <v>10.02</v>
      </c>
      <c r="B221" s="2" t="s">
        <v>147</v>
      </c>
      <c r="C221" s="2">
        <v>0</v>
      </c>
      <c r="D221" s="3">
        <v>0</v>
      </c>
      <c r="E221" s="2"/>
      <c r="F221" s="3"/>
      <c r="G221" s="108" t="e">
        <f t="shared" si="132"/>
        <v>#DIV/0!</v>
      </c>
      <c r="H221" s="108" t="e">
        <f t="shared" si="133"/>
        <v>#DIV/0!</v>
      </c>
      <c r="I221" s="2">
        <f t="shared" si="145"/>
        <v>0</v>
      </c>
      <c r="J221" s="3">
        <f t="shared" si="145"/>
        <v>0</v>
      </c>
      <c r="K221" s="2"/>
      <c r="L221" s="3"/>
      <c r="M221" s="2"/>
      <c r="N221" s="3"/>
      <c r="O221" s="2"/>
      <c r="P221" s="2"/>
      <c r="Q221" s="3">
        <f t="shared" si="146"/>
        <v>0</v>
      </c>
      <c r="R221" s="2">
        <f t="shared" si="147"/>
        <v>0</v>
      </c>
      <c r="S221" s="3">
        <f t="shared" si="147"/>
        <v>0</v>
      </c>
      <c r="T221" s="2"/>
      <c r="U221" s="3"/>
      <c r="V221" s="2"/>
      <c r="W221" s="3"/>
      <c r="X221" s="2"/>
      <c r="Y221" s="2"/>
      <c r="Z221" s="3">
        <f>X221*Y221</f>
        <v>0</v>
      </c>
      <c r="AA221" s="2">
        <f t="shared" si="148"/>
        <v>0</v>
      </c>
      <c r="AB221" s="3">
        <f t="shared" si="148"/>
        <v>0</v>
      </c>
      <c r="AC221" s="2"/>
      <c r="AD221" s="109" t="b">
        <f t="shared" si="134"/>
        <v>1</v>
      </c>
      <c r="AE221" s="109" t="b">
        <f t="shared" si="135"/>
        <v>1</v>
      </c>
    </row>
    <row r="222" spans="1:31" ht="78.75">
      <c r="A222" s="2">
        <f>+A221+0.01</f>
        <v>10.029999999999999</v>
      </c>
      <c r="B222" s="2" t="s">
        <v>148</v>
      </c>
      <c r="C222" s="2">
        <v>0</v>
      </c>
      <c r="D222" s="3">
        <v>0</v>
      </c>
      <c r="E222" s="2"/>
      <c r="F222" s="3"/>
      <c r="G222" s="108" t="e">
        <f t="shared" si="132"/>
        <v>#DIV/0!</v>
      </c>
      <c r="H222" s="108" t="e">
        <f t="shared" si="133"/>
        <v>#DIV/0!</v>
      </c>
      <c r="I222" s="2">
        <f t="shared" si="145"/>
        <v>0</v>
      </c>
      <c r="J222" s="3">
        <f t="shared" si="145"/>
        <v>0</v>
      </c>
      <c r="K222" s="2"/>
      <c r="L222" s="3"/>
      <c r="M222" s="2"/>
      <c r="N222" s="3"/>
      <c r="O222" s="2"/>
      <c r="P222" s="2"/>
      <c r="Q222" s="3">
        <f t="shared" si="146"/>
        <v>0</v>
      </c>
      <c r="R222" s="2">
        <f t="shared" si="147"/>
        <v>0</v>
      </c>
      <c r="S222" s="3">
        <f t="shared" si="147"/>
        <v>0</v>
      </c>
      <c r="T222" s="2"/>
      <c r="U222" s="3"/>
      <c r="V222" s="2"/>
      <c r="W222" s="3"/>
      <c r="X222" s="2"/>
      <c r="Y222" s="2"/>
      <c r="Z222" s="3">
        <f>X222*Y222</f>
        <v>0</v>
      </c>
      <c r="AA222" s="2">
        <f t="shared" si="148"/>
        <v>0</v>
      </c>
      <c r="AB222" s="3">
        <f t="shared" si="148"/>
        <v>0</v>
      </c>
      <c r="AC222" s="2"/>
      <c r="AD222" s="109" t="b">
        <f t="shared" si="134"/>
        <v>1</v>
      </c>
      <c r="AE222" s="109" t="b">
        <f t="shared" si="135"/>
        <v>1</v>
      </c>
    </row>
    <row r="223" spans="1:31" s="176" customFormat="1" ht="31.5">
      <c r="A223" s="4"/>
      <c r="B223" s="4" t="s">
        <v>149</v>
      </c>
      <c r="C223" s="4"/>
      <c r="D223" s="5"/>
      <c r="E223" s="4"/>
      <c r="F223" s="5"/>
      <c r="G223" s="108"/>
      <c r="H223" s="108"/>
      <c r="I223" s="4"/>
      <c r="J223" s="5"/>
      <c r="K223" s="4"/>
      <c r="L223" s="5"/>
      <c r="M223" s="4"/>
      <c r="N223" s="5"/>
      <c r="O223" s="4"/>
      <c r="P223" s="4"/>
      <c r="Q223" s="5"/>
      <c r="R223" s="4"/>
      <c r="S223" s="5"/>
      <c r="T223" s="4"/>
      <c r="U223" s="5"/>
      <c r="V223" s="4"/>
      <c r="W223" s="5"/>
      <c r="X223" s="4"/>
      <c r="Y223" s="4"/>
      <c r="Z223" s="5"/>
      <c r="AA223" s="4"/>
      <c r="AB223" s="5"/>
      <c r="AC223" s="4"/>
      <c r="AD223" s="109" t="b">
        <f t="shared" si="134"/>
        <v>1</v>
      </c>
      <c r="AE223" s="109" t="b">
        <f t="shared" si="135"/>
        <v>1</v>
      </c>
    </row>
    <row r="224" spans="1:31" ht="47.25">
      <c r="A224" s="2">
        <v>10.039999999999999</v>
      </c>
      <c r="B224" s="2" t="s">
        <v>150</v>
      </c>
      <c r="C224" s="2">
        <v>0</v>
      </c>
      <c r="D224" s="3">
        <v>0</v>
      </c>
      <c r="E224" s="2"/>
      <c r="F224" s="3"/>
      <c r="G224" s="108" t="e">
        <f t="shared" si="132"/>
        <v>#DIV/0!</v>
      </c>
      <c r="H224" s="108" t="e">
        <f t="shared" si="133"/>
        <v>#DIV/0!</v>
      </c>
      <c r="I224" s="2">
        <f t="shared" si="145"/>
        <v>0</v>
      </c>
      <c r="J224" s="3">
        <f t="shared" si="145"/>
        <v>0</v>
      </c>
      <c r="K224" s="2"/>
      <c r="L224" s="3"/>
      <c r="M224" s="2"/>
      <c r="N224" s="3"/>
      <c r="O224" s="2"/>
      <c r="P224" s="2"/>
      <c r="Q224" s="3">
        <f t="shared" si="146"/>
        <v>0</v>
      </c>
      <c r="R224" s="2">
        <f t="shared" ref="R224:R236" si="149">K224+M224+P224</f>
        <v>0</v>
      </c>
      <c r="S224" s="3">
        <f t="shared" ref="S224:S236" si="150">L224+N224+Q224</f>
        <v>0</v>
      </c>
      <c r="T224" s="2"/>
      <c r="U224" s="3"/>
      <c r="V224" s="2"/>
      <c r="W224" s="3"/>
      <c r="X224" s="2"/>
      <c r="Y224" s="2"/>
      <c r="Z224" s="3">
        <f t="shared" ref="Z224:Z236" si="151">X224*Y224</f>
        <v>0</v>
      </c>
      <c r="AA224" s="2">
        <f t="shared" ref="AA224:AA236" si="152">T224+V224+Y224</f>
        <v>0</v>
      </c>
      <c r="AB224" s="3">
        <f t="shared" ref="AB224:AB236" si="153">U224+W224+Z224</f>
        <v>0</v>
      </c>
      <c r="AC224" s="2"/>
      <c r="AD224" s="109" t="b">
        <f t="shared" si="134"/>
        <v>1</v>
      </c>
      <c r="AE224" s="109" t="b">
        <f t="shared" si="135"/>
        <v>1</v>
      </c>
    </row>
    <row r="225" spans="1:31" ht="31.5">
      <c r="A225" s="2"/>
      <c r="B225" s="2" t="s">
        <v>151</v>
      </c>
      <c r="C225" s="2">
        <v>0</v>
      </c>
      <c r="D225" s="3">
        <v>0</v>
      </c>
      <c r="E225" s="2"/>
      <c r="F225" s="3"/>
      <c r="G225" s="108" t="e">
        <f t="shared" si="132"/>
        <v>#DIV/0!</v>
      </c>
      <c r="H225" s="108" t="e">
        <f t="shared" si="133"/>
        <v>#DIV/0!</v>
      </c>
      <c r="I225" s="2">
        <f t="shared" si="145"/>
        <v>0</v>
      </c>
      <c r="J225" s="3">
        <f t="shared" si="145"/>
        <v>0</v>
      </c>
      <c r="K225" s="2"/>
      <c r="L225" s="3"/>
      <c r="M225" s="2"/>
      <c r="N225" s="3"/>
      <c r="O225" s="2"/>
      <c r="P225" s="2"/>
      <c r="Q225" s="3">
        <f t="shared" si="146"/>
        <v>0</v>
      </c>
      <c r="R225" s="2">
        <f t="shared" si="149"/>
        <v>0</v>
      </c>
      <c r="S225" s="3">
        <f t="shared" si="150"/>
        <v>0</v>
      </c>
      <c r="T225" s="2"/>
      <c r="U225" s="3"/>
      <c r="V225" s="2"/>
      <c r="W225" s="3"/>
      <c r="X225" s="2"/>
      <c r="Y225" s="2"/>
      <c r="Z225" s="3">
        <f t="shared" si="151"/>
        <v>0</v>
      </c>
      <c r="AA225" s="2">
        <f t="shared" si="152"/>
        <v>0</v>
      </c>
      <c r="AB225" s="3">
        <f t="shared" si="153"/>
        <v>0</v>
      </c>
      <c r="AC225" s="2"/>
      <c r="AD225" s="109" t="b">
        <f t="shared" si="134"/>
        <v>1</v>
      </c>
      <c r="AE225" s="109" t="b">
        <f t="shared" si="135"/>
        <v>1</v>
      </c>
    </row>
    <row r="226" spans="1:31">
      <c r="A226" s="2"/>
      <c r="B226" s="2" t="s">
        <v>152</v>
      </c>
      <c r="C226" s="2">
        <v>0</v>
      </c>
      <c r="D226" s="3">
        <v>0</v>
      </c>
      <c r="E226" s="2"/>
      <c r="F226" s="3"/>
      <c r="G226" s="108" t="e">
        <f t="shared" si="132"/>
        <v>#DIV/0!</v>
      </c>
      <c r="H226" s="108" t="e">
        <f t="shared" si="133"/>
        <v>#DIV/0!</v>
      </c>
      <c r="I226" s="2">
        <f t="shared" si="145"/>
        <v>0</v>
      </c>
      <c r="J226" s="3">
        <f t="shared" si="145"/>
        <v>0</v>
      </c>
      <c r="K226" s="2"/>
      <c r="L226" s="3"/>
      <c r="M226" s="2"/>
      <c r="N226" s="3"/>
      <c r="O226" s="2"/>
      <c r="P226" s="2"/>
      <c r="Q226" s="3">
        <f t="shared" si="146"/>
        <v>0</v>
      </c>
      <c r="R226" s="2">
        <f t="shared" si="149"/>
        <v>0</v>
      </c>
      <c r="S226" s="3">
        <f t="shared" si="150"/>
        <v>0</v>
      </c>
      <c r="T226" s="2"/>
      <c r="U226" s="3"/>
      <c r="V226" s="2"/>
      <c r="W226" s="3"/>
      <c r="X226" s="2"/>
      <c r="Y226" s="2"/>
      <c r="Z226" s="3">
        <f t="shared" si="151"/>
        <v>0</v>
      </c>
      <c r="AA226" s="2">
        <f t="shared" si="152"/>
        <v>0</v>
      </c>
      <c r="AB226" s="3">
        <f t="shared" si="153"/>
        <v>0</v>
      </c>
      <c r="AC226" s="2"/>
      <c r="AD226" s="109" t="b">
        <f t="shared" si="134"/>
        <v>1</v>
      </c>
      <c r="AE226" s="109" t="b">
        <f t="shared" si="135"/>
        <v>1</v>
      </c>
    </row>
    <row r="227" spans="1:31">
      <c r="A227" s="2"/>
      <c r="B227" s="2" t="s">
        <v>153</v>
      </c>
      <c r="C227" s="2">
        <v>0</v>
      </c>
      <c r="D227" s="3">
        <v>0</v>
      </c>
      <c r="E227" s="2"/>
      <c r="F227" s="3"/>
      <c r="G227" s="108" t="e">
        <f t="shared" si="132"/>
        <v>#DIV/0!</v>
      </c>
      <c r="H227" s="108" t="e">
        <f t="shared" si="133"/>
        <v>#DIV/0!</v>
      </c>
      <c r="I227" s="2">
        <f t="shared" si="145"/>
        <v>0</v>
      </c>
      <c r="J227" s="3">
        <f t="shared" si="145"/>
        <v>0</v>
      </c>
      <c r="K227" s="2"/>
      <c r="L227" s="3"/>
      <c r="M227" s="2"/>
      <c r="N227" s="3"/>
      <c r="O227" s="2"/>
      <c r="P227" s="2"/>
      <c r="Q227" s="3">
        <f t="shared" si="146"/>
        <v>0</v>
      </c>
      <c r="R227" s="2">
        <f t="shared" si="149"/>
        <v>0</v>
      </c>
      <c r="S227" s="3">
        <f t="shared" si="150"/>
        <v>0</v>
      </c>
      <c r="T227" s="2"/>
      <c r="U227" s="3"/>
      <c r="V227" s="2"/>
      <c r="W227" s="3"/>
      <c r="X227" s="2"/>
      <c r="Y227" s="2"/>
      <c r="Z227" s="3">
        <f t="shared" si="151"/>
        <v>0</v>
      </c>
      <c r="AA227" s="2">
        <f t="shared" si="152"/>
        <v>0</v>
      </c>
      <c r="AB227" s="3">
        <f t="shared" si="153"/>
        <v>0</v>
      </c>
      <c r="AC227" s="2"/>
      <c r="AD227" s="109" t="b">
        <f t="shared" si="134"/>
        <v>1</v>
      </c>
      <c r="AE227" s="109" t="b">
        <f t="shared" si="135"/>
        <v>1</v>
      </c>
    </row>
    <row r="228" spans="1:31" ht="63">
      <c r="A228" s="2">
        <v>10.050000000000001</v>
      </c>
      <c r="B228" s="2" t="s">
        <v>154</v>
      </c>
      <c r="C228" s="2">
        <v>0</v>
      </c>
      <c r="D228" s="3">
        <v>0</v>
      </c>
      <c r="E228" s="2"/>
      <c r="F228" s="3"/>
      <c r="G228" s="108" t="e">
        <f t="shared" si="132"/>
        <v>#DIV/0!</v>
      </c>
      <c r="H228" s="108" t="e">
        <f t="shared" si="133"/>
        <v>#DIV/0!</v>
      </c>
      <c r="I228" s="2">
        <f t="shared" si="145"/>
        <v>0</v>
      </c>
      <c r="J228" s="3">
        <f t="shared" si="145"/>
        <v>0</v>
      </c>
      <c r="K228" s="2"/>
      <c r="L228" s="3"/>
      <c r="M228" s="2"/>
      <c r="N228" s="3"/>
      <c r="O228" s="2"/>
      <c r="P228" s="2"/>
      <c r="Q228" s="3">
        <f t="shared" si="146"/>
        <v>0</v>
      </c>
      <c r="R228" s="2">
        <f t="shared" si="149"/>
        <v>0</v>
      </c>
      <c r="S228" s="3">
        <f t="shared" si="150"/>
        <v>0</v>
      </c>
      <c r="T228" s="2"/>
      <c r="U228" s="3"/>
      <c r="V228" s="2"/>
      <c r="W228" s="3"/>
      <c r="X228" s="2"/>
      <c r="Y228" s="2"/>
      <c r="Z228" s="3">
        <f t="shared" si="151"/>
        <v>0</v>
      </c>
      <c r="AA228" s="2">
        <f t="shared" si="152"/>
        <v>0</v>
      </c>
      <c r="AB228" s="3">
        <f t="shared" si="153"/>
        <v>0</v>
      </c>
      <c r="AC228" s="2"/>
      <c r="AD228" s="109" t="b">
        <f t="shared" si="134"/>
        <v>1</v>
      </c>
      <c r="AE228" s="109" t="b">
        <f t="shared" si="135"/>
        <v>1</v>
      </c>
    </row>
    <row r="229" spans="1:31" ht="31.5">
      <c r="A229" s="2"/>
      <c r="B229" s="2" t="s">
        <v>151</v>
      </c>
      <c r="C229" s="2">
        <v>0</v>
      </c>
      <c r="D229" s="3">
        <v>0</v>
      </c>
      <c r="E229" s="2"/>
      <c r="F229" s="3"/>
      <c r="G229" s="108" t="e">
        <f t="shared" si="132"/>
        <v>#DIV/0!</v>
      </c>
      <c r="H229" s="108" t="e">
        <f t="shared" si="133"/>
        <v>#DIV/0!</v>
      </c>
      <c r="I229" s="2">
        <f t="shared" si="145"/>
        <v>0</v>
      </c>
      <c r="J229" s="3">
        <f t="shared" si="145"/>
        <v>0</v>
      </c>
      <c r="K229" s="2"/>
      <c r="L229" s="3"/>
      <c r="M229" s="2"/>
      <c r="N229" s="3"/>
      <c r="O229" s="2"/>
      <c r="P229" s="2"/>
      <c r="Q229" s="3">
        <f t="shared" si="146"/>
        <v>0</v>
      </c>
      <c r="R229" s="2">
        <f t="shared" si="149"/>
        <v>0</v>
      </c>
      <c r="S229" s="3">
        <f t="shared" si="150"/>
        <v>0</v>
      </c>
      <c r="T229" s="2"/>
      <c r="U229" s="3"/>
      <c r="V229" s="2"/>
      <c r="W229" s="3"/>
      <c r="X229" s="2"/>
      <c r="Y229" s="2"/>
      <c r="Z229" s="3">
        <f t="shared" si="151"/>
        <v>0</v>
      </c>
      <c r="AA229" s="2">
        <f t="shared" si="152"/>
        <v>0</v>
      </c>
      <c r="AB229" s="3">
        <f t="shared" si="153"/>
        <v>0</v>
      </c>
      <c r="AC229" s="2"/>
      <c r="AD229" s="109" t="b">
        <f t="shared" si="134"/>
        <v>1</v>
      </c>
      <c r="AE229" s="109" t="b">
        <f t="shared" si="135"/>
        <v>1</v>
      </c>
    </row>
    <row r="230" spans="1:31">
      <c r="A230" s="2"/>
      <c r="B230" s="2" t="s">
        <v>152</v>
      </c>
      <c r="C230" s="2">
        <v>0</v>
      </c>
      <c r="D230" s="3">
        <v>0</v>
      </c>
      <c r="E230" s="2"/>
      <c r="F230" s="3"/>
      <c r="G230" s="108" t="e">
        <f t="shared" si="132"/>
        <v>#DIV/0!</v>
      </c>
      <c r="H230" s="108" t="e">
        <f t="shared" si="133"/>
        <v>#DIV/0!</v>
      </c>
      <c r="I230" s="2">
        <f t="shared" si="145"/>
        <v>0</v>
      </c>
      <c r="J230" s="3">
        <f t="shared" si="145"/>
        <v>0</v>
      </c>
      <c r="K230" s="2"/>
      <c r="L230" s="3"/>
      <c r="M230" s="2"/>
      <c r="N230" s="3"/>
      <c r="O230" s="2"/>
      <c r="P230" s="2"/>
      <c r="Q230" s="3">
        <f t="shared" si="146"/>
        <v>0</v>
      </c>
      <c r="R230" s="2">
        <f t="shared" si="149"/>
        <v>0</v>
      </c>
      <c r="S230" s="3">
        <f t="shared" si="150"/>
        <v>0</v>
      </c>
      <c r="T230" s="2"/>
      <c r="U230" s="3"/>
      <c r="V230" s="2"/>
      <c r="W230" s="3"/>
      <c r="X230" s="2"/>
      <c r="Y230" s="2"/>
      <c r="Z230" s="3">
        <f t="shared" si="151"/>
        <v>0</v>
      </c>
      <c r="AA230" s="2">
        <f t="shared" si="152"/>
        <v>0</v>
      </c>
      <c r="AB230" s="3">
        <f t="shared" si="153"/>
        <v>0</v>
      </c>
      <c r="AC230" s="2"/>
      <c r="AD230" s="109" t="b">
        <f t="shared" si="134"/>
        <v>1</v>
      </c>
      <c r="AE230" s="109" t="b">
        <f t="shared" si="135"/>
        <v>1</v>
      </c>
    </row>
    <row r="231" spans="1:31">
      <c r="A231" s="2"/>
      <c r="B231" s="2" t="s">
        <v>153</v>
      </c>
      <c r="C231" s="2">
        <v>0</v>
      </c>
      <c r="D231" s="3">
        <v>0</v>
      </c>
      <c r="E231" s="2"/>
      <c r="F231" s="3"/>
      <c r="G231" s="108" t="e">
        <f t="shared" si="132"/>
        <v>#DIV/0!</v>
      </c>
      <c r="H231" s="108" t="e">
        <f t="shared" si="133"/>
        <v>#DIV/0!</v>
      </c>
      <c r="I231" s="2">
        <f t="shared" si="145"/>
        <v>0</v>
      </c>
      <c r="J231" s="3">
        <f t="shared" si="145"/>
        <v>0</v>
      </c>
      <c r="K231" s="2"/>
      <c r="L231" s="3"/>
      <c r="M231" s="2"/>
      <c r="N231" s="3"/>
      <c r="O231" s="2"/>
      <c r="P231" s="2"/>
      <c r="Q231" s="3">
        <f t="shared" si="146"/>
        <v>0</v>
      </c>
      <c r="R231" s="2">
        <f t="shared" si="149"/>
        <v>0</v>
      </c>
      <c r="S231" s="3">
        <f t="shared" si="150"/>
        <v>0</v>
      </c>
      <c r="T231" s="2"/>
      <c r="U231" s="3"/>
      <c r="V231" s="2"/>
      <c r="W231" s="3"/>
      <c r="X231" s="2"/>
      <c r="Y231" s="2"/>
      <c r="Z231" s="3">
        <f t="shared" si="151"/>
        <v>0</v>
      </c>
      <c r="AA231" s="2">
        <f t="shared" si="152"/>
        <v>0</v>
      </c>
      <c r="AB231" s="3">
        <f t="shared" si="153"/>
        <v>0</v>
      </c>
      <c r="AC231" s="2"/>
      <c r="AD231" s="109" t="b">
        <f t="shared" si="134"/>
        <v>1</v>
      </c>
      <c r="AE231" s="109" t="b">
        <f t="shared" si="135"/>
        <v>1</v>
      </c>
    </row>
    <row r="232" spans="1:31" ht="78.75">
      <c r="A232" s="2">
        <f>+A228+0.01</f>
        <v>10.06</v>
      </c>
      <c r="B232" s="2" t="s">
        <v>155</v>
      </c>
      <c r="C232" s="2">
        <v>0</v>
      </c>
      <c r="D232" s="3">
        <v>0</v>
      </c>
      <c r="E232" s="2"/>
      <c r="F232" s="3"/>
      <c r="G232" s="108" t="e">
        <f t="shared" si="132"/>
        <v>#DIV/0!</v>
      </c>
      <c r="H232" s="108" t="e">
        <f t="shared" si="133"/>
        <v>#DIV/0!</v>
      </c>
      <c r="I232" s="2">
        <f t="shared" si="145"/>
        <v>0</v>
      </c>
      <c r="J232" s="3">
        <f t="shared" si="145"/>
        <v>0</v>
      </c>
      <c r="K232" s="2"/>
      <c r="L232" s="3"/>
      <c r="M232" s="2"/>
      <c r="N232" s="3"/>
      <c r="O232" s="2"/>
      <c r="P232" s="2"/>
      <c r="Q232" s="3">
        <f t="shared" si="146"/>
        <v>0</v>
      </c>
      <c r="R232" s="2">
        <f t="shared" si="149"/>
        <v>0</v>
      </c>
      <c r="S232" s="3">
        <f t="shared" si="150"/>
        <v>0</v>
      </c>
      <c r="T232" s="2"/>
      <c r="U232" s="3"/>
      <c r="V232" s="2"/>
      <c r="W232" s="3"/>
      <c r="X232" s="2"/>
      <c r="Y232" s="2"/>
      <c r="Z232" s="3">
        <f t="shared" si="151"/>
        <v>0</v>
      </c>
      <c r="AA232" s="2">
        <f t="shared" si="152"/>
        <v>0</v>
      </c>
      <c r="AB232" s="3">
        <f t="shared" si="153"/>
        <v>0</v>
      </c>
      <c r="AC232" s="2"/>
      <c r="AD232" s="109" t="b">
        <f t="shared" si="134"/>
        <v>1</v>
      </c>
      <c r="AE232" s="109" t="b">
        <f t="shared" si="135"/>
        <v>1</v>
      </c>
    </row>
    <row r="233" spans="1:31" ht="63">
      <c r="A233" s="2">
        <f>+A232+0.01</f>
        <v>10.07</v>
      </c>
      <c r="B233" s="2" t="s">
        <v>156</v>
      </c>
      <c r="C233" s="2">
        <v>0</v>
      </c>
      <c r="D233" s="3">
        <v>0</v>
      </c>
      <c r="E233" s="2"/>
      <c r="F233" s="3"/>
      <c r="G233" s="108" t="e">
        <f t="shared" si="132"/>
        <v>#DIV/0!</v>
      </c>
      <c r="H233" s="108" t="e">
        <f t="shared" si="133"/>
        <v>#DIV/0!</v>
      </c>
      <c r="I233" s="2">
        <f t="shared" ref="I233:J236" si="154">C233-E233</f>
        <v>0</v>
      </c>
      <c r="J233" s="3">
        <f t="shared" si="154"/>
        <v>0</v>
      </c>
      <c r="K233" s="2"/>
      <c r="L233" s="3"/>
      <c r="M233" s="2"/>
      <c r="N233" s="3"/>
      <c r="O233" s="2"/>
      <c r="P233" s="2"/>
      <c r="Q233" s="3">
        <f t="shared" si="146"/>
        <v>0</v>
      </c>
      <c r="R233" s="2">
        <f t="shared" si="149"/>
        <v>0</v>
      </c>
      <c r="S233" s="3">
        <f t="shared" si="150"/>
        <v>0</v>
      </c>
      <c r="T233" s="2"/>
      <c r="U233" s="3"/>
      <c r="V233" s="2"/>
      <c r="W233" s="3"/>
      <c r="X233" s="2"/>
      <c r="Y233" s="2"/>
      <c r="Z233" s="3">
        <f t="shared" si="151"/>
        <v>0</v>
      </c>
      <c r="AA233" s="2">
        <f t="shared" si="152"/>
        <v>0</v>
      </c>
      <c r="AB233" s="3">
        <f t="shared" si="153"/>
        <v>0</v>
      </c>
      <c r="AC233" s="2"/>
      <c r="AD233" s="109" t="b">
        <f t="shared" si="134"/>
        <v>1</v>
      </c>
      <c r="AE233" s="109" t="b">
        <f t="shared" si="135"/>
        <v>1</v>
      </c>
    </row>
    <row r="234" spans="1:31">
      <c r="A234" s="2"/>
      <c r="B234" s="2" t="s">
        <v>157</v>
      </c>
      <c r="C234" s="2">
        <v>0</v>
      </c>
      <c r="D234" s="3">
        <v>0</v>
      </c>
      <c r="E234" s="2"/>
      <c r="F234" s="3"/>
      <c r="G234" s="108" t="e">
        <f t="shared" si="132"/>
        <v>#DIV/0!</v>
      </c>
      <c r="H234" s="108" t="e">
        <f t="shared" si="133"/>
        <v>#DIV/0!</v>
      </c>
      <c r="I234" s="2">
        <f t="shared" si="154"/>
        <v>0</v>
      </c>
      <c r="J234" s="3">
        <f t="shared" si="154"/>
        <v>0</v>
      </c>
      <c r="K234" s="2"/>
      <c r="L234" s="3"/>
      <c r="M234" s="2"/>
      <c r="N234" s="3"/>
      <c r="O234" s="2"/>
      <c r="P234" s="2"/>
      <c r="Q234" s="3">
        <f t="shared" si="146"/>
        <v>0</v>
      </c>
      <c r="R234" s="2">
        <f t="shared" si="149"/>
        <v>0</v>
      </c>
      <c r="S234" s="3">
        <f t="shared" si="150"/>
        <v>0</v>
      </c>
      <c r="T234" s="2"/>
      <c r="U234" s="3"/>
      <c r="V234" s="2"/>
      <c r="W234" s="3"/>
      <c r="X234" s="2"/>
      <c r="Y234" s="2"/>
      <c r="Z234" s="3">
        <f t="shared" si="151"/>
        <v>0</v>
      </c>
      <c r="AA234" s="2">
        <f t="shared" si="152"/>
        <v>0</v>
      </c>
      <c r="AB234" s="3">
        <f t="shared" si="153"/>
        <v>0</v>
      </c>
      <c r="AC234" s="2"/>
      <c r="AD234" s="109" t="b">
        <f t="shared" si="134"/>
        <v>1</v>
      </c>
      <c r="AE234" s="109" t="b">
        <f t="shared" si="135"/>
        <v>1</v>
      </c>
    </row>
    <row r="235" spans="1:31" ht="31.5">
      <c r="A235" s="2"/>
      <c r="B235" s="2" t="s">
        <v>158</v>
      </c>
      <c r="C235" s="2">
        <v>0</v>
      </c>
      <c r="D235" s="3">
        <v>0</v>
      </c>
      <c r="E235" s="2"/>
      <c r="F235" s="3"/>
      <c r="G235" s="108" t="e">
        <f t="shared" si="132"/>
        <v>#DIV/0!</v>
      </c>
      <c r="H235" s="108" t="e">
        <f t="shared" si="133"/>
        <v>#DIV/0!</v>
      </c>
      <c r="I235" s="2">
        <f t="shared" si="154"/>
        <v>0</v>
      </c>
      <c r="J235" s="3">
        <f t="shared" si="154"/>
        <v>0</v>
      </c>
      <c r="K235" s="2"/>
      <c r="L235" s="3"/>
      <c r="M235" s="2"/>
      <c r="N235" s="3"/>
      <c r="O235" s="2"/>
      <c r="P235" s="2"/>
      <c r="Q235" s="3">
        <f t="shared" si="146"/>
        <v>0</v>
      </c>
      <c r="R235" s="2">
        <f t="shared" si="149"/>
        <v>0</v>
      </c>
      <c r="S235" s="3">
        <f t="shared" si="150"/>
        <v>0</v>
      </c>
      <c r="T235" s="2"/>
      <c r="U235" s="3"/>
      <c r="V235" s="2"/>
      <c r="W235" s="3"/>
      <c r="X235" s="2"/>
      <c r="Y235" s="2"/>
      <c r="Z235" s="3">
        <f t="shared" si="151"/>
        <v>0</v>
      </c>
      <c r="AA235" s="2">
        <f t="shared" si="152"/>
        <v>0</v>
      </c>
      <c r="AB235" s="3">
        <f t="shared" si="153"/>
        <v>0</v>
      </c>
      <c r="AC235" s="2"/>
      <c r="AD235" s="109" t="b">
        <f t="shared" si="134"/>
        <v>1</v>
      </c>
      <c r="AE235" s="109" t="b">
        <f t="shared" si="135"/>
        <v>1</v>
      </c>
    </row>
    <row r="236" spans="1:31">
      <c r="A236" s="2"/>
      <c r="B236" s="2" t="s">
        <v>159</v>
      </c>
      <c r="C236" s="2">
        <v>0</v>
      </c>
      <c r="D236" s="3">
        <v>0</v>
      </c>
      <c r="E236" s="2"/>
      <c r="F236" s="3"/>
      <c r="G236" s="108" t="e">
        <f t="shared" si="132"/>
        <v>#DIV/0!</v>
      </c>
      <c r="H236" s="108" t="e">
        <f t="shared" si="133"/>
        <v>#DIV/0!</v>
      </c>
      <c r="I236" s="2">
        <f t="shared" si="154"/>
        <v>0</v>
      </c>
      <c r="J236" s="3">
        <f t="shared" si="154"/>
        <v>0</v>
      </c>
      <c r="K236" s="2"/>
      <c r="L236" s="3"/>
      <c r="M236" s="2"/>
      <c r="N236" s="3"/>
      <c r="O236" s="2"/>
      <c r="P236" s="2"/>
      <c r="Q236" s="3">
        <f t="shared" si="146"/>
        <v>0</v>
      </c>
      <c r="R236" s="2">
        <f t="shared" si="149"/>
        <v>0</v>
      </c>
      <c r="S236" s="3">
        <f t="shared" si="150"/>
        <v>0</v>
      </c>
      <c r="T236" s="2"/>
      <c r="U236" s="3"/>
      <c r="V236" s="2"/>
      <c r="W236" s="3"/>
      <c r="X236" s="2"/>
      <c r="Y236" s="2"/>
      <c r="Z236" s="3">
        <f t="shared" si="151"/>
        <v>0</v>
      </c>
      <c r="AA236" s="2">
        <f t="shared" si="152"/>
        <v>0</v>
      </c>
      <c r="AB236" s="3">
        <f t="shared" si="153"/>
        <v>0</v>
      </c>
      <c r="AC236" s="2"/>
      <c r="AD236" s="109" t="b">
        <f t="shared" si="134"/>
        <v>1</v>
      </c>
      <c r="AE236" s="109" t="b">
        <f t="shared" si="135"/>
        <v>1</v>
      </c>
    </row>
    <row r="237" spans="1:31" s="176" customFormat="1">
      <c r="A237" s="4"/>
      <c r="B237" s="4" t="s">
        <v>106</v>
      </c>
      <c r="C237" s="4">
        <f>SUM(C220:C236)</f>
        <v>0</v>
      </c>
      <c r="D237" s="5">
        <f>SUM(D220:D236)</f>
        <v>0</v>
      </c>
      <c r="E237" s="4">
        <f>SUM(E220:E236)</f>
        <v>0</v>
      </c>
      <c r="F237" s="5">
        <f>SUM(F220:F236)</f>
        <v>0</v>
      </c>
      <c r="G237" s="175" t="e">
        <f t="shared" si="132"/>
        <v>#DIV/0!</v>
      </c>
      <c r="H237" s="175" t="e">
        <f t="shared" si="133"/>
        <v>#DIV/0!</v>
      </c>
      <c r="I237" s="4">
        <f t="shared" ref="I237:N237" si="155">SUM(I220:I236)</f>
        <v>0</v>
      </c>
      <c r="J237" s="5">
        <f t="shared" si="155"/>
        <v>0</v>
      </c>
      <c r="K237" s="4">
        <f t="shared" si="155"/>
        <v>0</v>
      </c>
      <c r="L237" s="5">
        <f t="shared" si="155"/>
        <v>0</v>
      </c>
      <c r="M237" s="4">
        <f t="shared" si="155"/>
        <v>0</v>
      </c>
      <c r="N237" s="5">
        <f t="shared" si="155"/>
        <v>0</v>
      </c>
      <c r="O237" s="4">
        <f t="shared" ref="O237:W237" si="156">SUM(O220:O236)</f>
        <v>0</v>
      </c>
      <c r="P237" s="4">
        <f t="shared" si="156"/>
        <v>0</v>
      </c>
      <c r="Q237" s="5">
        <f t="shared" si="156"/>
        <v>0</v>
      </c>
      <c r="R237" s="4">
        <f t="shared" si="156"/>
        <v>0</v>
      </c>
      <c r="S237" s="5">
        <f t="shared" si="156"/>
        <v>0</v>
      </c>
      <c r="T237" s="4">
        <f t="shared" si="156"/>
        <v>0</v>
      </c>
      <c r="U237" s="5">
        <f t="shared" si="156"/>
        <v>0</v>
      </c>
      <c r="V237" s="4">
        <f t="shared" si="156"/>
        <v>0</v>
      </c>
      <c r="W237" s="5">
        <f t="shared" si="156"/>
        <v>0</v>
      </c>
      <c r="X237" s="4">
        <v>0</v>
      </c>
      <c r="Y237" s="4">
        <f>SUM(Y220:Y236)</f>
        <v>0</v>
      </c>
      <c r="Z237" s="5">
        <f>SUM(Z220:Z236)</f>
        <v>0</v>
      </c>
      <c r="AA237" s="4">
        <f>SUM(AA220:AA236)</f>
        <v>0</v>
      </c>
      <c r="AB237" s="5">
        <f>SUM(AB220:AB236)</f>
        <v>0</v>
      </c>
      <c r="AC237" s="4"/>
      <c r="AD237" s="109" t="b">
        <f t="shared" si="134"/>
        <v>1</v>
      </c>
      <c r="AE237" s="109" t="b">
        <f t="shared" si="135"/>
        <v>1</v>
      </c>
    </row>
    <row r="238" spans="1:31" s="176" customFormat="1">
      <c r="A238" s="4"/>
      <c r="B238" s="4" t="s">
        <v>12</v>
      </c>
      <c r="C238" s="4">
        <f>C237</f>
        <v>0</v>
      </c>
      <c r="D238" s="5">
        <f>D237</f>
        <v>0</v>
      </c>
      <c r="E238" s="4">
        <f>E237</f>
        <v>0</v>
      </c>
      <c r="F238" s="5">
        <f>F237</f>
        <v>0</v>
      </c>
      <c r="G238" s="175" t="e">
        <f t="shared" si="132"/>
        <v>#DIV/0!</v>
      </c>
      <c r="H238" s="175" t="e">
        <f t="shared" si="133"/>
        <v>#DIV/0!</v>
      </c>
      <c r="I238" s="4">
        <f t="shared" ref="I238:W238" si="157">I237</f>
        <v>0</v>
      </c>
      <c r="J238" s="5">
        <f t="shared" si="157"/>
        <v>0</v>
      </c>
      <c r="K238" s="4">
        <f t="shared" si="157"/>
        <v>0</v>
      </c>
      <c r="L238" s="5">
        <f t="shared" si="157"/>
        <v>0</v>
      </c>
      <c r="M238" s="4">
        <f t="shared" si="157"/>
        <v>0</v>
      </c>
      <c r="N238" s="5">
        <f t="shared" si="157"/>
        <v>0</v>
      </c>
      <c r="O238" s="4">
        <f t="shared" si="157"/>
        <v>0</v>
      </c>
      <c r="P238" s="4">
        <f t="shared" si="157"/>
        <v>0</v>
      </c>
      <c r="Q238" s="5">
        <f t="shared" si="157"/>
        <v>0</v>
      </c>
      <c r="R238" s="4">
        <f t="shared" si="157"/>
        <v>0</v>
      </c>
      <c r="S238" s="5">
        <f t="shared" si="157"/>
        <v>0</v>
      </c>
      <c r="T238" s="4">
        <f t="shared" si="157"/>
        <v>0</v>
      </c>
      <c r="U238" s="5">
        <f t="shared" si="157"/>
        <v>0</v>
      </c>
      <c r="V238" s="4">
        <f t="shared" si="157"/>
        <v>0</v>
      </c>
      <c r="W238" s="5">
        <f t="shared" si="157"/>
        <v>0</v>
      </c>
      <c r="X238" s="4">
        <v>0</v>
      </c>
      <c r="Y238" s="4">
        <f>Y237</f>
        <v>0</v>
      </c>
      <c r="Z238" s="5">
        <f>Z237</f>
        <v>0</v>
      </c>
      <c r="AA238" s="4">
        <f>AA237</f>
        <v>0</v>
      </c>
      <c r="AB238" s="5">
        <f>AB237</f>
        <v>0</v>
      </c>
      <c r="AC238" s="4"/>
      <c r="AD238" s="109" t="b">
        <f t="shared" si="134"/>
        <v>1</v>
      </c>
      <c r="AE238" s="109" t="b">
        <f t="shared" si="135"/>
        <v>1</v>
      </c>
    </row>
    <row r="239" spans="1:31" s="176" customFormat="1" ht="63">
      <c r="A239" s="4"/>
      <c r="B239" s="4" t="s">
        <v>160</v>
      </c>
      <c r="C239" s="4"/>
      <c r="D239" s="5"/>
      <c r="E239" s="4"/>
      <c r="F239" s="5"/>
      <c r="G239" s="108"/>
      <c r="H239" s="108"/>
      <c r="I239" s="4"/>
      <c r="J239" s="5"/>
      <c r="K239" s="4"/>
      <c r="L239" s="5"/>
      <c r="M239" s="4"/>
      <c r="N239" s="5"/>
      <c r="O239" s="4"/>
      <c r="P239" s="4"/>
      <c r="Q239" s="5"/>
      <c r="R239" s="4"/>
      <c r="S239" s="5"/>
      <c r="T239" s="4"/>
      <c r="U239" s="5"/>
      <c r="V239" s="4"/>
      <c r="W239" s="5"/>
      <c r="X239" s="4"/>
      <c r="Y239" s="4"/>
      <c r="Z239" s="5"/>
      <c r="AA239" s="4"/>
      <c r="AB239" s="5"/>
      <c r="AC239" s="4"/>
      <c r="AD239" s="109" t="b">
        <f t="shared" si="134"/>
        <v>1</v>
      </c>
      <c r="AE239" s="109" t="b">
        <f t="shared" si="135"/>
        <v>1</v>
      </c>
    </row>
    <row r="240" spans="1:31" s="176" customFormat="1">
      <c r="A240" s="4"/>
      <c r="B240" s="4" t="s">
        <v>145</v>
      </c>
      <c r="C240" s="4"/>
      <c r="D240" s="5"/>
      <c r="E240" s="4"/>
      <c r="F240" s="5"/>
      <c r="G240" s="108" t="e">
        <f t="shared" si="132"/>
        <v>#DIV/0!</v>
      </c>
      <c r="H240" s="108" t="e">
        <f t="shared" si="133"/>
        <v>#DIV/0!</v>
      </c>
      <c r="I240" s="4">
        <f>C240-E240</f>
        <v>0</v>
      </c>
      <c r="J240" s="5">
        <f>D240-F240</f>
        <v>0</v>
      </c>
      <c r="K240" s="4"/>
      <c r="L240" s="5"/>
      <c r="M240" s="4"/>
      <c r="N240" s="5"/>
      <c r="O240" s="4"/>
      <c r="P240" s="4"/>
      <c r="Q240" s="5"/>
      <c r="R240" s="4"/>
      <c r="S240" s="5"/>
      <c r="T240" s="4"/>
      <c r="U240" s="5"/>
      <c r="V240" s="4"/>
      <c r="W240" s="5"/>
      <c r="X240" s="4"/>
      <c r="Y240" s="4"/>
      <c r="Z240" s="5"/>
      <c r="AA240" s="4"/>
      <c r="AB240" s="5"/>
      <c r="AC240" s="4"/>
      <c r="AD240" s="109" t="b">
        <f t="shared" si="134"/>
        <v>1</v>
      </c>
      <c r="AE240" s="109" t="b">
        <f t="shared" si="135"/>
        <v>1</v>
      </c>
    </row>
    <row r="241" spans="1:31" ht="47.25">
      <c r="A241" s="2">
        <f>+A233+0.01</f>
        <v>10.08</v>
      </c>
      <c r="B241" s="2" t="s">
        <v>161</v>
      </c>
      <c r="C241" s="2">
        <v>0</v>
      </c>
      <c r="D241" s="3">
        <v>0</v>
      </c>
      <c r="E241" s="2"/>
      <c r="F241" s="3"/>
      <c r="G241" s="108" t="e">
        <f t="shared" si="132"/>
        <v>#DIV/0!</v>
      </c>
      <c r="H241" s="108" t="e">
        <f t="shared" si="133"/>
        <v>#DIV/0!</v>
      </c>
      <c r="I241" s="2">
        <f t="shared" ref="I241:J257" si="158">C241-E241</f>
        <v>0</v>
      </c>
      <c r="J241" s="3">
        <f t="shared" si="158"/>
        <v>0</v>
      </c>
      <c r="K241" s="2"/>
      <c r="L241" s="3"/>
      <c r="M241" s="2"/>
      <c r="N241" s="3"/>
      <c r="O241" s="2"/>
      <c r="P241" s="2"/>
      <c r="Q241" s="3">
        <f>P241*O241*12</f>
        <v>0</v>
      </c>
      <c r="R241" s="2">
        <f t="shared" ref="R241:S243" si="159">K241+M241+P241</f>
        <v>0</v>
      </c>
      <c r="S241" s="3">
        <f t="shared" si="159"/>
        <v>0</v>
      </c>
      <c r="T241" s="2"/>
      <c r="U241" s="3"/>
      <c r="V241" s="2"/>
      <c r="W241" s="3"/>
      <c r="X241" s="2"/>
      <c r="Y241" s="2"/>
      <c r="Z241" s="3">
        <f>X241*Y241</f>
        <v>0</v>
      </c>
      <c r="AA241" s="2">
        <f t="shared" ref="AA241:AB243" si="160">T241+V241+Y241</f>
        <v>0</v>
      </c>
      <c r="AB241" s="3">
        <f t="shared" si="160"/>
        <v>0</v>
      </c>
      <c r="AC241" s="2"/>
      <c r="AD241" s="109" t="b">
        <f t="shared" si="134"/>
        <v>1</v>
      </c>
      <c r="AE241" s="109" t="b">
        <f t="shared" si="135"/>
        <v>1</v>
      </c>
    </row>
    <row r="242" spans="1:31" ht="47.25">
      <c r="A242" s="2">
        <v>10.09</v>
      </c>
      <c r="B242" s="2" t="s">
        <v>162</v>
      </c>
      <c r="C242" s="2">
        <v>6</v>
      </c>
      <c r="D242" s="3">
        <v>14.400000000000002</v>
      </c>
      <c r="E242" s="2">
        <f>C242</f>
        <v>6</v>
      </c>
      <c r="F242" s="3">
        <f>D242</f>
        <v>14.400000000000002</v>
      </c>
      <c r="G242" s="108">
        <f t="shared" si="132"/>
        <v>1</v>
      </c>
      <c r="H242" s="108">
        <f t="shared" si="133"/>
        <v>1</v>
      </c>
      <c r="I242" s="2">
        <f t="shared" si="158"/>
        <v>0</v>
      </c>
      <c r="J242" s="3">
        <f t="shared" si="158"/>
        <v>0</v>
      </c>
      <c r="K242" s="2"/>
      <c r="L242" s="3"/>
      <c r="M242" s="2"/>
      <c r="N242" s="3"/>
      <c r="O242" s="2">
        <v>0.2</v>
      </c>
      <c r="P242" s="2">
        <f>C242</f>
        <v>6</v>
      </c>
      <c r="Q242" s="3">
        <f t="shared" ref="Q242:Q257" si="161">P242*O242*12</f>
        <v>14.400000000000002</v>
      </c>
      <c r="R242" s="2">
        <f t="shared" si="159"/>
        <v>6</v>
      </c>
      <c r="S242" s="3">
        <f t="shared" si="159"/>
        <v>14.400000000000002</v>
      </c>
      <c r="T242" s="2"/>
      <c r="U242" s="3"/>
      <c r="V242" s="2"/>
      <c r="W242" s="3"/>
      <c r="X242" s="2">
        <v>0.2</v>
      </c>
      <c r="Y242" s="2">
        <v>6</v>
      </c>
      <c r="Z242" s="3">
        <f>Y242*X242*12</f>
        <v>14.400000000000002</v>
      </c>
      <c r="AA242" s="2">
        <f t="shared" si="160"/>
        <v>6</v>
      </c>
      <c r="AB242" s="3">
        <f t="shared" si="160"/>
        <v>14.400000000000002</v>
      </c>
      <c r="AC242" s="2"/>
      <c r="AD242" s="109" t="b">
        <f t="shared" si="134"/>
        <v>0</v>
      </c>
      <c r="AE242" s="109" t="b">
        <f t="shared" si="135"/>
        <v>1</v>
      </c>
    </row>
    <row r="243" spans="1:31" ht="31.5">
      <c r="A243" s="2">
        <v>10.1</v>
      </c>
      <c r="B243" s="2" t="s">
        <v>163</v>
      </c>
      <c r="C243" s="2">
        <v>0</v>
      </c>
      <c r="D243" s="3">
        <v>0</v>
      </c>
      <c r="E243" s="2"/>
      <c r="F243" s="3"/>
      <c r="G243" s="108" t="e">
        <f t="shared" si="132"/>
        <v>#DIV/0!</v>
      </c>
      <c r="H243" s="108" t="e">
        <f t="shared" si="133"/>
        <v>#DIV/0!</v>
      </c>
      <c r="I243" s="2">
        <f t="shared" si="158"/>
        <v>0</v>
      </c>
      <c r="J243" s="3">
        <f t="shared" si="158"/>
        <v>0</v>
      </c>
      <c r="K243" s="2"/>
      <c r="L243" s="3"/>
      <c r="M243" s="2"/>
      <c r="N243" s="3"/>
      <c r="O243" s="2"/>
      <c r="P243" s="2"/>
      <c r="Q243" s="3">
        <f t="shared" si="161"/>
        <v>0</v>
      </c>
      <c r="R243" s="2">
        <f t="shared" si="159"/>
        <v>0</v>
      </c>
      <c r="S243" s="3">
        <f t="shared" si="159"/>
        <v>0</v>
      </c>
      <c r="T243" s="2"/>
      <c r="U243" s="3"/>
      <c r="V243" s="2"/>
      <c r="W243" s="3"/>
      <c r="X243" s="2"/>
      <c r="Y243" s="2"/>
      <c r="Z243" s="3">
        <f>X243*Y243</f>
        <v>0</v>
      </c>
      <c r="AA243" s="2">
        <f t="shared" si="160"/>
        <v>0</v>
      </c>
      <c r="AB243" s="3">
        <f t="shared" si="160"/>
        <v>0</v>
      </c>
      <c r="AC243" s="2"/>
      <c r="AD243" s="109" t="b">
        <f t="shared" si="134"/>
        <v>1</v>
      </c>
      <c r="AE243" s="109" t="b">
        <f t="shared" si="135"/>
        <v>1</v>
      </c>
    </row>
    <row r="244" spans="1:31" s="176" customFormat="1" ht="31.5">
      <c r="A244" s="4"/>
      <c r="B244" s="4" t="s">
        <v>149</v>
      </c>
      <c r="C244" s="4"/>
      <c r="D244" s="5"/>
      <c r="E244" s="4"/>
      <c r="F244" s="5"/>
      <c r="G244" s="108"/>
      <c r="H244" s="108"/>
      <c r="I244" s="4"/>
      <c r="J244" s="5"/>
      <c r="K244" s="4"/>
      <c r="L244" s="5"/>
      <c r="M244" s="4"/>
      <c r="N244" s="5"/>
      <c r="O244" s="4"/>
      <c r="P244" s="4"/>
      <c r="Q244" s="5"/>
      <c r="R244" s="4"/>
      <c r="S244" s="5"/>
      <c r="T244" s="4"/>
      <c r="U244" s="5"/>
      <c r="V244" s="4"/>
      <c r="W244" s="5"/>
      <c r="X244" s="4"/>
      <c r="Y244" s="4"/>
      <c r="Z244" s="5"/>
      <c r="AA244" s="4"/>
      <c r="AB244" s="5"/>
      <c r="AC244" s="4"/>
      <c r="AD244" s="109" t="b">
        <f t="shared" si="134"/>
        <v>1</v>
      </c>
      <c r="AE244" s="109" t="b">
        <f t="shared" si="135"/>
        <v>1</v>
      </c>
    </row>
    <row r="245" spans="1:31" ht="63">
      <c r="A245" s="2">
        <f>+A243+0.01</f>
        <v>10.11</v>
      </c>
      <c r="B245" s="2" t="s">
        <v>164</v>
      </c>
      <c r="C245" s="2">
        <v>0</v>
      </c>
      <c r="D245" s="3">
        <v>0</v>
      </c>
      <c r="E245" s="2"/>
      <c r="F245" s="3"/>
      <c r="G245" s="108" t="e">
        <f t="shared" si="132"/>
        <v>#DIV/0!</v>
      </c>
      <c r="H245" s="108" t="e">
        <f t="shared" si="133"/>
        <v>#DIV/0!</v>
      </c>
      <c r="I245" s="2">
        <f t="shared" si="158"/>
        <v>0</v>
      </c>
      <c r="J245" s="3">
        <f t="shared" si="158"/>
        <v>0</v>
      </c>
      <c r="K245" s="2"/>
      <c r="L245" s="3"/>
      <c r="M245" s="2"/>
      <c r="N245" s="3"/>
      <c r="O245" s="2"/>
      <c r="P245" s="2"/>
      <c r="Q245" s="3">
        <f t="shared" si="161"/>
        <v>0</v>
      </c>
      <c r="R245" s="2">
        <f t="shared" ref="R245:R257" si="162">K245+M245+P245</f>
        <v>0</v>
      </c>
      <c r="S245" s="3">
        <f t="shared" ref="S245:S257" si="163">L245+N245+Q245</f>
        <v>0</v>
      </c>
      <c r="T245" s="2"/>
      <c r="U245" s="3"/>
      <c r="V245" s="2"/>
      <c r="W245" s="3"/>
      <c r="X245" s="2"/>
      <c r="Y245" s="2"/>
      <c r="Z245" s="3">
        <f>Y245*X245*12</f>
        <v>0</v>
      </c>
      <c r="AA245" s="2">
        <f t="shared" ref="AA245:AA252" si="164">T245+V245+Y245</f>
        <v>0</v>
      </c>
      <c r="AB245" s="3">
        <f t="shared" ref="AB245:AB252" si="165">U245+W245+Z245</f>
        <v>0</v>
      </c>
      <c r="AC245" s="2"/>
      <c r="AD245" s="109" t="b">
        <f t="shared" si="134"/>
        <v>1</v>
      </c>
      <c r="AE245" s="109" t="b">
        <f t="shared" si="135"/>
        <v>1</v>
      </c>
    </row>
    <row r="246" spans="1:31" ht="31.5">
      <c r="A246" s="2"/>
      <c r="B246" s="2" t="s">
        <v>151</v>
      </c>
      <c r="C246" s="2">
        <v>0</v>
      </c>
      <c r="D246" s="3">
        <v>0</v>
      </c>
      <c r="E246" s="2"/>
      <c r="F246" s="3"/>
      <c r="G246" s="108" t="e">
        <f t="shared" si="132"/>
        <v>#DIV/0!</v>
      </c>
      <c r="H246" s="108" t="e">
        <f t="shared" si="133"/>
        <v>#DIV/0!</v>
      </c>
      <c r="I246" s="2">
        <f t="shared" si="158"/>
        <v>0</v>
      </c>
      <c r="J246" s="3">
        <f t="shared" si="158"/>
        <v>0</v>
      </c>
      <c r="K246" s="2"/>
      <c r="L246" s="3"/>
      <c r="M246" s="2"/>
      <c r="N246" s="3"/>
      <c r="O246" s="2"/>
      <c r="P246" s="2"/>
      <c r="Q246" s="3">
        <f t="shared" si="161"/>
        <v>0</v>
      </c>
      <c r="R246" s="2">
        <f t="shared" si="162"/>
        <v>0</v>
      </c>
      <c r="S246" s="3">
        <f t="shared" si="163"/>
        <v>0</v>
      </c>
      <c r="T246" s="2"/>
      <c r="U246" s="3"/>
      <c r="V246" s="2"/>
      <c r="W246" s="3"/>
      <c r="X246" s="2"/>
      <c r="Y246" s="2"/>
      <c r="Z246" s="3">
        <f>X246*Y246</f>
        <v>0</v>
      </c>
      <c r="AA246" s="2">
        <f t="shared" si="164"/>
        <v>0</v>
      </c>
      <c r="AB246" s="3">
        <f t="shared" si="165"/>
        <v>0</v>
      </c>
      <c r="AC246" s="2"/>
      <c r="AD246" s="109" t="b">
        <f t="shared" si="134"/>
        <v>1</v>
      </c>
      <c r="AE246" s="109" t="b">
        <f t="shared" si="135"/>
        <v>1</v>
      </c>
    </row>
    <row r="247" spans="1:31">
      <c r="A247" s="2"/>
      <c r="B247" s="2" t="s">
        <v>152</v>
      </c>
      <c r="C247" s="2">
        <v>0</v>
      </c>
      <c r="D247" s="3">
        <v>0</v>
      </c>
      <c r="E247" s="2"/>
      <c r="F247" s="3"/>
      <c r="G247" s="108" t="e">
        <f t="shared" si="132"/>
        <v>#DIV/0!</v>
      </c>
      <c r="H247" s="108" t="e">
        <f t="shared" si="133"/>
        <v>#DIV/0!</v>
      </c>
      <c r="I247" s="2">
        <f t="shared" si="158"/>
        <v>0</v>
      </c>
      <c r="J247" s="3">
        <f t="shared" si="158"/>
        <v>0</v>
      </c>
      <c r="K247" s="2"/>
      <c r="L247" s="3"/>
      <c r="M247" s="2"/>
      <c r="N247" s="3"/>
      <c r="O247" s="2"/>
      <c r="P247" s="2"/>
      <c r="Q247" s="3">
        <f t="shared" si="161"/>
        <v>0</v>
      </c>
      <c r="R247" s="2">
        <f t="shared" si="162"/>
        <v>0</v>
      </c>
      <c r="S247" s="3">
        <f t="shared" si="163"/>
        <v>0</v>
      </c>
      <c r="T247" s="2"/>
      <c r="U247" s="3"/>
      <c r="V247" s="2"/>
      <c r="W247" s="3"/>
      <c r="X247" s="2"/>
      <c r="Y247" s="2"/>
      <c r="Z247" s="3">
        <f>X247*Y247</f>
        <v>0</v>
      </c>
      <c r="AA247" s="2">
        <f t="shared" si="164"/>
        <v>0</v>
      </c>
      <c r="AB247" s="3">
        <f t="shared" si="165"/>
        <v>0</v>
      </c>
      <c r="AC247" s="2"/>
      <c r="AD247" s="109" t="b">
        <f t="shared" si="134"/>
        <v>1</v>
      </c>
      <c r="AE247" s="109" t="b">
        <f t="shared" si="135"/>
        <v>1</v>
      </c>
    </row>
    <row r="248" spans="1:31">
      <c r="A248" s="2"/>
      <c r="B248" s="2" t="s">
        <v>153</v>
      </c>
      <c r="C248" s="2">
        <v>0</v>
      </c>
      <c r="D248" s="3">
        <v>0</v>
      </c>
      <c r="E248" s="2"/>
      <c r="F248" s="3"/>
      <c r="G248" s="108" t="e">
        <f t="shared" si="132"/>
        <v>#DIV/0!</v>
      </c>
      <c r="H248" s="108" t="e">
        <f t="shared" si="133"/>
        <v>#DIV/0!</v>
      </c>
      <c r="I248" s="2">
        <f t="shared" si="158"/>
        <v>0</v>
      </c>
      <c r="J248" s="3">
        <f t="shared" si="158"/>
        <v>0</v>
      </c>
      <c r="K248" s="2"/>
      <c r="L248" s="3"/>
      <c r="M248" s="2"/>
      <c r="N248" s="3"/>
      <c r="O248" s="2"/>
      <c r="P248" s="2"/>
      <c r="Q248" s="3">
        <f t="shared" si="161"/>
        <v>0</v>
      </c>
      <c r="R248" s="2">
        <f t="shared" si="162"/>
        <v>0</v>
      </c>
      <c r="S248" s="3">
        <f t="shared" si="163"/>
        <v>0</v>
      </c>
      <c r="T248" s="2"/>
      <c r="U248" s="3"/>
      <c r="V248" s="2"/>
      <c r="W248" s="3"/>
      <c r="X248" s="2"/>
      <c r="Y248" s="2"/>
      <c r="Z248" s="3">
        <f>X248*Y248</f>
        <v>0</v>
      </c>
      <c r="AA248" s="2">
        <f t="shared" si="164"/>
        <v>0</v>
      </c>
      <c r="AB248" s="3">
        <f t="shared" si="165"/>
        <v>0</v>
      </c>
      <c r="AC248" s="2"/>
      <c r="AD248" s="109" t="b">
        <f t="shared" si="134"/>
        <v>1</v>
      </c>
      <c r="AE248" s="109" t="b">
        <f t="shared" si="135"/>
        <v>1</v>
      </c>
    </row>
    <row r="249" spans="1:31" ht="63">
      <c r="A249" s="2">
        <f>+A245+0.01</f>
        <v>10.119999999999999</v>
      </c>
      <c r="B249" s="2" t="s">
        <v>165</v>
      </c>
      <c r="C249" s="2">
        <v>51</v>
      </c>
      <c r="D249" s="3">
        <v>153</v>
      </c>
      <c r="E249" s="2">
        <f t="shared" ref="E249:F252" si="166">C249</f>
        <v>51</v>
      </c>
      <c r="F249" s="3">
        <f t="shared" si="166"/>
        <v>153</v>
      </c>
      <c r="G249" s="108">
        <f t="shared" si="132"/>
        <v>1</v>
      </c>
      <c r="H249" s="108">
        <f t="shared" si="133"/>
        <v>1</v>
      </c>
      <c r="I249" s="2">
        <f t="shared" si="158"/>
        <v>0</v>
      </c>
      <c r="J249" s="3">
        <f t="shared" si="158"/>
        <v>0</v>
      </c>
      <c r="K249" s="2"/>
      <c r="L249" s="3"/>
      <c r="M249" s="2"/>
      <c r="N249" s="3"/>
      <c r="O249" s="2">
        <v>0.25</v>
      </c>
      <c r="P249" s="2">
        <f>C249</f>
        <v>51</v>
      </c>
      <c r="Q249" s="3">
        <f t="shared" si="161"/>
        <v>153</v>
      </c>
      <c r="R249" s="2">
        <f t="shared" si="162"/>
        <v>51</v>
      </c>
      <c r="S249" s="3">
        <f t="shared" si="163"/>
        <v>153</v>
      </c>
      <c r="T249" s="2"/>
      <c r="U249" s="3"/>
      <c r="V249" s="2"/>
      <c r="W249" s="3"/>
      <c r="X249" s="2">
        <v>0.25</v>
      </c>
      <c r="Y249" s="2">
        <v>51</v>
      </c>
      <c r="Z249" s="3">
        <f>Y249*X249*12</f>
        <v>153</v>
      </c>
      <c r="AA249" s="2">
        <f t="shared" si="164"/>
        <v>51</v>
      </c>
      <c r="AB249" s="3">
        <f t="shared" si="165"/>
        <v>153</v>
      </c>
      <c r="AC249" s="2"/>
      <c r="AD249" s="109" t="b">
        <f t="shared" si="134"/>
        <v>0</v>
      </c>
      <c r="AE249" s="109" t="b">
        <f t="shared" si="135"/>
        <v>1</v>
      </c>
    </row>
    <row r="250" spans="1:31" ht="31.5">
      <c r="A250" s="2"/>
      <c r="B250" s="2" t="s">
        <v>151</v>
      </c>
      <c r="C250" s="2">
        <v>1</v>
      </c>
      <c r="D250" s="3">
        <v>3</v>
      </c>
      <c r="E250" s="2">
        <f t="shared" si="166"/>
        <v>1</v>
      </c>
      <c r="F250" s="3">
        <f t="shared" si="166"/>
        <v>3</v>
      </c>
      <c r="G250" s="108">
        <f t="shared" si="132"/>
        <v>1</v>
      </c>
      <c r="H250" s="108">
        <f t="shared" si="133"/>
        <v>1</v>
      </c>
      <c r="I250" s="2">
        <f t="shared" si="158"/>
        <v>0</v>
      </c>
      <c r="J250" s="3">
        <f t="shared" si="158"/>
        <v>0</v>
      </c>
      <c r="K250" s="2"/>
      <c r="L250" s="3"/>
      <c r="M250" s="2"/>
      <c r="N250" s="3"/>
      <c r="O250" s="2">
        <v>0.25</v>
      </c>
      <c r="P250" s="2">
        <f>C250</f>
        <v>1</v>
      </c>
      <c r="Q250" s="3">
        <f t="shared" si="161"/>
        <v>3</v>
      </c>
      <c r="R250" s="2">
        <f t="shared" si="162"/>
        <v>1</v>
      </c>
      <c r="S250" s="3">
        <f t="shared" si="163"/>
        <v>3</v>
      </c>
      <c r="T250" s="2"/>
      <c r="U250" s="3"/>
      <c r="V250" s="2"/>
      <c r="W250" s="3"/>
      <c r="X250" s="2">
        <v>0.25</v>
      </c>
      <c r="Y250" s="2">
        <v>1</v>
      </c>
      <c r="Z250" s="3">
        <f>Y250*X250*12</f>
        <v>3</v>
      </c>
      <c r="AA250" s="2">
        <f t="shared" si="164"/>
        <v>1</v>
      </c>
      <c r="AB250" s="3">
        <f t="shared" si="165"/>
        <v>3</v>
      </c>
      <c r="AC250" s="2"/>
      <c r="AD250" s="109" t="b">
        <f t="shared" si="134"/>
        <v>0</v>
      </c>
      <c r="AE250" s="109" t="b">
        <f t="shared" si="135"/>
        <v>1</v>
      </c>
    </row>
    <row r="251" spans="1:31">
      <c r="A251" s="2"/>
      <c r="B251" s="2" t="s">
        <v>152</v>
      </c>
      <c r="C251" s="2">
        <v>1</v>
      </c>
      <c r="D251" s="3">
        <v>3</v>
      </c>
      <c r="E251" s="2">
        <f t="shared" si="166"/>
        <v>1</v>
      </c>
      <c r="F251" s="3">
        <f t="shared" si="166"/>
        <v>3</v>
      </c>
      <c r="G251" s="108">
        <f t="shared" si="132"/>
        <v>1</v>
      </c>
      <c r="H251" s="108">
        <f t="shared" si="133"/>
        <v>1</v>
      </c>
      <c r="I251" s="2">
        <f t="shared" si="158"/>
        <v>0</v>
      </c>
      <c r="J251" s="3">
        <f t="shared" si="158"/>
        <v>0</v>
      </c>
      <c r="K251" s="2"/>
      <c r="L251" s="3"/>
      <c r="M251" s="2"/>
      <c r="N251" s="3"/>
      <c r="O251" s="2">
        <v>0.25</v>
      </c>
      <c r="P251" s="2">
        <f>C251</f>
        <v>1</v>
      </c>
      <c r="Q251" s="3">
        <f t="shared" si="161"/>
        <v>3</v>
      </c>
      <c r="R251" s="2">
        <f t="shared" si="162"/>
        <v>1</v>
      </c>
      <c r="S251" s="3">
        <f t="shared" si="163"/>
        <v>3</v>
      </c>
      <c r="T251" s="2"/>
      <c r="U251" s="3"/>
      <c r="V251" s="2"/>
      <c r="W251" s="3"/>
      <c r="X251" s="2">
        <v>0.25</v>
      </c>
      <c r="Y251" s="2">
        <v>1</v>
      </c>
      <c r="Z251" s="3">
        <f>Y251*X251*12</f>
        <v>3</v>
      </c>
      <c r="AA251" s="2">
        <f t="shared" si="164"/>
        <v>1</v>
      </c>
      <c r="AB251" s="3">
        <f t="shared" si="165"/>
        <v>3</v>
      </c>
      <c r="AC251" s="2"/>
      <c r="AD251" s="109" t="b">
        <f t="shared" si="134"/>
        <v>0</v>
      </c>
      <c r="AE251" s="109" t="b">
        <f t="shared" si="135"/>
        <v>1</v>
      </c>
    </row>
    <row r="252" spans="1:31">
      <c r="A252" s="2"/>
      <c r="B252" s="2" t="s">
        <v>153</v>
      </c>
      <c r="C252" s="2">
        <v>1</v>
      </c>
      <c r="D252" s="3">
        <v>3</v>
      </c>
      <c r="E252" s="2">
        <f t="shared" si="166"/>
        <v>1</v>
      </c>
      <c r="F252" s="3">
        <f t="shared" si="166"/>
        <v>3</v>
      </c>
      <c r="G252" s="108">
        <f t="shared" si="132"/>
        <v>1</v>
      </c>
      <c r="H252" s="108">
        <f t="shared" si="133"/>
        <v>1</v>
      </c>
      <c r="I252" s="2">
        <f t="shared" si="158"/>
        <v>0</v>
      </c>
      <c r="J252" s="3">
        <f t="shared" si="158"/>
        <v>0</v>
      </c>
      <c r="K252" s="2"/>
      <c r="L252" s="3"/>
      <c r="M252" s="2"/>
      <c r="N252" s="3"/>
      <c r="O252" s="2">
        <v>0.25</v>
      </c>
      <c r="P252" s="2">
        <f>C252</f>
        <v>1</v>
      </c>
      <c r="Q252" s="3">
        <f t="shared" si="161"/>
        <v>3</v>
      </c>
      <c r="R252" s="2">
        <f t="shared" si="162"/>
        <v>1</v>
      </c>
      <c r="S252" s="3">
        <f t="shared" si="163"/>
        <v>3</v>
      </c>
      <c r="T252" s="2"/>
      <c r="U252" s="3"/>
      <c r="V252" s="2"/>
      <c r="W252" s="3"/>
      <c r="X252" s="2">
        <v>0.25</v>
      </c>
      <c r="Y252" s="2">
        <v>1</v>
      </c>
      <c r="Z252" s="3">
        <f>Y252*X252*12</f>
        <v>3</v>
      </c>
      <c r="AA252" s="2">
        <f t="shared" si="164"/>
        <v>1</v>
      </c>
      <c r="AB252" s="3">
        <f t="shared" si="165"/>
        <v>3</v>
      </c>
      <c r="AC252" s="2"/>
      <c r="AD252" s="109" t="b">
        <f t="shared" si="134"/>
        <v>0</v>
      </c>
      <c r="AE252" s="109" t="b">
        <f t="shared" si="135"/>
        <v>1</v>
      </c>
    </row>
    <row r="253" spans="1:31" ht="94.5">
      <c r="A253" s="2">
        <f>+A249+0.01</f>
        <v>10.129999999999999</v>
      </c>
      <c r="B253" s="2" t="s">
        <v>166</v>
      </c>
      <c r="C253" s="2">
        <v>0</v>
      </c>
      <c r="D253" s="3">
        <v>0</v>
      </c>
      <c r="E253" s="2"/>
      <c r="F253" s="3"/>
      <c r="G253" s="108" t="e">
        <f t="shared" si="132"/>
        <v>#DIV/0!</v>
      </c>
      <c r="H253" s="108" t="e">
        <f t="shared" si="133"/>
        <v>#DIV/0!</v>
      </c>
      <c r="I253" s="2">
        <f t="shared" si="158"/>
        <v>0</v>
      </c>
      <c r="J253" s="3">
        <f t="shared" si="158"/>
        <v>0</v>
      </c>
      <c r="K253" s="2"/>
      <c r="L253" s="3"/>
      <c r="M253" s="2"/>
      <c r="N253" s="3"/>
      <c r="O253" s="2"/>
      <c r="P253" s="2"/>
      <c r="Q253" s="3"/>
      <c r="R253" s="2">
        <f t="shared" si="162"/>
        <v>0</v>
      </c>
      <c r="S253" s="3">
        <f t="shared" si="163"/>
        <v>0</v>
      </c>
      <c r="T253" s="2"/>
      <c r="U253" s="3"/>
      <c r="V253" s="2"/>
      <c r="W253" s="3"/>
      <c r="X253" s="2"/>
      <c r="Y253" s="2"/>
      <c r="Z253" s="3">
        <f>X253*Y253</f>
        <v>0</v>
      </c>
      <c r="AA253" s="2">
        <f t="shared" ref="AA253:AB257" si="167">T253+V253+Y253</f>
        <v>0</v>
      </c>
      <c r="AB253" s="3">
        <f t="shared" si="167"/>
        <v>0</v>
      </c>
      <c r="AC253" s="2"/>
      <c r="AD253" s="109" t="b">
        <f t="shared" si="134"/>
        <v>1</v>
      </c>
      <c r="AE253" s="109" t="b">
        <f t="shared" si="135"/>
        <v>1</v>
      </c>
    </row>
    <row r="254" spans="1:31" ht="31.5">
      <c r="A254" s="2">
        <f>+A253+0.01</f>
        <v>10.139999999999999</v>
      </c>
      <c r="B254" s="2" t="s">
        <v>167</v>
      </c>
      <c r="C254" s="2">
        <v>0</v>
      </c>
      <c r="D254" s="3">
        <v>0</v>
      </c>
      <c r="E254" s="2"/>
      <c r="F254" s="3"/>
      <c r="G254" s="108" t="e">
        <f t="shared" si="132"/>
        <v>#DIV/0!</v>
      </c>
      <c r="H254" s="108" t="e">
        <f t="shared" si="133"/>
        <v>#DIV/0!</v>
      </c>
      <c r="I254" s="2">
        <f t="shared" si="158"/>
        <v>0</v>
      </c>
      <c r="J254" s="3">
        <f t="shared" si="158"/>
        <v>0</v>
      </c>
      <c r="K254" s="2"/>
      <c r="L254" s="3"/>
      <c r="M254" s="2"/>
      <c r="N254" s="3"/>
      <c r="O254" s="2"/>
      <c r="P254" s="2"/>
      <c r="Q254" s="3"/>
      <c r="R254" s="2">
        <f t="shared" si="162"/>
        <v>0</v>
      </c>
      <c r="S254" s="3">
        <f t="shared" si="163"/>
        <v>0</v>
      </c>
      <c r="T254" s="2"/>
      <c r="U254" s="3"/>
      <c r="V254" s="2"/>
      <c r="W254" s="3"/>
      <c r="X254" s="2"/>
      <c r="Y254" s="2"/>
      <c r="Z254" s="3">
        <f>X254*Y254</f>
        <v>0</v>
      </c>
      <c r="AA254" s="2">
        <f t="shared" si="167"/>
        <v>0</v>
      </c>
      <c r="AB254" s="3">
        <f t="shared" si="167"/>
        <v>0</v>
      </c>
      <c r="AC254" s="2"/>
      <c r="AD254" s="109" t="b">
        <f t="shared" si="134"/>
        <v>1</v>
      </c>
      <c r="AE254" s="109" t="b">
        <f t="shared" si="135"/>
        <v>1</v>
      </c>
    </row>
    <row r="255" spans="1:31">
      <c r="A255" s="2"/>
      <c r="B255" s="2" t="s">
        <v>157</v>
      </c>
      <c r="C255" s="2">
        <v>12</v>
      </c>
      <c r="D255" s="3">
        <v>28.800000000000004</v>
      </c>
      <c r="E255" s="2">
        <f>C255</f>
        <v>12</v>
      </c>
      <c r="F255" s="3">
        <f>D255</f>
        <v>28.800000000000004</v>
      </c>
      <c r="G255" s="108">
        <f t="shared" si="132"/>
        <v>1</v>
      </c>
      <c r="H255" s="108">
        <f t="shared" si="133"/>
        <v>1</v>
      </c>
      <c r="I255" s="2">
        <f t="shared" si="158"/>
        <v>0</v>
      </c>
      <c r="J255" s="3">
        <f t="shared" si="158"/>
        <v>0</v>
      </c>
      <c r="K255" s="2"/>
      <c r="L255" s="3"/>
      <c r="M255" s="2"/>
      <c r="N255" s="3"/>
      <c r="O255" s="2">
        <v>0.2</v>
      </c>
      <c r="P255" s="2">
        <f>C255</f>
        <v>12</v>
      </c>
      <c r="Q255" s="3">
        <f t="shared" si="161"/>
        <v>28.800000000000004</v>
      </c>
      <c r="R255" s="2">
        <f t="shared" si="162"/>
        <v>12</v>
      </c>
      <c r="S255" s="3">
        <f t="shared" si="163"/>
        <v>28.800000000000004</v>
      </c>
      <c r="T255" s="2"/>
      <c r="U255" s="3"/>
      <c r="V255" s="2"/>
      <c r="W255" s="3"/>
      <c r="X255" s="2">
        <v>0.2</v>
      </c>
      <c r="Y255" s="2">
        <v>12</v>
      </c>
      <c r="Z255" s="3">
        <f>Y255*X255*12</f>
        <v>28.800000000000004</v>
      </c>
      <c r="AA255" s="2">
        <f t="shared" si="167"/>
        <v>12</v>
      </c>
      <c r="AB255" s="3">
        <f t="shared" si="167"/>
        <v>28.800000000000004</v>
      </c>
      <c r="AC255" s="2"/>
      <c r="AD255" s="109" t="b">
        <f t="shared" si="134"/>
        <v>0</v>
      </c>
      <c r="AE255" s="109" t="b">
        <f t="shared" si="135"/>
        <v>1</v>
      </c>
    </row>
    <row r="256" spans="1:31" ht="31.5">
      <c r="A256" s="2"/>
      <c r="B256" s="2" t="s">
        <v>158</v>
      </c>
      <c r="C256" s="2">
        <v>11</v>
      </c>
      <c r="D256" s="3">
        <v>26.400000000000002</v>
      </c>
      <c r="E256" s="2">
        <f>C256</f>
        <v>11</v>
      </c>
      <c r="F256" s="3">
        <f>D256</f>
        <v>26.400000000000002</v>
      </c>
      <c r="G256" s="108">
        <f t="shared" si="132"/>
        <v>1</v>
      </c>
      <c r="H256" s="108">
        <f t="shared" si="133"/>
        <v>1</v>
      </c>
      <c r="I256" s="2">
        <f t="shared" si="158"/>
        <v>0</v>
      </c>
      <c r="J256" s="3">
        <f t="shared" si="158"/>
        <v>0</v>
      </c>
      <c r="K256" s="2"/>
      <c r="L256" s="3"/>
      <c r="M256" s="2"/>
      <c r="N256" s="3"/>
      <c r="O256" s="2">
        <v>0.2</v>
      </c>
      <c r="P256" s="2">
        <f>C256</f>
        <v>11</v>
      </c>
      <c r="Q256" s="3">
        <f t="shared" si="161"/>
        <v>26.400000000000002</v>
      </c>
      <c r="R256" s="2">
        <f t="shared" si="162"/>
        <v>11</v>
      </c>
      <c r="S256" s="3">
        <f t="shared" si="163"/>
        <v>26.400000000000002</v>
      </c>
      <c r="T256" s="2"/>
      <c r="U256" s="3"/>
      <c r="V256" s="2"/>
      <c r="W256" s="3"/>
      <c r="X256" s="2">
        <v>0.2</v>
      </c>
      <c r="Y256" s="2">
        <v>11</v>
      </c>
      <c r="Z256" s="3">
        <f>Y256*X256*12</f>
        <v>26.400000000000002</v>
      </c>
      <c r="AA256" s="2">
        <f t="shared" si="167"/>
        <v>11</v>
      </c>
      <c r="AB256" s="3">
        <f t="shared" si="167"/>
        <v>26.400000000000002</v>
      </c>
      <c r="AC256" s="2"/>
      <c r="AD256" s="109" t="b">
        <f t="shared" si="134"/>
        <v>0</v>
      </c>
      <c r="AE256" s="109" t="b">
        <f t="shared" si="135"/>
        <v>1</v>
      </c>
    </row>
    <row r="257" spans="1:31">
      <c r="A257" s="2"/>
      <c r="B257" s="2" t="s">
        <v>168</v>
      </c>
      <c r="C257" s="2">
        <v>0</v>
      </c>
      <c r="D257" s="3">
        <v>0</v>
      </c>
      <c r="E257" s="2"/>
      <c r="F257" s="3"/>
      <c r="G257" s="108" t="e">
        <f t="shared" si="132"/>
        <v>#DIV/0!</v>
      </c>
      <c r="H257" s="108" t="e">
        <f t="shared" si="133"/>
        <v>#DIV/0!</v>
      </c>
      <c r="I257" s="2">
        <f t="shared" si="158"/>
        <v>0</v>
      </c>
      <c r="J257" s="3">
        <f t="shared" si="158"/>
        <v>0</v>
      </c>
      <c r="K257" s="2"/>
      <c r="L257" s="3"/>
      <c r="M257" s="2"/>
      <c r="N257" s="3"/>
      <c r="O257" s="2"/>
      <c r="P257" s="2"/>
      <c r="Q257" s="3">
        <f t="shared" si="161"/>
        <v>0</v>
      </c>
      <c r="R257" s="2">
        <f t="shared" si="162"/>
        <v>0</v>
      </c>
      <c r="S257" s="3">
        <f t="shared" si="163"/>
        <v>0</v>
      </c>
      <c r="T257" s="2"/>
      <c r="U257" s="3"/>
      <c r="V257" s="2"/>
      <c r="W257" s="3"/>
      <c r="X257" s="2"/>
      <c r="Y257" s="2"/>
      <c r="Z257" s="3">
        <f>Y257*X257*12</f>
        <v>0</v>
      </c>
      <c r="AA257" s="2">
        <f t="shared" si="167"/>
        <v>0</v>
      </c>
      <c r="AB257" s="3">
        <f t="shared" si="167"/>
        <v>0</v>
      </c>
      <c r="AC257" s="2"/>
      <c r="AD257" s="109" t="b">
        <f t="shared" si="134"/>
        <v>1</v>
      </c>
      <c r="AE257" s="109" t="b">
        <f t="shared" si="135"/>
        <v>1</v>
      </c>
    </row>
    <row r="258" spans="1:31" s="176" customFormat="1">
      <c r="A258" s="4"/>
      <c r="B258" s="4" t="s">
        <v>108</v>
      </c>
      <c r="C258" s="4">
        <f>SUM(C241:C257)</f>
        <v>83</v>
      </c>
      <c r="D258" s="5">
        <f>SUM(D241:D257)</f>
        <v>231.60000000000002</v>
      </c>
      <c r="E258" s="4">
        <f>SUM(E241:E257)</f>
        <v>83</v>
      </c>
      <c r="F258" s="5">
        <f>SUM(F241:F257)</f>
        <v>231.60000000000002</v>
      </c>
      <c r="G258" s="175">
        <f t="shared" si="132"/>
        <v>1</v>
      </c>
      <c r="H258" s="175">
        <f t="shared" si="133"/>
        <v>1</v>
      </c>
      <c r="I258" s="4">
        <f t="shared" ref="I258:N258" si="168">SUM(I241:I257)</f>
        <v>0</v>
      </c>
      <c r="J258" s="5">
        <f t="shared" si="168"/>
        <v>0</v>
      </c>
      <c r="K258" s="4">
        <f t="shared" si="168"/>
        <v>0</v>
      </c>
      <c r="L258" s="5">
        <f t="shared" si="168"/>
        <v>0</v>
      </c>
      <c r="M258" s="4">
        <f t="shared" si="168"/>
        <v>0</v>
      </c>
      <c r="N258" s="5">
        <f t="shared" si="168"/>
        <v>0</v>
      </c>
      <c r="O258" s="4">
        <f t="shared" ref="O258:W258" si="169">SUM(O241:O257)</f>
        <v>1.5999999999999999</v>
      </c>
      <c r="P258" s="4">
        <f t="shared" si="169"/>
        <v>83</v>
      </c>
      <c r="Q258" s="5">
        <f t="shared" si="169"/>
        <v>231.60000000000002</v>
      </c>
      <c r="R258" s="4">
        <f t="shared" si="169"/>
        <v>83</v>
      </c>
      <c r="S258" s="5">
        <f t="shared" si="169"/>
        <v>231.60000000000002</v>
      </c>
      <c r="T258" s="4">
        <f t="shared" si="169"/>
        <v>0</v>
      </c>
      <c r="U258" s="5">
        <f t="shared" si="169"/>
        <v>0</v>
      </c>
      <c r="V258" s="4">
        <f t="shared" si="169"/>
        <v>0</v>
      </c>
      <c r="W258" s="5">
        <f t="shared" si="169"/>
        <v>0</v>
      </c>
      <c r="X258" s="4">
        <v>1.5999999999999999</v>
      </c>
      <c r="Y258" s="4">
        <f>SUM(Y241:Y257)</f>
        <v>83</v>
      </c>
      <c r="Z258" s="5">
        <f>SUM(Z241:Z257)</f>
        <v>231.60000000000002</v>
      </c>
      <c r="AA258" s="4">
        <f>SUM(AA241:AA257)</f>
        <v>83</v>
      </c>
      <c r="AB258" s="5">
        <f>SUM(AB241:AB257)</f>
        <v>231.60000000000002</v>
      </c>
      <c r="AC258" s="4"/>
      <c r="AD258" s="109" t="b">
        <f t="shared" si="134"/>
        <v>0</v>
      </c>
      <c r="AE258" s="109" t="b">
        <f t="shared" si="135"/>
        <v>1</v>
      </c>
    </row>
    <row r="259" spans="1:31" s="176" customFormat="1">
      <c r="A259" s="4"/>
      <c r="B259" s="4" t="s">
        <v>12</v>
      </c>
      <c r="C259" s="4">
        <f>C258</f>
        <v>83</v>
      </c>
      <c r="D259" s="5">
        <f>D258</f>
        <v>231.60000000000002</v>
      </c>
      <c r="E259" s="4">
        <f>E258</f>
        <v>83</v>
      </c>
      <c r="F259" s="5">
        <f>F258</f>
        <v>231.60000000000002</v>
      </c>
      <c r="G259" s="175">
        <f t="shared" si="132"/>
        <v>1</v>
      </c>
      <c r="H259" s="175">
        <f t="shared" si="133"/>
        <v>1</v>
      </c>
      <c r="I259" s="4">
        <f t="shared" ref="I259:W259" si="170">I258</f>
        <v>0</v>
      </c>
      <c r="J259" s="5">
        <f t="shared" si="170"/>
        <v>0</v>
      </c>
      <c r="K259" s="4">
        <f t="shared" si="170"/>
        <v>0</v>
      </c>
      <c r="L259" s="5">
        <f t="shared" si="170"/>
        <v>0</v>
      </c>
      <c r="M259" s="4">
        <f t="shared" si="170"/>
        <v>0</v>
      </c>
      <c r="N259" s="5">
        <f t="shared" si="170"/>
        <v>0</v>
      </c>
      <c r="O259" s="4">
        <f t="shared" si="170"/>
        <v>1.5999999999999999</v>
      </c>
      <c r="P259" s="4">
        <f t="shared" si="170"/>
        <v>83</v>
      </c>
      <c r="Q259" s="5">
        <f t="shared" si="170"/>
        <v>231.60000000000002</v>
      </c>
      <c r="R259" s="4">
        <f t="shared" si="170"/>
        <v>83</v>
      </c>
      <c r="S259" s="5">
        <f t="shared" si="170"/>
        <v>231.60000000000002</v>
      </c>
      <c r="T259" s="4">
        <f t="shared" si="170"/>
        <v>0</v>
      </c>
      <c r="U259" s="5">
        <f t="shared" si="170"/>
        <v>0</v>
      </c>
      <c r="V259" s="4">
        <f t="shared" si="170"/>
        <v>0</v>
      </c>
      <c r="W259" s="5">
        <f t="shared" si="170"/>
        <v>0</v>
      </c>
      <c r="X259" s="4">
        <v>1.5999999999999999</v>
      </c>
      <c r="Y259" s="4">
        <f>Y258</f>
        <v>83</v>
      </c>
      <c r="Z259" s="5">
        <f>Z258</f>
        <v>231.60000000000002</v>
      </c>
      <c r="AA259" s="4">
        <f>AA258</f>
        <v>83</v>
      </c>
      <c r="AB259" s="5">
        <f>AB258</f>
        <v>231.60000000000002</v>
      </c>
      <c r="AC259" s="4"/>
      <c r="AD259" s="109" t="b">
        <f t="shared" si="134"/>
        <v>0</v>
      </c>
      <c r="AE259" s="109" t="b">
        <f t="shared" si="135"/>
        <v>1</v>
      </c>
    </row>
    <row r="260" spans="1:31" s="176" customFormat="1" ht="31.5">
      <c r="A260" s="4"/>
      <c r="B260" s="4" t="s">
        <v>169</v>
      </c>
      <c r="C260" s="4">
        <f>C259+C238</f>
        <v>83</v>
      </c>
      <c r="D260" s="5">
        <f>D259+D238</f>
        <v>231.60000000000002</v>
      </c>
      <c r="E260" s="4">
        <f>E259+E238</f>
        <v>83</v>
      </c>
      <c r="F260" s="5">
        <f>F259+F238</f>
        <v>231.60000000000002</v>
      </c>
      <c r="G260" s="175">
        <f t="shared" si="132"/>
        <v>1</v>
      </c>
      <c r="H260" s="175">
        <f t="shared" si="133"/>
        <v>1</v>
      </c>
      <c r="I260" s="4">
        <f t="shared" ref="I260:W260" si="171">I259+I238</f>
        <v>0</v>
      </c>
      <c r="J260" s="5">
        <f t="shared" si="171"/>
        <v>0</v>
      </c>
      <c r="K260" s="4">
        <f t="shared" si="171"/>
        <v>0</v>
      </c>
      <c r="L260" s="5">
        <f t="shared" si="171"/>
        <v>0</v>
      </c>
      <c r="M260" s="4">
        <f t="shared" si="171"/>
        <v>0</v>
      </c>
      <c r="N260" s="5">
        <f t="shared" si="171"/>
        <v>0</v>
      </c>
      <c r="O260" s="4">
        <f t="shared" si="171"/>
        <v>1.5999999999999999</v>
      </c>
      <c r="P260" s="4">
        <f t="shared" si="171"/>
        <v>83</v>
      </c>
      <c r="Q260" s="5">
        <f t="shared" si="171"/>
        <v>231.60000000000002</v>
      </c>
      <c r="R260" s="4">
        <f t="shared" si="171"/>
        <v>83</v>
      </c>
      <c r="S260" s="5">
        <f t="shared" si="171"/>
        <v>231.60000000000002</v>
      </c>
      <c r="T260" s="4">
        <f t="shared" si="171"/>
        <v>0</v>
      </c>
      <c r="U260" s="5">
        <f t="shared" si="171"/>
        <v>0</v>
      </c>
      <c r="V260" s="4">
        <f t="shared" si="171"/>
        <v>0</v>
      </c>
      <c r="W260" s="5">
        <f t="shared" si="171"/>
        <v>0</v>
      </c>
      <c r="X260" s="4">
        <v>1.5999999999999999</v>
      </c>
      <c r="Y260" s="4">
        <f>Y259+Y238</f>
        <v>83</v>
      </c>
      <c r="Z260" s="5">
        <f>Z259+Z238</f>
        <v>231.60000000000002</v>
      </c>
      <c r="AA260" s="4">
        <f>AA259+AA238</f>
        <v>83</v>
      </c>
      <c r="AB260" s="5">
        <f>AB259+AB238</f>
        <v>231.60000000000002</v>
      </c>
      <c r="AC260" s="4"/>
      <c r="AD260" s="109" t="b">
        <f t="shared" si="134"/>
        <v>0</v>
      </c>
      <c r="AE260" s="109" t="b">
        <f t="shared" si="135"/>
        <v>1</v>
      </c>
    </row>
    <row r="261" spans="1:31" s="176" customFormat="1">
      <c r="A261" s="4">
        <v>11</v>
      </c>
      <c r="B261" s="4" t="s">
        <v>170</v>
      </c>
      <c r="C261" s="4"/>
      <c r="D261" s="5"/>
      <c r="E261" s="4"/>
      <c r="F261" s="5"/>
      <c r="G261" s="108"/>
      <c r="H261" s="108"/>
      <c r="I261" s="4"/>
      <c r="J261" s="5"/>
      <c r="K261" s="4"/>
      <c r="L261" s="5"/>
      <c r="M261" s="4"/>
      <c r="N261" s="5"/>
      <c r="O261" s="4"/>
      <c r="P261" s="4"/>
      <c r="Q261" s="5"/>
      <c r="R261" s="4"/>
      <c r="S261" s="5"/>
      <c r="T261" s="4"/>
      <c r="U261" s="5"/>
      <c r="V261" s="4"/>
      <c r="W261" s="5"/>
      <c r="X261" s="4"/>
      <c r="Y261" s="4"/>
      <c r="Z261" s="5"/>
      <c r="AA261" s="4"/>
      <c r="AB261" s="5"/>
      <c r="AC261" s="4"/>
      <c r="AD261" s="109" t="b">
        <f t="shared" si="134"/>
        <v>1</v>
      </c>
      <c r="AE261" s="109" t="b">
        <f t="shared" si="135"/>
        <v>1</v>
      </c>
    </row>
    <row r="262" spans="1:31" s="176" customFormat="1" ht="31.5">
      <c r="A262" s="4"/>
      <c r="B262" s="4" t="s">
        <v>171</v>
      </c>
      <c r="C262" s="4"/>
      <c r="D262" s="5"/>
      <c r="E262" s="4"/>
      <c r="F262" s="5"/>
      <c r="G262" s="108"/>
      <c r="H262" s="108"/>
      <c r="I262" s="4"/>
      <c r="J262" s="5"/>
      <c r="K262" s="4"/>
      <c r="L262" s="5"/>
      <c r="M262" s="4"/>
      <c r="N262" s="5"/>
      <c r="O262" s="4"/>
      <c r="P262" s="4"/>
      <c r="Q262" s="5"/>
      <c r="R262" s="4"/>
      <c r="S262" s="5"/>
      <c r="T262" s="4"/>
      <c r="U262" s="5"/>
      <c r="V262" s="4"/>
      <c r="W262" s="5"/>
      <c r="X262" s="4"/>
      <c r="Y262" s="4"/>
      <c r="Z262" s="5"/>
      <c r="AA262" s="4"/>
      <c r="AB262" s="5"/>
      <c r="AC262" s="4"/>
      <c r="AD262" s="109" t="b">
        <f t="shared" si="134"/>
        <v>1</v>
      </c>
      <c r="AE262" s="109" t="b">
        <f t="shared" si="135"/>
        <v>1</v>
      </c>
    </row>
    <row r="263" spans="1:31" ht="47.25">
      <c r="A263" s="2">
        <v>11.01</v>
      </c>
      <c r="B263" s="2" t="s">
        <v>172</v>
      </c>
      <c r="C263" s="2"/>
      <c r="D263" s="3"/>
      <c r="E263" s="2"/>
      <c r="F263" s="3"/>
      <c r="G263" s="108"/>
      <c r="H263" s="108"/>
      <c r="I263" s="2"/>
      <c r="J263" s="3"/>
      <c r="K263" s="2"/>
      <c r="L263" s="3"/>
      <c r="M263" s="2"/>
      <c r="N263" s="3"/>
      <c r="O263" s="2"/>
      <c r="P263" s="2"/>
      <c r="Q263" s="3"/>
      <c r="R263" s="2"/>
      <c r="S263" s="3"/>
      <c r="T263" s="2"/>
      <c r="U263" s="3"/>
      <c r="V263" s="2"/>
      <c r="W263" s="3"/>
      <c r="X263" s="2"/>
      <c r="Y263" s="2"/>
      <c r="Z263" s="3"/>
      <c r="AA263" s="2"/>
      <c r="AB263" s="3"/>
      <c r="AC263" s="2"/>
      <c r="AD263" s="109" t="b">
        <f t="shared" si="134"/>
        <v>1</v>
      </c>
      <c r="AE263" s="109" t="b">
        <f t="shared" si="135"/>
        <v>1</v>
      </c>
    </row>
    <row r="264" spans="1:31">
      <c r="A264" s="2"/>
      <c r="B264" s="2" t="s">
        <v>125</v>
      </c>
      <c r="C264" s="2">
        <v>98</v>
      </c>
      <c r="D264" s="3">
        <v>0.68605879999999997</v>
      </c>
      <c r="E264" s="2"/>
      <c r="F264" s="3"/>
      <c r="G264" s="108">
        <f t="shared" ref="G264:G326" si="172">E264/C264</f>
        <v>0</v>
      </c>
      <c r="H264" s="108">
        <f t="shared" ref="H264:H326" si="173">F264/D264</f>
        <v>0</v>
      </c>
      <c r="I264" s="2">
        <f t="shared" ref="I264:J324" si="174">C264-E264</f>
        <v>98</v>
      </c>
      <c r="J264" s="3">
        <f t="shared" si="174"/>
        <v>0.68605879999999997</v>
      </c>
      <c r="K264" s="2"/>
      <c r="L264" s="3"/>
      <c r="M264" s="2"/>
      <c r="N264" s="3"/>
      <c r="O264" s="2">
        <f>0.002*5</f>
        <v>0.01</v>
      </c>
      <c r="P264" s="2">
        <v>136</v>
      </c>
      <c r="Q264" s="3">
        <f t="shared" ref="Q264:Q270" si="175">P264*O264</f>
        <v>1.36</v>
      </c>
      <c r="R264" s="2">
        <f t="shared" ref="R264:S266" si="176">K264+M264+P264</f>
        <v>136</v>
      </c>
      <c r="S264" s="3">
        <f t="shared" si="176"/>
        <v>1.36</v>
      </c>
      <c r="T264" s="2"/>
      <c r="U264" s="3"/>
      <c r="V264" s="2"/>
      <c r="W264" s="3"/>
      <c r="X264" s="2">
        <v>0.01</v>
      </c>
      <c r="Y264" s="2">
        <v>136</v>
      </c>
      <c r="Z264" s="3">
        <f>X264*Y264</f>
        <v>1.36</v>
      </c>
      <c r="AA264" s="2">
        <f t="shared" ref="AA264:AB266" si="177">T264+V264+Y264</f>
        <v>136</v>
      </c>
      <c r="AB264" s="3">
        <f t="shared" si="177"/>
        <v>1.36</v>
      </c>
      <c r="AC264" s="2"/>
      <c r="AD264" s="109" t="b">
        <f t="shared" ref="AD264:AD327" si="178">X264*Y264=Z264</f>
        <v>1</v>
      </c>
      <c r="AE264" s="109" t="b">
        <f t="shared" ref="AE264:AE327" si="179">U264+W264+Z264=AB264</f>
        <v>1</v>
      </c>
    </row>
    <row r="265" spans="1:31">
      <c r="A265" s="2"/>
      <c r="B265" s="2" t="s">
        <v>173</v>
      </c>
      <c r="C265" s="2">
        <v>100</v>
      </c>
      <c r="D265" s="3">
        <v>0.70006000000000002</v>
      </c>
      <c r="E265" s="2"/>
      <c r="F265" s="3"/>
      <c r="G265" s="108">
        <f t="shared" si="172"/>
        <v>0</v>
      </c>
      <c r="H265" s="108">
        <f t="shared" si="173"/>
        <v>0</v>
      </c>
      <c r="I265" s="2">
        <f t="shared" si="174"/>
        <v>100</v>
      </c>
      <c r="J265" s="3">
        <f t="shared" si="174"/>
        <v>0.70006000000000002</v>
      </c>
      <c r="K265" s="2"/>
      <c r="L265" s="3"/>
      <c r="M265" s="2"/>
      <c r="N265" s="3"/>
      <c r="O265" s="2">
        <f>0.002*5</f>
        <v>0.01</v>
      </c>
      <c r="P265" s="2">
        <v>116</v>
      </c>
      <c r="Q265" s="3">
        <f t="shared" si="175"/>
        <v>1.1599999999999999</v>
      </c>
      <c r="R265" s="2">
        <f t="shared" si="176"/>
        <v>116</v>
      </c>
      <c r="S265" s="3">
        <f t="shared" si="176"/>
        <v>1.1599999999999999</v>
      </c>
      <c r="T265" s="2"/>
      <c r="U265" s="3"/>
      <c r="V265" s="2"/>
      <c r="W265" s="3"/>
      <c r="X265" s="2">
        <v>0.01</v>
      </c>
      <c r="Y265" s="2">
        <v>116</v>
      </c>
      <c r="Z265" s="3">
        <f>X265*Y265</f>
        <v>1.1599999999999999</v>
      </c>
      <c r="AA265" s="2">
        <f t="shared" si="177"/>
        <v>116</v>
      </c>
      <c r="AB265" s="3">
        <f t="shared" si="177"/>
        <v>1.1599999999999999</v>
      </c>
      <c r="AC265" s="2"/>
      <c r="AD265" s="109" t="b">
        <f t="shared" si="178"/>
        <v>1</v>
      </c>
      <c r="AE265" s="109" t="b">
        <f t="shared" si="179"/>
        <v>1</v>
      </c>
    </row>
    <row r="266" spans="1:31">
      <c r="A266" s="2"/>
      <c r="B266" s="2" t="s">
        <v>174</v>
      </c>
      <c r="C266" s="2">
        <v>416</v>
      </c>
      <c r="D266" s="3">
        <v>2.9122496</v>
      </c>
      <c r="E266" s="2"/>
      <c r="F266" s="3"/>
      <c r="G266" s="108">
        <f t="shared" si="172"/>
        <v>0</v>
      </c>
      <c r="H266" s="108">
        <f t="shared" si="173"/>
        <v>0</v>
      </c>
      <c r="I266" s="2">
        <f t="shared" si="174"/>
        <v>416</v>
      </c>
      <c r="J266" s="3">
        <f t="shared" si="174"/>
        <v>2.9122496</v>
      </c>
      <c r="K266" s="2"/>
      <c r="L266" s="3"/>
      <c r="M266" s="2"/>
      <c r="N266" s="3"/>
      <c r="O266" s="2">
        <f>0.002*5</f>
        <v>0.01</v>
      </c>
      <c r="P266" s="2">
        <v>356</v>
      </c>
      <c r="Q266" s="3">
        <f t="shared" si="175"/>
        <v>3.56</v>
      </c>
      <c r="R266" s="2">
        <f t="shared" si="176"/>
        <v>356</v>
      </c>
      <c r="S266" s="3">
        <f t="shared" si="176"/>
        <v>3.56</v>
      </c>
      <c r="T266" s="2"/>
      <c r="U266" s="3"/>
      <c r="V266" s="2"/>
      <c r="W266" s="3"/>
      <c r="X266" s="2">
        <v>0.01</v>
      </c>
      <c r="Y266" s="2">
        <v>356</v>
      </c>
      <c r="Z266" s="3">
        <f>X266*Y266</f>
        <v>3.56</v>
      </c>
      <c r="AA266" s="2">
        <f t="shared" si="177"/>
        <v>356</v>
      </c>
      <c r="AB266" s="3">
        <f t="shared" si="177"/>
        <v>3.56</v>
      </c>
      <c r="AC266" s="2"/>
      <c r="AD266" s="109" t="b">
        <f t="shared" si="178"/>
        <v>1</v>
      </c>
      <c r="AE266" s="109" t="b">
        <f t="shared" si="179"/>
        <v>1</v>
      </c>
    </row>
    <row r="267" spans="1:31" ht="31.5">
      <c r="A267" s="2">
        <v>11.02</v>
      </c>
      <c r="B267" s="2" t="s">
        <v>175</v>
      </c>
      <c r="C267" s="2"/>
      <c r="D267" s="3"/>
      <c r="E267" s="2"/>
      <c r="F267" s="3"/>
      <c r="G267" s="108"/>
      <c r="H267" s="108"/>
      <c r="I267" s="2"/>
      <c r="J267" s="3"/>
      <c r="K267" s="2"/>
      <c r="L267" s="3"/>
      <c r="M267" s="2"/>
      <c r="N267" s="3"/>
      <c r="O267" s="2"/>
      <c r="P267" s="2"/>
      <c r="Q267" s="3"/>
      <c r="R267" s="2"/>
      <c r="S267" s="3"/>
      <c r="T267" s="2"/>
      <c r="U267" s="3"/>
      <c r="V267" s="2"/>
      <c r="W267" s="3"/>
      <c r="X267" s="2"/>
      <c r="Y267" s="2"/>
      <c r="Z267" s="3"/>
      <c r="AA267" s="2"/>
      <c r="AB267" s="3"/>
      <c r="AC267" s="2"/>
      <c r="AD267" s="109" t="b">
        <f t="shared" si="178"/>
        <v>1</v>
      </c>
      <c r="AE267" s="109" t="b">
        <f t="shared" si="179"/>
        <v>1</v>
      </c>
    </row>
    <row r="268" spans="1:31">
      <c r="A268" s="2"/>
      <c r="B268" s="2" t="s">
        <v>125</v>
      </c>
      <c r="C268" s="2">
        <v>98</v>
      </c>
      <c r="D268" s="3">
        <v>0.58801959999999998</v>
      </c>
      <c r="E268" s="2"/>
      <c r="F268" s="3"/>
      <c r="G268" s="108">
        <f t="shared" si="172"/>
        <v>0</v>
      </c>
      <c r="H268" s="108">
        <f t="shared" si="173"/>
        <v>0</v>
      </c>
      <c r="I268" s="2">
        <f t="shared" si="174"/>
        <v>98</v>
      </c>
      <c r="J268" s="3">
        <f t="shared" si="174"/>
        <v>0.58801959999999998</v>
      </c>
      <c r="K268" s="2"/>
      <c r="L268" s="3"/>
      <c r="M268" s="2"/>
      <c r="N268" s="3"/>
      <c r="O268" s="2">
        <f>0.001*10</f>
        <v>0.01</v>
      </c>
      <c r="P268" s="2">
        <f>P264</f>
        <v>136</v>
      </c>
      <c r="Q268" s="3">
        <f t="shared" si="175"/>
        <v>1.36</v>
      </c>
      <c r="R268" s="2">
        <f t="shared" ref="R268:R274" si="180">K268+M268+P268</f>
        <v>136</v>
      </c>
      <c r="S268" s="3">
        <f t="shared" ref="S268:S274" si="181">L268+N268+Q268</f>
        <v>1.36</v>
      </c>
      <c r="T268" s="2"/>
      <c r="U268" s="3"/>
      <c r="V268" s="2"/>
      <c r="W268" s="3"/>
      <c r="X268" s="2">
        <v>0.01</v>
      </c>
      <c r="Y268" s="2">
        <v>136</v>
      </c>
      <c r="Z268" s="3">
        <f t="shared" ref="Z268:Z274" si="182">X268*Y268</f>
        <v>1.36</v>
      </c>
      <c r="AA268" s="2">
        <f t="shared" ref="AA268:AB274" si="183">T268+V268+Y268</f>
        <v>136</v>
      </c>
      <c r="AB268" s="3">
        <f t="shared" si="183"/>
        <v>1.36</v>
      </c>
      <c r="AC268" s="2"/>
      <c r="AD268" s="109" t="b">
        <f t="shared" si="178"/>
        <v>1</v>
      </c>
      <c r="AE268" s="109" t="b">
        <f t="shared" si="179"/>
        <v>1</v>
      </c>
    </row>
    <row r="269" spans="1:31">
      <c r="A269" s="2"/>
      <c r="B269" s="2" t="s">
        <v>173</v>
      </c>
      <c r="C269" s="2">
        <v>100</v>
      </c>
      <c r="D269" s="3">
        <v>0.60002</v>
      </c>
      <c r="E269" s="2"/>
      <c r="F269" s="3"/>
      <c r="G269" s="108">
        <f t="shared" si="172"/>
        <v>0</v>
      </c>
      <c r="H269" s="108">
        <f t="shared" si="173"/>
        <v>0</v>
      </c>
      <c r="I269" s="2">
        <f t="shared" si="174"/>
        <v>100</v>
      </c>
      <c r="J269" s="3">
        <f t="shared" si="174"/>
        <v>0.60002</v>
      </c>
      <c r="K269" s="2"/>
      <c r="L269" s="3"/>
      <c r="M269" s="2"/>
      <c r="N269" s="3"/>
      <c r="O269" s="2">
        <f>0.001*10</f>
        <v>0.01</v>
      </c>
      <c r="P269" s="2">
        <f>P265</f>
        <v>116</v>
      </c>
      <c r="Q269" s="3">
        <f t="shared" si="175"/>
        <v>1.1599999999999999</v>
      </c>
      <c r="R269" s="2">
        <f t="shared" si="180"/>
        <v>116</v>
      </c>
      <c r="S269" s="3">
        <f t="shared" si="181"/>
        <v>1.1599999999999999</v>
      </c>
      <c r="T269" s="2"/>
      <c r="U269" s="3"/>
      <c r="V269" s="2"/>
      <c r="W269" s="3"/>
      <c r="X269" s="2">
        <v>0.01</v>
      </c>
      <c r="Y269" s="2">
        <v>116</v>
      </c>
      <c r="Z269" s="3">
        <f t="shared" si="182"/>
        <v>1.1599999999999999</v>
      </c>
      <c r="AA269" s="2">
        <f t="shared" si="183"/>
        <v>116</v>
      </c>
      <c r="AB269" s="3">
        <f t="shared" si="183"/>
        <v>1.1599999999999999</v>
      </c>
      <c r="AC269" s="2"/>
      <c r="AD269" s="109" t="b">
        <f t="shared" si="178"/>
        <v>1</v>
      </c>
      <c r="AE269" s="109" t="b">
        <f t="shared" si="179"/>
        <v>1</v>
      </c>
    </row>
    <row r="270" spans="1:31">
      <c r="A270" s="2"/>
      <c r="B270" s="2" t="s">
        <v>174</v>
      </c>
      <c r="C270" s="2">
        <v>416</v>
      </c>
      <c r="D270" s="3">
        <v>2.4960831999999997</v>
      </c>
      <c r="E270" s="2"/>
      <c r="F270" s="3"/>
      <c r="G270" s="108">
        <f t="shared" si="172"/>
        <v>0</v>
      </c>
      <c r="H270" s="108">
        <f t="shared" si="173"/>
        <v>0</v>
      </c>
      <c r="I270" s="2">
        <f t="shared" si="174"/>
        <v>416</v>
      </c>
      <c r="J270" s="3">
        <f t="shared" si="174"/>
        <v>2.4960831999999997</v>
      </c>
      <c r="K270" s="2"/>
      <c r="L270" s="3"/>
      <c r="M270" s="2"/>
      <c r="N270" s="3"/>
      <c r="O270" s="2">
        <f>0.001*10</f>
        <v>0.01</v>
      </c>
      <c r="P270" s="2">
        <f>P266</f>
        <v>356</v>
      </c>
      <c r="Q270" s="3">
        <f t="shared" si="175"/>
        <v>3.56</v>
      </c>
      <c r="R270" s="2">
        <f t="shared" si="180"/>
        <v>356</v>
      </c>
      <c r="S270" s="3">
        <f t="shared" si="181"/>
        <v>3.56</v>
      </c>
      <c r="T270" s="2"/>
      <c r="U270" s="3"/>
      <c r="V270" s="2"/>
      <c r="W270" s="3"/>
      <c r="X270" s="2">
        <v>0.01</v>
      </c>
      <c r="Y270" s="2">
        <v>356</v>
      </c>
      <c r="Z270" s="3">
        <f t="shared" si="182"/>
        <v>3.56</v>
      </c>
      <c r="AA270" s="2">
        <f t="shared" si="183"/>
        <v>356</v>
      </c>
      <c r="AB270" s="3">
        <f t="shared" si="183"/>
        <v>3.56</v>
      </c>
      <c r="AC270" s="2"/>
      <c r="AD270" s="109" t="b">
        <f t="shared" si="178"/>
        <v>1</v>
      </c>
      <c r="AE270" s="109" t="b">
        <f t="shared" si="179"/>
        <v>1</v>
      </c>
    </row>
    <row r="271" spans="1:31" ht="47.25">
      <c r="A271" s="2">
        <v>11.03</v>
      </c>
      <c r="B271" s="2" t="s">
        <v>176</v>
      </c>
      <c r="C271" s="2">
        <v>0</v>
      </c>
      <c r="D271" s="3">
        <v>0</v>
      </c>
      <c r="E271" s="2"/>
      <c r="F271" s="3"/>
      <c r="G271" s="108" t="e">
        <f t="shared" si="172"/>
        <v>#DIV/0!</v>
      </c>
      <c r="H271" s="108" t="e">
        <f t="shared" si="173"/>
        <v>#DIV/0!</v>
      </c>
      <c r="I271" s="2">
        <f t="shared" si="174"/>
        <v>0</v>
      </c>
      <c r="J271" s="3">
        <f t="shared" si="174"/>
        <v>0</v>
      </c>
      <c r="K271" s="2"/>
      <c r="L271" s="3"/>
      <c r="M271" s="2"/>
      <c r="N271" s="3"/>
      <c r="O271" s="2">
        <f>0.002*30</f>
        <v>0.06</v>
      </c>
      <c r="P271" s="2"/>
      <c r="Q271" s="3"/>
      <c r="R271" s="2">
        <f t="shared" si="180"/>
        <v>0</v>
      </c>
      <c r="S271" s="3">
        <f t="shared" si="181"/>
        <v>0</v>
      </c>
      <c r="T271" s="2"/>
      <c r="U271" s="3"/>
      <c r="V271" s="2"/>
      <c r="W271" s="3"/>
      <c r="X271" s="2">
        <v>0.06</v>
      </c>
      <c r="Y271" s="2"/>
      <c r="Z271" s="3">
        <f t="shared" si="182"/>
        <v>0</v>
      </c>
      <c r="AA271" s="2">
        <f t="shared" si="183"/>
        <v>0</v>
      </c>
      <c r="AB271" s="3">
        <f t="shared" si="183"/>
        <v>0</v>
      </c>
      <c r="AC271" s="2"/>
      <c r="AD271" s="109" t="b">
        <f t="shared" si="178"/>
        <v>1</v>
      </c>
      <c r="AE271" s="109" t="b">
        <f t="shared" si="179"/>
        <v>1</v>
      </c>
    </row>
    <row r="272" spans="1:31" ht="31.5">
      <c r="A272" s="2">
        <v>11.04</v>
      </c>
      <c r="B272" s="2" t="s">
        <v>177</v>
      </c>
      <c r="C272" s="2">
        <v>0</v>
      </c>
      <c r="D272" s="3">
        <v>0</v>
      </c>
      <c r="E272" s="2"/>
      <c r="F272" s="3"/>
      <c r="G272" s="108" t="e">
        <f t="shared" si="172"/>
        <v>#DIV/0!</v>
      </c>
      <c r="H272" s="108" t="e">
        <f t="shared" si="173"/>
        <v>#DIV/0!</v>
      </c>
      <c r="I272" s="2">
        <f t="shared" si="174"/>
        <v>0</v>
      </c>
      <c r="J272" s="3">
        <f t="shared" si="174"/>
        <v>0</v>
      </c>
      <c r="K272" s="2"/>
      <c r="L272" s="3"/>
      <c r="M272" s="2"/>
      <c r="N272" s="3"/>
      <c r="O272" s="2"/>
      <c r="P272" s="2"/>
      <c r="Q272" s="3"/>
      <c r="R272" s="2">
        <f t="shared" si="180"/>
        <v>0</v>
      </c>
      <c r="S272" s="3">
        <f t="shared" si="181"/>
        <v>0</v>
      </c>
      <c r="T272" s="2"/>
      <c r="U272" s="3"/>
      <c r="V272" s="2"/>
      <c r="W272" s="3"/>
      <c r="X272" s="2"/>
      <c r="Y272" s="2"/>
      <c r="Z272" s="3">
        <f t="shared" si="182"/>
        <v>0</v>
      </c>
      <c r="AA272" s="2">
        <f t="shared" si="183"/>
        <v>0</v>
      </c>
      <c r="AB272" s="3">
        <f t="shared" si="183"/>
        <v>0</v>
      </c>
      <c r="AC272" s="2"/>
      <c r="AD272" s="109" t="b">
        <f t="shared" si="178"/>
        <v>1</v>
      </c>
      <c r="AE272" s="109" t="b">
        <f t="shared" si="179"/>
        <v>1</v>
      </c>
    </row>
    <row r="273" spans="1:31" ht="110.25">
      <c r="A273" s="2"/>
      <c r="B273" s="2" t="s">
        <v>178</v>
      </c>
      <c r="C273" s="2">
        <v>0</v>
      </c>
      <c r="D273" s="3">
        <v>0</v>
      </c>
      <c r="E273" s="2"/>
      <c r="F273" s="3"/>
      <c r="G273" s="108" t="e">
        <f t="shared" si="172"/>
        <v>#DIV/0!</v>
      </c>
      <c r="H273" s="108" t="e">
        <f t="shared" si="173"/>
        <v>#DIV/0!</v>
      </c>
      <c r="I273" s="2">
        <f t="shared" si="174"/>
        <v>0</v>
      </c>
      <c r="J273" s="3">
        <f t="shared" si="174"/>
        <v>0</v>
      </c>
      <c r="K273" s="2"/>
      <c r="L273" s="3"/>
      <c r="M273" s="2"/>
      <c r="N273" s="3"/>
      <c r="O273" s="2">
        <v>0.06</v>
      </c>
      <c r="P273" s="2"/>
      <c r="Q273" s="3"/>
      <c r="R273" s="2">
        <f t="shared" si="180"/>
        <v>0</v>
      </c>
      <c r="S273" s="3">
        <f t="shared" si="181"/>
        <v>0</v>
      </c>
      <c r="T273" s="2"/>
      <c r="U273" s="3"/>
      <c r="V273" s="2"/>
      <c r="W273" s="3"/>
      <c r="X273" s="2">
        <v>0.06</v>
      </c>
      <c r="Y273" s="2"/>
      <c r="Z273" s="3">
        <f t="shared" si="182"/>
        <v>0</v>
      </c>
      <c r="AA273" s="2">
        <f t="shared" si="183"/>
        <v>0</v>
      </c>
      <c r="AB273" s="3">
        <f t="shared" si="183"/>
        <v>0</v>
      </c>
      <c r="AC273" s="2"/>
      <c r="AD273" s="109" t="b">
        <f t="shared" si="178"/>
        <v>1</v>
      </c>
      <c r="AE273" s="109" t="b">
        <f t="shared" si="179"/>
        <v>1</v>
      </c>
    </row>
    <row r="274" spans="1:31" ht="110.25">
      <c r="A274" s="2"/>
      <c r="B274" s="2" t="s">
        <v>179</v>
      </c>
      <c r="C274" s="2">
        <v>0</v>
      </c>
      <c r="D274" s="3">
        <v>0</v>
      </c>
      <c r="E274" s="2"/>
      <c r="F274" s="3"/>
      <c r="G274" s="108" t="e">
        <f t="shared" si="172"/>
        <v>#DIV/0!</v>
      </c>
      <c r="H274" s="108" t="e">
        <f t="shared" si="173"/>
        <v>#DIV/0!</v>
      </c>
      <c r="I274" s="2">
        <f t="shared" si="174"/>
        <v>0</v>
      </c>
      <c r="J274" s="3">
        <f t="shared" si="174"/>
        <v>0</v>
      </c>
      <c r="K274" s="2"/>
      <c r="L274" s="3"/>
      <c r="M274" s="2"/>
      <c r="N274" s="3"/>
      <c r="O274" s="2">
        <v>0.06</v>
      </c>
      <c r="P274" s="2"/>
      <c r="Q274" s="3"/>
      <c r="R274" s="2">
        <f t="shared" si="180"/>
        <v>0</v>
      </c>
      <c r="S274" s="3">
        <f t="shared" si="181"/>
        <v>0</v>
      </c>
      <c r="T274" s="2"/>
      <c r="U274" s="3"/>
      <c r="V274" s="2"/>
      <c r="W274" s="3"/>
      <c r="X274" s="2">
        <v>0.06</v>
      </c>
      <c r="Y274" s="2"/>
      <c r="Z274" s="3">
        <f t="shared" si="182"/>
        <v>0</v>
      </c>
      <c r="AA274" s="2">
        <f t="shared" si="183"/>
        <v>0</v>
      </c>
      <c r="AB274" s="3">
        <f t="shared" si="183"/>
        <v>0</v>
      </c>
      <c r="AC274" s="2"/>
      <c r="AD274" s="109" t="b">
        <f t="shared" si="178"/>
        <v>1</v>
      </c>
      <c r="AE274" s="109" t="b">
        <f t="shared" si="179"/>
        <v>1</v>
      </c>
    </row>
    <row r="275" spans="1:31" s="176" customFormat="1" ht="31.5">
      <c r="A275" s="4"/>
      <c r="B275" s="4" t="s">
        <v>180</v>
      </c>
      <c r="C275" s="4"/>
      <c r="D275" s="5"/>
      <c r="E275" s="4"/>
      <c r="F275" s="5"/>
      <c r="G275" s="108"/>
      <c r="H275" s="108"/>
      <c r="I275" s="4"/>
      <c r="J275" s="5"/>
      <c r="K275" s="4"/>
      <c r="L275" s="5"/>
      <c r="M275" s="4"/>
      <c r="N275" s="5"/>
      <c r="O275" s="4"/>
      <c r="P275" s="4"/>
      <c r="Q275" s="5"/>
      <c r="R275" s="4"/>
      <c r="S275" s="5"/>
      <c r="T275" s="4"/>
      <c r="U275" s="5"/>
      <c r="V275" s="4"/>
      <c r="W275" s="5"/>
      <c r="X275" s="4"/>
      <c r="Y275" s="4"/>
      <c r="Z275" s="5"/>
      <c r="AA275" s="4"/>
      <c r="AB275" s="5"/>
      <c r="AC275" s="4"/>
      <c r="AD275" s="109" t="b">
        <f t="shared" si="178"/>
        <v>1</v>
      </c>
      <c r="AE275" s="109" t="b">
        <f t="shared" si="179"/>
        <v>1</v>
      </c>
    </row>
    <row r="276" spans="1:31" ht="141.75">
      <c r="A276" s="2">
        <v>11.05</v>
      </c>
      <c r="B276" s="2" t="s">
        <v>181</v>
      </c>
      <c r="C276" s="2">
        <v>0</v>
      </c>
      <c r="D276" s="3">
        <v>0</v>
      </c>
      <c r="E276" s="2"/>
      <c r="F276" s="3"/>
      <c r="G276" s="108" t="e">
        <f t="shared" si="172"/>
        <v>#DIV/0!</v>
      </c>
      <c r="H276" s="108" t="e">
        <f t="shared" si="173"/>
        <v>#DIV/0!</v>
      </c>
      <c r="I276" s="2">
        <f t="shared" si="174"/>
        <v>0</v>
      </c>
      <c r="J276" s="3">
        <f t="shared" si="174"/>
        <v>0</v>
      </c>
      <c r="K276" s="2"/>
      <c r="L276" s="3"/>
      <c r="M276" s="2"/>
      <c r="N276" s="3"/>
      <c r="O276" s="2"/>
      <c r="P276" s="2"/>
      <c r="Q276" s="3"/>
      <c r="R276" s="2">
        <f t="shared" ref="R276:S279" si="184">K276+M276+P276</f>
        <v>0</v>
      </c>
      <c r="S276" s="3">
        <f t="shared" si="184"/>
        <v>0</v>
      </c>
      <c r="T276" s="2"/>
      <c r="U276" s="3"/>
      <c r="V276" s="2"/>
      <c r="W276" s="3"/>
      <c r="X276" s="2"/>
      <c r="Y276" s="2"/>
      <c r="Z276" s="3">
        <f>X276*Y276</f>
        <v>0</v>
      </c>
      <c r="AA276" s="2">
        <f t="shared" ref="AA276:AB279" si="185">T276+V276+Y276</f>
        <v>0</v>
      </c>
      <c r="AB276" s="3">
        <f t="shared" si="185"/>
        <v>0</v>
      </c>
      <c r="AC276" s="2"/>
      <c r="AD276" s="109" t="b">
        <f t="shared" si="178"/>
        <v>1</v>
      </c>
      <c r="AE276" s="109" t="b">
        <f t="shared" si="179"/>
        <v>1</v>
      </c>
    </row>
    <row r="277" spans="1:31">
      <c r="A277" s="2"/>
      <c r="B277" s="2" t="s">
        <v>125</v>
      </c>
      <c r="C277" s="2">
        <v>10</v>
      </c>
      <c r="D277" s="3">
        <v>7.0000000000000007E-2</v>
      </c>
      <c r="E277" s="2"/>
      <c r="F277" s="3"/>
      <c r="G277" s="108">
        <f t="shared" si="172"/>
        <v>0</v>
      </c>
      <c r="H277" s="108">
        <f t="shared" si="173"/>
        <v>0</v>
      </c>
      <c r="I277" s="2">
        <f t="shared" si="174"/>
        <v>10</v>
      </c>
      <c r="J277" s="3">
        <f t="shared" si="174"/>
        <v>7.0000000000000007E-2</v>
      </c>
      <c r="K277" s="2"/>
      <c r="L277" s="3"/>
      <c r="M277" s="2"/>
      <c r="N277" s="3"/>
      <c r="O277" s="221">
        <v>0.02</v>
      </c>
      <c r="P277" s="2">
        <f>C277</f>
        <v>10</v>
      </c>
      <c r="Q277" s="3">
        <f>O277*P277</f>
        <v>0.2</v>
      </c>
      <c r="R277" s="2">
        <f t="shared" si="184"/>
        <v>10</v>
      </c>
      <c r="S277" s="3">
        <f t="shared" si="184"/>
        <v>0.2</v>
      </c>
      <c r="T277" s="2"/>
      <c r="U277" s="3"/>
      <c r="V277" s="2"/>
      <c r="W277" s="3"/>
      <c r="X277" s="3">
        <v>0.02</v>
      </c>
      <c r="Y277" s="2">
        <v>10</v>
      </c>
      <c r="Z277" s="3">
        <f>X277*Y277</f>
        <v>0.2</v>
      </c>
      <c r="AA277" s="2">
        <f t="shared" si="185"/>
        <v>10</v>
      </c>
      <c r="AB277" s="3">
        <f t="shared" si="185"/>
        <v>0.2</v>
      </c>
      <c r="AC277" s="2"/>
      <c r="AD277" s="109" t="b">
        <f t="shared" si="178"/>
        <v>1</v>
      </c>
      <c r="AE277" s="109" t="b">
        <f t="shared" si="179"/>
        <v>1</v>
      </c>
    </row>
    <row r="278" spans="1:31">
      <c r="A278" s="2"/>
      <c r="B278" s="2" t="s">
        <v>173</v>
      </c>
      <c r="C278" s="2">
        <v>10</v>
      </c>
      <c r="D278" s="3">
        <v>7.0000000000000007E-2</v>
      </c>
      <c r="E278" s="2"/>
      <c r="F278" s="3"/>
      <c r="G278" s="108">
        <f t="shared" si="172"/>
        <v>0</v>
      </c>
      <c r="H278" s="108">
        <f t="shared" si="173"/>
        <v>0</v>
      </c>
      <c r="I278" s="2">
        <f t="shared" si="174"/>
        <v>10</v>
      </c>
      <c r="J278" s="3">
        <f t="shared" si="174"/>
        <v>7.0000000000000007E-2</v>
      </c>
      <c r="K278" s="2"/>
      <c r="L278" s="3"/>
      <c r="M278" s="2"/>
      <c r="N278" s="3"/>
      <c r="O278" s="221">
        <v>0.02</v>
      </c>
      <c r="P278" s="2">
        <f>C278</f>
        <v>10</v>
      </c>
      <c r="Q278" s="3">
        <f>O278*P278</f>
        <v>0.2</v>
      </c>
      <c r="R278" s="2">
        <f t="shared" si="184"/>
        <v>10</v>
      </c>
      <c r="S278" s="3">
        <f t="shared" si="184"/>
        <v>0.2</v>
      </c>
      <c r="T278" s="2"/>
      <c r="U278" s="3"/>
      <c r="V278" s="2"/>
      <c r="W278" s="3"/>
      <c r="X278" s="3">
        <v>0.02</v>
      </c>
      <c r="Y278" s="2">
        <v>10</v>
      </c>
      <c r="Z278" s="3">
        <f>X278*Y278</f>
        <v>0.2</v>
      </c>
      <c r="AA278" s="2">
        <f t="shared" si="185"/>
        <v>10</v>
      </c>
      <c r="AB278" s="3">
        <f t="shared" si="185"/>
        <v>0.2</v>
      </c>
      <c r="AC278" s="2"/>
      <c r="AD278" s="109" t="b">
        <f t="shared" si="178"/>
        <v>1</v>
      </c>
      <c r="AE278" s="109" t="b">
        <f t="shared" si="179"/>
        <v>1</v>
      </c>
    </row>
    <row r="279" spans="1:31">
      <c r="A279" s="2"/>
      <c r="B279" s="2" t="s">
        <v>174</v>
      </c>
      <c r="C279" s="2">
        <v>12</v>
      </c>
      <c r="D279" s="3">
        <v>8.4000000000000005E-2</v>
      </c>
      <c r="E279" s="2"/>
      <c r="F279" s="3"/>
      <c r="G279" s="108">
        <f t="shared" si="172"/>
        <v>0</v>
      </c>
      <c r="H279" s="108">
        <f t="shared" si="173"/>
        <v>0</v>
      </c>
      <c r="I279" s="2">
        <f t="shared" si="174"/>
        <v>12</v>
      </c>
      <c r="J279" s="3">
        <f t="shared" si="174"/>
        <v>8.4000000000000005E-2</v>
      </c>
      <c r="K279" s="2"/>
      <c r="L279" s="3"/>
      <c r="M279" s="2"/>
      <c r="N279" s="3"/>
      <c r="O279" s="221">
        <v>0.02</v>
      </c>
      <c r="P279" s="2">
        <f>C279</f>
        <v>12</v>
      </c>
      <c r="Q279" s="3">
        <f>O279*P279</f>
        <v>0.24</v>
      </c>
      <c r="R279" s="2">
        <f t="shared" si="184"/>
        <v>12</v>
      </c>
      <c r="S279" s="3">
        <f t="shared" si="184"/>
        <v>0.24</v>
      </c>
      <c r="T279" s="2"/>
      <c r="U279" s="3"/>
      <c r="V279" s="2"/>
      <c r="W279" s="3"/>
      <c r="X279" s="3">
        <v>0.02</v>
      </c>
      <c r="Y279" s="2">
        <v>12</v>
      </c>
      <c r="Z279" s="3">
        <f>X279*Y279</f>
        <v>0.24</v>
      </c>
      <c r="AA279" s="2">
        <f t="shared" si="185"/>
        <v>12</v>
      </c>
      <c r="AB279" s="3">
        <f t="shared" si="185"/>
        <v>0.24</v>
      </c>
      <c r="AC279" s="2"/>
      <c r="AD279" s="109" t="b">
        <f t="shared" si="178"/>
        <v>1</v>
      </c>
      <c r="AE279" s="109" t="b">
        <f t="shared" si="179"/>
        <v>1</v>
      </c>
    </row>
    <row r="280" spans="1:31" s="176" customFormat="1" ht="47.25">
      <c r="A280" s="4"/>
      <c r="B280" s="4" t="s">
        <v>182</v>
      </c>
      <c r="C280" s="4"/>
      <c r="D280" s="5"/>
      <c r="E280" s="4"/>
      <c r="F280" s="5"/>
      <c r="G280" s="108"/>
      <c r="H280" s="108"/>
      <c r="I280" s="4"/>
      <c r="J280" s="5"/>
      <c r="K280" s="4"/>
      <c r="L280" s="5"/>
      <c r="M280" s="4"/>
      <c r="N280" s="5"/>
      <c r="O280" s="4"/>
      <c r="P280" s="4"/>
      <c r="Q280" s="5"/>
      <c r="R280" s="4"/>
      <c r="S280" s="5"/>
      <c r="T280" s="4"/>
      <c r="U280" s="5"/>
      <c r="V280" s="4"/>
      <c r="W280" s="5"/>
      <c r="X280" s="4"/>
      <c r="Y280" s="4"/>
      <c r="Z280" s="5"/>
      <c r="AA280" s="4"/>
      <c r="AB280" s="5"/>
      <c r="AC280" s="4"/>
      <c r="AD280" s="109" t="b">
        <f t="shared" si="178"/>
        <v>1</v>
      </c>
      <c r="AE280" s="109" t="b">
        <f t="shared" si="179"/>
        <v>1</v>
      </c>
    </row>
    <row r="281" spans="1:31">
      <c r="A281" s="2">
        <v>11.06</v>
      </c>
      <c r="B281" s="2" t="s">
        <v>183</v>
      </c>
      <c r="C281" s="2">
        <v>3</v>
      </c>
      <c r="D281" s="3">
        <v>0.06</v>
      </c>
      <c r="E281" s="2"/>
      <c r="F281" s="3"/>
      <c r="G281" s="108">
        <f t="shared" si="172"/>
        <v>0</v>
      </c>
      <c r="H281" s="108">
        <f t="shared" si="173"/>
        <v>0</v>
      </c>
      <c r="I281" s="2">
        <f t="shared" si="174"/>
        <v>3</v>
      </c>
      <c r="J281" s="3">
        <f t="shared" si="174"/>
        <v>0.06</v>
      </c>
      <c r="K281" s="2"/>
      <c r="L281" s="3"/>
      <c r="M281" s="2"/>
      <c r="N281" s="3"/>
      <c r="O281" s="2">
        <v>0.02</v>
      </c>
      <c r="P281" s="2">
        <v>5</v>
      </c>
      <c r="Q281" s="3">
        <f>P281*O281</f>
        <v>0.1</v>
      </c>
      <c r="R281" s="2">
        <f>K281+M281+P281</f>
        <v>5</v>
      </c>
      <c r="S281" s="3">
        <f>L281+N281+Q281</f>
        <v>0.1</v>
      </c>
      <c r="T281" s="2"/>
      <c r="U281" s="3"/>
      <c r="V281" s="2"/>
      <c r="W281" s="3"/>
      <c r="X281" s="2">
        <v>0.02</v>
      </c>
      <c r="Y281" s="2">
        <v>5</v>
      </c>
      <c r="Z281" s="3">
        <f>X281*Y281</f>
        <v>0.1</v>
      </c>
      <c r="AA281" s="2">
        <f>T281+V281+Y281</f>
        <v>5</v>
      </c>
      <c r="AB281" s="3">
        <f>U281+W281+Z281</f>
        <v>0.1</v>
      </c>
      <c r="AC281" s="2"/>
      <c r="AD281" s="109" t="b">
        <f t="shared" si="178"/>
        <v>1</v>
      </c>
      <c r="AE281" s="109" t="b">
        <f t="shared" si="179"/>
        <v>1</v>
      </c>
    </row>
    <row r="282" spans="1:31" ht="31.5">
      <c r="A282" s="2">
        <v>11.07</v>
      </c>
      <c r="B282" s="2" t="s">
        <v>184</v>
      </c>
      <c r="C282" s="2">
        <v>60</v>
      </c>
      <c r="D282" s="3">
        <v>0.96</v>
      </c>
      <c r="E282" s="2"/>
      <c r="F282" s="3"/>
      <c r="G282" s="108">
        <f t="shared" si="172"/>
        <v>0</v>
      </c>
      <c r="H282" s="108">
        <f t="shared" si="173"/>
        <v>0</v>
      </c>
      <c r="I282" s="2">
        <f t="shared" si="174"/>
        <v>60</v>
      </c>
      <c r="J282" s="3">
        <f t="shared" si="174"/>
        <v>0.96</v>
      </c>
      <c r="K282" s="2"/>
      <c r="L282" s="3"/>
      <c r="M282" s="2"/>
      <c r="N282" s="3"/>
      <c r="O282" s="2">
        <v>1.6E-2</v>
      </c>
      <c r="P282" s="2">
        <v>69</v>
      </c>
      <c r="Q282" s="3">
        <f>P282*O282</f>
        <v>1.1040000000000001</v>
      </c>
      <c r="R282" s="2">
        <f>K282+M282+P282</f>
        <v>69</v>
      </c>
      <c r="S282" s="3">
        <f>L282+N282+Q282</f>
        <v>1.1040000000000001</v>
      </c>
      <c r="T282" s="2"/>
      <c r="U282" s="3"/>
      <c r="V282" s="2"/>
      <c r="W282" s="3"/>
      <c r="X282" s="2">
        <v>1.6E-2</v>
      </c>
      <c r="Y282" s="2">
        <v>69</v>
      </c>
      <c r="Z282" s="3">
        <f>X282*Y282</f>
        <v>1.1040000000000001</v>
      </c>
      <c r="AA282" s="2">
        <f>T282+V282+Y282</f>
        <v>69</v>
      </c>
      <c r="AB282" s="3">
        <f>U282+W282+Z282</f>
        <v>1.1040000000000001</v>
      </c>
      <c r="AC282" s="2"/>
      <c r="AD282" s="109" t="b">
        <f t="shared" si="178"/>
        <v>1</v>
      </c>
      <c r="AE282" s="109" t="b">
        <f t="shared" si="179"/>
        <v>1</v>
      </c>
    </row>
    <row r="283" spans="1:31" s="176" customFormat="1">
      <c r="A283" s="4"/>
      <c r="B283" s="4" t="s">
        <v>108</v>
      </c>
      <c r="C283" s="4">
        <f>SUM(C263:C282)</f>
        <v>1323</v>
      </c>
      <c r="D283" s="5">
        <f>SUM(D263:D282)</f>
        <v>9.2264912000000017</v>
      </c>
      <c r="E283" s="4">
        <f>SUM(E263:E282)</f>
        <v>0</v>
      </c>
      <c r="F283" s="5">
        <f>SUM(F263:F282)</f>
        <v>0</v>
      </c>
      <c r="G283" s="175">
        <f t="shared" si="172"/>
        <v>0</v>
      </c>
      <c r="H283" s="175">
        <f t="shared" si="173"/>
        <v>0</v>
      </c>
      <c r="I283" s="4">
        <f t="shared" ref="I283:AB283" si="186">SUM(I263:I282)</f>
        <v>1323</v>
      </c>
      <c r="J283" s="5">
        <f t="shared" si="186"/>
        <v>9.2264912000000017</v>
      </c>
      <c r="K283" s="4">
        <f t="shared" si="186"/>
        <v>0</v>
      </c>
      <c r="L283" s="5">
        <f t="shared" si="186"/>
        <v>0</v>
      </c>
      <c r="M283" s="4">
        <f t="shared" si="186"/>
        <v>0</v>
      </c>
      <c r="N283" s="5">
        <f t="shared" si="186"/>
        <v>0</v>
      </c>
      <c r="O283" s="4">
        <f t="shared" si="186"/>
        <v>0.33600000000000008</v>
      </c>
      <c r="P283" s="4">
        <f t="shared" si="186"/>
        <v>1322</v>
      </c>
      <c r="Q283" s="5">
        <f t="shared" si="186"/>
        <v>14.003999999999998</v>
      </c>
      <c r="R283" s="4">
        <f t="shared" si="186"/>
        <v>1322</v>
      </c>
      <c r="S283" s="5">
        <f t="shared" si="186"/>
        <v>14.003999999999998</v>
      </c>
      <c r="T283" s="4">
        <f t="shared" si="186"/>
        <v>0</v>
      </c>
      <c r="U283" s="5">
        <f t="shared" si="186"/>
        <v>0</v>
      </c>
      <c r="V283" s="4">
        <f t="shared" si="186"/>
        <v>0</v>
      </c>
      <c r="W283" s="5">
        <f t="shared" si="186"/>
        <v>0</v>
      </c>
      <c r="X283" s="4">
        <v>0.29700000000000004</v>
      </c>
      <c r="Y283" s="4">
        <f t="shared" si="186"/>
        <v>1322</v>
      </c>
      <c r="Z283" s="5">
        <f t="shared" si="186"/>
        <v>14.003999999999998</v>
      </c>
      <c r="AA283" s="4">
        <f t="shared" si="186"/>
        <v>1322</v>
      </c>
      <c r="AB283" s="5">
        <f t="shared" si="186"/>
        <v>14.003999999999998</v>
      </c>
      <c r="AC283" s="4"/>
      <c r="AD283" s="109" t="b">
        <f t="shared" si="178"/>
        <v>0</v>
      </c>
      <c r="AE283" s="109" t="b">
        <f t="shared" si="179"/>
        <v>1</v>
      </c>
    </row>
    <row r="284" spans="1:31" s="176" customFormat="1" ht="63">
      <c r="A284" s="4">
        <v>12</v>
      </c>
      <c r="B284" s="4" t="s">
        <v>185</v>
      </c>
      <c r="C284" s="4"/>
      <c r="D284" s="5"/>
      <c r="E284" s="4"/>
      <c r="F284" s="5"/>
      <c r="G284" s="108"/>
      <c r="H284" s="108"/>
      <c r="I284" s="4"/>
      <c r="J284" s="5"/>
      <c r="K284" s="4"/>
      <c r="L284" s="5"/>
      <c r="M284" s="4"/>
      <c r="N284" s="5"/>
      <c r="O284" s="4"/>
      <c r="P284" s="4"/>
      <c r="Q284" s="5"/>
      <c r="R284" s="4"/>
      <c r="S284" s="5"/>
      <c r="T284" s="4"/>
      <c r="U284" s="5"/>
      <c r="V284" s="4"/>
      <c r="W284" s="5"/>
      <c r="X284" s="4"/>
      <c r="Y284" s="4"/>
      <c r="Z284" s="5"/>
      <c r="AA284" s="4"/>
      <c r="AB284" s="5"/>
      <c r="AC284" s="4"/>
      <c r="AD284" s="109" t="b">
        <f t="shared" si="178"/>
        <v>1</v>
      </c>
      <c r="AE284" s="109" t="b">
        <f t="shared" si="179"/>
        <v>1</v>
      </c>
    </row>
    <row r="285" spans="1:31" ht="31.5">
      <c r="A285" s="2">
        <v>12.01</v>
      </c>
      <c r="B285" s="2" t="s">
        <v>186</v>
      </c>
      <c r="C285" s="2"/>
      <c r="D285" s="3"/>
      <c r="E285" s="2"/>
      <c r="F285" s="3"/>
      <c r="G285" s="108"/>
      <c r="H285" s="108"/>
      <c r="I285" s="2"/>
      <c r="J285" s="3"/>
      <c r="K285" s="2"/>
      <c r="L285" s="3"/>
      <c r="M285" s="2"/>
      <c r="N285" s="3"/>
      <c r="O285" s="2"/>
      <c r="P285" s="2"/>
      <c r="Q285" s="3"/>
      <c r="R285" s="2"/>
      <c r="S285" s="3"/>
      <c r="T285" s="2"/>
      <c r="U285" s="3"/>
      <c r="V285" s="2"/>
      <c r="W285" s="3"/>
      <c r="X285" s="2"/>
      <c r="Y285" s="2"/>
      <c r="Z285" s="3">
        <f>X285*Y285</f>
        <v>0</v>
      </c>
      <c r="AA285" s="2">
        <f>T285+V285+Y285</f>
        <v>0</v>
      </c>
      <c r="AB285" s="3">
        <f>U285+W285+Z285</f>
        <v>0</v>
      </c>
      <c r="AC285" s="2"/>
      <c r="AD285" s="109" t="b">
        <f t="shared" si="178"/>
        <v>1</v>
      </c>
      <c r="AE285" s="109" t="b">
        <f t="shared" si="179"/>
        <v>1</v>
      </c>
    </row>
    <row r="286" spans="1:31" ht="47.25">
      <c r="A286" s="2"/>
      <c r="B286" s="2" t="s">
        <v>187</v>
      </c>
      <c r="C286" s="2">
        <v>12</v>
      </c>
      <c r="D286" s="3">
        <v>36</v>
      </c>
      <c r="E286" s="2">
        <f t="shared" ref="E286:F290" si="187">C286</f>
        <v>12</v>
      </c>
      <c r="F286" s="3">
        <f t="shared" si="187"/>
        <v>36</v>
      </c>
      <c r="G286" s="108">
        <f t="shared" si="172"/>
        <v>1</v>
      </c>
      <c r="H286" s="108">
        <f t="shared" si="173"/>
        <v>1</v>
      </c>
      <c r="I286" s="2">
        <f t="shared" si="174"/>
        <v>0</v>
      </c>
      <c r="J286" s="3">
        <f t="shared" si="174"/>
        <v>0</v>
      </c>
      <c r="K286" s="2"/>
      <c r="L286" s="3"/>
      <c r="M286" s="2"/>
      <c r="N286" s="3"/>
      <c r="O286" s="2">
        <v>0.25</v>
      </c>
      <c r="P286" s="2">
        <f>C286</f>
        <v>12</v>
      </c>
      <c r="Q286" s="3">
        <f>P286*O286*12</f>
        <v>36</v>
      </c>
      <c r="R286" s="2">
        <f t="shared" ref="R286:R296" si="188">K286+M286+P286</f>
        <v>12</v>
      </c>
      <c r="S286" s="3">
        <f t="shared" ref="S286:S296" si="189">L286+N286+Q286</f>
        <v>36</v>
      </c>
      <c r="T286" s="2"/>
      <c r="U286" s="3"/>
      <c r="V286" s="2"/>
      <c r="W286" s="3"/>
      <c r="X286" s="2">
        <v>0.25</v>
      </c>
      <c r="Y286" s="2">
        <v>12</v>
      </c>
      <c r="Z286" s="3">
        <f>Y286*X286*12</f>
        <v>36</v>
      </c>
      <c r="AA286" s="2">
        <f t="shared" ref="AA286:AA296" si="190">T286+V286+Y286</f>
        <v>12</v>
      </c>
      <c r="AB286" s="3">
        <f t="shared" ref="AB286:AB296" si="191">U286+W286+Z286</f>
        <v>36</v>
      </c>
      <c r="AC286" s="2"/>
      <c r="AD286" s="109" t="b">
        <f t="shared" si="178"/>
        <v>0</v>
      </c>
      <c r="AE286" s="109" t="b">
        <f t="shared" si="179"/>
        <v>1</v>
      </c>
    </row>
    <row r="287" spans="1:31" ht="31.5">
      <c r="A287" s="2"/>
      <c r="B287" s="2" t="s">
        <v>188</v>
      </c>
      <c r="C287" s="2">
        <v>4</v>
      </c>
      <c r="D287" s="3">
        <v>12</v>
      </c>
      <c r="E287" s="2">
        <f t="shared" si="187"/>
        <v>4</v>
      </c>
      <c r="F287" s="3">
        <f t="shared" si="187"/>
        <v>12</v>
      </c>
      <c r="G287" s="108">
        <f t="shared" si="172"/>
        <v>1</v>
      </c>
      <c r="H287" s="108">
        <f t="shared" si="173"/>
        <v>1</v>
      </c>
      <c r="I287" s="2">
        <f t="shared" si="174"/>
        <v>0</v>
      </c>
      <c r="J287" s="3">
        <f t="shared" si="174"/>
        <v>0</v>
      </c>
      <c r="K287" s="2"/>
      <c r="L287" s="3"/>
      <c r="M287" s="2"/>
      <c r="N287" s="3"/>
      <c r="O287" s="2">
        <v>0.25</v>
      </c>
      <c r="P287" s="2">
        <f>C287</f>
        <v>4</v>
      </c>
      <c r="Q287" s="3">
        <f>P287*O287*12</f>
        <v>12</v>
      </c>
      <c r="R287" s="2">
        <f t="shared" si="188"/>
        <v>4</v>
      </c>
      <c r="S287" s="3">
        <f t="shared" si="189"/>
        <v>12</v>
      </c>
      <c r="T287" s="2"/>
      <c r="U287" s="3"/>
      <c r="V287" s="2"/>
      <c r="W287" s="3"/>
      <c r="X287" s="2">
        <v>0.25</v>
      </c>
      <c r="Y287" s="2">
        <v>4</v>
      </c>
      <c r="Z287" s="3">
        <f>Y287*X287*12</f>
        <v>12</v>
      </c>
      <c r="AA287" s="2">
        <f t="shared" si="190"/>
        <v>4</v>
      </c>
      <c r="AB287" s="3">
        <f t="shared" si="191"/>
        <v>12</v>
      </c>
      <c r="AC287" s="2"/>
      <c r="AD287" s="109" t="b">
        <f t="shared" si="178"/>
        <v>0</v>
      </c>
      <c r="AE287" s="109" t="b">
        <f t="shared" si="179"/>
        <v>1</v>
      </c>
    </row>
    <row r="288" spans="1:31" ht="47.25">
      <c r="A288" s="2"/>
      <c r="B288" s="2" t="s">
        <v>189</v>
      </c>
      <c r="C288" s="2">
        <v>2</v>
      </c>
      <c r="D288" s="3">
        <v>6</v>
      </c>
      <c r="E288" s="2">
        <f t="shared" si="187"/>
        <v>2</v>
      </c>
      <c r="F288" s="3">
        <f t="shared" si="187"/>
        <v>6</v>
      </c>
      <c r="G288" s="108">
        <f t="shared" si="172"/>
        <v>1</v>
      </c>
      <c r="H288" s="108">
        <f t="shared" si="173"/>
        <v>1</v>
      </c>
      <c r="I288" s="2">
        <f t="shared" si="174"/>
        <v>0</v>
      </c>
      <c r="J288" s="3">
        <f t="shared" si="174"/>
        <v>0</v>
      </c>
      <c r="K288" s="2"/>
      <c r="L288" s="3"/>
      <c r="M288" s="2"/>
      <c r="N288" s="3"/>
      <c r="O288" s="2">
        <v>0.25</v>
      </c>
      <c r="P288" s="2">
        <f>C288</f>
        <v>2</v>
      </c>
      <c r="Q288" s="3">
        <f>P288*O288*12</f>
        <v>6</v>
      </c>
      <c r="R288" s="2">
        <f t="shared" si="188"/>
        <v>2</v>
      </c>
      <c r="S288" s="3">
        <f t="shared" si="189"/>
        <v>6</v>
      </c>
      <c r="T288" s="2"/>
      <c r="U288" s="3"/>
      <c r="V288" s="2"/>
      <c r="W288" s="3"/>
      <c r="X288" s="2">
        <v>0.25</v>
      </c>
      <c r="Y288" s="2">
        <v>2</v>
      </c>
      <c r="Z288" s="3">
        <f>Y288*X288*12</f>
        <v>6</v>
      </c>
      <c r="AA288" s="2">
        <f t="shared" si="190"/>
        <v>2</v>
      </c>
      <c r="AB288" s="3">
        <f t="shared" si="191"/>
        <v>6</v>
      </c>
      <c r="AC288" s="2"/>
      <c r="AD288" s="109" t="b">
        <f t="shared" si="178"/>
        <v>0</v>
      </c>
      <c r="AE288" s="109" t="b">
        <f t="shared" si="179"/>
        <v>1</v>
      </c>
    </row>
    <row r="289" spans="1:31" ht="31.5">
      <c r="A289" s="2"/>
      <c r="B289" s="2" t="s">
        <v>190</v>
      </c>
      <c r="C289" s="2">
        <v>2</v>
      </c>
      <c r="D289" s="3">
        <v>4.8000000000000007</v>
      </c>
      <c r="E289" s="2">
        <f t="shared" si="187"/>
        <v>2</v>
      </c>
      <c r="F289" s="3">
        <f t="shared" si="187"/>
        <v>4.8000000000000007</v>
      </c>
      <c r="G289" s="108">
        <f t="shared" si="172"/>
        <v>1</v>
      </c>
      <c r="H289" s="108">
        <f t="shared" si="173"/>
        <v>1</v>
      </c>
      <c r="I289" s="2">
        <f t="shared" si="174"/>
        <v>0</v>
      </c>
      <c r="J289" s="3">
        <f t="shared" si="174"/>
        <v>0</v>
      </c>
      <c r="K289" s="2"/>
      <c r="L289" s="3"/>
      <c r="M289" s="2"/>
      <c r="N289" s="3"/>
      <c r="O289" s="2">
        <v>0.2</v>
      </c>
      <c r="P289" s="2">
        <f>C289</f>
        <v>2</v>
      </c>
      <c r="Q289" s="3">
        <f>P289*O289*12</f>
        <v>4.8000000000000007</v>
      </c>
      <c r="R289" s="2">
        <f t="shared" si="188"/>
        <v>2</v>
      </c>
      <c r="S289" s="3">
        <f t="shared" si="189"/>
        <v>4.8000000000000007</v>
      </c>
      <c r="T289" s="2"/>
      <c r="U289" s="3"/>
      <c r="V289" s="2"/>
      <c r="W289" s="3"/>
      <c r="X289" s="2">
        <v>0.2</v>
      </c>
      <c r="Y289" s="2">
        <v>2</v>
      </c>
      <c r="Z289" s="3">
        <f>Y289*X289*12</f>
        <v>4.8000000000000007</v>
      </c>
      <c r="AA289" s="2">
        <f t="shared" si="190"/>
        <v>2</v>
      </c>
      <c r="AB289" s="3">
        <f t="shared" si="191"/>
        <v>4.8000000000000007</v>
      </c>
      <c r="AC289" s="2"/>
      <c r="AD289" s="109" t="b">
        <f t="shared" si="178"/>
        <v>0</v>
      </c>
      <c r="AE289" s="109" t="b">
        <f t="shared" si="179"/>
        <v>1</v>
      </c>
    </row>
    <row r="290" spans="1:31" ht="63">
      <c r="A290" s="2"/>
      <c r="B290" s="2" t="s">
        <v>191</v>
      </c>
      <c r="C290" s="2">
        <v>4</v>
      </c>
      <c r="D290" s="3">
        <v>12</v>
      </c>
      <c r="E290" s="2">
        <f t="shared" si="187"/>
        <v>4</v>
      </c>
      <c r="F290" s="3">
        <f t="shared" si="187"/>
        <v>12</v>
      </c>
      <c r="G290" s="108">
        <f t="shared" si="172"/>
        <v>1</v>
      </c>
      <c r="H290" s="108">
        <f t="shared" si="173"/>
        <v>1</v>
      </c>
      <c r="I290" s="2">
        <f t="shared" si="174"/>
        <v>0</v>
      </c>
      <c r="J290" s="3">
        <f t="shared" si="174"/>
        <v>0</v>
      </c>
      <c r="K290" s="2"/>
      <c r="L290" s="3"/>
      <c r="M290" s="2"/>
      <c r="N290" s="3"/>
      <c r="O290" s="2">
        <v>0.25</v>
      </c>
      <c r="P290" s="2">
        <f>C290</f>
        <v>4</v>
      </c>
      <c r="Q290" s="3">
        <f>P290*O290*12</f>
        <v>12</v>
      </c>
      <c r="R290" s="2">
        <f t="shared" si="188"/>
        <v>4</v>
      </c>
      <c r="S290" s="3">
        <f t="shared" si="189"/>
        <v>12</v>
      </c>
      <c r="T290" s="2"/>
      <c r="U290" s="3"/>
      <c r="V290" s="2"/>
      <c r="W290" s="3"/>
      <c r="X290" s="2">
        <v>0.25</v>
      </c>
      <c r="Y290" s="2">
        <v>4</v>
      </c>
      <c r="Z290" s="3">
        <f>Y290*X290*12</f>
        <v>12</v>
      </c>
      <c r="AA290" s="2">
        <f t="shared" si="190"/>
        <v>4</v>
      </c>
      <c r="AB290" s="3">
        <f t="shared" si="191"/>
        <v>12</v>
      </c>
      <c r="AC290" s="2"/>
      <c r="AD290" s="109" t="b">
        <f t="shared" si="178"/>
        <v>0</v>
      </c>
      <c r="AE290" s="109" t="b">
        <f t="shared" si="179"/>
        <v>1</v>
      </c>
    </row>
    <row r="291" spans="1:31">
      <c r="A291" s="2">
        <v>12.02</v>
      </c>
      <c r="B291" s="2" t="s">
        <v>192</v>
      </c>
      <c r="C291" s="2">
        <v>0</v>
      </c>
      <c r="D291" s="3">
        <v>0</v>
      </c>
      <c r="E291" s="2"/>
      <c r="F291" s="3"/>
      <c r="G291" s="108" t="e">
        <f t="shared" si="172"/>
        <v>#DIV/0!</v>
      </c>
      <c r="H291" s="108" t="e">
        <f t="shared" si="173"/>
        <v>#DIV/0!</v>
      </c>
      <c r="I291" s="2">
        <f t="shared" si="174"/>
        <v>0</v>
      </c>
      <c r="J291" s="3">
        <f t="shared" si="174"/>
        <v>0</v>
      </c>
      <c r="K291" s="2"/>
      <c r="L291" s="3"/>
      <c r="M291" s="2"/>
      <c r="N291" s="3"/>
      <c r="O291" s="2">
        <v>1</v>
      </c>
      <c r="P291" s="2"/>
      <c r="Q291" s="3">
        <f t="shared" ref="Q291:Q296" si="192">P291*O291</f>
        <v>0</v>
      </c>
      <c r="R291" s="2">
        <f t="shared" si="188"/>
        <v>0</v>
      </c>
      <c r="S291" s="3">
        <f t="shared" si="189"/>
        <v>0</v>
      </c>
      <c r="T291" s="2"/>
      <c r="U291" s="3"/>
      <c r="V291" s="2"/>
      <c r="W291" s="3"/>
      <c r="X291" s="2">
        <v>1</v>
      </c>
      <c r="Y291" s="2"/>
      <c r="Z291" s="3">
        <f t="shared" ref="Z291:Z296" si="193">X291*Y291</f>
        <v>0</v>
      </c>
      <c r="AA291" s="2">
        <f t="shared" si="190"/>
        <v>0</v>
      </c>
      <c r="AB291" s="3">
        <f t="shared" si="191"/>
        <v>0</v>
      </c>
      <c r="AC291" s="2"/>
      <c r="AD291" s="109" t="b">
        <f t="shared" si="178"/>
        <v>1</v>
      </c>
      <c r="AE291" s="109" t="b">
        <f t="shared" si="179"/>
        <v>1</v>
      </c>
    </row>
    <row r="292" spans="1:31" ht="47.25">
      <c r="A292" s="2">
        <f>+A291+0.01</f>
        <v>12.03</v>
      </c>
      <c r="B292" s="2" t="s">
        <v>351</v>
      </c>
      <c r="C292" s="2">
        <v>0</v>
      </c>
      <c r="D292" s="3">
        <v>0</v>
      </c>
      <c r="E292" s="2"/>
      <c r="F292" s="3"/>
      <c r="G292" s="108" t="e">
        <f t="shared" si="172"/>
        <v>#DIV/0!</v>
      </c>
      <c r="H292" s="108" t="e">
        <f t="shared" si="173"/>
        <v>#DIV/0!</v>
      </c>
      <c r="I292" s="2">
        <f t="shared" si="174"/>
        <v>0</v>
      </c>
      <c r="J292" s="3">
        <f t="shared" si="174"/>
        <v>0</v>
      </c>
      <c r="K292" s="2"/>
      <c r="L292" s="3"/>
      <c r="M292" s="2"/>
      <c r="N292" s="3"/>
      <c r="O292" s="2">
        <v>1</v>
      </c>
      <c r="P292" s="2"/>
      <c r="Q292" s="3">
        <f t="shared" si="192"/>
        <v>0</v>
      </c>
      <c r="R292" s="2">
        <f t="shared" si="188"/>
        <v>0</v>
      </c>
      <c r="S292" s="3">
        <f t="shared" si="189"/>
        <v>0</v>
      </c>
      <c r="T292" s="2"/>
      <c r="U292" s="3"/>
      <c r="V292" s="2"/>
      <c r="W292" s="3"/>
      <c r="X292" s="2">
        <v>1</v>
      </c>
      <c r="Y292" s="2"/>
      <c r="Z292" s="3">
        <f t="shared" si="193"/>
        <v>0</v>
      </c>
      <c r="AA292" s="2">
        <f t="shared" si="190"/>
        <v>0</v>
      </c>
      <c r="AB292" s="3">
        <f t="shared" si="191"/>
        <v>0</v>
      </c>
      <c r="AC292" s="2"/>
      <c r="AD292" s="109" t="b">
        <f t="shared" si="178"/>
        <v>1</v>
      </c>
      <c r="AE292" s="109" t="b">
        <f t="shared" si="179"/>
        <v>1</v>
      </c>
    </row>
    <row r="293" spans="1:31">
      <c r="A293" s="2">
        <f>+A292+0.01</f>
        <v>12.04</v>
      </c>
      <c r="B293" s="2" t="s">
        <v>193</v>
      </c>
      <c r="C293" s="2">
        <v>2</v>
      </c>
      <c r="D293" s="3">
        <v>1</v>
      </c>
      <c r="E293" s="2">
        <f>C293</f>
        <v>2</v>
      </c>
      <c r="F293" s="3">
        <f>D293</f>
        <v>1</v>
      </c>
      <c r="G293" s="108">
        <f t="shared" si="172"/>
        <v>1</v>
      </c>
      <c r="H293" s="108">
        <f t="shared" si="173"/>
        <v>1</v>
      </c>
      <c r="I293" s="2">
        <f t="shared" si="174"/>
        <v>0</v>
      </c>
      <c r="J293" s="3">
        <f t="shared" si="174"/>
        <v>0</v>
      </c>
      <c r="K293" s="2"/>
      <c r="L293" s="3"/>
      <c r="M293" s="2"/>
      <c r="N293" s="3"/>
      <c r="O293" s="2">
        <v>0.5</v>
      </c>
      <c r="P293" s="2">
        <f>C293</f>
        <v>2</v>
      </c>
      <c r="Q293" s="3">
        <f t="shared" si="192"/>
        <v>1</v>
      </c>
      <c r="R293" s="2">
        <f t="shared" si="188"/>
        <v>2</v>
      </c>
      <c r="S293" s="3">
        <f t="shared" si="189"/>
        <v>1</v>
      </c>
      <c r="T293" s="2"/>
      <c r="U293" s="3"/>
      <c r="V293" s="2"/>
      <c r="W293" s="3"/>
      <c r="X293" s="2">
        <v>0.5</v>
      </c>
      <c r="Y293" s="2">
        <v>2</v>
      </c>
      <c r="Z293" s="3">
        <f t="shared" si="193"/>
        <v>1</v>
      </c>
      <c r="AA293" s="2">
        <f t="shared" si="190"/>
        <v>2</v>
      </c>
      <c r="AB293" s="3">
        <f t="shared" si="191"/>
        <v>1</v>
      </c>
      <c r="AC293" s="2"/>
      <c r="AD293" s="109" t="b">
        <f t="shared" si="178"/>
        <v>1</v>
      </c>
      <c r="AE293" s="109" t="b">
        <f t="shared" si="179"/>
        <v>1</v>
      </c>
    </row>
    <row r="294" spans="1:31" ht="31.5">
      <c r="A294" s="2">
        <f>+A293+0.01</f>
        <v>12.049999999999999</v>
      </c>
      <c r="B294" s="2" t="s">
        <v>194</v>
      </c>
      <c r="C294" s="2">
        <v>2</v>
      </c>
      <c r="D294" s="3">
        <v>0.6</v>
      </c>
      <c r="E294" s="2">
        <f>C294</f>
        <v>2</v>
      </c>
      <c r="F294" s="3">
        <f>D294</f>
        <v>0.6</v>
      </c>
      <c r="G294" s="108">
        <f t="shared" si="172"/>
        <v>1</v>
      </c>
      <c r="H294" s="108">
        <f t="shared" si="173"/>
        <v>1</v>
      </c>
      <c r="I294" s="2">
        <f t="shared" si="174"/>
        <v>0</v>
      </c>
      <c r="J294" s="3">
        <f t="shared" si="174"/>
        <v>0</v>
      </c>
      <c r="K294" s="2"/>
      <c r="L294" s="3"/>
      <c r="M294" s="2"/>
      <c r="N294" s="3"/>
      <c r="O294" s="2">
        <v>0.3</v>
      </c>
      <c r="P294" s="2">
        <f>C294</f>
        <v>2</v>
      </c>
      <c r="Q294" s="3">
        <f t="shared" si="192"/>
        <v>0.6</v>
      </c>
      <c r="R294" s="2">
        <f t="shared" si="188"/>
        <v>2</v>
      </c>
      <c r="S294" s="3">
        <f t="shared" si="189"/>
        <v>0.6</v>
      </c>
      <c r="T294" s="2"/>
      <c r="U294" s="3"/>
      <c r="V294" s="2"/>
      <c r="W294" s="3"/>
      <c r="X294" s="2">
        <v>0.3</v>
      </c>
      <c r="Y294" s="2">
        <v>2</v>
      </c>
      <c r="Z294" s="3">
        <f t="shared" si="193"/>
        <v>0.6</v>
      </c>
      <c r="AA294" s="2">
        <f t="shared" si="190"/>
        <v>2</v>
      </c>
      <c r="AB294" s="3">
        <f t="shared" si="191"/>
        <v>0.6</v>
      </c>
      <c r="AC294" s="2"/>
      <c r="AD294" s="109" t="b">
        <f t="shared" si="178"/>
        <v>1</v>
      </c>
      <c r="AE294" s="109" t="b">
        <f t="shared" si="179"/>
        <v>1</v>
      </c>
    </row>
    <row r="295" spans="1:31">
      <c r="A295" s="2">
        <f>+A294+0.01</f>
        <v>12.059999999999999</v>
      </c>
      <c r="B295" s="2" t="s">
        <v>195</v>
      </c>
      <c r="C295" s="2">
        <v>0</v>
      </c>
      <c r="D295" s="3">
        <v>0</v>
      </c>
      <c r="E295" s="2"/>
      <c r="F295" s="3"/>
      <c r="G295" s="108" t="e">
        <f t="shared" si="172"/>
        <v>#DIV/0!</v>
      </c>
      <c r="H295" s="108" t="e">
        <f t="shared" si="173"/>
        <v>#DIV/0!</v>
      </c>
      <c r="I295" s="2">
        <f t="shared" si="174"/>
        <v>0</v>
      </c>
      <c r="J295" s="3">
        <f t="shared" si="174"/>
        <v>0</v>
      </c>
      <c r="K295" s="2"/>
      <c r="L295" s="3"/>
      <c r="M295" s="2"/>
      <c r="N295" s="3"/>
      <c r="O295" s="2">
        <v>0.1</v>
      </c>
      <c r="P295" s="2">
        <v>0</v>
      </c>
      <c r="Q295" s="3">
        <f t="shared" si="192"/>
        <v>0</v>
      </c>
      <c r="R295" s="2">
        <f t="shared" si="188"/>
        <v>0</v>
      </c>
      <c r="S295" s="3">
        <f t="shared" si="189"/>
        <v>0</v>
      </c>
      <c r="T295" s="2"/>
      <c r="U295" s="3"/>
      <c r="V295" s="2"/>
      <c r="W295" s="3"/>
      <c r="X295" s="2">
        <v>0.1</v>
      </c>
      <c r="Y295" s="2">
        <v>0</v>
      </c>
      <c r="Z295" s="3">
        <f t="shared" si="193"/>
        <v>0</v>
      </c>
      <c r="AA295" s="2">
        <f t="shared" si="190"/>
        <v>0</v>
      </c>
      <c r="AB295" s="3">
        <f t="shared" si="191"/>
        <v>0</v>
      </c>
      <c r="AC295" s="2"/>
      <c r="AD295" s="109" t="b">
        <f t="shared" si="178"/>
        <v>1</v>
      </c>
      <c r="AE295" s="109" t="b">
        <f t="shared" si="179"/>
        <v>1</v>
      </c>
    </row>
    <row r="296" spans="1:31">
      <c r="A296" s="2">
        <f>+A295+0.01</f>
        <v>12.069999999999999</v>
      </c>
      <c r="B296" s="2" t="s">
        <v>196</v>
      </c>
      <c r="C296" s="2">
        <v>0</v>
      </c>
      <c r="D296" s="3">
        <v>0</v>
      </c>
      <c r="E296" s="2"/>
      <c r="F296" s="3"/>
      <c r="G296" s="108" t="e">
        <f t="shared" si="172"/>
        <v>#DIV/0!</v>
      </c>
      <c r="H296" s="108" t="e">
        <f t="shared" si="173"/>
        <v>#DIV/0!</v>
      </c>
      <c r="I296" s="2">
        <f t="shared" si="174"/>
        <v>0</v>
      </c>
      <c r="J296" s="3">
        <f t="shared" si="174"/>
        <v>0</v>
      </c>
      <c r="K296" s="2"/>
      <c r="L296" s="3"/>
      <c r="M296" s="2"/>
      <c r="N296" s="3"/>
      <c r="O296" s="2">
        <v>0.1</v>
      </c>
      <c r="P296" s="2">
        <f>P295</f>
        <v>0</v>
      </c>
      <c r="Q296" s="3">
        <f t="shared" si="192"/>
        <v>0</v>
      </c>
      <c r="R296" s="2">
        <f t="shared" si="188"/>
        <v>0</v>
      </c>
      <c r="S296" s="3">
        <f t="shared" si="189"/>
        <v>0</v>
      </c>
      <c r="T296" s="2"/>
      <c r="U296" s="3"/>
      <c r="V296" s="2"/>
      <c r="W296" s="3"/>
      <c r="X296" s="2">
        <v>0.1</v>
      </c>
      <c r="Y296" s="2">
        <v>0</v>
      </c>
      <c r="Z296" s="3">
        <f t="shared" si="193"/>
        <v>0</v>
      </c>
      <c r="AA296" s="2">
        <f t="shared" si="190"/>
        <v>0</v>
      </c>
      <c r="AB296" s="3">
        <f t="shared" si="191"/>
        <v>0</v>
      </c>
      <c r="AC296" s="2"/>
      <c r="AD296" s="109" t="b">
        <f t="shared" si="178"/>
        <v>1</v>
      </c>
      <c r="AE296" s="109" t="b">
        <f t="shared" si="179"/>
        <v>1</v>
      </c>
    </row>
    <row r="297" spans="1:31" s="176" customFormat="1">
      <c r="A297" s="4"/>
      <c r="B297" s="4" t="s">
        <v>108</v>
      </c>
      <c r="C297" s="4">
        <f>SUM(C286:C296)</f>
        <v>28</v>
      </c>
      <c r="D297" s="5">
        <f>SUM(D286:D296)</f>
        <v>72.399999999999991</v>
      </c>
      <c r="E297" s="4">
        <f>SUM(E286:E296)</f>
        <v>28</v>
      </c>
      <c r="F297" s="5">
        <f>SUM(F286:F296)</f>
        <v>72.399999999999991</v>
      </c>
      <c r="G297" s="175">
        <f t="shared" si="172"/>
        <v>1</v>
      </c>
      <c r="H297" s="175">
        <f t="shared" si="173"/>
        <v>1</v>
      </c>
      <c r="I297" s="4">
        <f t="shared" ref="I297:N297" si="194">SUM(I286:I296)</f>
        <v>0</v>
      </c>
      <c r="J297" s="5">
        <f t="shared" si="194"/>
        <v>0</v>
      </c>
      <c r="K297" s="4">
        <f t="shared" si="194"/>
        <v>0</v>
      </c>
      <c r="L297" s="5">
        <f t="shared" si="194"/>
        <v>0</v>
      </c>
      <c r="M297" s="4">
        <f t="shared" si="194"/>
        <v>0</v>
      </c>
      <c r="N297" s="5">
        <f t="shared" si="194"/>
        <v>0</v>
      </c>
      <c r="O297" s="4">
        <f t="shared" ref="O297:AB297" si="195">SUM(O286:O296)</f>
        <v>4.1999999999999993</v>
      </c>
      <c r="P297" s="4">
        <f t="shared" si="195"/>
        <v>28</v>
      </c>
      <c r="Q297" s="5">
        <f t="shared" si="195"/>
        <v>72.399999999999991</v>
      </c>
      <c r="R297" s="4">
        <f t="shared" si="195"/>
        <v>28</v>
      </c>
      <c r="S297" s="5">
        <f t="shared" si="195"/>
        <v>72.399999999999991</v>
      </c>
      <c r="T297" s="4">
        <f t="shared" si="195"/>
        <v>0</v>
      </c>
      <c r="U297" s="5">
        <f t="shared" si="195"/>
        <v>0</v>
      </c>
      <c r="V297" s="4">
        <f t="shared" si="195"/>
        <v>0</v>
      </c>
      <c r="W297" s="5">
        <f t="shared" si="195"/>
        <v>0</v>
      </c>
      <c r="X297" s="4">
        <v>4.1999999999999993</v>
      </c>
      <c r="Y297" s="4">
        <f t="shared" si="195"/>
        <v>28</v>
      </c>
      <c r="Z297" s="5">
        <f t="shared" si="195"/>
        <v>72.399999999999991</v>
      </c>
      <c r="AA297" s="4">
        <f t="shared" si="195"/>
        <v>28</v>
      </c>
      <c r="AB297" s="5">
        <f t="shared" si="195"/>
        <v>72.399999999999991</v>
      </c>
      <c r="AC297" s="4"/>
      <c r="AD297" s="109" t="b">
        <f t="shared" si="178"/>
        <v>0</v>
      </c>
      <c r="AE297" s="109" t="b">
        <f t="shared" si="179"/>
        <v>1</v>
      </c>
    </row>
    <row r="298" spans="1:31" s="176" customFormat="1" ht="47.25">
      <c r="A298" s="4">
        <v>13</v>
      </c>
      <c r="B298" s="4" t="s">
        <v>197</v>
      </c>
      <c r="C298" s="4"/>
      <c r="D298" s="5"/>
      <c r="E298" s="4"/>
      <c r="F298" s="5"/>
      <c r="G298" s="108"/>
      <c r="H298" s="108"/>
      <c r="I298" s="4"/>
      <c r="J298" s="5"/>
      <c r="K298" s="4"/>
      <c r="L298" s="5"/>
      <c r="M298" s="4"/>
      <c r="N298" s="5"/>
      <c r="O298" s="4"/>
      <c r="P298" s="4"/>
      <c r="Q298" s="5"/>
      <c r="R298" s="4"/>
      <c r="S298" s="5"/>
      <c r="T298" s="4"/>
      <c r="U298" s="5"/>
      <c r="V298" s="4"/>
      <c r="W298" s="5"/>
      <c r="X298" s="4"/>
      <c r="Y298" s="4"/>
      <c r="Z298" s="5"/>
      <c r="AA298" s="4"/>
      <c r="AB298" s="5"/>
      <c r="AC298" s="4"/>
      <c r="AD298" s="109" t="b">
        <f t="shared" si="178"/>
        <v>1</v>
      </c>
      <c r="AE298" s="109" t="b">
        <f t="shared" si="179"/>
        <v>1</v>
      </c>
    </row>
    <row r="299" spans="1:31" ht="47.25">
      <c r="A299" s="2">
        <v>13.01</v>
      </c>
      <c r="B299" s="2" t="s">
        <v>198</v>
      </c>
      <c r="C299" s="2">
        <v>12</v>
      </c>
      <c r="D299" s="3">
        <v>36</v>
      </c>
      <c r="E299" s="2">
        <f>C299</f>
        <v>12</v>
      </c>
      <c r="F299" s="3">
        <f>D299</f>
        <v>36</v>
      </c>
      <c r="G299" s="108">
        <f t="shared" si="172"/>
        <v>1</v>
      </c>
      <c r="H299" s="108">
        <f t="shared" si="173"/>
        <v>1</v>
      </c>
      <c r="I299" s="2">
        <f t="shared" ref="I299:J305" si="196">C299-E299</f>
        <v>0</v>
      </c>
      <c r="J299" s="3">
        <f t="shared" si="196"/>
        <v>0</v>
      </c>
      <c r="K299" s="2"/>
      <c r="L299" s="3"/>
      <c r="M299" s="2"/>
      <c r="N299" s="3"/>
      <c r="O299" s="2">
        <v>0.25</v>
      </c>
      <c r="P299" s="2">
        <f>C299</f>
        <v>12</v>
      </c>
      <c r="Q299" s="3">
        <f>P299*O299*12</f>
        <v>36</v>
      </c>
      <c r="R299" s="2">
        <f t="shared" ref="R299:R305" si="197">K299+M299+P299</f>
        <v>12</v>
      </c>
      <c r="S299" s="3">
        <f t="shared" ref="S299:S305" si="198">L299+N299+Q299</f>
        <v>36</v>
      </c>
      <c r="T299" s="2"/>
      <c r="U299" s="3"/>
      <c r="V299" s="2"/>
      <c r="W299" s="3"/>
      <c r="X299" s="2">
        <v>0.25</v>
      </c>
      <c r="Y299" s="2">
        <v>12</v>
      </c>
      <c r="Z299" s="3">
        <f>Y299*X299*12</f>
        <v>36</v>
      </c>
      <c r="AA299" s="2">
        <f t="shared" ref="AA299:AA305" si="199">T299+V299+Y299</f>
        <v>12</v>
      </c>
      <c r="AB299" s="3">
        <f t="shared" ref="AB299:AB305" si="200">U299+W299+Z299</f>
        <v>36</v>
      </c>
      <c r="AC299" s="2"/>
      <c r="AD299" s="109" t="b">
        <f t="shared" si="178"/>
        <v>0</v>
      </c>
      <c r="AE299" s="109" t="b">
        <f t="shared" si="179"/>
        <v>1</v>
      </c>
    </row>
    <row r="300" spans="1:31">
      <c r="A300" s="2">
        <f t="shared" ref="A300:A305" si="201">+A299+0.01</f>
        <v>13.02</v>
      </c>
      <c r="B300" s="2" t="s">
        <v>192</v>
      </c>
      <c r="C300" s="2">
        <v>0</v>
      </c>
      <c r="D300" s="3">
        <v>0</v>
      </c>
      <c r="E300" s="2"/>
      <c r="F300" s="3"/>
      <c r="G300" s="108" t="e">
        <f t="shared" si="172"/>
        <v>#DIV/0!</v>
      </c>
      <c r="H300" s="108" t="e">
        <f t="shared" si="173"/>
        <v>#DIV/0!</v>
      </c>
      <c r="I300" s="2">
        <f t="shared" si="196"/>
        <v>0</v>
      </c>
      <c r="J300" s="3">
        <f t="shared" si="196"/>
        <v>0</v>
      </c>
      <c r="K300" s="2"/>
      <c r="L300" s="3"/>
      <c r="M300" s="2"/>
      <c r="N300" s="3"/>
      <c r="O300" s="2">
        <v>0.1</v>
      </c>
      <c r="P300" s="2"/>
      <c r="Q300" s="3">
        <f t="shared" ref="Q300:Q305" si="202">P300*O300</f>
        <v>0</v>
      </c>
      <c r="R300" s="2">
        <f t="shared" si="197"/>
        <v>0</v>
      </c>
      <c r="S300" s="3">
        <f t="shared" si="198"/>
        <v>0</v>
      </c>
      <c r="T300" s="2"/>
      <c r="U300" s="3"/>
      <c r="V300" s="2"/>
      <c r="W300" s="3"/>
      <c r="X300" s="2">
        <v>0.1</v>
      </c>
      <c r="Y300" s="2"/>
      <c r="Z300" s="3">
        <f t="shared" ref="Z300:Z305" si="203">X300*Y300</f>
        <v>0</v>
      </c>
      <c r="AA300" s="2">
        <f t="shared" si="199"/>
        <v>0</v>
      </c>
      <c r="AB300" s="3">
        <f t="shared" si="200"/>
        <v>0</v>
      </c>
      <c r="AC300" s="2"/>
      <c r="AD300" s="109" t="b">
        <f t="shared" si="178"/>
        <v>1</v>
      </c>
      <c r="AE300" s="109" t="b">
        <f t="shared" si="179"/>
        <v>1</v>
      </c>
    </row>
    <row r="301" spans="1:31" ht="47.25">
      <c r="A301" s="2">
        <f t="shared" si="201"/>
        <v>13.03</v>
      </c>
      <c r="B301" s="2" t="s">
        <v>351</v>
      </c>
      <c r="C301" s="2">
        <v>0</v>
      </c>
      <c r="D301" s="3">
        <v>0</v>
      </c>
      <c r="E301" s="2"/>
      <c r="F301" s="3"/>
      <c r="G301" s="108" t="e">
        <f t="shared" si="172"/>
        <v>#DIV/0!</v>
      </c>
      <c r="H301" s="108" t="e">
        <f t="shared" si="173"/>
        <v>#DIV/0!</v>
      </c>
      <c r="I301" s="2">
        <f t="shared" si="196"/>
        <v>0</v>
      </c>
      <c r="J301" s="3">
        <f t="shared" si="196"/>
        <v>0</v>
      </c>
      <c r="K301" s="2"/>
      <c r="L301" s="3"/>
      <c r="M301" s="2"/>
      <c r="N301" s="3"/>
      <c r="O301" s="2">
        <v>0.1</v>
      </c>
      <c r="P301" s="2"/>
      <c r="Q301" s="3">
        <f t="shared" si="202"/>
        <v>0</v>
      </c>
      <c r="R301" s="2">
        <f t="shared" si="197"/>
        <v>0</v>
      </c>
      <c r="S301" s="3">
        <f t="shared" si="198"/>
        <v>0</v>
      </c>
      <c r="T301" s="2"/>
      <c r="U301" s="3"/>
      <c r="V301" s="2"/>
      <c r="W301" s="3"/>
      <c r="X301" s="2">
        <v>0.1</v>
      </c>
      <c r="Y301" s="2"/>
      <c r="Z301" s="3">
        <f t="shared" si="203"/>
        <v>0</v>
      </c>
      <c r="AA301" s="2">
        <f t="shared" si="199"/>
        <v>0</v>
      </c>
      <c r="AB301" s="3">
        <f t="shared" si="200"/>
        <v>0</v>
      </c>
      <c r="AC301" s="2"/>
      <c r="AD301" s="109" t="b">
        <f t="shared" si="178"/>
        <v>1</v>
      </c>
      <c r="AE301" s="109" t="b">
        <f t="shared" si="179"/>
        <v>1</v>
      </c>
    </row>
    <row r="302" spans="1:31">
      <c r="A302" s="2">
        <f t="shared" si="201"/>
        <v>13.04</v>
      </c>
      <c r="B302" s="2" t="s">
        <v>193</v>
      </c>
      <c r="C302" s="2">
        <v>12</v>
      </c>
      <c r="D302" s="3">
        <v>1.2000000000000002</v>
      </c>
      <c r="E302" s="2">
        <f>C302</f>
        <v>12</v>
      </c>
      <c r="F302" s="3">
        <f>D302</f>
        <v>1.2000000000000002</v>
      </c>
      <c r="G302" s="108">
        <f t="shared" si="172"/>
        <v>1</v>
      </c>
      <c r="H302" s="108">
        <f t="shared" si="173"/>
        <v>1</v>
      </c>
      <c r="I302" s="2">
        <f t="shared" si="196"/>
        <v>0</v>
      </c>
      <c r="J302" s="3">
        <f t="shared" si="196"/>
        <v>0</v>
      </c>
      <c r="K302" s="2"/>
      <c r="L302" s="3"/>
      <c r="M302" s="2"/>
      <c r="N302" s="3"/>
      <c r="O302" s="2">
        <v>0.1</v>
      </c>
      <c r="P302" s="2">
        <f>C302</f>
        <v>12</v>
      </c>
      <c r="Q302" s="3">
        <f t="shared" si="202"/>
        <v>1.2000000000000002</v>
      </c>
      <c r="R302" s="2">
        <f t="shared" si="197"/>
        <v>12</v>
      </c>
      <c r="S302" s="3">
        <f t="shared" si="198"/>
        <v>1.2000000000000002</v>
      </c>
      <c r="T302" s="2"/>
      <c r="U302" s="3"/>
      <c r="V302" s="2"/>
      <c r="W302" s="3"/>
      <c r="X302" s="2">
        <v>0.1</v>
      </c>
      <c r="Y302" s="2">
        <v>12</v>
      </c>
      <c r="Z302" s="3">
        <f t="shared" si="203"/>
        <v>1.2000000000000002</v>
      </c>
      <c r="AA302" s="2">
        <f t="shared" si="199"/>
        <v>12</v>
      </c>
      <c r="AB302" s="3">
        <f t="shared" si="200"/>
        <v>1.2000000000000002</v>
      </c>
      <c r="AC302" s="2"/>
      <c r="AD302" s="109" t="b">
        <f t="shared" si="178"/>
        <v>1</v>
      </c>
      <c r="AE302" s="109" t="b">
        <f t="shared" si="179"/>
        <v>1</v>
      </c>
    </row>
    <row r="303" spans="1:31" ht="31.5">
      <c r="A303" s="2">
        <f t="shared" si="201"/>
        <v>13.049999999999999</v>
      </c>
      <c r="B303" s="2" t="s">
        <v>199</v>
      </c>
      <c r="C303" s="2">
        <v>12</v>
      </c>
      <c r="D303" s="3">
        <v>1.44</v>
      </c>
      <c r="E303" s="2">
        <f>C303</f>
        <v>12</v>
      </c>
      <c r="F303" s="3">
        <f>D303</f>
        <v>1.44</v>
      </c>
      <c r="G303" s="108">
        <f t="shared" si="172"/>
        <v>1</v>
      </c>
      <c r="H303" s="108">
        <f t="shared" si="173"/>
        <v>1</v>
      </c>
      <c r="I303" s="2">
        <f t="shared" si="196"/>
        <v>0</v>
      </c>
      <c r="J303" s="3">
        <f t="shared" si="196"/>
        <v>0</v>
      </c>
      <c r="K303" s="2"/>
      <c r="L303" s="3"/>
      <c r="M303" s="2"/>
      <c r="N303" s="3"/>
      <c r="O303" s="2">
        <f>0.01*12</f>
        <v>0.12</v>
      </c>
      <c r="P303" s="2">
        <f>C303</f>
        <v>12</v>
      </c>
      <c r="Q303" s="3">
        <f t="shared" si="202"/>
        <v>1.44</v>
      </c>
      <c r="R303" s="2">
        <f t="shared" si="197"/>
        <v>12</v>
      </c>
      <c r="S303" s="3">
        <f t="shared" si="198"/>
        <v>1.44</v>
      </c>
      <c r="T303" s="2"/>
      <c r="U303" s="3"/>
      <c r="V303" s="2"/>
      <c r="W303" s="3"/>
      <c r="X303" s="2">
        <v>0.12</v>
      </c>
      <c r="Y303" s="2">
        <v>12</v>
      </c>
      <c r="Z303" s="3">
        <f t="shared" si="203"/>
        <v>1.44</v>
      </c>
      <c r="AA303" s="2">
        <f t="shared" si="199"/>
        <v>12</v>
      </c>
      <c r="AB303" s="3">
        <f t="shared" si="200"/>
        <v>1.44</v>
      </c>
      <c r="AC303" s="2"/>
      <c r="AD303" s="109" t="b">
        <f t="shared" si="178"/>
        <v>1</v>
      </c>
      <c r="AE303" s="109" t="b">
        <f t="shared" si="179"/>
        <v>1</v>
      </c>
    </row>
    <row r="304" spans="1:31">
      <c r="A304" s="2">
        <f t="shared" si="201"/>
        <v>13.059999999999999</v>
      </c>
      <c r="B304" s="2" t="s">
        <v>195</v>
      </c>
      <c r="C304" s="2">
        <v>0</v>
      </c>
      <c r="D304" s="3">
        <v>0</v>
      </c>
      <c r="E304" s="2"/>
      <c r="F304" s="3"/>
      <c r="G304" s="108" t="e">
        <f t="shared" si="172"/>
        <v>#DIV/0!</v>
      </c>
      <c r="H304" s="108" t="e">
        <f t="shared" si="173"/>
        <v>#DIV/0!</v>
      </c>
      <c r="I304" s="2">
        <f t="shared" si="196"/>
        <v>0</v>
      </c>
      <c r="J304" s="3">
        <f t="shared" si="196"/>
        <v>0</v>
      </c>
      <c r="K304" s="2"/>
      <c r="L304" s="3"/>
      <c r="M304" s="2"/>
      <c r="N304" s="3"/>
      <c r="O304" s="2">
        <v>0.03</v>
      </c>
      <c r="P304" s="2">
        <v>0</v>
      </c>
      <c r="Q304" s="3">
        <f t="shared" si="202"/>
        <v>0</v>
      </c>
      <c r="R304" s="2">
        <f t="shared" si="197"/>
        <v>0</v>
      </c>
      <c r="S304" s="3">
        <f t="shared" si="198"/>
        <v>0</v>
      </c>
      <c r="T304" s="2"/>
      <c r="U304" s="3"/>
      <c r="V304" s="2"/>
      <c r="W304" s="3"/>
      <c r="X304" s="2">
        <v>0.03</v>
      </c>
      <c r="Y304" s="2">
        <v>0</v>
      </c>
      <c r="Z304" s="3">
        <f t="shared" si="203"/>
        <v>0</v>
      </c>
      <c r="AA304" s="2">
        <f t="shared" si="199"/>
        <v>0</v>
      </c>
      <c r="AB304" s="3">
        <f t="shared" si="200"/>
        <v>0</v>
      </c>
      <c r="AC304" s="2"/>
      <c r="AD304" s="109" t="b">
        <f t="shared" si="178"/>
        <v>1</v>
      </c>
      <c r="AE304" s="109" t="b">
        <f t="shared" si="179"/>
        <v>1</v>
      </c>
    </row>
    <row r="305" spans="1:31">
      <c r="A305" s="2">
        <f t="shared" si="201"/>
        <v>13.069999999999999</v>
      </c>
      <c r="B305" s="2" t="s">
        <v>196</v>
      </c>
      <c r="C305" s="2">
        <v>0</v>
      </c>
      <c r="D305" s="3">
        <v>0</v>
      </c>
      <c r="E305" s="2"/>
      <c r="F305" s="3"/>
      <c r="G305" s="108" t="e">
        <f t="shared" si="172"/>
        <v>#DIV/0!</v>
      </c>
      <c r="H305" s="108" t="e">
        <f t="shared" si="173"/>
        <v>#DIV/0!</v>
      </c>
      <c r="I305" s="2">
        <f t="shared" si="196"/>
        <v>0</v>
      </c>
      <c r="J305" s="3">
        <f t="shared" si="196"/>
        <v>0</v>
      </c>
      <c r="K305" s="2"/>
      <c r="L305" s="3"/>
      <c r="M305" s="2"/>
      <c r="N305" s="3"/>
      <c r="O305" s="2">
        <v>0.02</v>
      </c>
      <c r="P305" s="2">
        <f>P304</f>
        <v>0</v>
      </c>
      <c r="Q305" s="3">
        <f t="shared" si="202"/>
        <v>0</v>
      </c>
      <c r="R305" s="2">
        <f t="shared" si="197"/>
        <v>0</v>
      </c>
      <c r="S305" s="3">
        <f t="shared" si="198"/>
        <v>0</v>
      </c>
      <c r="T305" s="2"/>
      <c r="U305" s="3"/>
      <c r="V305" s="2"/>
      <c r="W305" s="3"/>
      <c r="X305" s="2">
        <v>0.02</v>
      </c>
      <c r="Y305" s="2">
        <v>0</v>
      </c>
      <c r="Z305" s="3">
        <f t="shared" si="203"/>
        <v>0</v>
      </c>
      <c r="AA305" s="2">
        <f t="shared" si="199"/>
        <v>0</v>
      </c>
      <c r="AB305" s="3">
        <f t="shared" si="200"/>
        <v>0</v>
      </c>
      <c r="AC305" s="2"/>
      <c r="AD305" s="109" t="b">
        <f t="shared" si="178"/>
        <v>1</v>
      </c>
      <c r="AE305" s="109" t="b">
        <f t="shared" si="179"/>
        <v>1</v>
      </c>
    </row>
    <row r="306" spans="1:31" s="176" customFormat="1">
      <c r="A306" s="4"/>
      <c r="B306" s="4" t="s">
        <v>108</v>
      </c>
      <c r="C306" s="4">
        <f>SUM(C299:C305)</f>
        <v>36</v>
      </c>
      <c r="D306" s="5">
        <f>SUM(D299:D305)</f>
        <v>38.64</v>
      </c>
      <c r="E306" s="4">
        <f>SUM(E299:E305)</f>
        <v>36</v>
      </c>
      <c r="F306" s="5">
        <f>SUM(F299:F305)</f>
        <v>38.64</v>
      </c>
      <c r="G306" s="175">
        <f t="shared" si="172"/>
        <v>1</v>
      </c>
      <c r="H306" s="175">
        <f t="shared" si="173"/>
        <v>1</v>
      </c>
      <c r="I306" s="4">
        <f t="shared" ref="I306:N306" si="204">SUM(I299:I305)</f>
        <v>0</v>
      </c>
      <c r="J306" s="5">
        <f t="shared" si="204"/>
        <v>0</v>
      </c>
      <c r="K306" s="4">
        <f t="shared" si="204"/>
        <v>0</v>
      </c>
      <c r="L306" s="5">
        <f t="shared" si="204"/>
        <v>0</v>
      </c>
      <c r="M306" s="4">
        <f t="shared" si="204"/>
        <v>0</v>
      </c>
      <c r="N306" s="5">
        <f t="shared" si="204"/>
        <v>0</v>
      </c>
      <c r="O306" s="4">
        <f t="shared" ref="O306:AB306" si="205">SUM(O299:O305)</f>
        <v>0.72</v>
      </c>
      <c r="P306" s="4">
        <f t="shared" si="205"/>
        <v>36</v>
      </c>
      <c r="Q306" s="5">
        <f t="shared" si="205"/>
        <v>38.64</v>
      </c>
      <c r="R306" s="4">
        <f t="shared" si="205"/>
        <v>36</v>
      </c>
      <c r="S306" s="5">
        <f t="shared" si="205"/>
        <v>38.64</v>
      </c>
      <c r="T306" s="4">
        <f t="shared" si="205"/>
        <v>0</v>
      </c>
      <c r="U306" s="5">
        <f t="shared" si="205"/>
        <v>0</v>
      </c>
      <c r="V306" s="4">
        <f t="shared" si="205"/>
        <v>0</v>
      </c>
      <c r="W306" s="5">
        <f t="shared" si="205"/>
        <v>0</v>
      </c>
      <c r="X306" s="4">
        <v>0.72</v>
      </c>
      <c r="Y306" s="4">
        <f t="shared" si="205"/>
        <v>36</v>
      </c>
      <c r="Z306" s="5">
        <f t="shared" si="205"/>
        <v>38.64</v>
      </c>
      <c r="AA306" s="4">
        <f t="shared" si="205"/>
        <v>36</v>
      </c>
      <c r="AB306" s="5">
        <f t="shared" si="205"/>
        <v>38.64</v>
      </c>
      <c r="AC306" s="4"/>
      <c r="AD306" s="109" t="b">
        <f t="shared" si="178"/>
        <v>0</v>
      </c>
      <c r="AE306" s="109" t="b">
        <f t="shared" si="179"/>
        <v>1</v>
      </c>
    </row>
    <row r="307" spans="1:31" s="176" customFormat="1" ht="47.25">
      <c r="A307" s="4">
        <v>14</v>
      </c>
      <c r="B307" s="4" t="s">
        <v>200</v>
      </c>
      <c r="C307" s="4"/>
      <c r="D307" s="5"/>
      <c r="E307" s="4"/>
      <c r="F307" s="5"/>
      <c r="G307" s="108"/>
      <c r="H307" s="108"/>
      <c r="I307" s="4"/>
      <c r="J307" s="5"/>
      <c r="K307" s="4"/>
      <c r="L307" s="5"/>
      <c r="M307" s="4"/>
      <c r="N307" s="5"/>
      <c r="O307" s="4"/>
      <c r="P307" s="4"/>
      <c r="Q307" s="5"/>
      <c r="R307" s="4"/>
      <c r="S307" s="5"/>
      <c r="T307" s="4"/>
      <c r="U307" s="5"/>
      <c r="V307" s="4"/>
      <c r="W307" s="5"/>
      <c r="X307" s="4"/>
      <c r="Y307" s="4"/>
      <c r="Z307" s="5"/>
      <c r="AA307" s="4"/>
      <c r="AB307" s="5"/>
      <c r="AC307" s="4"/>
      <c r="AD307" s="109" t="b">
        <f t="shared" si="178"/>
        <v>1</v>
      </c>
      <c r="AE307" s="109" t="b">
        <f t="shared" si="179"/>
        <v>1</v>
      </c>
    </row>
    <row r="308" spans="1:31" ht="94.5">
      <c r="A308" s="2">
        <v>14.01</v>
      </c>
      <c r="B308" s="2" t="s">
        <v>201</v>
      </c>
      <c r="C308" s="2">
        <v>0</v>
      </c>
      <c r="D308" s="3">
        <v>0</v>
      </c>
      <c r="E308" s="2"/>
      <c r="F308" s="3"/>
      <c r="G308" s="108" t="e">
        <f t="shared" si="172"/>
        <v>#DIV/0!</v>
      </c>
      <c r="H308" s="108" t="e">
        <f t="shared" si="173"/>
        <v>#DIV/0!</v>
      </c>
      <c r="I308" s="2">
        <f t="shared" si="174"/>
        <v>0</v>
      </c>
      <c r="J308" s="3">
        <f t="shared" si="174"/>
        <v>0</v>
      </c>
      <c r="K308" s="2"/>
      <c r="L308" s="3"/>
      <c r="M308" s="2"/>
      <c r="N308" s="3"/>
      <c r="O308" s="2"/>
      <c r="P308" s="2"/>
      <c r="Q308" s="3">
        <f>P308*O308</f>
        <v>0</v>
      </c>
      <c r="R308" s="2">
        <f t="shared" ref="R308:S310" si="206">K308+M308+P308</f>
        <v>0</v>
      </c>
      <c r="S308" s="3">
        <f t="shared" si="206"/>
        <v>0</v>
      </c>
      <c r="T308" s="2"/>
      <c r="U308" s="3"/>
      <c r="V308" s="2"/>
      <c r="W308" s="3"/>
      <c r="X308" s="2"/>
      <c r="Y308" s="2"/>
      <c r="Z308" s="3">
        <f>X308*Y308</f>
        <v>0</v>
      </c>
      <c r="AA308" s="2">
        <f t="shared" ref="AA308:AB310" si="207">T308+V308+Y308</f>
        <v>0</v>
      </c>
      <c r="AB308" s="3">
        <f t="shared" si="207"/>
        <v>0</v>
      </c>
      <c r="AC308" s="2"/>
      <c r="AD308" s="109" t="b">
        <f t="shared" si="178"/>
        <v>1</v>
      </c>
      <c r="AE308" s="109" t="b">
        <f t="shared" si="179"/>
        <v>1</v>
      </c>
    </row>
    <row r="309" spans="1:31" ht="31.5">
      <c r="A309" s="2"/>
      <c r="B309" s="2" t="s">
        <v>202</v>
      </c>
      <c r="C309" s="2">
        <v>1</v>
      </c>
      <c r="D309" s="3">
        <v>40.200000000000003</v>
      </c>
      <c r="E309" s="2"/>
      <c r="F309" s="3"/>
      <c r="G309" s="108">
        <f t="shared" si="172"/>
        <v>0</v>
      </c>
      <c r="H309" s="108">
        <f t="shared" si="173"/>
        <v>0</v>
      </c>
      <c r="I309" s="2">
        <f t="shared" si="174"/>
        <v>1</v>
      </c>
      <c r="J309" s="3">
        <f t="shared" si="174"/>
        <v>40.200000000000003</v>
      </c>
      <c r="K309" s="2"/>
      <c r="L309" s="3"/>
      <c r="M309" s="2"/>
      <c r="N309" s="3"/>
      <c r="O309" s="3">
        <v>50</v>
      </c>
      <c r="P309" s="2">
        <v>1</v>
      </c>
      <c r="Q309" s="3">
        <f>P309*O309</f>
        <v>50</v>
      </c>
      <c r="R309" s="2">
        <f t="shared" si="206"/>
        <v>1</v>
      </c>
      <c r="S309" s="3">
        <f t="shared" si="206"/>
        <v>50</v>
      </c>
      <c r="T309" s="2"/>
      <c r="U309" s="3"/>
      <c r="V309" s="2"/>
      <c r="W309" s="3"/>
      <c r="X309" s="2">
        <v>50</v>
      </c>
      <c r="Y309" s="2">
        <v>1</v>
      </c>
      <c r="Z309" s="3">
        <f>X309*Y309</f>
        <v>50</v>
      </c>
      <c r="AA309" s="2">
        <f t="shared" si="207"/>
        <v>1</v>
      </c>
      <c r="AB309" s="3">
        <f t="shared" si="207"/>
        <v>50</v>
      </c>
      <c r="AC309" s="2"/>
      <c r="AD309" s="109" t="b">
        <f t="shared" si="178"/>
        <v>1</v>
      </c>
      <c r="AE309" s="109" t="b">
        <f t="shared" si="179"/>
        <v>1</v>
      </c>
    </row>
    <row r="310" spans="1:31" ht="31.5">
      <c r="A310" s="2"/>
      <c r="B310" s="2" t="s">
        <v>203</v>
      </c>
      <c r="C310" s="2">
        <v>0</v>
      </c>
      <c r="D310" s="3">
        <v>0</v>
      </c>
      <c r="E310" s="2"/>
      <c r="F310" s="3"/>
      <c r="G310" s="108" t="e">
        <f t="shared" si="172"/>
        <v>#DIV/0!</v>
      </c>
      <c r="H310" s="108" t="e">
        <f t="shared" si="173"/>
        <v>#DIV/0!</v>
      </c>
      <c r="I310" s="2">
        <f t="shared" si="174"/>
        <v>0</v>
      </c>
      <c r="J310" s="3">
        <f t="shared" si="174"/>
        <v>0</v>
      </c>
      <c r="K310" s="2"/>
      <c r="L310" s="3"/>
      <c r="M310" s="2"/>
      <c r="N310" s="3"/>
      <c r="O310" s="2"/>
      <c r="P310" s="2"/>
      <c r="Q310" s="3">
        <f>P310*O310</f>
        <v>0</v>
      </c>
      <c r="R310" s="2">
        <f t="shared" si="206"/>
        <v>0</v>
      </c>
      <c r="S310" s="3">
        <f t="shared" si="206"/>
        <v>0</v>
      </c>
      <c r="T310" s="2"/>
      <c r="U310" s="3"/>
      <c r="V310" s="2"/>
      <c r="W310" s="3"/>
      <c r="X310" s="2"/>
      <c r="Y310" s="2"/>
      <c r="Z310" s="3">
        <f>X310*Y310</f>
        <v>0</v>
      </c>
      <c r="AA310" s="2">
        <f t="shared" si="207"/>
        <v>0</v>
      </c>
      <c r="AB310" s="3">
        <f t="shared" si="207"/>
        <v>0</v>
      </c>
      <c r="AC310" s="2"/>
      <c r="AD310" s="109" t="b">
        <f t="shared" si="178"/>
        <v>1</v>
      </c>
      <c r="AE310" s="109" t="b">
        <f t="shared" si="179"/>
        <v>1</v>
      </c>
    </row>
    <row r="311" spans="1:31" s="176" customFormat="1">
      <c r="A311" s="4"/>
      <c r="B311" s="4" t="s">
        <v>106</v>
      </c>
      <c r="C311" s="4">
        <f>SUM(C308:C310)</f>
        <v>1</v>
      </c>
      <c r="D311" s="5">
        <f>SUM(D308:D310)</f>
        <v>40.200000000000003</v>
      </c>
      <c r="E311" s="4">
        <f>SUM(E308:E310)</f>
        <v>0</v>
      </c>
      <c r="F311" s="5">
        <f>SUM(F308:F310)</f>
        <v>0</v>
      </c>
      <c r="G311" s="175">
        <f t="shared" si="172"/>
        <v>0</v>
      </c>
      <c r="H311" s="175">
        <f t="shared" si="173"/>
        <v>0</v>
      </c>
      <c r="I311" s="4">
        <f t="shared" ref="I311:N311" si="208">SUM(I308:I310)</f>
        <v>1</v>
      </c>
      <c r="J311" s="5">
        <f t="shared" si="208"/>
        <v>40.200000000000003</v>
      </c>
      <c r="K311" s="4">
        <f t="shared" si="208"/>
        <v>0</v>
      </c>
      <c r="L311" s="5">
        <f t="shared" si="208"/>
        <v>0</v>
      </c>
      <c r="M311" s="4">
        <f t="shared" si="208"/>
        <v>0</v>
      </c>
      <c r="N311" s="5">
        <f t="shared" si="208"/>
        <v>0</v>
      </c>
      <c r="O311" s="4"/>
      <c r="P311" s="4">
        <f t="shared" ref="P311:AB311" si="209">SUM(P308:P310)</f>
        <v>1</v>
      </c>
      <c r="Q311" s="5">
        <f t="shared" si="209"/>
        <v>50</v>
      </c>
      <c r="R311" s="4">
        <f t="shared" si="209"/>
        <v>1</v>
      </c>
      <c r="S311" s="5">
        <f t="shared" si="209"/>
        <v>50</v>
      </c>
      <c r="T311" s="4">
        <f t="shared" si="209"/>
        <v>0</v>
      </c>
      <c r="U311" s="5">
        <f t="shared" si="209"/>
        <v>0</v>
      </c>
      <c r="V311" s="4">
        <f t="shared" si="209"/>
        <v>0</v>
      </c>
      <c r="W311" s="5">
        <f t="shared" si="209"/>
        <v>0</v>
      </c>
      <c r="X311" s="4"/>
      <c r="Y311" s="4">
        <f t="shared" si="209"/>
        <v>1</v>
      </c>
      <c r="Z311" s="5">
        <f t="shared" si="209"/>
        <v>50</v>
      </c>
      <c r="AA311" s="4">
        <f t="shared" si="209"/>
        <v>1</v>
      </c>
      <c r="AB311" s="5">
        <f t="shared" si="209"/>
        <v>50</v>
      </c>
      <c r="AC311" s="4"/>
      <c r="AD311" s="109" t="b">
        <f t="shared" si="178"/>
        <v>0</v>
      </c>
      <c r="AE311" s="109" t="b">
        <f t="shared" si="179"/>
        <v>1</v>
      </c>
    </row>
    <row r="312" spans="1:31" s="176" customFormat="1">
      <c r="A312" s="4">
        <v>15</v>
      </c>
      <c r="B312" s="4" t="s">
        <v>204</v>
      </c>
      <c r="C312" s="4"/>
      <c r="D312" s="5"/>
      <c r="E312" s="4"/>
      <c r="F312" s="5"/>
      <c r="G312" s="108"/>
      <c r="H312" s="108"/>
      <c r="I312" s="4"/>
      <c r="J312" s="5"/>
      <c r="K312" s="4"/>
      <c r="L312" s="5"/>
      <c r="M312" s="4"/>
      <c r="N312" s="5"/>
      <c r="O312" s="4"/>
      <c r="P312" s="4"/>
      <c r="Q312" s="5"/>
      <c r="R312" s="4"/>
      <c r="S312" s="5"/>
      <c r="T312" s="4"/>
      <c r="U312" s="5"/>
      <c r="V312" s="4"/>
      <c r="W312" s="5"/>
      <c r="X312" s="4"/>
      <c r="Y312" s="4"/>
      <c r="Z312" s="5"/>
      <c r="AA312" s="4"/>
      <c r="AB312" s="5"/>
      <c r="AC312" s="4"/>
      <c r="AD312" s="109" t="b">
        <f t="shared" si="178"/>
        <v>1</v>
      </c>
      <c r="AE312" s="109" t="b">
        <f t="shared" si="179"/>
        <v>1</v>
      </c>
    </row>
    <row r="313" spans="1:31">
      <c r="A313" s="2">
        <v>15.01</v>
      </c>
      <c r="B313" s="2" t="s">
        <v>205</v>
      </c>
      <c r="C313" s="2">
        <v>0</v>
      </c>
      <c r="D313" s="3">
        <v>0</v>
      </c>
      <c r="E313" s="2"/>
      <c r="F313" s="3"/>
      <c r="G313" s="108" t="e">
        <f t="shared" si="172"/>
        <v>#DIV/0!</v>
      </c>
      <c r="H313" s="108" t="e">
        <f t="shared" si="173"/>
        <v>#DIV/0!</v>
      </c>
      <c r="I313" s="2">
        <f t="shared" si="174"/>
        <v>0</v>
      </c>
      <c r="J313" s="3">
        <f t="shared" si="174"/>
        <v>0</v>
      </c>
      <c r="K313" s="2"/>
      <c r="L313" s="3"/>
      <c r="M313" s="2"/>
      <c r="N313" s="3"/>
      <c r="O313" s="2">
        <v>0.03</v>
      </c>
      <c r="P313" s="2"/>
      <c r="Q313" s="3">
        <f>P313*O313</f>
        <v>0</v>
      </c>
      <c r="R313" s="2">
        <f>K313+M313+P313</f>
        <v>0</v>
      </c>
      <c r="S313" s="3">
        <f>L313+N313+Q313</f>
        <v>0</v>
      </c>
      <c r="T313" s="2"/>
      <c r="U313" s="3"/>
      <c r="V313" s="2"/>
      <c r="W313" s="3"/>
      <c r="X313" s="2">
        <v>0.03</v>
      </c>
      <c r="Y313" s="2"/>
      <c r="Z313" s="3">
        <f>X313*Y313</f>
        <v>0</v>
      </c>
      <c r="AA313" s="2">
        <f>T313+V313+Y313</f>
        <v>0</v>
      </c>
      <c r="AB313" s="3">
        <f>U313+W313+Z313</f>
        <v>0</v>
      </c>
      <c r="AC313" s="2"/>
      <c r="AD313" s="109" t="b">
        <f t="shared" si="178"/>
        <v>1</v>
      </c>
      <c r="AE313" s="109" t="b">
        <f t="shared" si="179"/>
        <v>1</v>
      </c>
    </row>
    <row r="314" spans="1:31">
      <c r="A314" s="2">
        <v>15.02</v>
      </c>
      <c r="B314" s="2" t="s">
        <v>206</v>
      </c>
      <c r="C314" s="2">
        <v>0</v>
      </c>
      <c r="D314" s="3">
        <v>0</v>
      </c>
      <c r="E314" s="2"/>
      <c r="F314" s="3"/>
      <c r="G314" s="108" t="e">
        <f t="shared" si="172"/>
        <v>#DIV/0!</v>
      </c>
      <c r="H314" s="108" t="e">
        <f t="shared" si="173"/>
        <v>#DIV/0!</v>
      </c>
      <c r="I314" s="2">
        <f t="shared" si="174"/>
        <v>0</v>
      </c>
      <c r="J314" s="3">
        <f t="shared" si="174"/>
        <v>0</v>
      </c>
      <c r="K314" s="2"/>
      <c r="L314" s="3"/>
      <c r="M314" s="2"/>
      <c r="N314" s="3"/>
      <c r="O314" s="2">
        <v>0.1</v>
      </c>
      <c r="P314" s="2"/>
      <c r="Q314" s="3">
        <f>P314*O314</f>
        <v>0</v>
      </c>
      <c r="R314" s="2">
        <f>K314+M314+P314</f>
        <v>0</v>
      </c>
      <c r="S314" s="3">
        <f>L314+N314+Q314</f>
        <v>0</v>
      </c>
      <c r="T314" s="2"/>
      <c r="U314" s="3"/>
      <c r="V314" s="2"/>
      <c r="W314" s="3"/>
      <c r="X314" s="2">
        <v>0.1</v>
      </c>
      <c r="Y314" s="2"/>
      <c r="Z314" s="3">
        <f>X314*Y314</f>
        <v>0</v>
      </c>
      <c r="AA314" s="2">
        <f>T314+V314+Y314</f>
        <v>0</v>
      </c>
      <c r="AB314" s="3">
        <f>U314+W314+Z314</f>
        <v>0</v>
      </c>
      <c r="AC314" s="2"/>
      <c r="AD314" s="109" t="b">
        <f t="shared" si="178"/>
        <v>1</v>
      </c>
      <c r="AE314" s="109" t="b">
        <f t="shared" si="179"/>
        <v>1</v>
      </c>
    </row>
    <row r="315" spans="1:31" s="176" customFormat="1">
      <c r="A315" s="4"/>
      <c r="B315" s="4" t="s">
        <v>106</v>
      </c>
      <c r="C315" s="4">
        <f>SUM(C313:C314)</f>
        <v>0</v>
      </c>
      <c r="D315" s="5">
        <f>SUM(D313:D314)</f>
        <v>0</v>
      </c>
      <c r="E315" s="4">
        <f>SUM(E313:E314)</f>
        <v>0</v>
      </c>
      <c r="F315" s="5">
        <f>SUM(F313:F314)</f>
        <v>0</v>
      </c>
      <c r="G315" s="175" t="e">
        <f t="shared" si="172"/>
        <v>#DIV/0!</v>
      </c>
      <c r="H315" s="175" t="e">
        <f t="shared" si="173"/>
        <v>#DIV/0!</v>
      </c>
      <c r="I315" s="4">
        <f t="shared" ref="I315:AB315" si="210">SUM(I313:I314)</f>
        <v>0</v>
      </c>
      <c r="J315" s="5">
        <f t="shared" si="210"/>
        <v>0</v>
      </c>
      <c r="K315" s="4">
        <f t="shared" si="210"/>
        <v>0</v>
      </c>
      <c r="L315" s="5">
        <f t="shared" si="210"/>
        <v>0</v>
      </c>
      <c r="M315" s="4">
        <f t="shared" si="210"/>
        <v>0</v>
      </c>
      <c r="N315" s="5">
        <f t="shared" si="210"/>
        <v>0</v>
      </c>
      <c r="O315" s="4">
        <f t="shared" si="210"/>
        <v>0.13</v>
      </c>
      <c r="P315" s="4">
        <f t="shared" si="210"/>
        <v>0</v>
      </c>
      <c r="Q315" s="5">
        <f t="shared" si="210"/>
        <v>0</v>
      </c>
      <c r="R315" s="4">
        <f t="shared" si="210"/>
        <v>0</v>
      </c>
      <c r="S315" s="5">
        <f t="shared" si="210"/>
        <v>0</v>
      </c>
      <c r="T315" s="4">
        <f t="shared" si="210"/>
        <v>0</v>
      </c>
      <c r="U315" s="5">
        <f t="shared" si="210"/>
        <v>0</v>
      </c>
      <c r="V315" s="4">
        <f t="shared" si="210"/>
        <v>0</v>
      </c>
      <c r="W315" s="5">
        <f t="shared" si="210"/>
        <v>0</v>
      </c>
      <c r="X315" s="4">
        <v>0.13</v>
      </c>
      <c r="Y315" s="4">
        <f t="shared" si="210"/>
        <v>0</v>
      </c>
      <c r="Z315" s="5">
        <f t="shared" si="210"/>
        <v>0</v>
      </c>
      <c r="AA315" s="4">
        <f t="shared" si="210"/>
        <v>0</v>
      </c>
      <c r="AB315" s="5">
        <f t="shared" si="210"/>
        <v>0</v>
      </c>
      <c r="AC315" s="4"/>
      <c r="AD315" s="109" t="b">
        <f t="shared" si="178"/>
        <v>1</v>
      </c>
      <c r="AE315" s="109" t="b">
        <f t="shared" si="179"/>
        <v>1</v>
      </c>
    </row>
    <row r="316" spans="1:31" s="176" customFormat="1">
      <c r="A316" s="4" t="s">
        <v>207</v>
      </c>
      <c r="B316" s="4" t="s">
        <v>208</v>
      </c>
      <c r="C316" s="4"/>
      <c r="D316" s="5"/>
      <c r="E316" s="4"/>
      <c r="F316" s="5"/>
      <c r="G316" s="108"/>
      <c r="H316" s="108"/>
      <c r="I316" s="4"/>
      <c r="J316" s="5"/>
      <c r="K316" s="4"/>
      <c r="L316" s="5"/>
      <c r="M316" s="4"/>
      <c r="N316" s="5"/>
      <c r="O316" s="4"/>
      <c r="P316" s="4"/>
      <c r="Q316" s="5"/>
      <c r="R316" s="4"/>
      <c r="S316" s="5"/>
      <c r="T316" s="4"/>
      <c r="U316" s="5"/>
      <c r="V316" s="4"/>
      <c r="W316" s="5"/>
      <c r="X316" s="4"/>
      <c r="Y316" s="4"/>
      <c r="Z316" s="5"/>
      <c r="AA316" s="4"/>
      <c r="AB316" s="5"/>
      <c r="AC316" s="4"/>
      <c r="AD316" s="109" t="b">
        <f t="shared" si="178"/>
        <v>1</v>
      </c>
      <c r="AE316" s="109" t="b">
        <f t="shared" si="179"/>
        <v>1</v>
      </c>
    </row>
    <row r="317" spans="1:31" s="176" customFormat="1">
      <c r="A317" s="4">
        <v>16</v>
      </c>
      <c r="B317" s="4" t="s">
        <v>209</v>
      </c>
      <c r="C317" s="4"/>
      <c r="D317" s="5"/>
      <c r="E317" s="4"/>
      <c r="F317" s="5"/>
      <c r="G317" s="108"/>
      <c r="H317" s="108"/>
      <c r="I317" s="4"/>
      <c r="J317" s="5"/>
      <c r="K317" s="4"/>
      <c r="L317" s="5"/>
      <c r="M317" s="4"/>
      <c r="N317" s="5"/>
      <c r="O317" s="4"/>
      <c r="P317" s="4"/>
      <c r="Q317" s="5"/>
      <c r="R317" s="4"/>
      <c r="S317" s="5"/>
      <c r="T317" s="4"/>
      <c r="U317" s="5"/>
      <c r="V317" s="4"/>
      <c r="W317" s="5"/>
      <c r="X317" s="4"/>
      <c r="Y317" s="4"/>
      <c r="Z317" s="5"/>
      <c r="AA317" s="4"/>
      <c r="AB317" s="5"/>
      <c r="AC317" s="4"/>
      <c r="AD317" s="109" t="b">
        <f t="shared" si="178"/>
        <v>1</v>
      </c>
      <c r="AE317" s="109" t="b">
        <f t="shared" si="179"/>
        <v>1</v>
      </c>
    </row>
    <row r="318" spans="1:31">
      <c r="A318" s="2">
        <v>16.010000000000002</v>
      </c>
      <c r="B318" s="2" t="s">
        <v>210</v>
      </c>
      <c r="C318" s="2"/>
      <c r="D318" s="3"/>
      <c r="E318" s="2"/>
      <c r="F318" s="3"/>
      <c r="G318" s="108"/>
      <c r="H318" s="108"/>
      <c r="I318" s="2"/>
      <c r="J318" s="3"/>
      <c r="K318" s="2"/>
      <c r="L318" s="3"/>
      <c r="M318" s="2"/>
      <c r="N318" s="3"/>
      <c r="O318" s="2"/>
      <c r="P318" s="2"/>
      <c r="Q318" s="3"/>
      <c r="R318" s="2"/>
      <c r="S318" s="3"/>
      <c r="T318" s="2"/>
      <c r="U318" s="3"/>
      <c r="V318" s="2"/>
      <c r="W318" s="3"/>
      <c r="X318" s="2"/>
      <c r="Y318" s="2"/>
      <c r="Z318" s="3"/>
      <c r="AA318" s="2"/>
      <c r="AB318" s="3"/>
      <c r="AC318" s="2"/>
      <c r="AD318" s="109" t="b">
        <f t="shared" si="178"/>
        <v>1</v>
      </c>
      <c r="AE318" s="109" t="b">
        <f t="shared" si="179"/>
        <v>1</v>
      </c>
    </row>
    <row r="319" spans="1:31">
      <c r="A319" s="2"/>
      <c r="B319" s="2" t="s">
        <v>125</v>
      </c>
      <c r="C319" s="2">
        <v>98</v>
      </c>
      <c r="D319" s="3">
        <v>0.49</v>
      </c>
      <c r="E319" s="2">
        <f t="shared" ref="E319:F321" si="211">C319</f>
        <v>98</v>
      </c>
      <c r="F319" s="3">
        <f t="shared" si="211"/>
        <v>0.49</v>
      </c>
      <c r="G319" s="108">
        <f t="shared" si="172"/>
        <v>1</v>
      </c>
      <c r="H319" s="108">
        <f t="shared" si="173"/>
        <v>1</v>
      </c>
      <c r="I319" s="2">
        <f t="shared" si="174"/>
        <v>0</v>
      </c>
      <c r="J319" s="3">
        <f t="shared" si="174"/>
        <v>0</v>
      </c>
      <c r="K319" s="2"/>
      <c r="L319" s="3"/>
      <c r="M319" s="2"/>
      <c r="N319" s="3"/>
      <c r="O319" s="2">
        <v>5.0000000000000001E-3</v>
      </c>
      <c r="P319" s="2">
        <f>P264</f>
        <v>136</v>
      </c>
      <c r="Q319" s="3">
        <f>P319*O319</f>
        <v>0.68</v>
      </c>
      <c r="R319" s="2">
        <f t="shared" ref="R319:S321" si="212">K319+M319+P319</f>
        <v>136</v>
      </c>
      <c r="S319" s="3">
        <f t="shared" si="212"/>
        <v>0.68</v>
      </c>
      <c r="T319" s="2"/>
      <c r="U319" s="3"/>
      <c r="V319" s="2"/>
      <c r="W319" s="3"/>
      <c r="X319" s="2">
        <v>5.0000000000000001E-3</v>
      </c>
      <c r="Y319" s="2">
        <v>136</v>
      </c>
      <c r="Z319" s="3">
        <f>X319*Y319</f>
        <v>0.68</v>
      </c>
      <c r="AA319" s="2">
        <f t="shared" ref="AA319:AB321" si="213">T319+V319+Y319</f>
        <v>136</v>
      </c>
      <c r="AB319" s="3">
        <f t="shared" si="213"/>
        <v>0.68</v>
      </c>
      <c r="AC319" s="2"/>
      <c r="AD319" s="109" t="b">
        <f t="shared" si="178"/>
        <v>1</v>
      </c>
      <c r="AE319" s="109" t="b">
        <f t="shared" si="179"/>
        <v>1</v>
      </c>
    </row>
    <row r="320" spans="1:31">
      <c r="A320" s="2"/>
      <c r="B320" s="2" t="s">
        <v>173</v>
      </c>
      <c r="C320" s="2">
        <v>100</v>
      </c>
      <c r="D320" s="3">
        <v>0.5</v>
      </c>
      <c r="E320" s="2">
        <f t="shared" si="211"/>
        <v>100</v>
      </c>
      <c r="F320" s="3">
        <f t="shared" si="211"/>
        <v>0.5</v>
      </c>
      <c r="G320" s="108">
        <f t="shared" si="172"/>
        <v>1</v>
      </c>
      <c r="H320" s="108">
        <f t="shared" si="173"/>
        <v>1</v>
      </c>
      <c r="I320" s="2">
        <f t="shared" si="174"/>
        <v>0</v>
      </c>
      <c r="J320" s="3">
        <f t="shared" si="174"/>
        <v>0</v>
      </c>
      <c r="K320" s="2"/>
      <c r="L320" s="3"/>
      <c r="M320" s="2"/>
      <c r="N320" s="3"/>
      <c r="O320" s="2">
        <v>5.0000000000000001E-3</v>
      </c>
      <c r="P320" s="2">
        <f>P265</f>
        <v>116</v>
      </c>
      <c r="Q320" s="3">
        <f>P320*O320</f>
        <v>0.57999999999999996</v>
      </c>
      <c r="R320" s="2">
        <f t="shared" si="212"/>
        <v>116</v>
      </c>
      <c r="S320" s="3">
        <f t="shared" si="212"/>
        <v>0.57999999999999996</v>
      </c>
      <c r="T320" s="2"/>
      <c r="U320" s="3"/>
      <c r="V320" s="2"/>
      <c r="W320" s="3"/>
      <c r="X320" s="2">
        <v>5.0000000000000001E-3</v>
      </c>
      <c r="Y320" s="2">
        <v>116</v>
      </c>
      <c r="Z320" s="3">
        <f>X320*Y320</f>
        <v>0.57999999999999996</v>
      </c>
      <c r="AA320" s="2">
        <f t="shared" si="213"/>
        <v>116</v>
      </c>
      <c r="AB320" s="3">
        <f t="shared" si="213"/>
        <v>0.57999999999999996</v>
      </c>
      <c r="AC320" s="2"/>
      <c r="AD320" s="109" t="b">
        <f t="shared" si="178"/>
        <v>1</v>
      </c>
      <c r="AE320" s="109" t="b">
        <f t="shared" si="179"/>
        <v>1</v>
      </c>
    </row>
    <row r="321" spans="1:31" ht="31.5">
      <c r="A321" s="2">
        <v>16.02</v>
      </c>
      <c r="B321" s="2" t="s">
        <v>211</v>
      </c>
      <c r="C321" s="2">
        <v>416</v>
      </c>
      <c r="D321" s="3">
        <v>2.08</v>
      </c>
      <c r="E321" s="2">
        <f t="shared" si="211"/>
        <v>416</v>
      </c>
      <c r="F321" s="3">
        <f t="shared" si="211"/>
        <v>2.08</v>
      </c>
      <c r="G321" s="108">
        <f t="shared" si="172"/>
        <v>1</v>
      </c>
      <c r="H321" s="108">
        <f t="shared" si="173"/>
        <v>1</v>
      </c>
      <c r="I321" s="2">
        <f t="shared" si="174"/>
        <v>0</v>
      </c>
      <c r="J321" s="3">
        <f t="shared" si="174"/>
        <v>0</v>
      </c>
      <c r="K321" s="2"/>
      <c r="L321" s="3"/>
      <c r="M321" s="2"/>
      <c r="N321" s="3"/>
      <c r="O321" s="2">
        <v>5.0000000000000001E-3</v>
      </c>
      <c r="P321" s="2">
        <f>P266</f>
        <v>356</v>
      </c>
      <c r="Q321" s="3">
        <f>P321*O321</f>
        <v>1.78</v>
      </c>
      <c r="R321" s="2">
        <f t="shared" si="212"/>
        <v>356</v>
      </c>
      <c r="S321" s="3">
        <f t="shared" si="212"/>
        <v>1.78</v>
      </c>
      <c r="T321" s="2"/>
      <c r="U321" s="3"/>
      <c r="V321" s="2"/>
      <c r="W321" s="3"/>
      <c r="X321" s="2">
        <v>5.0000000000000001E-3</v>
      </c>
      <c r="Y321" s="2">
        <v>356</v>
      </c>
      <c r="Z321" s="3">
        <f>X321*Y321</f>
        <v>1.78</v>
      </c>
      <c r="AA321" s="2">
        <f t="shared" si="213"/>
        <v>356</v>
      </c>
      <c r="AB321" s="3">
        <f t="shared" si="213"/>
        <v>1.78</v>
      </c>
      <c r="AC321" s="2"/>
      <c r="AD321" s="109" t="b">
        <f t="shared" si="178"/>
        <v>1</v>
      </c>
      <c r="AE321" s="109" t="b">
        <f t="shared" si="179"/>
        <v>1</v>
      </c>
    </row>
    <row r="322" spans="1:31" s="176" customFormat="1">
      <c r="A322" s="4"/>
      <c r="B322" s="4" t="s">
        <v>108</v>
      </c>
      <c r="C322" s="4">
        <f>SUM(C318:C321)</f>
        <v>614</v>
      </c>
      <c r="D322" s="5">
        <f>SUM(D318:D321)</f>
        <v>3.0700000000000003</v>
      </c>
      <c r="E322" s="4">
        <f>SUM(E318:E321)</f>
        <v>614</v>
      </c>
      <c r="F322" s="5">
        <f>SUM(F318:F321)</f>
        <v>3.0700000000000003</v>
      </c>
      <c r="G322" s="175">
        <f t="shared" si="172"/>
        <v>1</v>
      </c>
      <c r="H322" s="175">
        <f t="shared" si="173"/>
        <v>1</v>
      </c>
      <c r="I322" s="4">
        <f t="shared" ref="I322:AB322" si="214">SUM(I318:I321)</f>
        <v>0</v>
      </c>
      <c r="J322" s="5">
        <f t="shared" si="214"/>
        <v>0</v>
      </c>
      <c r="K322" s="4">
        <f t="shared" si="214"/>
        <v>0</v>
      </c>
      <c r="L322" s="5">
        <f t="shared" si="214"/>
        <v>0</v>
      </c>
      <c r="M322" s="4">
        <f t="shared" si="214"/>
        <v>0</v>
      </c>
      <c r="N322" s="5">
        <f t="shared" si="214"/>
        <v>0</v>
      </c>
      <c r="O322" s="4">
        <f t="shared" si="214"/>
        <v>1.4999999999999999E-2</v>
      </c>
      <c r="P322" s="4">
        <f t="shared" si="214"/>
        <v>608</v>
      </c>
      <c r="Q322" s="5">
        <f t="shared" si="214"/>
        <v>3.04</v>
      </c>
      <c r="R322" s="4">
        <f t="shared" si="214"/>
        <v>608</v>
      </c>
      <c r="S322" s="5">
        <f t="shared" si="214"/>
        <v>3.04</v>
      </c>
      <c r="T322" s="4">
        <f t="shared" si="214"/>
        <v>0</v>
      </c>
      <c r="U322" s="5">
        <f t="shared" si="214"/>
        <v>0</v>
      </c>
      <c r="V322" s="4">
        <f t="shared" si="214"/>
        <v>0</v>
      </c>
      <c r="W322" s="5">
        <f t="shared" si="214"/>
        <v>0</v>
      </c>
      <c r="X322" s="4">
        <v>1.4999999999999999E-2</v>
      </c>
      <c r="Y322" s="4">
        <f t="shared" si="214"/>
        <v>608</v>
      </c>
      <c r="Z322" s="5">
        <f t="shared" si="214"/>
        <v>3.04</v>
      </c>
      <c r="AA322" s="4">
        <f t="shared" si="214"/>
        <v>608</v>
      </c>
      <c r="AB322" s="5">
        <f t="shared" si="214"/>
        <v>3.04</v>
      </c>
      <c r="AC322" s="4"/>
      <c r="AD322" s="109" t="b">
        <f t="shared" si="178"/>
        <v>0</v>
      </c>
      <c r="AE322" s="109" t="b">
        <f t="shared" si="179"/>
        <v>1</v>
      </c>
    </row>
    <row r="323" spans="1:31" s="176" customFormat="1">
      <c r="A323" s="4">
        <v>17</v>
      </c>
      <c r="B323" s="4" t="s">
        <v>212</v>
      </c>
      <c r="C323" s="4"/>
      <c r="D323" s="5"/>
      <c r="E323" s="4"/>
      <c r="F323" s="5"/>
      <c r="G323" s="108"/>
      <c r="H323" s="108"/>
      <c r="I323" s="4"/>
      <c r="J323" s="5"/>
      <c r="K323" s="4"/>
      <c r="L323" s="5"/>
      <c r="M323" s="4"/>
      <c r="N323" s="5"/>
      <c r="O323" s="4"/>
      <c r="P323" s="4"/>
      <c r="Q323" s="5"/>
      <c r="R323" s="4"/>
      <c r="S323" s="5"/>
      <c r="T323" s="4"/>
      <c r="U323" s="5"/>
      <c r="V323" s="4"/>
      <c r="W323" s="5"/>
      <c r="X323" s="4"/>
      <c r="Y323" s="4"/>
      <c r="Z323" s="5"/>
      <c r="AA323" s="4"/>
      <c r="AB323" s="5"/>
      <c r="AC323" s="4"/>
      <c r="AD323" s="109" t="b">
        <f t="shared" si="178"/>
        <v>1</v>
      </c>
      <c r="AE323" s="109" t="b">
        <f t="shared" si="179"/>
        <v>1</v>
      </c>
    </row>
    <row r="324" spans="1:31">
      <c r="A324" s="2">
        <v>17.010000000000002</v>
      </c>
      <c r="B324" s="2" t="s">
        <v>210</v>
      </c>
      <c r="C324" s="2">
        <v>69</v>
      </c>
      <c r="D324" s="3">
        <v>3.45</v>
      </c>
      <c r="E324" s="2">
        <v>68</v>
      </c>
      <c r="F324" s="3">
        <v>3.4</v>
      </c>
      <c r="G324" s="108">
        <f t="shared" si="172"/>
        <v>0.98550724637681164</v>
      </c>
      <c r="H324" s="108">
        <f t="shared" si="173"/>
        <v>0.98550724637681153</v>
      </c>
      <c r="I324" s="2">
        <f t="shared" si="174"/>
        <v>1</v>
      </c>
      <c r="J324" s="3">
        <f t="shared" si="174"/>
        <v>5.0000000000000266E-2</v>
      </c>
      <c r="K324" s="2"/>
      <c r="L324" s="3"/>
      <c r="M324" s="2"/>
      <c r="N324" s="3"/>
      <c r="O324" s="2">
        <v>0.05</v>
      </c>
      <c r="P324" s="2">
        <v>68</v>
      </c>
      <c r="Q324" s="3">
        <f>P324*O324</f>
        <v>3.4000000000000004</v>
      </c>
      <c r="R324" s="2">
        <f>K324+M324+P324</f>
        <v>68</v>
      </c>
      <c r="S324" s="3">
        <f>L324+N324+Q324</f>
        <v>3.4000000000000004</v>
      </c>
      <c r="T324" s="2"/>
      <c r="U324" s="3"/>
      <c r="V324" s="2"/>
      <c r="W324" s="3"/>
      <c r="X324" s="2">
        <v>0.05</v>
      </c>
      <c r="Y324" s="2">
        <v>68</v>
      </c>
      <c r="Z324" s="3">
        <f>X324*Y324</f>
        <v>3.4000000000000004</v>
      </c>
      <c r="AA324" s="2">
        <f>T324+V324+Y324</f>
        <v>68</v>
      </c>
      <c r="AB324" s="3">
        <f>U324+W324+Z324</f>
        <v>3.4000000000000004</v>
      </c>
      <c r="AC324" s="2"/>
      <c r="AD324" s="109" t="b">
        <f t="shared" si="178"/>
        <v>1</v>
      </c>
      <c r="AE324" s="109" t="b">
        <f t="shared" si="179"/>
        <v>1</v>
      </c>
    </row>
    <row r="325" spans="1:31">
      <c r="A325" s="2">
        <v>17.02</v>
      </c>
      <c r="B325" s="2" t="s">
        <v>206</v>
      </c>
      <c r="C325" s="2">
        <v>62</v>
      </c>
      <c r="D325" s="3">
        <v>4.3400000000000007</v>
      </c>
      <c r="E325" s="2">
        <v>60</v>
      </c>
      <c r="F325" s="3">
        <v>4.2</v>
      </c>
      <c r="G325" s="108">
        <f t="shared" si="172"/>
        <v>0.967741935483871</v>
      </c>
      <c r="H325" s="108">
        <f t="shared" si="173"/>
        <v>0.96774193548387089</v>
      </c>
      <c r="I325" s="2">
        <f>C325-E325</f>
        <v>2</v>
      </c>
      <c r="J325" s="3">
        <f>D325-F325</f>
        <v>0.14000000000000057</v>
      </c>
      <c r="K325" s="2"/>
      <c r="L325" s="3"/>
      <c r="M325" s="2"/>
      <c r="N325" s="3"/>
      <c r="O325" s="2">
        <v>7.0000000000000007E-2</v>
      </c>
      <c r="P325" s="2">
        <v>60</v>
      </c>
      <c r="Q325" s="3">
        <f>P325*O325</f>
        <v>4.2</v>
      </c>
      <c r="R325" s="2">
        <f>K325+M325+P325</f>
        <v>60</v>
      </c>
      <c r="S325" s="3">
        <f>L325+N325+Q325</f>
        <v>4.2</v>
      </c>
      <c r="T325" s="2"/>
      <c r="U325" s="3"/>
      <c r="V325" s="2"/>
      <c r="W325" s="3"/>
      <c r="X325" s="2">
        <v>7.0000000000000007E-2</v>
      </c>
      <c r="Y325" s="2">
        <v>60</v>
      </c>
      <c r="Z325" s="3">
        <f>X325*Y325</f>
        <v>4.2</v>
      </c>
      <c r="AA325" s="2">
        <f>T325+V325+Y325</f>
        <v>60</v>
      </c>
      <c r="AB325" s="3">
        <f>U325+W325+Z325</f>
        <v>4.2</v>
      </c>
      <c r="AC325" s="2"/>
      <c r="AD325" s="109" t="b">
        <f t="shared" si="178"/>
        <v>1</v>
      </c>
      <c r="AE325" s="109" t="b">
        <f t="shared" si="179"/>
        <v>1</v>
      </c>
    </row>
    <row r="326" spans="1:31" s="176" customFormat="1">
      <c r="A326" s="4"/>
      <c r="B326" s="4" t="s">
        <v>108</v>
      </c>
      <c r="C326" s="4">
        <f>SUM(C324:C325)</f>
        <v>131</v>
      </c>
      <c r="D326" s="5">
        <f>SUM(D324:D325)</f>
        <v>7.7900000000000009</v>
      </c>
      <c r="E326" s="4">
        <f>SUM(E324:E325)</f>
        <v>128</v>
      </c>
      <c r="F326" s="5">
        <f>SUM(F324:F325)</f>
        <v>7.6</v>
      </c>
      <c r="G326" s="175">
        <f t="shared" si="172"/>
        <v>0.97709923664122134</v>
      </c>
      <c r="H326" s="175">
        <f t="shared" si="173"/>
        <v>0.97560975609756084</v>
      </c>
      <c r="I326" s="4">
        <f t="shared" ref="I326:AB326" si="215">SUM(I324:I325)</f>
        <v>3</v>
      </c>
      <c r="J326" s="5">
        <f t="shared" si="215"/>
        <v>0.19000000000000083</v>
      </c>
      <c r="K326" s="4">
        <f t="shared" si="215"/>
        <v>0</v>
      </c>
      <c r="L326" s="5">
        <f t="shared" si="215"/>
        <v>0</v>
      </c>
      <c r="M326" s="4">
        <f t="shared" si="215"/>
        <v>0</v>
      </c>
      <c r="N326" s="5">
        <f t="shared" si="215"/>
        <v>0</v>
      </c>
      <c r="O326" s="4">
        <f t="shared" si="215"/>
        <v>0.12000000000000001</v>
      </c>
      <c r="P326" s="4">
        <f t="shared" si="215"/>
        <v>128</v>
      </c>
      <c r="Q326" s="5">
        <f t="shared" si="215"/>
        <v>7.6000000000000005</v>
      </c>
      <c r="R326" s="4">
        <f t="shared" si="215"/>
        <v>128</v>
      </c>
      <c r="S326" s="5">
        <f t="shared" si="215"/>
        <v>7.6000000000000005</v>
      </c>
      <c r="T326" s="4">
        <f t="shared" si="215"/>
        <v>0</v>
      </c>
      <c r="U326" s="5">
        <f t="shared" si="215"/>
        <v>0</v>
      </c>
      <c r="V326" s="4">
        <f t="shared" si="215"/>
        <v>0</v>
      </c>
      <c r="W326" s="5">
        <f t="shared" si="215"/>
        <v>0</v>
      </c>
      <c r="X326" s="4">
        <v>0.12000000000000001</v>
      </c>
      <c r="Y326" s="4">
        <f t="shared" si="215"/>
        <v>128</v>
      </c>
      <c r="Z326" s="5">
        <f t="shared" si="215"/>
        <v>7.6000000000000005</v>
      </c>
      <c r="AA326" s="4">
        <f t="shared" si="215"/>
        <v>128</v>
      </c>
      <c r="AB326" s="5">
        <f t="shared" si="215"/>
        <v>7.6000000000000005</v>
      </c>
      <c r="AC326" s="4"/>
      <c r="AD326" s="109" t="b">
        <f t="shared" si="178"/>
        <v>0</v>
      </c>
      <c r="AE326" s="109" t="b">
        <f t="shared" si="179"/>
        <v>1</v>
      </c>
    </row>
    <row r="327" spans="1:31" s="176" customFormat="1" ht="63">
      <c r="A327" s="4">
        <v>18</v>
      </c>
      <c r="B327" s="4" t="s">
        <v>213</v>
      </c>
      <c r="C327" s="4"/>
      <c r="D327" s="5"/>
      <c r="E327" s="4"/>
      <c r="F327" s="5"/>
      <c r="G327" s="108"/>
      <c r="H327" s="108"/>
      <c r="I327" s="4"/>
      <c r="J327" s="5"/>
      <c r="K327" s="4"/>
      <c r="L327" s="5"/>
      <c r="M327" s="4"/>
      <c r="N327" s="5"/>
      <c r="O327" s="4"/>
      <c r="P327" s="4"/>
      <c r="Q327" s="5"/>
      <c r="R327" s="4"/>
      <c r="S327" s="5"/>
      <c r="T327" s="4"/>
      <c r="U327" s="5"/>
      <c r="V327" s="4"/>
      <c r="W327" s="5"/>
      <c r="X327" s="4"/>
      <c r="Y327" s="4"/>
      <c r="Z327" s="5"/>
      <c r="AA327" s="4"/>
      <c r="AB327" s="5"/>
      <c r="AC327" s="4"/>
      <c r="AD327" s="109" t="b">
        <f t="shared" si="178"/>
        <v>1</v>
      </c>
      <c r="AE327" s="109" t="b">
        <f t="shared" si="179"/>
        <v>1</v>
      </c>
    </row>
    <row r="328" spans="1:31">
      <c r="A328" s="2">
        <v>18.010000000000002</v>
      </c>
      <c r="B328" s="2" t="s">
        <v>214</v>
      </c>
      <c r="C328" s="2">
        <v>0</v>
      </c>
      <c r="D328" s="3">
        <v>0</v>
      </c>
      <c r="E328" s="2"/>
      <c r="F328" s="3"/>
      <c r="G328" s="108" t="e">
        <f t="shared" ref="G328:G391" si="216">E328/C328</f>
        <v>#DIV/0!</v>
      </c>
      <c r="H328" s="108" t="e">
        <f t="shared" ref="H328:H391" si="217">F328/D328</f>
        <v>#DIV/0!</v>
      </c>
      <c r="I328" s="2">
        <f>C328-E328</f>
        <v>0</v>
      </c>
      <c r="J328" s="3">
        <f>D328-F328</f>
        <v>0</v>
      </c>
      <c r="K328" s="2"/>
      <c r="L328" s="3"/>
      <c r="M328" s="2"/>
      <c r="N328" s="3"/>
      <c r="O328" s="2">
        <v>4.0000000000000001E-3</v>
      </c>
      <c r="P328" s="2"/>
      <c r="Q328" s="3">
        <f>P328*O328</f>
        <v>0</v>
      </c>
      <c r="R328" s="2">
        <f>K328+M328+P328</f>
        <v>0</v>
      </c>
      <c r="S328" s="3">
        <f>L328+N328+Q328</f>
        <v>0</v>
      </c>
      <c r="T328" s="2"/>
      <c r="U328" s="3"/>
      <c r="V328" s="2"/>
      <c r="W328" s="3"/>
      <c r="X328" s="2">
        <v>4.0000000000000001E-3</v>
      </c>
      <c r="Y328" s="2"/>
      <c r="Z328" s="3">
        <f>X328*Y328</f>
        <v>0</v>
      </c>
      <c r="AA328" s="2">
        <f>T328+V328+Y328</f>
        <v>0</v>
      </c>
      <c r="AB328" s="3">
        <f>U328+W328+Z328</f>
        <v>0</v>
      </c>
      <c r="AC328" s="2"/>
      <c r="AD328" s="109" t="b">
        <f t="shared" ref="AD328:AD391" si="218">X328*Y328=Z328</f>
        <v>1</v>
      </c>
      <c r="AE328" s="109" t="b">
        <f t="shared" ref="AE328:AE391" si="219">U328+W328+Z328=AB328</f>
        <v>1</v>
      </c>
    </row>
    <row r="329" spans="1:31" ht="31.5">
      <c r="A329" s="2">
        <f>+A328+0.01</f>
        <v>18.020000000000003</v>
      </c>
      <c r="B329" s="2" t="s">
        <v>215</v>
      </c>
      <c r="C329" s="2">
        <v>0</v>
      </c>
      <c r="D329" s="3">
        <v>0</v>
      </c>
      <c r="E329" s="2"/>
      <c r="F329" s="3"/>
      <c r="G329" s="108" t="e">
        <f t="shared" si="216"/>
        <v>#DIV/0!</v>
      </c>
      <c r="H329" s="108" t="e">
        <f t="shared" si="217"/>
        <v>#DIV/0!</v>
      </c>
      <c r="I329" s="2">
        <f>C329-E329</f>
        <v>0</v>
      </c>
      <c r="J329" s="3">
        <f>D329-F329</f>
        <v>0</v>
      </c>
      <c r="K329" s="2"/>
      <c r="L329" s="3"/>
      <c r="M329" s="2"/>
      <c r="N329" s="3"/>
      <c r="O329" s="2">
        <v>4.0000000000000001E-3</v>
      </c>
      <c r="P329" s="2"/>
      <c r="Q329" s="3">
        <f>P329*O329</f>
        <v>0</v>
      </c>
      <c r="R329" s="2">
        <f>K329+M329+P329</f>
        <v>0</v>
      </c>
      <c r="S329" s="3">
        <f>L329+N329+Q329</f>
        <v>0</v>
      </c>
      <c r="T329" s="2"/>
      <c r="U329" s="3"/>
      <c r="V329" s="2"/>
      <c r="W329" s="3"/>
      <c r="X329" s="2">
        <v>4.0000000000000001E-3</v>
      </c>
      <c r="Y329" s="2"/>
      <c r="Z329" s="3">
        <f>X329*Y329</f>
        <v>0</v>
      </c>
      <c r="AA329" s="2">
        <f>T329+V329+Y329</f>
        <v>0</v>
      </c>
      <c r="AB329" s="3">
        <f>U329+W329+Z329</f>
        <v>0</v>
      </c>
      <c r="AC329" s="2"/>
      <c r="AD329" s="109" t="b">
        <f t="shared" si="218"/>
        <v>1</v>
      </c>
      <c r="AE329" s="109" t="b">
        <f t="shared" si="219"/>
        <v>1</v>
      </c>
    </row>
    <row r="330" spans="1:31" s="176" customFormat="1">
      <c r="A330" s="4"/>
      <c r="B330" s="4" t="s">
        <v>108</v>
      </c>
      <c r="C330" s="4">
        <f>SUM(C328:C329)</f>
        <v>0</v>
      </c>
      <c r="D330" s="5">
        <f>SUM(D328:D329)</f>
        <v>0</v>
      </c>
      <c r="E330" s="4">
        <f>SUM(E328:E329)</f>
        <v>0</v>
      </c>
      <c r="F330" s="5">
        <f>SUM(F328:F329)</f>
        <v>0</v>
      </c>
      <c r="G330" s="175" t="e">
        <f t="shared" si="216"/>
        <v>#DIV/0!</v>
      </c>
      <c r="H330" s="175" t="e">
        <f t="shared" si="217"/>
        <v>#DIV/0!</v>
      </c>
      <c r="I330" s="4">
        <f t="shared" ref="I330:N330" si="220">SUM(I328:I329)</f>
        <v>0</v>
      </c>
      <c r="J330" s="5">
        <f t="shared" si="220"/>
        <v>0</v>
      </c>
      <c r="K330" s="4">
        <f t="shared" si="220"/>
        <v>0</v>
      </c>
      <c r="L330" s="5">
        <f t="shared" si="220"/>
        <v>0</v>
      </c>
      <c r="M330" s="4">
        <f t="shared" si="220"/>
        <v>0</v>
      </c>
      <c r="N330" s="5">
        <f t="shared" si="220"/>
        <v>0</v>
      </c>
      <c r="O330" s="4">
        <f t="shared" ref="O330:AB330" si="221">SUM(O328:O329)</f>
        <v>8.0000000000000002E-3</v>
      </c>
      <c r="P330" s="4">
        <f t="shared" si="221"/>
        <v>0</v>
      </c>
      <c r="Q330" s="5">
        <f t="shared" si="221"/>
        <v>0</v>
      </c>
      <c r="R330" s="4">
        <f t="shared" si="221"/>
        <v>0</v>
      </c>
      <c r="S330" s="5">
        <f t="shared" si="221"/>
        <v>0</v>
      </c>
      <c r="T330" s="4">
        <f t="shared" si="221"/>
        <v>0</v>
      </c>
      <c r="U330" s="5">
        <f t="shared" si="221"/>
        <v>0</v>
      </c>
      <c r="V330" s="4">
        <f t="shared" si="221"/>
        <v>0</v>
      </c>
      <c r="W330" s="5">
        <f t="shared" si="221"/>
        <v>0</v>
      </c>
      <c r="X330" s="4">
        <v>8.0000000000000002E-3</v>
      </c>
      <c r="Y330" s="4">
        <f t="shared" si="221"/>
        <v>0</v>
      </c>
      <c r="Z330" s="5">
        <f t="shared" si="221"/>
        <v>0</v>
      </c>
      <c r="AA330" s="4">
        <f t="shared" si="221"/>
        <v>0</v>
      </c>
      <c r="AB330" s="5">
        <f t="shared" si="221"/>
        <v>0</v>
      </c>
      <c r="AC330" s="4"/>
      <c r="AD330" s="109" t="b">
        <f t="shared" si="218"/>
        <v>1</v>
      </c>
      <c r="AE330" s="109" t="b">
        <f t="shared" si="219"/>
        <v>1</v>
      </c>
    </row>
    <row r="331" spans="1:31" s="176" customFormat="1">
      <c r="A331" s="4">
        <v>19</v>
      </c>
      <c r="B331" s="4" t="s">
        <v>216</v>
      </c>
      <c r="C331" s="4"/>
      <c r="D331" s="5"/>
      <c r="E331" s="4"/>
      <c r="F331" s="5"/>
      <c r="G331" s="108"/>
      <c r="H331" s="108"/>
      <c r="I331" s="4"/>
      <c r="J331" s="5"/>
      <c r="K331" s="4"/>
      <c r="L331" s="5"/>
      <c r="M331" s="4"/>
      <c r="N331" s="5"/>
      <c r="O331" s="4"/>
      <c r="P331" s="4"/>
      <c r="Q331" s="5"/>
      <c r="R331" s="4"/>
      <c r="S331" s="5"/>
      <c r="T331" s="4"/>
      <c r="U331" s="5"/>
      <c r="V331" s="4"/>
      <c r="W331" s="5"/>
      <c r="X331" s="4"/>
      <c r="Y331" s="4"/>
      <c r="Z331" s="5"/>
      <c r="AA331" s="4"/>
      <c r="AB331" s="5"/>
      <c r="AC331" s="4"/>
      <c r="AD331" s="109" t="b">
        <f t="shared" si="218"/>
        <v>1</v>
      </c>
      <c r="AE331" s="109" t="b">
        <f t="shared" si="219"/>
        <v>1</v>
      </c>
    </row>
    <row r="332" spans="1:31" ht="31.5">
      <c r="A332" s="2">
        <v>19.010000000000002</v>
      </c>
      <c r="B332" s="2" t="s">
        <v>217</v>
      </c>
      <c r="C332" s="2">
        <v>122</v>
      </c>
      <c r="D332" s="3">
        <v>9.15</v>
      </c>
      <c r="E332" s="2">
        <v>119</v>
      </c>
      <c r="F332" s="3">
        <v>8.9250000000000007</v>
      </c>
      <c r="G332" s="108">
        <f t="shared" si="216"/>
        <v>0.97540983606557374</v>
      </c>
      <c r="H332" s="108">
        <f t="shared" si="217"/>
        <v>0.97540983606557385</v>
      </c>
      <c r="I332" s="2">
        <f>C332-E332</f>
        <v>3</v>
      </c>
      <c r="J332" s="3">
        <f>D332-F332</f>
        <v>0.22499999999999964</v>
      </c>
      <c r="K332" s="2"/>
      <c r="L332" s="3"/>
      <c r="M332" s="2"/>
      <c r="N332" s="3"/>
      <c r="O332" s="2">
        <v>7.4999999999999997E-2</v>
      </c>
      <c r="P332" s="2">
        <v>119</v>
      </c>
      <c r="Q332" s="3">
        <f>P332*O332</f>
        <v>8.9249999999999989</v>
      </c>
      <c r="R332" s="2">
        <f>K332+M332+P332</f>
        <v>119</v>
      </c>
      <c r="S332" s="3">
        <f>L332+N332+Q332</f>
        <v>8.9249999999999989</v>
      </c>
      <c r="T332" s="2"/>
      <c r="U332" s="3"/>
      <c r="V332" s="2"/>
      <c r="W332" s="3"/>
      <c r="X332" s="2">
        <v>7.4999999999999997E-2</v>
      </c>
      <c r="Y332" s="2">
        <v>119</v>
      </c>
      <c r="Z332" s="3">
        <f>X332*Y332</f>
        <v>8.9249999999999989</v>
      </c>
      <c r="AA332" s="2">
        <f>T332+V332+Y332</f>
        <v>119</v>
      </c>
      <c r="AB332" s="3">
        <f>U332+W332+Z332</f>
        <v>8.9249999999999989</v>
      </c>
      <c r="AC332" s="2"/>
      <c r="AD332" s="109" t="b">
        <f t="shared" si="218"/>
        <v>1</v>
      </c>
      <c r="AE332" s="109" t="b">
        <f t="shared" si="219"/>
        <v>1</v>
      </c>
    </row>
    <row r="333" spans="1:31" s="176" customFormat="1">
      <c r="A333" s="4"/>
      <c r="B333" s="4" t="s">
        <v>108</v>
      </c>
      <c r="C333" s="4">
        <f>SUM(C332)</f>
        <v>122</v>
      </c>
      <c r="D333" s="5">
        <f>SUM(D332)</f>
        <v>9.15</v>
      </c>
      <c r="E333" s="4">
        <f>SUM(E332)</f>
        <v>119</v>
      </c>
      <c r="F333" s="5">
        <f>SUM(F332)</f>
        <v>8.9250000000000007</v>
      </c>
      <c r="G333" s="175">
        <f t="shared" si="216"/>
        <v>0.97540983606557374</v>
      </c>
      <c r="H333" s="175">
        <f t="shared" si="217"/>
        <v>0.97540983606557385</v>
      </c>
      <c r="I333" s="4">
        <f t="shared" ref="I333:AB333" si="222">SUM(I332)</f>
        <v>3</v>
      </c>
      <c r="J333" s="5">
        <f t="shared" si="222"/>
        <v>0.22499999999999964</v>
      </c>
      <c r="K333" s="4">
        <f t="shared" si="222"/>
        <v>0</v>
      </c>
      <c r="L333" s="5">
        <f t="shared" si="222"/>
        <v>0</v>
      </c>
      <c r="M333" s="4">
        <f t="shared" si="222"/>
        <v>0</v>
      </c>
      <c r="N333" s="5">
        <f t="shared" si="222"/>
        <v>0</v>
      </c>
      <c r="O333" s="4">
        <f t="shared" si="222"/>
        <v>7.4999999999999997E-2</v>
      </c>
      <c r="P333" s="4">
        <f t="shared" si="222"/>
        <v>119</v>
      </c>
      <c r="Q333" s="5">
        <f t="shared" si="222"/>
        <v>8.9249999999999989</v>
      </c>
      <c r="R333" s="4">
        <f t="shared" si="222"/>
        <v>119</v>
      </c>
      <c r="S333" s="5">
        <f t="shared" si="222"/>
        <v>8.9249999999999989</v>
      </c>
      <c r="T333" s="4">
        <f t="shared" si="222"/>
        <v>0</v>
      </c>
      <c r="U333" s="5">
        <f t="shared" si="222"/>
        <v>0</v>
      </c>
      <c r="V333" s="4">
        <f t="shared" si="222"/>
        <v>0</v>
      </c>
      <c r="W333" s="5">
        <f t="shared" si="222"/>
        <v>0</v>
      </c>
      <c r="X333" s="4">
        <v>7.4999999999999997E-2</v>
      </c>
      <c r="Y333" s="4">
        <f t="shared" si="222"/>
        <v>119</v>
      </c>
      <c r="Z333" s="5">
        <f t="shared" si="222"/>
        <v>8.9249999999999989</v>
      </c>
      <c r="AA333" s="4">
        <f t="shared" si="222"/>
        <v>119</v>
      </c>
      <c r="AB333" s="5">
        <f t="shared" si="222"/>
        <v>8.9249999999999989</v>
      </c>
      <c r="AC333" s="4"/>
      <c r="AD333" s="109" t="b">
        <f t="shared" si="218"/>
        <v>1</v>
      </c>
      <c r="AE333" s="109" t="b">
        <f t="shared" si="219"/>
        <v>1</v>
      </c>
    </row>
    <row r="334" spans="1:31" s="176" customFormat="1" ht="47.25">
      <c r="A334" s="4" t="s">
        <v>218</v>
      </c>
      <c r="B334" s="4" t="s">
        <v>219</v>
      </c>
      <c r="C334" s="4"/>
      <c r="D334" s="5"/>
      <c r="E334" s="4"/>
      <c r="F334" s="5"/>
      <c r="G334" s="108"/>
      <c r="H334" s="108"/>
      <c r="I334" s="4"/>
      <c r="J334" s="5"/>
      <c r="K334" s="4"/>
      <c r="L334" s="5"/>
      <c r="M334" s="4"/>
      <c r="N334" s="5"/>
      <c r="O334" s="4"/>
      <c r="P334" s="4"/>
      <c r="Q334" s="5"/>
      <c r="R334" s="4"/>
      <c r="S334" s="5"/>
      <c r="T334" s="4"/>
      <c r="U334" s="5"/>
      <c r="V334" s="4"/>
      <c r="W334" s="5"/>
      <c r="X334" s="4"/>
      <c r="Y334" s="4"/>
      <c r="Z334" s="5"/>
      <c r="AA334" s="4"/>
      <c r="AB334" s="5"/>
      <c r="AC334" s="4"/>
      <c r="AD334" s="109" t="b">
        <f t="shared" si="218"/>
        <v>1</v>
      </c>
      <c r="AE334" s="109" t="b">
        <f t="shared" si="219"/>
        <v>1</v>
      </c>
    </row>
    <row r="335" spans="1:31" s="176" customFormat="1" ht="31.5">
      <c r="A335" s="4">
        <v>20</v>
      </c>
      <c r="B335" s="4" t="s">
        <v>220</v>
      </c>
      <c r="C335" s="4"/>
      <c r="D335" s="5"/>
      <c r="E335" s="4"/>
      <c r="F335" s="5"/>
      <c r="G335" s="108"/>
      <c r="H335" s="108"/>
      <c r="I335" s="4"/>
      <c r="J335" s="5"/>
      <c r="K335" s="4"/>
      <c r="L335" s="5"/>
      <c r="M335" s="4"/>
      <c r="N335" s="5"/>
      <c r="O335" s="4"/>
      <c r="P335" s="4"/>
      <c r="Q335" s="5"/>
      <c r="R335" s="4"/>
      <c r="S335" s="5"/>
      <c r="T335" s="4"/>
      <c r="U335" s="5"/>
      <c r="V335" s="4"/>
      <c r="W335" s="5"/>
      <c r="X335" s="4"/>
      <c r="Y335" s="4"/>
      <c r="Z335" s="5"/>
      <c r="AA335" s="4"/>
      <c r="AB335" s="5"/>
      <c r="AC335" s="4"/>
      <c r="AD335" s="109" t="b">
        <f t="shared" si="218"/>
        <v>1</v>
      </c>
      <c r="AE335" s="109" t="b">
        <f t="shared" si="219"/>
        <v>1</v>
      </c>
    </row>
    <row r="336" spans="1:31" ht="31.5">
      <c r="A336" s="2">
        <v>20.010000000000002</v>
      </c>
      <c r="B336" s="2" t="s">
        <v>221</v>
      </c>
      <c r="C336" s="2">
        <v>343</v>
      </c>
      <c r="D336" s="3">
        <v>10.29</v>
      </c>
      <c r="E336" s="2">
        <v>117</v>
      </c>
      <c r="F336" s="3">
        <f>D336*34%</f>
        <v>3.4986000000000002</v>
      </c>
      <c r="G336" s="108">
        <f t="shared" si="216"/>
        <v>0.34110787172011664</v>
      </c>
      <c r="H336" s="108">
        <f t="shared" si="217"/>
        <v>0.34</v>
      </c>
      <c r="I336" s="2">
        <f>C336-E336</f>
        <v>226</v>
      </c>
      <c r="J336" s="3">
        <f>D336-F336</f>
        <v>6.7913999999999994</v>
      </c>
      <c r="K336" s="2"/>
      <c r="L336" s="3"/>
      <c r="M336" s="2"/>
      <c r="N336" s="3"/>
      <c r="O336" s="2">
        <v>0.03</v>
      </c>
      <c r="P336" s="2">
        <v>277</v>
      </c>
      <c r="Q336" s="3">
        <f>P336*O336</f>
        <v>8.31</v>
      </c>
      <c r="R336" s="2">
        <f>K336+M336+P336</f>
        <v>277</v>
      </c>
      <c r="S336" s="3">
        <f>L336+N336+Q336</f>
        <v>8.31</v>
      </c>
      <c r="T336" s="2"/>
      <c r="U336" s="3"/>
      <c r="V336" s="2"/>
      <c r="W336" s="3"/>
      <c r="X336" s="2">
        <v>0.03</v>
      </c>
      <c r="Y336" s="2">
        <v>277</v>
      </c>
      <c r="Z336" s="3">
        <f>X336*Y336</f>
        <v>8.31</v>
      </c>
      <c r="AA336" s="2">
        <f>T336+V336+Y336</f>
        <v>277</v>
      </c>
      <c r="AB336" s="3">
        <f>U336+W336+Z336</f>
        <v>8.31</v>
      </c>
      <c r="AC336" s="2"/>
      <c r="AD336" s="109" t="b">
        <f t="shared" si="218"/>
        <v>1</v>
      </c>
      <c r="AE336" s="109" t="b">
        <f t="shared" si="219"/>
        <v>1</v>
      </c>
    </row>
    <row r="337" spans="1:31" s="176" customFormat="1">
      <c r="A337" s="4"/>
      <c r="B337" s="4" t="s">
        <v>108</v>
      </c>
      <c r="C337" s="4">
        <f>SUM(C336)</f>
        <v>343</v>
      </c>
      <c r="D337" s="5">
        <f>SUM(D336)</f>
        <v>10.29</v>
      </c>
      <c r="E337" s="4">
        <f>SUM(E336)</f>
        <v>117</v>
      </c>
      <c r="F337" s="5">
        <f>SUM(F336)</f>
        <v>3.4986000000000002</v>
      </c>
      <c r="G337" s="175">
        <f t="shared" si="216"/>
        <v>0.34110787172011664</v>
      </c>
      <c r="H337" s="175">
        <f t="shared" si="217"/>
        <v>0.34</v>
      </c>
      <c r="I337" s="4">
        <f t="shared" ref="I337:AB337" si="223">SUM(I336)</f>
        <v>226</v>
      </c>
      <c r="J337" s="5">
        <f t="shared" si="223"/>
        <v>6.7913999999999994</v>
      </c>
      <c r="K337" s="4">
        <f t="shared" si="223"/>
        <v>0</v>
      </c>
      <c r="L337" s="5">
        <f t="shared" si="223"/>
        <v>0</v>
      </c>
      <c r="M337" s="4">
        <f t="shared" si="223"/>
        <v>0</v>
      </c>
      <c r="N337" s="5">
        <f t="shared" si="223"/>
        <v>0</v>
      </c>
      <c r="O337" s="4">
        <f t="shared" si="223"/>
        <v>0.03</v>
      </c>
      <c r="P337" s="4">
        <f t="shared" si="223"/>
        <v>277</v>
      </c>
      <c r="Q337" s="5">
        <f t="shared" si="223"/>
        <v>8.31</v>
      </c>
      <c r="R337" s="4">
        <f t="shared" si="223"/>
        <v>277</v>
      </c>
      <c r="S337" s="5">
        <f t="shared" si="223"/>
        <v>8.31</v>
      </c>
      <c r="T337" s="4">
        <f t="shared" si="223"/>
        <v>0</v>
      </c>
      <c r="U337" s="5">
        <f t="shared" si="223"/>
        <v>0</v>
      </c>
      <c r="V337" s="4">
        <f t="shared" si="223"/>
        <v>0</v>
      </c>
      <c r="W337" s="5">
        <f t="shared" si="223"/>
        <v>0</v>
      </c>
      <c r="X337" s="4">
        <v>0.03</v>
      </c>
      <c r="Y337" s="4">
        <f t="shared" si="223"/>
        <v>277</v>
      </c>
      <c r="Z337" s="5">
        <f t="shared" si="223"/>
        <v>8.31</v>
      </c>
      <c r="AA337" s="4">
        <f t="shared" si="223"/>
        <v>277</v>
      </c>
      <c r="AB337" s="5">
        <f t="shared" si="223"/>
        <v>8.31</v>
      </c>
      <c r="AC337" s="4"/>
      <c r="AD337" s="109" t="b">
        <f t="shared" si="218"/>
        <v>1</v>
      </c>
      <c r="AE337" s="109" t="b">
        <f t="shared" si="219"/>
        <v>1</v>
      </c>
    </row>
    <row r="338" spans="1:31" s="176" customFormat="1" ht="47.25">
      <c r="A338" s="4">
        <v>21</v>
      </c>
      <c r="B338" s="4" t="s">
        <v>222</v>
      </c>
      <c r="C338" s="4"/>
      <c r="D338" s="5"/>
      <c r="E338" s="4"/>
      <c r="F338" s="5"/>
      <c r="G338" s="108"/>
      <c r="H338" s="108"/>
      <c r="I338" s="4"/>
      <c r="J338" s="5"/>
      <c r="K338" s="4"/>
      <c r="L338" s="5"/>
      <c r="M338" s="4"/>
      <c r="N338" s="5"/>
      <c r="O338" s="4"/>
      <c r="P338" s="4"/>
      <c r="Q338" s="5"/>
      <c r="R338" s="4"/>
      <c r="S338" s="5"/>
      <c r="T338" s="4"/>
      <c r="U338" s="5"/>
      <c r="V338" s="4"/>
      <c r="W338" s="5"/>
      <c r="X338" s="4"/>
      <c r="Y338" s="4"/>
      <c r="Z338" s="5"/>
      <c r="AA338" s="4"/>
      <c r="AB338" s="5"/>
      <c r="AC338" s="4"/>
      <c r="AD338" s="109" t="b">
        <f t="shared" si="218"/>
        <v>1</v>
      </c>
      <c r="AE338" s="109" t="b">
        <f t="shared" si="219"/>
        <v>1</v>
      </c>
    </row>
    <row r="339" spans="1:31">
      <c r="A339" s="2">
        <v>21.01</v>
      </c>
      <c r="B339" s="2" t="s">
        <v>223</v>
      </c>
      <c r="C339" s="2">
        <v>1</v>
      </c>
      <c r="D339" s="3">
        <v>12.5</v>
      </c>
      <c r="E339" s="2"/>
      <c r="F339" s="3"/>
      <c r="G339" s="108">
        <f t="shared" si="216"/>
        <v>0</v>
      </c>
      <c r="H339" s="108">
        <f t="shared" si="217"/>
        <v>0</v>
      </c>
      <c r="I339" s="2">
        <f t="shared" ref="I339:J342" si="224">C339-E339</f>
        <v>1</v>
      </c>
      <c r="J339" s="3">
        <f t="shared" si="224"/>
        <v>12.5</v>
      </c>
      <c r="K339" s="2"/>
      <c r="L339" s="3"/>
      <c r="M339" s="2"/>
      <c r="N339" s="3"/>
      <c r="O339" s="2">
        <v>12.5</v>
      </c>
      <c r="P339" s="2">
        <v>1</v>
      </c>
      <c r="Q339" s="3">
        <f>P339*O339</f>
        <v>12.5</v>
      </c>
      <c r="R339" s="2">
        <f t="shared" ref="R339:S342" si="225">K339+M339+P339</f>
        <v>1</v>
      </c>
      <c r="S339" s="3">
        <f t="shared" si="225"/>
        <v>12.5</v>
      </c>
      <c r="T339" s="2"/>
      <c r="U339" s="3"/>
      <c r="V339" s="2"/>
      <c r="W339" s="3"/>
      <c r="X339" s="2">
        <v>12.5</v>
      </c>
      <c r="Y339" s="2">
        <v>1</v>
      </c>
      <c r="Z339" s="3">
        <f>X339*Y339</f>
        <v>12.5</v>
      </c>
      <c r="AA339" s="2">
        <f t="shared" ref="AA339:AB342" si="226">T339+V339+Y339</f>
        <v>1</v>
      </c>
      <c r="AB339" s="3">
        <f t="shared" si="226"/>
        <v>12.5</v>
      </c>
      <c r="AC339" s="2"/>
      <c r="AD339" s="109" t="b">
        <f t="shared" si="218"/>
        <v>1</v>
      </c>
      <c r="AE339" s="109" t="b">
        <f t="shared" si="219"/>
        <v>1</v>
      </c>
    </row>
    <row r="340" spans="1:31" ht="31.5">
      <c r="A340" s="2">
        <v>21.02</v>
      </c>
      <c r="B340" s="2" t="s">
        <v>224</v>
      </c>
      <c r="C340" s="2">
        <v>1</v>
      </c>
      <c r="D340" s="3">
        <v>12.5</v>
      </c>
      <c r="E340" s="2"/>
      <c r="F340" s="3"/>
      <c r="G340" s="108">
        <f t="shared" si="216"/>
        <v>0</v>
      </c>
      <c r="H340" s="108">
        <f t="shared" si="217"/>
        <v>0</v>
      </c>
      <c r="I340" s="2">
        <f t="shared" si="224"/>
        <v>1</v>
      </c>
      <c r="J340" s="3">
        <f t="shared" si="224"/>
        <v>12.5</v>
      </c>
      <c r="K340" s="2"/>
      <c r="L340" s="3"/>
      <c r="M340" s="2"/>
      <c r="N340" s="3"/>
      <c r="O340" s="2">
        <v>12.5</v>
      </c>
      <c r="P340" s="2">
        <v>1</v>
      </c>
      <c r="Q340" s="3">
        <f>P340*O340</f>
        <v>12.5</v>
      </c>
      <c r="R340" s="2">
        <f t="shared" si="225"/>
        <v>1</v>
      </c>
      <c r="S340" s="3">
        <f t="shared" si="225"/>
        <v>12.5</v>
      </c>
      <c r="T340" s="2"/>
      <c r="U340" s="3"/>
      <c r="V340" s="2"/>
      <c r="W340" s="3"/>
      <c r="X340" s="2">
        <v>12.5</v>
      </c>
      <c r="Y340" s="2">
        <v>1</v>
      </c>
      <c r="Z340" s="3">
        <f>X340*Y340</f>
        <v>12.5</v>
      </c>
      <c r="AA340" s="2">
        <f t="shared" si="226"/>
        <v>1</v>
      </c>
      <c r="AB340" s="3">
        <f t="shared" si="226"/>
        <v>12.5</v>
      </c>
      <c r="AC340" s="2"/>
      <c r="AD340" s="109" t="b">
        <f t="shared" si="218"/>
        <v>1</v>
      </c>
      <c r="AE340" s="109" t="b">
        <f t="shared" si="219"/>
        <v>1</v>
      </c>
    </row>
    <row r="341" spans="1:31" ht="47.25">
      <c r="A341" s="2">
        <f>+A340+0.01</f>
        <v>21.03</v>
      </c>
      <c r="B341" s="2" t="s">
        <v>225</v>
      </c>
      <c r="C341" s="2">
        <v>1</v>
      </c>
      <c r="D341" s="3">
        <v>12.5</v>
      </c>
      <c r="E341" s="2"/>
      <c r="F341" s="3"/>
      <c r="G341" s="108">
        <f t="shared" si="216"/>
        <v>0</v>
      </c>
      <c r="H341" s="108">
        <f t="shared" si="217"/>
        <v>0</v>
      </c>
      <c r="I341" s="2">
        <f t="shared" si="224"/>
        <v>1</v>
      </c>
      <c r="J341" s="3">
        <f t="shared" si="224"/>
        <v>12.5</v>
      </c>
      <c r="K341" s="2"/>
      <c r="L341" s="3"/>
      <c r="M341" s="2"/>
      <c r="N341" s="3"/>
      <c r="O341" s="2">
        <v>12.5</v>
      </c>
      <c r="P341" s="2">
        <v>1</v>
      </c>
      <c r="Q341" s="3">
        <f>P341*O341</f>
        <v>12.5</v>
      </c>
      <c r="R341" s="2">
        <f t="shared" si="225"/>
        <v>1</v>
      </c>
      <c r="S341" s="3">
        <f t="shared" si="225"/>
        <v>12.5</v>
      </c>
      <c r="T341" s="2"/>
      <c r="U341" s="3"/>
      <c r="V341" s="2"/>
      <c r="W341" s="3"/>
      <c r="X341" s="2">
        <v>12.5</v>
      </c>
      <c r="Y341" s="2">
        <v>1</v>
      </c>
      <c r="Z341" s="3">
        <f>X341*Y341</f>
        <v>12.5</v>
      </c>
      <c r="AA341" s="2">
        <f t="shared" si="226"/>
        <v>1</v>
      </c>
      <c r="AB341" s="3">
        <f t="shared" si="226"/>
        <v>12.5</v>
      </c>
      <c r="AC341" s="2"/>
      <c r="AD341" s="109" t="b">
        <f t="shared" si="218"/>
        <v>1</v>
      </c>
      <c r="AE341" s="109" t="b">
        <f t="shared" si="219"/>
        <v>1</v>
      </c>
    </row>
    <row r="342" spans="1:31" ht="47.25">
      <c r="A342" s="2">
        <f>+A341+0.01</f>
        <v>21.040000000000003</v>
      </c>
      <c r="B342" s="2" t="s">
        <v>226</v>
      </c>
      <c r="C342" s="2">
        <v>1</v>
      </c>
      <c r="D342" s="3">
        <v>12.5</v>
      </c>
      <c r="E342" s="2"/>
      <c r="F342" s="3"/>
      <c r="G342" s="108">
        <f t="shared" si="216"/>
        <v>0</v>
      </c>
      <c r="H342" s="108">
        <f t="shared" si="217"/>
        <v>0</v>
      </c>
      <c r="I342" s="2">
        <f t="shared" si="224"/>
        <v>1</v>
      </c>
      <c r="J342" s="3">
        <f t="shared" si="224"/>
        <v>12.5</v>
      </c>
      <c r="K342" s="2"/>
      <c r="L342" s="3"/>
      <c r="M342" s="2"/>
      <c r="N342" s="3"/>
      <c r="O342" s="2">
        <v>12.5</v>
      </c>
      <c r="P342" s="2">
        <v>1</v>
      </c>
      <c r="Q342" s="3">
        <f>P342*O342</f>
        <v>12.5</v>
      </c>
      <c r="R342" s="2">
        <f t="shared" si="225"/>
        <v>1</v>
      </c>
      <c r="S342" s="3">
        <f t="shared" si="225"/>
        <v>12.5</v>
      </c>
      <c r="T342" s="2"/>
      <c r="U342" s="3"/>
      <c r="V342" s="2"/>
      <c r="W342" s="3"/>
      <c r="X342" s="2">
        <v>12.5</v>
      </c>
      <c r="Y342" s="2">
        <v>1</v>
      </c>
      <c r="Z342" s="3">
        <f>X342*Y342</f>
        <v>12.5</v>
      </c>
      <c r="AA342" s="2">
        <f t="shared" si="226"/>
        <v>1</v>
      </c>
      <c r="AB342" s="3">
        <f t="shared" si="226"/>
        <v>12.5</v>
      </c>
      <c r="AC342" s="2"/>
      <c r="AD342" s="109" t="b">
        <f t="shared" si="218"/>
        <v>1</v>
      </c>
      <c r="AE342" s="109" t="b">
        <f t="shared" si="219"/>
        <v>1</v>
      </c>
    </row>
    <row r="343" spans="1:31" s="176" customFormat="1">
      <c r="A343" s="4"/>
      <c r="B343" s="4" t="s">
        <v>108</v>
      </c>
      <c r="C343" s="4">
        <f>SUM(C339:C342)</f>
        <v>4</v>
      </c>
      <c r="D343" s="5">
        <f>SUM(D339:D342)</f>
        <v>50</v>
      </c>
      <c r="E343" s="4">
        <f>SUM(E339:E342)</f>
        <v>0</v>
      </c>
      <c r="F343" s="5">
        <f>SUM(F339:F342)</f>
        <v>0</v>
      </c>
      <c r="G343" s="175">
        <f t="shared" si="216"/>
        <v>0</v>
      </c>
      <c r="H343" s="175">
        <f t="shared" si="217"/>
        <v>0</v>
      </c>
      <c r="I343" s="4">
        <f t="shared" ref="I343:N343" si="227">SUM(I339:I342)</f>
        <v>4</v>
      </c>
      <c r="J343" s="5">
        <f t="shared" si="227"/>
        <v>50</v>
      </c>
      <c r="K343" s="4">
        <f t="shared" si="227"/>
        <v>0</v>
      </c>
      <c r="L343" s="5">
        <f t="shared" si="227"/>
        <v>0</v>
      </c>
      <c r="M343" s="4">
        <f t="shared" si="227"/>
        <v>0</v>
      </c>
      <c r="N343" s="5">
        <f t="shared" si="227"/>
        <v>0</v>
      </c>
      <c r="O343" s="4">
        <f t="shared" ref="O343:AB343" si="228">SUM(O339:O342)</f>
        <v>50</v>
      </c>
      <c r="P343" s="4">
        <f t="shared" si="228"/>
        <v>4</v>
      </c>
      <c r="Q343" s="5">
        <f t="shared" si="228"/>
        <v>50</v>
      </c>
      <c r="R343" s="4">
        <f>R342</f>
        <v>1</v>
      </c>
      <c r="S343" s="5">
        <f t="shared" si="228"/>
        <v>50</v>
      </c>
      <c r="T343" s="4">
        <f t="shared" si="228"/>
        <v>0</v>
      </c>
      <c r="U343" s="5">
        <f t="shared" si="228"/>
        <v>0</v>
      </c>
      <c r="V343" s="4">
        <f t="shared" si="228"/>
        <v>0</v>
      </c>
      <c r="W343" s="5">
        <f t="shared" si="228"/>
        <v>0</v>
      </c>
      <c r="X343" s="4">
        <v>50</v>
      </c>
      <c r="Y343" s="4">
        <f t="shared" si="228"/>
        <v>4</v>
      </c>
      <c r="Z343" s="5">
        <f t="shared" si="228"/>
        <v>50</v>
      </c>
      <c r="AA343" s="4">
        <f>AA342</f>
        <v>1</v>
      </c>
      <c r="AB343" s="5">
        <f t="shared" si="228"/>
        <v>50</v>
      </c>
      <c r="AC343" s="4"/>
      <c r="AD343" s="109" t="b">
        <f t="shared" si="218"/>
        <v>0</v>
      </c>
      <c r="AE343" s="109" t="b">
        <f t="shared" si="219"/>
        <v>1</v>
      </c>
    </row>
    <row r="344" spans="1:31" s="176" customFormat="1">
      <c r="A344" s="4">
        <v>22</v>
      </c>
      <c r="B344" s="4" t="s">
        <v>227</v>
      </c>
      <c r="C344" s="4"/>
      <c r="D344" s="5"/>
      <c r="E344" s="4"/>
      <c r="F344" s="5"/>
      <c r="G344" s="108"/>
      <c r="H344" s="108"/>
      <c r="I344" s="4"/>
      <c r="J344" s="5"/>
      <c r="K344" s="4"/>
      <c r="L344" s="5"/>
      <c r="M344" s="4"/>
      <c r="N344" s="5"/>
      <c r="O344" s="4"/>
      <c r="P344" s="4"/>
      <c r="Q344" s="5"/>
      <c r="R344" s="4"/>
      <c r="S344" s="5"/>
      <c r="T344" s="4"/>
      <c r="U344" s="5"/>
      <c r="V344" s="4"/>
      <c r="W344" s="5"/>
      <c r="X344" s="4"/>
      <c r="Y344" s="4"/>
      <c r="Z344" s="5"/>
      <c r="AA344" s="4"/>
      <c r="AB344" s="5"/>
      <c r="AC344" s="4"/>
      <c r="AD344" s="109" t="b">
        <f t="shared" si="218"/>
        <v>1</v>
      </c>
      <c r="AE344" s="109" t="b">
        <f t="shared" si="219"/>
        <v>1</v>
      </c>
    </row>
    <row r="345" spans="1:31">
      <c r="A345" s="2">
        <v>22.01</v>
      </c>
      <c r="B345" s="2" t="s">
        <v>228</v>
      </c>
      <c r="C345" s="2">
        <f>AA345</f>
        <v>0</v>
      </c>
      <c r="D345" s="3">
        <f>AB345</f>
        <v>0</v>
      </c>
      <c r="E345" s="2"/>
      <c r="F345" s="3"/>
      <c r="G345" s="108" t="e">
        <f t="shared" si="216"/>
        <v>#DIV/0!</v>
      </c>
      <c r="H345" s="108" t="e">
        <f t="shared" si="217"/>
        <v>#DIV/0!</v>
      </c>
      <c r="I345" s="2">
        <f>C345-E345</f>
        <v>0</v>
      </c>
      <c r="J345" s="3">
        <f>D345-F345</f>
        <v>0</v>
      </c>
      <c r="K345" s="2"/>
      <c r="L345" s="3"/>
      <c r="M345" s="2"/>
      <c r="N345" s="3"/>
      <c r="O345" s="2">
        <v>6.0000000000000001E-3</v>
      </c>
      <c r="P345" s="2"/>
      <c r="Q345" s="3">
        <f>P345*O345</f>
        <v>0</v>
      </c>
      <c r="R345" s="2">
        <f>K345+M345+P345</f>
        <v>0</v>
      </c>
      <c r="S345" s="3">
        <f>L345+N345+Q345</f>
        <v>0</v>
      </c>
      <c r="T345" s="2"/>
      <c r="U345" s="3"/>
      <c r="V345" s="2"/>
      <c r="W345" s="3"/>
      <c r="X345" s="2">
        <v>6.0000000000000001E-3</v>
      </c>
      <c r="Y345" s="2"/>
      <c r="Z345" s="3">
        <f>X345*Y345</f>
        <v>0</v>
      </c>
      <c r="AA345" s="2">
        <f>T345+V345+Y345</f>
        <v>0</v>
      </c>
      <c r="AB345" s="3">
        <f>U345+W345+Z345</f>
        <v>0</v>
      </c>
      <c r="AC345" s="2"/>
      <c r="AD345" s="109" t="b">
        <f t="shared" si="218"/>
        <v>1</v>
      </c>
      <c r="AE345" s="109" t="b">
        <f t="shared" si="219"/>
        <v>1</v>
      </c>
    </row>
    <row r="346" spans="1:31" ht="31.5">
      <c r="A346" s="2">
        <v>22.02</v>
      </c>
      <c r="B346" s="2" t="s">
        <v>229</v>
      </c>
      <c r="C346" s="2">
        <v>756</v>
      </c>
      <c r="D346" s="3">
        <v>2.2680000000000002</v>
      </c>
      <c r="E346" s="2"/>
      <c r="F346" s="3"/>
      <c r="G346" s="108">
        <f t="shared" si="216"/>
        <v>0</v>
      </c>
      <c r="H346" s="108">
        <f t="shared" si="217"/>
        <v>0</v>
      </c>
      <c r="I346" s="2">
        <f>C346-E346</f>
        <v>756</v>
      </c>
      <c r="J346" s="3">
        <f>D346-F346</f>
        <v>2.2680000000000002</v>
      </c>
      <c r="K346" s="2"/>
      <c r="L346" s="3"/>
      <c r="M346" s="2"/>
      <c r="N346" s="3"/>
      <c r="O346" s="2">
        <v>3.0000000000000001E-3</v>
      </c>
      <c r="P346" s="2">
        <f>P332*6</f>
        <v>714</v>
      </c>
      <c r="Q346" s="3">
        <f>P346*O346</f>
        <v>2.1419999999999999</v>
      </c>
      <c r="R346" s="2">
        <f>K346+M346+P346</f>
        <v>714</v>
      </c>
      <c r="S346" s="3">
        <f>L346+N346+Q346</f>
        <v>2.1419999999999999</v>
      </c>
      <c r="T346" s="2"/>
      <c r="U346" s="3"/>
      <c r="V346" s="2"/>
      <c r="W346" s="3"/>
      <c r="X346" s="2">
        <v>3.0000000000000001E-3</v>
      </c>
      <c r="Y346" s="2">
        <f>Y332*6</f>
        <v>714</v>
      </c>
      <c r="Z346" s="3">
        <f>Y346*X346</f>
        <v>2.1419999999999999</v>
      </c>
      <c r="AA346" s="2">
        <f>T346+V346+Y346</f>
        <v>714</v>
      </c>
      <c r="AB346" s="3">
        <f>U346+W346+Z346</f>
        <v>2.1419999999999999</v>
      </c>
      <c r="AC346" s="2"/>
      <c r="AD346" s="109" t="b">
        <f t="shared" si="218"/>
        <v>1</v>
      </c>
      <c r="AE346" s="109" t="b">
        <f t="shared" si="219"/>
        <v>1</v>
      </c>
    </row>
    <row r="347" spans="1:31" s="176" customFormat="1">
      <c r="A347" s="4"/>
      <c r="B347" s="4" t="s">
        <v>106</v>
      </c>
      <c r="C347" s="4">
        <f>SUM(C345:C346)</f>
        <v>756</v>
      </c>
      <c r="D347" s="5">
        <f>SUM(D345:D346)</f>
        <v>2.2680000000000002</v>
      </c>
      <c r="E347" s="4">
        <f>SUM(E345:E346)</f>
        <v>0</v>
      </c>
      <c r="F347" s="5">
        <f>SUM(F345:F346)</f>
        <v>0</v>
      </c>
      <c r="G347" s="175">
        <f t="shared" si="216"/>
        <v>0</v>
      </c>
      <c r="H347" s="175">
        <f t="shared" si="217"/>
        <v>0</v>
      </c>
      <c r="I347" s="4">
        <f t="shared" ref="I347:AB347" si="229">SUM(I345:I346)</f>
        <v>756</v>
      </c>
      <c r="J347" s="5">
        <f t="shared" si="229"/>
        <v>2.2680000000000002</v>
      </c>
      <c r="K347" s="4">
        <f t="shared" si="229"/>
        <v>0</v>
      </c>
      <c r="L347" s="5">
        <f t="shared" si="229"/>
        <v>0</v>
      </c>
      <c r="M347" s="4">
        <f t="shared" si="229"/>
        <v>0</v>
      </c>
      <c r="N347" s="5">
        <f t="shared" si="229"/>
        <v>0</v>
      </c>
      <c r="O347" s="4">
        <f t="shared" si="229"/>
        <v>9.0000000000000011E-3</v>
      </c>
      <c r="P347" s="4">
        <f t="shared" si="229"/>
        <v>714</v>
      </c>
      <c r="Q347" s="5">
        <f t="shared" si="229"/>
        <v>2.1419999999999999</v>
      </c>
      <c r="R347" s="4">
        <f t="shared" si="229"/>
        <v>714</v>
      </c>
      <c r="S347" s="5">
        <f t="shared" si="229"/>
        <v>2.1419999999999999</v>
      </c>
      <c r="T347" s="4">
        <f t="shared" si="229"/>
        <v>0</v>
      </c>
      <c r="U347" s="5">
        <f t="shared" si="229"/>
        <v>0</v>
      </c>
      <c r="V347" s="4">
        <f t="shared" si="229"/>
        <v>0</v>
      </c>
      <c r="W347" s="5">
        <f t="shared" si="229"/>
        <v>0</v>
      </c>
      <c r="X347" s="4">
        <v>9.0000000000000011E-3</v>
      </c>
      <c r="Y347" s="4">
        <f t="shared" si="229"/>
        <v>714</v>
      </c>
      <c r="Z347" s="5">
        <f t="shared" si="229"/>
        <v>2.1419999999999999</v>
      </c>
      <c r="AA347" s="4">
        <f t="shared" si="229"/>
        <v>714</v>
      </c>
      <c r="AB347" s="5">
        <f t="shared" si="229"/>
        <v>2.1419999999999999</v>
      </c>
      <c r="AC347" s="4"/>
      <c r="AD347" s="109" t="b">
        <f t="shared" si="218"/>
        <v>0</v>
      </c>
      <c r="AE347" s="109" t="b">
        <f t="shared" si="219"/>
        <v>1</v>
      </c>
    </row>
    <row r="348" spans="1:31" s="176" customFormat="1" ht="31.5">
      <c r="A348" s="4" t="s">
        <v>218</v>
      </c>
      <c r="B348" s="4" t="s">
        <v>230</v>
      </c>
      <c r="C348" s="4"/>
      <c r="D348" s="5"/>
      <c r="E348" s="4"/>
      <c r="F348" s="5"/>
      <c r="G348" s="108"/>
      <c r="H348" s="108"/>
      <c r="I348" s="4"/>
      <c r="J348" s="5"/>
      <c r="K348" s="4"/>
      <c r="L348" s="5"/>
      <c r="M348" s="4"/>
      <c r="N348" s="5"/>
      <c r="O348" s="4"/>
      <c r="P348" s="4"/>
      <c r="Q348" s="5"/>
      <c r="R348" s="4"/>
      <c r="S348" s="5"/>
      <c r="T348" s="4"/>
      <c r="U348" s="5"/>
      <c r="V348" s="4"/>
      <c r="W348" s="5"/>
      <c r="X348" s="4"/>
      <c r="Y348" s="4"/>
      <c r="Z348" s="5"/>
      <c r="AA348" s="4"/>
      <c r="AB348" s="5"/>
      <c r="AC348" s="4"/>
      <c r="AD348" s="109" t="b">
        <f t="shared" si="218"/>
        <v>1</v>
      </c>
      <c r="AE348" s="109" t="b">
        <f t="shared" si="219"/>
        <v>1</v>
      </c>
    </row>
    <row r="349" spans="1:31" s="176" customFormat="1" ht="31.5">
      <c r="A349" s="4">
        <v>23</v>
      </c>
      <c r="B349" s="4" t="s">
        <v>231</v>
      </c>
      <c r="C349" s="4"/>
      <c r="D349" s="5"/>
      <c r="E349" s="4"/>
      <c r="F349" s="5"/>
      <c r="G349" s="108"/>
      <c r="H349" s="108"/>
      <c r="I349" s="4"/>
      <c r="J349" s="5"/>
      <c r="K349" s="4"/>
      <c r="L349" s="5"/>
      <c r="M349" s="4"/>
      <c r="N349" s="5"/>
      <c r="O349" s="4"/>
      <c r="P349" s="4"/>
      <c r="Q349" s="5"/>
      <c r="R349" s="4"/>
      <c r="S349" s="5"/>
      <c r="T349" s="4"/>
      <c r="U349" s="5"/>
      <c r="V349" s="4"/>
      <c r="W349" s="5"/>
      <c r="X349" s="4"/>
      <c r="Y349" s="4"/>
      <c r="Z349" s="5"/>
      <c r="AA349" s="4"/>
      <c r="AB349" s="5"/>
      <c r="AC349" s="4"/>
      <c r="AD349" s="109" t="b">
        <f t="shared" si="218"/>
        <v>1</v>
      </c>
      <c r="AE349" s="109" t="b">
        <f t="shared" si="219"/>
        <v>1</v>
      </c>
    </row>
    <row r="350" spans="1:31" ht="31.5">
      <c r="A350" s="2">
        <v>23.01</v>
      </c>
      <c r="B350" s="2" t="s">
        <v>232</v>
      </c>
      <c r="C350" s="2">
        <v>1</v>
      </c>
      <c r="D350" s="3">
        <v>27.72</v>
      </c>
      <c r="E350" s="2">
        <f>C350</f>
        <v>1</v>
      </c>
      <c r="F350" s="3">
        <f>D350*20%</f>
        <v>5.5440000000000005</v>
      </c>
      <c r="G350" s="108">
        <f t="shared" si="216"/>
        <v>1</v>
      </c>
      <c r="H350" s="108">
        <f t="shared" si="217"/>
        <v>0.20000000000000004</v>
      </c>
      <c r="I350" s="2"/>
      <c r="J350" s="3"/>
      <c r="K350" s="2">
        <f t="shared" ref="K350:L385" si="230">C350-E350</f>
        <v>0</v>
      </c>
      <c r="L350" s="3">
        <f t="shared" si="230"/>
        <v>22.175999999999998</v>
      </c>
      <c r="M350" s="2"/>
      <c r="N350" s="3"/>
      <c r="O350" s="2"/>
      <c r="P350" s="2"/>
      <c r="Q350" s="3">
        <f t="shared" ref="Q350:Q385" si="231">P350*O350</f>
        <v>0</v>
      </c>
      <c r="R350" s="2">
        <f t="shared" ref="R350:R385" si="232">K350+M350+P350</f>
        <v>0</v>
      </c>
      <c r="S350" s="3">
        <f t="shared" ref="S350:S385" si="233">L350+N350+Q350</f>
        <v>22.175999999999998</v>
      </c>
      <c r="T350" s="2">
        <v>0</v>
      </c>
      <c r="U350" s="3">
        <v>22.175999999999998</v>
      </c>
      <c r="V350" s="2"/>
      <c r="W350" s="3"/>
      <c r="X350" s="2"/>
      <c r="Y350" s="2"/>
      <c r="Z350" s="3">
        <f t="shared" ref="Z350:Z385" si="234">X350*Y350</f>
        <v>0</v>
      </c>
      <c r="AA350" s="2">
        <f t="shared" ref="AA350:AA385" si="235">T350+V350+Y350</f>
        <v>0</v>
      </c>
      <c r="AB350" s="3">
        <f t="shared" ref="AB350:AB385" si="236">U350+W350+Z350</f>
        <v>22.175999999999998</v>
      </c>
      <c r="AC350" s="2"/>
      <c r="AD350" s="109" t="b">
        <f t="shared" si="218"/>
        <v>1</v>
      </c>
      <c r="AE350" s="109" t="b">
        <f t="shared" si="219"/>
        <v>1</v>
      </c>
    </row>
    <row r="351" spans="1:31" ht="31.5">
      <c r="A351" s="2">
        <f>+A350+0.01</f>
        <v>23.020000000000003</v>
      </c>
      <c r="B351" s="2" t="s">
        <v>233</v>
      </c>
      <c r="C351" s="2">
        <v>0</v>
      </c>
      <c r="D351" s="3">
        <v>0</v>
      </c>
      <c r="E351" s="2">
        <f t="shared" ref="E351:E385" si="237">C351</f>
        <v>0</v>
      </c>
      <c r="F351" s="3">
        <f t="shared" ref="F351:F385" si="238">D351*20%</f>
        <v>0</v>
      </c>
      <c r="G351" s="108" t="e">
        <f t="shared" si="216"/>
        <v>#DIV/0!</v>
      </c>
      <c r="H351" s="108" t="e">
        <f t="shared" si="217"/>
        <v>#DIV/0!</v>
      </c>
      <c r="I351" s="2"/>
      <c r="J351" s="3"/>
      <c r="K351" s="2">
        <f t="shared" si="230"/>
        <v>0</v>
      </c>
      <c r="L351" s="3">
        <f t="shared" si="230"/>
        <v>0</v>
      </c>
      <c r="M351" s="2"/>
      <c r="N351" s="3"/>
      <c r="O351" s="2"/>
      <c r="P351" s="2"/>
      <c r="Q351" s="3">
        <f t="shared" si="231"/>
        <v>0</v>
      </c>
      <c r="R351" s="2">
        <f t="shared" si="232"/>
        <v>0</v>
      </c>
      <c r="S351" s="3">
        <f t="shared" si="233"/>
        <v>0</v>
      </c>
      <c r="T351" s="2">
        <v>0</v>
      </c>
      <c r="U351" s="3">
        <v>0</v>
      </c>
      <c r="V351" s="2"/>
      <c r="W351" s="3"/>
      <c r="X351" s="2"/>
      <c r="Y351" s="2"/>
      <c r="Z351" s="3">
        <f t="shared" si="234"/>
        <v>0</v>
      </c>
      <c r="AA351" s="2">
        <f t="shared" si="235"/>
        <v>0</v>
      </c>
      <c r="AB351" s="3">
        <f t="shared" si="236"/>
        <v>0</v>
      </c>
      <c r="AC351" s="2"/>
      <c r="AD351" s="109" t="b">
        <f t="shared" si="218"/>
        <v>1</v>
      </c>
      <c r="AE351" s="109" t="b">
        <f t="shared" si="219"/>
        <v>1</v>
      </c>
    </row>
    <row r="352" spans="1:31" ht="31.5">
      <c r="A352" s="2">
        <f t="shared" ref="A352:A379" si="239">+A351+0.01</f>
        <v>23.030000000000005</v>
      </c>
      <c r="B352" s="2" t="s">
        <v>234</v>
      </c>
      <c r="C352" s="2">
        <v>0</v>
      </c>
      <c r="D352" s="3">
        <v>0</v>
      </c>
      <c r="E352" s="2">
        <f t="shared" si="237"/>
        <v>0</v>
      </c>
      <c r="F352" s="3">
        <f t="shared" si="238"/>
        <v>0</v>
      </c>
      <c r="G352" s="108" t="e">
        <f t="shared" si="216"/>
        <v>#DIV/0!</v>
      </c>
      <c r="H352" s="108" t="e">
        <f t="shared" si="217"/>
        <v>#DIV/0!</v>
      </c>
      <c r="I352" s="2"/>
      <c r="J352" s="3"/>
      <c r="K352" s="2">
        <f t="shared" si="230"/>
        <v>0</v>
      </c>
      <c r="L352" s="3">
        <f t="shared" si="230"/>
        <v>0</v>
      </c>
      <c r="M352" s="2"/>
      <c r="N352" s="3"/>
      <c r="O352" s="2"/>
      <c r="P352" s="2"/>
      <c r="Q352" s="3">
        <f t="shared" si="231"/>
        <v>0</v>
      </c>
      <c r="R352" s="2">
        <f t="shared" si="232"/>
        <v>0</v>
      </c>
      <c r="S352" s="3">
        <f t="shared" si="233"/>
        <v>0</v>
      </c>
      <c r="T352" s="2">
        <v>0</v>
      </c>
      <c r="U352" s="3">
        <v>0</v>
      </c>
      <c r="V352" s="2"/>
      <c r="W352" s="3"/>
      <c r="X352" s="2"/>
      <c r="Y352" s="2"/>
      <c r="Z352" s="3">
        <f t="shared" si="234"/>
        <v>0</v>
      </c>
      <c r="AA352" s="2">
        <f t="shared" si="235"/>
        <v>0</v>
      </c>
      <c r="AB352" s="3">
        <f t="shared" si="236"/>
        <v>0</v>
      </c>
      <c r="AC352" s="2"/>
      <c r="AD352" s="109" t="b">
        <f t="shared" si="218"/>
        <v>1</v>
      </c>
      <c r="AE352" s="109" t="b">
        <f t="shared" si="219"/>
        <v>1</v>
      </c>
    </row>
    <row r="353" spans="1:31" ht="31.5">
      <c r="A353" s="2">
        <f t="shared" si="239"/>
        <v>23.040000000000006</v>
      </c>
      <c r="B353" s="2" t="s">
        <v>235</v>
      </c>
      <c r="C353" s="2">
        <v>0</v>
      </c>
      <c r="D353" s="3">
        <v>0</v>
      </c>
      <c r="E353" s="2">
        <f t="shared" si="237"/>
        <v>0</v>
      </c>
      <c r="F353" s="3">
        <f t="shared" si="238"/>
        <v>0</v>
      </c>
      <c r="G353" s="108" t="e">
        <f t="shared" si="216"/>
        <v>#DIV/0!</v>
      </c>
      <c r="H353" s="108" t="e">
        <f t="shared" si="217"/>
        <v>#DIV/0!</v>
      </c>
      <c r="I353" s="2"/>
      <c r="J353" s="3"/>
      <c r="K353" s="2">
        <f t="shared" si="230"/>
        <v>0</v>
      </c>
      <c r="L353" s="3">
        <f t="shared" si="230"/>
        <v>0</v>
      </c>
      <c r="M353" s="2"/>
      <c r="N353" s="3"/>
      <c r="O353" s="2"/>
      <c r="P353" s="2"/>
      <c r="Q353" s="3">
        <f t="shared" si="231"/>
        <v>0</v>
      </c>
      <c r="R353" s="2">
        <f t="shared" si="232"/>
        <v>0</v>
      </c>
      <c r="S353" s="3">
        <f t="shared" si="233"/>
        <v>0</v>
      </c>
      <c r="T353" s="2">
        <v>0</v>
      </c>
      <c r="U353" s="3">
        <v>0</v>
      </c>
      <c r="V353" s="2"/>
      <c r="W353" s="3"/>
      <c r="X353" s="2"/>
      <c r="Y353" s="2"/>
      <c r="Z353" s="3">
        <f t="shared" si="234"/>
        <v>0</v>
      </c>
      <c r="AA353" s="2">
        <f t="shared" si="235"/>
        <v>0</v>
      </c>
      <c r="AB353" s="3">
        <f t="shared" si="236"/>
        <v>0</v>
      </c>
      <c r="AC353" s="2"/>
      <c r="AD353" s="109" t="b">
        <f t="shared" si="218"/>
        <v>1</v>
      </c>
      <c r="AE353" s="109" t="b">
        <f t="shared" si="219"/>
        <v>1</v>
      </c>
    </row>
    <row r="354" spans="1:31" ht="47.25">
      <c r="A354" s="2">
        <f t="shared" si="239"/>
        <v>23.050000000000008</v>
      </c>
      <c r="B354" s="2" t="s">
        <v>236</v>
      </c>
      <c r="C354" s="2">
        <v>0</v>
      </c>
      <c r="D354" s="3">
        <v>0</v>
      </c>
      <c r="E354" s="2">
        <f t="shared" si="237"/>
        <v>0</v>
      </c>
      <c r="F354" s="3">
        <f t="shared" si="238"/>
        <v>0</v>
      </c>
      <c r="G354" s="108" t="e">
        <f t="shared" si="216"/>
        <v>#DIV/0!</v>
      </c>
      <c r="H354" s="108" t="e">
        <f t="shared" si="217"/>
        <v>#DIV/0!</v>
      </c>
      <c r="I354" s="2"/>
      <c r="J354" s="3"/>
      <c r="K354" s="2">
        <f t="shared" si="230"/>
        <v>0</v>
      </c>
      <c r="L354" s="3">
        <f t="shared" si="230"/>
        <v>0</v>
      </c>
      <c r="M354" s="2"/>
      <c r="N354" s="3"/>
      <c r="O354" s="2"/>
      <c r="P354" s="2"/>
      <c r="Q354" s="3">
        <f t="shared" si="231"/>
        <v>0</v>
      </c>
      <c r="R354" s="2">
        <f t="shared" si="232"/>
        <v>0</v>
      </c>
      <c r="S354" s="3">
        <f t="shared" si="233"/>
        <v>0</v>
      </c>
      <c r="T354" s="2">
        <v>0</v>
      </c>
      <c r="U354" s="3">
        <v>0</v>
      </c>
      <c r="V354" s="2"/>
      <c r="W354" s="3"/>
      <c r="X354" s="2"/>
      <c r="Y354" s="2"/>
      <c r="Z354" s="3">
        <f t="shared" si="234"/>
        <v>0</v>
      </c>
      <c r="AA354" s="2">
        <f t="shared" si="235"/>
        <v>0</v>
      </c>
      <c r="AB354" s="3">
        <f t="shared" si="236"/>
        <v>0</v>
      </c>
      <c r="AC354" s="2"/>
      <c r="AD354" s="109" t="b">
        <f t="shared" si="218"/>
        <v>1</v>
      </c>
      <c r="AE354" s="109" t="b">
        <f t="shared" si="219"/>
        <v>1</v>
      </c>
    </row>
    <row r="355" spans="1:31" ht="31.5">
      <c r="A355" s="2"/>
      <c r="B355" s="2" t="s">
        <v>237</v>
      </c>
      <c r="C355" s="2">
        <v>5</v>
      </c>
      <c r="D355" s="3">
        <v>138.6</v>
      </c>
      <c r="E355" s="2">
        <f t="shared" si="237"/>
        <v>5</v>
      </c>
      <c r="F355" s="3">
        <f t="shared" si="238"/>
        <v>27.72</v>
      </c>
      <c r="G355" s="108">
        <f t="shared" si="216"/>
        <v>1</v>
      </c>
      <c r="H355" s="108">
        <f t="shared" si="217"/>
        <v>0.2</v>
      </c>
      <c r="I355" s="2"/>
      <c r="J355" s="3"/>
      <c r="K355" s="2">
        <f t="shared" si="230"/>
        <v>0</v>
      </c>
      <c r="L355" s="3">
        <f t="shared" si="230"/>
        <v>110.88</v>
      </c>
      <c r="M355" s="2"/>
      <c r="N355" s="3"/>
      <c r="O355" s="2"/>
      <c r="P355" s="2"/>
      <c r="Q355" s="3">
        <f t="shared" si="231"/>
        <v>0</v>
      </c>
      <c r="R355" s="2">
        <f t="shared" si="232"/>
        <v>0</v>
      </c>
      <c r="S355" s="3">
        <f t="shared" si="233"/>
        <v>110.88</v>
      </c>
      <c r="T355" s="2">
        <v>0</v>
      </c>
      <c r="U355" s="3">
        <v>110.88</v>
      </c>
      <c r="V355" s="2"/>
      <c r="W355" s="3"/>
      <c r="X355" s="2"/>
      <c r="Y355" s="2"/>
      <c r="Z355" s="3">
        <f t="shared" si="234"/>
        <v>0</v>
      </c>
      <c r="AA355" s="2">
        <f t="shared" si="235"/>
        <v>0</v>
      </c>
      <c r="AB355" s="3">
        <f t="shared" si="236"/>
        <v>110.88</v>
      </c>
      <c r="AC355" s="2"/>
      <c r="AD355" s="109" t="b">
        <f t="shared" si="218"/>
        <v>1</v>
      </c>
      <c r="AE355" s="109" t="b">
        <f t="shared" si="219"/>
        <v>1</v>
      </c>
    </row>
    <row r="356" spans="1:31" ht="31.5">
      <c r="A356" s="2"/>
      <c r="B356" s="2" t="s">
        <v>238</v>
      </c>
      <c r="C356" s="2">
        <v>0</v>
      </c>
      <c r="D356" s="3">
        <v>0</v>
      </c>
      <c r="E356" s="2">
        <f t="shared" si="237"/>
        <v>0</v>
      </c>
      <c r="F356" s="3">
        <f t="shared" si="238"/>
        <v>0</v>
      </c>
      <c r="G356" s="108" t="e">
        <f t="shared" si="216"/>
        <v>#DIV/0!</v>
      </c>
      <c r="H356" s="108" t="e">
        <f t="shared" si="217"/>
        <v>#DIV/0!</v>
      </c>
      <c r="I356" s="2"/>
      <c r="J356" s="3"/>
      <c r="K356" s="2">
        <f t="shared" si="230"/>
        <v>0</v>
      </c>
      <c r="L356" s="3">
        <f t="shared" si="230"/>
        <v>0</v>
      </c>
      <c r="M356" s="2"/>
      <c r="N356" s="3"/>
      <c r="O356" s="2"/>
      <c r="P356" s="2"/>
      <c r="Q356" s="3">
        <f t="shared" si="231"/>
        <v>0</v>
      </c>
      <c r="R356" s="2">
        <f t="shared" si="232"/>
        <v>0</v>
      </c>
      <c r="S356" s="3">
        <f t="shared" si="233"/>
        <v>0</v>
      </c>
      <c r="T356" s="2">
        <v>0</v>
      </c>
      <c r="U356" s="3">
        <v>0</v>
      </c>
      <c r="V356" s="2"/>
      <c r="W356" s="3"/>
      <c r="X356" s="2"/>
      <c r="Y356" s="2"/>
      <c r="Z356" s="3">
        <f t="shared" si="234"/>
        <v>0</v>
      </c>
      <c r="AA356" s="2">
        <f t="shared" si="235"/>
        <v>0</v>
      </c>
      <c r="AB356" s="3">
        <f t="shared" si="236"/>
        <v>0</v>
      </c>
      <c r="AC356" s="2"/>
      <c r="AD356" s="109" t="b">
        <f t="shared" si="218"/>
        <v>1</v>
      </c>
      <c r="AE356" s="109" t="b">
        <f t="shared" si="219"/>
        <v>1</v>
      </c>
    </row>
    <row r="357" spans="1:31" ht="31.5">
      <c r="A357" s="2"/>
      <c r="B357" s="2" t="s">
        <v>239</v>
      </c>
      <c r="C357" s="2">
        <v>1</v>
      </c>
      <c r="D357" s="3">
        <v>5</v>
      </c>
      <c r="E357" s="2">
        <f t="shared" si="237"/>
        <v>1</v>
      </c>
      <c r="F357" s="3">
        <f t="shared" si="238"/>
        <v>1</v>
      </c>
      <c r="G357" s="108">
        <f t="shared" si="216"/>
        <v>1</v>
      </c>
      <c r="H357" s="108">
        <f t="shared" si="217"/>
        <v>0.2</v>
      </c>
      <c r="I357" s="2"/>
      <c r="J357" s="3"/>
      <c r="K357" s="2">
        <f t="shared" si="230"/>
        <v>0</v>
      </c>
      <c r="L357" s="3">
        <f t="shared" si="230"/>
        <v>4</v>
      </c>
      <c r="M357" s="2"/>
      <c r="N357" s="3"/>
      <c r="O357" s="2"/>
      <c r="P357" s="2"/>
      <c r="Q357" s="3">
        <f t="shared" si="231"/>
        <v>0</v>
      </c>
      <c r="R357" s="2">
        <f t="shared" si="232"/>
        <v>0</v>
      </c>
      <c r="S357" s="3">
        <f t="shared" si="233"/>
        <v>4</v>
      </c>
      <c r="T357" s="2">
        <v>0</v>
      </c>
      <c r="U357" s="3">
        <v>4</v>
      </c>
      <c r="V357" s="2"/>
      <c r="W357" s="3"/>
      <c r="X357" s="2"/>
      <c r="Y357" s="2"/>
      <c r="Z357" s="3">
        <f t="shared" si="234"/>
        <v>0</v>
      </c>
      <c r="AA357" s="2">
        <f t="shared" si="235"/>
        <v>0</v>
      </c>
      <c r="AB357" s="3">
        <f t="shared" si="236"/>
        <v>4</v>
      </c>
      <c r="AC357" s="2"/>
      <c r="AD357" s="109" t="b">
        <f t="shared" si="218"/>
        <v>1</v>
      </c>
      <c r="AE357" s="109" t="b">
        <f t="shared" si="219"/>
        <v>1</v>
      </c>
    </row>
    <row r="358" spans="1:31" ht="31.5">
      <c r="A358" s="2"/>
      <c r="B358" s="2" t="s">
        <v>240</v>
      </c>
      <c r="C358" s="2">
        <v>0</v>
      </c>
      <c r="D358" s="3">
        <v>0</v>
      </c>
      <c r="E358" s="2">
        <f t="shared" si="237"/>
        <v>0</v>
      </c>
      <c r="F358" s="3">
        <f t="shared" si="238"/>
        <v>0</v>
      </c>
      <c r="G358" s="108" t="e">
        <f t="shared" si="216"/>
        <v>#DIV/0!</v>
      </c>
      <c r="H358" s="108" t="e">
        <f t="shared" si="217"/>
        <v>#DIV/0!</v>
      </c>
      <c r="I358" s="2"/>
      <c r="J358" s="3"/>
      <c r="K358" s="2">
        <f t="shared" si="230"/>
        <v>0</v>
      </c>
      <c r="L358" s="3">
        <f t="shared" si="230"/>
        <v>0</v>
      </c>
      <c r="M358" s="2"/>
      <c r="N358" s="3"/>
      <c r="O358" s="2"/>
      <c r="P358" s="2"/>
      <c r="Q358" s="3">
        <f t="shared" si="231"/>
        <v>0</v>
      </c>
      <c r="R358" s="2">
        <f t="shared" si="232"/>
        <v>0</v>
      </c>
      <c r="S358" s="3">
        <f t="shared" si="233"/>
        <v>0</v>
      </c>
      <c r="T358" s="2">
        <v>0</v>
      </c>
      <c r="U358" s="3">
        <v>0</v>
      </c>
      <c r="V358" s="2"/>
      <c r="W358" s="3"/>
      <c r="X358" s="2"/>
      <c r="Y358" s="2"/>
      <c r="Z358" s="3">
        <f t="shared" si="234"/>
        <v>0</v>
      </c>
      <c r="AA358" s="2">
        <f t="shared" si="235"/>
        <v>0</v>
      </c>
      <c r="AB358" s="3">
        <f t="shared" si="236"/>
        <v>0</v>
      </c>
      <c r="AC358" s="2"/>
      <c r="AD358" s="109" t="b">
        <f t="shared" si="218"/>
        <v>1</v>
      </c>
      <c r="AE358" s="109" t="b">
        <f t="shared" si="219"/>
        <v>1</v>
      </c>
    </row>
    <row r="359" spans="1:31" ht="31.5">
      <c r="A359" s="2">
        <f>+A354+0.01</f>
        <v>23.060000000000009</v>
      </c>
      <c r="B359" s="2" t="s">
        <v>241</v>
      </c>
      <c r="C359" s="2">
        <v>0</v>
      </c>
      <c r="D359" s="3">
        <v>0</v>
      </c>
      <c r="E359" s="2">
        <f t="shared" si="237"/>
        <v>0</v>
      </c>
      <c r="F359" s="3">
        <f t="shared" si="238"/>
        <v>0</v>
      </c>
      <c r="G359" s="108" t="e">
        <f t="shared" si="216"/>
        <v>#DIV/0!</v>
      </c>
      <c r="H359" s="108" t="e">
        <f t="shared" si="217"/>
        <v>#DIV/0!</v>
      </c>
      <c r="I359" s="2"/>
      <c r="J359" s="3"/>
      <c r="K359" s="2">
        <f t="shared" si="230"/>
        <v>0</v>
      </c>
      <c r="L359" s="3">
        <f t="shared" si="230"/>
        <v>0</v>
      </c>
      <c r="M359" s="2"/>
      <c r="N359" s="3"/>
      <c r="O359" s="2"/>
      <c r="P359" s="2"/>
      <c r="Q359" s="3">
        <f t="shared" si="231"/>
        <v>0</v>
      </c>
      <c r="R359" s="2">
        <f t="shared" si="232"/>
        <v>0</v>
      </c>
      <c r="S359" s="3">
        <f t="shared" si="233"/>
        <v>0</v>
      </c>
      <c r="T359" s="2">
        <v>0</v>
      </c>
      <c r="U359" s="3">
        <v>0</v>
      </c>
      <c r="V359" s="2"/>
      <c r="W359" s="3"/>
      <c r="X359" s="2"/>
      <c r="Y359" s="2"/>
      <c r="Z359" s="3">
        <f t="shared" si="234"/>
        <v>0</v>
      </c>
      <c r="AA359" s="2">
        <f t="shared" si="235"/>
        <v>0</v>
      </c>
      <c r="AB359" s="3">
        <f t="shared" si="236"/>
        <v>0</v>
      </c>
      <c r="AC359" s="2"/>
      <c r="AD359" s="109" t="b">
        <f t="shared" si="218"/>
        <v>1</v>
      </c>
      <c r="AE359" s="109" t="b">
        <f t="shared" si="219"/>
        <v>1</v>
      </c>
    </row>
    <row r="360" spans="1:31" ht="31.5">
      <c r="A360" s="2">
        <f t="shared" si="239"/>
        <v>23.070000000000011</v>
      </c>
      <c r="B360" s="2" t="s">
        <v>242</v>
      </c>
      <c r="C360" s="2">
        <v>0</v>
      </c>
      <c r="D360" s="3">
        <v>0</v>
      </c>
      <c r="E360" s="2">
        <f t="shared" si="237"/>
        <v>0</v>
      </c>
      <c r="F360" s="3">
        <f t="shared" si="238"/>
        <v>0</v>
      </c>
      <c r="G360" s="108" t="e">
        <f t="shared" si="216"/>
        <v>#DIV/0!</v>
      </c>
      <c r="H360" s="108" t="e">
        <f t="shared" si="217"/>
        <v>#DIV/0!</v>
      </c>
      <c r="I360" s="2"/>
      <c r="J360" s="3"/>
      <c r="K360" s="2">
        <f t="shared" si="230"/>
        <v>0</v>
      </c>
      <c r="L360" s="3">
        <f t="shared" si="230"/>
        <v>0</v>
      </c>
      <c r="M360" s="2"/>
      <c r="N360" s="3"/>
      <c r="O360" s="2"/>
      <c r="P360" s="2"/>
      <c r="Q360" s="3">
        <f t="shared" si="231"/>
        <v>0</v>
      </c>
      <c r="R360" s="2">
        <f t="shared" si="232"/>
        <v>0</v>
      </c>
      <c r="S360" s="3">
        <f t="shared" si="233"/>
        <v>0</v>
      </c>
      <c r="T360" s="2">
        <v>0</v>
      </c>
      <c r="U360" s="3">
        <v>0</v>
      </c>
      <c r="V360" s="2"/>
      <c r="W360" s="3"/>
      <c r="X360" s="2"/>
      <c r="Y360" s="2"/>
      <c r="Z360" s="3">
        <f t="shared" si="234"/>
        <v>0</v>
      </c>
      <c r="AA360" s="2">
        <f t="shared" si="235"/>
        <v>0</v>
      </c>
      <c r="AB360" s="3">
        <f t="shared" si="236"/>
        <v>0</v>
      </c>
      <c r="AC360" s="2"/>
      <c r="AD360" s="109" t="b">
        <f t="shared" si="218"/>
        <v>1</v>
      </c>
      <c r="AE360" s="109" t="b">
        <f t="shared" si="219"/>
        <v>1</v>
      </c>
    </row>
    <row r="361" spans="1:31" ht="31.5">
      <c r="A361" s="2">
        <f t="shared" si="239"/>
        <v>23.080000000000013</v>
      </c>
      <c r="B361" s="2" t="s">
        <v>243</v>
      </c>
      <c r="C361" s="2">
        <v>0</v>
      </c>
      <c r="D361" s="3">
        <v>0</v>
      </c>
      <c r="E361" s="2">
        <f t="shared" si="237"/>
        <v>0</v>
      </c>
      <c r="F361" s="3">
        <f t="shared" si="238"/>
        <v>0</v>
      </c>
      <c r="G361" s="108" t="e">
        <f t="shared" si="216"/>
        <v>#DIV/0!</v>
      </c>
      <c r="H361" s="108" t="e">
        <f t="shared" si="217"/>
        <v>#DIV/0!</v>
      </c>
      <c r="I361" s="2"/>
      <c r="J361" s="3"/>
      <c r="K361" s="2">
        <f t="shared" si="230"/>
        <v>0</v>
      </c>
      <c r="L361" s="3">
        <f t="shared" si="230"/>
        <v>0</v>
      </c>
      <c r="M361" s="2"/>
      <c r="N361" s="3"/>
      <c r="O361" s="2"/>
      <c r="P361" s="2"/>
      <c r="Q361" s="3">
        <f t="shared" si="231"/>
        <v>0</v>
      </c>
      <c r="R361" s="2">
        <f t="shared" si="232"/>
        <v>0</v>
      </c>
      <c r="S361" s="3">
        <f t="shared" si="233"/>
        <v>0</v>
      </c>
      <c r="T361" s="2">
        <v>0</v>
      </c>
      <c r="U361" s="3">
        <v>0</v>
      </c>
      <c r="V361" s="2"/>
      <c r="W361" s="3"/>
      <c r="X361" s="2"/>
      <c r="Y361" s="2"/>
      <c r="Z361" s="3">
        <f t="shared" si="234"/>
        <v>0</v>
      </c>
      <c r="AA361" s="2">
        <f t="shared" si="235"/>
        <v>0</v>
      </c>
      <c r="AB361" s="3">
        <f t="shared" si="236"/>
        <v>0</v>
      </c>
      <c r="AC361" s="2"/>
      <c r="AD361" s="109" t="b">
        <f t="shared" si="218"/>
        <v>1</v>
      </c>
      <c r="AE361" s="109" t="b">
        <f t="shared" si="219"/>
        <v>1</v>
      </c>
    </row>
    <row r="362" spans="1:31" ht="31.5">
      <c r="A362" s="2">
        <v>23.09</v>
      </c>
      <c r="B362" s="2" t="s">
        <v>244</v>
      </c>
      <c r="C362" s="2">
        <v>0</v>
      </c>
      <c r="D362" s="3">
        <v>0</v>
      </c>
      <c r="E362" s="2">
        <f t="shared" si="237"/>
        <v>0</v>
      </c>
      <c r="F362" s="3">
        <f t="shared" si="238"/>
        <v>0</v>
      </c>
      <c r="G362" s="108" t="e">
        <f t="shared" si="216"/>
        <v>#DIV/0!</v>
      </c>
      <c r="H362" s="108" t="e">
        <f t="shared" si="217"/>
        <v>#DIV/0!</v>
      </c>
      <c r="I362" s="2"/>
      <c r="J362" s="3"/>
      <c r="K362" s="2">
        <f t="shared" si="230"/>
        <v>0</v>
      </c>
      <c r="L362" s="3">
        <f t="shared" si="230"/>
        <v>0</v>
      </c>
      <c r="M362" s="2"/>
      <c r="N362" s="3"/>
      <c r="O362" s="2"/>
      <c r="P362" s="2"/>
      <c r="Q362" s="3">
        <f t="shared" si="231"/>
        <v>0</v>
      </c>
      <c r="R362" s="2">
        <f t="shared" si="232"/>
        <v>0</v>
      </c>
      <c r="S362" s="3">
        <f t="shared" si="233"/>
        <v>0</v>
      </c>
      <c r="T362" s="2">
        <v>0</v>
      </c>
      <c r="U362" s="3">
        <v>0</v>
      </c>
      <c r="V362" s="2"/>
      <c r="W362" s="3"/>
      <c r="X362" s="2"/>
      <c r="Y362" s="2"/>
      <c r="Z362" s="3">
        <f t="shared" si="234"/>
        <v>0</v>
      </c>
      <c r="AA362" s="2">
        <f t="shared" si="235"/>
        <v>0</v>
      </c>
      <c r="AB362" s="3">
        <f t="shared" si="236"/>
        <v>0</v>
      </c>
      <c r="AC362" s="2"/>
      <c r="AD362" s="109" t="b">
        <f t="shared" si="218"/>
        <v>1</v>
      </c>
      <c r="AE362" s="109" t="b">
        <f t="shared" si="219"/>
        <v>1</v>
      </c>
    </row>
    <row r="363" spans="1:31">
      <c r="A363" s="2">
        <f>+A362+0.01</f>
        <v>23.1</v>
      </c>
      <c r="B363" s="2" t="s">
        <v>245</v>
      </c>
      <c r="C363" s="2">
        <v>0</v>
      </c>
      <c r="D363" s="3">
        <v>0</v>
      </c>
      <c r="E363" s="2">
        <f t="shared" si="237"/>
        <v>0</v>
      </c>
      <c r="F363" s="3">
        <f t="shared" si="238"/>
        <v>0</v>
      </c>
      <c r="G363" s="108" t="e">
        <f t="shared" si="216"/>
        <v>#DIV/0!</v>
      </c>
      <c r="H363" s="108" t="e">
        <f t="shared" si="217"/>
        <v>#DIV/0!</v>
      </c>
      <c r="I363" s="2"/>
      <c r="J363" s="3"/>
      <c r="K363" s="2">
        <f t="shared" si="230"/>
        <v>0</v>
      </c>
      <c r="L363" s="3">
        <f t="shared" si="230"/>
        <v>0</v>
      </c>
      <c r="M363" s="2"/>
      <c r="N363" s="3"/>
      <c r="O363" s="2"/>
      <c r="P363" s="2"/>
      <c r="Q363" s="3">
        <f t="shared" si="231"/>
        <v>0</v>
      </c>
      <c r="R363" s="2">
        <f t="shared" si="232"/>
        <v>0</v>
      </c>
      <c r="S363" s="3">
        <f t="shared" si="233"/>
        <v>0</v>
      </c>
      <c r="T363" s="2">
        <v>0</v>
      </c>
      <c r="U363" s="3">
        <v>0</v>
      </c>
      <c r="V363" s="2"/>
      <c r="W363" s="3"/>
      <c r="X363" s="2"/>
      <c r="Y363" s="2"/>
      <c r="Z363" s="3">
        <f t="shared" si="234"/>
        <v>0</v>
      </c>
      <c r="AA363" s="2">
        <f t="shared" si="235"/>
        <v>0</v>
      </c>
      <c r="AB363" s="3">
        <f t="shared" si="236"/>
        <v>0</v>
      </c>
      <c r="AC363" s="2"/>
      <c r="AD363" s="109" t="b">
        <f t="shared" si="218"/>
        <v>1</v>
      </c>
      <c r="AE363" s="109" t="b">
        <f t="shared" si="219"/>
        <v>1</v>
      </c>
    </row>
    <row r="364" spans="1:31">
      <c r="A364" s="2">
        <f t="shared" si="239"/>
        <v>23.110000000000003</v>
      </c>
      <c r="B364" s="2" t="s">
        <v>246</v>
      </c>
      <c r="C364" s="2">
        <v>0</v>
      </c>
      <c r="D364" s="3">
        <v>0</v>
      </c>
      <c r="E364" s="2">
        <f t="shared" si="237"/>
        <v>0</v>
      </c>
      <c r="F364" s="3">
        <f t="shared" si="238"/>
        <v>0</v>
      </c>
      <c r="G364" s="108" t="e">
        <f t="shared" si="216"/>
        <v>#DIV/0!</v>
      </c>
      <c r="H364" s="108" t="e">
        <f t="shared" si="217"/>
        <v>#DIV/0!</v>
      </c>
      <c r="I364" s="2"/>
      <c r="J364" s="3"/>
      <c r="K364" s="2">
        <f t="shared" si="230"/>
        <v>0</v>
      </c>
      <c r="L364" s="3">
        <f t="shared" si="230"/>
        <v>0</v>
      </c>
      <c r="M364" s="2"/>
      <c r="N364" s="3"/>
      <c r="O364" s="2"/>
      <c r="P364" s="2"/>
      <c r="Q364" s="3">
        <f t="shared" si="231"/>
        <v>0</v>
      </c>
      <c r="R364" s="2">
        <f t="shared" si="232"/>
        <v>0</v>
      </c>
      <c r="S364" s="3">
        <f t="shared" si="233"/>
        <v>0</v>
      </c>
      <c r="T364" s="2">
        <v>0</v>
      </c>
      <c r="U364" s="3">
        <v>0</v>
      </c>
      <c r="V364" s="2"/>
      <c r="W364" s="3"/>
      <c r="X364" s="2"/>
      <c r="Y364" s="2"/>
      <c r="Z364" s="3">
        <f t="shared" si="234"/>
        <v>0</v>
      </c>
      <c r="AA364" s="2">
        <f t="shared" si="235"/>
        <v>0</v>
      </c>
      <c r="AB364" s="3">
        <f t="shared" si="236"/>
        <v>0</v>
      </c>
      <c r="AC364" s="2"/>
      <c r="AD364" s="109" t="b">
        <f t="shared" si="218"/>
        <v>1</v>
      </c>
      <c r="AE364" s="109" t="b">
        <f t="shared" si="219"/>
        <v>1</v>
      </c>
    </row>
    <row r="365" spans="1:31" ht="78.75">
      <c r="A365" s="2" t="s">
        <v>247</v>
      </c>
      <c r="B365" s="2" t="s">
        <v>248</v>
      </c>
      <c r="C365" s="2">
        <v>0</v>
      </c>
      <c r="D365" s="3">
        <v>0</v>
      </c>
      <c r="E365" s="2">
        <f t="shared" si="237"/>
        <v>0</v>
      </c>
      <c r="F365" s="3">
        <f t="shared" si="238"/>
        <v>0</v>
      </c>
      <c r="G365" s="108" t="e">
        <f t="shared" si="216"/>
        <v>#DIV/0!</v>
      </c>
      <c r="H365" s="108" t="e">
        <f t="shared" si="217"/>
        <v>#DIV/0!</v>
      </c>
      <c r="I365" s="2"/>
      <c r="J365" s="3"/>
      <c r="K365" s="2">
        <f t="shared" si="230"/>
        <v>0</v>
      </c>
      <c r="L365" s="3">
        <f t="shared" si="230"/>
        <v>0</v>
      </c>
      <c r="M365" s="2"/>
      <c r="N365" s="3"/>
      <c r="O365" s="2"/>
      <c r="P365" s="2"/>
      <c r="Q365" s="3">
        <f t="shared" si="231"/>
        <v>0</v>
      </c>
      <c r="R365" s="2">
        <f t="shared" si="232"/>
        <v>0</v>
      </c>
      <c r="S365" s="3">
        <f t="shared" si="233"/>
        <v>0</v>
      </c>
      <c r="T365" s="2">
        <v>0</v>
      </c>
      <c r="U365" s="3">
        <v>0</v>
      </c>
      <c r="V365" s="2"/>
      <c r="W365" s="3"/>
      <c r="X365" s="2"/>
      <c r="Y365" s="2"/>
      <c r="Z365" s="3">
        <f t="shared" si="234"/>
        <v>0</v>
      </c>
      <c r="AA365" s="2">
        <f t="shared" si="235"/>
        <v>0</v>
      </c>
      <c r="AB365" s="3">
        <f t="shared" si="236"/>
        <v>0</v>
      </c>
      <c r="AC365" s="2"/>
      <c r="AD365" s="109" t="b">
        <f t="shared" si="218"/>
        <v>1</v>
      </c>
      <c r="AE365" s="109" t="b">
        <f t="shared" si="219"/>
        <v>1</v>
      </c>
    </row>
    <row r="366" spans="1:31" ht="78.75">
      <c r="A366" s="2" t="s">
        <v>249</v>
      </c>
      <c r="B366" s="2" t="s">
        <v>250</v>
      </c>
      <c r="C366" s="2">
        <v>0</v>
      </c>
      <c r="D366" s="3">
        <v>0</v>
      </c>
      <c r="E366" s="2">
        <f t="shared" si="237"/>
        <v>0</v>
      </c>
      <c r="F366" s="3">
        <f t="shared" si="238"/>
        <v>0</v>
      </c>
      <c r="G366" s="108" t="e">
        <f t="shared" si="216"/>
        <v>#DIV/0!</v>
      </c>
      <c r="H366" s="108" t="e">
        <f t="shared" si="217"/>
        <v>#DIV/0!</v>
      </c>
      <c r="I366" s="2"/>
      <c r="J366" s="3"/>
      <c r="K366" s="2">
        <f t="shared" si="230"/>
        <v>0</v>
      </c>
      <c r="L366" s="3">
        <f t="shared" si="230"/>
        <v>0</v>
      </c>
      <c r="M366" s="2"/>
      <c r="N366" s="3"/>
      <c r="O366" s="2"/>
      <c r="P366" s="2"/>
      <c r="Q366" s="3">
        <f t="shared" si="231"/>
        <v>0</v>
      </c>
      <c r="R366" s="2">
        <f t="shared" si="232"/>
        <v>0</v>
      </c>
      <c r="S366" s="3">
        <f t="shared" si="233"/>
        <v>0</v>
      </c>
      <c r="T366" s="2">
        <v>0</v>
      </c>
      <c r="U366" s="3">
        <v>0</v>
      </c>
      <c r="V366" s="2"/>
      <c r="W366" s="3"/>
      <c r="X366" s="2"/>
      <c r="Y366" s="2"/>
      <c r="Z366" s="3">
        <f t="shared" si="234"/>
        <v>0</v>
      </c>
      <c r="AA366" s="2">
        <f t="shared" si="235"/>
        <v>0</v>
      </c>
      <c r="AB366" s="3">
        <f t="shared" si="236"/>
        <v>0</v>
      </c>
      <c r="AC366" s="2"/>
      <c r="AD366" s="109" t="b">
        <f t="shared" si="218"/>
        <v>1</v>
      </c>
      <c r="AE366" s="109" t="b">
        <f t="shared" si="219"/>
        <v>1</v>
      </c>
    </row>
    <row r="367" spans="1:31" ht="78.75">
      <c r="A367" s="2" t="s">
        <v>251</v>
      </c>
      <c r="B367" s="2" t="s">
        <v>252</v>
      </c>
      <c r="C367" s="2">
        <v>0</v>
      </c>
      <c r="D367" s="3">
        <v>0</v>
      </c>
      <c r="E367" s="2">
        <f t="shared" si="237"/>
        <v>0</v>
      </c>
      <c r="F367" s="3">
        <f t="shared" si="238"/>
        <v>0</v>
      </c>
      <c r="G367" s="108" t="e">
        <f t="shared" si="216"/>
        <v>#DIV/0!</v>
      </c>
      <c r="H367" s="108" t="e">
        <f t="shared" si="217"/>
        <v>#DIV/0!</v>
      </c>
      <c r="I367" s="2"/>
      <c r="J367" s="3"/>
      <c r="K367" s="2">
        <f t="shared" si="230"/>
        <v>0</v>
      </c>
      <c r="L367" s="3">
        <f t="shared" si="230"/>
        <v>0</v>
      </c>
      <c r="M367" s="2"/>
      <c r="N367" s="3"/>
      <c r="O367" s="2"/>
      <c r="P367" s="2"/>
      <c r="Q367" s="3">
        <f t="shared" si="231"/>
        <v>0</v>
      </c>
      <c r="R367" s="2">
        <f t="shared" si="232"/>
        <v>0</v>
      </c>
      <c r="S367" s="3">
        <f t="shared" si="233"/>
        <v>0</v>
      </c>
      <c r="T367" s="2">
        <v>0</v>
      </c>
      <c r="U367" s="3">
        <v>0</v>
      </c>
      <c r="V367" s="2"/>
      <c r="W367" s="3"/>
      <c r="X367" s="2"/>
      <c r="Y367" s="2"/>
      <c r="Z367" s="3">
        <f t="shared" si="234"/>
        <v>0</v>
      </c>
      <c r="AA367" s="2">
        <f t="shared" si="235"/>
        <v>0</v>
      </c>
      <c r="AB367" s="3">
        <f t="shared" si="236"/>
        <v>0</v>
      </c>
      <c r="AC367" s="2"/>
      <c r="AD367" s="109" t="b">
        <f t="shared" si="218"/>
        <v>1</v>
      </c>
      <c r="AE367" s="109" t="b">
        <f t="shared" si="219"/>
        <v>1</v>
      </c>
    </row>
    <row r="368" spans="1:31" ht="31.5">
      <c r="A368" s="2">
        <f>+A364+0.01</f>
        <v>23.120000000000005</v>
      </c>
      <c r="B368" s="2" t="s">
        <v>253</v>
      </c>
      <c r="C368" s="2">
        <v>33</v>
      </c>
      <c r="D368" s="3">
        <v>9.24</v>
      </c>
      <c r="E368" s="2">
        <f t="shared" si="237"/>
        <v>33</v>
      </c>
      <c r="F368" s="223">
        <f>(D368*20%)+1.68</f>
        <v>3.528</v>
      </c>
      <c r="G368" s="108">
        <f t="shared" si="216"/>
        <v>1</v>
      </c>
      <c r="H368" s="108">
        <f t="shared" si="217"/>
        <v>0.38181818181818183</v>
      </c>
      <c r="I368" s="2"/>
      <c r="J368" s="3"/>
      <c r="K368" s="2">
        <f t="shared" si="230"/>
        <v>0</v>
      </c>
      <c r="L368" s="3">
        <f t="shared" si="230"/>
        <v>5.7119999999999997</v>
      </c>
      <c r="M368" s="2"/>
      <c r="N368" s="3"/>
      <c r="O368" s="2"/>
      <c r="P368" s="2"/>
      <c r="Q368" s="3">
        <f t="shared" si="231"/>
        <v>0</v>
      </c>
      <c r="R368" s="2">
        <f t="shared" si="232"/>
        <v>0</v>
      </c>
      <c r="S368" s="3">
        <f t="shared" si="233"/>
        <v>5.7119999999999997</v>
      </c>
      <c r="T368" s="2">
        <v>0</v>
      </c>
      <c r="U368" s="3">
        <v>5.7119999999999997</v>
      </c>
      <c r="V368" s="2"/>
      <c r="W368" s="3"/>
      <c r="X368" s="2"/>
      <c r="Y368" s="2"/>
      <c r="Z368" s="3">
        <f t="shared" si="234"/>
        <v>0</v>
      </c>
      <c r="AA368" s="2">
        <f t="shared" si="235"/>
        <v>0</v>
      </c>
      <c r="AB368" s="3">
        <f t="shared" si="236"/>
        <v>5.7119999999999997</v>
      </c>
      <c r="AC368" s="2"/>
      <c r="AD368" s="109" t="b">
        <f t="shared" si="218"/>
        <v>1</v>
      </c>
      <c r="AE368" s="109" t="b">
        <f t="shared" si="219"/>
        <v>1</v>
      </c>
    </row>
    <row r="369" spans="1:31" ht="31.5">
      <c r="A369" s="2">
        <f t="shared" si="239"/>
        <v>23.130000000000006</v>
      </c>
      <c r="B369" s="2" t="s">
        <v>254</v>
      </c>
      <c r="C369" s="2">
        <v>0</v>
      </c>
      <c r="D369" s="3">
        <v>0</v>
      </c>
      <c r="E369" s="2">
        <f t="shared" si="237"/>
        <v>0</v>
      </c>
      <c r="F369" s="3">
        <f t="shared" si="238"/>
        <v>0</v>
      </c>
      <c r="G369" s="108" t="e">
        <f t="shared" si="216"/>
        <v>#DIV/0!</v>
      </c>
      <c r="H369" s="108" t="e">
        <f t="shared" si="217"/>
        <v>#DIV/0!</v>
      </c>
      <c r="I369" s="2"/>
      <c r="J369" s="3"/>
      <c r="K369" s="2">
        <f t="shared" si="230"/>
        <v>0</v>
      </c>
      <c r="L369" s="3">
        <f t="shared" si="230"/>
        <v>0</v>
      </c>
      <c r="M369" s="2"/>
      <c r="N369" s="3"/>
      <c r="O369" s="2"/>
      <c r="P369" s="2"/>
      <c r="Q369" s="3">
        <f t="shared" si="231"/>
        <v>0</v>
      </c>
      <c r="R369" s="2">
        <f t="shared" si="232"/>
        <v>0</v>
      </c>
      <c r="S369" s="3">
        <f t="shared" si="233"/>
        <v>0</v>
      </c>
      <c r="T369" s="2">
        <v>0</v>
      </c>
      <c r="U369" s="3">
        <v>0</v>
      </c>
      <c r="V369" s="2"/>
      <c r="W369" s="3"/>
      <c r="X369" s="2"/>
      <c r="Y369" s="2"/>
      <c r="Z369" s="3">
        <f t="shared" si="234"/>
        <v>0</v>
      </c>
      <c r="AA369" s="2">
        <f t="shared" si="235"/>
        <v>0</v>
      </c>
      <c r="AB369" s="3">
        <f t="shared" si="236"/>
        <v>0</v>
      </c>
      <c r="AC369" s="2"/>
      <c r="AD369" s="109" t="b">
        <f t="shared" si="218"/>
        <v>1</v>
      </c>
      <c r="AE369" s="109" t="b">
        <f t="shared" si="219"/>
        <v>1</v>
      </c>
    </row>
    <row r="370" spans="1:31">
      <c r="A370" s="2">
        <f t="shared" si="239"/>
        <v>23.140000000000008</v>
      </c>
      <c r="B370" s="2" t="s">
        <v>255</v>
      </c>
      <c r="C370" s="2">
        <v>0</v>
      </c>
      <c r="D370" s="3">
        <v>0</v>
      </c>
      <c r="E370" s="2">
        <f t="shared" si="237"/>
        <v>0</v>
      </c>
      <c r="F370" s="3">
        <f t="shared" si="238"/>
        <v>0</v>
      </c>
      <c r="G370" s="108" t="e">
        <f t="shared" si="216"/>
        <v>#DIV/0!</v>
      </c>
      <c r="H370" s="108" t="e">
        <f t="shared" si="217"/>
        <v>#DIV/0!</v>
      </c>
      <c r="I370" s="2"/>
      <c r="J370" s="3"/>
      <c r="K370" s="2">
        <f t="shared" si="230"/>
        <v>0</v>
      </c>
      <c r="L370" s="3">
        <f t="shared" si="230"/>
        <v>0</v>
      </c>
      <c r="M370" s="2"/>
      <c r="N370" s="3"/>
      <c r="O370" s="2"/>
      <c r="P370" s="2"/>
      <c r="Q370" s="3">
        <f t="shared" si="231"/>
        <v>0</v>
      </c>
      <c r="R370" s="2">
        <f t="shared" si="232"/>
        <v>0</v>
      </c>
      <c r="S370" s="3">
        <f t="shared" si="233"/>
        <v>0</v>
      </c>
      <c r="T370" s="2">
        <v>0</v>
      </c>
      <c r="U370" s="3">
        <v>0</v>
      </c>
      <c r="V370" s="2"/>
      <c r="W370" s="3"/>
      <c r="X370" s="2"/>
      <c r="Y370" s="2"/>
      <c r="Z370" s="3">
        <f t="shared" si="234"/>
        <v>0</v>
      </c>
      <c r="AA370" s="2">
        <f t="shared" si="235"/>
        <v>0</v>
      </c>
      <c r="AB370" s="3">
        <f t="shared" si="236"/>
        <v>0</v>
      </c>
      <c r="AC370" s="2"/>
      <c r="AD370" s="109" t="b">
        <f t="shared" si="218"/>
        <v>1</v>
      </c>
      <c r="AE370" s="109" t="b">
        <f t="shared" si="219"/>
        <v>1</v>
      </c>
    </row>
    <row r="371" spans="1:31">
      <c r="A371" s="2">
        <f t="shared" si="239"/>
        <v>23.150000000000009</v>
      </c>
      <c r="B371" s="2" t="s">
        <v>256</v>
      </c>
      <c r="C371" s="2">
        <v>0</v>
      </c>
      <c r="D371" s="3">
        <v>0</v>
      </c>
      <c r="E371" s="2">
        <f t="shared" si="237"/>
        <v>0</v>
      </c>
      <c r="F371" s="3">
        <f t="shared" si="238"/>
        <v>0</v>
      </c>
      <c r="G371" s="108" t="e">
        <f t="shared" si="216"/>
        <v>#DIV/0!</v>
      </c>
      <c r="H371" s="108" t="e">
        <f t="shared" si="217"/>
        <v>#DIV/0!</v>
      </c>
      <c r="I371" s="2"/>
      <c r="J371" s="3"/>
      <c r="K371" s="2">
        <f t="shared" si="230"/>
        <v>0</v>
      </c>
      <c r="L371" s="3">
        <f t="shared" si="230"/>
        <v>0</v>
      </c>
      <c r="M371" s="2"/>
      <c r="N371" s="3"/>
      <c r="O371" s="2"/>
      <c r="P371" s="2"/>
      <c r="Q371" s="3">
        <f t="shared" si="231"/>
        <v>0</v>
      </c>
      <c r="R371" s="2">
        <f t="shared" si="232"/>
        <v>0</v>
      </c>
      <c r="S371" s="3">
        <f t="shared" si="233"/>
        <v>0</v>
      </c>
      <c r="T371" s="2">
        <v>0</v>
      </c>
      <c r="U371" s="3">
        <v>0</v>
      </c>
      <c r="V371" s="2"/>
      <c r="W371" s="3"/>
      <c r="X371" s="2"/>
      <c r="Y371" s="2"/>
      <c r="Z371" s="3">
        <f t="shared" si="234"/>
        <v>0</v>
      </c>
      <c r="AA371" s="2">
        <f t="shared" si="235"/>
        <v>0</v>
      </c>
      <c r="AB371" s="3">
        <f t="shared" si="236"/>
        <v>0</v>
      </c>
      <c r="AC371" s="2"/>
      <c r="AD371" s="109" t="b">
        <f t="shared" si="218"/>
        <v>1</v>
      </c>
      <c r="AE371" s="109" t="b">
        <f t="shared" si="219"/>
        <v>1</v>
      </c>
    </row>
    <row r="372" spans="1:31" ht="47.25">
      <c r="A372" s="2">
        <f t="shared" si="239"/>
        <v>23.160000000000011</v>
      </c>
      <c r="B372" s="2" t="s">
        <v>257</v>
      </c>
      <c r="C372" s="2">
        <v>0</v>
      </c>
      <c r="D372" s="3">
        <v>0</v>
      </c>
      <c r="E372" s="2">
        <f t="shared" si="237"/>
        <v>0</v>
      </c>
      <c r="F372" s="3">
        <f t="shared" si="238"/>
        <v>0</v>
      </c>
      <c r="G372" s="108" t="e">
        <f t="shared" si="216"/>
        <v>#DIV/0!</v>
      </c>
      <c r="H372" s="108" t="e">
        <f t="shared" si="217"/>
        <v>#DIV/0!</v>
      </c>
      <c r="I372" s="2"/>
      <c r="J372" s="3"/>
      <c r="K372" s="2">
        <f t="shared" si="230"/>
        <v>0</v>
      </c>
      <c r="L372" s="3">
        <f t="shared" si="230"/>
        <v>0</v>
      </c>
      <c r="M372" s="2"/>
      <c r="N372" s="3"/>
      <c r="O372" s="2"/>
      <c r="P372" s="2"/>
      <c r="Q372" s="3">
        <f t="shared" si="231"/>
        <v>0</v>
      </c>
      <c r="R372" s="2">
        <f t="shared" si="232"/>
        <v>0</v>
      </c>
      <c r="S372" s="3">
        <f t="shared" si="233"/>
        <v>0</v>
      </c>
      <c r="T372" s="2">
        <v>0</v>
      </c>
      <c r="U372" s="3">
        <v>0</v>
      </c>
      <c r="V372" s="2"/>
      <c r="W372" s="3"/>
      <c r="X372" s="2"/>
      <c r="Y372" s="2"/>
      <c r="Z372" s="3">
        <f t="shared" si="234"/>
        <v>0</v>
      </c>
      <c r="AA372" s="2">
        <f t="shared" si="235"/>
        <v>0</v>
      </c>
      <c r="AB372" s="3">
        <f t="shared" si="236"/>
        <v>0</v>
      </c>
      <c r="AC372" s="2"/>
      <c r="AD372" s="109" t="b">
        <f t="shared" si="218"/>
        <v>1</v>
      </c>
      <c r="AE372" s="109" t="b">
        <f t="shared" si="219"/>
        <v>1</v>
      </c>
    </row>
    <row r="373" spans="1:31" ht="63">
      <c r="A373" s="2">
        <f t="shared" si="239"/>
        <v>23.170000000000012</v>
      </c>
      <c r="B373" s="2" t="s">
        <v>258</v>
      </c>
      <c r="C373" s="2">
        <v>0</v>
      </c>
      <c r="D373" s="3">
        <v>0</v>
      </c>
      <c r="E373" s="2">
        <f t="shared" si="237"/>
        <v>0</v>
      </c>
      <c r="F373" s="3">
        <f t="shared" si="238"/>
        <v>0</v>
      </c>
      <c r="G373" s="108" t="e">
        <f t="shared" si="216"/>
        <v>#DIV/0!</v>
      </c>
      <c r="H373" s="108" t="e">
        <f t="shared" si="217"/>
        <v>#DIV/0!</v>
      </c>
      <c r="I373" s="2"/>
      <c r="J373" s="3"/>
      <c r="K373" s="2">
        <f t="shared" si="230"/>
        <v>0</v>
      </c>
      <c r="L373" s="3">
        <f t="shared" si="230"/>
        <v>0</v>
      </c>
      <c r="M373" s="2"/>
      <c r="N373" s="3"/>
      <c r="O373" s="2"/>
      <c r="P373" s="2"/>
      <c r="Q373" s="3">
        <f t="shared" si="231"/>
        <v>0</v>
      </c>
      <c r="R373" s="2">
        <f t="shared" si="232"/>
        <v>0</v>
      </c>
      <c r="S373" s="3">
        <f t="shared" si="233"/>
        <v>0</v>
      </c>
      <c r="T373" s="2">
        <v>0</v>
      </c>
      <c r="U373" s="3">
        <v>0</v>
      </c>
      <c r="V373" s="2"/>
      <c r="W373" s="3"/>
      <c r="X373" s="2"/>
      <c r="Y373" s="2"/>
      <c r="Z373" s="3">
        <f t="shared" si="234"/>
        <v>0</v>
      </c>
      <c r="AA373" s="2">
        <f t="shared" si="235"/>
        <v>0</v>
      </c>
      <c r="AB373" s="3">
        <f t="shared" si="236"/>
        <v>0</v>
      </c>
      <c r="AC373" s="2"/>
      <c r="AD373" s="109" t="b">
        <f t="shared" si="218"/>
        <v>1</v>
      </c>
      <c r="AE373" s="109" t="b">
        <f t="shared" si="219"/>
        <v>1</v>
      </c>
    </row>
    <row r="374" spans="1:31" ht="47.25">
      <c r="A374" s="2">
        <f t="shared" si="239"/>
        <v>23.180000000000014</v>
      </c>
      <c r="B374" s="2" t="s">
        <v>259</v>
      </c>
      <c r="C374" s="2">
        <v>0</v>
      </c>
      <c r="D374" s="3">
        <v>0</v>
      </c>
      <c r="E374" s="2">
        <f t="shared" si="237"/>
        <v>0</v>
      </c>
      <c r="F374" s="3">
        <f t="shared" si="238"/>
        <v>0</v>
      </c>
      <c r="G374" s="108" t="e">
        <f t="shared" si="216"/>
        <v>#DIV/0!</v>
      </c>
      <c r="H374" s="108" t="e">
        <f t="shared" si="217"/>
        <v>#DIV/0!</v>
      </c>
      <c r="I374" s="2"/>
      <c r="J374" s="3"/>
      <c r="K374" s="2">
        <f t="shared" si="230"/>
        <v>0</v>
      </c>
      <c r="L374" s="3">
        <f t="shared" si="230"/>
        <v>0</v>
      </c>
      <c r="M374" s="2"/>
      <c r="N374" s="3"/>
      <c r="O374" s="2"/>
      <c r="P374" s="2"/>
      <c r="Q374" s="3">
        <f t="shared" si="231"/>
        <v>0</v>
      </c>
      <c r="R374" s="2">
        <f t="shared" si="232"/>
        <v>0</v>
      </c>
      <c r="S374" s="3">
        <f t="shared" si="233"/>
        <v>0</v>
      </c>
      <c r="T374" s="2">
        <v>0</v>
      </c>
      <c r="U374" s="3">
        <v>0</v>
      </c>
      <c r="V374" s="2"/>
      <c r="W374" s="3"/>
      <c r="X374" s="2"/>
      <c r="Y374" s="2"/>
      <c r="Z374" s="3">
        <f t="shared" si="234"/>
        <v>0</v>
      </c>
      <c r="AA374" s="2">
        <f t="shared" si="235"/>
        <v>0</v>
      </c>
      <c r="AB374" s="3">
        <f t="shared" si="236"/>
        <v>0</v>
      </c>
      <c r="AC374" s="2"/>
      <c r="AD374" s="109" t="b">
        <f t="shared" si="218"/>
        <v>1</v>
      </c>
      <c r="AE374" s="109" t="b">
        <f t="shared" si="219"/>
        <v>1</v>
      </c>
    </row>
    <row r="375" spans="1:31" ht="31.5">
      <c r="A375" s="2">
        <f t="shared" si="239"/>
        <v>23.190000000000015</v>
      </c>
      <c r="B375" s="2" t="s">
        <v>260</v>
      </c>
      <c r="C375" s="2">
        <v>5</v>
      </c>
      <c r="D375" s="3">
        <v>1.75</v>
      </c>
      <c r="E375" s="2">
        <f t="shared" si="237"/>
        <v>5</v>
      </c>
      <c r="F375" s="223">
        <f>D375</f>
        <v>1.75</v>
      </c>
      <c r="G375" s="108">
        <f t="shared" si="216"/>
        <v>1</v>
      </c>
      <c r="H375" s="108">
        <f t="shared" si="217"/>
        <v>1</v>
      </c>
      <c r="I375" s="2"/>
      <c r="J375" s="3"/>
      <c r="K375" s="2">
        <f t="shared" si="230"/>
        <v>0</v>
      </c>
      <c r="L375" s="3">
        <f t="shared" si="230"/>
        <v>0</v>
      </c>
      <c r="M375" s="2"/>
      <c r="N375" s="3"/>
      <c r="O375" s="2"/>
      <c r="P375" s="2"/>
      <c r="Q375" s="3">
        <f t="shared" si="231"/>
        <v>0</v>
      </c>
      <c r="R375" s="2">
        <f t="shared" si="232"/>
        <v>0</v>
      </c>
      <c r="S375" s="3">
        <f t="shared" si="233"/>
        <v>0</v>
      </c>
      <c r="T375" s="2">
        <v>0</v>
      </c>
      <c r="U375" s="3">
        <v>0</v>
      </c>
      <c r="V375" s="2"/>
      <c r="W375" s="3"/>
      <c r="X375" s="2"/>
      <c r="Y375" s="2"/>
      <c r="Z375" s="3">
        <f t="shared" si="234"/>
        <v>0</v>
      </c>
      <c r="AA375" s="2">
        <f t="shared" si="235"/>
        <v>0</v>
      </c>
      <c r="AB375" s="3">
        <f t="shared" si="236"/>
        <v>0</v>
      </c>
      <c r="AC375" s="2"/>
      <c r="AD375" s="109" t="b">
        <f t="shared" si="218"/>
        <v>1</v>
      </c>
      <c r="AE375" s="109" t="b">
        <f t="shared" si="219"/>
        <v>1</v>
      </c>
    </row>
    <row r="376" spans="1:31" ht="31.5">
      <c r="A376" s="2">
        <f t="shared" si="239"/>
        <v>23.200000000000017</v>
      </c>
      <c r="B376" s="2" t="s">
        <v>261</v>
      </c>
      <c r="C376" s="2">
        <v>0</v>
      </c>
      <c r="D376" s="3">
        <v>0</v>
      </c>
      <c r="E376" s="2">
        <f t="shared" si="237"/>
        <v>0</v>
      </c>
      <c r="F376" s="3">
        <f t="shared" si="238"/>
        <v>0</v>
      </c>
      <c r="G376" s="108" t="e">
        <f t="shared" si="216"/>
        <v>#DIV/0!</v>
      </c>
      <c r="H376" s="108" t="e">
        <f t="shared" si="217"/>
        <v>#DIV/0!</v>
      </c>
      <c r="I376" s="2"/>
      <c r="J376" s="3"/>
      <c r="K376" s="2">
        <f t="shared" si="230"/>
        <v>0</v>
      </c>
      <c r="L376" s="3">
        <f t="shared" si="230"/>
        <v>0</v>
      </c>
      <c r="M376" s="2"/>
      <c r="N376" s="3"/>
      <c r="O376" s="2"/>
      <c r="P376" s="2"/>
      <c r="Q376" s="3">
        <f t="shared" si="231"/>
        <v>0</v>
      </c>
      <c r="R376" s="2">
        <f t="shared" si="232"/>
        <v>0</v>
      </c>
      <c r="S376" s="3">
        <f t="shared" si="233"/>
        <v>0</v>
      </c>
      <c r="T376" s="2">
        <v>0</v>
      </c>
      <c r="U376" s="3">
        <v>0</v>
      </c>
      <c r="V376" s="2"/>
      <c r="W376" s="3"/>
      <c r="X376" s="2"/>
      <c r="Y376" s="2"/>
      <c r="Z376" s="3">
        <f t="shared" si="234"/>
        <v>0</v>
      </c>
      <c r="AA376" s="2">
        <f t="shared" si="235"/>
        <v>0</v>
      </c>
      <c r="AB376" s="3">
        <f t="shared" si="236"/>
        <v>0</v>
      </c>
      <c r="AC376" s="2"/>
      <c r="AD376" s="109" t="b">
        <f t="shared" si="218"/>
        <v>1</v>
      </c>
      <c r="AE376" s="109" t="b">
        <f t="shared" si="219"/>
        <v>1</v>
      </c>
    </row>
    <row r="377" spans="1:31" ht="31.5">
      <c r="A377" s="2">
        <f t="shared" si="239"/>
        <v>23.210000000000019</v>
      </c>
      <c r="B377" s="2" t="s">
        <v>262</v>
      </c>
      <c r="C377" s="2">
        <v>0</v>
      </c>
      <c r="D377" s="3">
        <v>0</v>
      </c>
      <c r="E377" s="2">
        <f t="shared" si="237"/>
        <v>0</v>
      </c>
      <c r="F377" s="3">
        <f t="shared" si="238"/>
        <v>0</v>
      </c>
      <c r="G377" s="108" t="e">
        <f t="shared" si="216"/>
        <v>#DIV/0!</v>
      </c>
      <c r="H377" s="108" t="e">
        <f t="shared" si="217"/>
        <v>#DIV/0!</v>
      </c>
      <c r="I377" s="2"/>
      <c r="J377" s="3"/>
      <c r="K377" s="2">
        <f t="shared" si="230"/>
        <v>0</v>
      </c>
      <c r="L377" s="3">
        <f t="shared" si="230"/>
        <v>0</v>
      </c>
      <c r="M377" s="2"/>
      <c r="N377" s="3"/>
      <c r="O377" s="2"/>
      <c r="P377" s="2"/>
      <c r="Q377" s="3">
        <f t="shared" si="231"/>
        <v>0</v>
      </c>
      <c r="R377" s="2">
        <f t="shared" si="232"/>
        <v>0</v>
      </c>
      <c r="S377" s="3">
        <f t="shared" si="233"/>
        <v>0</v>
      </c>
      <c r="T377" s="2">
        <v>0</v>
      </c>
      <c r="U377" s="3">
        <v>0</v>
      </c>
      <c r="V377" s="2"/>
      <c r="W377" s="3"/>
      <c r="X377" s="2"/>
      <c r="Y377" s="2"/>
      <c r="Z377" s="3">
        <f t="shared" si="234"/>
        <v>0</v>
      </c>
      <c r="AA377" s="2">
        <f t="shared" si="235"/>
        <v>0</v>
      </c>
      <c r="AB377" s="3">
        <f t="shared" si="236"/>
        <v>0</v>
      </c>
      <c r="AC377" s="2"/>
      <c r="AD377" s="109" t="b">
        <f t="shared" si="218"/>
        <v>1</v>
      </c>
      <c r="AE377" s="109" t="b">
        <f t="shared" si="219"/>
        <v>1</v>
      </c>
    </row>
    <row r="378" spans="1:31" ht="31.5">
      <c r="A378" s="2">
        <f t="shared" si="239"/>
        <v>23.22000000000002</v>
      </c>
      <c r="B378" s="2" t="s">
        <v>263</v>
      </c>
      <c r="C378" s="2">
        <v>0</v>
      </c>
      <c r="D378" s="3">
        <v>0</v>
      </c>
      <c r="E378" s="2">
        <f t="shared" si="237"/>
        <v>0</v>
      </c>
      <c r="F378" s="3">
        <f t="shared" si="238"/>
        <v>0</v>
      </c>
      <c r="G378" s="108" t="e">
        <f t="shared" si="216"/>
        <v>#DIV/0!</v>
      </c>
      <c r="H378" s="108" t="e">
        <f t="shared" si="217"/>
        <v>#DIV/0!</v>
      </c>
      <c r="I378" s="2"/>
      <c r="J378" s="3"/>
      <c r="K378" s="2">
        <f t="shared" si="230"/>
        <v>0</v>
      </c>
      <c r="L378" s="3">
        <f t="shared" si="230"/>
        <v>0</v>
      </c>
      <c r="M378" s="2"/>
      <c r="N378" s="3"/>
      <c r="O378" s="2"/>
      <c r="P378" s="2">
        <v>2</v>
      </c>
      <c r="Q378" s="3">
        <v>4</v>
      </c>
      <c r="R378" s="2">
        <f t="shared" si="232"/>
        <v>2</v>
      </c>
      <c r="S378" s="3">
        <f t="shared" si="233"/>
        <v>4</v>
      </c>
      <c r="T378" s="2">
        <v>0</v>
      </c>
      <c r="U378" s="3">
        <v>0</v>
      </c>
      <c r="V378" s="2"/>
      <c r="W378" s="3"/>
      <c r="X378" s="2"/>
      <c r="Y378" s="2">
        <v>2</v>
      </c>
      <c r="Z378" s="3">
        <v>4</v>
      </c>
      <c r="AA378" s="2">
        <f t="shared" si="235"/>
        <v>2</v>
      </c>
      <c r="AB378" s="3">
        <f t="shared" si="236"/>
        <v>4</v>
      </c>
      <c r="AC378" s="2"/>
      <c r="AD378" s="109" t="b">
        <f t="shared" si="218"/>
        <v>0</v>
      </c>
      <c r="AE378" s="109" t="b">
        <f t="shared" si="219"/>
        <v>1</v>
      </c>
    </row>
    <row r="379" spans="1:31" ht="47.25">
      <c r="A379" s="2">
        <f t="shared" si="239"/>
        <v>23.230000000000022</v>
      </c>
      <c r="B379" s="2" t="s">
        <v>264</v>
      </c>
      <c r="C379" s="2">
        <v>0</v>
      </c>
      <c r="D379" s="3">
        <v>0</v>
      </c>
      <c r="E379" s="2">
        <f t="shared" si="237"/>
        <v>0</v>
      </c>
      <c r="F379" s="3">
        <f t="shared" si="238"/>
        <v>0</v>
      </c>
      <c r="G379" s="108" t="e">
        <f t="shared" si="216"/>
        <v>#DIV/0!</v>
      </c>
      <c r="H379" s="108" t="e">
        <f t="shared" si="217"/>
        <v>#DIV/0!</v>
      </c>
      <c r="I379" s="2"/>
      <c r="J379" s="3"/>
      <c r="K379" s="2">
        <f t="shared" si="230"/>
        <v>0</v>
      </c>
      <c r="L379" s="3">
        <f t="shared" si="230"/>
        <v>0</v>
      </c>
      <c r="M379" s="2"/>
      <c r="N379" s="3"/>
      <c r="O379" s="2"/>
      <c r="P379" s="2"/>
      <c r="Q379" s="3">
        <f t="shared" si="231"/>
        <v>0</v>
      </c>
      <c r="R379" s="2">
        <f t="shared" si="232"/>
        <v>0</v>
      </c>
      <c r="S379" s="3">
        <f t="shared" si="233"/>
        <v>0</v>
      </c>
      <c r="T379" s="2">
        <v>0</v>
      </c>
      <c r="U379" s="3">
        <v>0</v>
      </c>
      <c r="V379" s="2"/>
      <c r="W379" s="3"/>
      <c r="X379" s="2"/>
      <c r="Y379" s="2"/>
      <c r="Z379" s="3">
        <f t="shared" si="234"/>
        <v>0</v>
      </c>
      <c r="AA379" s="2">
        <f t="shared" si="235"/>
        <v>0</v>
      </c>
      <c r="AB379" s="3">
        <f t="shared" si="236"/>
        <v>0</v>
      </c>
      <c r="AC379" s="2"/>
      <c r="AD379" s="109" t="b">
        <f t="shared" si="218"/>
        <v>1</v>
      </c>
      <c r="AE379" s="109" t="b">
        <f t="shared" si="219"/>
        <v>1</v>
      </c>
    </row>
    <row r="380" spans="1:31" ht="63">
      <c r="A380" s="2">
        <v>23.24</v>
      </c>
      <c r="B380" s="2" t="s">
        <v>265</v>
      </c>
      <c r="C380" s="2">
        <v>0</v>
      </c>
      <c r="D380" s="3">
        <v>0</v>
      </c>
      <c r="E380" s="2">
        <f t="shared" si="237"/>
        <v>0</v>
      </c>
      <c r="F380" s="3">
        <f t="shared" si="238"/>
        <v>0</v>
      </c>
      <c r="G380" s="108" t="e">
        <f t="shared" si="216"/>
        <v>#DIV/0!</v>
      </c>
      <c r="H380" s="108" t="e">
        <f t="shared" si="217"/>
        <v>#DIV/0!</v>
      </c>
      <c r="I380" s="2"/>
      <c r="J380" s="3"/>
      <c r="K380" s="2">
        <f t="shared" si="230"/>
        <v>0</v>
      </c>
      <c r="L380" s="3">
        <f t="shared" si="230"/>
        <v>0</v>
      </c>
      <c r="M380" s="2"/>
      <c r="N380" s="3"/>
      <c r="O380" s="2"/>
      <c r="P380" s="2"/>
      <c r="Q380" s="3"/>
      <c r="R380" s="2">
        <f t="shared" si="232"/>
        <v>0</v>
      </c>
      <c r="S380" s="3">
        <f t="shared" si="233"/>
        <v>0</v>
      </c>
      <c r="T380" s="2">
        <v>0</v>
      </c>
      <c r="U380" s="3">
        <v>0</v>
      </c>
      <c r="V380" s="2"/>
      <c r="W380" s="3"/>
      <c r="X380" s="2"/>
      <c r="Y380" s="2"/>
      <c r="Z380" s="3">
        <f t="shared" si="234"/>
        <v>0</v>
      </c>
      <c r="AA380" s="2">
        <f t="shared" si="235"/>
        <v>0</v>
      </c>
      <c r="AB380" s="3">
        <f t="shared" si="236"/>
        <v>0</v>
      </c>
      <c r="AC380" s="2"/>
      <c r="AD380" s="109" t="b">
        <f t="shared" si="218"/>
        <v>1</v>
      </c>
      <c r="AE380" s="109" t="b">
        <f t="shared" si="219"/>
        <v>1</v>
      </c>
    </row>
    <row r="381" spans="1:31" ht="94.5">
      <c r="A381" s="2"/>
      <c r="B381" s="2" t="s">
        <v>266</v>
      </c>
      <c r="C381" s="2">
        <v>0</v>
      </c>
      <c r="D381" s="3">
        <v>0</v>
      </c>
      <c r="E381" s="2">
        <f t="shared" si="237"/>
        <v>0</v>
      </c>
      <c r="F381" s="3">
        <f t="shared" si="238"/>
        <v>0</v>
      </c>
      <c r="G381" s="108" t="e">
        <f t="shared" si="216"/>
        <v>#DIV/0!</v>
      </c>
      <c r="H381" s="108" t="e">
        <f t="shared" si="217"/>
        <v>#DIV/0!</v>
      </c>
      <c r="I381" s="2"/>
      <c r="J381" s="3"/>
      <c r="K381" s="2">
        <f t="shared" si="230"/>
        <v>0</v>
      </c>
      <c r="L381" s="3">
        <f t="shared" si="230"/>
        <v>0</v>
      </c>
      <c r="M381" s="2"/>
      <c r="N381" s="3"/>
      <c r="O381" s="2"/>
      <c r="P381" s="2"/>
      <c r="Q381" s="3">
        <f t="shared" si="231"/>
        <v>0</v>
      </c>
      <c r="R381" s="2">
        <f t="shared" si="232"/>
        <v>0</v>
      </c>
      <c r="S381" s="3">
        <f t="shared" si="233"/>
        <v>0</v>
      </c>
      <c r="T381" s="2">
        <v>0</v>
      </c>
      <c r="U381" s="3">
        <v>0</v>
      </c>
      <c r="V381" s="2"/>
      <c r="W381" s="3"/>
      <c r="X381" s="2"/>
      <c r="Y381" s="2"/>
      <c r="Z381" s="3">
        <f t="shared" si="234"/>
        <v>0</v>
      </c>
      <c r="AA381" s="2">
        <f t="shared" si="235"/>
        <v>0</v>
      </c>
      <c r="AB381" s="3">
        <f t="shared" si="236"/>
        <v>0</v>
      </c>
      <c r="AC381" s="2"/>
      <c r="AD381" s="109" t="b">
        <f t="shared" si="218"/>
        <v>1</v>
      </c>
      <c r="AE381" s="109" t="b">
        <f t="shared" si="219"/>
        <v>1</v>
      </c>
    </row>
    <row r="382" spans="1:31" ht="31.5">
      <c r="A382" s="2"/>
      <c r="B382" s="2" t="s">
        <v>267</v>
      </c>
      <c r="C382" s="2">
        <v>0</v>
      </c>
      <c r="D382" s="3">
        <v>0</v>
      </c>
      <c r="E382" s="2">
        <f t="shared" si="237"/>
        <v>0</v>
      </c>
      <c r="F382" s="3">
        <f t="shared" si="238"/>
        <v>0</v>
      </c>
      <c r="G382" s="108" t="e">
        <f t="shared" si="216"/>
        <v>#DIV/0!</v>
      </c>
      <c r="H382" s="108" t="e">
        <f t="shared" si="217"/>
        <v>#DIV/0!</v>
      </c>
      <c r="I382" s="2"/>
      <c r="J382" s="3"/>
      <c r="K382" s="2">
        <f t="shared" si="230"/>
        <v>0</v>
      </c>
      <c r="L382" s="3">
        <f t="shared" si="230"/>
        <v>0</v>
      </c>
      <c r="M382" s="2"/>
      <c r="N382" s="3"/>
      <c r="O382" s="2"/>
      <c r="P382" s="2"/>
      <c r="Q382" s="3">
        <f t="shared" si="231"/>
        <v>0</v>
      </c>
      <c r="R382" s="2">
        <f t="shared" si="232"/>
        <v>0</v>
      </c>
      <c r="S382" s="3">
        <f t="shared" si="233"/>
        <v>0</v>
      </c>
      <c r="T382" s="2">
        <v>0</v>
      </c>
      <c r="U382" s="3">
        <v>0</v>
      </c>
      <c r="V382" s="2"/>
      <c r="W382" s="3"/>
      <c r="X382" s="2"/>
      <c r="Y382" s="2"/>
      <c r="Z382" s="3">
        <f t="shared" si="234"/>
        <v>0</v>
      </c>
      <c r="AA382" s="2">
        <f t="shared" si="235"/>
        <v>0</v>
      </c>
      <c r="AB382" s="3">
        <f t="shared" si="236"/>
        <v>0</v>
      </c>
      <c r="AC382" s="2"/>
      <c r="AD382" s="109" t="b">
        <f t="shared" si="218"/>
        <v>1</v>
      </c>
      <c r="AE382" s="109" t="b">
        <f t="shared" si="219"/>
        <v>1</v>
      </c>
    </row>
    <row r="383" spans="1:31" ht="31.5">
      <c r="A383" s="2"/>
      <c r="B383" s="2" t="s">
        <v>268</v>
      </c>
      <c r="C383" s="2">
        <v>0</v>
      </c>
      <c r="D383" s="3">
        <v>0</v>
      </c>
      <c r="E383" s="2">
        <f t="shared" si="237"/>
        <v>0</v>
      </c>
      <c r="F383" s="3">
        <f t="shared" si="238"/>
        <v>0</v>
      </c>
      <c r="G383" s="108" t="e">
        <f t="shared" si="216"/>
        <v>#DIV/0!</v>
      </c>
      <c r="H383" s="108" t="e">
        <f t="shared" si="217"/>
        <v>#DIV/0!</v>
      </c>
      <c r="I383" s="2"/>
      <c r="J383" s="3"/>
      <c r="K383" s="2">
        <f t="shared" si="230"/>
        <v>0</v>
      </c>
      <c r="L383" s="3">
        <f t="shared" si="230"/>
        <v>0</v>
      </c>
      <c r="M383" s="2"/>
      <c r="N383" s="3"/>
      <c r="O383" s="2"/>
      <c r="P383" s="2"/>
      <c r="Q383" s="3">
        <f t="shared" si="231"/>
        <v>0</v>
      </c>
      <c r="R383" s="2">
        <f t="shared" si="232"/>
        <v>0</v>
      </c>
      <c r="S383" s="3">
        <f t="shared" si="233"/>
        <v>0</v>
      </c>
      <c r="T383" s="2">
        <v>0</v>
      </c>
      <c r="U383" s="3">
        <v>0</v>
      </c>
      <c r="V383" s="2"/>
      <c r="W383" s="3"/>
      <c r="X383" s="2"/>
      <c r="Y383" s="2"/>
      <c r="Z383" s="3">
        <f t="shared" si="234"/>
        <v>0</v>
      </c>
      <c r="AA383" s="2">
        <f t="shared" si="235"/>
        <v>0</v>
      </c>
      <c r="AB383" s="3">
        <f t="shared" si="236"/>
        <v>0</v>
      </c>
      <c r="AC383" s="2"/>
      <c r="AD383" s="109" t="b">
        <f t="shared" si="218"/>
        <v>1</v>
      </c>
      <c r="AE383" s="109" t="b">
        <f t="shared" si="219"/>
        <v>1</v>
      </c>
    </row>
    <row r="384" spans="1:31" ht="47.25">
      <c r="A384" s="2"/>
      <c r="B384" s="2" t="s">
        <v>269</v>
      </c>
      <c r="C384" s="2">
        <v>0</v>
      </c>
      <c r="D384" s="3">
        <v>0</v>
      </c>
      <c r="E384" s="2">
        <f t="shared" si="237"/>
        <v>0</v>
      </c>
      <c r="F384" s="3">
        <f t="shared" si="238"/>
        <v>0</v>
      </c>
      <c r="G384" s="108" t="e">
        <f t="shared" si="216"/>
        <v>#DIV/0!</v>
      </c>
      <c r="H384" s="108" t="e">
        <f t="shared" si="217"/>
        <v>#DIV/0!</v>
      </c>
      <c r="I384" s="2"/>
      <c r="J384" s="3"/>
      <c r="K384" s="2">
        <f t="shared" si="230"/>
        <v>0</v>
      </c>
      <c r="L384" s="3">
        <f t="shared" si="230"/>
        <v>0</v>
      </c>
      <c r="M384" s="2"/>
      <c r="N384" s="3"/>
      <c r="O384" s="2"/>
      <c r="P384" s="2"/>
      <c r="Q384" s="3">
        <f t="shared" si="231"/>
        <v>0</v>
      </c>
      <c r="R384" s="2">
        <f t="shared" si="232"/>
        <v>0</v>
      </c>
      <c r="S384" s="3">
        <f t="shared" si="233"/>
        <v>0</v>
      </c>
      <c r="T384" s="2">
        <v>0</v>
      </c>
      <c r="U384" s="3">
        <v>0</v>
      </c>
      <c r="V384" s="2"/>
      <c r="W384" s="3"/>
      <c r="X384" s="2"/>
      <c r="Y384" s="2"/>
      <c r="Z384" s="3">
        <f t="shared" si="234"/>
        <v>0</v>
      </c>
      <c r="AA384" s="2">
        <f t="shared" si="235"/>
        <v>0</v>
      </c>
      <c r="AB384" s="3">
        <f t="shared" si="236"/>
        <v>0</v>
      </c>
      <c r="AC384" s="2"/>
      <c r="AD384" s="109" t="b">
        <f t="shared" si="218"/>
        <v>1</v>
      </c>
      <c r="AE384" s="109" t="b">
        <f t="shared" si="219"/>
        <v>1</v>
      </c>
    </row>
    <row r="385" spans="1:31" ht="94.5">
      <c r="A385" s="2">
        <f>+A380+0.01</f>
        <v>23.25</v>
      </c>
      <c r="B385" s="2" t="s">
        <v>270</v>
      </c>
      <c r="C385" s="2">
        <v>0</v>
      </c>
      <c r="D385" s="3">
        <v>0</v>
      </c>
      <c r="E385" s="2">
        <f t="shared" si="237"/>
        <v>0</v>
      </c>
      <c r="F385" s="3">
        <f t="shared" si="238"/>
        <v>0</v>
      </c>
      <c r="G385" s="108" t="e">
        <f t="shared" si="216"/>
        <v>#DIV/0!</v>
      </c>
      <c r="H385" s="108" t="e">
        <f t="shared" si="217"/>
        <v>#DIV/0!</v>
      </c>
      <c r="I385" s="2"/>
      <c r="J385" s="3"/>
      <c r="K385" s="2">
        <f t="shared" si="230"/>
        <v>0</v>
      </c>
      <c r="L385" s="3">
        <f t="shared" si="230"/>
        <v>0</v>
      </c>
      <c r="M385" s="2"/>
      <c r="N385" s="3"/>
      <c r="O385" s="2"/>
      <c r="P385" s="2"/>
      <c r="Q385" s="3">
        <f t="shared" si="231"/>
        <v>0</v>
      </c>
      <c r="R385" s="2">
        <f t="shared" si="232"/>
        <v>0</v>
      </c>
      <c r="S385" s="3">
        <f t="shared" si="233"/>
        <v>0</v>
      </c>
      <c r="T385" s="2">
        <v>0</v>
      </c>
      <c r="U385" s="3">
        <v>0</v>
      </c>
      <c r="V385" s="2"/>
      <c r="W385" s="3"/>
      <c r="X385" s="2"/>
      <c r="Y385" s="2"/>
      <c r="Z385" s="3">
        <f t="shared" si="234"/>
        <v>0</v>
      </c>
      <c r="AA385" s="2">
        <f t="shared" si="235"/>
        <v>0</v>
      </c>
      <c r="AB385" s="3">
        <f t="shared" si="236"/>
        <v>0</v>
      </c>
      <c r="AC385" s="2"/>
      <c r="AD385" s="109" t="b">
        <f t="shared" si="218"/>
        <v>1</v>
      </c>
      <c r="AE385" s="109" t="b">
        <f t="shared" si="219"/>
        <v>1</v>
      </c>
    </row>
    <row r="386" spans="1:31" s="176" customFormat="1">
      <c r="A386" s="4"/>
      <c r="B386" s="4" t="s">
        <v>106</v>
      </c>
      <c r="C386" s="4">
        <f>SUM(C350:C385)</f>
        <v>45</v>
      </c>
      <c r="D386" s="5">
        <f>SUM(D350:D385)</f>
        <v>182.31</v>
      </c>
      <c r="E386" s="4">
        <f>SUM(E350:E385)</f>
        <v>45</v>
      </c>
      <c r="F386" s="5">
        <f>SUM(F350:F385)</f>
        <v>39.541999999999994</v>
      </c>
      <c r="G386" s="175">
        <f t="shared" si="216"/>
        <v>1</v>
      </c>
      <c r="H386" s="175">
        <f t="shared" si="217"/>
        <v>0.21689430091602213</v>
      </c>
      <c r="I386" s="4">
        <f t="shared" ref="I386:N386" si="240">SUM(I350:I385)</f>
        <v>0</v>
      </c>
      <c r="J386" s="5">
        <f t="shared" si="240"/>
        <v>0</v>
      </c>
      <c r="K386" s="4">
        <f t="shared" si="240"/>
        <v>0</v>
      </c>
      <c r="L386" s="5">
        <f t="shared" si="240"/>
        <v>142.76799999999997</v>
      </c>
      <c r="M386" s="4">
        <f t="shared" si="240"/>
        <v>0</v>
      </c>
      <c r="N386" s="5">
        <f t="shared" si="240"/>
        <v>0</v>
      </c>
      <c r="O386" s="4"/>
      <c r="P386" s="4">
        <f t="shared" ref="P386:W386" si="241">SUM(P350:P385)</f>
        <v>2</v>
      </c>
      <c r="Q386" s="5">
        <f t="shared" si="241"/>
        <v>4</v>
      </c>
      <c r="R386" s="4">
        <f t="shared" si="241"/>
        <v>2</v>
      </c>
      <c r="S386" s="5">
        <f t="shared" si="241"/>
        <v>146.76799999999997</v>
      </c>
      <c r="T386" s="4">
        <f t="shared" si="241"/>
        <v>0</v>
      </c>
      <c r="U386" s="5">
        <f t="shared" si="241"/>
        <v>142.76799999999997</v>
      </c>
      <c r="V386" s="4">
        <f t="shared" si="241"/>
        <v>0</v>
      </c>
      <c r="W386" s="5">
        <f t="shared" si="241"/>
        <v>0</v>
      </c>
      <c r="X386" s="4"/>
      <c r="Y386" s="4">
        <f>SUM(Y350:Y385)</f>
        <v>2</v>
      </c>
      <c r="Z386" s="5">
        <f>SUM(Z350:Z385)</f>
        <v>4</v>
      </c>
      <c r="AA386" s="4">
        <f>SUM(AA350:AA385)</f>
        <v>2</v>
      </c>
      <c r="AB386" s="5">
        <f>SUM(AB350:AB385)</f>
        <v>146.76799999999997</v>
      </c>
      <c r="AC386" s="4"/>
      <c r="AD386" s="109" t="b">
        <f t="shared" si="218"/>
        <v>0</v>
      </c>
      <c r="AE386" s="109" t="b">
        <f t="shared" si="219"/>
        <v>1</v>
      </c>
    </row>
    <row r="387" spans="1:31" s="176" customFormat="1" ht="47.25">
      <c r="A387" s="4" t="s">
        <v>271</v>
      </c>
      <c r="B387" s="4" t="s">
        <v>272</v>
      </c>
      <c r="C387" s="4"/>
      <c r="D387" s="5"/>
      <c r="E387" s="4"/>
      <c r="F387" s="5"/>
      <c r="G387" s="108"/>
      <c r="H387" s="108"/>
      <c r="I387" s="4"/>
      <c r="J387" s="5"/>
      <c r="K387" s="4"/>
      <c r="L387" s="5"/>
      <c r="M387" s="4"/>
      <c r="N387" s="5"/>
      <c r="O387" s="4"/>
      <c r="P387" s="4"/>
      <c r="Q387" s="5"/>
      <c r="R387" s="4"/>
      <c r="S387" s="5"/>
      <c r="T387" s="4"/>
      <c r="U387" s="5"/>
      <c r="V387" s="4"/>
      <c r="W387" s="5"/>
      <c r="X387" s="4"/>
      <c r="Y387" s="4"/>
      <c r="Z387" s="5"/>
      <c r="AA387" s="4"/>
      <c r="AB387" s="5"/>
      <c r="AC387" s="4"/>
      <c r="AD387" s="109" t="b">
        <f t="shared" si="218"/>
        <v>1</v>
      </c>
      <c r="AE387" s="109" t="b">
        <f t="shared" si="219"/>
        <v>1</v>
      </c>
    </row>
    <row r="388" spans="1:31" s="176" customFormat="1">
      <c r="A388" s="4">
        <v>24</v>
      </c>
      <c r="B388" s="4" t="s">
        <v>273</v>
      </c>
      <c r="C388" s="4"/>
      <c r="D388" s="5"/>
      <c r="E388" s="4"/>
      <c r="F388" s="5"/>
      <c r="G388" s="108"/>
      <c r="H388" s="108"/>
      <c r="I388" s="4"/>
      <c r="J388" s="5"/>
      <c r="K388" s="4"/>
      <c r="L388" s="5"/>
      <c r="M388" s="4"/>
      <c r="N388" s="5"/>
      <c r="O388" s="4"/>
      <c r="P388" s="4"/>
      <c r="Q388" s="5"/>
      <c r="R388" s="4"/>
      <c r="S388" s="5"/>
      <c r="T388" s="4"/>
      <c r="U388" s="5"/>
      <c r="V388" s="4"/>
      <c r="W388" s="5"/>
      <c r="X388" s="4"/>
      <c r="Y388" s="4"/>
      <c r="Z388" s="5"/>
      <c r="AA388" s="4"/>
      <c r="AB388" s="5"/>
      <c r="AC388" s="4"/>
      <c r="AD388" s="109" t="b">
        <f t="shared" si="218"/>
        <v>1</v>
      </c>
      <c r="AE388" s="109" t="b">
        <f t="shared" si="219"/>
        <v>1</v>
      </c>
    </row>
    <row r="389" spans="1:31" ht="31.5">
      <c r="A389" s="2">
        <v>24.01</v>
      </c>
      <c r="B389" s="2" t="s">
        <v>274</v>
      </c>
      <c r="C389" s="2">
        <v>0</v>
      </c>
      <c r="D389" s="3">
        <v>0</v>
      </c>
      <c r="E389" s="2"/>
      <c r="F389" s="3"/>
      <c r="G389" s="108" t="e">
        <f t="shared" si="216"/>
        <v>#DIV/0!</v>
      </c>
      <c r="H389" s="108" t="e">
        <f t="shared" si="217"/>
        <v>#DIV/0!</v>
      </c>
      <c r="I389" s="2">
        <f t="shared" ref="I389:J392" si="242">C389-E389</f>
        <v>0</v>
      </c>
      <c r="J389" s="3">
        <f t="shared" si="242"/>
        <v>0</v>
      </c>
      <c r="K389" s="2"/>
      <c r="L389" s="3"/>
      <c r="M389" s="2"/>
      <c r="N389" s="3"/>
      <c r="O389" s="2"/>
      <c r="P389" s="2"/>
      <c r="Q389" s="3"/>
      <c r="R389" s="2">
        <f t="shared" ref="R389:S392" si="243">K389+M389+P389</f>
        <v>0</v>
      </c>
      <c r="S389" s="3">
        <f t="shared" si="243"/>
        <v>0</v>
      </c>
      <c r="T389" s="2"/>
      <c r="U389" s="3"/>
      <c r="V389" s="2"/>
      <c r="W389" s="3"/>
      <c r="X389" s="2"/>
      <c r="Y389" s="2"/>
      <c r="Z389" s="3">
        <f>X389*Y389</f>
        <v>0</v>
      </c>
      <c r="AA389" s="2">
        <f t="shared" ref="AA389:AB392" si="244">T389+V389+Y389</f>
        <v>0</v>
      </c>
      <c r="AB389" s="3">
        <f t="shared" si="244"/>
        <v>0</v>
      </c>
      <c r="AC389" s="2"/>
      <c r="AD389" s="109" t="b">
        <f t="shared" si="218"/>
        <v>1</v>
      </c>
      <c r="AE389" s="109" t="b">
        <f t="shared" si="219"/>
        <v>1</v>
      </c>
    </row>
    <row r="390" spans="1:31" ht="47.25">
      <c r="A390" s="2"/>
      <c r="B390" s="2" t="s">
        <v>275</v>
      </c>
      <c r="C390" s="2">
        <v>1</v>
      </c>
      <c r="D390" s="3">
        <v>43.98</v>
      </c>
      <c r="E390" s="2">
        <f>C390</f>
        <v>1</v>
      </c>
      <c r="F390" s="3">
        <f>D390</f>
        <v>43.98</v>
      </c>
      <c r="G390" s="108">
        <f t="shared" si="216"/>
        <v>1</v>
      </c>
      <c r="H390" s="108">
        <f t="shared" si="217"/>
        <v>1</v>
      </c>
      <c r="I390" s="2">
        <f t="shared" si="242"/>
        <v>0</v>
      </c>
      <c r="J390" s="3">
        <f t="shared" si="242"/>
        <v>0</v>
      </c>
      <c r="K390" s="2"/>
      <c r="L390" s="3"/>
      <c r="M390" s="2"/>
      <c r="N390" s="3"/>
      <c r="O390" s="325">
        <v>45</v>
      </c>
      <c r="P390" s="2">
        <v>1</v>
      </c>
      <c r="Q390" s="3">
        <f>P390*O390</f>
        <v>45</v>
      </c>
      <c r="R390" s="2">
        <f t="shared" si="243"/>
        <v>1</v>
      </c>
      <c r="S390" s="3">
        <f t="shared" si="243"/>
        <v>45</v>
      </c>
      <c r="T390" s="2"/>
      <c r="U390" s="3"/>
      <c r="V390" s="2"/>
      <c r="W390" s="3"/>
      <c r="X390" s="2">
        <v>45</v>
      </c>
      <c r="Y390" s="2">
        <v>1</v>
      </c>
      <c r="Z390" s="3">
        <f>X390*Y390</f>
        <v>45</v>
      </c>
      <c r="AA390" s="2">
        <f t="shared" si="244"/>
        <v>1</v>
      </c>
      <c r="AB390" s="3">
        <f t="shared" si="244"/>
        <v>45</v>
      </c>
      <c r="AC390" s="2"/>
      <c r="AD390" s="109" t="b">
        <f t="shared" si="218"/>
        <v>1</v>
      </c>
      <c r="AE390" s="109" t="b">
        <f t="shared" si="219"/>
        <v>1</v>
      </c>
    </row>
    <row r="391" spans="1:31" ht="47.25">
      <c r="A391" s="2"/>
      <c r="B391" s="2" t="s">
        <v>276</v>
      </c>
      <c r="C391" s="2">
        <v>0</v>
      </c>
      <c r="D391" s="3">
        <v>0</v>
      </c>
      <c r="E391" s="2"/>
      <c r="F391" s="3"/>
      <c r="G391" s="108" t="e">
        <f t="shared" si="216"/>
        <v>#DIV/0!</v>
      </c>
      <c r="H391" s="108" t="e">
        <f t="shared" si="217"/>
        <v>#DIV/0!</v>
      </c>
      <c r="I391" s="2">
        <f t="shared" si="242"/>
        <v>0</v>
      </c>
      <c r="J391" s="3">
        <f t="shared" si="242"/>
        <v>0</v>
      </c>
      <c r="K391" s="2"/>
      <c r="L391" s="3"/>
      <c r="M391" s="2"/>
      <c r="N391" s="3"/>
      <c r="O391" s="2"/>
      <c r="P391" s="2"/>
      <c r="Q391" s="3">
        <f>P391*O391</f>
        <v>0</v>
      </c>
      <c r="R391" s="2">
        <f t="shared" si="243"/>
        <v>0</v>
      </c>
      <c r="S391" s="3">
        <f t="shared" si="243"/>
        <v>0</v>
      </c>
      <c r="T391" s="2"/>
      <c r="U391" s="3"/>
      <c r="V391" s="2"/>
      <c r="W391" s="3"/>
      <c r="X391" s="2"/>
      <c r="Y391" s="2"/>
      <c r="Z391" s="3">
        <f>X391*Y391</f>
        <v>0</v>
      </c>
      <c r="AA391" s="2">
        <f t="shared" si="244"/>
        <v>0</v>
      </c>
      <c r="AB391" s="3">
        <f t="shared" si="244"/>
        <v>0</v>
      </c>
      <c r="AC391" s="2"/>
      <c r="AD391" s="109" t="b">
        <f t="shared" si="218"/>
        <v>1</v>
      </c>
      <c r="AE391" s="109" t="b">
        <f t="shared" si="219"/>
        <v>1</v>
      </c>
    </row>
    <row r="392" spans="1:31" ht="31.5">
      <c r="A392" s="2"/>
      <c r="B392" s="2" t="s">
        <v>277</v>
      </c>
      <c r="C392" s="2">
        <v>0</v>
      </c>
      <c r="D392" s="3">
        <v>0</v>
      </c>
      <c r="E392" s="2"/>
      <c r="F392" s="3"/>
      <c r="G392" s="108" t="e">
        <f t="shared" ref="G392:G455" si="245">E392/C392</f>
        <v>#DIV/0!</v>
      </c>
      <c r="H392" s="108" t="e">
        <f t="shared" ref="H392:H455" si="246">F392/D392</f>
        <v>#DIV/0!</v>
      </c>
      <c r="I392" s="2">
        <f t="shared" si="242"/>
        <v>0</v>
      </c>
      <c r="J392" s="3">
        <f t="shared" si="242"/>
        <v>0</v>
      </c>
      <c r="K392" s="2"/>
      <c r="L392" s="3"/>
      <c r="M392" s="2"/>
      <c r="N392" s="3"/>
      <c r="O392" s="2"/>
      <c r="P392" s="2"/>
      <c r="Q392" s="3">
        <f>P392*O392</f>
        <v>0</v>
      </c>
      <c r="R392" s="2">
        <f t="shared" si="243"/>
        <v>0</v>
      </c>
      <c r="S392" s="3">
        <f t="shared" si="243"/>
        <v>0</v>
      </c>
      <c r="T392" s="2"/>
      <c r="U392" s="3"/>
      <c r="V392" s="2"/>
      <c r="W392" s="3"/>
      <c r="X392" s="2"/>
      <c r="Y392" s="2"/>
      <c r="Z392" s="3">
        <f>X392*Y392</f>
        <v>0</v>
      </c>
      <c r="AA392" s="2">
        <f t="shared" si="244"/>
        <v>0</v>
      </c>
      <c r="AB392" s="3">
        <f t="shared" si="244"/>
        <v>0</v>
      </c>
      <c r="AC392" s="2"/>
      <c r="AD392" s="109" t="b">
        <f t="shared" ref="AD392:AD455" si="247">X392*Y392=Z392</f>
        <v>1</v>
      </c>
      <c r="AE392" s="109" t="b">
        <f t="shared" ref="AE392:AE455" si="248">U392+W392+Z392=AB392</f>
        <v>1</v>
      </c>
    </row>
    <row r="393" spans="1:31" s="176" customFormat="1">
      <c r="A393" s="4"/>
      <c r="B393" s="4" t="s">
        <v>108</v>
      </c>
      <c r="C393" s="4">
        <f>SUM(C389:C392)</f>
        <v>1</v>
      </c>
      <c r="D393" s="5">
        <f>SUM(D389:D392)</f>
        <v>43.98</v>
      </c>
      <c r="E393" s="4">
        <f>SUM(E389:E392)</f>
        <v>1</v>
      </c>
      <c r="F393" s="5">
        <f>SUM(F389:F392)</f>
        <v>43.98</v>
      </c>
      <c r="G393" s="175">
        <f t="shared" si="245"/>
        <v>1</v>
      </c>
      <c r="H393" s="175">
        <f t="shared" si="246"/>
        <v>1</v>
      </c>
      <c r="I393" s="4">
        <f t="shared" ref="I393:N393" si="249">SUM(I389:I392)</f>
        <v>0</v>
      </c>
      <c r="J393" s="5">
        <f t="shared" si="249"/>
        <v>0</v>
      </c>
      <c r="K393" s="4">
        <f t="shared" si="249"/>
        <v>0</v>
      </c>
      <c r="L393" s="5">
        <f t="shared" si="249"/>
        <v>0</v>
      </c>
      <c r="M393" s="4">
        <f t="shared" si="249"/>
        <v>0</v>
      </c>
      <c r="N393" s="5">
        <f t="shared" si="249"/>
        <v>0</v>
      </c>
      <c r="O393" s="4"/>
      <c r="P393" s="4">
        <f t="shared" ref="P393:W393" si="250">SUM(P389:P392)</f>
        <v>1</v>
      </c>
      <c r="Q393" s="5">
        <f t="shared" si="250"/>
        <v>45</v>
      </c>
      <c r="R393" s="4">
        <f t="shared" si="250"/>
        <v>1</v>
      </c>
      <c r="S393" s="5">
        <f t="shared" si="250"/>
        <v>45</v>
      </c>
      <c r="T393" s="4">
        <f t="shared" si="250"/>
        <v>0</v>
      </c>
      <c r="U393" s="5">
        <f t="shared" si="250"/>
        <v>0</v>
      </c>
      <c r="V393" s="4">
        <f t="shared" si="250"/>
        <v>0</v>
      </c>
      <c r="W393" s="5">
        <f t="shared" si="250"/>
        <v>0</v>
      </c>
      <c r="X393" s="4"/>
      <c r="Y393" s="4">
        <f>SUM(Y389:Y392)</f>
        <v>1</v>
      </c>
      <c r="Z393" s="5">
        <f>SUM(Z389:Z392)</f>
        <v>45</v>
      </c>
      <c r="AA393" s="4">
        <f>SUM(AA389:AA392)</f>
        <v>1</v>
      </c>
      <c r="AB393" s="5">
        <f>SUM(AB389:AB392)</f>
        <v>45</v>
      </c>
      <c r="AC393" s="4"/>
      <c r="AD393" s="109" t="b">
        <f t="shared" si="247"/>
        <v>0</v>
      </c>
      <c r="AE393" s="109" t="b">
        <f t="shared" si="248"/>
        <v>1</v>
      </c>
    </row>
    <row r="394" spans="1:31" ht="126">
      <c r="A394" s="2">
        <v>24.02</v>
      </c>
      <c r="B394" s="2" t="s">
        <v>278</v>
      </c>
      <c r="C394" s="2"/>
      <c r="D394" s="3"/>
      <c r="E394" s="2"/>
      <c r="F394" s="3"/>
      <c r="G394" s="108"/>
      <c r="H394" s="108"/>
      <c r="I394" s="2"/>
      <c r="J394" s="3"/>
      <c r="K394" s="2"/>
      <c r="L394" s="3"/>
      <c r="M394" s="2"/>
      <c r="N394" s="3"/>
      <c r="O394" s="2"/>
      <c r="P394" s="2"/>
      <c r="Q394" s="3"/>
      <c r="R394" s="2"/>
      <c r="S394" s="3"/>
      <c r="T394" s="2"/>
      <c r="U394" s="3"/>
      <c r="V394" s="2"/>
      <c r="W394" s="3"/>
      <c r="X394" s="2"/>
      <c r="Y394" s="2"/>
      <c r="Z394" s="3"/>
      <c r="AA394" s="2"/>
      <c r="AB394" s="3"/>
      <c r="AC394" s="2"/>
      <c r="AD394" s="109" t="b">
        <f t="shared" si="247"/>
        <v>1</v>
      </c>
      <c r="AE394" s="109" t="b">
        <f t="shared" si="248"/>
        <v>1</v>
      </c>
    </row>
    <row r="395" spans="1:31">
      <c r="A395" s="2"/>
      <c r="B395" s="2" t="s">
        <v>125</v>
      </c>
      <c r="C395" s="2">
        <v>164</v>
      </c>
      <c r="D395" s="3">
        <v>10.496</v>
      </c>
      <c r="E395" s="2">
        <f>E324</f>
        <v>68</v>
      </c>
      <c r="F395" s="222">
        <f>E395*0.0022</f>
        <v>0.14960000000000001</v>
      </c>
      <c r="G395" s="108">
        <f t="shared" si="245"/>
        <v>0.41463414634146339</v>
      </c>
      <c r="H395" s="108">
        <f t="shared" si="246"/>
        <v>1.4253048780487805E-2</v>
      </c>
      <c r="I395" s="2">
        <f t="shared" ref="I395:J398" si="251">C395-E395</f>
        <v>96</v>
      </c>
      <c r="J395" s="3">
        <f t="shared" si="251"/>
        <v>10.346400000000001</v>
      </c>
      <c r="K395" s="2"/>
      <c r="L395" s="3"/>
      <c r="M395" s="2"/>
      <c r="N395" s="3"/>
      <c r="O395" s="325">
        <v>0.04</v>
      </c>
      <c r="P395" s="2">
        <f>P324</f>
        <v>68</v>
      </c>
      <c r="Q395" s="3">
        <f>P395*O395</f>
        <v>2.72</v>
      </c>
      <c r="R395" s="2">
        <f t="shared" ref="R395:S398" si="252">K395+M395+P395</f>
        <v>68</v>
      </c>
      <c r="S395" s="3">
        <f t="shared" si="252"/>
        <v>2.72</v>
      </c>
      <c r="T395" s="2"/>
      <c r="U395" s="3"/>
      <c r="V395" s="2"/>
      <c r="W395" s="3"/>
      <c r="X395" s="325">
        <v>4.4999999999999998E-2</v>
      </c>
      <c r="Y395" s="2">
        <f>Y324</f>
        <v>68</v>
      </c>
      <c r="Z395" s="3">
        <f>Y395*X395</f>
        <v>3.06</v>
      </c>
      <c r="AA395" s="2">
        <f t="shared" ref="AA395:AB398" si="253">T395+V395+Y395</f>
        <v>68</v>
      </c>
      <c r="AB395" s="3">
        <f t="shared" si="253"/>
        <v>3.06</v>
      </c>
      <c r="AC395" s="2"/>
      <c r="AD395" s="109" t="b">
        <f t="shared" si="247"/>
        <v>1</v>
      </c>
      <c r="AE395" s="109" t="b">
        <f t="shared" si="248"/>
        <v>1</v>
      </c>
    </row>
    <row r="396" spans="1:31">
      <c r="A396" s="2"/>
      <c r="B396" s="2" t="s">
        <v>173</v>
      </c>
      <c r="C396" s="2">
        <v>1613</v>
      </c>
      <c r="D396" s="3">
        <v>2.6614499999999999</v>
      </c>
      <c r="E396" s="2"/>
      <c r="F396" s="222"/>
      <c r="G396" s="108">
        <f t="shared" si="245"/>
        <v>0</v>
      </c>
      <c r="H396" s="108">
        <f t="shared" si="246"/>
        <v>0</v>
      </c>
      <c r="I396" s="2">
        <f t="shared" si="251"/>
        <v>1613</v>
      </c>
      <c r="J396" s="3">
        <f t="shared" si="251"/>
        <v>2.6614499999999999</v>
      </c>
      <c r="K396" s="2"/>
      <c r="L396" s="3"/>
      <c r="M396" s="2"/>
      <c r="N396" s="3"/>
      <c r="O396" s="325">
        <v>4.4999999999999998E-2</v>
      </c>
      <c r="P396" s="2">
        <f>P395</f>
        <v>68</v>
      </c>
      <c r="Q396" s="3">
        <f>P396*O396</f>
        <v>3.06</v>
      </c>
      <c r="R396" s="2">
        <f t="shared" si="252"/>
        <v>68</v>
      </c>
      <c r="S396" s="3">
        <f t="shared" si="252"/>
        <v>3.06</v>
      </c>
      <c r="T396" s="2"/>
      <c r="U396" s="3"/>
      <c r="V396" s="2"/>
      <c r="W396" s="3"/>
      <c r="X396" s="325">
        <v>4.4999999999999998E-2</v>
      </c>
      <c r="Y396" s="2">
        <f>Y395</f>
        <v>68</v>
      </c>
      <c r="Z396" s="3">
        <f>Y396*X396</f>
        <v>3.06</v>
      </c>
      <c r="AA396" s="2">
        <f t="shared" si="253"/>
        <v>68</v>
      </c>
      <c r="AB396" s="3">
        <f t="shared" si="253"/>
        <v>3.06</v>
      </c>
      <c r="AC396" s="2"/>
      <c r="AD396" s="109" t="b">
        <f t="shared" si="247"/>
        <v>1</v>
      </c>
      <c r="AE396" s="109" t="b">
        <f t="shared" si="248"/>
        <v>1</v>
      </c>
    </row>
    <row r="397" spans="1:31">
      <c r="A397" s="2"/>
      <c r="B397" s="2" t="s">
        <v>174</v>
      </c>
      <c r="C397" s="2">
        <v>2641</v>
      </c>
      <c r="D397" s="3">
        <v>13.072950000000001</v>
      </c>
      <c r="E397" s="2">
        <f>E325</f>
        <v>60</v>
      </c>
      <c r="F397" s="222">
        <f>(E397*0.001)+0.045</f>
        <v>0.105</v>
      </c>
      <c r="G397" s="108">
        <f t="shared" si="245"/>
        <v>2.2718667171525937E-2</v>
      </c>
      <c r="H397" s="108">
        <f t="shared" si="246"/>
        <v>8.0318520303374521E-3</v>
      </c>
      <c r="I397" s="2">
        <f t="shared" si="251"/>
        <v>2581</v>
      </c>
      <c r="J397" s="3">
        <f t="shared" si="251"/>
        <v>12.96795</v>
      </c>
      <c r="K397" s="2"/>
      <c r="L397" s="3"/>
      <c r="M397" s="2"/>
      <c r="N397" s="3"/>
      <c r="O397" s="3">
        <v>0.14960000000000001</v>
      </c>
      <c r="P397" s="2">
        <f>P325</f>
        <v>60</v>
      </c>
      <c r="Q397" s="3">
        <f>P397*O397</f>
        <v>8.9760000000000009</v>
      </c>
      <c r="R397" s="2">
        <f t="shared" si="252"/>
        <v>60</v>
      </c>
      <c r="S397" s="3">
        <f t="shared" si="252"/>
        <v>8.9760000000000009</v>
      </c>
      <c r="T397" s="2"/>
      <c r="U397" s="3"/>
      <c r="V397" s="2"/>
      <c r="W397" s="3"/>
      <c r="X397" s="3">
        <v>0.14960000000000001</v>
      </c>
      <c r="Y397" s="2">
        <f>Y325</f>
        <v>60</v>
      </c>
      <c r="Z397" s="3">
        <f>Y397*X397</f>
        <v>8.9760000000000009</v>
      </c>
      <c r="AA397" s="2">
        <f t="shared" si="253"/>
        <v>60</v>
      </c>
      <c r="AB397" s="3">
        <f t="shared" si="253"/>
        <v>8.9760000000000009</v>
      </c>
      <c r="AC397" s="2"/>
      <c r="AD397" s="109" t="b">
        <f t="shared" si="247"/>
        <v>1</v>
      </c>
      <c r="AE397" s="109" t="b">
        <f t="shared" si="248"/>
        <v>1</v>
      </c>
    </row>
    <row r="398" spans="1:31" ht="63">
      <c r="A398" s="2">
        <v>24.03</v>
      </c>
      <c r="B398" s="308" t="s">
        <v>279</v>
      </c>
      <c r="C398" s="2">
        <v>1</v>
      </c>
      <c r="D398" s="3">
        <v>2.6</v>
      </c>
      <c r="E398" s="2">
        <v>1</v>
      </c>
      <c r="F398" s="222">
        <v>6.0999999999999999E-2</v>
      </c>
      <c r="G398" s="108">
        <f t="shared" si="245"/>
        <v>1</v>
      </c>
      <c r="H398" s="108">
        <f t="shared" si="246"/>
        <v>2.3461538461538461E-2</v>
      </c>
      <c r="I398" s="2">
        <f t="shared" si="251"/>
        <v>0</v>
      </c>
      <c r="J398" s="3">
        <f t="shared" si="251"/>
        <v>2.5390000000000001</v>
      </c>
      <c r="K398" s="2"/>
      <c r="L398" s="3"/>
      <c r="M398" s="2"/>
      <c r="N398" s="3"/>
      <c r="O398" s="2">
        <v>11.25</v>
      </c>
      <c r="P398" s="2">
        <v>1</v>
      </c>
      <c r="Q398" s="3">
        <f>P398*O398</f>
        <v>11.25</v>
      </c>
      <c r="R398" s="2">
        <f t="shared" si="252"/>
        <v>1</v>
      </c>
      <c r="S398" s="3">
        <f t="shared" si="252"/>
        <v>11.25</v>
      </c>
      <c r="T398" s="2"/>
      <c r="U398" s="3"/>
      <c r="V398" s="2"/>
      <c r="W398" s="3"/>
      <c r="X398" s="2">
        <v>11.25</v>
      </c>
      <c r="Y398" s="2">
        <v>1</v>
      </c>
      <c r="Z398" s="3">
        <f>X398*Y398</f>
        <v>11.25</v>
      </c>
      <c r="AA398" s="2">
        <f t="shared" si="253"/>
        <v>1</v>
      </c>
      <c r="AB398" s="3">
        <f t="shared" si="253"/>
        <v>11.25</v>
      </c>
      <c r="AC398" s="2"/>
      <c r="AD398" s="109" t="b">
        <f t="shared" si="247"/>
        <v>1</v>
      </c>
      <c r="AE398" s="109" t="b">
        <f t="shared" si="248"/>
        <v>1</v>
      </c>
    </row>
    <row r="399" spans="1:31" s="176" customFormat="1">
      <c r="A399" s="4"/>
      <c r="B399" s="4" t="s">
        <v>108</v>
      </c>
      <c r="C399" s="4">
        <f>SUM(C394:C398)</f>
        <v>4419</v>
      </c>
      <c r="D399" s="5">
        <f>SUM(D394:D398)</f>
        <v>28.830400000000004</v>
      </c>
      <c r="E399" s="4">
        <f>SUM(E394:E398)</f>
        <v>129</v>
      </c>
      <c r="F399" s="5">
        <f>SUM(F394:F398)</f>
        <v>0.31559999999999999</v>
      </c>
      <c r="G399" s="175">
        <f t="shared" si="245"/>
        <v>2.9192124915139173E-2</v>
      </c>
      <c r="H399" s="175">
        <f t="shared" si="246"/>
        <v>1.0946778400577166E-2</v>
      </c>
      <c r="I399" s="4">
        <f t="shared" ref="I399:N399" si="254">SUM(I394:I398)</f>
        <v>4290</v>
      </c>
      <c r="J399" s="5">
        <f t="shared" si="254"/>
        <v>28.514800000000001</v>
      </c>
      <c r="K399" s="4">
        <f t="shared" si="254"/>
        <v>0</v>
      </c>
      <c r="L399" s="5">
        <f t="shared" si="254"/>
        <v>0</v>
      </c>
      <c r="M399" s="4">
        <f t="shared" si="254"/>
        <v>0</v>
      </c>
      <c r="N399" s="5">
        <f t="shared" si="254"/>
        <v>0</v>
      </c>
      <c r="O399" s="4"/>
      <c r="P399" s="4">
        <f t="shared" ref="P399:W399" si="255">SUM(P394:P398)</f>
        <v>197</v>
      </c>
      <c r="Q399" s="5">
        <f t="shared" si="255"/>
        <v>26.006</v>
      </c>
      <c r="R399" s="4">
        <f t="shared" si="255"/>
        <v>197</v>
      </c>
      <c r="S399" s="5">
        <f t="shared" si="255"/>
        <v>26.006</v>
      </c>
      <c r="T399" s="4">
        <f t="shared" si="255"/>
        <v>0</v>
      </c>
      <c r="U399" s="5">
        <f t="shared" si="255"/>
        <v>0</v>
      </c>
      <c r="V399" s="4">
        <f t="shared" si="255"/>
        <v>0</v>
      </c>
      <c r="W399" s="5">
        <f t="shared" si="255"/>
        <v>0</v>
      </c>
      <c r="X399" s="4"/>
      <c r="Y399" s="4">
        <f>SUM(Y394:Y398)</f>
        <v>197</v>
      </c>
      <c r="Z399" s="5">
        <f>SUM(Z394:Z398)</f>
        <v>26.346</v>
      </c>
      <c r="AA399" s="4">
        <f>SUM(AA394:AA398)</f>
        <v>197</v>
      </c>
      <c r="AB399" s="5">
        <f>SUM(AB394:AB398)</f>
        <v>26.346</v>
      </c>
      <c r="AC399" s="4"/>
      <c r="AD399" s="109" t="b">
        <f t="shared" si="247"/>
        <v>0</v>
      </c>
      <c r="AE399" s="109" t="b">
        <f t="shared" si="248"/>
        <v>1</v>
      </c>
    </row>
    <row r="400" spans="1:31" s="176" customFormat="1" ht="31.5">
      <c r="A400" s="4"/>
      <c r="B400" s="4" t="s">
        <v>280</v>
      </c>
      <c r="C400" s="4">
        <f>C399+C393+C386+C347+C343+C337+C333+C330+C326+C322+C315+C311+C306+C297+C283+C260+C216+C212+C206+C193+C149+C147+C143+C78</f>
        <v>17621</v>
      </c>
      <c r="D400" s="5">
        <f>D399+D393+D386+D347+D343+D337+D333+D330+D326+D322+D315+D311+D306+D297+D283+D260+D216+D212+D206+D193+D149+D147+D143+D78</f>
        <v>788.78689120000013</v>
      </c>
      <c r="E400" s="4">
        <f>E399+E393+E386+E347+E343+E337+E333+E330+E326+E322+E315+E311+E306+E297+E283+E260+E216+E212+E206+E193+E149+E147+E143+E78</f>
        <v>10953</v>
      </c>
      <c r="F400" s="5">
        <f>F399+F393+F386+F347+F343+F337+F333+F330+F326+F322+F315+F311+F306+F297+F283+F260+F216+F212+F206+F193+F149+F147+F143+F78</f>
        <v>499.29654999999997</v>
      </c>
      <c r="G400" s="175">
        <f t="shared" si="245"/>
        <v>0.62158787809999427</v>
      </c>
      <c r="H400" s="175">
        <f t="shared" si="246"/>
        <v>0.63299296117917014</v>
      </c>
      <c r="I400" s="4">
        <f t="shared" ref="I400:N400" si="256">I399+I393+I386+I347+I343+I337+I333+I330+I326+I322+I315+I311+I306+I297+I283+I260+I216+I212+I206+I193+I149+I147+I143+I78</f>
        <v>6668</v>
      </c>
      <c r="J400" s="5">
        <f t="shared" si="256"/>
        <v>146.72234120000002</v>
      </c>
      <c r="K400" s="4">
        <f t="shared" si="256"/>
        <v>0</v>
      </c>
      <c r="L400" s="5">
        <f t="shared" si="256"/>
        <v>142.76799999999997</v>
      </c>
      <c r="M400" s="4">
        <f t="shared" si="256"/>
        <v>0</v>
      </c>
      <c r="N400" s="5">
        <f t="shared" si="256"/>
        <v>0</v>
      </c>
      <c r="O400" s="4"/>
      <c r="P400" s="4">
        <f t="shared" ref="P400:V400" si="257">P399+P393+P386+P347+P343+P337+P333+P330+P326+P322+P315+P311+P306+P297+P283+P260+P216+P212+P206+P193+P149+P147+P143+P78</f>
        <v>13030</v>
      </c>
      <c r="Q400" s="5">
        <f t="shared" si="257"/>
        <v>615.31400000000008</v>
      </c>
      <c r="R400" s="4">
        <f t="shared" si="257"/>
        <v>13027</v>
      </c>
      <c r="S400" s="5">
        <f t="shared" si="257"/>
        <v>758.08199999999999</v>
      </c>
      <c r="T400" s="4">
        <f t="shared" si="257"/>
        <v>0</v>
      </c>
      <c r="U400" s="5">
        <f>U399+U393+U386+U347+U343+U337+U333+U330+U326+U322+U315+U311+U306+U297+U283+U260+U216+U212+U206+U193+U149+U147+U143+U78</f>
        <v>142.76799999999997</v>
      </c>
      <c r="V400" s="4">
        <f t="shared" si="257"/>
        <v>0</v>
      </c>
      <c r="W400" s="5">
        <f>W399+W393+W386+W347+W343+W337+W333+W330+W326+W322+W315+W311+W306+W297+W283+W260+W216+W212+W206+W193+W149+W147+W143+W78</f>
        <v>0</v>
      </c>
      <c r="X400" s="4"/>
      <c r="Y400" s="4">
        <f>Y399+Y393+Y386+Y347+Y343+Y337+Y333+Y330+Y326+Y322+Y315+Y311+Y306+Y297+Y283+Y260+Y216+Y212+Y206+Y193+Y149+Y147+Y143+Y78</f>
        <v>13030</v>
      </c>
      <c r="Z400" s="5">
        <f>Z399+Z393+Z386+Z347+Z343+Z337+Z333+Z330+Z326+Z322+Z315+Z311+Z306+Z297+Z283+Z260+Z216+Z212+Z206+Z193+Z149+Z147+Z143+Z78</f>
        <v>615.65400000000011</v>
      </c>
      <c r="AA400" s="4">
        <f>AA399+AA393+AA386+AA347+AA343+AA337+AA333+AA330+AA326+AA322+AA315+AA311+AA306+AA297+AA283+AA260+AA216+AA212+AA206+AA193+AA149+AA147+AA143+AA78</f>
        <v>13027</v>
      </c>
      <c r="AB400" s="5">
        <f>AB399+AB393+AB386+AB347+AB343+AB337+AB333+AB330+AB326+AB322+AB315+AB311+AB306+AB297+AB283+AB260+AB216+AB212+AB206+AB193+AB149+AB147+AB143+AB78</f>
        <v>758.42200000000014</v>
      </c>
      <c r="AC400" s="4"/>
      <c r="AD400" s="109" t="b">
        <f t="shared" si="247"/>
        <v>0</v>
      </c>
      <c r="AE400" s="109" t="b">
        <f t="shared" si="248"/>
        <v>1</v>
      </c>
    </row>
    <row r="401" spans="1:31" s="176" customFormat="1">
      <c r="A401" s="4">
        <v>25</v>
      </c>
      <c r="B401" s="4" t="s">
        <v>281</v>
      </c>
      <c r="C401" s="4"/>
      <c r="D401" s="5"/>
      <c r="E401" s="4"/>
      <c r="F401" s="5"/>
      <c r="G401" s="108"/>
      <c r="H401" s="108"/>
      <c r="I401" s="4"/>
      <c r="J401" s="5"/>
      <c r="K401" s="4"/>
      <c r="L401" s="5"/>
      <c r="M401" s="4"/>
      <c r="N401" s="5"/>
      <c r="O401" s="4"/>
      <c r="P401" s="4"/>
      <c r="Q401" s="5"/>
      <c r="R401" s="4"/>
      <c r="S401" s="5"/>
      <c r="T401" s="4"/>
      <c r="U401" s="5"/>
      <c r="V401" s="4"/>
      <c r="W401" s="5"/>
      <c r="X401" s="4"/>
      <c r="Y401" s="4"/>
      <c r="Z401" s="5"/>
      <c r="AA401" s="4"/>
      <c r="AB401" s="5"/>
      <c r="AC401" s="4"/>
      <c r="AD401" s="109" t="b">
        <f t="shared" si="247"/>
        <v>1</v>
      </c>
      <c r="AE401" s="109" t="b">
        <f t="shared" si="248"/>
        <v>1</v>
      </c>
    </row>
    <row r="402" spans="1:31">
      <c r="A402" s="2">
        <v>25.01</v>
      </c>
      <c r="B402" s="2" t="s">
        <v>282</v>
      </c>
      <c r="C402" s="2">
        <v>0</v>
      </c>
      <c r="D402" s="3">
        <v>0</v>
      </c>
      <c r="E402" s="2"/>
      <c r="F402" s="3"/>
      <c r="G402" s="108" t="e">
        <f t="shared" si="245"/>
        <v>#DIV/0!</v>
      </c>
      <c r="H402" s="108" t="e">
        <f t="shared" si="246"/>
        <v>#DIV/0!</v>
      </c>
      <c r="I402" s="2">
        <f t="shared" ref="I402:J443" si="258">C402-E402</f>
        <v>0</v>
      </c>
      <c r="J402" s="3">
        <f t="shared" si="258"/>
        <v>0</v>
      </c>
      <c r="K402" s="2"/>
      <c r="L402" s="3"/>
      <c r="M402" s="2"/>
      <c r="N402" s="3"/>
      <c r="O402" s="2"/>
      <c r="P402" s="2"/>
      <c r="Q402" s="3">
        <f>P402*O402</f>
        <v>0</v>
      </c>
      <c r="R402" s="2">
        <f>K402+M402+P402</f>
        <v>0</v>
      </c>
      <c r="S402" s="3">
        <f>L402+N402+Q402</f>
        <v>0</v>
      </c>
      <c r="T402" s="2"/>
      <c r="U402" s="3"/>
      <c r="V402" s="2"/>
      <c r="W402" s="3"/>
      <c r="X402" s="2"/>
      <c r="Y402" s="2"/>
      <c r="Z402" s="3">
        <f>Y402*X402</f>
        <v>0</v>
      </c>
      <c r="AA402" s="2">
        <f>T402+V402+Y402</f>
        <v>0</v>
      </c>
      <c r="AB402" s="3">
        <f>U402+W402+Z402</f>
        <v>0</v>
      </c>
      <c r="AC402" s="2"/>
      <c r="AD402" s="109" t="b">
        <f t="shared" si="247"/>
        <v>1</v>
      </c>
      <c r="AE402" s="109" t="b">
        <f t="shared" si="248"/>
        <v>1</v>
      </c>
    </row>
    <row r="403" spans="1:31">
      <c r="A403" s="2">
        <v>25.02</v>
      </c>
      <c r="B403" s="2" t="s">
        <v>283</v>
      </c>
      <c r="C403" s="2">
        <v>0</v>
      </c>
      <c r="D403" s="3">
        <v>0</v>
      </c>
      <c r="E403" s="2"/>
      <c r="F403" s="3"/>
      <c r="G403" s="108" t="e">
        <f t="shared" si="245"/>
        <v>#DIV/0!</v>
      </c>
      <c r="H403" s="108" t="e">
        <f t="shared" si="246"/>
        <v>#DIV/0!</v>
      </c>
      <c r="I403" s="2">
        <f t="shared" si="258"/>
        <v>0</v>
      </c>
      <c r="J403" s="3">
        <f t="shared" si="258"/>
        <v>0</v>
      </c>
      <c r="K403" s="2"/>
      <c r="L403" s="3"/>
      <c r="M403" s="2"/>
      <c r="N403" s="3"/>
      <c r="O403" s="2"/>
      <c r="P403" s="2"/>
      <c r="Q403" s="3">
        <f>P403*O403</f>
        <v>0</v>
      </c>
      <c r="R403" s="2">
        <f>K403+M403+P403</f>
        <v>0</v>
      </c>
      <c r="S403" s="3">
        <f>L403+N403+Q403</f>
        <v>0</v>
      </c>
      <c r="T403" s="2"/>
      <c r="U403" s="3"/>
      <c r="V403" s="2"/>
      <c r="W403" s="3"/>
      <c r="X403" s="2"/>
      <c r="Y403" s="2"/>
      <c r="Z403" s="3">
        <f>Y403*X403</f>
        <v>0</v>
      </c>
      <c r="AA403" s="2">
        <f>T403+V403+Y403</f>
        <v>0</v>
      </c>
      <c r="AB403" s="3">
        <f>U403+W403+Z403</f>
        <v>0</v>
      </c>
      <c r="AC403" s="2"/>
      <c r="AD403" s="109" t="b">
        <f t="shared" si="247"/>
        <v>1</v>
      </c>
      <c r="AE403" s="109" t="b">
        <f t="shared" si="248"/>
        <v>1</v>
      </c>
    </row>
    <row r="404" spans="1:31" s="176" customFormat="1">
      <c r="A404" s="4"/>
      <c r="B404" s="4" t="s">
        <v>108</v>
      </c>
      <c r="C404" s="4">
        <f>SUM(C402:C403)</f>
        <v>0</v>
      </c>
      <c r="D404" s="5">
        <f>SUM(D402:D403)</f>
        <v>0</v>
      </c>
      <c r="E404" s="4">
        <f>SUM(E402:E403)</f>
        <v>0</v>
      </c>
      <c r="F404" s="5">
        <f>SUM(F402:F403)</f>
        <v>0</v>
      </c>
      <c r="G404" s="175" t="e">
        <f t="shared" si="245"/>
        <v>#DIV/0!</v>
      </c>
      <c r="H404" s="175" t="e">
        <f t="shared" si="246"/>
        <v>#DIV/0!</v>
      </c>
      <c r="I404" s="4">
        <f t="shared" ref="I404:N404" si="259">SUM(I402:I403)</f>
        <v>0</v>
      </c>
      <c r="J404" s="5">
        <f t="shared" si="259"/>
        <v>0</v>
      </c>
      <c r="K404" s="4">
        <f t="shared" si="259"/>
        <v>0</v>
      </c>
      <c r="L404" s="5">
        <f t="shared" si="259"/>
        <v>0</v>
      </c>
      <c r="M404" s="4">
        <f t="shared" si="259"/>
        <v>0</v>
      </c>
      <c r="N404" s="5">
        <f t="shared" si="259"/>
        <v>0</v>
      </c>
      <c r="O404" s="4"/>
      <c r="P404" s="4">
        <f t="shared" ref="P404:W404" si="260">SUM(P402:P403)</f>
        <v>0</v>
      </c>
      <c r="Q404" s="5">
        <f t="shared" si="260"/>
        <v>0</v>
      </c>
      <c r="R404" s="4">
        <f t="shared" si="260"/>
        <v>0</v>
      </c>
      <c r="S404" s="5">
        <f t="shared" si="260"/>
        <v>0</v>
      </c>
      <c r="T404" s="4">
        <f t="shared" si="260"/>
        <v>0</v>
      </c>
      <c r="U404" s="5">
        <f t="shared" si="260"/>
        <v>0</v>
      </c>
      <c r="V404" s="4">
        <f t="shared" si="260"/>
        <v>0</v>
      </c>
      <c r="W404" s="5">
        <f t="shared" si="260"/>
        <v>0</v>
      </c>
      <c r="X404" s="4"/>
      <c r="Y404" s="4">
        <f>SUM(Y402:Y403)</f>
        <v>0</v>
      </c>
      <c r="Z404" s="5">
        <f>SUM(Z402:Z403)</f>
        <v>0</v>
      </c>
      <c r="AA404" s="4">
        <f>SUM(AA402:AA403)</f>
        <v>0</v>
      </c>
      <c r="AB404" s="5">
        <f>SUM(AB402:AB403)</f>
        <v>0</v>
      </c>
      <c r="AC404" s="4"/>
      <c r="AD404" s="109" t="b">
        <f t="shared" si="247"/>
        <v>1</v>
      </c>
      <c r="AE404" s="109" t="b">
        <f t="shared" si="248"/>
        <v>1</v>
      </c>
    </row>
    <row r="405" spans="1:31" s="176" customFormat="1">
      <c r="A405" s="4"/>
      <c r="B405" s="4" t="s">
        <v>284</v>
      </c>
      <c r="C405" s="4">
        <f>C404+C400</f>
        <v>17621</v>
      </c>
      <c r="D405" s="5">
        <f>D404+D400</f>
        <v>788.78689120000013</v>
      </c>
      <c r="E405" s="4">
        <f>E404+E400</f>
        <v>10953</v>
      </c>
      <c r="F405" s="5">
        <f>F404+F400</f>
        <v>499.29654999999997</v>
      </c>
      <c r="G405" s="175">
        <f t="shared" si="245"/>
        <v>0.62158787809999427</v>
      </c>
      <c r="H405" s="175">
        <f t="shared" si="246"/>
        <v>0.63299296117917014</v>
      </c>
      <c r="I405" s="4">
        <f t="shared" ref="I405:N405" si="261">I404+I400</f>
        <v>6668</v>
      </c>
      <c r="J405" s="5">
        <f t="shared" si="261"/>
        <v>146.72234120000002</v>
      </c>
      <c r="K405" s="4">
        <f t="shared" si="261"/>
        <v>0</v>
      </c>
      <c r="L405" s="5">
        <f t="shared" si="261"/>
        <v>142.76799999999997</v>
      </c>
      <c r="M405" s="4">
        <f t="shared" si="261"/>
        <v>0</v>
      </c>
      <c r="N405" s="5">
        <f t="shared" si="261"/>
        <v>0</v>
      </c>
      <c r="O405" s="4"/>
      <c r="P405" s="4">
        <f t="shared" ref="P405:W405" si="262">P404+P400</f>
        <v>13030</v>
      </c>
      <c r="Q405" s="5">
        <f t="shared" si="262"/>
        <v>615.31400000000008</v>
      </c>
      <c r="R405" s="4">
        <f t="shared" si="262"/>
        <v>13027</v>
      </c>
      <c r="S405" s="5">
        <f>S404+S400</f>
        <v>758.08199999999999</v>
      </c>
      <c r="T405" s="4">
        <f t="shared" si="262"/>
        <v>0</v>
      </c>
      <c r="U405" s="5">
        <f t="shared" si="262"/>
        <v>142.76799999999997</v>
      </c>
      <c r="V405" s="4">
        <f t="shared" si="262"/>
        <v>0</v>
      </c>
      <c r="W405" s="5">
        <f t="shared" si="262"/>
        <v>0</v>
      </c>
      <c r="X405" s="4"/>
      <c r="Y405" s="4">
        <f>Y404+Y400</f>
        <v>13030</v>
      </c>
      <c r="Z405" s="5">
        <f>Z404+Z400</f>
        <v>615.65400000000011</v>
      </c>
      <c r="AA405" s="4">
        <f>AA404+AA400</f>
        <v>13027</v>
      </c>
      <c r="AB405" s="5">
        <f>AB404+AB400</f>
        <v>758.42200000000014</v>
      </c>
      <c r="AC405" s="4"/>
      <c r="AD405" s="109" t="b">
        <f t="shared" si="247"/>
        <v>0</v>
      </c>
      <c r="AE405" s="109" t="b">
        <f t="shared" si="248"/>
        <v>1</v>
      </c>
    </row>
    <row r="406" spans="1:31" s="176" customFormat="1" ht="78.75">
      <c r="A406" s="4">
        <v>26</v>
      </c>
      <c r="B406" s="4" t="s">
        <v>285</v>
      </c>
      <c r="C406" s="4"/>
      <c r="D406" s="5"/>
      <c r="E406" s="4"/>
      <c r="F406" s="5"/>
      <c r="G406" s="108"/>
      <c r="H406" s="108"/>
      <c r="I406" s="4"/>
      <c r="J406" s="5"/>
      <c r="K406" s="4"/>
      <c r="L406" s="5"/>
      <c r="M406" s="4"/>
      <c r="N406" s="5"/>
      <c r="O406" s="4"/>
      <c r="P406" s="4"/>
      <c r="Q406" s="5"/>
      <c r="R406" s="4"/>
      <c r="S406" s="5"/>
      <c r="T406" s="4"/>
      <c r="U406" s="5"/>
      <c r="V406" s="4"/>
      <c r="W406" s="5"/>
      <c r="X406" s="4"/>
      <c r="Y406" s="4"/>
      <c r="Z406" s="5"/>
      <c r="AA406" s="4"/>
      <c r="AB406" s="5"/>
      <c r="AC406" s="4"/>
      <c r="AD406" s="109" t="b">
        <f t="shared" si="247"/>
        <v>1</v>
      </c>
      <c r="AE406" s="109" t="b">
        <f t="shared" si="248"/>
        <v>1</v>
      </c>
    </row>
    <row r="407" spans="1:31" s="176" customFormat="1" ht="31.5">
      <c r="A407" s="4"/>
      <c r="B407" s="4" t="s">
        <v>286</v>
      </c>
      <c r="C407" s="4"/>
      <c r="D407" s="5"/>
      <c r="E407" s="4"/>
      <c r="F407" s="5"/>
      <c r="G407" s="108"/>
      <c r="H407" s="108"/>
      <c r="I407" s="4"/>
      <c r="J407" s="5"/>
      <c r="K407" s="4"/>
      <c r="L407" s="5"/>
      <c r="M407" s="4"/>
      <c r="N407" s="5"/>
      <c r="O407" s="4"/>
      <c r="P407" s="4"/>
      <c r="Q407" s="5"/>
      <c r="R407" s="4"/>
      <c r="S407" s="5"/>
      <c r="T407" s="4"/>
      <c r="U407" s="5"/>
      <c r="V407" s="4"/>
      <c r="W407" s="5"/>
      <c r="X407" s="4"/>
      <c r="Y407" s="4"/>
      <c r="Z407" s="5"/>
      <c r="AA407" s="4"/>
      <c r="AB407" s="5"/>
      <c r="AC407" s="4"/>
      <c r="AD407" s="109" t="b">
        <f t="shared" si="247"/>
        <v>1</v>
      </c>
      <c r="AE407" s="109" t="b">
        <f t="shared" si="248"/>
        <v>1</v>
      </c>
    </row>
    <row r="408" spans="1:31" s="176" customFormat="1" ht="31.5">
      <c r="A408" s="4"/>
      <c r="B408" s="4" t="s">
        <v>287</v>
      </c>
      <c r="C408" s="4"/>
      <c r="D408" s="5"/>
      <c r="E408" s="4"/>
      <c r="F408" s="5"/>
      <c r="G408" s="108"/>
      <c r="H408" s="108"/>
      <c r="I408" s="4"/>
      <c r="J408" s="5"/>
      <c r="K408" s="4"/>
      <c r="L408" s="5"/>
      <c r="M408" s="4"/>
      <c r="N408" s="5"/>
      <c r="O408" s="4"/>
      <c r="P408" s="4"/>
      <c r="Q408" s="5"/>
      <c r="R408" s="4"/>
      <c r="S408" s="5"/>
      <c r="T408" s="4"/>
      <c r="U408" s="5"/>
      <c r="V408" s="4"/>
      <c r="W408" s="5"/>
      <c r="X408" s="4"/>
      <c r="Y408" s="4"/>
      <c r="Z408" s="5"/>
      <c r="AA408" s="4"/>
      <c r="AB408" s="5"/>
      <c r="AC408" s="4"/>
      <c r="AD408" s="109" t="b">
        <f t="shared" si="247"/>
        <v>1</v>
      </c>
      <c r="AE408" s="109" t="b">
        <f t="shared" si="248"/>
        <v>1</v>
      </c>
    </row>
    <row r="409" spans="1:31" ht="31.5">
      <c r="A409" s="2">
        <v>26.01</v>
      </c>
      <c r="B409" s="2" t="s">
        <v>288</v>
      </c>
      <c r="C409" s="2"/>
      <c r="D409" s="3"/>
      <c r="E409" s="2"/>
      <c r="F409" s="3"/>
      <c r="G409" s="108" t="e">
        <f t="shared" si="245"/>
        <v>#DIV/0!</v>
      </c>
      <c r="H409" s="108" t="e">
        <f t="shared" si="246"/>
        <v>#DIV/0!</v>
      </c>
      <c r="I409" s="2"/>
      <c r="J409" s="3"/>
      <c r="K409" s="2">
        <f t="shared" ref="K409:L417" si="263">C409-E409</f>
        <v>0</v>
      </c>
      <c r="L409" s="3">
        <f t="shared" si="263"/>
        <v>0</v>
      </c>
      <c r="M409" s="2"/>
      <c r="N409" s="3"/>
      <c r="O409" s="2"/>
      <c r="P409" s="2"/>
      <c r="Q409" s="3"/>
      <c r="R409" s="2">
        <f t="shared" ref="R409:R417" si="264">K409+M409+P409</f>
        <v>0</v>
      </c>
      <c r="S409" s="3">
        <f t="shared" ref="S409:S417" si="265">L409+N409+Q409</f>
        <v>0</v>
      </c>
      <c r="T409" s="2"/>
      <c r="U409" s="3"/>
      <c r="V409" s="2"/>
      <c r="W409" s="3"/>
      <c r="X409" s="2"/>
      <c r="Y409" s="2"/>
      <c r="Z409" s="3">
        <f t="shared" ref="Z409:Z417" si="266">X409*Y409</f>
        <v>0</v>
      </c>
      <c r="AA409" s="2">
        <f t="shared" ref="AA409:AA417" si="267">T409+V409+Y409</f>
        <v>0</v>
      </c>
      <c r="AB409" s="3">
        <f t="shared" ref="AB409:AB417" si="268">U409+W409+Z409</f>
        <v>0</v>
      </c>
      <c r="AC409" s="2"/>
      <c r="AD409" s="109" t="b">
        <f t="shared" si="247"/>
        <v>1</v>
      </c>
      <c r="AE409" s="109" t="b">
        <f t="shared" si="248"/>
        <v>1</v>
      </c>
    </row>
    <row r="410" spans="1:31" ht="47.25">
      <c r="A410" s="2">
        <f>+A409+0.01</f>
        <v>26.020000000000003</v>
      </c>
      <c r="B410" s="2" t="s">
        <v>289</v>
      </c>
      <c r="C410" s="2"/>
      <c r="D410" s="3"/>
      <c r="E410" s="2"/>
      <c r="F410" s="3"/>
      <c r="G410" s="108" t="e">
        <f t="shared" si="245"/>
        <v>#DIV/0!</v>
      </c>
      <c r="H410" s="108" t="e">
        <f t="shared" si="246"/>
        <v>#DIV/0!</v>
      </c>
      <c r="I410" s="2"/>
      <c r="J410" s="3"/>
      <c r="K410" s="2">
        <f t="shared" si="263"/>
        <v>0</v>
      </c>
      <c r="L410" s="3">
        <f t="shared" si="263"/>
        <v>0</v>
      </c>
      <c r="M410" s="2"/>
      <c r="N410" s="3"/>
      <c r="O410" s="2"/>
      <c r="P410" s="2"/>
      <c r="Q410" s="3"/>
      <c r="R410" s="2">
        <f t="shared" si="264"/>
        <v>0</v>
      </c>
      <c r="S410" s="3">
        <f t="shared" si="265"/>
        <v>0</v>
      </c>
      <c r="T410" s="2"/>
      <c r="U410" s="3"/>
      <c r="V410" s="2"/>
      <c r="W410" s="3"/>
      <c r="X410" s="2"/>
      <c r="Y410" s="2"/>
      <c r="Z410" s="3">
        <f t="shared" si="266"/>
        <v>0</v>
      </c>
      <c r="AA410" s="2">
        <f t="shared" si="267"/>
        <v>0</v>
      </c>
      <c r="AB410" s="3">
        <f t="shared" si="268"/>
        <v>0</v>
      </c>
      <c r="AC410" s="2"/>
      <c r="AD410" s="109" t="b">
        <f t="shared" si="247"/>
        <v>1</v>
      </c>
      <c r="AE410" s="109" t="b">
        <f t="shared" si="248"/>
        <v>1</v>
      </c>
    </row>
    <row r="411" spans="1:31">
      <c r="A411" s="2">
        <f t="shared" ref="A411:A417" si="269">+A410+0.01</f>
        <v>26.030000000000005</v>
      </c>
      <c r="B411" s="2" t="s">
        <v>290</v>
      </c>
      <c r="C411" s="2"/>
      <c r="D411" s="3"/>
      <c r="E411" s="2"/>
      <c r="F411" s="3"/>
      <c r="G411" s="108" t="e">
        <f t="shared" si="245"/>
        <v>#DIV/0!</v>
      </c>
      <c r="H411" s="108" t="e">
        <f t="shared" si="246"/>
        <v>#DIV/0!</v>
      </c>
      <c r="I411" s="2"/>
      <c r="J411" s="3"/>
      <c r="K411" s="2">
        <f t="shared" si="263"/>
        <v>0</v>
      </c>
      <c r="L411" s="3">
        <f t="shared" si="263"/>
        <v>0</v>
      </c>
      <c r="M411" s="2"/>
      <c r="N411" s="3"/>
      <c r="O411" s="2"/>
      <c r="P411" s="2"/>
      <c r="Q411" s="3"/>
      <c r="R411" s="2">
        <f t="shared" si="264"/>
        <v>0</v>
      </c>
      <c r="S411" s="3">
        <f t="shared" si="265"/>
        <v>0</v>
      </c>
      <c r="T411" s="2"/>
      <c r="U411" s="3"/>
      <c r="V411" s="2"/>
      <c r="W411" s="3"/>
      <c r="X411" s="2"/>
      <c r="Y411" s="2"/>
      <c r="Z411" s="3">
        <f t="shared" si="266"/>
        <v>0</v>
      </c>
      <c r="AA411" s="2">
        <f t="shared" si="267"/>
        <v>0</v>
      </c>
      <c r="AB411" s="3">
        <f t="shared" si="268"/>
        <v>0</v>
      </c>
      <c r="AC411" s="2"/>
      <c r="AD411" s="109" t="b">
        <f t="shared" si="247"/>
        <v>1</v>
      </c>
      <c r="AE411" s="109" t="b">
        <f t="shared" si="248"/>
        <v>1</v>
      </c>
    </row>
    <row r="412" spans="1:31">
      <c r="A412" s="2">
        <f t="shared" si="269"/>
        <v>26.040000000000006</v>
      </c>
      <c r="B412" s="2" t="s">
        <v>291</v>
      </c>
      <c r="C412" s="2"/>
      <c r="D412" s="3"/>
      <c r="E412" s="2"/>
      <c r="F412" s="3"/>
      <c r="G412" s="108" t="e">
        <f t="shared" si="245"/>
        <v>#DIV/0!</v>
      </c>
      <c r="H412" s="108" t="e">
        <f t="shared" si="246"/>
        <v>#DIV/0!</v>
      </c>
      <c r="I412" s="2"/>
      <c r="J412" s="3"/>
      <c r="K412" s="2">
        <f t="shared" si="263"/>
        <v>0</v>
      </c>
      <c r="L412" s="3">
        <f t="shared" si="263"/>
        <v>0</v>
      </c>
      <c r="M412" s="2"/>
      <c r="N412" s="3"/>
      <c r="O412" s="2"/>
      <c r="P412" s="2"/>
      <c r="Q412" s="3"/>
      <c r="R412" s="2">
        <f t="shared" si="264"/>
        <v>0</v>
      </c>
      <c r="S412" s="3">
        <f t="shared" si="265"/>
        <v>0</v>
      </c>
      <c r="T412" s="2"/>
      <c r="U412" s="3"/>
      <c r="V412" s="2"/>
      <c r="W412" s="3"/>
      <c r="X412" s="2"/>
      <c r="Y412" s="2"/>
      <c r="Z412" s="3">
        <f t="shared" si="266"/>
        <v>0</v>
      </c>
      <c r="AA412" s="2">
        <f t="shared" si="267"/>
        <v>0</v>
      </c>
      <c r="AB412" s="3">
        <f t="shared" si="268"/>
        <v>0</v>
      </c>
      <c r="AC412" s="2"/>
      <c r="AD412" s="109" t="b">
        <f t="shared" si="247"/>
        <v>1</v>
      </c>
      <c r="AE412" s="109" t="b">
        <f t="shared" si="248"/>
        <v>1</v>
      </c>
    </row>
    <row r="413" spans="1:31" ht="31.5">
      <c r="A413" s="2">
        <f t="shared" si="269"/>
        <v>26.050000000000008</v>
      </c>
      <c r="B413" s="2" t="s">
        <v>292</v>
      </c>
      <c r="C413" s="2"/>
      <c r="D413" s="3"/>
      <c r="E413" s="2"/>
      <c r="F413" s="3"/>
      <c r="G413" s="108" t="e">
        <f t="shared" si="245"/>
        <v>#DIV/0!</v>
      </c>
      <c r="H413" s="108" t="e">
        <f t="shared" si="246"/>
        <v>#DIV/0!</v>
      </c>
      <c r="I413" s="2"/>
      <c r="J413" s="3"/>
      <c r="K413" s="2">
        <f t="shared" si="263"/>
        <v>0</v>
      </c>
      <c r="L413" s="3">
        <f t="shared" si="263"/>
        <v>0</v>
      </c>
      <c r="M413" s="2"/>
      <c r="N413" s="3"/>
      <c r="O413" s="2"/>
      <c r="P413" s="2"/>
      <c r="Q413" s="3"/>
      <c r="R413" s="2">
        <f t="shared" si="264"/>
        <v>0</v>
      </c>
      <c r="S413" s="3">
        <f t="shared" si="265"/>
        <v>0</v>
      </c>
      <c r="T413" s="2"/>
      <c r="U413" s="3"/>
      <c r="V413" s="2"/>
      <c r="W413" s="3"/>
      <c r="X413" s="2"/>
      <c r="Y413" s="2"/>
      <c r="Z413" s="3">
        <f t="shared" si="266"/>
        <v>0</v>
      </c>
      <c r="AA413" s="2">
        <f t="shared" si="267"/>
        <v>0</v>
      </c>
      <c r="AB413" s="3">
        <f t="shared" si="268"/>
        <v>0</v>
      </c>
      <c r="AC413" s="2"/>
      <c r="AD413" s="109" t="b">
        <f t="shared" si="247"/>
        <v>1</v>
      </c>
      <c r="AE413" s="109" t="b">
        <f t="shared" si="248"/>
        <v>1</v>
      </c>
    </row>
    <row r="414" spans="1:31" ht="47.25">
      <c r="A414" s="2">
        <f t="shared" si="269"/>
        <v>26.060000000000009</v>
      </c>
      <c r="B414" s="2" t="s">
        <v>33</v>
      </c>
      <c r="C414" s="2"/>
      <c r="D414" s="3"/>
      <c r="E414" s="2"/>
      <c r="F414" s="3"/>
      <c r="G414" s="108" t="e">
        <f t="shared" si="245"/>
        <v>#DIV/0!</v>
      </c>
      <c r="H414" s="108" t="e">
        <f t="shared" si="246"/>
        <v>#DIV/0!</v>
      </c>
      <c r="I414" s="2"/>
      <c r="J414" s="3"/>
      <c r="K414" s="2">
        <f t="shared" si="263"/>
        <v>0</v>
      </c>
      <c r="L414" s="3">
        <f t="shared" si="263"/>
        <v>0</v>
      </c>
      <c r="M414" s="2"/>
      <c r="N414" s="3"/>
      <c r="O414" s="2"/>
      <c r="P414" s="2"/>
      <c r="Q414" s="3"/>
      <c r="R414" s="2">
        <f t="shared" si="264"/>
        <v>0</v>
      </c>
      <c r="S414" s="3">
        <f t="shared" si="265"/>
        <v>0</v>
      </c>
      <c r="T414" s="2"/>
      <c r="U414" s="3"/>
      <c r="V414" s="2"/>
      <c r="W414" s="3"/>
      <c r="X414" s="2"/>
      <c r="Y414" s="2"/>
      <c r="Z414" s="3">
        <f t="shared" si="266"/>
        <v>0</v>
      </c>
      <c r="AA414" s="2">
        <f t="shared" si="267"/>
        <v>0</v>
      </c>
      <c r="AB414" s="3">
        <f t="shared" si="268"/>
        <v>0</v>
      </c>
      <c r="AC414" s="2"/>
      <c r="AD414" s="109" t="b">
        <f t="shared" si="247"/>
        <v>1</v>
      </c>
      <c r="AE414" s="109" t="b">
        <f t="shared" si="248"/>
        <v>1</v>
      </c>
    </row>
    <row r="415" spans="1:31" ht="47.25">
      <c r="A415" s="2">
        <f t="shared" si="269"/>
        <v>26.070000000000011</v>
      </c>
      <c r="B415" s="2" t="s">
        <v>34</v>
      </c>
      <c r="C415" s="2"/>
      <c r="D415" s="3"/>
      <c r="E415" s="2"/>
      <c r="F415" s="3"/>
      <c r="G415" s="108" t="e">
        <f t="shared" si="245"/>
        <v>#DIV/0!</v>
      </c>
      <c r="H415" s="108" t="e">
        <f t="shared" si="246"/>
        <v>#DIV/0!</v>
      </c>
      <c r="I415" s="2"/>
      <c r="J415" s="3"/>
      <c r="K415" s="2">
        <f t="shared" si="263"/>
        <v>0</v>
      </c>
      <c r="L415" s="3">
        <f t="shared" si="263"/>
        <v>0</v>
      </c>
      <c r="M415" s="2"/>
      <c r="N415" s="3"/>
      <c r="O415" s="2"/>
      <c r="P415" s="2"/>
      <c r="Q415" s="3"/>
      <c r="R415" s="2">
        <f t="shared" si="264"/>
        <v>0</v>
      </c>
      <c r="S415" s="3">
        <f t="shared" si="265"/>
        <v>0</v>
      </c>
      <c r="T415" s="2"/>
      <c r="U415" s="3"/>
      <c r="V415" s="2"/>
      <c r="W415" s="3"/>
      <c r="X415" s="2"/>
      <c r="Y415" s="2"/>
      <c r="Z415" s="3">
        <f t="shared" si="266"/>
        <v>0</v>
      </c>
      <c r="AA415" s="2">
        <f t="shared" si="267"/>
        <v>0</v>
      </c>
      <c r="AB415" s="3">
        <f t="shared" si="268"/>
        <v>0</v>
      </c>
      <c r="AC415" s="2"/>
      <c r="AD415" s="109" t="b">
        <f t="shared" si="247"/>
        <v>1</v>
      </c>
      <c r="AE415" s="109" t="b">
        <f t="shared" si="248"/>
        <v>1</v>
      </c>
    </row>
    <row r="416" spans="1:31">
      <c r="A416" s="2">
        <f t="shared" si="269"/>
        <v>26.080000000000013</v>
      </c>
      <c r="B416" s="2" t="s">
        <v>293</v>
      </c>
      <c r="C416" s="2"/>
      <c r="D416" s="3"/>
      <c r="E416" s="2"/>
      <c r="F416" s="3"/>
      <c r="G416" s="108" t="e">
        <f t="shared" si="245"/>
        <v>#DIV/0!</v>
      </c>
      <c r="H416" s="108" t="e">
        <f t="shared" si="246"/>
        <v>#DIV/0!</v>
      </c>
      <c r="I416" s="2"/>
      <c r="J416" s="3"/>
      <c r="K416" s="2">
        <f t="shared" si="263"/>
        <v>0</v>
      </c>
      <c r="L416" s="3">
        <f t="shared" si="263"/>
        <v>0</v>
      </c>
      <c r="M416" s="2"/>
      <c r="N416" s="3"/>
      <c r="O416" s="2"/>
      <c r="P416" s="2"/>
      <c r="Q416" s="3"/>
      <c r="R416" s="2">
        <f t="shared" si="264"/>
        <v>0</v>
      </c>
      <c r="S416" s="3">
        <f t="shared" si="265"/>
        <v>0</v>
      </c>
      <c r="T416" s="2"/>
      <c r="U416" s="3"/>
      <c r="V416" s="2"/>
      <c r="W416" s="3"/>
      <c r="X416" s="2"/>
      <c r="Y416" s="2"/>
      <c r="Z416" s="3">
        <f t="shared" si="266"/>
        <v>0</v>
      </c>
      <c r="AA416" s="2">
        <f t="shared" si="267"/>
        <v>0</v>
      </c>
      <c r="AB416" s="3">
        <f t="shared" si="268"/>
        <v>0</v>
      </c>
      <c r="AC416" s="2"/>
      <c r="AD416" s="109" t="b">
        <f t="shared" si="247"/>
        <v>1</v>
      </c>
      <c r="AE416" s="109" t="b">
        <f t="shared" si="248"/>
        <v>1</v>
      </c>
    </row>
    <row r="417" spans="1:31" ht="47.25">
      <c r="A417" s="2">
        <f t="shared" si="269"/>
        <v>26.090000000000014</v>
      </c>
      <c r="B417" s="2" t="s">
        <v>36</v>
      </c>
      <c r="C417" s="2"/>
      <c r="D417" s="3"/>
      <c r="E417" s="2"/>
      <c r="F417" s="3"/>
      <c r="G417" s="108" t="e">
        <f t="shared" si="245"/>
        <v>#DIV/0!</v>
      </c>
      <c r="H417" s="108" t="e">
        <f t="shared" si="246"/>
        <v>#DIV/0!</v>
      </c>
      <c r="I417" s="2"/>
      <c r="J417" s="3"/>
      <c r="K417" s="2">
        <f t="shared" si="263"/>
        <v>0</v>
      </c>
      <c r="L417" s="3">
        <f t="shared" si="263"/>
        <v>0</v>
      </c>
      <c r="M417" s="2"/>
      <c r="N417" s="3"/>
      <c r="O417" s="2"/>
      <c r="P417" s="2"/>
      <c r="Q417" s="3"/>
      <c r="R417" s="2">
        <f t="shared" si="264"/>
        <v>0</v>
      </c>
      <c r="S417" s="3">
        <f t="shared" si="265"/>
        <v>0</v>
      </c>
      <c r="T417" s="2"/>
      <c r="U417" s="3"/>
      <c r="V417" s="2"/>
      <c r="W417" s="3"/>
      <c r="X417" s="2"/>
      <c r="Y417" s="2"/>
      <c r="Z417" s="3">
        <f t="shared" si="266"/>
        <v>0</v>
      </c>
      <c r="AA417" s="2">
        <f t="shared" si="267"/>
        <v>0</v>
      </c>
      <c r="AB417" s="3">
        <f t="shared" si="268"/>
        <v>0</v>
      </c>
      <c r="AC417" s="2"/>
      <c r="AD417" s="109" t="b">
        <f t="shared" si="247"/>
        <v>1</v>
      </c>
      <c r="AE417" s="109" t="b">
        <f t="shared" si="248"/>
        <v>1</v>
      </c>
    </row>
    <row r="418" spans="1:31" s="176" customFormat="1" ht="31.5">
      <c r="A418" s="4"/>
      <c r="B418" s="4" t="s">
        <v>294</v>
      </c>
      <c r="C418" s="4">
        <f>SUM(C409:C417)</f>
        <v>0</v>
      </c>
      <c r="D418" s="5">
        <f>SUM(D409:D417)</f>
        <v>0</v>
      </c>
      <c r="E418" s="4">
        <f>SUM(E409:E417)</f>
        <v>0</v>
      </c>
      <c r="F418" s="5">
        <f>SUM(F409:F417)</f>
        <v>0</v>
      </c>
      <c r="G418" s="175" t="e">
        <f t="shared" si="245"/>
        <v>#DIV/0!</v>
      </c>
      <c r="H418" s="175" t="e">
        <f t="shared" si="246"/>
        <v>#DIV/0!</v>
      </c>
      <c r="I418" s="4">
        <f t="shared" si="258"/>
        <v>0</v>
      </c>
      <c r="J418" s="5">
        <f t="shared" si="258"/>
        <v>0</v>
      </c>
      <c r="K418" s="4">
        <f>SUM(K409:K417)</f>
        <v>0</v>
      </c>
      <c r="L418" s="5">
        <f>SUM(L409:L417)</f>
        <v>0</v>
      </c>
      <c r="M418" s="4">
        <f>SUM(M409:M417)</f>
        <v>0</v>
      </c>
      <c r="N418" s="5">
        <f>SUM(N409:N417)</f>
        <v>0</v>
      </c>
      <c r="O418" s="4"/>
      <c r="P418" s="4">
        <f t="shared" ref="P418:AB418" si="270">SUM(P409:P417)</f>
        <v>0</v>
      </c>
      <c r="Q418" s="5">
        <f t="shared" si="270"/>
        <v>0</v>
      </c>
      <c r="R418" s="4">
        <f t="shared" si="270"/>
        <v>0</v>
      </c>
      <c r="S418" s="5">
        <f t="shared" si="270"/>
        <v>0</v>
      </c>
      <c r="T418" s="4">
        <f t="shared" si="270"/>
        <v>0</v>
      </c>
      <c r="U418" s="5">
        <f t="shared" si="270"/>
        <v>0</v>
      </c>
      <c r="V418" s="4">
        <f t="shared" si="270"/>
        <v>0</v>
      </c>
      <c r="W418" s="5">
        <f t="shared" si="270"/>
        <v>0</v>
      </c>
      <c r="X418" s="4"/>
      <c r="Y418" s="4">
        <f t="shared" si="270"/>
        <v>0</v>
      </c>
      <c r="Z418" s="5">
        <f t="shared" si="270"/>
        <v>0</v>
      </c>
      <c r="AA418" s="4">
        <f t="shared" si="270"/>
        <v>0</v>
      </c>
      <c r="AB418" s="5">
        <f t="shared" si="270"/>
        <v>0</v>
      </c>
      <c r="AC418" s="4"/>
      <c r="AD418" s="109" t="b">
        <f t="shared" si="247"/>
        <v>1</v>
      </c>
      <c r="AE418" s="109" t="b">
        <f t="shared" si="248"/>
        <v>1</v>
      </c>
    </row>
    <row r="419" spans="1:31" s="176" customFormat="1">
      <c r="A419" s="4"/>
      <c r="B419" s="4" t="s">
        <v>295</v>
      </c>
      <c r="C419" s="4"/>
      <c r="D419" s="5"/>
      <c r="E419" s="4"/>
      <c r="F419" s="5"/>
      <c r="G419" s="108"/>
      <c r="H419" s="108"/>
      <c r="I419" s="4"/>
      <c r="J419" s="5"/>
      <c r="K419" s="4"/>
      <c r="L419" s="5"/>
      <c r="M419" s="4"/>
      <c r="N419" s="5"/>
      <c r="O419" s="4"/>
      <c r="P419" s="4"/>
      <c r="Q419" s="5"/>
      <c r="R419" s="4"/>
      <c r="S419" s="5"/>
      <c r="T419" s="4"/>
      <c r="U419" s="5"/>
      <c r="V419" s="4"/>
      <c r="W419" s="5"/>
      <c r="X419" s="4"/>
      <c r="Y419" s="4"/>
      <c r="Z419" s="5"/>
      <c r="AA419" s="4"/>
      <c r="AB419" s="5"/>
      <c r="AC419" s="4"/>
      <c r="AD419" s="109" t="b">
        <f t="shared" si="247"/>
        <v>1</v>
      </c>
      <c r="AE419" s="109" t="b">
        <f t="shared" si="248"/>
        <v>1</v>
      </c>
    </row>
    <row r="420" spans="1:31" ht="47.25">
      <c r="A420" s="2">
        <v>26.1</v>
      </c>
      <c r="B420" s="2" t="s">
        <v>296</v>
      </c>
      <c r="C420" s="2"/>
      <c r="D420" s="3"/>
      <c r="E420" s="2"/>
      <c r="F420" s="3"/>
      <c r="G420" s="108" t="e">
        <f t="shared" si="245"/>
        <v>#DIV/0!</v>
      </c>
      <c r="H420" s="108" t="e">
        <f t="shared" si="246"/>
        <v>#DIV/0!</v>
      </c>
      <c r="I420" s="2">
        <f t="shared" si="258"/>
        <v>0</v>
      </c>
      <c r="J420" s="3">
        <f t="shared" si="258"/>
        <v>0</v>
      </c>
      <c r="K420" s="2"/>
      <c r="L420" s="3"/>
      <c r="M420" s="2"/>
      <c r="N420" s="3"/>
      <c r="O420" s="2"/>
      <c r="P420" s="2"/>
      <c r="Q420" s="3"/>
      <c r="R420" s="2">
        <f t="shared" ref="R420:S422" si="271">K420+M420+P420</f>
        <v>0</v>
      </c>
      <c r="S420" s="3">
        <f t="shared" si="271"/>
        <v>0</v>
      </c>
      <c r="T420" s="2"/>
      <c r="U420" s="3"/>
      <c r="V420" s="2"/>
      <c r="W420" s="3"/>
      <c r="X420" s="2"/>
      <c r="Y420" s="2"/>
      <c r="Z420" s="3">
        <f>X420*Y420</f>
        <v>0</v>
      </c>
      <c r="AA420" s="2">
        <f t="shared" ref="AA420:AB422" si="272">T420+V420+Y420</f>
        <v>0</v>
      </c>
      <c r="AB420" s="3">
        <f t="shared" si="272"/>
        <v>0</v>
      </c>
      <c r="AC420" s="2"/>
      <c r="AD420" s="109" t="b">
        <f t="shared" si="247"/>
        <v>1</v>
      </c>
      <c r="AE420" s="109" t="b">
        <f t="shared" si="248"/>
        <v>1</v>
      </c>
    </row>
    <row r="421" spans="1:31" ht="31.5">
      <c r="A421" s="2">
        <f>+A420+0.01</f>
        <v>26.110000000000003</v>
      </c>
      <c r="B421" s="2" t="s">
        <v>297</v>
      </c>
      <c r="C421" s="2"/>
      <c r="D421" s="3"/>
      <c r="E421" s="2"/>
      <c r="F421" s="3"/>
      <c r="G421" s="108" t="e">
        <f t="shared" si="245"/>
        <v>#DIV/0!</v>
      </c>
      <c r="H421" s="108" t="e">
        <f t="shared" si="246"/>
        <v>#DIV/0!</v>
      </c>
      <c r="I421" s="2">
        <f t="shared" si="258"/>
        <v>0</v>
      </c>
      <c r="J421" s="3">
        <f t="shared" si="258"/>
        <v>0</v>
      </c>
      <c r="K421" s="2"/>
      <c r="L421" s="3"/>
      <c r="M421" s="2"/>
      <c r="N421" s="3"/>
      <c r="O421" s="2"/>
      <c r="P421" s="2"/>
      <c r="Q421" s="3"/>
      <c r="R421" s="2">
        <f t="shared" si="271"/>
        <v>0</v>
      </c>
      <c r="S421" s="3">
        <f t="shared" si="271"/>
        <v>0</v>
      </c>
      <c r="T421" s="2"/>
      <c r="U421" s="3"/>
      <c r="V421" s="2"/>
      <c r="W421" s="3"/>
      <c r="X421" s="2"/>
      <c r="Y421" s="2"/>
      <c r="Z421" s="3">
        <f>X421*Y421</f>
        <v>0</v>
      </c>
      <c r="AA421" s="2">
        <f t="shared" si="272"/>
        <v>0</v>
      </c>
      <c r="AB421" s="3">
        <f t="shared" si="272"/>
        <v>0</v>
      </c>
      <c r="AC421" s="2"/>
      <c r="AD421" s="109" t="b">
        <f t="shared" si="247"/>
        <v>1</v>
      </c>
      <c r="AE421" s="109" t="b">
        <f t="shared" si="248"/>
        <v>1</v>
      </c>
    </row>
    <row r="422" spans="1:31" ht="78.75">
      <c r="A422" s="2">
        <f>+A421+0.01</f>
        <v>26.120000000000005</v>
      </c>
      <c r="B422" s="2" t="s">
        <v>298</v>
      </c>
      <c r="C422" s="2"/>
      <c r="D422" s="3"/>
      <c r="E422" s="2"/>
      <c r="F422" s="3"/>
      <c r="G422" s="108" t="e">
        <f t="shared" si="245"/>
        <v>#DIV/0!</v>
      </c>
      <c r="H422" s="108" t="e">
        <f t="shared" si="246"/>
        <v>#DIV/0!</v>
      </c>
      <c r="I422" s="2">
        <f t="shared" si="258"/>
        <v>0</v>
      </c>
      <c r="J422" s="3">
        <f t="shared" si="258"/>
        <v>0</v>
      </c>
      <c r="K422" s="2"/>
      <c r="L422" s="3"/>
      <c r="M422" s="2"/>
      <c r="N422" s="3"/>
      <c r="O422" s="2"/>
      <c r="P422" s="2"/>
      <c r="Q422" s="3"/>
      <c r="R422" s="2">
        <f t="shared" si="271"/>
        <v>0</v>
      </c>
      <c r="S422" s="3">
        <f t="shared" si="271"/>
        <v>0</v>
      </c>
      <c r="T422" s="2"/>
      <c r="U422" s="3"/>
      <c r="V422" s="2"/>
      <c r="W422" s="3"/>
      <c r="X422" s="2"/>
      <c r="Y422" s="2"/>
      <c r="Z422" s="3">
        <f>X422*Y422</f>
        <v>0</v>
      </c>
      <c r="AA422" s="2">
        <f t="shared" si="272"/>
        <v>0</v>
      </c>
      <c r="AB422" s="3">
        <f t="shared" si="272"/>
        <v>0</v>
      </c>
      <c r="AC422" s="2"/>
      <c r="AD422" s="109" t="b">
        <f t="shared" si="247"/>
        <v>1</v>
      </c>
      <c r="AE422" s="109" t="b">
        <f t="shared" si="248"/>
        <v>1</v>
      </c>
    </row>
    <row r="423" spans="1:31">
      <c r="A423" s="2">
        <f>+A422+0.01</f>
        <v>26.130000000000006</v>
      </c>
      <c r="B423" s="2" t="s">
        <v>42</v>
      </c>
      <c r="C423" s="2"/>
      <c r="D423" s="3"/>
      <c r="E423" s="2"/>
      <c r="F423" s="3"/>
      <c r="G423" s="108"/>
      <c r="H423" s="108"/>
      <c r="I423" s="2"/>
      <c r="J423" s="3"/>
      <c r="K423" s="2"/>
      <c r="L423" s="3"/>
      <c r="M423" s="2"/>
      <c r="N423" s="3"/>
      <c r="O423" s="2"/>
      <c r="P423" s="2"/>
      <c r="Q423" s="3"/>
      <c r="R423" s="2"/>
      <c r="S423" s="3"/>
      <c r="T423" s="2"/>
      <c r="U423" s="3"/>
      <c r="V423" s="2"/>
      <c r="W423" s="3"/>
      <c r="X423" s="2"/>
      <c r="Y423" s="2"/>
      <c r="Z423" s="3">
        <f t="shared" ref="Z423:Z441" si="273">X423*Y423</f>
        <v>0</v>
      </c>
      <c r="AA423" s="2">
        <f t="shared" ref="AA423:AA441" si="274">T423+V423+Y423</f>
        <v>0</v>
      </c>
      <c r="AB423" s="3">
        <f t="shared" ref="AB423:AB441" si="275">U423+W423+Z423</f>
        <v>0</v>
      </c>
      <c r="AC423" s="2"/>
      <c r="AD423" s="109" t="b">
        <f t="shared" si="247"/>
        <v>1</v>
      </c>
      <c r="AE423" s="109" t="b">
        <f t="shared" si="248"/>
        <v>1</v>
      </c>
    </row>
    <row r="424" spans="1:31" ht="31.5">
      <c r="A424" s="2" t="s">
        <v>43</v>
      </c>
      <c r="B424" s="2" t="s">
        <v>78</v>
      </c>
      <c r="C424" s="2"/>
      <c r="D424" s="3"/>
      <c r="E424" s="2"/>
      <c r="F424" s="3"/>
      <c r="G424" s="108" t="e">
        <f t="shared" si="245"/>
        <v>#DIV/0!</v>
      </c>
      <c r="H424" s="108" t="e">
        <f t="shared" si="246"/>
        <v>#DIV/0!</v>
      </c>
      <c r="I424" s="2">
        <f t="shared" si="258"/>
        <v>0</v>
      </c>
      <c r="J424" s="3">
        <f t="shared" si="258"/>
        <v>0</v>
      </c>
      <c r="K424" s="2"/>
      <c r="L424" s="3"/>
      <c r="M424" s="2"/>
      <c r="N424" s="3"/>
      <c r="O424" s="2"/>
      <c r="P424" s="2"/>
      <c r="Q424" s="3"/>
      <c r="R424" s="2">
        <f t="shared" ref="R424:R441" si="276">K424+M424+P424</f>
        <v>0</v>
      </c>
      <c r="S424" s="3">
        <f t="shared" ref="S424:S441" si="277">L424+N424+Q424</f>
        <v>0</v>
      </c>
      <c r="T424" s="2"/>
      <c r="U424" s="3"/>
      <c r="V424" s="2"/>
      <c r="W424" s="3"/>
      <c r="X424" s="2"/>
      <c r="Y424" s="2"/>
      <c r="Z424" s="3">
        <f t="shared" si="273"/>
        <v>0</v>
      </c>
      <c r="AA424" s="2">
        <f t="shared" si="274"/>
        <v>0</v>
      </c>
      <c r="AB424" s="3">
        <f t="shared" si="275"/>
        <v>0</v>
      </c>
      <c r="AC424" s="2"/>
      <c r="AD424" s="109" t="b">
        <f t="shared" si="247"/>
        <v>1</v>
      </c>
      <c r="AE424" s="109" t="b">
        <f t="shared" si="248"/>
        <v>1</v>
      </c>
    </row>
    <row r="425" spans="1:31" ht="78.75">
      <c r="A425" s="2" t="s">
        <v>45</v>
      </c>
      <c r="B425" s="2" t="s">
        <v>79</v>
      </c>
      <c r="C425" s="2"/>
      <c r="D425" s="3"/>
      <c r="E425" s="2"/>
      <c r="F425" s="3"/>
      <c r="G425" s="108" t="e">
        <f t="shared" si="245"/>
        <v>#DIV/0!</v>
      </c>
      <c r="H425" s="108" t="e">
        <f t="shared" si="246"/>
        <v>#DIV/0!</v>
      </c>
      <c r="I425" s="2">
        <f t="shared" si="258"/>
        <v>0</v>
      </c>
      <c r="J425" s="3">
        <f t="shared" si="258"/>
        <v>0</v>
      </c>
      <c r="K425" s="2"/>
      <c r="L425" s="3"/>
      <c r="M425" s="2"/>
      <c r="N425" s="3"/>
      <c r="O425" s="2"/>
      <c r="P425" s="2"/>
      <c r="Q425" s="3"/>
      <c r="R425" s="2">
        <f t="shared" si="276"/>
        <v>0</v>
      </c>
      <c r="S425" s="3">
        <f t="shared" si="277"/>
        <v>0</v>
      </c>
      <c r="T425" s="2"/>
      <c r="U425" s="3"/>
      <c r="V425" s="2"/>
      <c r="W425" s="3"/>
      <c r="X425" s="2"/>
      <c r="Y425" s="2"/>
      <c r="Z425" s="3">
        <f t="shared" si="273"/>
        <v>0</v>
      </c>
      <c r="AA425" s="2">
        <f t="shared" si="274"/>
        <v>0</v>
      </c>
      <c r="AB425" s="3">
        <f t="shared" si="275"/>
        <v>0</v>
      </c>
      <c r="AC425" s="2"/>
      <c r="AD425" s="109" t="b">
        <f t="shared" si="247"/>
        <v>1</v>
      </c>
      <c r="AE425" s="109" t="b">
        <f t="shared" si="248"/>
        <v>1</v>
      </c>
    </row>
    <row r="426" spans="1:31" ht="78.75">
      <c r="A426" s="2" t="s">
        <v>47</v>
      </c>
      <c r="B426" s="2" t="s">
        <v>80</v>
      </c>
      <c r="C426" s="2"/>
      <c r="D426" s="3"/>
      <c r="E426" s="2"/>
      <c r="F426" s="3"/>
      <c r="G426" s="108" t="e">
        <f t="shared" si="245"/>
        <v>#DIV/0!</v>
      </c>
      <c r="H426" s="108" t="e">
        <f t="shared" si="246"/>
        <v>#DIV/0!</v>
      </c>
      <c r="I426" s="2">
        <f t="shared" si="258"/>
        <v>0</v>
      </c>
      <c r="J426" s="3">
        <f t="shared" si="258"/>
        <v>0</v>
      </c>
      <c r="K426" s="2"/>
      <c r="L426" s="3"/>
      <c r="M426" s="2"/>
      <c r="N426" s="3"/>
      <c r="O426" s="2"/>
      <c r="P426" s="2"/>
      <c r="Q426" s="3"/>
      <c r="R426" s="2">
        <f t="shared" si="276"/>
        <v>0</v>
      </c>
      <c r="S426" s="3">
        <f t="shared" si="277"/>
        <v>0</v>
      </c>
      <c r="T426" s="2"/>
      <c r="U426" s="3"/>
      <c r="V426" s="2"/>
      <c r="W426" s="3"/>
      <c r="X426" s="2"/>
      <c r="Y426" s="2"/>
      <c r="Z426" s="3">
        <f t="shared" si="273"/>
        <v>0</v>
      </c>
      <c r="AA426" s="2">
        <f t="shared" si="274"/>
        <v>0</v>
      </c>
      <c r="AB426" s="3">
        <f t="shared" si="275"/>
        <v>0</v>
      </c>
      <c r="AC426" s="2"/>
      <c r="AD426" s="109" t="b">
        <f t="shared" si="247"/>
        <v>1</v>
      </c>
      <c r="AE426" s="109" t="b">
        <f t="shared" si="248"/>
        <v>1</v>
      </c>
    </row>
    <row r="427" spans="1:31" ht="126">
      <c r="A427" s="2" t="s">
        <v>49</v>
      </c>
      <c r="B427" s="2" t="s">
        <v>81</v>
      </c>
      <c r="C427" s="2"/>
      <c r="D427" s="3"/>
      <c r="E427" s="2"/>
      <c r="F427" s="3"/>
      <c r="G427" s="108" t="e">
        <f t="shared" si="245"/>
        <v>#DIV/0!</v>
      </c>
      <c r="H427" s="108" t="e">
        <f t="shared" si="246"/>
        <v>#DIV/0!</v>
      </c>
      <c r="I427" s="2">
        <f t="shared" si="258"/>
        <v>0</v>
      </c>
      <c r="J427" s="3">
        <f t="shared" si="258"/>
        <v>0</v>
      </c>
      <c r="K427" s="2"/>
      <c r="L427" s="3"/>
      <c r="M427" s="2"/>
      <c r="N427" s="3"/>
      <c r="O427" s="2"/>
      <c r="P427" s="2"/>
      <c r="Q427" s="3"/>
      <c r="R427" s="2">
        <f t="shared" si="276"/>
        <v>0</v>
      </c>
      <c r="S427" s="3">
        <f t="shared" si="277"/>
        <v>0</v>
      </c>
      <c r="T427" s="2"/>
      <c r="U427" s="3"/>
      <c r="V427" s="2"/>
      <c r="W427" s="3"/>
      <c r="X427" s="2"/>
      <c r="Y427" s="2"/>
      <c r="Z427" s="3">
        <f t="shared" si="273"/>
        <v>0</v>
      </c>
      <c r="AA427" s="2">
        <f t="shared" si="274"/>
        <v>0</v>
      </c>
      <c r="AB427" s="3">
        <f t="shared" si="275"/>
        <v>0</v>
      </c>
      <c r="AC427" s="2"/>
      <c r="AD427" s="109" t="b">
        <f t="shared" si="247"/>
        <v>1</v>
      </c>
      <c r="AE427" s="109" t="b">
        <f t="shared" si="248"/>
        <v>1</v>
      </c>
    </row>
    <row r="428" spans="1:31" ht="47.25">
      <c r="A428" s="2" t="s">
        <v>51</v>
      </c>
      <c r="B428" s="2" t="s">
        <v>82</v>
      </c>
      <c r="C428" s="2"/>
      <c r="D428" s="3"/>
      <c r="E428" s="2"/>
      <c r="F428" s="3"/>
      <c r="G428" s="108" t="e">
        <f t="shared" si="245"/>
        <v>#DIV/0!</v>
      </c>
      <c r="H428" s="108" t="e">
        <f t="shared" si="246"/>
        <v>#DIV/0!</v>
      </c>
      <c r="I428" s="2">
        <f t="shared" si="258"/>
        <v>0</v>
      </c>
      <c r="J428" s="3">
        <f t="shared" si="258"/>
        <v>0</v>
      </c>
      <c r="K428" s="2"/>
      <c r="L428" s="3"/>
      <c r="M428" s="2"/>
      <c r="N428" s="3"/>
      <c r="O428" s="2"/>
      <c r="P428" s="2"/>
      <c r="Q428" s="3"/>
      <c r="R428" s="2">
        <f t="shared" si="276"/>
        <v>0</v>
      </c>
      <c r="S428" s="3">
        <f t="shared" si="277"/>
        <v>0</v>
      </c>
      <c r="T428" s="2"/>
      <c r="U428" s="3"/>
      <c r="V428" s="2"/>
      <c r="W428" s="3"/>
      <c r="X428" s="2"/>
      <c r="Y428" s="2"/>
      <c r="Z428" s="3">
        <f t="shared" si="273"/>
        <v>0</v>
      </c>
      <c r="AA428" s="2">
        <f t="shared" si="274"/>
        <v>0</v>
      </c>
      <c r="AB428" s="3">
        <f t="shared" si="275"/>
        <v>0</v>
      </c>
      <c r="AC428" s="2"/>
      <c r="AD428" s="109" t="b">
        <f t="shared" si="247"/>
        <v>1</v>
      </c>
      <c r="AE428" s="109" t="b">
        <f t="shared" si="248"/>
        <v>1</v>
      </c>
    </row>
    <row r="429" spans="1:31" ht="47.25">
      <c r="A429" s="2" t="s">
        <v>53</v>
      </c>
      <c r="B429" s="2" t="s">
        <v>52</v>
      </c>
      <c r="C429" s="2"/>
      <c r="D429" s="3"/>
      <c r="E429" s="2"/>
      <c r="F429" s="3"/>
      <c r="G429" s="108" t="e">
        <f t="shared" si="245"/>
        <v>#DIV/0!</v>
      </c>
      <c r="H429" s="108" t="e">
        <f t="shared" si="246"/>
        <v>#DIV/0!</v>
      </c>
      <c r="I429" s="2">
        <f t="shared" si="258"/>
        <v>0</v>
      </c>
      <c r="J429" s="3">
        <f t="shared" si="258"/>
        <v>0</v>
      </c>
      <c r="K429" s="2"/>
      <c r="L429" s="3"/>
      <c r="M429" s="2"/>
      <c r="N429" s="3"/>
      <c r="O429" s="2"/>
      <c r="P429" s="2"/>
      <c r="Q429" s="3"/>
      <c r="R429" s="2">
        <f t="shared" si="276"/>
        <v>0</v>
      </c>
      <c r="S429" s="3">
        <f t="shared" si="277"/>
        <v>0</v>
      </c>
      <c r="T429" s="2"/>
      <c r="U429" s="3"/>
      <c r="V429" s="2"/>
      <c r="W429" s="3"/>
      <c r="X429" s="2"/>
      <c r="Y429" s="2"/>
      <c r="Z429" s="3">
        <f t="shared" si="273"/>
        <v>0</v>
      </c>
      <c r="AA429" s="2">
        <f t="shared" si="274"/>
        <v>0</v>
      </c>
      <c r="AB429" s="3">
        <f t="shared" si="275"/>
        <v>0</v>
      </c>
      <c r="AC429" s="2"/>
      <c r="AD429" s="109" t="b">
        <f t="shared" si="247"/>
        <v>1</v>
      </c>
      <c r="AE429" s="109" t="b">
        <f t="shared" si="248"/>
        <v>1</v>
      </c>
    </row>
    <row r="430" spans="1:31" ht="94.5">
      <c r="A430" s="2" t="s">
        <v>55</v>
      </c>
      <c r="B430" s="2" t="s">
        <v>83</v>
      </c>
      <c r="C430" s="2"/>
      <c r="D430" s="3"/>
      <c r="E430" s="2"/>
      <c r="F430" s="3"/>
      <c r="G430" s="108" t="e">
        <f t="shared" si="245"/>
        <v>#DIV/0!</v>
      </c>
      <c r="H430" s="108" t="e">
        <f t="shared" si="246"/>
        <v>#DIV/0!</v>
      </c>
      <c r="I430" s="2">
        <f t="shared" si="258"/>
        <v>0</v>
      </c>
      <c r="J430" s="3">
        <f t="shared" si="258"/>
        <v>0</v>
      </c>
      <c r="K430" s="2"/>
      <c r="L430" s="3"/>
      <c r="M430" s="2"/>
      <c r="N430" s="3"/>
      <c r="O430" s="2"/>
      <c r="P430" s="2"/>
      <c r="Q430" s="3"/>
      <c r="R430" s="2">
        <f t="shared" si="276"/>
        <v>0</v>
      </c>
      <c r="S430" s="3">
        <f t="shared" si="277"/>
        <v>0</v>
      </c>
      <c r="T430" s="2"/>
      <c r="U430" s="3"/>
      <c r="V430" s="2"/>
      <c r="W430" s="3"/>
      <c r="X430" s="2"/>
      <c r="Y430" s="2"/>
      <c r="Z430" s="3">
        <f t="shared" si="273"/>
        <v>0</v>
      </c>
      <c r="AA430" s="2">
        <f t="shared" si="274"/>
        <v>0</v>
      </c>
      <c r="AB430" s="3">
        <f t="shared" si="275"/>
        <v>0</v>
      </c>
      <c r="AC430" s="2"/>
      <c r="AD430" s="109" t="b">
        <f t="shared" si="247"/>
        <v>1</v>
      </c>
      <c r="AE430" s="109" t="b">
        <f t="shared" si="248"/>
        <v>1</v>
      </c>
    </row>
    <row r="431" spans="1:31" ht="78.75">
      <c r="A431" s="2" t="s">
        <v>84</v>
      </c>
      <c r="B431" s="2" t="s">
        <v>85</v>
      </c>
      <c r="C431" s="2"/>
      <c r="D431" s="3"/>
      <c r="E431" s="2"/>
      <c r="F431" s="3"/>
      <c r="G431" s="108" t="e">
        <f t="shared" si="245"/>
        <v>#DIV/0!</v>
      </c>
      <c r="H431" s="108" t="e">
        <f t="shared" si="246"/>
        <v>#DIV/0!</v>
      </c>
      <c r="I431" s="2">
        <f t="shared" si="258"/>
        <v>0</v>
      </c>
      <c r="J431" s="3">
        <f t="shared" si="258"/>
        <v>0</v>
      </c>
      <c r="K431" s="2"/>
      <c r="L431" s="3"/>
      <c r="M431" s="2"/>
      <c r="N431" s="3"/>
      <c r="O431" s="2"/>
      <c r="P431" s="2"/>
      <c r="Q431" s="3"/>
      <c r="R431" s="2">
        <f t="shared" si="276"/>
        <v>0</v>
      </c>
      <c r="S431" s="3">
        <f t="shared" si="277"/>
        <v>0</v>
      </c>
      <c r="T431" s="2"/>
      <c r="U431" s="3"/>
      <c r="V431" s="2"/>
      <c r="W431" s="3"/>
      <c r="X431" s="2"/>
      <c r="Y431" s="2"/>
      <c r="Z431" s="3">
        <f t="shared" si="273"/>
        <v>0</v>
      </c>
      <c r="AA431" s="2">
        <f t="shared" si="274"/>
        <v>0</v>
      </c>
      <c r="AB431" s="3">
        <f t="shared" si="275"/>
        <v>0</v>
      </c>
      <c r="AC431" s="2"/>
      <c r="AD431" s="109" t="b">
        <f t="shared" si="247"/>
        <v>1</v>
      </c>
      <c r="AE431" s="109" t="b">
        <f t="shared" si="248"/>
        <v>1</v>
      </c>
    </row>
    <row r="432" spans="1:31" ht="47.25">
      <c r="A432" s="2">
        <v>26.14</v>
      </c>
      <c r="B432" s="2" t="s">
        <v>299</v>
      </c>
      <c r="C432" s="2"/>
      <c r="D432" s="3"/>
      <c r="E432" s="2"/>
      <c r="F432" s="3"/>
      <c r="G432" s="108" t="e">
        <f t="shared" si="245"/>
        <v>#DIV/0!</v>
      </c>
      <c r="H432" s="108" t="e">
        <f t="shared" si="246"/>
        <v>#DIV/0!</v>
      </c>
      <c r="I432" s="2">
        <f t="shared" si="258"/>
        <v>0</v>
      </c>
      <c r="J432" s="3">
        <f t="shared" si="258"/>
        <v>0</v>
      </c>
      <c r="K432" s="2"/>
      <c r="L432" s="3"/>
      <c r="M432" s="2"/>
      <c r="N432" s="3"/>
      <c r="O432" s="2"/>
      <c r="P432" s="2"/>
      <c r="Q432" s="3"/>
      <c r="R432" s="2">
        <f t="shared" si="276"/>
        <v>0</v>
      </c>
      <c r="S432" s="3">
        <f t="shared" si="277"/>
        <v>0</v>
      </c>
      <c r="T432" s="2"/>
      <c r="U432" s="3"/>
      <c r="V432" s="2"/>
      <c r="W432" s="3"/>
      <c r="X432" s="2"/>
      <c r="Y432" s="2"/>
      <c r="Z432" s="3">
        <f t="shared" si="273"/>
        <v>0</v>
      </c>
      <c r="AA432" s="2">
        <f t="shared" si="274"/>
        <v>0</v>
      </c>
      <c r="AB432" s="3">
        <f t="shared" si="275"/>
        <v>0</v>
      </c>
      <c r="AC432" s="2"/>
      <c r="AD432" s="109" t="b">
        <f t="shared" si="247"/>
        <v>1</v>
      </c>
      <c r="AE432" s="109" t="b">
        <f t="shared" si="248"/>
        <v>1</v>
      </c>
    </row>
    <row r="433" spans="1:31" ht="63">
      <c r="A433" s="2">
        <f t="shared" ref="A433:A441" si="278">+A432+0.01</f>
        <v>26.150000000000002</v>
      </c>
      <c r="B433" s="2" t="s">
        <v>300</v>
      </c>
      <c r="C433" s="2"/>
      <c r="D433" s="3"/>
      <c r="E433" s="2"/>
      <c r="F433" s="3"/>
      <c r="G433" s="108" t="e">
        <f t="shared" si="245"/>
        <v>#DIV/0!</v>
      </c>
      <c r="H433" s="108" t="e">
        <f t="shared" si="246"/>
        <v>#DIV/0!</v>
      </c>
      <c r="I433" s="2">
        <f t="shared" si="258"/>
        <v>0</v>
      </c>
      <c r="J433" s="3">
        <f t="shared" si="258"/>
        <v>0</v>
      </c>
      <c r="K433" s="2"/>
      <c r="L433" s="3"/>
      <c r="M433" s="2"/>
      <c r="N433" s="3"/>
      <c r="O433" s="2"/>
      <c r="P433" s="2"/>
      <c r="Q433" s="3"/>
      <c r="R433" s="2">
        <f t="shared" si="276"/>
        <v>0</v>
      </c>
      <c r="S433" s="3">
        <f t="shared" si="277"/>
        <v>0</v>
      </c>
      <c r="T433" s="2"/>
      <c r="U433" s="3"/>
      <c r="V433" s="2"/>
      <c r="W433" s="3"/>
      <c r="X433" s="2"/>
      <c r="Y433" s="2"/>
      <c r="Z433" s="3">
        <f t="shared" si="273"/>
        <v>0</v>
      </c>
      <c r="AA433" s="2">
        <f t="shared" si="274"/>
        <v>0</v>
      </c>
      <c r="AB433" s="3">
        <f t="shared" si="275"/>
        <v>0</v>
      </c>
      <c r="AC433" s="2"/>
      <c r="AD433" s="109" t="b">
        <f t="shared" si="247"/>
        <v>1</v>
      </c>
      <c r="AE433" s="109" t="b">
        <f t="shared" si="248"/>
        <v>1</v>
      </c>
    </row>
    <row r="434" spans="1:31" ht="63">
      <c r="A434" s="2">
        <f t="shared" si="278"/>
        <v>26.160000000000004</v>
      </c>
      <c r="B434" s="2" t="s">
        <v>301</v>
      </c>
      <c r="C434" s="2"/>
      <c r="D434" s="3"/>
      <c r="E434" s="2"/>
      <c r="F434" s="3"/>
      <c r="G434" s="108" t="e">
        <f t="shared" si="245"/>
        <v>#DIV/0!</v>
      </c>
      <c r="H434" s="108" t="e">
        <f t="shared" si="246"/>
        <v>#DIV/0!</v>
      </c>
      <c r="I434" s="2">
        <f t="shared" si="258"/>
        <v>0</v>
      </c>
      <c r="J434" s="3">
        <f t="shared" si="258"/>
        <v>0</v>
      </c>
      <c r="K434" s="2"/>
      <c r="L434" s="3"/>
      <c r="M434" s="2"/>
      <c r="N434" s="3"/>
      <c r="O434" s="2"/>
      <c r="P434" s="2"/>
      <c r="Q434" s="3"/>
      <c r="R434" s="2">
        <f t="shared" si="276"/>
        <v>0</v>
      </c>
      <c r="S434" s="3">
        <f t="shared" si="277"/>
        <v>0</v>
      </c>
      <c r="T434" s="2"/>
      <c r="U434" s="3"/>
      <c r="V434" s="2"/>
      <c r="W434" s="3"/>
      <c r="X434" s="2"/>
      <c r="Y434" s="2"/>
      <c r="Z434" s="3">
        <f t="shared" si="273"/>
        <v>0</v>
      </c>
      <c r="AA434" s="2">
        <f t="shared" si="274"/>
        <v>0</v>
      </c>
      <c r="AB434" s="3">
        <f t="shared" si="275"/>
        <v>0</v>
      </c>
      <c r="AC434" s="2"/>
      <c r="AD434" s="109" t="b">
        <f t="shared" si="247"/>
        <v>1</v>
      </c>
      <c r="AE434" s="109" t="b">
        <f t="shared" si="248"/>
        <v>1</v>
      </c>
    </row>
    <row r="435" spans="1:31" ht="47.25">
      <c r="A435" s="2">
        <f t="shared" si="278"/>
        <v>26.170000000000005</v>
      </c>
      <c r="B435" s="2" t="s">
        <v>302</v>
      </c>
      <c r="C435" s="2"/>
      <c r="D435" s="3"/>
      <c r="E435" s="2"/>
      <c r="F435" s="3"/>
      <c r="G435" s="108" t="e">
        <f t="shared" si="245"/>
        <v>#DIV/0!</v>
      </c>
      <c r="H435" s="108" t="e">
        <f t="shared" si="246"/>
        <v>#DIV/0!</v>
      </c>
      <c r="I435" s="2">
        <f t="shared" si="258"/>
        <v>0</v>
      </c>
      <c r="J435" s="3">
        <f t="shared" si="258"/>
        <v>0</v>
      </c>
      <c r="K435" s="2"/>
      <c r="L435" s="3"/>
      <c r="M435" s="2"/>
      <c r="N435" s="3"/>
      <c r="O435" s="2"/>
      <c r="P435" s="2"/>
      <c r="Q435" s="3"/>
      <c r="R435" s="2">
        <f t="shared" si="276"/>
        <v>0</v>
      </c>
      <c r="S435" s="3">
        <f t="shared" si="277"/>
        <v>0</v>
      </c>
      <c r="T435" s="2"/>
      <c r="U435" s="3"/>
      <c r="V435" s="2"/>
      <c r="W435" s="3"/>
      <c r="X435" s="2"/>
      <c r="Y435" s="2"/>
      <c r="Z435" s="3">
        <f t="shared" si="273"/>
        <v>0</v>
      </c>
      <c r="AA435" s="2">
        <f t="shared" si="274"/>
        <v>0</v>
      </c>
      <c r="AB435" s="3">
        <f t="shared" si="275"/>
        <v>0</v>
      </c>
      <c r="AC435" s="2"/>
      <c r="AD435" s="109" t="b">
        <f t="shared" si="247"/>
        <v>1</v>
      </c>
      <c r="AE435" s="109" t="b">
        <f t="shared" si="248"/>
        <v>1</v>
      </c>
    </row>
    <row r="436" spans="1:31" ht="47.25">
      <c r="A436" s="2">
        <f t="shared" si="278"/>
        <v>26.180000000000007</v>
      </c>
      <c r="B436" s="2" t="s">
        <v>303</v>
      </c>
      <c r="C436" s="2"/>
      <c r="D436" s="3"/>
      <c r="E436" s="2"/>
      <c r="F436" s="3"/>
      <c r="G436" s="108" t="e">
        <f t="shared" si="245"/>
        <v>#DIV/0!</v>
      </c>
      <c r="H436" s="108" t="e">
        <f t="shared" si="246"/>
        <v>#DIV/0!</v>
      </c>
      <c r="I436" s="2">
        <f t="shared" si="258"/>
        <v>0</v>
      </c>
      <c r="J436" s="3">
        <f t="shared" si="258"/>
        <v>0</v>
      </c>
      <c r="K436" s="2"/>
      <c r="L436" s="3"/>
      <c r="M436" s="2"/>
      <c r="N436" s="3"/>
      <c r="O436" s="2"/>
      <c r="P436" s="2"/>
      <c r="Q436" s="3"/>
      <c r="R436" s="2">
        <f t="shared" si="276"/>
        <v>0</v>
      </c>
      <c r="S436" s="3">
        <f t="shared" si="277"/>
        <v>0</v>
      </c>
      <c r="T436" s="2"/>
      <c r="U436" s="3"/>
      <c r="V436" s="2"/>
      <c r="W436" s="3"/>
      <c r="X436" s="2"/>
      <c r="Y436" s="2"/>
      <c r="Z436" s="3">
        <f t="shared" si="273"/>
        <v>0</v>
      </c>
      <c r="AA436" s="2">
        <f t="shared" si="274"/>
        <v>0</v>
      </c>
      <c r="AB436" s="3">
        <f t="shared" si="275"/>
        <v>0</v>
      </c>
      <c r="AC436" s="2"/>
      <c r="AD436" s="109" t="b">
        <f t="shared" si="247"/>
        <v>1</v>
      </c>
      <c r="AE436" s="109" t="b">
        <f t="shared" si="248"/>
        <v>1</v>
      </c>
    </row>
    <row r="437" spans="1:31" ht="47.25">
      <c r="A437" s="2">
        <f t="shared" si="278"/>
        <v>26.190000000000008</v>
      </c>
      <c r="B437" s="2" t="s">
        <v>304</v>
      </c>
      <c r="C437" s="2"/>
      <c r="D437" s="3"/>
      <c r="E437" s="2"/>
      <c r="F437" s="3"/>
      <c r="G437" s="108" t="e">
        <f t="shared" si="245"/>
        <v>#DIV/0!</v>
      </c>
      <c r="H437" s="108" t="e">
        <f t="shared" si="246"/>
        <v>#DIV/0!</v>
      </c>
      <c r="I437" s="2">
        <f t="shared" si="258"/>
        <v>0</v>
      </c>
      <c r="J437" s="3">
        <f t="shared" si="258"/>
        <v>0</v>
      </c>
      <c r="K437" s="2"/>
      <c r="L437" s="3"/>
      <c r="M437" s="2"/>
      <c r="N437" s="3"/>
      <c r="O437" s="2"/>
      <c r="P437" s="2"/>
      <c r="Q437" s="3"/>
      <c r="R437" s="2">
        <f t="shared" si="276"/>
        <v>0</v>
      </c>
      <c r="S437" s="3">
        <f t="shared" si="277"/>
        <v>0</v>
      </c>
      <c r="T437" s="2"/>
      <c r="U437" s="3"/>
      <c r="V437" s="2"/>
      <c r="W437" s="3"/>
      <c r="X437" s="2"/>
      <c r="Y437" s="2"/>
      <c r="Z437" s="3">
        <f t="shared" si="273"/>
        <v>0</v>
      </c>
      <c r="AA437" s="2">
        <f t="shared" si="274"/>
        <v>0</v>
      </c>
      <c r="AB437" s="3">
        <f t="shared" si="275"/>
        <v>0</v>
      </c>
      <c r="AC437" s="2"/>
      <c r="AD437" s="109" t="b">
        <f t="shared" si="247"/>
        <v>1</v>
      </c>
      <c r="AE437" s="109" t="b">
        <f t="shared" si="248"/>
        <v>1</v>
      </c>
    </row>
    <row r="438" spans="1:31" ht="47.25">
      <c r="A438" s="2">
        <f t="shared" si="278"/>
        <v>26.20000000000001</v>
      </c>
      <c r="B438" s="2" t="s">
        <v>305</v>
      </c>
      <c r="C438" s="2"/>
      <c r="D438" s="3"/>
      <c r="E438" s="2"/>
      <c r="F438" s="3"/>
      <c r="G438" s="108" t="e">
        <f t="shared" si="245"/>
        <v>#DIV/0!</v>
      </c>
      <c r="H438" s="108" t="e">
        <f t="shared" si="246"/>
        <v>#DIV/0!</v>
      </c>
      <c r="I438" s="2">
        <f t="shared" si="258"/>
        <v>0</v>
      </c>
      <c r="J438" s="3">
        <f t="shared" si="258"/>
        <v>0</v>
      </c>
      <c r="K438" s="2"/>
      <c r="L438" s="3"/>
      <c r="M438" s="2"/>
      <c r="N438" s="3"/>
      <c r="O438" s="2"/>
      <c r="P438" s="2"/>
      <c r="Q438" s="3"/>
      <c r="R438" s="2">
        <f t="shared" si="276"/>
        <v>0</v>
      </c>
      <c r="S438" s="3">
        <f t="shared" si="277"/>
        <v>0</v>
      </c>
      <c r="T438" s="2"/>
      <c r="U438" s="3"/>
      <c r="V438" s="2"/>
      <c r="W438" s="3"/>
      <c r="X438" s="2"/>
      <c r="Y438" s="2"/>
      <c r="Z438" s="3">
        <f t="shared" si="273"/>
        <v>0</v>
      </c>
      <c r="AA438" s="2">
        <f t="shared" si="274"/>
        <v>0</v>
      </c>
      <c r="AB438" s="3">
        <f t="shared" si="275"/>
        <v>0</v>
      </c>
      <c r="AC438" s="2"/>
      <c r="AD438" s="109" t="b">
        <f t="shared" si="247"/>
        <v>1</v>
      </c>
      <c r="AE438" s="109" t="b">
        <f t="shared" si="248"/>
        <v>1</v>
      </c>
    </row>
    <row r="439" spans="1:31" ht="47.25">
      <c r="A439" s="2">
        <f t="shared" si="278"/>
        <v>26.210000000000012</v>
      </c>
      <c r="B439" s="2" t="s">
        <v>93</v>
      </c>
      <c r="C439" s="2"/>
      <c r="D439" s="3"/>
      <c r="E439" s="2"/>
      <c r="F439" s="3"/>
      <c r="G439" s="108" t="e">
        <f t="shared" si="245"/>
        <v>#DIV/0!</v>
      </c>
      <c r="H439" s="108" t="e">
        <f t="shared" si="246"/>
        <v>#DIV/0!</v>
      </c>
      <c r="I439" s="2">
        <f t="shared" si="258"/>
        <v>0</v>
      </c>
      <c r="J439" s="3">
        <f t="shared" si="258"/>
        <v>0</v>
      </c>
      <c r="K439" s="2"/>
      <c r="L439" s="3"/>
      <c r="M439" s="2"/>
      <c r="N439" s="3"/>
      <c r="O439" s="2"/>
      <c r="P439" s="2"/>
      <c r="Q439" s="3"/>
      <c r="R439" s="2">
        <f t="shared" si="276"/>
        <v>0</v>
      </c>
      <c r="S439" s="3">
        <f t="shared" si="277"/>
        <v>0</v>
      </c>
      <c r="T439" s="2"/>
      <c r="U439" s="3"/>
      <c r="V439" s="2"/>
      <c r="W439" s="3"/>
      <c r="X439" s="2"/>
      <c r="Y439" s="2"/>
      <c r="Z439" s="3">
        <f t="shared" si="273"/>
        <v>0</v>
      </c>
      <c r="AA439" s="2">
        <f t="shared" si="274"/>
        <v>0</v>
      </c>
      <c r="AB439" s="3">
        <f t="shared" si="275"/>
        <v>0</v>
      </c>
      <c r="AC439" s="2"/>
      <c r="AD439" s="109" t="b">
        <f t="shared" si="247"/>
        <v>1</v>
      </c>
      <c r="AE439" s="109" t="b">
        <f t="shared" si="248"/>
        <v>1</v>
      </c>
    </row>
    <row r="440" spans="1:31" ht="47.25">
      <c r="A440" s="2">
        <f t="shared" si="278"/>
        <v>26.220000000000013</v>
      </c>
      <c r="B440" s="2" t="s">
        <v>306</v>
      </c>
      <c r="C440" s="2"/>
      <c r="D440" s="3"/>
      <c r="E440" s="2"/>
      <c r="F440" s="3"/>
      <c r="G440" s="108" t="e">
        <f t="shared" si="245"/>
        <v>#DIV/0!</v>
      </c>
      <c r="H440" s="108" t="e">
        <f t="shared" si="246"/>
        <v>#DIV/0!</v>
      </c>
      <c r="I440" s="2">
        <f t="shared" si="258"/>
        <v>0</v>
      </c>
      <c r="J440" s="3">
        <f t="shared" si="258"/>
        <v>0</v>
      </c>
      <c r="K440" s="2"/>
      <c r="L440" s="3"/>
      <c r="M440" s="2"/>
      <c r="N440" s="3"/>
      <c r="O440" s="2"/>
      <c r="P440" s="2"/>
      <c r="Q440" s="3"/>
      <c r="R440" s="2">
        <f t="shared" si="276"/>
        <v>0</v>
      </c>
      <c r="S440" s="3">
        <f t="shared" si="277"/>
        <v>0</v>
      </c>
      <c r="T440" s="2"/>
      <c r="U440" s="3"/>
      <c r="V440" s="2"/>
      <c r="W440" s="3"/>
      <c r="X440" s="2"/>
      <c r="Y440" s="2"/>
      <c r="Z440" s="3">
        <f t="shared" si="273"/>
        <v>0</v>
      </c>
      <c r="AA440" s="2">
        <f t="shared" si="274"/>
        <v>0</v>
      </c>
      <c r="AB440" s="3">
        <f t="shared" si="275"/>
        <v>0</v>
      </c>
      <c r="AC440" s="2"/>
      <c r="AD440" s="109" t="b">
        <f t="shared" si="247"/>
        <v>1</v>
      </c>
      <c r="AE440" s="109" t="b">
        <f t="shared" si="248"/>
        <v>1</v>
      </c>
    </row>
    <row r="441" spans="1:31" ht="63">
      <c r="A441" s="2">
        <f t="shared" si="278"/>
        <v>26.230000000000015</v>
      </c>
      <c r="B441" s="2" t="s">
        <v>95</v>
      </c>
      <c r="C441" s="2"/>
      <c r="D441" s="3"/>
      <c r="E441" s="2"/>
      <c r="F441" s="3"/>
      <c r="G441" s="108" t="e">
        <f t="shared" si="245"/>
        <v>#DIV/0!</v>
      </c>
      <c r="H441" s="108" t="e">
        <f t="shared" si="246"/>
        <v>#DIV/0!</v>
      </c>
      <c r="I441" s="2">
        <f t="shared" si="258"/>
        <v>0</v>
      </c>
      <c r="J441" s="3">
        <f t="shared" si="258"/>
        <v>0</v>
      </c>
      <c r="K441" s="2"/>
      <c r="L441" s="3"/>
      <c r="M441" s="2"/>
      <c r="N441" s="3"/>
      <c r="O441" s="2"/>
      <c r="P441" s="2"/>
      <c r="Q441" s="3"/>
      <c r="R441" s="2">
        <f t="shared" si="276"/>
        <v>0</v>
      </c>
      <c r="S441" s="3">
        <f t="shared" si="277"/>
        <v>0</v>
      </c>
      <c r="T441" s="2"/>
      <c r="U441" s="3"/>
      <c r="V441" s="2"/>
      <c r="W441" s="3"/>
      <c r="X441" s="2"/>
      <c r="Y441" s="2"/>
      <c r="Z441" s="3">
        <f t="shared" si="273"/>
        <v>0</v>
      </c>
      <c r="AA441" s="2">
        <f t="shared" si="274"/>
        <v>0</v>
      </c>
      <c r="AB441" s="3">
        <f t="shared" si="275"/>
        <v>0</v>
      </c>
      <c r="AC441" s="2"/>
      <c r="AD441" s="109" t="b">
        <f t="shared" si="247"/>
        <v>1</v>
      </c>
      <c r="AE441" s="109" t="b">
        <f t="shared" si="248"/>
        <v>1</v>
      </c>
    </row>
    <row r="442" spans="1:31" s="176" customFormat="1" ht="31.5">
      <c r="A442" s="4"/>
      <c r="B442" s="4" t="s">
        <v>307</v>
      </c>
      <c r="C442" s="4">
        <f>SUM(C420:C441)</f>
        <v>0</v>
      </c>
      <c r="D442" s="5">
        <f>SUM(D420:D441)</f>
        <v>0</v>
      </c>
      <c r="E442" s="4">
        <f>SUM(E420:E441)</f>
        <v>0</v>
      </c>
      <c r="F442" s="5">
        <f>SUM(F420:F441)</f>
        <v>0</v>
      </c>
      <c r="G442" s="175" t="e">
        <f t="shared" si="245"/>
        <v>#DIV/0!</v>
      </c>
      <c r="H442" s="175" t="e">
        <f t="shared" si="246"/>
        <v>#DIV/0!</v>
      </c>
      <c r="I442" s="4">
        <f t="shared" si="258"/>
        <v>0</v>
      </c>
      <c r="J442" s="5">
        <f t="shared" si="258"/>
        <v>0</v>
      </c>
      <c r="K442" s="4">
        <f>SUM(K420:K441)</f>
        <v>0</v>
      </c>
      <c r="L442" s="5">
        <f>SUM(L420:L441)</f>
        <v>0</v>
      </c>
      <c r="M442" s="4">
        <f>SUM(M420:M441)</f>
        <v>0</v>
      </c>
      <c r="N442" s="5">
        <f>SUM(N420:N441)</f>
        <v>0</v>
      </c>
      <c r="O442" s="4"/>
      <c r="P442" s="4">
        <f t="shared" ref="P442:W442" si="279">SUM(P420:P441)</f>
        <v>0</v>
      </c>
      <c r="Q442" s="5">
        <f t="shared" si="279"/>
        <v>0</v>
      </c>
      <c r="R442" s="4">
        <f t="shared" si="279"/>
        <v>0</v>
      </c>
      <c r="S442" s="5">
        <f t="shared" si="279"/>
        <v>0</v>
      </c>
      <c r="T442" s="4">
        <f t="shared" si="279"/>
        <v>0</v>
      </c>
      <c r="U442" s="5">
        <f t="shared" si="279"/>
        <v>0</v>
      </c>
      <c r="V442" s="4">
        <f t="shared" si="279"/>
        <v>0</v>
      </c>
      <c r="W442" s="5">
        <f t="shared" si="279"/>
        <v>0</v>
      </c>
      <c r="X442" s="4"/>
      <c r="Y442" s="4">
        <f>SUM(Y420:Y441)</f>
        <v>0</v>
      </c>
      <c r="Z442" s="5">
        <f>SUM(Z420:Z441)</f>
        <v>0</v>
      </c>
      <c r="AA442" s="4">
        <f>SUM(AA420:AA441)</f>
        <v>0</v>
      </c>
      <c r="AB442" s="5">
        <f>SUM(AB420:AB441)</f>
        <v>0</v>
      </c>
      <c r="AC442" s="4">
        <f>SUM(AC420:AC441)</f>
        <v>0</v>
      </c>
      <c r="AD442" s="109" t="b">
        <f t="shared" si="247"/>
        <v>1</v>
      </c>
      <c r="AE442" s="109" t="b">
        <f t="shared" si="248"/>
        <v>1</v>
      </c>
    </row>
    <row r="443" spans="1:31" s="176" customFormat="1" ht="47.25">
      <c r="A443" s="4"/>
      <c r="B443" s="4" t="s">
        <v>308</v>
      </c>
      <c r="C443" s="4">
        <f>C442+C418</f>
        <v>0</v>
      </c>
      <c r="D443" s="5">
        <f>D442+D418</f>
        <v>0</v>
      </c>
      <c r="E443" s="4">
        <f>E442+E418</f>
        <v>0</v>
      </c>
      <c r="F443" s="5">
        <f>F442+F418</f>
        <v>0</v>
      </c>
      <c r="G443" s="175" t="e">
        <f t="shared" si="245"/>
        <v>#DIV/0!</v>
      </c>
      <c r="H443" s="175" t="e">
        <f t="shared" si="246"/>
        <v>#DIV/0!</v>
      </c>
      <c r="I443" s="4">
        <f t="shared" si="258"/>
        <v>0</v>
      </c>
      <c r="J443" s="5">
        <f t="shared" si="258"/>
        <v>0</v>
      </c>
      <c r="K443" s="4">
        <f>K442+K418</f>
        <v>0</v>
      </c>
      <c r="L443" s="5">
        <f>L442+L418</f>
        <v>0</v>
      </c>
      <c r="M443" s="4">
        <f>M442+M418</f>
        <v>0</v>
      </c>
      <c r="N443" s="5">
        <f>N442+N418</f>
        <v>0</v>
      </c>
      <c r="O443" s="4"/>
      <c r="P443" s="4">
        <f t="shared" ref="P443:AB443" si="280">P442+P418</f>
        <v>0</v>
      </c>
      <c r="Q443" s="5">
        <f t="shared" si="280"/>
        <v>0</v>
      </c>
      <c r="R443" s="4">
        <f t="shared" si="280"/>
        <v>0</v>
      </c>
      <c r="S443" s="5">
        <f t="shared" si="280"/>
        <v>0</v>
      </c>
      <c r="T443" s="4">
        <f t="shared" si="280"/>
        <v>0</v>
      </c>
      <c r="U443" s="5">
        <f t="shared" si="280"/>
        <v>0</v>
      </c>
      <c r="V443" s="4">
        <f t="shared" si="280"/>
        <v>0</v>
      </c>
      <c r="W443" s="5">
        <f t="shared" si="280"/>
        <v>0</v>
      </c>
      <c r="X443" s="4"/>
      <c r="Y443" s="4">
        <f t="shared" si="280"/>
        <v>0</v>
      </c>
      <c r="Z443" s="5">
        <f t="shared" si="280"/>
        <v>0</v>
      </c>
      <c r="AA443" s="4">
        <f t="shared" si="280"/>
        <v>0</v>
      </c>
      <c r="AB443" s="5">
        <f t="shared" si="280"/>
        <v>0</v>
      </c>
      <c r="AC443" s="4">
        <f>AC442+AC418</f>
        <v>0</v>
      </c>
      <c r="AD443" s="109" t="b">
        <f t="shared" si="247"/>
        <v>1</v>
      </c>
      <c r="AE443" s="109" t="b">
        <f t="shared" si="248"/>
        <v>1</v>
      </c>
    </row>
    <row r="444" spans="1:31" s="176" customFormat="1">
      <c r="A444" s="4"/>
      <c r="B444" s="4" t="s">
        <v>309</v>
      </c>
      <c r="C444" s="4"/>
      <c r="D444" s="5"/>
      <c r="E444" s="4"/>
      <c r="F444" s="5"/>
      <c r="G444" s="108"/>
      <c r="H444" s="108"/>
      <c r="I444" s="4"/>
      <c r="J444" s="5"/>
      <c r="K444" s="4"/>
      <c r="L444" s="5"/>
      <c r="M444" s="4"/>
      <c r="N444" s="5"/>
      <c r="O444" s="4"/>
      <c r="P444" s="4"/>
      <c r="Q444" s="5"/>
      <c r="R444" s="4"/>
      <c r="S444" s="5"/>
      <c r="T444" s="4"/>
      <c r="U444" s="5"/>
      <c r="V444" s="4"/>
      <c r="W444" s="5"/>
      <c r="X444" s="4"/>
      <c r="Y444" s="4"/>
      <c r="Z444" s="5"/>
      <c r="AA444" s="4"/>
      <c r="AB444" s="5"/>
      <c r="AC444" s="4"/>
      <c r="AD444" s="109" t="b">
        <f t="shared" si="247"/>
        <v>1</v>
      </c>
      <c r="AE444" s="109" t="b">
        <f t="shared" si="248"/>
        <v>1</v>
      </c>
    </row>
    <row r="445" spans="1:31" s="176" customFormat="1" ht="31.5">
      <c r="A445" s="4"/>
      <c r="B445" s="4" t="s">
        <v>310</v>
      </c>
      <c r="C445" s="4"/>
      <c r="D445" s="5"/>
      <c r="E445" s="4"/>
      <c r="F445" s="5"/>
      <c r="G445" s="108"/>
      <c r="H445" s="108"/>
      <c r="I445" s="4"/>
      <c r="J445" s="5"/>
      <c r="K445" s="4"/>
      <c r="L445" s="5"/>
      <c r="M445" s="4"/>
      <c r="N445" s="5"/>
      <c r="O445" s="4"/>
      <c r="P445" s="4"/>
      <c r="Q445" s="5"/>
      <c r="R445" s="4"/>
      <c r="S445" s="5"/>
      <c r="T445" s="4"/>
      <c r="U445" s="5"/>
      <c r="V445" s="4"/>
      <c r="W445" s="5"/>
      <c r="X445" s="4"/>
      <c r="Y445" s="4"/>
      <c r="Z445" s="5"/>
      <c r="AA445" s="4"/>
      <c r="AB445" s="5"/>
      <c r="AC445" s="4"/>
      <c r="AD445" s="109" t="b">
        <f t="shared" si="247"/>
        <v>1</v>
      </c>
      <c r="AE445" s="109" t="b">
        <f t="shared" si="248"/>
        <v>1</v>
      </c>
    </row>
    <row r="446" spans="1:31" ht="31.5">
      <c r="A446" s="2">
        <v>26.24</v>
      </c>
      <c r="B446" s="2" t="s">
        <v>311</v>
      </c>
      <c r="C446" s="2"/>
      <c r="D446" s="3"/>
      <c r="E446" s="2"/>
      <c r="F446" s="3"/>
      <c r="G446" s="108" t="e">
        <f t="shared" si="245"/>
        <v>#DIV/0!</v>
      </c>
      <c r="H446" s="108" t="e">
        <f t="shared" si="246"/>
        <v>#DIV/0!</v>
      </c>
      <c r="I446" s="2"/>
      <c r="J446" s="3"/>
      <c r="K446" s="2">
        <f t="shared" ref="K446:L454" si="281">C446-E446</f>
        <v>0</v>
      </c>
      <c r="L446" s="3">
        <f t="shared" si="281"/>
        <v>0</v>
      </c>
      <c r="M446" s="2"/>
      <c r="N446" s="3"/>
      <c r="O446" s="2"/>
      <c r="P446" s="2"/>
      <c r="Q446" s="3"/>
      <c r="R446" s="2">
        <f t="shared" ref="R446:R454" si="282">K446+M446+P446</f>
        <v>0</v>
      </c>
      <c r="S446" s="3">
        <f t="shared" ref="S446:S454" si="283">L446+N446+Q446</f>
        <v>0</v>
      </c>
      <c r="T446" s="2"/>
      <c r="U446" s="3"/>
      <c r="V446" s="2"/>
      <c r="W446" s="3"/>
      <c r="X446" s="2"/>
      <c r="Y446" s="2"/>
      <c r="Z446" s="3">
        <f t="shared" ref="Z446:Z454" si="284">X446*Y446</f>
        <v>0</v>
      </c>
      <c r="AA446" s="2">
        <f t="shared" ref="AA446:AA454" si="285">T446+V446+Y446</f>
        <v>0</v>
      </c>
      <c r="AB446" s="3">
        <f t="shared" ref="AB446:AB454" si="286">U446+W446+Z446</f>
        <v>0</v>
      </c>
      <c r="AC446" s="2"/>
      <c r="AD446" s="109" t="b">
        <f t="shared" si="247"/>
        <v>1</v>
      </c>
      <c r="AE446" s="109" t="b">
        <f t="shared" si="248"/>
        <v>1</v>
      </c>
    </row>
    <row r="447" spans="1:31" ht="47.25">
      <c r="A447" s="2">
        <f t="shared" ref="A447:A454" si="287">+A446+0.01</f>
        <v>26.25</v>
      </c>
      <c r="B447" s="2" t="s">
        <v>312</v>
      </c>
      <c r="C447" s="2"/>
      <c r="D447" s="3"/>
      <c r="E447" s="2"/>
      <c r="F447" s="3"/>
      <c r="G447" s="108" t="e">
        <f t="shared" si="245"/>
        <v>#DIV/0!</v>
      </c>
      <c r="H447" s="108" t="e">
        <f t="shared" si="246"/>
        <v>#DIV/0!</v>
      </c>
      <c r="I447" s="2"/>
      <c r="J447" s="3"/>
      <c r="K447" s="2">
        <f t="shared" si="281"/>
        <v>0</v>
      </c>
      <c r="L447" s="3">
        <f t="shared" si="281"/>
        <v>0</v>
      </c>
      <c r="M447" s="2"/>
      <c r="N447" s="3"/>
      <c r="O447" s="2"/>
      <c r="P447" s="2"/>
      <c r="Q447" s="3"/>
      <c r="R447" s="2">
        <f t="shared" si="282"/>
        <v>0</v>
      </c>
      <c r="S447" s="3">
        <f t="shared" si="283"/>
        <v>0</v>
      </c>
      <c r="T447" s="2"/>
      <c r="U447" s="3"/>
      <c r="V447" s="2"/>
      <c r="W447" s="3"/>
      <c r="X447" s="2"/>
      <c r="Y447" s="2"/>
      <c r="Z447" s="3">
        <f t="shared" si="284"/>
        <v>0</v>
      </c>
      <c r="AA447" s="2">
        <f t="shared" si="285"/>
        <v>0</v>
      </c>
      <c r="AB447" s="3">
        <f t="shared" si="286"/>
        <v>0</v>
      </c>
      <c r="AC447" s="2"/>
      <c r="AD447" s="109" t="b">
        <f t="shared" si="247"/>
        <v>1</v>
      </c>
      <c r="AE447" s="109" t="b">
        <f t="shared" si="248"/>
        <v>1</v>
      </c>
    </row>
    <row r="448" spans="1:31">
      <c r="A448" s="2">
        <f t="shared" si="287"/>
        <v>26.26</v>
      </c>
      <c r="B448" s="2" t="s">
        <v>290</v>
      </c>
      <c r="C448" s="2"/>
      <c r="D448" s="3"/>
      <c r="E448" s="2"/>
      <c r="F448" s="3"/>
      <c r="G448" s="108" t="e">
        <f t="shared" si="245"/>
        <v>#DIV/0!</v>
      </c>
      <c r="H448" s="108" t="e">
        <f t="shared" si="246"/>
        <v>#DIV/0!</v>
      </c>
      <c r="I448" s="2"/>
      <c r="J448" s="3"/>
      <c r="K448" s="2">
        <f t="shared" si="281"/>
        <v>0</v>
      </c>
      <c r="L448" s="3">
        <f t="shared" si="281"/>
        <v>0</v>
      </c>
      <c r="M448" s="2"/>
      <c r="N448" s="3"/>
      <c r="O448" s="2"/>
      <c r="P448" s="2"/>
      <c r="Q448" s="3"/>
      <c r="R448" s="2">
        <f t="shared" si="282"/>
        <v>0</v>
      </c>
      <c r="S448" s="3">
        <f t="shared" si="283"/>
        <v>0</v>
      </c>
      <c r="T448" s="2"/>
      <c r="U448" s="3"/>
      <c r="V448" s="2"/>
      <c r="W448" s="3"/>
      <c r="X448" s="2"/>
      <c r="Y448" s="2"/>
      <c r="Z448" s="3">
        <f t="shared" si="284"/>
        <v>0</v>
      </c>
      <c r="AA448" s="2">
        <f t="shared" si="285"/>
        <v>0</v>
      </c>
      <c r="AB448" s="3">
        <f t="shared" si="286"/>
        <v>0</v>
      </c>
      <c r="AC448" s="2"/>
      <c r="AD448" s="109" t="b">
        <f t="shared" si="247"/>
        <v>1</v>
      </c>
      <c r="AE448" s="109" t="b">
        <f t="shared" si="248"/>
        <v>1</v>
      </c>
    </row>
    <row r="449" spans="1:31">
      <c r="A449" s="2">
        <f t="shared" si="287"/>
        <v>26.270000000000003</v>
      </c>
      <c r="B449" s="2" t="s">
        <v>313</v>
      </c>
      <c r="C449" s="2"/>
      <c r="D449" s="3"/>
      <c r="E449" s="2"/>
      <c r="F449" s="3"/>
      <c r="G449" s="108" t="e">
        <f t="shared" si="245"/>
        <v>#DIV/0!</v>
      </c>
      <c r="H449" s="108" t="e">
        <f t="shared" si="246"/>
        <v>#DIV/0!</v>
      </c>
      <c r="I449" s="2"/>
      <c r="J449" s="3"/>
      <c r="K449" s="2">
        <f t="shared" si="281"/>
        <v>0</v>
      </c>
      <c r="L449" s="3">
        <f t="shared" si="281"/>
        <v>0</v>
      </c>
      <c r="M449" s="2"/>
      <c r="N449" s="3"/>
      <c r="O449" s="2"/>
      <c r="P449" s="2"/>
      <c r="Q449" s="3"/>
      <c r="R449" s="2">
        <f t="shared" si="282"/>
        <v>0</v>
      </c>
      <c r="S449" s="3">
        <f t="shared" si="283"/>
        <v>0</v>
      </c>
      <c r="T449" s="2"/>
      <c r="U449" s="3"/>
      <c r="V449" s="2"/>
      <c r="W449" s="3"/>
      <c r="X449" s="2"/>
      <c r="Y449" s="2"/>
      <c r="Z449" s="3">
        <f t="shared" si="284"/>
        <v>0</v>
      </c>
      <c r="AA449" s="2">
        <f t="shared" si="285"/>
        <v>0</v>
      </c>
      <c r="AB449" s="3">
        <f t="shared" si="286"/>
        <v>0</v>
      </c>
      <c r="AC449" s="2"/>
      <c r="AD449" s="109" t="b">
        <f t="shared" si="247"/>
        <v>1</v>
      </c>
      <c r="AE449" s="109" t="b">
        <f t="shared" si="248"/>
        <v>1</v>
      </c>
    </row>
    <row r="450" spans="1:31" ht="31.5">
      <c r="A450" s="2">
        <f t="shared" si="287"/>
        <v>26.280000000000005</v>
      </c>
      <c r="B450" s="2" t="s">
        <v>314</v>
      </c>
      <c r="C450" s="2"/>
      <c r="D450" s="3"/>
      <c r="E450" s="2"/>
      <c r="F450" s="3"/>
      <c r="G450" s="108" t="e">
        <f t="shared" si="245"/>
        <v>#DIV/0!</v>
      </c>
      <c r="H450" s="108" t="e">
        <f t="shared" si="246"/>
        <v>#DIV/0!</v>
      </c>
      <c r="I450" s="2"/>
      <c r="J450" s="3"/>
      <c r="K450" s="2">
        <f t="shared" si="281"/>
        <v>0</v>
      </c>
      <c r="L450" s="3">
        <f t="shared" si="281"/>
        <v>0</v>
      </c>
      <c r="M450" s="2"/>
      <c r="N450" s="3"/>
      <c r="O450" s="2"/>
      <c r="P450" s="2"/>
      <c r="Q450" s="3"/>
      <c r="R450" s="2">
        <f t="shared" si="282"/>
        <v>0</v>
      </c>
      <c r="S450" s="3">
        <f t="shared" si="283"/>
        <v>0</v>
      </c>
      <c r="T450" s="2"/>
      <c r="U450" s="3"/>
      <c r="V450" s="2"/>
      <c r="W450" s="3"/>
      <c r="X450" s="2"/>
      <c r="Y450" s="2"/>
      <c r="Z450" s="3">
        <f t="shared" si="284"/>
        <v>0</v>
      </c>
      <c r="AA450" s="2">
        <f t="shared" si="285"/>
        <v>0</v>
      </c>
      <c r="AB450" s="3">
        <f t="shared" si="286"/>
        <v>0</v>
      </c>
      <c r="AC450" s="2"/>
      <c r="AD450" s="109" t="b">
        <f t="shared" si="247"/>
        <v>1</v>
      </c>
      <c r="AE450" s="109" t="b">
        <f t="shared" si="248"/>
        <v>1</v>
      </c>
    </row>
    <row r="451" spans="1:31" ht="47.25">
      <c r="A451" s="2">
        <f t="shared" si="287"/>
        <v>26.290000000000006</v>
      </c>
      <c r="B451" s="2" t="s">
        <v>70</v>
      </c>
      <c r="C451" s="2"/>
      <c r="D451" s="3"/>
      <c r="E451" s="2"/>
      <c r="F451" s="3"/>
      <c r="G451" s="108" t="e">
        <f t="shared" si="245"/>
        <v>#DIV/0!</v>
      </c>
      <c r="H451" s="108" t="e">
        <f t="shared" si="246"/>
        <v>#DIV/0!</v>
      </c>
      <c r="I451" s="2"/>
      <c r="J451" s="3"/>
      <c r="K451" s="2">
        <f t="shared" si="281"/>
        <v>0</v>
      </c>
      <c r="L451" s="3">
        <f t="shared" si="281"/>
        <v>0</v>
      </c>
      <c r="M451" s="2"/>
      <c r="N451" s="3"/>
      <c r="O451" s="2"/>
      <c r="P451" s="2"/>
      <c r="Q451" s="3"/>
      <c r="R451" s="2">
        <f t="shared" si="282"/>
        <v>0</v>
      </c>
      <c r="S451" s="3">
        <f t="shared" si="283"/>
        <v>0</v>
      </c>
      <c r="T451" s="2"/>
      <c r="U451" s="3"/>
      <c r="V451" s="2"/>
      <c r="W451" s="3"/>
      <c r="X451" s="2"/>
      <c r="Y451" s="2"/>
      <c r="Z451" s="3">
        <f t="shared" si="284"/>
        <v>0</v>
      </c>
      <c r="AA451" s="2">
        <f t="shared" si="285"/>
        <v>0</v>
      </c>
      <c r="AB451" s="3">
        <f t="shared" si="286"/>
        <v>0</v>
      </c>
      <c r="AC451" s="2"/>
      <c r="AD451" s="109" t="b">
        <f t="shared" si="247"/>
        <v>1</v>
      </c>
      <c r="AE451" s="109" t="b">
        <f t="shared" si="248"/>
        <v>1</v>
      </c>
    </row>
    <row r="452" spans="1:31" ht="47.25">
      <c r="A452" s="2">
        <f t="shared" si="287"/>
        <v>26.300000000000008</v>
      </c>
      <c r="B452" s="2" t="s">
        <v>71</v>
      </c>
      <c r="C452" s="2"/>
      <c r="D452" s="3"/>
      <c r="E452" s="2"/>
      <c r="F452" s="3"/>
      <c r="G452" s="108" t="e">
        <f t="shared" si="245"/>
        <v>#DIV/0!</v>
      </c>
      <c r="H452" s="108" t="e">
        <f t="shared" si="246"/>
        <v>#DIV/0!</v>
      </c>
      <c r="I452" s="2"/>
      <c r="J452" s="3"/>
      <c r="K452" s="2">
        <f t="shared" si="281"/>
        <v>0</v>
      </c>
      <c r="L452" s="3">
        <f t="shared" si="281"/>
        <v>0</v>
      </c>
      <c r="M452" s="2"/>
      <c r="N452" s="3"/>
      <c r="O452" s="2"/>
      <c r="P452" s="2"/>
      <c r="Q452" s="3"/>
      <c r="R452" s="2">
        <f t="shared" si="282"/>
        <v>0</v>
      </c>
      <c r="S452" s="3">
        <f t="shared" si="283"/>
        <v>0</v>
      </c>
      <c r="T452" s="2"/>
      <c r="U452" s="3"/>
      <c r="V452" s="2"/>
      <c r="W452" s="3"/>
      <c r="X452" s="2"/>
      <c r="Y452" s="2"/>
      <c r="Z452" s="3">
        <f t="shared" si="284"/>
        <v>0</v>
      </c>
      <c r="AA452" s="2">
        <f t="shared" si="285"/>
        <v>0</v>
      </c>
      <c r="AB452" s="3">
        <f t="shared" si="286"/>
        <v>0</v>
      </c>
      <c r="AC452" s="2"/>
      <c r="AD452" s="109" t="b">
        <f t="shared" si="247"/>
        <v>1</v>
      </c>
      <c r="AE452" s="109" t="b">
        <f t="shared" si="248"/>
        <v>1</v>
      </c>
    </row>
    <row r="453" spans="1:31">
      <c r="A453" s="2">
        <f t="shared" si="287"/>
        <v>26.310000000000009</v>
      </c>
      <c r="B453" s="2" t="s">
        <v>293</v>
      </c>
      <c r="C453" s="2"/>
      <c r="D453" s="3"/>
      <c r="E453" s="2"/>
      <c r="F453" s="3"/>
      <c r="G453" s="108" t="e">
        <f t="shared" si="245"/>
        <v>#DIV/0!</v>
      </c>
      <c r="H453" s="108" t="e">
        <f t="shared" si="246"/>
        <v>#DIV/0!</v>
      </c>
      <c r="I453" s="2"/>
      <c r="J453" s="3"/>
      <c r="K453" s="2">
        <f t="shared" si="281"/>
        <v>0</v>
      </c>
      <c r="L453" s="3">
        <f t="shared" si="281"/>
        <v>0</v>
      </c>
      <c r="M453" s="2"/>
      <c r="N453" s="3"/>
      <c r="O453" s="2"/>
      <c r="P453" s="2"/>
      <c r="Q453" s="3"/>
      <c r="R453" s="2">
        <f t="shared" si="282"/>
        <v>0</v>
      </c>
      <c r="S453" s="3">
        <f t="shared" si="283"/>
        <v>0</v>
      </c>
      <c r="T453" s="2"/>
      <c r="U453" s="3"/>
      <c r="V453" s="2"/>
      <c r="W453" s="3"/>
      <c r="X453" s="2"/>
      <c r="Y453" s="2"/>
      <c r="Z453" s="3">
        <f t="shared" si="284"/>
        <v>0</v>
      </c>
      <c r="AA453" s="2">
        <f t="shared" si="285"/>
        <v>0</v>
      </c>
      <c r="AB453" s="3">
        <f t="shared" si="286"/>
        <v>0</v>
      </c>
      <c r="AC453" s="2"/>
      <c r="AD453" s="109" t="b">
        <f t="shared" si="247"/>
        <v>1</v>
      </c>
      <c r="AE453" s="109" t="b">
        <f t="shared" si="248"/>
        <v>1</v>
      </c>
    </row>
    <row r="454" spans="1:31" ht="47.25">
      <c r="A454" s="2">
        <f t="shared" si="287"/>
        <v>26.320000000000011</v>
      </c>
      <c r="B454" s="2" t="s">
        <v>36</v>
      </c>
      <c r="C454" s="2"/>
      <c r="D454" s="3"/>
      <c r="E454" s="2"/>
      <c r="F454" s="3"/>
      <c r="G454" s="108" t="e">
        <f t="shared" si="245"/>
        <v>#DIV/0!</v>
      </c>
      <c r="H454" s="108" t="e">
        <f t="shared" si="246"/>
        <v>#DIV/0!</v>
      </c>
      <c r="I454" s="2"/>
      <c r="J454" s="3"/>
      <c r="K454" s="2">
        <f t="shared" si="281"/>
        <v>0</v>
      </c>
      <c r="L454" s="3">
        <f t="shared" si="281"/>
        <v>0</v>
      </c>
      <c r="M454" s="2"/>
      <c r="N454" s="3"/>
      <c r="O454" s="2"/>
      <c r="P454" s="2"/>
      <c r="Q454" s="3"/>
      <c r="R454" s="2">
        <f t="shared" si="282"/>
        <v>0</v>
      </c>
      <c r="S454" s="3">
        <f t="shared" si="283"/>
        <v>0</v>
      </c>
      <c r="T454" s="2"/>
      <c r="U454" s="3"/>
      <c r="V454" s="2"/>
      <c r="W454" s="3"/>
      <c r="X454" s="2"/>
      <c r="Y454" s="2"/>
      <c r="Z454" s="3">
        <f t="shared" si="284"/>
        <v>0</v>
      </c>
      <c r="AA454" s="2">
        <f t="shared" si="285"/>
        <v>0</v>
      </c>
      <c r="AB454" s="3">
        <f t="shared" si="286"/>
        <v>0</v>
      </c>
      <c r="AC454" s="2"/>
      <c r="AD454" s="109" t="b">
        <f t="shared" si="247"/>
        <v>1</v>
      </c>
      <c r="AE454" s="109" t="b">
        <f t="shared" si="248"/>
        <v>1</v>
      </c>
    </row>
    <row r="455" spans="1:31" s="176" customFormat="1" ht="47.25">
      <c r="A455" s="4"/>
      <c r="B455" s="4" t="s">
        <v>315</v>
      </c>
      <c r="C455" s="4">
        <f>SUM(C446:C454)</f>
        <v>0</v>
      </c>
      <c r="D455" s="5">
        <f>SUM(D446:D454)</f>
        <v>0</v>
      </c>
      <c r="E455" s="4">
        <f>SUM(E446:E454)</f>
        <v>0</v>
      </c>
      <c r="F455" s="5">
        <f>SUM(F446:F454)</f>
        <v>0</v>
      </c>
      <c r="G455" s="175" t="e">
        <f t="shared" si="245"/>
        <v>#DIV/0!</v>
      </c>
      <c r="H455" s="175" t="e">
        <f t="shared" si="246"/>
        <v>#DIV/0!</v>
      </c>
      <c r="I455" s="4">
        <f t="shared" ref="I455:J512" si="288">C455-E455</f>
        <v>0</v>
      </c>
      <c r="J455" s="5">
        <f t="shared" si="288"/>
        <v>0</v>
      </c>
      <c r="K455" s="4">
        <f>SUM(K446:K454)</f>
        <v>0</v>
      </c>
      <c r="L455" s="5">
        <f>SUM(L446:L454)</f>
        <v>0</v>
      </c>
      <c r="M455" s="4">
        <f>SUM(M446:M454)</f>
        <v>0</v>
      </c>
      <c r="N455" s="5">
        <f>SUM(N446:N454)</f>
        <v>0</v>
      </c>
      <c r="O455" s="4"/>
      <c r="P455" s="4">
        <f t="shared" ref="P455:AC455" si="289">SUM(P446:P454)</f>
        <v>0</v>
      </c>
      <c r="Q455" s="5">
        <f t="shared" si="289"/>
        <v>0</v>
      </c>
      <c r="R455" s="4">
        <f t="shared" si="289"/>
        <v>0</v>
      </c>
      <c r="S455" s="5">
        <f t="shared" si="289"/>
        <v>0</v>
      </c>
      <c r="T455" s="4">
        <f t="shared" si="289"/>
        <v>0</v>
      </c>
      <c r="U455" s="5">
        <f t="shared" si="289"/>
        <v>0</v>
      </c>
      <c r="V455" s="4">
        <f t="shared" si="289"/>
        <v>0</v>
      </c>
      <c r="W455" s="5">
        <f t="shared" si="289"/>
        <v>0</v>
      </c>
      <c r="X455" s="4"/>
      <c r="Y455" s="4">
        <f>SUM(Y446:Y454)</f>
        <v>0</v>
      </c>
      <c r="Z455" s="5">
        <f>SUM(Z446:Z454)</f>
        <v>0</v>
      </c>
      <c r="AA455" s="4">
        <f>SUM(AA446:AA454)</f>
        <v>0</v>
      </c>
      <c r="AB455" s="5">
        <f>SUM(AB446:AB454)</f>
        <v>0</v>
      </c>
      <c r="AC455" s="4">
        <f t="shared" si="289"/>
        <v>0</v>
      </c>
      <c r="AD455" s="109" t="b">
        <f t="shared" si="247"/>
        <v>1</v>
      </c>
      <c r="AE455" s="109" t="b">
        <f t="shared" si="248"/>
        <v>1</v>
      </c>
    </row>
    <row r="456" spans="1:31" s="176" customFormat="1">
      <c r="A456" s="4"/>
      <c r="B456" s="4" t="s">
        <v>316</v>
      </c>
      <c r="C456" s="4"/>
      <c r="D456" s="5"/>
      <c r="E456" s="4"/>
      <c r="F456" s="5"/>
      <c r="G456" s="108"/>
      <c r="H456" s="108"/>
      <c r="I456" s="4"/>
      <c r="J456" s="5"/>
      <c r="K456" s="4"/>
      <c r="L456" s="5"/>
      <c r="M456" s="4"/>
      <c r="N456" s="5"/>
      <c r="O456" s="4"/>
      <c r="P456" s="4"/>
      <c r="Q456" s="5"/>
      <c r="R456" s="4"/>
      <c r="S456" s="5"/>
      <c r="T456" s="4"/>
      <c r="U456" s="5"/>
      <c r="V456" s="4"/>
      <c r="W456" s="5"/>
      <c r="X456" s="4"/>
      <c r="Y456" s="4"/>
      <c r="Z456" s="5"/>
      <c r="AA456" s="4"/>
      <c r="AB456" s="5"/>
      <c r="AC456" s="4"/>
      <c r="AD456" s="109" t="b">
        <f t="shared" ref="AD456:AD519" si="290">X456*Y456=Z456</f>
        <v>1</v>
      </c>
      <c r="AE456" s="109" t="b">
        <f t="shared" ref="AE456:AE519" si="291">U456+W456+Z456=AB456</f>
        <v>1</v>
      </c>
    </row>
    <row r="457" spans="1:31" ht="47.25">
      <c r="A457" s="2">
        <v>26.33</v>
      </c>
      <c r="B457" s="2" t="s">
        <v>75</v>
      </c>
      <c r="C457" s="2"/>
      <c r="D457" s="3"/>
      <c r="E457" s="2"/>
      <c r="F457" s="3"/>
      <c r="G457" s="108" t="e">
        <f t="shared" ref="G457:G518" si="292">E457/C457</f>
        <v>#DIV/0!</v>
      </c>
      <c r="H457" s="108" t="e">
        <f t="shared" ref="H457:H518" si="293">F457/D457</f>
        <v>#DIV/0!</v>
      </c>
      <c r="I457" s="2">
        <f t="shared" si="288"/>
        <v>0</v>
      </c>
      <c r="J457" s="3">
        <f t="shared" si="288"/>
        <v>0</v>
      </c>
      <c r="K457" s="2"/>
      <c r="L457" s="3"/>
      <c r="M457" s="2"/>
      <c r="N457" s="3"/>
      <c r="O457" s="2"/>
      <c r="P457" s="2"/>
      <c r="Q457" s="3"/>
      <c r="R457" s="2">
        <f t="shared" ref="R457:S459" si="294">K457+M457+P457</f>
        <v>0</v>
      </c>
      <c r="S457" s="3">
        <f t="shared" si="294"/>
        <v>0</v>
      </c>
      <c r="T457" s="2"/>
      <c r="U457" s="3"/>
      <c r="V457" s="2"/>
      <c r="W457" s="3"/>
      <c r="X457" s="2"/>
      <c r="Y457" s="2"/>
      <c r="Z457" s="3">
        <f>X457*Y457</f>
        <v>0</v>
      </c>
      <c r="AA457" s="2">
        <f t="shared" ref="AA457:AB459" si="295">T457+V457+Y457</f>
        <v>0</v>
      </c>
      <c r="AB457" s="3">
        <f t="shared" si="295"/>
        <v>0</v>
      </c>
      <c r="AC457" s="2"/>
      <c r="AD457" s="109" t="b">
        <f t="shared" si="290"/>
        <v>1</v>
      </c>
      <c r="AE457" s="109" t="b">
        <f t="shared" si="291"/>
        <v>1</v>
      </c>
    </row>
    <row r="458" spans="1:31" ht="31.5">
      <c r="A458" s="2">
        <f>+A457+0.01</f>
        <v>26.34</v>
      </c>
      <c r="B458" s="2" t="s">
        <v>40</v>
      </c>
      <c r="C458" s="2"/>
      <c r="D458" s="3"/>
      <c r="E458" s="2"/>
      <c r="F458" s="3"/>
      <c r="G458" s="108" t="e">
        <f t="shared" si="292"/>
        <v>#DIV/0!</v>
      </c>
      <c r="H458" s="108" t="e">
        <f t="shared" si="293"/>
        <v>#DIV/0!</v>
      </c>
      <c r="I458" s="2">
        <f t="shared" si="288"/>
        <v>0</v>
      </c>
      <c r="J458" s="3">
        <f t="shared" si="288"/>
        <v>0</v>
      </c>
      <c r="K458" s="2"/>
      <c r="L458" s="3"/>
      <c r="M458" s="2"/>
      <c r="N458" s="3"/>
      <c r="O458" s="2"/>
      <c r="P458" s="2"/>
      <c r="Q458" s="3"/>
      <c r="R458" s="2">
        <f t="shared" si="294"/>
        <v>0</v>
      </c>
      <c r="S458" s="3">
        <f t="shared" si="294"/>
        <v>0</v>
      </c>
      <c r="T458" s="2"/>
      <c r="U458" s="3"/>
      <c r="V458" s="2"/>
      <c r="W458" s="3"/>
      <c r="X458" s="2"/>
      <c r="Y458" s="2"/>
      <c r="Z458" s="3">
        <f>X458*Y458</f>
        <v>0</v>
      </c>
      <c r="AA458" s="2">
        <f t="shared" si="295"/>
        <v>0</v>
      </c>
      <c r="AB458" s="3">
        <f t="shared" si="295"/>
        <v>0</v>
      </c>
      <c r="AC458" s="2"/>
      <c r="AD458" s="109" t="b">
        <f t="shared" si="290"/>
        <v>1</v>
      </c>
      <c r="AE458" s="109" t="b">
        <f t="shared" si="291"/>
        <v>1</v>
      </c>
    </row>
    <row r="459" spans="1:31" ht="78.75">
      <c r="A459" s="2">
        <f>+A458+0.01</f>
        <v>26.35</v>
      </c>
      <c r="B459" s="2" t="s">
        <v>317</v>
      </c>
      <c r="C459" s="2"/>
      <c r="D459" s="3"/>
      <c r="E459" s="2"/>
      <c r="F459" s="3"/>
      <c r="G459" s="108" t="e">
        <f t="shared" si="292"/>
        <v>#DIV/0!</v>
      </c>
      <c r="H459" s="108" t="e">
        <f t="shared" si="293"/>
        <v>#DIV/0!</v>
      </c>
      <c r="I459" s="2">
        <f t="shared" si="288"/>
        <v>0</v>
      </c>
      <c r="J459" s="3">
        <f t="shared" si="288"/>
        <v>0</v>
      </c>
      <c r="K459" s="2"/>
      <c r="L459" s="3"/>
      <c r="M459" s="2"/>
      <c r="N459" s="3"/>
      <c r="O459" s="2"/>
      <c r="P459" s="2"/>
      <c r="Q459" s="3"/>
      <c r="R459" s="2">
        <f t="shared" si="294"/>
        <v>0</v>
      </c>
      <c r="S459" s="3">
        <f t="shared" si="294"/>
        <v>0</v>
      </c>
      <c r="T459" s="2"/>
      <c r="U459" s="3"/>
      <c r="V459" s="2"/>
      <c r="W459" s="3"/>
      <c r="X459" s="2"/>
      <c r="Y459" s="2"/>
      <c r="Z459" s="3">
        <f>X459*Y459</f>
        <v>0</v>
      </c>
      <c r="AA459" s="2">
        <f t="shared" si="295"/>
        <v>0</v>
      </c>
      <c r="AB459" s="3">
        <f t="shared" si="295"/>
        <v>0</v>
      </c>
      <c r="AC459" s="2"/>
      <c r="AD459" s="109" t="b">
        <f t="shared" si="290"/>
        <v>1</v>
      </c>
      <c r="AE459" s="109" t="b">
        <f t="shared" si="291"/>
        <v>1</v>
      </c>
    </row>
    <row r="460" spans="1:31">
      <c r="A460" s="2">
        <f>+A459+0.01</f>
        <v>26.360000000000003</v>
      </c>
      <c r="B460" s="2" t="s">
        <v>77</v>
      </c>
      <c r="C460" s="2"/>
      <c r="D460" s="3"/>
      <c r="E460" s="2"/>
      <c r="F460" s="3"/>
      <c r="G460" s="108"/>
      <c r="H460" s="108"/>
      <c r="I460" s="2"/>
      <c r="J460" s="3"/>
      <c r="K460" s="2"/>
      <c r="L460" s="3"/>
      <c r="M460" s="2"/>
      <c r="N460" s="3"/>
      <c r="O460" s="2"/>
      <c r="P460" s="2"/>
      <c r="Q460" s="3"/>
      <c r="R460" s="2"/>
      <c r="S460" s="3"/>
      <c r="T460" s="2"/>
      <c r="U460" s="3"/>
      <c r="V460" s="2"/>
      <c r="W460" s="3"/>
      <c r="X460" s="2"/>
      <c r="Y460" s="2"/>
      <c r="Z460" s="3">
        <f t="shared" ref="Z460:Z477" si="296">X460*Y460</f>
        <v>0</v>
      </c>
      <c r="AA460" s="2">
        <f t="shared" ref="AA460:AA477" si="297">T460+V460+Y460</f>
        <v>0</v>
      </c>
      <c r="AB460" s="3">
        <f t="shared" ref="AB460:AB477" si="298">U460+W460+Z460</f>
        <v>0</v>
      </c>
      <c r="AC460" s="2"/>
      <c r="AD460" s="109" t="b">
        <f t="shared" si="290"/>
        <v>1</v>
      </c>
      <c r="AE460" s="109" t="b">
        <f t="shared" si="291"/>
        <v>1</v>
      </c>
    </row>
    <row r="461" spans="1:31" ht="47.25">
      <c r="A461" s="2" t="s">
        <v>43</v>
      </c>
      <c r="B461" s="2" t="s">
        <v>44</v>
      </c>
      <c r="C461" s="2"/>
      <c r="D461" s="3"/>
      <c r="E461" s="2"/>
      <c r="F461" s="3"/>
      <c r="G461" s="108" t="e">
        <f t="shared" si="292"/>
        <v>#DIV/0!</v>
      </c>
      <c r="H461" s="108" t="e">
        <f t="shared" si="293"/>
        <v>#DIV/0!</v>
      </c>
      <c r="I461" s="2">
        <f t="shared" si="288"/>
        <v>0</v>
      </c>
      <c r="J461" s="3">
        <f t="shared" si="288"/>
        <v>0</v>
      </c>
      <c r="K461" s="2"/>
      <c r="L461" s="3"/>
      <c r="M461" s="2"/>
      <c r="N461" s="3"/>
      <c r="O461" s="2"/>
      <c r="P461" s="2"/>
      <c r="Q461" s="3"/>
      <c r="R461" s="2">
        <f t="shared" ref="R461:R477" si="299">K461+M461+P461</f>
        <v>0</v>
      </c>
      <c r="S461" s="3">
        <f t="shared" ref="S461:S477" si="300">L461+N461+Q461</f>
        <v>0</v>
      </c>
      <c r="T461" s="2"/>
      <c r="U461" s="3"/>
      <c r="V461" s="2"/>
      <c r="W461" s="3"/>
      <c r="X461" s="2"/>
      <c r="Y461" s="2"/>
      <c r="Z461" s="3">
        <f t="shared" si="296"/>
        <v>0</v>
      </c>
      <c r="AA461" s="2">
        <f t="shared" si="297"/>
        <v>0</v>
      </c>
      <c r="AB461" s="3">
        <f t="shared" si="298"/>
        <v>0</v>
      </c>
      <c r="AC461" s="2"/>
      <c r="AD461" s="109" t="b">
        <f t="shared" si="290"/>
        <v>1</v>
      </c>
      <c r="AE461" s="109" t="b">
        <f t="shared" si="291"/>
        <v>1</v>
      </c>
    </row>
    <row r="462" spans="1:31" ht="63">
      <c r="A462" s="2" t="s">
        <v>45</v>
      </c>
      <c r="B462" s="2" t="s">
        <v>46</v>
      </c>
      <c r="C462" s="2"/>
      <c r="D462" s="3"/>
      <c r="E462" s="2"/>
      <c r="F462" s="3"/>
      <c r="G462" s="108" t="e">
        <f t="shared" si="292"/>
        <v>#DIV/0!</v>
      </c>
      <c r="H462" s="108" t="e">
        <f t="shared" si="293"/>
        <v>#DIV/0!</v>
      </c>
      <c r="I462" s="2">
        <f t="shared" si="288"/>
        <v>0</v>
      </c>
      <c r="J462" s="3">
        <f t="shared" si="288"/>
        <v>0</v>
      </c>
      <c r="K462" s="2"/>
      <c r="L462" s="3"/>
      <c r="M462" s="2"/>
      <c r="N462" s="3"/>
      <c r="O462" s="2"/>
      <c r="P462" s="2"/>
      <c r="Q462" s="3"/>
      <c r="R462" s="2">
        <f t="shared" si="299"/>
        <v>0</v>
      </c>
      <c r="S462" s="3">
        <f t="shared" si="300"/>
        <v>0</v>
      </c>
      <c r="T462" s="2"/>
      <c r="U462" s="3"/>
      <c r="V462" s="2"/>
      <c r="W462" s="3"/>
      <c r="X462" s="2"/>
      <c r="Y462" s="2"/>
      <c r="Z462" s="3">
        <f t="shared" si="296"/>
        <v>0</v>
      </c>
      <c r="AA462" s="2">
        <f t="shared" si="297"/>
        <v>0</v>
      </c>
      <c r="AB462" s="3">
        <f t="shared" si="298"/>
        <v>0</v>
      </c>
      <c r="AC462" s="2"/>
      <c r="AD462" s="109" t="b">
        <f t="shared" si="290"/>
        <v>1</v>
      </c>
      <c r="AE462" s="109" t="b">
        <f t="shared" si="291"/>
        <v>1</v>
      </c>
    </row>
    <row r="463" spans="1:31" ht="110.25">
      <c r="A463" s="2" t="s">
        <v>47</v>
      </c>
      <c r="B463" s="2" t="s">
        <v>48</v>
      </c>
      <c r="C463" s="2"/>
      <c r="D463" s="3"/>
      <c r="E463" s="2"/>
      <c r="F463" s="3"/>
      <c r="G463" s="108" t="e">
        <f t="shared" si="292"/>
        <v>#DIV/0!</v>
      </c>
      <c r="H463" s="108" t="e">
        <f t="shared" si="293"/>
        <v>#DIV/0!</v>
      </c>
      <c r="I463" s="2">
        <f t="shared" si="288"/>
        <v>0</v>
      </c>
      <c r="J463" s="3">
        <f t="shared" si="288"/>
        <v>0</v>
      </c>
      <c r="K463" s="2"/>
      <c r="L463" s="3"/>
      <c r="M463" s="2"/>
      <c r="N463" s="3"/>
      <c r="O463" s="2"/>
      <c r="P463" s="2"/>
      <c r="Q463" s="3"/>
      <c r="R463" s="2">
        <f t="shared" si="299"/>
        <v>0</v>
      </c>
      <c r="S463" s="3">
        <f t="shared" si="300"/>
        <v>0</v>
      </c>
      <c r="T463" s="2"/>
      <c r="U463" s="3"/>
      <c r="V463" s="2"/>
      <c r="W463" s="3"/>
      <c r="X463" s="2"/>
      <c r="Y463" s="2"/>
      <c r="Z463" s="3">
        <f t="shared" si="296"/>
        <v>0</v>
      </c>
      <c r="AA463" s="2">
        <f t="shared" si="297"/>
        <v>0</v>
      </c>
      <c r="AB463" s="3">
        <f t="shared" si="298"/>
        <v>0</v>
      </c>
      <c r="AC463" s="2"/>
      <c r="AD463" s="109" t="b">
        <f t="shared" si="290"/>
        <v>1</v>
      </c>
      <c r="AE463" s="109" t="b">
        <f t="shared" si="291"/>
        <v>1</v>
      </c>
    </row>
    <row r="464" spans="1:31" ht="47.25">
      <c r="A464" s="2" t="s">
        <v>49</v>
      </c>
      <c r="B464" s="2" t="s">
        <v>50</v>
      </c>
      <c r="C464" s="2"/>
      <c r="D464" s="3"/>
      <c r="E464" s="2"/>
      <c r="F464" s="3"/>
      <c r="G464" s="108" t="e">
        <f t="shared" si="292"/>
        <v>#DIV/0!</v>
      </c>
      <c r="H464" s="108" t="e">
        <f t="shared" si="293"/>
        <v>#DIV/0!</v>
      </c>
      <c r="I464" s="2">
        <f t="shared" si="288"/>
        <v>0</v>
      </c>
      <c r="J464" s="3">
        <f t="shared" si="288"/>
        <v>0</v>
      </c>
      <c r="K464" s="2"/>
      <c r="L464" s="3"/>
      <c r="M464" s="2"/>
      <c r="N464" s="3"/>
      <c r="O464" s="2"/>
      <c r="P464" s="2"/>
      <c r="Q464" s="3"/>
      <c r="R464" s="2">
        <f t="shared" si="299"/>
        <v>0</v>
      </c>
      <c r="S464" s="3">
        <f t="shared" si="300"/>
        <v>0</v>
      </c>
      <c r="T464" s="2"/>
      <c r="U464" s="3"/>
      <c r="V464" s="2"/>
      <c r="W464" s="3"/>
      <c r="X464" s="2"/>
      <c r="Y464" s="2"/>
      <c r="Z464" s="3">
        <f t="shared" si="296"/>
        <v>0</v>
      </c>
      <c r="AA464" s="2">
        <f t="shared" si="297"/>
        <v>0</v>
      </c>
      <c r="AB464" s="3">
        <f t="shared" si="298"/>
        <v>0</v>
      </c>
      <c r="AC464" s="2"/>
      <c r="AD464" s="109" t="b">
        <f t="shared" si="290"/>
        <v>1</v>
      </c>
      <c r="AE464" s="109" t="b">
        <f t="shared" si="291"/>
        <v>1</v>
      </c>
    </row>
    <row r="465" spans="1:31" ht="47.25">
      <c r="A465" s="2" t="s">
        <v>51</v>
      </c>
      <c r="B465" s="2" t="s">
        <v>52</v>
      </c>
      <c r="C465" s="2"/>
      <c r="D465" s="3"/>
      <c r="E465" s="2"/>
      <c r="F465" s="3"/>
      <c r="G465" s="108" t="e">
        <f t="shared" si="292"/>
        <v>#DIV/0!</v>
      </c>
      <c r="H465" s="108" t="e">
        <f t="shared" si="293"/>
        <v>#DIV/0!</v>
      </c>
      <c r="I465" s="2">
        <f t="shared" si="288"/>
        <v>0</v>
      </c>
      <c r="J465" s="3">
        <f t="shared" si="288"/>
        <v>0</v>
      </c>
      <c r="K465" s="2"/>
      <c r="L465" s="3"/>
      <c r="M465" s="2"/>
      <c r="N465" s="3"/>
      <c r="O465" s="2"/>
      <c r="P465" s="2"/>
      <c r="Q465" s="3"/>
      <c r="R465" s="2">
        <f t="shared" si="299"/>
        <v>0</v>
      </c>
      <c r="S465" s="3">
        <f t="shared" si="300"/>
        <v>0</v>
      </c>
      <c r="T465" s="2"/>
      <c r="U465" s="3"/>
      <c r="V465" s="2"/>
      <c r="W465" s="3"/>
      <c r="X465" s="2"/>
      <c r="Y465" s="2"/>
      <c r="Z465" s="3">
        <f t="shared" si="296"/>
        <v>0</v>
      </c>
      <c r="AA465" s="2">
        <f t="shared" si="297"/>
        <v>0</v>
      </c>
      <c r="AB465" s="3">
        <f t="shared" si="298"/>
        <v>0</v>
      </c>
      <c r="AC465" s="2"/>
      <c r="AD465" s="109" t="b">
        <f t="shared" si="290"/>
        <v>1</v>
      </c>
      <c r="AE465" s="109" t="b">
        <f t="shared" si="291"/>
        <v>1</v>
      </c>
    </row>
    <row r="466" spans="1:31" ht="78.75">
      <c r="A466" s="2" t="s">
        <v>53</v>
      </c>
      <c r="B466" s="2" t="s">
        <v>54</v>
      </c>
      <c r="C466" s="2"/>
      <c r="D466" s="3"/>
      <c r="E466" s="2"/>
      <c r="F466" s="3"/>
      <c r="G466" s="108" t="e">
        <f t="shared" si="292"/>
        <v>#DIV/0!</v>
      </c>
      <c r="H466" s="108" t="e">
        <f t="shared" si="293"/>
        <v>#DIV/0!</v>
      </c>
      <c r="I466" s="2">
        <f t="shared" si="288"/>
        <v>0</v>
      </c>
      <c r="J466" s="3">
        <f t="shared" si="288"/>
        <v>0</v>
      </c>
      <c r="K466" s="2"/>
      <c r="L466" s="3"/>
      <c r="M466" s="2"/>
      <c r="N466" s="3"/>
      <c r="O466" s="2"/>
      <c r="P466" s="2"/>
      <c r="Q466" s="3"/>
      <c r="R466" s="2">
        <f t="shared" si="299"/>
        <v>0</v>
      </c>
      <c r="S466" s="3">
        <f t="shared" si="300"/>
        <v>0</v>
      </c>
      <c r="T466" s="2"/>
      <c r="U466" s="3"/>
      <c r="V466" s="2"/>
      <c r="W466" s="3"/>
      <c r="X466" s="2"/>
      <c r="Y466" s="2"/>
      <c r="Z466" s="3">
        <f t="shared" si="296"/>
        <v>0</v>
      </c>
      <c r="AA466" s="2">
        <f t="shared" si="297"/>
        <v>0</v>
      </c>
      <c r="AB466" s="3">
        <f t="shared" si="298"/>
        <v>0</v>
      </c>
      <c r="AC466" s="2"/>
      <c r="AD466" s="109" t="b">
        <f t="shared" si="290"/>
        <v>1</v>
      </c>
      <c r="AE466" s="109" t="b">
        <f t="shared" si="291"/>
        <v>1</v>
      </c>
    </row>
    <row r="467" spans="1:31" ht="78.75">
      <c r="A467" s="2" t="s">
        <v>55</v>
      </c>
      <c r="B467" s="2" t="s">
        <v>56</v>
      </c>
      <c r="C467" s="2"/>
      <c r="D467" s="3"/>
      <c r="E467" s="2"/>
      <c r="F467" s="3"/>
      <c r="G467" s="108" t="e">
        <f t="shared" si="292"/>
        <v>#DIV/0!</v>
      </c>
      <c r="H467" s="108" t="e">
        <f t="shared" si="293"/>
        <v>#DIV/0!</v>
      </c>
      <c r="I467" s="2">
        <f t="shared" si="288"/>
        <v>0</v>
      </c>
      <c r="J467" s="3">
        <f t="shared" si="288"/>
        <v>0</v>
      </c>
      <c r="K467" s="2"/>
      <c r="L467" s="3"/>
      <c r="M467" s="2"/>
      <c r="N467" s="3"/>
      <c r="O467" s="2"/>
      <c r="P467" s="2"/>
      <c r="Q467" s="3"/>
      <c r="R467" s="2">
        <f t="shared" si="299"/>
        <v>0</v>
      </c>
      <c r="S467" s="3">
        <f t="shared" si="300"/>
        <v>0</v>
      </c>
      <c r="T467" s="2"/>
      <c r="U467" s="3"/>
      <c r="V467" s="2"/>
      <c r="W467" s="3"/>
      <c r="X467" s="2"/>
      <c r="Y467" s="2"/>
      <c r="Z467" s="3">
        <f t="shared" si="296"/>
        <v>0</v>
      </c>
      <c r="AA467" s="2">
        <f t="shared" si="297"/>
        <v>0</v>
      </c>
      <c r="AB467" s="3">
        <f t="shared" si="298"/>
        <v>0</v>
      </c>
      <c r="AC467" s="2"/>
      <c r="AD467" s="109" t="b">
        <f t="shared" si="290"/>
        <v>1</v>
      </c>
      <c r="AE467" s="109" t="b">
        <f t="shared" si="291"/>
        <v>1</v>
      </c>
    </row>
    <row r="468" spans="1:31" ht="47.25">
      <c r="A468" s="2">
        <v>26.37</v>
      </c>
      <c r="B468" s="2" t="s">
        <v>318</v>
      </c>
      <c r="C468" s="2"/>
      <c r="D468" s="3"/>
      <c r="E468" s="2"/>
      <c r="F468" s="3"/>
      <c r="G468" s="108" t="e">
        <f t="shared" si="292"/>
        <v>#DIV/0!</v>
      </c>
      <c r="H468" s="108" t="e">
        <f t="shared" si="293"/>
        <v>#DIV/0!</v>
      </c>
      <c r="I468" s="2">
        <f t="shared" si="288"/>
        <v>0</v>
      </c>
      <c r="J468" s="3">
        <f t="shared" si="288"/>
        <v>0</v>
      </c>
      <c r="K468" s="2"/>
      <c r="L468" s="3"/>
      <c r="M468" s="2"/>
      <c r="N468" s="3"/>
      <c r="O468" s="2"/>
      <c r="P468" s="2"/>
      <c r="Q468" s="3"/>
      <c r="R468" s="2">
        <f t="shared" si="299"/>
        <v>0</v>
      </c>
      <c r="S468" s="3">
        <f t="shared" si="300"/>
        <v>0</v>
      </c>
      <c r="T468" s="2"/>
      <c r="U468" s="3"/>
      <c r="V468" s="2"/>
      <c r="W468" s="3"/>
      <c r="X468" s="2"/>
      <c r="Y468" s="2"/>
      <c r="Z468" s="3">
        <f t="shared" si="296"/>
        <v>0</v>
      </c>
      <c r="AA468" s="2">
        <f t="shared" si="297"/>
        <v>0</v>
      </c>
      <c r="AB468" s="3">
        <f t="shared" si="298"/>
        <v>0</v>
      </c>
      <c r="AC468" s="2"/>
      <c r="AD468" s="109" t="b">
        <f t="shared" si="290"/>
        <v>1</v>
      </c>
      <c r="AE468" s="109" t="b">
        <f t="shared" si="291"/>
        <v>1</v>
      </c>
    </row>
    <row r="469" spans="1:31" ht="47.25">
      <c r="A469" s="2">
        <f t="shared" ref="A469:A477" si="301">+A468+0.01</f>
        <v>26.380000000000003</v>
      </c>
      <c r="B469" s="2" t="s">
        <v>319</v>
      </c>
      <c r="C469" s="2"/>
      <c r="D469" s="3"/>
      <c r="E469" s="2"/>
      <c r="F469" s="3"/>
      <c r="G469" s="108" t="e">
        <f t="shared" si="292"/>
        <v>#DIV/0!</v>
      </c>
      <c r="H469" s="108" t="e">
        <f t="shared" si="293"/>
        <v>#DIV/0!</v>
      </c>
      <c r="I469" s="2">
        <f t="shared" si="288"/>
        <v>0</v>
      </c>
      <c r="J469" s="3">
        <f t="shared" si="288"/>
        <v>0</v>
      </c>
      <c r="K469" s="2"/>
      <c r="L469" s="3"/>
      <c r="M469" s="2"/>
      <c r="N469" s="3"/>
      <c r="O469" s="2"/>
      <c r="P469" s="2"/>
      <c r="Q469" s="3"/>
      <c r="R469" s="2">
        <f t="shared" si="299"/>
        <v>0</v>
      </c>
      <c r="S469" s="3">
        <f t="shared" si="300"/>
        <v>0</v>
      </c>
      <c r="T469" s="2"/>
      <c r="U469" s="3"/>
      <c r="V469" s="2"/>
      <c r="W469" s="3"/>
      <c r="X469" s="2"/>
      <c r="Y469" s="2"/>
      <c r="Z469" s="3">
        <f t="shared" si="296"/>
        <v>0</v>
      </c>
      <c r="AA469" s="2">
        <f t="shared" si="297"/>
        <v>0</v>
      </c>
      <c r="AB469" s="3">
        <f t="shared" si="298"/>
        <v>0</v>
      </c>
      <c r="AC469" s="2"/>
      <c r="AD469" s="109" t="b">
        <f t="shared" si="290"/>
        <v>1</v>
      </c>
      <c r="AE469" s="109" t="b">
        <f t="shared" si="291"/>
        <v>1</v>
      </c>
    </row>
    <row r="470" spans="1:31" ht="63">
      <c r="A470" s="2">
        <f t="shared" si="301"/>
        <v>26.390000000000004</v>
      </c>
      <c r="B470" s="2" t="s">
        <v>88</v>
      </c>
      <c r="C470" s="2"/>
      <c r="D470" s="3"/>
      <c r="E470" s="2"/>
      <c r="F470" s="3"/>
      <c r="G470" s="108" t="e">
        <f t="shared" si="292"/>
        <v>#DIV/0!</v>
      </c>
      <c r="H470" s="108" t="e">
        <f t="shared" si="293"/>
        <v>#DIV/0!</v>
      </c>
      <c r="I470" s="2">
        <f t="shared" si="288"/>
        <v>0</v>
      </c>
      <c r="J470" s="3">
        <f t="shared" si="288"/>
        <v>0</v>
      </c>
      <c r="K470" s="2"/>
      <c r="L470" s="3"/>
      <c r="M470" s="2"/>
      <c r="N470" s="3"/>
      <c r="O470" s="2"/>
      <c r="P470" s="2"/>
      <c r="Q470" s="3"/>
      <c r="R470" s="2">
        <f t="shared" si="299"/>
        <v>0</v>
      </c>
      <c r="S470" s="3">
        <f t="shared" si="300"/>
        <v>0</v>
      </c>
      <c r="T470" s="2"/>
      <c r="U470" s="3"/>
      <c r="V470" s="2"/>
      <c r="W470" s="3"/>
      <c r="X470" s="2"/>
      <c r="Y470" s="2"/>
      <c r="Z470" s="3">
        <f t="shared" si="296"/>
        <v>0</v>
      </c>
      <c r="AA470" s="2">
        <f t="shared" si="297"/>
        <v>0</v>
      </c>
      <c r="AB470" s="3">
        <f t="shared" si="298"/>
        <v>0</v>
      </c>
      <c r="AC470" s="2"/>
      <c r="AD470" s="109" t="b">
        <f t="shared" si="290"/>
        <v>1</v>
      </c>
      <c r="AE470" s="109" t="b">
        <f t="shared" si="291"/>
        <v>1</v>
      </c>
    </row>
    <row r="471" spans="1:31" ht="47.25">
      <c r="A471" s="2">
        <f t="shared" si="301"/>
        <v>26.400000000000006</v>
      </c>
      <c r="B471" s="2" t="s">
        <v>60</v>
      </c>
      <c r="C471" s="2"/>
      <c r="D471" s="3"/>
      <c r="E471" s="2"/>
      <c r="F471" s="3"/>
      <c r="G471" s="108" t="e">
        <f t="shared" si="292"/>
        <v>#DIV/0!</v>
      </c>
      <c r="H471" s="108" t="e">
        <f t="shared" si="293"/>
        <v>#DIV/0!</v>
      </c>
      <c r="I471" s="2">
        <f t="shared" si="288"/>
        <v>0</v>
      </c>
      <c r="J471" s="3">
        <f t="shared" si="288"/>
        <v>0</v>
      </c>
      <c r="K471" s="2"/>
      <c r="L471" s="3"/>
      <c r="M471" s="2"/>
      <c r="N471" s="3"/>
      <c r="O471" s="2"/>
      <c r="P471" s="2"/>
      <c r="Q471" s="3"/>
      <c r="R471" s="2">
        <f t="shared" si="299"/>
        <v>0</v>
      </c>
      <c r="S471" s="3">
        <f t="shared" si="300"/>
        <v>0</v>
      </c>
      <c r="T471" s="2"/>
      <c r="U471" s="3"/>
      <c r="V471" s="2"/>
      <c r="W471" s="3"/>
      <c r="X471" s="2"/>
      <c r="Y471" s="2"/>
      <c r="Z471" s="3">
        <f t="shared" si="296"/>
        <v>0</v>
      </c>
      <c r="AA471" s="2">
        <f t="shared" si="297"/>
        <v>0</v>
      </c>
      <c r="AB471" s="3">
        <f t="shared" si="298"/>
        <v>0</v>
      </c>
      <c r="AC471" s="2"/>
      <c r="AD471" s="109" t="b">
        <f t="shared" si="290"/>
        <v>1</v>
      </c>
      <c r="AE471" s="109" t="b">
        <f t="shared" si="291"/>
        <v>1</v>
      </c>
    </row>
    <row r="472" spans="1:31" ht="47.25">
      <c r="A472" s="2">
        <f t="shared" si="301"/>
        <v>26.410000000000007</v>
      </c>
      <c r="B472" s="2" t="s">
        <v>61</v>
      </c>
      <c r="C472" s="2"/>
      <c r="D472" s="3"/>
      <c r="E472" s="2"/>
      <c r="F472" s="3"/>
      <c r="G472" s="108" t="e">
        <f t="shared" si="292"/>
        <v>#DIV/0!</v>
      </c>
      <c r="H472" s="108" t="e">
        <f t="shared" si="293"/>
        <v>#DIV/0!</v>
      </c>
      <c r="I472" s="2">
        <f t="shared" si="288"/>
        <v>0</v>
      </c>
      <c r="J472" s="3">
        <f t="shared" si="288"/>
        <v>0</v>
      </c>
      <c r="K472" s="2"/>
      <c r="L472" s="3"/>
      <c r="M472" s="2"/>
      <c r="N472" s="3"/>
      <c r="O472" s="2"/>
      <c r="P472" s="2"/>
      <c r="Q472" s="3"/>
      <c r="R472" s="2">
        <f t="shared" si="299"/>
        <v>0</v>
      </c>
      <c r="S472" s="3">
        <f t="shared" si="300"/>
        <v>0</v>
      </c>
      <c r="T472" s="2"/>
      <c r="U472" s="3"/>
      <c r="V472" s="2"/>
      <c r="W472" s="3"/>
      <c r="X472" s="2"/>
      <c r="Y472" s="2"/>
      <c r="Z472" s="3">
        <f t="shared" si="296"/>
        <v>0</v>
      </c>
      <c r="AA472" s="2">
        <f t="shared" si="297"/>
        <v>0</v>
      </c>
      <c r="AB472" s="3">
        <f t="shared" si="298"/>
        <v>0</v>
      </c>
      <c r="AC472" s="2"/>
      <c r="AD472" s="109" t="b">
        <f t="shared" si="290"/>
        <v>1</v>
      </c>
      <c r="AE472" s="109" t="b">
        <f t="shared" si="291"/>
        <v>1</v>
      </c>
    </row>
    <row r="473" spans="1:31" ht="47.25">
      <c r="A473" s="2">
        <f t="shared" si="301"/>
        <v>26.420000000000009</v>
      </c>
      <c r="B473" s="2" t="s">
        <v>62</v>
      </c>
      <c r="C473" s="2"/>
      <c r="D473" s="3"/>
      <c r="E473" s="2"/>
      <c r="F473" s="3"/>
      <c r="G473" s="108" t="e">
        <f t="shared" si="292"/>
        <v>#DIV/0!</v>
      </c>
      <c r="H473" s="108" t="e">
        <f t="shared" si="293"/>
        <v>#DIV/0!</v>
      </c>
      <c r="I473" s="2">
        <f t="shared" si="288"/>
        <v>0</v>
      </c>
      <c r="J473" s="3">
        <f t="shared" si="288"/>
        <v>0</v>
      </c>
      <c r="K473" s="2"/>
      <c r="L473" s="3"/>
      <c r="M473" s="2"/>
      <c r="N473" s="3"/>
      <c r="O473" s="2"/>
      <c r="P473" s="2"/>
      <c r="Q473" s="3"/>
      <c r="R473" s="2">
        <f t="shared" si="299"/>
        <v>0</v>
      </c>
      <c r="S473" s="3">
        <f t="shared" si="300"/>
        <v>0</v>
      </c>
      <c r="T473" s="2"/>
      <c r="U473" s="3"/>
      <c r="V473" s="2"/>
      <c r="W473" s="3"/>
      <c r="X473" s="2"/>
      <c r="Y473" s="2"/>
      <c r="Z473" s="3">
        <f t="shared" si="296"/>
        <v>0</v>
      </c>
      <c r="AA473" s="2">
        <f t="shared" si="297"/>
        <v>0</v>
      </c>
      <c r="AB473" s="3">
        <f t="shared" si="298"/>
        <v>0</v>
      </c>
      <c r="AC473" s="2"/>
      <c r="AD473" s="109" t="b">
        <f t="shared" si="290"/>
        <v>1</v>
      </c>
      <c r="AE473" s="109" t="b">
        <f t="shared" si="291"/>
        <v>1</v>
      </c>
    </row>
    <row r="474" spans="1:31" ht="47.25">
      <c r="A474" s="2">
        <f t="shared" si="301"/>
        <v>26.43000000000001</v>
      </c>
      <c r="B474" s="2" t="s">
        <v>63</v>
      </c>
      <c r="C474" s="2"/>
      <c r="D474" s="3"/>
      <c r="E474" s="2"/>
      <c r="F474" s="3"/>
      <c r="G474" s="108" t="e">
        <f t="shared" si="292"/>
        <v>#DIV/0!</v>
      </c>
      <c r="H474" s="108" t="e">
        <f t="shared" si="293"/>
        <v>#DIV/0!</v>
      </c>
      <c r="I474" s="2">
        <f t="shared" si="288"/>
        <v>0</v>
      </c>
      <c r="J474" s="3">
        <f t="shared" si="288"/>
        <v>0</v>
      </c>
      <c r="K474" s="2"/>
      <c r="L474" s="3"/>
      <c r="M474" s="2"/>
      <c r="N474" s="3"/>
      <c r="O474" s="2"/>
      <c r="P474" s="2"/>
      <c r="Q474" s="3"/>
      <c r="R474" s="2">
        <f t="shared" si="299"/>
        <v>0</v>
      </c>
      <c r="S474" s="3">
        <f t="shared" si="300"/>
        <v>0</v>
      </c>
      <c r="T474" s="2"/>
      <c r="U474" s="3"/>
      <c r="V474" s="2"/>
      <c r="W474" s="3"/>
      <c r="X474" s="2"/>
      <c r="Y474" s="2"/>
      <c r="Z474" s="3">
        <f t="shared" si="296"/>
        <v>0</v>
      </c>
      <c r="AA474" s="2">
        <f t="shared" si="297"/>
        <v>0</v>
      </c>
      <c r="AB474" s="3">
        <f t="shared" si="298"/>
        <v>0</v>
      </c>
      <c r="AC474" s="2"/>
      <c r="AD474" s="109" t="b">
        <f t="shared" si="290"/>
        <v>1</v>
      </c>
      <c r="AE474" s="109" t="b">
        <f t="shared" si="291"/>
        <v>1</v>
      </c>
    </row>
    <row r="475" spans="1:31" ht="47.25">
      <c r="A475" s="2">
        <f t="shared" si="301"/>
        <v>26.440000000000012</v>
      </c>
      <c r="B475" s="2" t="s">
        <v>64</v>
      </c>
      <c r="C475" s="2"/>
      <c r="D475" s="3"/>
      <c r="E475" s="2"/>
      <c r="F475" s="3"/>
      <c r="G475" s="108" t="e">
        <f t="shared" si="292"/>
        <v>#DIV/0!</v>
      </c>
      <c r="H475" s="108" t="e">
        <f t="shared" si="293"/>
        <v>#DIV/0!</v>
      </c>
      <c r="I475" s="2">
        <f t="shared" si="288"/>
        <v>0</v>
      </c>
      <c r="J475" s="3">
        <f t="shared" si="288"/>
        <v>0</v>
      </c>
      <c r="K475" s="2"/>
      <c r="L475" s="3"/>
      <c r="M475" s="2"/>
      <c r="N475" s="3"/>
      <c r="O475" s="2"/>
      <c r="P475" s="2"/>
      <c r="Q475" s="3"/>
      <c r="R475" s="2">
        <f t="shared" si="299"/>
        <v>0</v>
      </c>
      <c r="S475" s="3">
        <f t="shared" si="300"/>
        <v>0</v>
      </c>
      <c r="T475" s="2"/>
      <c r="U475" s="3"/>
      <c r="V475" s="2"/>
      <c r="W475" s="3"/>
      <c r="X475" s="2"/>
      <c r="Y475" s="2"/>
      <c r="Z475" s="3">
        <f t="shared" si="296"/>
        <v>0</v>
      </c>
      <c r="AA475" s="2">
        <f t="shared" si="297"/>
        <v>0</v>
      </c>
      <c r="AB475" s="3">
        <f t="shared" si="298"/>
        <v>0</v>
      </c>
      <c r="AC475" s="2"/>
      <c r="AD475" s="109" t="b">
        <f t="shared" si="290"/>
        <v>1</v>
      </c>
      <c r="AE475" s="109" t="b">
        <f t="shared" si="291"/>
        <v>1</v>
      </c>
    </row>
    <row r="476" spans="1:31" ht="47.25">
      <c r="A476" s="2">
        <f t="shared" si="301"/>
        <v>26.450000000000014</v>
      </c>
      <c r="B476" s="2" t="s">
        <v>65</v>
      </c>
      <c r="C476" s="2"/>
      <c r="D476" s="3"/>
      <c r="E476" s="2"/>
      <c r="F476" s="3"/>
      <c r="G476" s="108" t="e">
        <f t="shared" si="292"/>
        <v>#DIV/0!</v>
      </c>
      <c r="H476" s="108" t="e">
        <f t="shared" si="293"/>
        <v>#DIV/0!</v>
      </c>
      <c r="I476" s="2">
        <f t="shared" si="288"/>
        <v>0</v>
      </c>
      <c r="J476" s="3">
        <f t="shared" si="288"/>
        <v>0</v>
      </c>
      <c r="K476" s="2"/>
      <c r="L476" s="3"/>
      <c r="M476" s="2"/>
      <c r="N476" s="3"/>
      <c r="O476" s="2"/>
      <c r="P476" s="2"/>
      <c r="Q476" s="3"/>
      <c r="R476" s="2">
        <f t="shared" si="299"/>
        <v>0</v>
      </c>
      <c r="S476" s="3">
        <f t="shared" si="300"/>
        <v>0</v>
      </c>
      <c r="T476" s="2"/>
      <c r="U476" s="3"/>
      <c r="V476" s="2"/>
      <c r="W476" s="3"/>
      <c r="X476" s="2"/>
      <c r="Y476" s="2"/>
      <c r="Z476" s="3">
        <f t="shared" si="296"/>
        <v>0</v>
      </c>
      <c r="AA476" s="2">
        <f t="shared" si="297"/>
        <v>0</v>
      </c>
      <c r="AB476" s="3">
        <f t="shared" si="298"/>
        <v>0</v>
      </c>
      <c r="AC476" s="2"/>
      <c r="AD476" s="109" t="b">
        <f t="shared" si="290"/>
        <v>1</v>
      </c>
      <c r="AE476" s="109" t="b">
        <f t="shared" si="291"/>
        <v>1</v>
      </c>
    </row>
    <row r="477" spans="1:31" ht="63">
      <c r="A477" s="2">
        <f t="shared" si="301"/>
        <v>26.460000000000015</v>
      </c>
      <c r="B477" s="2" t="s">
        <v>66</v>
      </c>
      <c r="C477" s="2"/>
      <c r="D477" s="3"/>
      <c r="E477" s="2"/>
      <c r="F477" s="3"/>
      <c r="G477" s="108" t="e">
        <f t="shared" si="292"/>
        <v>#DIV/0!</v>
      </c>
      <c r="H477" s="108" t="e">
        <f t="shared" si="293"/>
        <v>#DIV/0!</v>
      </c>
      <c r="I477" s="2">
        <f t="shared" si="288"/>
        <v>0</v>
      </c>
      <c r="J477" s="3">
        <f t="shared" si="288"/>
        <v>0</v>
      </c>
      <c r="K477" s="2"/>
      <c r="L477" s="3"/>
      <c r="M477" s="2"/>
      <c r="N477" s="3"/>
      <c r="O477" s="2"/>
      <c r="P477" s="2"/>
      <c r="Q477" s="3"/>
      <c r="R477" s="2">
        <f t="shared" si="299"/>
        <v>0</v>
      </c>
      <c r="S477" s="3">
        <f t="shared" si="300"/>
        <v>0</v>
      </c>
      <c r="T477" s="2"/>
      <c r="U477" s="3"/>
      <c r="V477" s="2"/>
      <c r="W477" s="3"/>
      <c r="X477" s="2"/>
      <c r="Y477" s="2"/>
      <c r="Z477" s="3">
        <f t="shared" si="296"/>
        <v>0</v>
      </c>
      <c r="AA477" s="2">
        <f t="shared" si="297"/>
        <v>0</v>
      </c>
      <c r="AB477" s="3">
        <f t="shared" si="298"/>
        <v>0</v>
      </c>
      <c r="AC477" s="2"/>
      <c r="AD477" s="109" t="b">
        <f t="shared" si="290"/>
        <v>1</v>
      </c>
      <c r="AE477" s="109" t="b">
        <f t="shared" si="291"/>
        <v>1</v>
      </c>
    </row>
    <row r="478" spans="1:31" s="176" customFormat="1" ht="47.25">
      <c r="A478" s="4"/>
      <c r="B478" s="4" t="s">
        <v>320</v>
      </c>
      <c r="C478" s="4">
        <f>SUM(C457:C477)</f>
        <v>0</v>
      </c>
      <c r="D478" s="5">
        <f>SUM(D457:D477)</f>
        <v>0</v>
      </c>
      <c r="E478" s="4">
        <f>SUM(E457:E477)</f>
        <v>0</v>
      </c>
      <c r="F478" s="5">
        <f>SUM(F457:F477)</f>
        <v>0</v>
      </c>
      <c r="G478" s="175" t="e">
        <f t="shared" si="292"/>
        <v>#DIV/0!</v>
      </c>
      <c r="H478" s="175" t="e">
        <f t="shared" si="293"/>
        <v>#DIV/0!</v>
      </c>
      <c r="I478" s="4">
        <f t="shared" si="288"/>
        <v>0</v>
      </c>
      <c r="J478" s="5">
        <f t="shared" si="288"/>
        <v>0</v>
      </c>
      <c r="K478" s="4">
        <f>SUM(K457:K477)</f>
        <v>0</v>
      </c>
      <c r="L478" s="5">
        <f>SUM(L457:L477)</f>
        <v>0</v>
      </c>
      <c r="M478" s="4">
        <f>SUM(M457:M477)</f>
        <v>0</v>
      </c>
      <c r="N478" s="5">
        <f>SUM(N457:N477)</f>
        <v>0</v>
      </c>
      <c r="O478" s="4"/>
      <c r="P478" s="4">
        <f t="shared" ref="P478:W478" si="302">SUM(P457:P477)</f>
        <v>0</v>
      </c>
      <c r="Q478" s="5">
        <f t="shared" si="302"/>
        <v>0</v>
      </c>
      <c r="R478" s="4">
        <f t="shared" si="302"/>
        <v>0</v>
      </c>
      <c r="S478" s="5">
        <f t="shared" si="302"/>
        <v>0</v>
      </c>
      <c r="T478" s="4">
        <f t="shared" si="302"/>
        <v>0</v>
      </c>
      <c r="U478" s="5">
        <f t="shared" si="302"/>
        <v>0</v>
      </c>
      <c r="V478" s="4">
        <f t="shared" si="302"/>
        <v>0</v>
      </c>
      <c r="W478" s="5">
        <f t="shared" si="302"/>
        <v>0</v>
      </c>
      <c r="X478" s="4"/>
      <c r="Y478" s="4">
        <f>SUM(Y457:Y477)</f>
        <v>0</v>
      </c>
      <c r="Z478" s="5">
        <f>SUM(Z457:Z477)</f>
        <v>0</v>
      </c>
      <c r="AA478" s="4">
        <f>SUM(AA457:AA477)</f>
        <v>0</v>
      </c>
      <c r="AB478" s="5">
        <f>SUM(AB457:AB477)</f>
        <v>0</v>
      </c>
      <c r="AC478" s="4">
        <f>SUM(AC457:AC477)</f>
        <v>0</v>
      </c>
      <c r="AD478" s="109" t="b">
        <f t="shared" si="290"/>
        <v>1</v>
      </c>
      <c r="AE478" s="109" t="b">
        <f t="shared" si="291"/>
        <v>1</v>
      </c>
    </row>
    <row r="479" spans="1:31" s="176" customFormat="1" ht="47.25">
      <c r="A479" s="4"/>
      <c r="B479" s="4" t="s">
        <v>321</v>
      </c>
      <c r="C479" s="4">
        <f>C478+C455</f>
        <v>0</v>
      </c>
      <c r="D479" s="5">
        <f>D478+D455</f>
        <v>0</v>
      </c>
      <c r="E479" s="4">
        <f>E478+E455</f>
        <v>0</v>
      </c>
      <c r="F479" s="5">
        <f>F478+F455</f>
        <v>0</v>
      </c>
      <c r="G479" s="175" t="e">
        <f t="shared" si="292"/>
        <v>#DIV/0!</v>
      </c>
      <c r="H479" s="175" t="e">
        <f t="shared" si="293"/>
        <v>#DIV/0!</v>
      </c>
      <c r="I479" s="4">
        <f t="shared" si="288"/>
        <v>0</v>
      </c>
      <c r="J479" s="5">
        <f t="shared" si="288"/>
        <v>0</v>
      </c>
      <c r="K479" s="4">
        <f>K478+K455</f>
        <v>0</v>
      </c>
      <c r="L479" s="5">
        <f>L478+L455</f>
        <v>0</v>
      </c>
      <c r="M479" s="4">
        <f>M478+M455</f>
        <v>0</v>
      </c>
      <c r="N479" s="5">
        <f>N478+N455</f>
        <v>0</v>
      </c>
      <c r="O479" s="4"/>
      <c r="P479" s="4">
        <f t="shared" ref="P479:W479" si="303">P478+P455</f>
        <v>0</v>
      </c>
      <c r="Q479" s="5">
        <f t="shared" si="303"/>
        <v>0</v>
      </c>
      <c r="R479" s="4">
        <f t="shared" si="303"/>
        <v>0</v>
      </c>
      <c r="S479" s="5">
        <f t="shared" si="303"/>
        <v>0</v>
      </c>
      <c r="T479" s="4">
        <f t="shared" si="303"/>
        <v>0</v>
      </c>
      <c r="U479" s="5">
        <f t="shared" si="303"/>
        <v>0</v>
      </c>
      <c r="V479" s="4">
        <f t="shared" si="303"/>
        <v>0</v>
      </c>
      <c r="W479" s="5">
        <f t="shared" si="303"/>
        <v>0</v>
      </c>
      <c r="X479" s="4"/>
      <c r="Y479" s="4">
        <f>Y478+Y455</f>
        <v>0</v>
      </c>
      <c r="Z479" s="5">
        <f>Z478+Z455</f>
        <v>0</v>
      </c>
      <c r="AA479" s="4">
        <f>AA478+AA455</f>
        <v>0</v>
      </c>
      <c r="AB479" s="5">
        <f>AB478+AB455</f>
        <v>0</v>
      </c>
      <c r="AC479" s="4">
        <f>AC478+AC455</f>
        <v>0</v>
      </c>
      <c r="AD479" s="109" t="b">
        <f t="shared" si="290"/>
        <v>1</v>
      </c>
      <c r="AE479" s="109" t="b">
        <f t="shared" si="291"/>
        <v>1</v>
      </c>
    </row>
    <row r="480" spans="1:31" s="176" customFormat="1" ht="31.5">
      <c r="A480" s="4"/>
      <c r="B480" s="4" t="s">
        <v>322</v>
      </c>
      <c r="C480" s="4"/>
      <c r="D480" s="5"/>
      <c r="E480" s="4"/>
      <c r="F480" s="5"/>
      <c r="G480" s="108"/>
      <c r="H480" s="108"/>
      <c r="I480" s="4"/>
      <c r="J480" s="5"/>
      <c r="K480" s="4"/>
      <c r="L480" s="5"/>
      <c r="M480" s="4"/>
      <c r="N480" s="5"/>
      <c r="O480" s="4"/>
      <c r="P480" s="4"/>
      <c r="Q480" s="5"/>
      <c r="R480" s="4"/>
      <c r="S480" s="5"/>
      <c r="T480" s="4"/>
      <c r="U480" s="5"/>
      <c r="V480" s="4"/>
      <c r="W480" s="5"/>
      <c r="X480" s="4"/>
      <c r="Y480" s="4"/>
      <c r="Z480" s="5"/>
      <c r="AA480" s="4"/>
      <c r="AB480" s="5"/>
      <c r="AC480" s="4"/>
      <c r="AD480" s="109" t="b">
        <f t="shared" si="290"/>
        <v>1</v>
      </c>
      <c r="AE480" s="109" t="b">
        <f t="shared" si="291"/>
        <v>1</v>
      </c>
    </row>
    <row r="481" spans="1:31" s="176" customFormat="1" ht="31.5">
      <c r="A481" s="4"/>
      <c r="B481" s="4" t="s">
        <v>323</v>
      </c>
      <c r="C481" s="4"/>
      <c r="D481" s="5"/>
      <c r="E481" s="4"/>
      <c r="F481" s="5"/>
      <c r="G481" s="108"/>
      <c r="H481" s="108"/>
      <c r="I481" s="4"/>
      <c r="J481" s="5"/>
      <c r="K481" s="4"/>
      <c r="L481" s="5"/>
      <c r="M481" s="4"/>
      <c r="N481" s="5"/>
      <c r="O481" s="4"/>
      <c r="P481" s="4"/>
      <c r="Q481" s="5"/>
      <c r="R481" s="4"/>
      <c r="S481" s="5"/>
      <c r="T481" s="4"/>
      <c r="U481" s="5"/>
      <c r="V481" s="4"/>
      <c r="W481" s="5"/>
      <c r="X481" s="4"/>
      <c r="Y481" s="4"/>
      <c r="Z481" s="5"/>
      <c r="AA481" s="4"/>
      <c r="AB481" s="5"/>
      <c r="AC481" s="4"/>
      <c r="AD481" s="109" t="b">
        <f t="shared" si="290"/>
        <v>1</v>
      </c>
      <c r="AE481" s="109" t="b">
        <f t="shared" si="291"/>
        <v>1</v>
      </c>
    </row>
    <row r="482" spans="1:31" ht="31.5">
      <c r="A482" s="2">
        <v>26.47</v>
      </c>
      <c r="B482" s="2" t="s">
        <v>311</v>
      </c>
      <c r="C482" s="2"/>
      <c r="D482" s="3"/>
      <c r="E482" s="2"/>
      <c r="F482" s="3"/>
      <c r="G482" s="108" t="e">
        <f t="shared" si="292"/>
        <v>#DIV/0!</v>
      </c>
      <c r="H482" s="108" t="e">
        <f t="shared" si="293"/>
        <v>#DIV/0!</v>
      </c>
      <c r="I482" s="2"/>
      <c r="J482" s="3"/>
      <c r="K482" s="2">
        <f t="shared" ref="K482:L490" si="304">C482-E482</f>
        <v>0</v>
      </c>
      <c r="L482" s="3">
        <f t="shared" si="304"/>
        <v>0</v>
      </c>
      <c r="M482" s="2"/>
      <c r="N482" s="3"/>
      <c r="O482" s="2"/>
      <c r="P482" s="2"/>
      <c r="Q482" s="3"/>
      <c r="R482" s="2">
        <f t="shared" ref="R482:R490" si="305">K482+M482+P482</f>
        <v>0</v>
      </c>
      <c r="S482" s="3">
        <f t="shared" ref="S482:S490" si="306">L482+N482+Q482</f>
        <v>0</v>
      </c>
      <c r="T482" s="2"/>
      <c r="U482" s="3"/>
      <c r="V482" s="2"/>
      <c r="W482" s="3"/>
      <c r="X482" s="2"/>
      <c r="Y482" s="2"/>
      <c r="Z482" s="3">
        <f t="shared" ref="Z482:Z490" si="307">X482*Y482</f>
        <v>0</v>
      </c>
      <c r="AA482" s="2">
        <f t="shared" ref="AA482:AA490" si="308">T482+V482+Y482</f>
        <v>0</v>
      </c>
      <c r="AB482" s="3">
        <f t="shared" ref="AB482:AB490" si="309">U482+W482+Z482</f>
        <v>0</v>
      </c>
      <c r="AC482" s="2"/>
      <c r="AD482" s="109" t="b">
        <f t="shared" si="290"/>
        <v>1</v>
      </c>
      <c r="AE482" s="109" t="b">
        <f t="shared" si="291"/>
        <v>1</v>
      </c>
    </row>
    <row r="483" spans="1:31" ht="47.25">
      <c r="A483" s="2">
        <f t="shared" ref="A483:A490" si="310">+A482+0.01</f>
        <v>26.48</v>
      </c>
      <c r="B483" s="2" t="s">
        <v>324</v>
      </c>
      <c r="C483" s="2"/>
      <c r="D483" s="3"/>
      <c r="E483" s="2"/>
      <c r="F483" s="3"/>
      <c r="G483" s="108" t="e">
        <f t="shared" si="292"/>
        <v>#DIV/0!</v>
      </c>
      <c r="H483" s="108" t="e">
        <f t="shared" si="293"/>
        <v>#DIV/0!</v>
      </c>
      <c r="I483" s="2"/>
      <c r="J483" s="3"/>
      <c r="K483" s="2">
        <f t="shared" si="304"/>
        <v>0</v>
      </c>
      <c r="L483" s="3">
        <f t="shared" si="304"/>
        <v>0</v>
      </c>
      <c r="M483" s="2"/>
      <c r="N483" s="3"/>
      <c r="O483" s="2"/>
      <c r="P483" s="2"/>
      <c r="Q483" s="3"/>
      <c r="R483" s="2">
        <f t="shared" si="305"/>
        <v>0</v>
      </c>
      <c r="S483" s="3">
        <f t="shared" si="306"/>
        <v>0</v>
      </c>
      <c r="T483" s="2"/>
      <c r="U483" s="3"/>
      <c r="V483" s="2"/>
      <c r="W483" s="3"/>
      <c r="X483" s="2"/>
      <c r="Y483" s="2"/>
      <c r="Z483" s="3">
        <f t="shared" si="307"/>
        <v>0</v>
      </c>
      <c r="AA483" s="2">
        <f t="shared" si="308"/>
        <v>0</v>
      </c>
      <c r="AB483" s="3">
        <f t="shared" si="309"/>
        <v>0</v>
      </c>
      <c r="AC483" s="2"/>
      <c r="AD483" s="109" t="b">
        <f t="shared" si="290"/>
        <v>1</v>
      </c>
      <c r="AE483" s="109" t="b">
        <f t="shared" si="291"/>
        <v>1</v>
      </c>
    </row>
    <row r="484" spans="1:31">
      <c r="A484" s="2">
        <f t="shared" si="310"/>
        <v>26.490000000000002</v>
      </c>
      <c r="B484" s="2" t="s">
        <v>255</v>
      </c>
      <c r="C484" s="2"/>
      <c r="D484" s="3"/>
      <c r="E484" s="2"/>
      <c r="F484" s="3"/>
      <c r="G484" s="108" t="e">
        <f t="shared" si="292"/>
        <v>#DIV/0!</v>
      </c>
      <c r="H484" s="108" t="e">
        <f t="shared" si="293"/>
        <v>#DIV/0!</v>
      </c>
      <c r="I484" s="2"/>
      <c r="J484" s="3"/>
      <c r="K484" s="2">
        <f t="shared" si="304"/>
        <v>0</v>
      </c>
      <c r="L484" s="3">
        <f t="shared" si="304"/>
        <v>0</v>
      </c>
      <c r="M484" s="2"/>
      <c r="N484" s="3"/>
      <c r="O484" s="2"/>
      <c r="P484" s="2"/>
      <c r="Q484" s="3"/>
      <c r="R484" s="2">
        <f t="shared" si="305"/>
        <v>0</v>
      </c>
      <c r="S484" s="3">
        <f t="shared" si="306"/>
        <v>0</v>
      </c>
      <c r="T484" s="2"/>
      <c r="U484" s="3"/>
      <c r="V484" s="2"/>
      <c r="W484" s="3"/>
      <c r="X484" s="2"/>
      <c r="Y484" s="2"/>
      <c r="Z484" s="3">
        <f t="shared" si="307"/>
        <v>0</v>
      </c>
      <c r="AA484" s="2">
        <f t="shared" si="308"/>
        <v>0</v>
      </c>
      <c r="AB484" s="3">
        <f t="shared" si="309"/>
        <v>0</v>
      </c>
      <c r="AC484" s="2"/>
      <c r="AD484" s="109" t="b">
        <f t="shared" si="290"/>
        <v>1</v>
      </c>
      <c r="AE484" s="109" t="b">
        <f t="shared" si="291"/>
        <v>1</v>
      </c>
    </row>
    <row r="485" spans="1:31">
      <c r="A485" s="2">
        <f t="shared" si="310"/>
        <v>26.500000000000004</v>
      </c>
      <c r="B485" s="2" t="s">
        <v>325</v>
      </c>
      <c r="C485" s="2"/>
      <c r="D485" s="3"/>
      <c r="E485" s="2"/>
      <c r="F485" s="3"/>
      <c r="G485" s="108" t="e">
        <f t="shared" si="292"/>
        <v>#DIV/0!</v>
      </c>
      <c r="H485" s="108" t="e">
        <f t="shared" si="293"/>
        <v>#DIV/0!</v>
      </c>
      <c r="I485" s="2"/>
      <c r="J485" s="3"/>
      <c r="K485" s="2">
        <f t="shared" si="304"/>
        <v>0</v>
      </c>
      <c r="L485" s="3">
        <f t="shared" si="304"/>
        <v>0</v>
      </c>
      <c r="M485" s="2"/>
      <c r="N485" s="3"/>
      <c r="O485" s="2"/>
      <c r="P485" s="2"/>
      <c r="Q485" s="3"/>
      <c r="R485" s="2">
        <f t="shared" si="305"/>
        <v>0</v>
      </c>
      <c r="S485" s="3">
        <f t="shared" si="306"/>
        <v>0</v>
      </c>
      <c r="T485" s="2"/>
      <c r="U485" s="3"/>
      <c r="V485" s="2"/>
      <c r="W485" s="3"/>
      <c r="X485" s="2"/>
      <c r="Y485" s="2"/>
      <c r="Z485" s="3">
        <f t="shared" si="307"/>
        <v>0</v>
      </c>
      <c r="AA485" s="2">
        <f t="shared" si="308"/>
        <v>0</v>
      </c>
      <c r="AB485" s="3">
        <f t="shared" si="309"/>
        <v>0</v>
      </c>
      <c r="AC485" s="2"/>
      <c r="AD485" s="109" t="b">
        <f t="shared" si="290"/>
        <v>1</v>
      </c>
      <c r="AE485" s="109" t="b">
        <f t="shared" si="291"/>
        <v>1</v>
      </c>
    </row>
    <row r="486" spans="1:31" ht="31.5">
      <c r="A486" s="2">
        <f t="shared" si="310"/>
        <v>26.510000000000005</v>
      </c>
      <c r="B486" s="2" t="s">
        <v>314</v>
      </c>
      <c r="C486" s="2"/>
      <c r="D486" s="3"/>
      <c r="E486" s="2"/>
      <c r="F486" s="3"/>
      <c r="G486" s="108" t="e">
        <f t="shared" si="292"/>
        <v>#DIV/0!</v>
      </c>
      <c r="H486" s="108" t="e">
        <f t="shared" si="293"/>
        <v>#DIV/0!</v>
      </c>
      <c r="I486" s="2"/>
      <c r="J486" s="3"/>
      <c r="K486" s="2">
        <f t="shared" si="304"/>
        <v>0</v>
      </c>
      <c r="L486" s="3">
        <f t="shared" si="304"/>
        <v>0</v>
      </c>
      <c r="M486" s="2"/>
      <c r="N486" s="3"/>
      <c r="O486" s="2"/>
      <c r="P486" s="2"/>
      <c r="Q486" s="3"/>
      <c r="R486" s="2">
        <f t="shared" si="305"/>
        <v>0</v>
      </c>
      <c r="S486" s="3">
        <f t="shared" si="306"/>
        <v>0</v>
      </c>
      <c r="T486" s="2"/>
      <c r="U486" s="3"/>
      <c r="V486" s="2"/>
      <c r="W486" s="3"/>
      <c r="X486" s="2"/>
      <c r="Y486" s="2"/>
      <c r="Z486" s="3">
        <f t="shared" si="307"/>
        <v>0</v>
      </c>
      <c r="AA486" s="2">
        <f t="shared" si="308"/>
        <v>0</v>
      </c>
      <c r="AB486" s="3">
        <f t="shared" si="309"/>
        <v>0</v>
      </c>
      <c r="AC486" s="2"/>
      <c r="AD486" s="109" t="b">
        <f t="shared" si="290"/>
        <v>1</v>
      </c>
      <c r="AE486" s="109" t="b">
        <f t="shared" si="291"/>
        <v>1</v>
      </c>
    </row>
    <row r="487" spans="1:31" ht="47.25">
      <c r="A487" s="2">
        <f t="shared" si="310"/>
        <v>26.520000000000007</v>
      </c>
      <c r="B487" s="2" t="s">
        <v>70</v>
      </c>
      <c r="C487" s="2"/>
      <c r="D487" s="3"/>
      <c r="E487" s="2"/>
      <c r="F487" s="3"/>
      <c r="G487" s="108" t="e">
        <f t="shared" si="292"/>
        <v>#DIV/0!</v>
      </c>
      <c r="H487" s="108" t="e">
        <f t="shared" si="293"/>
        <v>#DIV/0!</v>
      </c>
      <c r="I487" s="2"/>
      <c r="J487" s="3"/>
      <c r="K487" s="2">
        <f t="shared" si="304"/>
        <v>0</v>
      </c>
      <c r="L487" s="3">
        <f t="shared" si="304"/>
        <v>0</v>
      </c>
      <c r="M487" s="2"/>
      <c r="N487" s="3"/>
      <c r="O487" s="2"/>
      <c r="P487" s="2"/>
      <c r="Q487" s="3"/>
      <c r="R487" s="2">
        <f t="shared" si="305"/>
        <v>0</v>
      </c>
      <c r="S487" s="3">
        <f t="shared" si="306"/>
        <v>0</v>
      </c>
      <c r="T487" s="2"/>
      <c r="U487" s="3"/>
      <c r="V487" s="2"/>
      <c r="W487" s="3"/>
      <c r="X487" s="2"/>
      <c r="Y487" s="2"/>
      <c r="Z487" s="3">
        <f t="shared" si="307"/>
        <v>0</v>
      </c>
      <c r="AA487" s="2">
        <f t="shared" si="308"/>
        <v>0</v>
      </c>
      <c r="AB487" s="3">
        <f t="shared" si="309"/>
        <v>0</v>
      </c>
      <c r="AC487" s="2"/>
      <c r="AD487" s="109" t="b">
        <f t="shared" si="290"/>
        <v>1</v>
      </c>
      <c r="AE487" s="109" t="b">
        <f t="shared" si="291"/>
        <v>1</v>
      </c>
    </row>
    <row r="488" spans="1:31" ht="47.25">
      <c r="A488" s="2">
        <f t="shared" si="310"/>
        <v>26.530000000000008</v>
      </c>
      <c r="B488" s="2" t="s">
        <v>34</v>
      </c>
      <c r="C488" s="2"/>
      <c r="D488" s="3"/>
      <c r="E488" s="2"/>
      <c r="F488" s="3"/>
      <c r="G488" s="108" t="e">
        <f t="shared" si="292"/>
        <v>#DIV/0!</v>
      </c>
      <c r="H488" s="108" t="e">
        <f t="shared" si="293"/>
        <v>#DIV/0!</v>
      </c>
      <c r="I488" s="2"/>
      <c r="J488" s="3"/>
      <c r="K488" s="2">
        <f t="shared" si="304"/>
        <v>0</v>
      </c>
      <c r="L488" s="3">
        <f t="shared" si="304"/>
        <v>0</v>
      </c>
      <c r="M488" s="2"/>
      <c r="N488" s="3"/>
      <c r="O488" s="2"/>
      <c r="P488" s="2"/>
      <c r="Q488" s="3"/>
      <c r="R488" s="2">
        <f t="shared" si="305"/>
        <v>0</v>
      </c>
      <c r="S488" s="3">
        <f t="shared" si="306"/>
        <v>0</v>
      </c>
      <c r="T488" s="2"/>
      <c r="U488" s="3"/>
      <c r="V488" s="2"/>
      <c r="W488" s="3"/>
      <c r="X488" s="2"/>
      <c r="Y488" s="2"/>
      <c r="Z488" s="3">
        <f t="shared" si="307"/>
        <v>0</v>
      </c>
      <c r="AA488" s="2">
        <f t="shared" si="308"/>
        <v>0</v>
      </c>
      <c r="AB488" s="3">
        <f t="shared" si="309"/>
        <v>0</v>
      </c>
      <c r="AC488" s="2"/>
      <c r="AD488" s="109" t="b">
        <f t="shared" si="290"/>
        <v>1</v>
      </c>
      <c r="AE488" s="109" t="b">
        <f t="shared" si="291"/>
        <v>1</v>
      </c>
    </row>
    <row r="489" spans="1:31">
      <c r="A489" s="2">
        <f t="shared" si="310"/>
        <v>26.54000000000001</v>
      </c>
      <c r="B489" s="2" t="s">
        <v>293</v>
      </c>
      <c r="C489" s="2"/>
      <c r="D489" s="3"/>
      <c r="E489" s="2"/>
      <c r="F489" s="3"/>
      <c r="G489" s="108" t="e">
        <f t="shared" si="292"/>
        <v>#DIV/0!</v>
      </c>
      <c r="H489" s="108" t="e">
        <f t="shared" si="293"/>
        <v>#DIV/0!</v>
      </c>
      <c r="I489" s="2"/>
      <c r="J489" s="3"/>
      <c r="K489" s="2">
        <f t="shared" si="304"/>
        <v>0</v>
      </c>
      <c r="L489" s="3">
        <f t="shared" si="304"/>
        <v>0</v>
      </c>
      <c r="M489" s="2"/>
      <c r="N489" s="3"/>
      <c r="O489" s="2"/>
      <c r="P489" s="2"/>
      <c r="Q489" s="3"/>
      <c r="R489" s="2">
        <f t="shared" si="305"/>
        <v>0</v>
      </c>
      <c r="S489" s="3">
        <f t="shared" si="306"/>
        <v>0</v>
      </c>
      <c r="T489" s="2"/>
      <c r="U489" s="3"/>
      <c r="V489" s="2"/>
      <c r="W489" s="3"/>
      <c r="X489" s="2"/>
      <c r="Y489" s="2"/>
      <c r="Z489" s="3">
        <f t="shared" si="307"/>
        <v>0</v>
      </c>
      <c r="AA489" s="2">
        <f t="shared" si="308"/>
        <v>0</v>
      </c>
      <c r="AB489" s="3">
        <f t="shared" si="309"/>
        <v>0</v>
      </c>
      <c r="AC489" s="2"/>
      <c r="AD489" s="109" t="b">
        <f t="shared" si="290"/>
        <v>1</v>
      </c>
      <c r="AE489" s="109" t="b">
        <f t="shared" si="291"/>
        <v>1</v>
      </c>
    </row>
    <row r="490" spans="1:31" ht="47.25">
      <c r="A490" s="2">
        <f t="shared" si="310"/>
        <v>26.550000000000011</v>
      </c>
      <c r="B490" s="2" t="s">
        <v>36</v>
      </c>
      <c r="C490" s="2"/>
      <c r="D490" s="3"/>
      <c r="E490" s="2"/>
      <c r="F490" s="3"/>
      <c r="G490" s="108" t="e">
        <f t="shared" si="292"/>
        <v>#DIV/0!</v>
      </c>
      <c r="H490" s="108" t="e">
        <f t="shared" si="293"/>
        <v>#DIV/0!</v>
      </c>
      <c r="I490" s="2"/>
      <c r="J490" s="3"/>
      <c r="K490" s="2">
        <f t="shared" si="304"/>
        <v>0</v>
      </c>
      <c r="L490" s="3">
        <f t="shared" si="304"/>
        <v>0</v>
      </c>
      <c r="M490" s="2"/>
      <c r="N490" s="3"/>
      <c r="O490" s="2"/>
      <c r="P490" s="2"/>
      <c r="Q490" s="3">
        <f>P490*O490</f>
        <v>0</v>
      </c>
      <c r="R490" s="2">
        <f t="shared" si="305"/>
        <v>0</v>
      </c>
      <c r="S490" s="3">
        <f t="shared" si="306"/>
        <v>0</v>
      </c>
      <c r="T490" s="2"/>
      <c r="U490" s="3"/>
      <c r="V490" s="2"/>
      <c r="W490" s="3"/>
      <c r="X490" s="2"/>
      <c r="Y490" s="2"/>
      <c r="Z490" s="3">
        <f t="shared" si="307"/>
        <v>0</v>
      </c>
      <c r="AA490" s="2">
        <f t="shared" si="308"/>
        <v>0</v>
      </c>
      <c r="AB490" s="3">
        <f t="shared" si="309"/>
        <v>0</v>
      </c>
      <c r="AC490" s="2"/>
      <c r="AD490" s="109" t="b">
        <f t="shared" si="290"/>
        <v>1</v>
      </c>
      <c r="AE490" s="109" t="b">
        <f t="shared" si="291"/>
        <v>1</v>
      </c>
    </row>
    <row r="491" spans="1:31" s="176" customFormat="1" ht="47.25">
      <c r="A491" s="4"/>
      <c r="B491" s="4" t="s">
        <v>326</v>
      </c>
      <c r="C491" s="4">
        <f>SUM(C482:C490)</f>
        <v>0</v>
      </c>
      <c r="D491" s="5">
        <f>SUM(D482:D490)</f>
        <v>0</v>
      </c>
      <c r="E491" s="4">
        <f>SUM(E482:E490)</f>
        <v>0</v>
      </c>
      <c r="F491" s="5">
        <f>SUM(F482:F490)</f>
        <v>0</v>
      </c>
      <c r="G491" s="175" t="e">
        <f t="shared" si="292"/>
        <v>#DIV/0!</v>
      </c>
      <c r="H491" s="175" t="e">
        <f t="shared" si="293"/>
        <v>#DIV/0!</v>
      </c>
      <c r="I491" s="4">
        <f t="shared" si="288"/>
        <v>0</v>
      </c>
      <c r="J491" s="5">
        <f t="shared" si="288"/>
        <v>0</v>
      </c>
      <c r="K491" s="4">
        <f>SUM(K482:K490)</f>
        <v>0</v>
      </c>
      <c r="L491" s="5">
        <f>SUM(L482:L490)</f>
        <v>0</v>
      </c>
      <c r="M491" s="4">
        <f>SUM(M482:M490)</f>
        <v>0</v>
      </c>
      <c r="N491" s="5">
        <f>SUM(N482:N490)</f>
        <v>0</v>
      </c>
      <c r="O491" s="4"/>
      <c r="P491" s="4">
        <f t="shared" ref="P491:AC491" si="311">SUM(P482:P490)</f>
        <v>0</v>
      </c>
      <c r="Q491" s="5">
        <f t="shared" si="311"/>
        <v>0</v>
      </c>
      <c r="R491" s="4">
        <f t="shared" si="311"/>
        <v>0</v>
      </c>
      <c r="S491" s="5">
        <f t="shared" si="311"/>
        <v>0</v>
      </c>
      <c r="T491" s="4">
        <f t="shared" si="311"/>
        <v>0</v>
      </c>
      <c r="U491" s="5">
        <f t="shared" si="311"/>
        <v>0</v>
      </c>
      <c r="V491" s="4">
        <f t="shared" si="311"/>
        <v>0</v>
      </c>
      <c r="W491" s="5">
        <f t="shared" si="311"/>
        <v>0</v>
      </c>
      <c r="X491" s="4"/>
      <c r="Y491" s="4">
        <f>SUM(Y482:Y490)</f>
        <v>0</v>
      </c>
      <c r="Z491" s="5">
        <f>SUM(Z482:Z490)</f>
        <v>0</v>
      </c>
      <c r="AA491" s="4">
        <f>SUM(AA482:AA490)</f>
        <v>0</v>
      </c>
      <c r="AB491" s="5">
        <f>SUM(AB482:AB490)</f>
        <v>0</v>
      </c>
      <c r="AC491" s="4">
        <f t="shared" si="311"/>
        <v>0</v>
      </c>
      <c r="AD491" s="109" t="b">
        <f t="shared" si="290"/>
        <v>1</v>
      </c>
      <c r="AE491" s="109" t="b">
        <f t="shared" si="291"/>
        <v>1</v>
      </c>
    </row>
    <row r="492" spans="1:31" s="176" customFormat="1" ht="31.5">
      <c r="A492" s="4"/>
      <c r="B492" s="4" t="s">
        <v>327</v>
      </c>
      <c r="C492" s="4"/>
      <c r="D492" s="5"/>
      <c r="E492" s="4"/>
      <c r="F492" s="5"/>
      <c r="G492" s="108"/>
      <c r="H492" s="108"/>
      <c r="I492" s="4"/>
      <c r="J492" s="5"/>
      <c r="K492" s="4"/>
      <c r="L492" s="5"/>
      <c r="M492" s="4"/>
      <c r="N492" s="5"/>
      <c r="O492" s="4"/>
      <c r="P492" s="4"/>
      <c r="Q492" s="5"/>
      <c r="R492" s="4"/>
      <c r="S492" s="5"/>
      <c r="T492" s="4"/>
      <c r="U492" s="5"/>
      <c r="V492" s="4"/>
      <c r="W492" s="5"/>
      <c r="X492" s="4"/>
      <c r="Y492" s="4"/>
      <c r="Z492" s="5"/>
      <c r="AA492" s="4"/>
      <c r="AB492" s="5"/>
      <c r="AC492" s="4"/>
      <c r="AD492" s="109" t="b">
        <f t="shared" si="290"/>
        <v>1</v>
      </c>
      <c r="AE492" s="109" t="b">
        <f t="shared" si="291"/>
        <v>1</v>
      </c>
    </row>
    <row r="493" spans="1:31" ht="47.25">
      <c r="A493" s="2">
        <f>+A490+0.01</f>
        <v>26.560000000000013</v>
      </c>
      <c r="B493" s="2" t="s">
        <v>296</v>
      </c>
      <c r="C493" s="2">
        <v>0</v>
      </c>
      <c r="D493" s="3">
        <v>0</v>
      </c>
      <c r="E493" s="2"/>
      <c r="F493" s="3"/>
      <c r="G493" s="108" t="e">
        <f t="shared" si="292"/>
        <v>#DIV/0!</v>
      </c>
      <c r="H493" s="108" t="e">
        <f t="shared" si="293"/>
        <v>#DIV/0!</v>
      </c>
      <c r="I493" s="2">
        <f t="shared" si="288"/>
        <v>0</v>
      </c>
      <c r="J493" s="3">
        <f t="shared" si="288"/>
        <v>0</v>
      </c>
      <c r="K493" s="2"/>
      <c r="L493" s="3"/>
      <c r="M493" s="2"/>
      <c r="N493" s="3"/>
      <c r="O493" s="2"/>
      <c r="P493" s="2"/>
      <c r="Q493" s="3">
        <f t="shared" ref="Q493:Q512" si="312">P493*O493</f>
        <v>0</v>
      </c>
      <c r="R493" s="2">
        <f t="shared" ref="R493:S495" si="313">K493+M493+P493</f>
        <v>0</v>
      </c>
      <c r="S493" s="3">
        <f t="shared" si="313"/>
        <v>0</v>
      </c>
      <c r="T493" s="2"/>
      <c r="U493" s="3"/>
      <c r="V493" s="2"/>
      <c r="W493" s="3"/>
      <c r="X493" s="2"/>
      <c r="Y493" s="2"/>
      <c r="Z493" s="3">
        <f>X493*Y493</f>
        <v>0</v>
      </c>
      <c r="AA493" s="2">
        <f t="shared" ref="AA493:AB495" si="314">T493+V493+Y493</f>
        <v>0</v>
      </c>
      <c r="AB493" s="3">
        <f t="shared" si="314"/>
        <v>0</v>
      </c>
      <c r="AC493" s="2"/>
      <c r="AD493" s="109" t="b">
        <f t="shared" si="290"/>
        <v>1</v>
      </c>
      <c r="AE493" s="109" t="b">
        <f t="shared" si="291"/>
        <v>1</v>
      </c>
    </row>
    <row r="494" spans="1:31" ht="31.5">
      <c r="A494" s="2">
        <f>+A493+0.01</f>
        <v>26.570000000000014</v>
      </c>
      <c r="B494" s="2" t="s">
        <v>297</v>
      </c>
      <c r="C494" s="2">
        <v>0</v>
      </c>
      <c r="D494" s="3">
        <v>0</v>
      </c>
      <c r="E494" s="2"/>
      <c r="F494" s="3"/>
      <c r="G494" s="108" t="e">
        <f t="shared" si="292"/>
        <v>#DIV/0!</v>
      </c>
      <c r="H494" s="108" t="e">
        <f t="shared" si="293"/>
        <v>#DIV/0!</v>
      </c>
      <c r="I494" s="2">
        <f t="shared" si="288"/>
        <v>0</v>
      </c>
      <c r="J494" s="3">
        <f t="shared" si="288"/>
        <v>0</v>
      </c>
      <c r="K494" s="2"/>
      <c r="L494" s="3"/>
      <c r="M494" s="2"/>
      <c r="N494" s="3"/>
      <c r="O494" s="2"/>
      <c r="P494" s="2"/>
      <c r="Q494" s="3">
        <f t="shared" si="312"/>
        <v>0</v>
      </c>
      <c r="R494" s="2">
        <f t="shared" si="313"/>
        <v>0</v>
      </c>
      <c r="S494" s="3">
        <f t="shared" si="313"/>
        <v>0</v>
      </c>
      <c r="T494" s="2"/>
      <c r="U494" s="3"/>
      <c r="V494" s="2"/>
      <c r="W494" s="3"/>
      <c r="X494" s="2"/>
      <c r="Y494" s="2"/>
      <c r="Z494" s="3">
        <f>X494*Y494</f>
        <v>0</v>
      </c>
      <c r="AA494" s="2">
        <f t="shared" si="314"/>
        <v>0</v>
      </c>
      <c r="AB494" s="3">
        <f t="shared" si="314"/>
        <v>0</v>
      </c>
      <c r="AC494" s="2"/>
      <c r="AD494" s="109" t="b">
        <f t="shared" si="290"/>
        <v>1</v>
      </c>
      <c r="AE494" s="109" t="b">
        <f t="shared" si="291"/>
        <v>1</v>
      </c>
    </row>
    <row r="495" spans="1:31" ht="78.75">
      <c r="A495" s="2">
        <f>+A494+0.01</f>
        <v>26.580000000000016</v>
      </c>
      <c r="B495" s="2" t="s">
        <v>298</v>
      </c>
      <c r="C495" s="2">
        <v>0</v>
      </c>
      <c r="D495" s="3">
        <v>0</v>
      </c>
      <c r="E495" s="2"/>
      <c r="F495" s="3"/>
      <c r="G495" s="108" t="e">
        <f t="shared" si="292"/>
        <v>#DIV/0!</v>
      </c>
      <c r="H495" s="108" t="e">
        <f t="shared" si="293"/>
        <v>#DIV/0!</v>
      </c>
      <c r="I495" s="2">
        <f t="shared" si="288"/>
        <v>0</v>
      </c>
      <c r="J495" s="3">
        <f t="shared" si="288"/>
        <v>0</v>
      </c>
      <c r="K495" s="2"/>
      <c r="L495" s="3"/>
      <c r="M495" s="2"/>
      <c r="N495" s="3"/>
      <c r="O495" s="2"/>
      <c r="P495" s="2"/>
      <c r="Q495" s="3">
        <f t="shared" si="312"/>
        <v>0</v>
      </c>
      <c r="R495" s="2">
        <f t="shared" si="313"/>
        <v>0</v>
      </c>
      <c r="S495" s="3">
        <f t="shared" si="313"/>
        <v>0</v>
      </c>
      <c r="T495" s="2"/>
      <c r="U495" s="3"/>
      <c r="V495" s="2"/>
      <c r="W495" s="3"/>
      <c r="X495" s="2"/>
      <c r="Y495" s="2"/>
      <c r="Z495" s="3">
        <f>X495*Y495</f>
        <v>0</v>
      </c>
      <c r="AA495" s="2">
        <f t="shared" si="314"/>
        <v>0</v>
      </c>
      <c r="AB495" s="3">
        <f t="shared" si="314"/>
        <v>0</v>
      </c>
      <c r="AC495" s="2"/>
      <c r="AD495" s="109" t="b">
        <f t="shared" si="290"/>
        <v>1</v>
      </c>
      <c r="AE495" s="109" t="b">
        <f t="shared" si="291"/>
        <v>1</v>
      </c>
    </row>
    <row r="496" spans="1:31">
      <c r="A496" s="2">
        <f>+A495+0.01</f>
        <v>26.590000000000018</v>
      </c>
      <c r="B496" s="2" t="s">
        <v>42</v>
      </c>
      <c r="C496" s="2"/>
      <c r="D496" s="3"/>
      <c r="E496" s="2"/>
      <c r="F496" s="3"/>
      <c r="G496" s="108"/>
      <c r="H496" s="108"/>
      <c r="I496" s="2"/>
      <c r="J496" s="3"/>
      <c r="K496" s="2"/>
      <c r="L496" s="3"/>
      <c r="M496" s="2"/>
      <c r="N496" s="3"/>
      <c r="O496" s="2"/>
      <c r="P496" s="2"/>
      <c r="Q496" s="3"/>
      <c r="R496" s="2"/>
      <c r="S496" s="3"/>
      <c r="T496" s="2"/>
      <c r="U496" s="3"/>
      <c r="V496" s="2"/>
      <c r="W496" s="3"/>
      <c r="X496" s="2"/>
      <c r="Y496" s="2"/>
      <c r="Z496" s="3">
        <f t="shared" ref="Z496:Z512" si="315">X496*Y496</f>
        <v>0</v>
      </c>
      <c r="AA496" s="2">
        <f t="shared" ref="AA496:AA512" si="316">T496+V496+Y496</f>
        <v>0</v>
      </c>
      <c r="AB496" s="3">
        <f t="shared" ref="AB496:AB512" si="317">U496+W496+Z496</f>
        <v>0</v>
      </c>
      <c r="AC496" s="2"/>
      <c r="AD496" s="109" t="b">
        <f t="shared" si="290"/>
        <v>1</v>
      </c>
      <c r="AE496" s="109" t="b">
        <f t="shared" si="291"/>
        <v>1</v>
      </c>
    </row>
    <row r="497" spans="1:31" ht="31.5">
      <c r="A497" s="2" t="s">
        <v>43</v>
      </c>
      <c r="B497" s="2" t="s">
        <v>78</v>
      </c>
      <c r="C497" s="2">
        <v>0</v>
      </c>
      <c r="D497" s="3">
        <v>0</v>
      </c>
      <c r="E497" s="2"/>
      <c r="F497" s="3"/>
      <c r="G497" s="108" t="e">
        <f t="shared" si="292"/>
        <v>#DIV/0!</v>
      </c>
      <c r="H497" s="108" t="e">
        <f t="shared" si="293"/>
        <v>#DIV/0!</v>
      </c>
      <c r="I497" s="2">
        <f t="shared" si="288"/>
        <v>0</v>
      </c>
      <c r="J497" s="3">
        <f t="shared" si="288"/>
        <v>0</v>
      </c>
      <c r="K497" s="2"/>
      <c r="L497" s="3"/>
      <c r="M497" s="2"/>
      <c r="N497" s="3"/>
      <c r="O497" s="2"/>
      <c r="P497" s="2"/>
      <c r="Q497" s="3">
        <f t="shared" si="312"/>
        <v>0</v>
      </c>
      <c r="R497" s="2">
        <f t="shared" ref="R497:S512" si="318">K497+M497+P497</f>
        <v>0</v>
      </c>
      <c r="S497" s="3">
        <f t="shared" si="318"/>
        <v>0</v>
      </c>
      <c r="T497" s="2"/>
      <c r="U497" s="3"/>
      <c r="V497" s="2"/>
      <c r="W497" s="3"/>
      <c r="X497" s="2"/>
      <c r="Y497" s="2"/>
      <c r="Z497" s="3">
        <f t="shared" si="315"/>
        <v>0</v>
      </c>
      <c r="AA497" s="2">
        <f t="shared" si="316"/>
        <v>0</v>
      </c>
      <c r="AB497" s="3">
        <f t="shared" si="317"/>
        <v>0</v>
      </c>
      <c r="AC497" s="2"/>
      <c r="AD497" s="109" t="b">
        <f t="shared" si="290"/>
        <v>1</v>
      </c>
      <c r="AE497" s="109" t="b">
        <f t="shared" si="291"/>
        <v>1</v>
      </c>
    </row>
    <row r="498" spans="1:31" ht="126">
      <c r="A498" s="2" t="s">
        <v>45</v>
      </c>
      <c r="B498" s="2" t="s">
        <v>328</v>
      </c>
      <c r="C498" s="2">
        <v>0</v>
      </c>
      <c r="D498" s="3">
        <v>0</v>
      </c>
      <c r="E498" s="2"/>
      <c r="F498" s="3"/>
      <c r="G498" s="108" t="e">
        <f t="shared" si="292"/>
        <v>#DIV/0!</v>
      </c>
      <c r="H498" s="108" t="e">
        <f t="shared" si="293"/>
        <v>#DIV/0!</v>
      </c>
      <c r="I498" s="2">
        <f t="shared" si="288"/>
        <v>0</v>
      </c>
      <c r="J498" s="3">
        <f t="shared" si="288"/>
        <v>0</v>
      </c>
      <c r="K498" s="2"/>
      <c r="L498" s="3"/>
      <c r="M498" s="2"/>
      <c r="N498" s="3"/>
      <c r="O498" s="2"/>
      <c r="P498" s="2"/>
      <c r="Q498" s="3">
        <f t="shared" si="312"/>
        <v>0</v>
      </c>
      <c r="R498" s="2">
        <f t="shared" si="318"/>
        <v>0</v>
      </c>
      <c r="S498" s="3">
        <f t="shared" si="318"/>
        <v>0</v>
      </c>
      <c r="T498" s="2"/>
      <c r="U498" s="3"/>
      <c r="V498" s="2"/>
      <c r="W498" s="3"/>
      <c r="X498" s="2"/>
      <c r="Y498" s="2"/>
      <c r="Z498" s="3">
        <f t="shared" si="315"/>
        <v>0</v>
      </c>
      <c r="AA498" s="2">
        <f t="shared" si="316"/>
        <v>0</v>
      </c>
      <c r="AB498" s="3">
        <f t="shared" si="317"/>
        <v>0</v>
      </c>
      <c r="AC498" s="2"/>
      <c r="AD498" s="109" t="b">
        <f t="shared" si="290"/>
        <v>1</v>
      </c>
      <c r="AE498" s="109" t="b">
        <f t="shared" si="291"/>
        <v>1</v>
      </c>
    </row>
    <row r="499" spans="1:31" ht="47.25">
      <c r="A499" s="2" t="s">
        <v>47</v>
      </c>
      <c r="B499" s="2" t="s">
        <v>329</v>
      </c>
      <c r="C499" s="2">
        <v>0</v>
      </c>
      <c r="D499" s="3">
        <v>0</v>
      </c>
      <c r="E499" s="2"/>
      <c r="F499" s="3"/>
      <c r="G499" s="108" t="e">
        <f t="shared" si="292"/>
        <v>#DIV/0!</v>
      </c>
      <c r="H499" s="108" t="e">
        <f t="shared" si="293"/>
        <v>#DIV/0!</v>
      </c>
      <c r="I499" s="2">
        <f t="shared" si="288"/>
        <v>0</v>
      </c>
      <c r="J499" s="3">
        <f t="shared" si="288"/>
        <v>0</v>
      </c>
      <c r="K499" s="2"/>
      <c r="L499" s="3"/>
      <c r="M499" s="2"/>
      <c r="N499" s="3"/>
      <c r="O499" s="2"/>
      <c r="P499" s="2"/>
      <c r="Q499" s="3">
        <f t="shared" si="312"/>
        <v>0</v>
      </c>
      <c r="R499" s="2">
        <f t="shared" si="318"/>
        <v>0</v>
      </c>
      <c r="S499" s="3">
        <f t="shared" si="318"/>
        <v>0</v>
      </c>
      <c r="T499" s="2"/>
      <c r="U499" s="3"/>
      <c r="V499" s="2"/>
      <c r="W499" s="3"/>
      <c r="X499" s="2"/>
      <c r="Y499" s="2"/>
      <c r="Z499" s="3">
        <f t="shared" si="315"/>
        <v>0</v>
      </c>
      <c r="AA499" s="2">
        <f t="shared" si="316"/>
        <v>0</v>
      </c>
      <c r="AB499" s="3">
        <f t="shared" si="317"/>
        <v>0</v>
      </c>
      <c r="AC499" s="2"/>
      <c r="AD499" s="109" t="b">
        <f t="shared" si="290"/>
        <v>1</v>
      </c>
      <c r="AE499" s="109" t="b">
        <f t="shared" si="291"/>
        <v>1</v>
      </c>
    </row>
    <row r="500" spans="1:31" ht="47.25">
      <c r="A500" s="2" t="s">
        <v>49</v>
      </c>
      <c r="B500" s="2" t="s">
        <v>330</v>
      </c>
      <c r="C500" s="2">
        <v>0</v>
      </c>
      <c r="D500" s="3">
        <v>0</v>
      </c>
      <c r="E500" s="2"/>
      <c r="F500" s="3"/>
      <c r="G500" s="108" t="e">
        <f t="shared" si="292"/>
        <v>#DIV/0!</v>
      </c>
      <c r="H500" s="108" t="e">
        <f t="shared" si="293"/>
        <v>#DIV/0!</v>
      </c>
      <c r="I500" s="2">
        <f t="shared" si="288"/>
        <v>0</v>
      </c>
      <c r="J500" s="3">
        <f t="shared" si="288"/>
        <v>0</v>
      </c>
      <c r="K500" s="2"/>
      <c r="L500" s="3"/>
      <c r="M500" s="2"/>
      <c r="N500" s="3"/>
      <c r="O500" s="2"/>
      <c r="P500" s="2"/>
      <c r="Q500" s="3">
        <f t="shared" si="312"/>
        <v>0</v>
      </c>
      <c r="R500" s="2">
        <f t="shared" si="318"/>
        <v>0</v>
      </c>
      <c r="S500" s="3">
        <f t="shared" si="318"/>
        <v>0</v>
      </c>
      <c r="T500" s="2"/>
      <c r="U500" s="3"/>
      <c r="V500" s="2"/>
      <c r="W500" s="3"/>
      <c r="X500" s="2"/>
      <c r="Y500" s="2"/>
      <c r="Z500" s="3">
        <f t="shared" si="315"/>
        <v>0</v>
      </c>
      <c r="AA500" s="2">
        <f t="shared" si="316"/>
        <v>0</v>
      </c>
      <c r="AB500" s="3">
        <f t="shared" si="317"/>
        <v>0</v>
      </c>
      <c r="AC500" s="2"/>
      <c r="AD500" s="109" t="b">
        <f t="shared" si="290"/>
        <v>1</v>
      </c>
      <c r="AE500" s="109" t="b">
        <f t="shared" si="291"/>
        <v>1</v>
      </c>
    </row>
    <row r="501" spans="1:31" ht="94.5">
      <c r="A501" s="2" t="s">
        <v>51</v>
      </c>
      <c r="B501" s="2" t="s">
        <v>331</v>
      </c>
      <c r="C501" s="2">
        <v>0</v>
      </c>
      <c r="D501" s="3">
        <v>0</v>
      </c>
      <c r="E501" s="2"/>
      <c r="F501" s="3"/>
      <c r="G501" s="108" t="e">
        <f t="shared" si="292"/>
        <v>#DIV/0!</v>
      </c>
      <c r="H501" s="108" t="e">
        <f t="shared" si="293"/>
        <v>#DIV/0!</v>
      </c>
      <c r="I501" s="2">
        <f t="shared" si="288"/>
        <v>0</v>
      </c>
      <c r="J501" s="3">
        <f t="shared" si="288"/>
        <v>0</v>
      </c>
      <c r="K501" s="2"/>
      <c r="L501" s="3"/>
      <c r="M501" s="2"/>
      <c r="N501" s="3"/>
      <c r="O501" s="2"/>
      <c r="P501" s="2"/>
      <c r="Q501" s="3">
        <f t="shared" si="312"/>
        <v>0</v>
      </c>
      <c r="R501" s="2">
        <f t="shared" si="318"/>
        <v>0</v>
      </c>
      <c r="S501" s="3">
        <f t="shared" si="318"/>
        <v>0</v>
      </c>
      <c r="T501" s="2"/>
      <c r="U501" s="3"/>
      <c r="V501" s="2"/>
      <c r="W501" s="3"/>
      <c r="X501" s="2"/>
      <c r="Y501" s="2"/>
      <c r="Z501" s="3">
        <f t="shared" si="315"/>
        <v>0</v>
      </c>
      <c r="AA501" s="2">
        <f t="shared" si="316"/>
        <v>0</v>
      </c>
      <c r="AB501" s="3">
        <f t="shared" si="317"/>
        <v>0</v>
      </c>
      <c r="AC501" s="2"/>
      <c r="AD501" s="109" t="b">
        <f t="shared" si="290"/>
        <v>1</v>
      </c>
      <c r="AE501" s="109" t="b">
        <f t="shared" si="291"/>
        <v>1</v>
      </c>
    </row>
    <row r="502" spans="1:31" ht="78.75">
      <c r="A502" s="2" t="s">
        <v>53</v>
      </c>
      <c r="B502" s="2" t="s">
        <v>332</v>
      </c>
      <c r="C502" s="2">
        <v>0</v>
      </c>
      <c r="D502" s="3">
        <v>0</v>
      </c>
      <c r="E502" s="2"/>
      <c r="F502" s="3"/>
      <c r="G502" s="108" t="e">
        <f t="shared" si="292"/>
        <v>#DIV/0!</v>
      </c>
      <c r="H502" s="108" t="e">
        <f t="shared" si="293"/>
        <v>#DIV/0!</v>
      </c>
      <c r="I502" s="2">
        <f t="shared" si="288"/>
        <v>0</v>
      </c>
      <c r="J502" s="3">
        <f t="shared" si="288"/>
        <v>0</v>
      </c>
      <c r="K502" s="2"/>
      <c r="L502" s="3"/>
      <c r="M502" s="2"/>
      <c r="N502" s="3"/>
      <c r="O502" s="2"/>
      <c r="P502" s="2"/>
      <c r="Q502" s="3">
        <f t="shared" si="312"/>
        <v>0</v>
      </c>
      <c r="R502" s="2">
        <f t="shared" si="318"/>
        <v>0</v>
      </c>
      <c r="S502" s="3">
        <f t="shared" si="318"/>
        <v>0</v>
      </c>
      <c r="T502" s="2"/>
      <c r="U502" s="3"/>
      <c r="V502" s="2"/>
      <c r="W502" s="3"/>
      <c r="X502" s="2"/>
      <c r="Y502" s="2"/>
      <c r="Z502" s="3">
        <f t="shared" si="315"/>
        <v>0</v>
      </c>
      <c r="AA502" s="2">
        <f t="shared" si="316"/>
        <v>0</v>
      </c>
      <c r="AB502" s="3">
        <f t="shared" si="317"/>
        <v>0</v>
      </c>
      <c r="AC502" s="2"/>
      <c r="AD502" s="109" t="b">
        <f t="shared" si="290"/>
        <v>1</v>
      </c>
      <c r="AE502" s="109" t="b">
        <f t="shared" si="291"/>
        <v>1</v>
      </c>
    </row>
    <row r="503" spans="1:31" ht="47.25">
      <c r="A503" s="2">
        <f>+A496+0.01</f>
        <v>26.600000000000019</v>
      </c>
      <c r="B503" s="2" t="s">
        <v>333</v>
      </c>
      <c r="C503" s="2">
        <v>0</v>
      </c>
      <c r="D503" s="3">
        <v>0</v>
      </c>
      <c r="E503" s="2"/>
      <c r="F503" s="3"/>
      <c r="G503" s="108" t="e">
        <f t="shared" si="292"/>
        <v>#DIV/0!</v>
      </c>
      <c r="H503" s="108" t="e">
        <f t="shared" si="293"/>
        <v>#DIV/0!</v>
      </c>
      <c r="I503" s="2">
        <f t="shared" si="288"/>
        <v>0</v>
      </c>
      <c r="J503" s="3">
        <f t="shared" si="288"/>
        <v>0</v>
      </c>
      <c r="K503" s="2"/>
      <c r="L503" s="3"/>
      <c r="M503" s="2"/>
      <c r="N503" s="3"/>
      <c r="O503" s="2"/>
      <c r="P503" s="2"/>
      <c r="Q503" s="3">
        <f t="shared" si="312"/>
        <v>0</v>
      </c>
      <c r="R503" s="2">
        <f t="shared" si="318"/>
        <v>0</v>
      </c>
      <c r="S503" s="3">
        <f t="shared" si="318"/>
        <v>0</v>
      </c>
      <c r="T503" s="2"/>
      <c r="U503" s="3"/>
      <c r="V503" s="2"/>
      <c r="W503" s="3"/>
      <c r="X503" s="2"/>
      <c r="Y503" s="2"/>
      <c r="Z503" s="3">
        <f t="shared" si="315"/>
        <v>0</v>
      </c>
      <c r="AA503" s="2">
        <f t="shared" si="316"/>
        <v>0</v>
      </c>
      <c r="AB503" s="3">
        <f t="shared" si="317"/>
        <v>0</v>
      </c>
      <c r="AC503" s="2"/>
      <c r="AD503" s="109" t="b">
        <f t="shared" si="290"/>
        <v>1</v>
      </c>
      <c r="AE503" s="109" t="b">
        <f t="shared" si="291"/>
        <v>1</v>
      </c>
    </row>
    <row r="504" spans="1:31" ht="47.25">
      <c r="A504" s="2">
        <f t="shared" ref="A504:A512" si="319">+A503+0.01</f>
        <v>26.610000000000021</v>
      </c>
      <c r="B504" s="2" t="s">
        <v>334</v>
      </c>
      <c r="C504" s="2">
        <v>0</v>
      </c>
      <c r="D504" s="3">
        <v>0</v>
      </c>
      <c r="E504" s="2"/>
      <c r="F504" s="3"/>
      <c r="G504" s="108" t="e">
        <f t="shared" si="292"/>
        <v>#DIV/0!</v>
      </c>
      <c r="H504" s="108" t="e">
        <f t="shared" si="293"/>
        <v>#DIV/0!</v>
      </c>
      <c r="I504" s="2">
        <f t="shared" si="288"/>
        <v>0</v>
      </c>
      <c r="J504" s="3">
        <f t="shared" si="288"/>
        <v>0</v>
      </c>
      <c r="K504" s="2"/>
      <c r="L504" s="3"/>
      <c r="M504" s="2"/>
      <c r="N504" s="3"/>
      <c r="O504" s="2"/>
      <c r="P504" s="2"/>
      <c r="Q504" s="3">
        <f t="shared" si="312"/>
        <v>0</v>
      </c>
      <c r="R504" s="2">
        <f t="shared" si="318"/>
        <v>0</v>
      </c>
      <c r="S504" s="3">
        <f t="shared" si="318"/>
        <v>0</v>
      </c>
      <c r="T504" s="2"/>
      <c r="U504" s="3"/>
      <c r="V504" s="2"/>
      <c r="W504" s="3"/>
      <c r="X504" s="2"/>
      <c r="Y504" s="2"/>
      <c r="Z504" s="3">
        <f t="shared" si="315"/>
        <v>0</v>
      </c>
      <c r="AA504" s="2">
        <f t="shared" si="316"/>
        <v>0</v>
      </c>
      <c r="AB504" s="3">
        <f t="shared" si="317"/>
        <v>0</v>
      </c>
      <c r="AC504" s="2"/>
      <c r="AD504" s="109" t="b">
        <f t="shared" si="290"/>
        <v>1</v>
      </c>
      <c r="AE504" s="109" t="b">
        <f t="shared" si="291"/>
        <v>1</v>
      </c>
    </row>
    <row r="505" spans="1:31" ht="63">
      <c r="A505" s="2">
        <f t="shared" si="319"/>
        <v>26.620000000000022</v>
      </c>
      <c r="B505" s="2" t="s">
        <v>88</v>
      </c>
      <c r="C505" s="2">
        <v>0</v>
      </c>
      <c r="D505" s="3">
        <v>0</v>
      </c>
      <c r="E505" s="2"/>
      <c r="F505" s="3"/>
      <c r="G505" s="108" t="e">
        <f t="shared" si="292"/>
        <v>#DIV/0!</v>
      </c>
      <c r="H505" s="108" t="e">
        <f t="shared" si="293"/>
        <v>#DIV/0!</v>
      </c>
      <c r="I505" s="2">
        <f t="shared" si="288"/>
        <v>0</v>
      </c>
      <c r="J505" s="3">
        <f t="shared" si="288"/>
        <v>0</v>
      </c>
      <c r="K505" s="2"/>
      <c r="L505" s="3"/>
      <c r="M505" s="2"/>
      <c r="N505" s="3"/>
      <c r="O505" s="2"/>
      <c r="P505" s="2"/>
      <c r="Q505" s="3">
        <f t="shared" si="312"/>
        <v>0</v>
      </c>
      <c r="R505" s="2">
        <f t="shared" si="318"/>
        <v>0</v>
      </c>
      <c r="S505" s="3">
        <f t="shared" si="318"/>
        <v>0</v>
      </c>
      <c r="T505" s="2"/>
      <c r="U505" s="3"/>
      <c r="V505" s="2"/>
      <c r="W505" s="3"/>
      <c r="X505" s="2"/>
      <c r="Y505" s="2"/>
      <c r="Z505" s="3">
        <f t="shared" si="315"/>
        <v>0</v>
      </c>
      <c r="AA505" s="2">
        <f t="shared" si="316"/>
        <v>0</v>
      </c>
      <c r="AB505" s="3">
        <f t="shared" si="317"/>
        <v>0</v>
      </c>
      <c r="AC505" s="2"/>
      <c r="AD505" s="109" t="b">
        <f t="shared" si="290"/>
        <v>1</v>
      </c>
      <c r="AE505" s="109" t="b">
        <f t="shared" si="291"/>
        <v>1</v>
      </c>
    </row>
    <row r="506" spans="1:31" ht="47.25">
      <c r="A506" s="2">
        <f t="shared" si="319"/>
        <v>26.630000000000024</v>
      </c>
      <c r="B506" s="2" t="s">
        <v>335</v>
      </c>
      <c r="C506" s="2">
        <v>0</v>
      </c>
      <c r="D506" s="3">
        <v>0</v>
      </c>
      <c r="E506" s="2"/>
      <c r="F506" s="3"/>
      <c r="G506" s="108" t="e">
        <f t="shared" si="292"/>
        <v>#DIV/0!</v>
      </c>
      <c r="H506" s="108" t="e">
        <f t="shared" si="293"/>
        <v>#DIV/0!</v>
      </c>
      <c r="I506" s="2">
        <f t="shared" si="288"/>
        <v>0</v>
      </c>
      <c r="J506" s="3">
        <f t="shared" si="288"/>
        <v>0</v>
      </c>
      <c r="K506" s="2"/>
      <c r="L506" s="3"/>
      <c r="M506" s="2"/>
      <c r="N506" s="3"/>
      <c r="O506" s="2"/>
      <c r="P506" s="2"/>
      <c r="Q506" s="3">
        <f t="shared" si="312"/>
        <v>0</v>
      </c>
      <c r="R506" s="2">
        <f t="shared" si="318"/>
        <v>0</v>
      </c>
      <c r="S506" s="3">
        <f t="shared" si="318"/>
        <v>0</v>
      </c>
      <c r="T506" s="2"/>
      <c r="U506" s="3"/>
      <c r="V506" s="2"/>
      <c r="W506" s="3"/>
      <c r="X506" s="2"/>
      <c r="Y506" s="2"/>
      <c r="Z506" s="3">
        <f t="shared" si="315"/>
        <v>0</v>
      </c>
      <c r="AA506" s="2">
        <f t="shared" si="316"/>
        <v>0</v>
      </c>
      <c r="AB506" s="3">
        <f t="shared" si="317"/>
        <v>0</v>
      </c>
      <c r="AC506" s="2"/>
      <c r="AD506" s="109" t="b">
        <f t="shared" si="290"/>
        <v>1</v>
      </c>
      <c r="AE506" s="109" t="b">
        <f t="shared" si="291"/>
        <v>1</v>
      </c>
    </row>
    <row r="507" spans="1:31" ht="47.25">
      <c r="A507" s="2">
        <f t="shared" si="319"/>
        <v>26.640000000000025</v>
      </c>
      <c r="B507" s="2" t="s">
        <v>336</v>
      </c>
      <c r="C507" s="2">
        <v>0</v>
      </c>
      <c r="D507" s="3">
        <v>0</v>
      </c>
      <c r="E507" s="2"/>
      <c r="F507" s="3"/>
      <c r="G507" s="108" t="e">
        <f t="shared" si="292"/>
        <v>#DIV/0!</v>
      </c>
      <c r="H507" s="108" t="e">
        <f t="shared" si="293"/>
        <v>#DIV/0!</v>
      </c>
      <c r="I507" s="2">
        <f t="shared" si="288"/>
        <v>0</v>
      </c>
      <c r="J507" s="3">
        <f t="shared" si="288"/>
        <v>0</v>
      </c>
      <c r="K507" s="2"/>
      <c r="L507" s="3"/>
      <c r="M507" s="2"/>
      <c r="N507" s="3"/>
      <c r="O507" s="2"/>
      <c r="P507" s="2"/>
      <c r="Q507" s="3">
        <f t="shared" si="312"/>
        <v>0</v>
      </c>
      <c r="R507" s="2">
        <f t="shared" si="318"/>
        <v>0</v>
      </c>
      <c r="S507" s="3">
        <f t="shared" si="318"/>
        <v>0</v>
      </c>
      <c r="T507" s="2"/>
      <c r="U507" s="3"/>
      <c r="V507" s="2"/>
      <c r="W507" s="3"/>
      <c r="X507" s="2"/>
      <c r="Y507" s="2"/>
      <c r="Z507" s="3">
        <f t="shared" si="315"/>
        <v>0</v>
      </c>
      <c r="AA507" s="2">
        <f t="shared" si="316"/>
        <v>0</v>
      </c>
      <c r="AB507" s="3">
        <f t="shared" si="317"/>
        <v>0</v>
      </c>
      <c r="AC507" s="2"/>
      <c r="AD507" s="109" t="b">
        <f t="shared" si="290"/>
        <v>1</v>
      </c>
      <c r="AE507" s="109" t="b">
        <f t="shared" si="291"/>
        <v>1</v>
      </c>
    </row>
    <row r="508" spans="1:31" ht="47.25">
      <c r="A508" s="2">
        <f t="shared" si="319"/>
        <v>26.650000000000027</v>
      </c>
      <c r="B508" s="2" t="s">
        <v>337</v>
      </c>
      <c r="C508" s="2">
        <v>0</v>
      </c>
      <c r="D508" s="3">
        <v>0</v>
      </c>
      <c r="E508" s="2"/>
      <c r="F508" s="3"/>
      <c r="G508" s="108" t="e">
        <f t="shared" si="292"/>
        <v>#DIV/0!</v>
      </c>
      <c r="H508" s="108" t="e">
        <f t="shared" si="293"/>
        <v>#DIV/0!</v>
      </c>
      <c r="I508" s="2">
        <f t="shared" si="288"/>
        <v>0</v>
      </c>
      <c r="J508" s="3">
        <f t="shared" si="288"/>
        <v>0</v>
      </c>
      <c r="K508" s="2"/>
      <c r="L508" s="3"/>
      <c r="M508" s="2"/>
      <c r="N508" s="3"/>
      <c r="O508" s="2"/>
      <c r="P508" s="2"/>
      <c r="Q508" s="3">
        <f t="shared" si="312"/>
        <v>0</v>
      </c>
      <c r="R508" s="2">
        <f t="shared" si="318"/>
        <v>0</v>
      </c>
      <c r="S508" s="3">
        <f t="shared" si="318"/>
        <v>0</v>
      </c>
      <c r="T508" s="2"/>
      <c r="U508" s="3"/>
      <c r="V508" s="2"/>
      <c r="W508" s="3"/>
      <c r="X508" s="2"/>
      <c r="Y508" s="2"/>
      <c r="Z508" s="3">
        <f t="shared" si="315"/>
        <v>0</v>
      </c>
      <c r="AA508" s="2">
        <f t="shared" si="316"/>
        <v>0</v>
      </c>
      <c r="AB508" s="3">
        <f t="shared" si="317"/>
        <v>0</v>
      </c>
      <c r="AC508" s="2"/>
      <c r="AD508" s="109" t="b">
        <f t="shared" si="290"/>
        <v>1</v>
      </c>
      <c r="AE508" s="109" t="b">
        <f t="shared" si="291"/>
        <v>1</v>
      </c>
    </row>
    <row r="509" spans="1:31" ht="47.25">
      <c r="A509" s="2">
        <f t="shared" si="319"/>
        <v>26.660000000000029</v>
      </c>
      <c r="B509" s="2" t="s">
        <v>338</v>
      </c>
      <c r="C509" s="2">
        <v>0</v>
      </c>
      <c r="D509" s="3">
        <v>0</v>
      </c>
      <c r="E509" s="2"/>
      <c r="F509" s="3"/>
      <c r="G509" s="108" t="e">
        <f t="shared" si="292"/>
        <v>#DIV/0!</v>
      </c>
      <c r="H509" s="108" t="e">
        <f t="shared" si="293"/>
        <v>#DIV/0!</v>
      </c>
      <c r="I509" s="2">
        <f t="shared" si="288"/>
        <v>0</v>
      </c>
      <c r="J509" s="3">
        <f t="shared" si="288"/>
        <v>0</v>
      </c>
      <c r="K509" s="2"/>
      <c r="L509" s="3"/>
      <c r="M509" s="2"/>
      <c r="N509" s="3"/>
      <c r="O509" s="2"/>
      <c r="P509" s="2"/>
      <c r="Q509" s="3">
        <f t="shared" si="312"/>
        <v>0</v>
      </c>
      <c r="R509" s="2">
        <f t="shared" si="318"/>
        <v>0</v>
      </c>
      <c r="S509" s="3">
        <f t="shared" si="318"/>
        <v>0</v>
      </c>
      <c r="T509" s="2"/>
      <c r="U509" s="3"/>
      <c r="V509" s="2"/>
      <c r="W509" s="3"/>
      <c r="X509" s="2"/>
      <c r="Y509" s="2"/>
      <c r="Z509" s="3">
        <f t="shared" si="315"/>
        <v>0</v>
      </c>
      <c r="AA509" s="2">
        <f t="shared" si="316"/>
        <v>0</v>
      </c>
      <c r="AB509" s="3">
        <f t="shared" si="317"/>
        <v>0</v>
      </c>
      <c r="AC509" s="2"/>
      <c r="AD509" s="109" t="b">
        <f t="shared" si="290"/>
        <v>1</v>
      </c>
      <c r="AE509" s="109" t="b">
        <f t="shared" si="291"/>
        <v>1</v>
      </c>
    </row>
    <row r="510" spans="1:31" ht="47.25">
      <c r="A510" s="2">
        <f t="shared" si="319"/>
        <v>26.67000000000003</v>
      </c>
      <c r="B510" s="2" t="s">
        <v>339</v>
      </c>
      <c r="C510" s="2">
        <v>0</v>
      </c>
      <c r="D510" s="3">
        <v>0</v>
      </c>
      <c r="E510" s="2"/>
      <c r="F510" s="3"/>
      <c r="G510" s="108" t="e">
        <f t="shared" si="292"/>
        <v>#DIV/0!</v>
      </c>
      <c r="H510" s="108" t="e">
        <f t="shared" si="293"/>
        <v>#DIV/0!</v>
      </c>
      <c r="I510" s="2">
        <f t="shared" si="288"/>
        <v>0</v>
      </c>
      <c r="J510" s="3">
        <f t="shared" si="288"/>
        <v>0</v>
      </c>
      <c r="K510" s="2"/>
      <c r="L510" s="3"/>
      <c r="M510" s="2"/>
      <c r="N510" s="3"/>
      <c r="O510" s="2"/>
      <c r="P510" s="2"/>
      <c r="Q510" s="3">
        <f t="shared" si="312"/>
        <v>0</v>
      </c>
      <c r="R510" s="2">
        <f t="shared" si="318"/>
        <v>0</v>
      </c>
      <c r="S510" s="3">
        <f t="shared" si="318"/>
        <v>0</v>
      </c>
      <c r="T510" s="2"/>
      <c r="U510" s="3"/>
      <c r="V510" s="2"/>
      <c r="W510" s="3"/>
      <c r="X510" s="2"/>
      <c r="Y510" s="2"/>
      <c r="Z510" s="3">
        <f t="shared" si="315"/>
        <v>0</v>
      </c>
      <c r="AA510" s="2">
        <f t="shared" si="316"/>
        <v>0</v>
      </c>
      <c r="AB510" s="3">
        <f t="shared" si="317"/>
        <v>0</v>
      </c>
      <c r="AC510" s="2"/>
      <c r="AD510" s="109" t="b">
        <f t="shared" si="290"/>
        <v>1</v>
      </c>
      <c r="AE510" s="109" t="b">
        <f t="shared" si="291"/>
        <v>1</v>
      </c>
    </row>
    <row r="511" spans="1:31" ht="47.25">
      <c r="A511" s="2">
        <f t="shared" si="319"/>
        <v>26.680000000000032</v>
      </c>
      <c r="B511" s="2" t="s">
        <v>340</v>
      </c>
      <c r="C511" s="2">
        <v>0</v>
      </c>
      <c r="D511" s="3">
        <v>0</v>
      </c>
      <c r="E511" s="2"/>
      <c r="F511" s="3"/>
      <c r="G511" s="108" t="e">
        <f t="shared" si="292"/>
        <v>#DIV/0!</v>
      </c>
      <c r="H511" s="108" t="e">
        <f t="shared" si="293"/>
        <v>#DIV/0!</v>
      </c>
      <c r="I511" s="2">
        <f t="shared" si="288"/>
        <v>0</v>
      </c>
      <c r="J511" s="3">
        <f t="shared" si="288"/>
        <v>0</v>
      </c>
      <c r="K511" s="2"/>
      <c r="L511" s="3"/>
      <c r="M511" s="2"/>
      <c r="N511" s="3"/>
      <c r="O511" s="2"/>
      <c r="P511" s="2"/>
      <c r="Q511" s="3">
        <f t="shared" si="312"/>
        <v>0</v>
      </c>
      <c r="R511" s="2">
        <f t="shared" si="318"/>
        <v>0</v>
      </c>
      <c r="S511" s="3">
        <f t="shared" si="318"/>
        <v>0</v>
      </c>
      <c r="T511" s="2"/>
      <c r="U511" s="3"/>
      <c r="V511" s="2"/>
      <c r="W511" s="3"/>
      <c r="X511" s="2"/>
      <c r="Y511" s="2"/>
      <c r="Z511" s="3">
        <f t="shared" si="315"/>
        <v>0</v>
      </c>
      <c r="AA511" s="2">
        <f t="shared" si="316"/>
        <v>0</v>
      </c>
      <c r="AB511" s="3">
        <f t="shared" si="317"/>
        <v>0</v>
      </c>
      <c r="AC511" s="2"/>
      <c r="AD511" s="109" t="b">
        <f t="shared" si="290"/>
        <v>1</v>
      </c>
      <c r="AE511" s="109" t="b">
        <f t="shared" si="291"/>
        <v>1</v>
      </c>
    </row>
    <row r="512" spans="1:31" ht="63">
      <c r="A512" s="2">
        <f t="shared" si="319"/>
        <v>26.690000000000033</v>
      </c>
      <c r="B512" s="2" t="s">
        <v>341</v>
      </c>
      <c r="C512" s="2">
        <v>0</v>
      </c>
      <c r="D512" s="3">
        <v>0</v>
      </c>
      <c r="E512" s="2"/>
      <c r="F512" s="3"/>
      <c r="G512" s="108" t="e">
        <f t="shared" si="292"/>
        <v>#DIV/0!</v>
      </c>
      <c r="H512" s="108" t="e">
        <f t="shared" si="293"/>
        <v>#DIV/0!</v>
      </c>
      <c r="I512" s="2">
        <f t="shared" si="288"/>
        <v>0</v>
      </c>
      <c r="J512" s="3">
        <f t="shared" si="288"/>
        <v>0</v>
      </c>
      <c r="K512" s="2"/>
      <c r="L512" s="3"/>
      <c r="M512" s="2"/>
      <c r="N512" s="3"/>
      <c r="O512" s="2"/>
      <c r="P512" s="2"/>
      <c r="Q512" s="3">
        <f t="shared" si="312"/>
        <v>0</v>
      </c>
      <c r="R512" s="2">
        <f t="shared" si="318"/>
        <v>0</v>
      </c>
      <c r="S512" s="3">
        <f t="shared" si="318"/>
        <v>0</v>
      </c>
      <c r="T512" s="2"/>
      <c r="U512" s="3"/>
      <c r="V512" s="2"/>
      <c r="W512" s="3"/>
      <c r="X512" s="2"/>
      <c r="Y512" s="2"/>
      <c r="Z512" s="3">
        <f t="shared" si="315"/>
        <v>0</v>
      </c>
      <c r="AA512" s="2">
        <f t="shared" si="316"/>
        <v>0</v>
      </c>
      <c r="AB512" s="3">
        <f t="shared" si="317"/>
        <v>0</v>
      </c>
      <c r="AC512" s="2"/>
      <c r="AD512" s="109" t="b">
        <f t="shared" si="290"/>
        <v>1</v>
      </c>
      <c r="AE512" s="109" t="b">
        <f t="shared" si="291"/>
        <v>1</v>
      </c>
    </row>
    <row r="513" spans="1:31" s="176" customFormat="1" ht="31.5">
      <c r="A513" s="4"/>
      <c r="B513" s="4" t="s">
        <v>342</v>
      </c>
      <c r="C513" s="4">
        <f>SUM(C493:C512)</f>
        <v>0</v>
      </c>
      <c r="D513" s="5">
        <f>SUM(D493:D512)</f>
        <v>0</v>
      </c>
      <c r="E513" s="4">
        <f>SUM(E493:E512)</f>
        <v>0</v>
      </c>
      <c r="F513" s="5">
        <f>SUM(F493:F512)</f>
        <v>0</v>
      </c>
      <c r="G513" s="175" t="e">
        <f t="shared" si="292"/>
        <v>#DIV/0!</v>
      </c>
      <c r="H513" s="175" t="e">
        <f t="shared" si="293"/>
        <v>#DIV/0!</v>
      </c>
      <c r="I513" s="4">
        <f t="shared" ref="I513:N513" si="320">SUM(I493:I512)</f>
        <v>0</v>
      </c>
      <c r="J513" s="5">
        <f t="shared" si="320"/>
        <v>0</v>
      </c>
      <c r="K513" s="4">
        <f t="shared" si="320"/>
        <v>0</v>
      </c>
      <c r="L513" s="5">
        <f t="shared" si="320"/>
        <v>0</v>
      </c>
      <c r="M513" s="4">
        <f t="shared" si="320"/>
        <v>0</v>
      </c>
      <c r="N513" s="5">
        <f t="shared" si="320"/>
        <v>0</v>
      </c>
      <c r="O513" s="4"/>
      <c r="P513" s="4">
        <f t="shared" ref="P513:W513" si="321">SUM(P493:P512)</f>
        <v>0</v>
      </c>
      <c r="Q513" s="5">
        <f t="shared" si="321"/>
        <v>0</v>
      </c>
      <c r="R513" s="4">
        <f t="shared" si="321"/>
        <v>0</v>
      </c>
      <c r="S513" s="5">
        <f t="shared" si="321"/>
        <v>0</v>
      </c>
      <c r="T513" s="4">
        <f t="shared" si="321"/>
        <v>0</v>
      </c>
      <c r="U513" s="5">
        <f t="shared" si="321"/>
        <v>0</v>
      </c>
      <c r="V513" s="4">
        <f t="shared" si="321"/>
        <v>0</v>
      </c>
      <c r="W513" s="5">
        <f t="shared" si="321"/>
        <v>0</v>
      </c>
      <c r="X513" s="4"/>
      <c r="Y513" s="4">
        <f>SUM(Y493:Y512)</f>
        <v>0</v>
      </c>
      <c r="Z513" s="5">
        <f>SUM(Z493:Z512)</f>
        <v>0</v>
      </c>
      <c r="AA513" s="4">
        <f>SUM(AA493:AA512)</f>
        <v>0</v>
      </c>
      <c r="AB513" s="5">
        <f>SUM(AB493:AB512)</f>
        <v>0</v>
      </c>
      <c r="AC513" s="4"/>
      <c r="AD513" s="109" t="b">
        <f t="shared" si="290"/>
        <v>1</v>
      </c>
      <c r="AE513" s="109" t="b">
        <f t="shared" si="291"/>
        <v>1</v>
      </c>
    </row>
    <row r="514" spans="1:31" s="176" customFormat="1" ht="47.25">
      <c r="A514" s="4"/>
      <c r="B514" s="4" t="s">
        <v>343</v>
      </c>
      <c r="C514" s="4">
        <f>C513+C491</f>
        <v>0</v>
      </c>
      <c r="D514" s="5">
        <f>D513+D491</f>
        <v>0</v>
      </c>
      <c r="E514" s="4">
        <f>E513+E491</f>
        <v>0</v>
      </c>
      <c r="F514" s="5">
        <f>F513+F491</f>
        <v>0</v>
      </c>
      <c r="G514" s="175" t="e">
        <f t="shared" si="292"/>
        <v>#DIV/0!</v>
      </c>
      <c r="H514" s="175" t="e">
        <f t="shared" si="293"/>
        <v>#DIV/0!</v>
      </c>
      <c r="I514" s="4">
        <f t="shared" ref="I514:N514" si="322">I513+I491</f>
        <v>0</v>
      </c>
      <c r="J514" s="5">
        <f t="shared" si="322"/>
        <v>0</v>
      </c>
      <c r="K514" s="4">
        <f t="shared" si="322"/>
        <v>0</v>
      </c>
      <c r="L514" s="5">
        <f t="shared" si="322"/>
        <v>0</v>
      </c>
      <c r="M514" s="4">
        <f t="shared" si="322"/>
        <v>0</v>
      </c>
      <c r="N514" s="5">
        <f t="shared" si="322"/>
        <v>0</v>
      </c>
      <c r="O514" s="4"/>
      <c r="P514" s="4">
        <f t="shared" ref="P514:W514" si="323">P513+P491</f>
        <v>0</v>
      </c>
      <c r="Q514" s="5">
        <f t="shared" si="323"/>
        <v>0</v>
      </c>
      <c r="R514" s="4">
        <f t="shared" si="323"/>
        <v>0</v>
      </c>
      <c r="S514" s="5">
        <f t="shared" si="323"/>
        <v>0</v>
      </c>
      <c r="T514" s="4">
        <f t="shared" si="323"/>
        <v>0</v>
      </c>
      <c r="U514" s="5">
        <f t="shared" si="323"/>
        <v>0</v>
      </c>
      <c r="V514" s="4">
        <f t="shared" si="323"/>
        <v>0</v>
      </c>
      <c r="W514" s="5">
        <f t="shared" si="323"/>
        <v>0</v>
      </c>
      <c r="X514" s="4"/>
      <c r="Y514" s="4">
        <f>Y513+Y491</f>
        <v>0</v>
      </c>
      <c r="Z514" s="5">
        <f>Z513+Z491</f>
        <v>0</v>
      </c>
      <c r="AA514" s="4">
        <f>AA513+AA491</f>
        <v>0</v>
      </c>
      <c r="AB514" s="5">
        <f>AB513+AB491</f>
        <v>0</v>
      </c>
      <c r="AC514" s="4"/>
      <c r="AD514" s="109" t="b">
        <f t="shared" si="290"/>
        <v>1</v>
      </c>
      <c r="AE514" s="109" t="b">
        <f t="shared" si="291"/>
        <v>1</v>
      </c>
    </row>
    <row r="515" spans="1:31" s="176" customFormat="1" ht="47.25">
      <c r="A515" s="4"/>
      <c r="B515" s="4" t="s">
        <v>344</v>
      </c>
      <c r="C515" s="4">
        <f>C418+C455+C491</f>
        <v>0</v>
      </c>
      <c r="D515" s="5">
        <f>D418+D455+D491</f>
        <v>0</v>
      </c>
      <c r="E515" s="4">
        <f>E418+E455+E491</f>
        <v>0</v>
      </c>
      <c r="F515" s="5">
        <f>F418+F455+F491</f>
        <v>0</v>
      </c>
      <c r="G515" s="175" t="e">
        <f t="shared" si="292"/>
        <v>#DIV/0!</v>
      </c>
      <c r="H515" s="175" t="e">
        <f t="shared" si="293"/>
        <v>#DIV/0!</v>
      </c>
      <c r="I515" s="4">
        <f t="shared" ref="I515:N515" si="324">I418+I455+I491</f>
        <v>0</v>
      </c>
      <c r="J515" s="5">
        <f t="shared" si="324"/>
        <v>0</v>
      </c>
      <c r="K515" s="4">
        <f t="shared" si="324"/>
        <v>0</v>
      </c>
      <c r="L515" s="5">
        <f t="shared" si="324"/>
        <v>0</v>
      </c>
      <c r="M515" s="4">
        <f t="shared" si="324"/>
        <v>0</v>
      </c>
      <c r="N515" s="5">
        <f t="shared" si="324"/>
        <v>0</v>
      </c>
      <c r="O515" s="4"/>
      <c r="P515" s="4">
        <f t="shared" ref="P515:W515" si="325">P418+P455+P491</f>
        <v>0</v>
      </c>
      <c r="Q515" s="5">
        <f t="shared" si="325"/>
        <v>0</v>
      </c>
      <c r="R515" s="4">
        <f t="shared" si="325"/>
        <v>0</v>
      </c>
      <c r="S515" s="5">
        <f t="shared" si="325"/>
        <v>0</v>
      </c>
      <c r="T515" s="4">
        <f t="shared" si="325"/>
        <v>0</v>
      </c>
      <c r="U515" s="5">
        <f t="shared" si="325"/>
        <v>0</v>
      </c>
      <c r="V515" s="4">
        <f t="shared" si="325"/>
        <v>0</v>
      </c>
      <c r="W515" s="5">
        <f t="shared" si="325"/>
        <v>0</v>
      </c>
      <c r="X515" s="4"/>
      <c r="Y515" s="4">
        <f>Y418+Y455+Y491</f>
        <v>0</v>
      </c>
      <c r="Z515" s="5">
        <f>Z418+Z455+Z491</f>
        <v>0</v>
      </c>
      <c r="AA515" s="4">
        <f>AA418+AA455+AA491</f>
        <v>0</v>
      </c>
      <c r="AB515" s="5">
        <f>AB418+AB455+AB491</f>
        <v>0</v>
      </c>
      <c r="AC515" s="4"/>
      <c r="AD515" s="109" t="b">
        <f t="shared" si="290"/>
        <v>1</v>
      </c>
      <c r="AE515" s="109" t="b">
        <f t="shared" si="291"/>
        <v>1</v>
      </c>
    </row>
    <row r="516" spans="1:31" s="176" customFormat="1" ht="31.5">
      <c r="A516" s="4"/>
      <c r="B516" s="4" t="s">
        <v>345</v>
      </c>
      <c r="C516" s="4">
        <f>C442+C478+C513</f>
        <v>0</v>
      </c>
      <c r="D516" s="5">
        <f>D442+D478+D513</f>
        <v>0</v>
      </c>
      <c r="E516" s="4">
        <f>E442+E478+E513</f>
        <v>0</v>
      </c>
      <c r="F516" s="5">
        <f>F442+F478+F513</f>
        <v>0</v>
      </c>
      <c r="G516" s="175" t="e">
        <f t="shared" si="292"/>
        <v>#DIV/0!</v>
      </c>
      <c r="H516" s="175" t="e">
        <f t="shared" si="293"/>
        <v>#DIV/0!</v>
      </c>
      <c r="I516" s="4">
        <f t="shared" ref="I516:N516" si="326">I442+I478+I513</f>
        <v>0</v>
      </c>
      <c r="J516" s="5">
        <f>J442+J478+J513</f>
        <v>0</v>
      </c>
      <c r="K516" s="4">
        <f t="shared" si="326"/>
        <v>0</v>
      </c>
      <c r="L516" s="5">
        <f t="shared" si="326"/>
        <v>0</v>
      </c>
      <c r="M516" s="4">
        <f t="shared" si="326"/>
        <v>0</v>
      </c>
      <c r="N516" s="5">
        <f t="shared" si="326"/>
        <v>0</v>
      </c>
      <c r="O516" s="4"/>
      <c r="P516" s="4">
        <f t="shared" ref="P516:W516" si="327">P442+P478+P513</f>
        <v>0</v>
      </c>
      <c r="Q516" s="5">
        <f t="shared" si="327"/>
        <v>0</v>
      </c>
      <c r="R516" s="4">
        <f t="shared" si="327"/>
        <v>0</v>
      </c>
      <c r="S516" s="5">
        <f t="shared" si="327"/>
        <v>0</v>
      </c>
      <c r="T516" s="4">
        <f t="shared" si="327"/>
        <v>0</v>
      </c>
      <c r="U516" s="5">
        <f t="shared" si="327"/>
        <v>0</v>
      </c>
      <c r="V516" s="4">
        <f t="shared" si="327"/>
        <v>0</v>
      </c>
      <c r="W516" s="5">
        <f t="shared" si="327"/>
        <v>0</v>
      </c>
      <c r="X516" s="4"/>
      <c r="Y516" s="4">
        <f>Y442+Y478+Y513</f>
        <v>0</v>
      </c>
      <c r="Z516" s="5">
        <f>Z442+Z478+Z513</f>
        <v>0</v>
      </c>
      <c r="AA516" s="4">
        <f>AA442+AA478+AA513</f>
        <v>0</v>
      </c>
      <c r="AB516" s="5">
        <f>AB442+AB478+AB513</f>
        <v>0</v>
      </c>
      <c r="AC516" s="4"/>
      <c r="AD516" s="109" t="b">
        <f t="shared" si="290"/>
        <v>1</v>
      </c>
      <c r="AE516" s="109" t="b">
        <f t="shared" si="291"/>
        <v>1</v>
      </c>
    </row>
    <row r="517" spans="1:31" s="176" customFormat="1" ht="63">
      <c r="A517" s="4"/>
      <c r="B517" s="4" t="s">
        <v>346</v>
      </c>
      <c r="C517" s="4">
        <f>C516+C515</f>
        <v>0</v>
      </c>
      <c r="D517" s="5">
        <f>D516+D515</f>
        <v>0</v>
      </c>
      <c r="E517" s="4">
        <f>E516+E515</f>
        <v>0</v>
      </c>
      <c r="F517" s="5">
        <f>F516+F515</f>
        <v>0</v>
      </c>
      <c r="G517" s="175" t="e">
        <f t="shared" si="292"/>
        <v>#DIV/0!</v>
      </c>
      <c r="H517" s="175" t="e">
        <f t="shared" si="293"/>
        <v>#DIV/0!</v>
      </c>
      <c r="I517" s="4">
        <f t="shared" ref="I517:N517" si="328">I516+I515</f>
        <v>0</v>
      </c>
      <c r="J517" s="5">
        <f t="shared" si="328"/>
        <v>0</v>
      </c>
      <c r="K517" s="4">
        <f t="shared" si="328"/>
        <v>0</v>
      </c>
      <c r="L517" s="5">
        <f t="shared" si="328"/>
        <v>0</v>
      </c>
      <c r="M517" s="4">
        <f t="shared" si="328"/>
        <v>0</v>
      </c>
      <c r="N517" s="5">
        <f t="shared" si="328"/>
        <v>0</v>
      </c>
      <c r="O517" s="4"/>
      <c r="P517" s="4">
        <f t="shared" ref="P517:W517" si="329">P516+P515</f>
        <v>0</v>
      </c>
      <c r="Q517" s="5">
        <f t="shared" si="329"/>
        <v>0</v>
      </c>
      <c r="R517" s="4">
        <f t="shared" si="329"/>
        <v>0</v>
      </c>
      <c r="S517" s="5">
        <f t="shared" si="329"/>
        <v>0</v>
      </c>
      <c r="T517" s="4">
        <f t="shared" si="329"/>
        <v>0</v>
      </c>
      <c r="U517" s="5">
        <f t="shared" si="329"/>
        <v>0</v>
      </c>
      <c r="V517" s="4">
        <f t="shared" si="329"/>
        <v>0</v>
      </c>
      <c r="W517" s="5">
        <f t="shared" si="329"/>
        <v>0</v>
      </c>
      <c r="X517" s="4"/>
      <c r="Y517" s="4">
        <f>Y516+Y515</f>
        <v>0</v>
      </c>
      <c r="Z517" s="5">
        <f>Z516+Z515</f>
        <v>0</v>
      </c>
      <c r="AA517" s="4">
        <f>AA516+AA515</f>
        <v>0</v>
      </c>
      <c r="AB517" s="5">
        <f>AB516+AB515</f>
        <v>0</v>
      </c>
      <c r="AC517" s="4"/>
      <c r="AD517" s="109" t="b">
        <f t="shared" si="290"/>
        <v>1</v>
      </c>
      <c r="AE517" s="109" t="b">
        <f t="shared" si="291"/>
        <v>1</v>
      </c>
    </row>
    <row r="518" spans="1:31" s="176" customFormat="1" ht="31.5">
      <c r="A518" s="4"/>
      <c r="B518" s="4" t="s">
        <v>347</v>
      </c>
      <c r="C518" s="4"/>
      <c r="D518" s="5">
        <f>D405+D517</f>
        <v>788.78689120000013</v>
      </c>
      <c r="E518" s="4"/>
      <c r="F518" s="5">
        <f>F405+F517</f>
        <v>499.29654999999997</v>
      </c>
      <c r="G518" s="175" t="e">
        <f t="shared" si="292"/>
        <v>#DIV/0!</v>
      </c>
      <c r="H518" s="175">
        <f t="shared" si="293"/>
        <v>0.63299296117917014</v>
      </c>
      <c r="I518" s="4"/>
      <c r="J518" s="5">
        <f>J405+J517</f>
        <v>146.72234120000002</v>
      </c>
      <c r="K518" s="4"/>
      <c r="L518" s="5">
        <f>L405+L517</f>
        <v>142.76799999999997</v>
      </c>
      <c r="M518" s="4"/>
      <c r="N518" s="5">
        <f>N405+N517</f>
        <v>0</v>
      </c>
      <c r="O518" s="4"/>
      <c r="P518" s="4"/>
      <c r="Q518" s="5">
        <f>Q405+Q517</f>
        <v>615.31400000000008</v>
      </c>
      <c r="R518" s="4"/>
      <c r="S518" s="5">
        <f>S405+S517</f>
        <v>758.08199999999999</v>
      </c>
      <c r="T518" s="4"/>
      <c r="U518" s="5">
        <f>U405+U517</f>
        <v>142.76799999999997</v>
      </c>
      <c r="V518" s="4"/>
      <c r="W518" s="5">
        <f>W405+W517</f>
        <v>0</v>
      </c>
      <c r="X518" s="4"/>
      <c r="Y518" s="4"/>
      <c r="Z518" s="5">
        <f>Z405+Z517</f>
        <v>615.65400000000011</v>
      </c>
      <c r="AA518" s="4"/>
      <c r="AB518" s="5">
        <f>AB405+AB517</f>
        <v>758.42200000000014</v>
      </c>
      <c r="AC518" s="4"/>
      <c r="AD518" s="109" t="b">
        <f t="shared" si="290"/>
        <v>0</v>
      </c>
      <c r="AE518" s="109" t="b">
        <f t="shared" si="291"/>
        <v>1</v>
      </c>
    </row>
    <row r="519" spans="1:31">
      <c r="AD519" s="109" t="b">
        <f t="shared" si="290"/>
        <v>1</v>
      </c>
      <c r="AE519" s="109" t="b">
        <f t="shared" si="291"/>
        <v>1</v>
      </c>
    </row>
    <row r="520" spans="1:31" s="326" customFormat="1">
      <c r="B520" s="326" t="s">
        <v>273</v>
      </c>
      <c r="D520" s="327"/>
      <c r="F520" s="327"/>
      <c r="J520" s="327"/>
      <c r="L520" s="327"/>
      <c r="N520" s="327"/>
      <c r="Q520" s="328"/>
      <c r="S520" s="328">
        <f>(S393+S402)/S405</f>
        <v>5.936033305104197E-2</v>
      </c>
      <c r="U520" s="327"/>
      <c r="W520" s="327"/>
      <c r="Z520" s="327"/>
      <c r="AB520" s="327"/>
      <c r="AD520" s="329" t="b">
        <f>X520*Y520=Z520</f>
        <v>1</v>
      </c>
      <c r="AE520" s="329" t="b">
        <f>U520+W520+Z520=AB520</f>
        <v>1</v>
      </c>
    </row>
    <row r="521" spans="1:31">
      <c r="B521" s="8" t="s">
        <v>348</v>
      </c>
      <c r="Q521" s="10"/>
      <c r="S521" s="10">
        <f>(S395+S396+S397)/S405</f>
        <v>1.9464912766692787E-2</v>
      </c>
      <c r="AB521" s="9">
        <f>AB143+AB193+AB206+AB212+AB260+AB283+AB297+AB306+AB311+AB322+AB326+AB333+AB337+AB343+AB347+AB386+AB393+AB399+AB404+AB517</f>
        <v>758.42200000000003</v>
      </c>
      <c r="AD521" s="109" t="b">
        <f>X521*Y521=Z521</f>
        <v>1</v>
      </c>
      <c r="AE521" s="109" t="b">
        <f>U521+W521+Z521=AB521</f>
        <v>0</v>
      </c>
    </row>
    <row r="522" spans="1:31" ht="31.5">
      <c r="B522" s="8" t="s">
        <v>349</v>
      </c>
      <c r="Q522" s="10"/>
      <c r="S522" s="10">
        <f>S398/S405</f>
        <v>1.4840083262760493E-2</v>
      </c>
      <c r="AD522" s="109" t="b">
        <f>X522*Y522=Z522</f>
        <v>1</v>
      </c>
      <c r="AE522" s="109" t="b">
        <f>U522+W522+Z522=AB522</f>
        <v>1</v>
      </c>
    </row>
    <row r="523" spans="1:31">
      <c r="B523" s="8" t="s">
        <v>350</v>
      </c>
      <c r="Q523" s="10"/>
      <c r="S523" s="10">
        <f>S386/S405</f>
        <v>0.19360438580522948</v>
      </c>
      <c r="AD523" s="109" t="b">
        <f>X523*Y523=Z523</f>
        <v>1</v>
      </c>
      <c r="AE523" s="109" t="b">
        <f>U523+W523+Z523=AB523</f>
        <v>1</v>
      </c>
    </row>
  </sheetData>
  <mergeCells count="17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</mergeCells>
  <conditionalFormatting sqref="O493:O495">
    <cfRule type="cellIs" dxfId="2" priority="2" stopIfTrue="1" operator="equal">
      <formula>0</formula>
    </cfRule>
  </conditionalFormatting>
  <conditionalFormatting sqref="X493:X495">
    <cfRule type="cellIs" dxfId="1" priority="1" stopIfTrue="1" operator="equal">
      <formula>0</formula>
    </cfRule>
  </conditionalFormatting>
  <pageMargins left="0.7" right="0.7" top="0.3" bottom="0.31" header="0.3" footer="0.3"/>
  <pageSetup paperSize="9" scale="47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F531"/>
  <sheetViews>
    <sheetView tabSelected="1" view="pageBreakPreview" zoomScale="70" zoomScaleNormal="85" zoomScaleSheetLayoutView="70" workbookViewId="0">
      <pane xSplit="2" ySplit="3" topLeftCell="C508" activePane="bottomRight" state="frozen"/>
      <selection sqref="A1:XFD1048576"/>
      <selection pane="topRight" sqref="A1:XFD1048576"/>
      <selection pane="bottomLeft" sqref="A1:XFD1048576"/>
      <selection pane="bottomRight" activeCell="P163" sqref="P163"/>
    </sheetView>
  </sheetViews>
  <sheetFormatPr defaultRowHeight="15"/>
  <cols>
    <col min="1" max="1" width="8.140625" style="280" customWidth="1"/>
    <col min="2" max="2" width="43.140625" style="280" customWidth="1"/>
    <col min="3" max="3" width="10.140625" style="280" customWidth="1"/>
    <col min="4" max="4" width="12.42578125" style="302" customWidth="1"/>
    <col min="5" max="5" width="10.7109375" style="280" customWidth="1"/>
    <col min="6" max="6" width="13.5703125" style="302" customWidth="1"/>
    <col min="7" max="7" width="13" style="280" customWidth="1"/>
    <col min="8" max="8" width="12.7109375" style="280" customWidth="1"/>
    <col min="9" max="9" width="9.85546875" style="280" customWidth="1"/>
    <col min="10" max="10" width="11.28515625" style="302" customWidth="1"/>
    <col min="11" max="11" width="8" style="280" customWidth="1"/>
    <col min="12" max="12" width="12.42578125" style="302" customWidth="1"/>
    <col min="13" max="13" width="6.140625" style="280" hidden="1" customWidth="1"/>
    <col min="14" max="14" width="7" style="302" hidden="1" customWidth="1"/>
    <col min="15" max="15" width="10.28515625" style="280" customWidth="1"/>
    <col min="16" max="16" width="10.85546875" style="280" customWidth="1"/>
    <col min="17" max="17" width="13.140625" style="302" customWidth="1"/>
    <col min="18" max="18" width="11.42578125" style="280" customWidth="1"/>
    <col min="19" max="19" width="14.42578125" style="302" customWidth="1"/>
    <col min="20" max="20" width="9" style="280" customWidth="1"/>
    <col min="21" max="21" width="11.140625" style="302" customWidth="1"/>
    <col min="22" max="22" width="7" style="280" hidden="1" customWidth="1"/>
    <col min="23" max="23" width="7.42578125" style="302" hidden="1" customWidth="1"/>
    <col min="24" max="24" width="9.5703125" style="280" customWidth="1"/>
    <col min="25" max="25" width="11.28515625" style="280" customWidth="1"/>
    <col min="26" max="26" width="13.5703125" style="302" customWidth="1"/>
    <col min="27" max="27" width="11.28515625" style="280" customWidth="1"/>
    <col min="28" max="28" width="13" style="302" customWidth="1"/>
    <col min="29" max="29" width="28.42578125" style="280" customWidth="1"/>
    <col min="30" max="30" width="9.42578125" style="280" customWidth="1"/>
    <col min="31" max="31" width="9.5703125" style="280" bestFit="1" customWidth="1"/>
    <col min="32" max="32" width="9.140625" style="280"/>
    <col min="33" max="33" width="15.140625" style="280" bestFit="1" customWidth="1"/>
    <col min="34" max="256" width="9.140625" style="280"/>
    <col min="257" max="257" width="8.140625" style="280" customWidth="1"/>
    <col min="258" max="258" width="26.7109375" style="280" customWidth="1"/>
    <col min="259" max="259" width="10" style="280" customWidth="1"/>
    <col min="260" max="260" width="12.5703125" style="280" customWidth="1"/>
    <col min="261" max="261" width="9.85546875" style="280" customWidth="1"/>
    <col min="262" max="262" width="12.5703125" style="280" customWidth="1"/>
    <col min="263" max="263" width="9.28515625" style="280" customWidth="1"/>
    <col min="264" max="264" width="9.42578125" style="280" customWidth="1"/>
    <col min="265" max="265" width="9.5703125" style="280" customWidth="1"/>
    <col min="266" max="266" width="8.140625" style="280" customWidth="1"/>
    <col min="267" max="267" width="8.28515625" style="280" customWidth="1"/>
    <col min="268" max="268" width="10.85546875" style="280" customWidth="1"/>
    <col min="269" max="269" width="9.28515625" style="280" customWidth="1"/>
    <col min="270" max="270" width="12.28515625" style="280" customWidth="1"/>
    <col min="271" max="271" width="12" style="280" customWidth="1"/>
    <col min="272" max="272" width="10.28515625" style="280" customWidth="1"/>
    <col min="273" max="273" width="12" style="280" customWidth="1"/>
    <col min="274" max="274" width="11" style="280" customWidth="1"/>
    <col min="275" max="275" width="12.5703125" style="280" customWidth="1"/>
    <col min="276" max="276" width="8.5703125" style="280" customWidth="1"/>
    <col min="277" max="277" width="11.140625" style="280" customWidth="1"/>
    <col min="278" max="279" width="10.42578125" style="280" customWidth="1"/>
    <col min="280" max="280" width="10.28515625" style="280" customWidth="1"/>
    <col min="281" max="281" width="12.42578125" style="280" customWidth="1"/>
    <col min="282" max="282" width="12.28515625" style="280" customWidth="1"/>
    <col min="283" max="283" width="11.28515625" style="280" customWidth="1"/>
    <col min="284" max="284" width="12.85546875" style="280" customWidth="1"/>
    <col min="285" max="285" width="26.42578125" style="280" customWidth="1"/>
    <col min="286" max="286" width="16" style="280" bestFit="1" customWidth="1"/>
    <col min="287" max="287" width="9.5703125" style="280" bestFit="1" customWidth="1"/>
    <col min="288" max="512" width="9.140625" style="280"/>
    <col min="513" max="513" width="8.140625" style="280" customWidth="1"/>
    <col min="514" max="514" width="26.7109375" style="280" customWidth="1"/>
    <col min="515" max="515" width="10" style="280" customWidth="1"/>
    <col min="516" max="516" width="12.5703125" style="280" customWidth="1"/>
    <col min="517" max="517" width="9.85546875" style="280" customWidth="1"/>
    <col min="518" max="518" width="12.5703125" style="280" customWidth="1"/>
    <col min="519" max="519" width="9.28515625" style="280" customWidth="1"/>
    <col min="520" max="520" width="9.42578125" style="280" customWidth="1"/>
    <col min="521" max="521" width="9.5703125" style="280" customWidth="1"/>
    <col min="522" max="522" width="8.140625" style="280" customWidth="1"/>
    <col min="523" max="523" width="8.28515625" style="280" customWidth="1"/>
    <col min="524" max="524" width="10.85546875" style="280" customWidth="1"/>
    <col min="525" max="525" width="9.28515625" style="280" customWidth="1"/>
    <col min="526" max="526" width="12.28515625" style="280" customWidth="1"/>
    <col min="527" max="527" width="12" style="280" customWidth="1"/>
    <col min="528" max="528" width="10.28515625" style="280" customWidth="1"/>
    <col min="529" max="529" width="12" style="280" customWidth="1"/>
    <col min="530" max="530" width="11" style="280" customWidth="1"/>
    <col min="531" max="531" width="12.5703125" style="280" customWidth="1"/>
    <col min="532" max="532" width="8.5703125" style="280" customWidth="1"/>
    <col min="533" max="533" width="11.140625" style="280" customWidth="1"/>
    <col min="534" max="535" width="10.42578125" style="280" customWidth="1"/>
    <col min="536" max="536" width="10.28515625" style="280" customWidth="1"/>
    <col min="537" max="537" width="12.42578125" style="280" customWidth="1"/>
    <col min="538" max="538" width="12.28515625" style="280" customWidth="1"/>
    <col min="539" max="539" width="11.28515625" style="280" customWidth="1"/>
    <col min="540" max="540" width="12.85546875" style="280" customWidth="1"/>
    <col min="541" max="541" width="26.42578125" style="280" customWidth="1"/>
    <col min="542" max="542" width="16" style="280" bestFit="1" customWidth="1"/>
    <col min="543" max="543" width="9.5703125" style="280" bestFit="1" customWidth="1"/>
    <col min="544" max="768" width="9.140625" style="280"/>
    <col min="769" max="769" width="8.140625" style="280" customWidth="1"/>
    <col min="770" max="770" width="26.7109375" style="280" customWidth="1"/>
    <col min="771" max="771" width="10" style="280" customWidth="1"/>
    <col min="772" max="772" width="12.5703125" style="280" customWidth="1"/>
    <col min="773" max="773" width="9.85546875" style="280" customWidth="1"/>
    <col min="774" max="774" width="12.5703125" style="280" customWidth="1"/>
    <col min="775" max="775" width="9.28515625" style="280" customWidth="1"/>
    <col min="776" max="776" width="9.42578125" style="280" customWidth="1"/>
    <col min="777" max="777" width="9.5703125" style="280" customWidth="1"/>
    <col min="778" max="778" width="8.140625" style="280" customWidth="1"/>
    <col min="779" max="779" width="8.28515625" style="280" customWidth="1"/>
    <col min="780" max="780" width="10.85546875" style="280" customWidth="1"/>
    <col min="781" max="781" width="9.28515625" style="280" customWidth="1"/>
    <col min="782" max="782" width="12.28515625" style="280" customWidth="1"/>
    <col min="783" max="783" width="12" style="280" customWidth="1"/>
    <col min="784" max="784" width="10.28515625" style="280" customWidth="1"/>
    <col min="785" max="785" width="12" style="280" customWidth="1"/>
    <col min="786" max="786" width="11" style="280" customWidth="1"/>
    <col min="787" max="787" width="12.5703125" style="280" customWidth="1"/>
    <col min="788" max="788" width="8.5703125" style="280" customWidth="1"/>
    <col min="789" max="789" width="11.140625" style="280" customWidth="1"/>
    <col min="790" max="791" width="10.42578125" style="280" customWidth="1"/>
    <col min="792" max="792" width="10.28515625" style="280" customWidth="1"/>
    <col min="793" max="793" width="12.42578125" style="280" customWidth="1"/>
    <col min="794" max="794" width="12.28515625" style="280" customWidth="1"/>
    <col min="795" max="795" width="11.28515625" style="280" customWidth="1"/>
    <col min="796" max="796" width="12.85546875" style="280" customWidth="1"/>
    <col min="797" max="797" width="26.42578125" style="280" customWidth="1"/>
    <col min="798" max="798" width="16" style="280" bestFit="1" customWidth="1"/>
    <col min="799" max="799" width="9.5703125" style="280" bestFit="1" customWidth="1"/>
    <col min="800" max="1024" width="9.140625" style="280"/>
    <col min="1025" max="1025" width="8.140625" style="280" customWidth="1"/>
    <col min="1026" max="1026" width="26.7109375" style="280" customWidth="1"/>
    <col min="1027" max="1027" width="10" style="280" customWidth="1"/>
    <col min="1028" max="1028" width="12.5703125" style="280" customWidth="1"/>
    <col min="1029" max="1029" width="9.85546875" style="280" customWidth="1"/>
    <col min="1030" max="1030" width="12.5703125" style="280" customWidth="1"/>
    <col min="1031" max="1031" width="9.28515625" style="280" customWidth="1"/>
    <col min="1032" max="1032" width="9.42578125" style="280" customWidth="1"/>
    <col min="1033" max="1033" width="9.5703125" style="280" customWidth="1"/>
    <col min="1034" max="1034" width="8.140625" style="280" customWidth="1"/>
    <col min="1035" max="1035" width="8.28515625" style="280" customWidth="1"/>
    <col min="1036" max="1036" width="10.85546875" style="280" customWidth="1"/>
    <col min="1037" max="1037" width="9.28515625" style="280" customWidth="1"/>
    <col min="1038" max="1038" width="12.28515625" style="280" customWidth="1"/>
    <col min="1039" max="1039" width="12" style="280" customWidth="1"/>
    <col min="1040" max="1040" width="10.28515625" style="280" customWidth="1"/>
    <col min="1041" max="1041" width="12" style="280" customWidth="1"/>
    <col min="1042" max="1042" width="11" style="280" customWidth="1"/>
    <col min="1043" max="1043" width="12.5703125" style="280" customWidth="1"/>
    <col min="1044" max="1044" width="8.5703125" style="280" customWidth="1"/>
    <col min="1045" max="1045" width="11.140625" style="280" customWidth="1"/>
    <col min="1046" max="1047" width="10.42578125" style="280" customWidth="1"/>
    <col min="1048" max="1048" width="10.28515625" style="280" customWidth="1"/>
    <col min="1049" max="1049" width="12.42578125" style="280" customWidth="1"/>
    <col min="1050" max="1050" width="12.28515625" style="280" customWidth="1"/>
    <col min="1051" max="1051" width="11.28515625" style="280" customWidth="1"/>
    <col min="1052" max="1052" width="12.85546875" style="280" customWidth="1"/>
    <col min="1053" max="1053" width="26.42578125" style="280" customWidth="1"/>
    <col min="1054" max="1054" width="16" style="280" bestFit="1" customWidth="1"/>
    <col min="1055" max="1055" width="9.5703125" style="280" bestFit="1" customWidth="1"/>
    <col min="1056" max="1280" width="9.140625" style="280"/>
    <col min="1281" max="1281" width="8.140625" style="280" customWidth="1"/>
    <col min="1282" max="1282" width="26.7109375" style="280" customWidth="1"/>
    <col min="1283" max="1283" width="10" style="280" customWidth="1"/>
    <col min="1284" max="1284" width="12.5703125" style="280" customWidth="1"/>
    <col min="1285" max="1285" width="9.85546875" style="280" customWidth="1"/>
    <col min="1286" max="1286" width="12.5703125" style="280" customWidth="1"/>
    <col min="1287" max="1287" width="9.28515625" style="280" customWidth="1"/>
    <col min="1288" max="1288" width="9.42578125" style="280" customWidth="1"/>
    <col min="1289" max="1289" width="9.5703125" style="280" customWidth="1"/>
    <col min="1290" max="1290" width="8.140625" style="280" customWidth="1"/>
    <col min="1291" max="1291" width="8.28515625" style="280" customWidth="1"/>
    <col min="1292" max="1292" width="10.85546875" style="280" customWidth="1"/>
    <col min="1293" max="1293" width="9.28515625" style="280" customWidth="1"/>
    <col min="1294" max="1294" width="12.28515625" style="280" customWidth="1"/>
    <col min="1295" max="1295" width="12" style="280" customWidth="1"/>
    <col min="1296" max="1296" width="10.28515625" style="280" customWidth="1"/>
    <col min="1297" max="1297" width="12" style="280" customWidth="1"/>
    <col min="1298" max="1298" width="11" style="280" customWidth="1"/>
    <col min="1299" max="1299" width="12.5703125" style="280" customWidth="1"/>
    <col min="1300" max="1300" width="8.5703125" style="280" customWidth="1"/>
    <col min="1301" max="1301" width="11.140625" style="280" customWidth="1"/>
    <col min="1302" max="1303" width="10.42578125" style="280" customWidth="1"/>
    <col min="1304" max="1304" width="10.28515625" style="280" customWidth="1"/>
    <col min="1305" max="1305" width="12.42578125" style="280" customWidth="1"/>
    <col min="1306" max="1306" width="12.28515625" style="280" customWidth="1"/>
    <col min="1307" max="1307" width="11.28515625" style="280" customWidth="1"/>
    <col min="1308" max="1308" width="12.85546875" style="280" customWidth="1"/>
    <col min="1309" max="1309" width="26.42578125" style="280" customWidth="1"/>
    <col min="1310" max="1310" width="16" style="280" bestFit="1" customWidth="1"/>
    <col min="1311" max="1311" width="9.5703125" style="280" bestFit="1" customWidth="1"/>
    <col min="1312" max="1536" width="9.140625" style="280"/>
    <col min="1537" max="1537" width="8.140625" style="280" customWidth="1"/>
    <col min="1538" max="1538" width="26.7109375" style="280" customWidth="1"/>
    <col min="1539" max="1539" width="10" style="280" customWidth="1"/>
    <col min="1540" max="1540" width="12.5703125" style="280" customWidth="1"/>
    <col min="1541" max="1541" width="9.85546875" style="280" customWidth="1"/>
    <col min="1542" max="1542" width="12.5703125" style="280" customWidth="1"/>
    <col min="1543" max="1543" width="9.28515625" style="280" customWidth="1"/>
    <col min="1544" max="1544" width="9.42578125" style="280" customWidth="1"/>
    <col min="1545" max="1545" width="9.5703125" style="280" customWidth="1"/>
    <col min="1546" max="1546" width="8.140625" style="280" customWidth="1"/>
    <col min="1547" max="1547" width="8.28515625" style="280" customWidth="1"/>
    <col min="1548" max="1548" width="10.85546875" style="280" customWidth="1"/>
    <col min="1549" max="1549" width="9.28515625" style="280" customWidth="1"/>
    <col min="1550" max="1550" width="12.28515625" style="280" customWidth="1"/>
    <col min="1551" max="1551" width="12" style="280" customWidth="1"/>
    <col min="1552" max="1552" width="10.28515625" style="280" customWidth="1"/>
    <col min="1553" max="1553" width="12" style="280" customWidth="1"/>
    <col min="1554" max="1554" width="11" style="280" customWidth="1"/>
    <col min="1555" max="1555" width="12.5703125" style="280" customWidth="1"/>
    <col min="1556" max="1556" width="8.5703125" style="280" customWidth="1"/>
    <col min="1557" max="1557" width="11.140625" style="280" customWidth="1"/>
    <col min="1558" max="1559" width="10.42578125" style="280" customWidth="1"/>
    <col min="1560" max="1560" width="10.28515625" style="280" customWidth="1"/>
    <col min="1561" max="1561" width="12.42578125" style="280" customWidth="1"/>
    <col min="1562" max="1562" width="12.28515625" style="280" customWidth="1"/>
    <col min="1563" max="1563" width="11.28515625" style="280" customWidth="1"/>
    <col min="1564" max="1564" width="12.85546875" style="280" customWidth="1"/>
    <col min="1565" max="1565" width="26.42578125" style="280" customWidth="1"/>
    <col min="1566" max="1566" width="16" style="280" bestFit="1" customWidth="1"/>
    <col min="1567" max="1567" width="9.5703125" style="280" bestFit="1" customWidth="1"/>
    <col min="1568" max="1792" width="9.140625" style="280"/>
    <col min="1793" max="1793" width="8.140625" style="280" customWidth="1"/>
    <col min="1794" max="1794" width="26.7109375" style="280" customWidth="1"/>
    <col min="1795" max="1795" width="10" style="280" customWidth="1"/>
    <col min="1796" max="1796" width="12.5703125" style="280" customWidth="1"/>
    <col min="1797" max="1797" width="9.85546875" style="280" customWidth="1"/>
    <col min="1798" max="1798" width="12.5703125" style="280" customWidth="1"/>
    <col min="1799" max="1799" width="9.28515625" style="280" customWidth="1"/>
    <col min="1800" max="1800" width="9.42578125" style="280" customWidth="1"/>
    <col min="1801" max="1801" width="9.5703125" style="280" customWidth="1"/>
    <col min="1802" max="1802" width="8.140625" style="280" customWidth="1"/>
    <col min="1803" max="1803" width="8.28515625" style="280" customWidth="1"/>
    <col min="1804" max="1804" width="10.85546875" style="280" customWidth="1"/>
    <col min="1805" max="1805" width="9.28515625" style="280" customWidth="1"/>
    <col min="1806" max="1806" width="12.28515625" style="280" customWidth="1"/>
    <col min="1807" max="1807" width="12" style="280" customWidth="1"/>
    <col min="1808" max="1808" width="10.28515625" style="280" customWidth="1"/>
    <col min="1809" max="1809" width="12" style="280" customWidth="1"/>
    <col min="1810" max="1810" width="11" style="280" customWidth="1"/>
    <col min="1811" max="1811" width="12.5703125" style="280" customWidth="1"/>
    <col min="1812" max="1812" width="8.5703125" style="280" customWidth="1"/>
    <col min="1813" max="1813" width="11.140625" style="280" customWidth="1"/>
    <col min="1814" max="1815" width="10.42578125" style="280" customWidth="1"/>
    <col min="1816" max="1816" width="10.28515625" style="280" customWidth="1"/>
    <col min="1817" max="1817" width="12.42578125" style="280" customWidth="1"/>
    <col min="1818" max="1818" width="12.28515625" style="280" customWidth="1"/>
    <col min="1819" max="1819" width="11.28515625" style="280" customWidth="1"/>
    <col min="1820" max="1820" width="12.85546875" style="280" customWidth="1"/>
    <col min="1821" max="1821" width="26.42578125" style="280" customWidth="1"/>
    <col min="1822" max="1822" width="16" style="280" bestFit="1" customWidth="1"/>
    <col min="1823" max="1823" width="9.5703125" style="280" bestFit="1" customWidth="1"/>
    <col min="1824" max="2048" width="9.140625" style="280"/>
    <col min="2049" max="2049" width="8.140625" style="280" customWidth="1"/>
    <col min="2050" max="2050" width="26.7109375" style="280" customWidth="1"/>
    <col min="2051" max="2051" width="10" style="280" customWidth="1"/>
    <col min="2052" max="2052" width="12.5703125" style="280" customWidth="1"/>
    <col min="2053" max="2053" width="9.85546875" style="280" customWidth="1"/>
    <col min="2054" max="2054" width="12.5703125" style="280" customWidth="1"/>
    <col min="2055" max="2055" width="9.28515625" style="280" customWidth="1"/>
    <col min="2056" max="2056" width="9.42578125" style="280" customWidth="1"/>
    <col min="2057" max="2057" width="9.5703125" style="280" customWidth="1"/>
    <col min="2058" max="2058" width="8.140625" style="280" customWidth="1"/>
    <col min="2059" max="2059" width="8.28515625" style="280" customWidth="1"/>
    <col min="2060" max="2060" width="10.85546875" style="280" customWidth="1"/>
    <col min="2061" max="2061" width="9.28515625" style="280" customWidth="1"/>
    <col min="2062" max="2062" width="12.28515625" style="280" customWidth="1"/>
    <col min="2063" max="2063" width="12" style="280" customWidth="1"/>
    <col min="2064" max="2064" width="10.28515625" style="280" customWidth="1"/>
    <col min="2065" max="2065" width="12" style="280" customWidth="1"/>
    <col min="2066" max="2066" width="11" style="280" customWidth="1"/>
    <col min="2067" max="2067" width="12.5703125" style="280" customWidth="1"/>
    <col min="2068" max="2068" width="8.5703125" style="280" customWidth="1"/>
    <col min="2069" max="2069" width="11.140625" style="280" customWidth="1"/>
    <col min="2070" max="2071" width="10.42578125" style="280" customWidth="1"/>
    <col min="2072" max="2072" width="10.28515625" style="280" customWidth="1"/>
    <col min="2073" max="2073" width="12.42578125" style="280" customWidth="1"/>
    <col min="2074" max="2074" width="12.28515625" style="280" customWidth="1"/>
    <col min="2075" max="2075" width="11.28515625" style="280" customWidth="1"/>
    <col min="2076" max="2076" width="12.85546875" style="280" customWidth="1"/>
    <col min="2077" max="2077" width="26.42578125" style="280" customWidth="1"/>
    <col min="2078" max="2078" width="16" style="280" bestFit="1" customWidth="1"/>
    <col min="2079" max="2079" width="9.5703125" style="280" bestFit="1" customWidth="1"/>
    <col min="2080" max="2304" width="9.140625" style="280"/>
    <col min="2305" max="2305" width="8.140625" style="280" customWidth="1"/>
    <col min="2306" max="2306" width="26.7109375" style="280" customWidth="1"/>
    <col min="2307" max="2307" width="10" style="280" customWidth="1"/>
    <col min="2308" max="2308" width="12.5703125" style="280" customWidth="1"/>
    <col min="2309" max="2309" width="9.85546875" style="280" customWidth="1"/>
    <col min="2310" max="2310" width="12.5703125" style="280" customWidth="1"/>
    <col min="2311" max="2311" width="9.28515625" style="280" customWidth="1"/>
    <col min="2312" max="2312" width="9.42578125" style="280" customWidth="1"/>
    <col min="2313" max="2313" width="9.5703125" style="280" customWidth="1"/>
    <col min="2314" max="2314" width="8.140625" style="280" customWidth="1"/>
    <col min="2315" max="2315" width="8.28515625" style="280" customWidth="1"/>
    <col min="2316" max="2316" width="10.85546875" style="280" customWidth="1"/>
    <col min="2317" max="2317" width="9.28515625" style="280" customWidth="1"/>
    <col min="2318" max="2318" width="12.28515625" style="280" customWidth="1"/>
    <col min="2319" max="2319" width="12" style="280" customWidth="1"/>
    <col min="2320" max="2320" width="10.28515625" style="280" customWidth="1"/>
    <col min="2321" max="2321" width="12" style="280" customWidth="1"/>
    <col min="2322" max="2322" width="11" style="280" customWidth="1"/>
    <col min="2323" max="2323" width="12.5703125" style="280" customWidth="1"/>
    <col min="2324" max="2324" width="8.5703125" style="280" customWidth="1"/>
    <col min="2325" max="2325" width="11.140625" style="280" customWidth="1"/>
    <col min="2326" max="2327" width="10.42578125" style="280" customWidth="1"/>
    <col min="2328" max="2328" width="10.28515625" style="280" customWidth="1"/>
    <col min="2329" max="2329" width="12.42578125" style="280" customWidth="1"/>
    <col min="2330" max="2330" width="12.28515625" style="280" customWidth="1"/>
    <col min="2331" max="2331" width="11.28515625" style="280" customWidth="1"/>
    <col min="2332" max="2332" width="12.85546875" style="280" customWidth="1"/>
    <col min="2333" max="2333" width="26.42578125" style="280" customWidth="1"/>
    <col min="2334" max="2334" width="16" style="280" bestFit="1" customWidth="1"/>
    <col min="2335" max="2335" width="9.5703125" style="280" bestFit="1" customWidth="1"/>
    <col min="2336" max="2560" width="9.140625" style="280"/>
    <col min="2561" max="2561" width="8.140625" style="280" customWidth="1"/>
    <col min="2562" max="2562" width="26.7109375" style="280" customWidth="1"/>
    <col min="2563" max="2563" width="10" style="280" customWidth="1"/>
    <col min="2564" max="2564" width="12.5703125" style="280" customWidth="1"/>
    <col min="2565" max="2565" width="9.85546875" style="280" customWidth="1"/>
    <col min="2566" max="2566" width="12.5703125" style="280" customWidth="1"/>
    <col min="2567" max="2567" width="9.28515625" style="280" customWidth="1"/>
    <col min="2568" max="2568" width="9.42578125" style="280" customWidth="1"/>
    <col min="2569" max="2569" width="9.5703125" style="280" customWidth="1"/>
    <col min="2570" max="2570" width="8.140625" style="280" customWidth="1"/>
    <col min="2571" max="2571" width="8.28515625" style="280" customWidth="1"/>
    <col min="2572" max="2572" width="10.85546875" style="280" customWidth="1"/>
    <col min="2573" max="2573" width="9.28515625" style="280" customWidth="1"/>
    <col min="2574" max="2574" width="12.28515625" style="280" customWidth="1"/>
    <col min="2575" max="2575" width="12" style="280" customWidth="1"/>
    <col min="2576" max="2576" width="10.28515625" style="280" customWidth="1"/>
    <col min="2577" max="2577" width="12" style="280" customWidth="1"/>
    <col min="2578" max="2578" width="11" style="280" customWidth="1"/>
    <col min="2579" max="2579" width="12.5703125" style="280" customWidth="1"/>
    <col min="2580" max="2580" width="8.5703125" style="280" customWidth="1"/>
    <col min="2581" max="2581" width="11.140625" style="280" customWidth="1"/>
    <col min="2582" max="2583" width="10.42578125" style="280" customWidth="1"/>
    <col min="2584" max="2584" width="10.28515625" style="280" customWidth="1"/>
    <col min="2585" max="2585" width="12.42578125" style="280" customWidth="1"/>
    <col min="2586" max="2586" width="12.28515625" style="280" customWidth="1"/>
    <col min="2587" max="2587" width="11.28515625" style="280" customWidth="1"/>
    <col min="2588" max="2588" width="12.85546875" style="280" customWidth="1"/>
    <col min="2589" max="2589" width="26.42578125" style="280" customWidth="1"/>
    <col min="2590" max="2590" width="16" style="280" bestFit="1" customWidth="1"/>
    <col min="2591" max="2591" width="9.5703125" style="280" bestFit="1" customWidth="1"/>
    <col min="2592" max="2816" width="9.140625" style="280"/>
    <col min="2817" max="2817" width="8.140625" style="280" customWidth="1"/>
    <col min="2818" max="2818" width="26.7109375" style="280" customWidth="1"/>
    <col min="2819" max="2819" width="10" style="280" customWidth="1"/>
    <col min="2820" max="2820" width="12.5703125" style="280" customWidth="1"/>
    <col min="2821" max="2821" width="9.85546875" style="280" customWidth="1"/>
    <col min="2822" max="2822" width="12.5703125" style="280" customWidth="1"/>
    <col min="2823" max="2823" width="9.28515625" style="280" customWidth="1"/>
    <col min="2824" max="2824" width="9.42578125" style="280" customWidth="1"/>
    <col min="2825" max="2825" width="9.5703125" style="280" customWidth="1"/>
    <col min="2826" max="2826" width="8.140625" style="280" customWidth="1"/>
    <col min="2827" max="2827" width="8.28515625" style="280" customWidth="1"/>
    <col min="2828" max="2828" width="10.85546875" style="280" customWidth="1"/>
    <col min="2829" max="2829" width="9.28515625" style="280" customWidth="1"/>
    <col min="2830" max="2830" width="12.28515625" style="280" customWidth="1"/>
    <col min="2831" max="2831" width="12" style="280" customWidth="1"/>
    <col min="2832" max="2832" width="10.28515625" style="280" customWidth="1"/>
    <col min="2833" max="2833" width="12" style="280" customWidth="1"/>
    <col min="2834" max="2834" width="11" style="280" customWidth="1"/>
    <col min="2835" max="2835" width="12.5703125" style="280" customWidth="1"/>
    <col min="2836" max="2836" width="8.5703125" style="280" customWidth="1"/>
    <col min="2837" max="2837" width="11.140625" style="280" customWidth="1"/>
    <col min="2838" max="2839" width="10.42578125" style="280" customWidth="1"/>
    <col min="2840" max="2840" width="10.28515625" style="280" customWidth="1"/>
    <col min="2841" max="2841" width="12.42578125" style="280" customWidth="1"/>
    <col min="2842" max="2842" width="12.28515625" style="280" customWidth="1"/>
    <col min="2843" max="2843" width="11.28515625" style="280" customWidth="1"/>
    <col min="2844" max="2844" width="12.85546875" style="280" customWidth="1"/>
    <col min="2845" max="2845" width="26.42578125" style="280" customWidth="1"/>
    <col min="2846" max="2846" width="16" style="280" bestFit="1" customWidth="1"/>
    <col min="2847" max="2847" width="9.5703125" style="280" bestFit="1" customWidth="1"/>
    <col min="2848" max="3072" width="9.140625" style="280"/>
    <col min="3073" max="3073" width="8.140625" style="280" customWidth="1"/>
    <col min="3074" max="3074" width="26.7109375" style="280" customWidth="1"/>
    <col min="3075" max="3075" width="10" style="280" customWidth="1"/>
    <col min="3076" max="3076" width="12.5703125" style="280" customWidth="1"/>
    <col min="3077" max="3077" width="9.85546875" style="280" customWidth="1"/>
    <col min="3078" max="3078" width="12.5703125" style="280" customWidth="1"/>
    <col min="3079" max="3079" width="9.28515625" style="280" customWidth="1"/>
    <col min="3080" max="3080" width="9.42578125" style="280" customWidth="1"/>
    <col min="3081" max="3081" width="9.5703125" style="280" customWidth="1"/>
    <col min="3082" max="3082" width="8.140625" style="280" customWidth="1"/>
    <col min="3083" max="3083" width="8.28515625" style="280" customWidth="1"/>
    <col min="3084" max="3084" width="10.85546875" style="280" customWidth="1"/>
    <col min="3085" max="3085" width="9.28515625" style="280" customWidth="1"/>
    <col min="3086" max="3086" width="12.28515625" style="280" customWidth="1"/>
    <col min="3087" max="3087" width="12" style="280" customWidth="1"/>
    <col min="3088" max="3088" width="10.28515625" style="280" customWidth="1"/>
    <col min="3089" max="3089" width="12" style="280" customWidth="1"/>
    <col min="3090" max="3090" width="11" style="280" customWidth="1"/>
    <col min="3091" max="3091" width="12.5703125" style="280" customWidth="1"/>
    <col min="3092" max="3092" width="8.5703125" style="280" customWidth="1"/>
    <col min="3093" max="3093" width="11.140625" style="280" customWidth="1"/>
    <col min="3094" max="3095" width="10.42578125" style="280" customWidth="1"/>
    <col min="3096" max="3096" width="10.28515625" style="280" customWidth="1"/>
    <col min="3097" max="3097" width="12.42578125" style="280" customWidth="1"/>
    <col min="3098" max="3098" width="12.28515625" style="280" customWidth="1"/>
    <col min="3099" max="3099" width="11.28515625" style="280" customWidth="1"/>
    <col min="3100" max="3100" width="12.85546875" style="280" customWidth="1"/>
    <col min="3101" max="3101" width="26.42578125" style="280" customWidth="1"/>
    <col min="3102" max="3102" width="16" style="280" bestFit="1" customWidth="1"/>
    <col min="3103" max="3103" width="9.5703125" style="280" bestFit="1" customWidth="1"/>
    <col min="3104" max="3328" width="9.140625" style="280"/>
    <col min="3329" max="3329" width="8.140625" style="280" customWidth="1"/>
    <col min="3330" max="3330" width="26.7109375" style="280" customWidth="1"/>
    <col min="3331" max="3331" width="10" style="280" customWidth="1"/>
    <col min="3332" max="3332" width="12.5703125" style="280" customWidth="1"/>
    <col min="3333" max="3333" width="9.85546875" style="280" customWidth="1"/>
    <col min="3334" max="3334" width="12.5703125" style="280" customWidth="1"/>
    <col min="3335" max="3335" width="9.28515625" style="280" customWidth="1"/>
    <col min="3336" max="3336" width="9.42578125" style="280" customWidth="1"/>
    <col min="3337" max="3337" width="9.5703125" style="280" customWidth="1"/>
    <col min="3338" max="3338" width="8.140625" style="280" customWidth="1"/>
    <col min="3339" max="3339" width="8.28515625" style="280" customWidth="1"/>
    <col min="3340" max="3340" width="10.85546875" style="280" customWidth="1"/>
    <col min="3341" max="3341" width="9.28515625" style="280" customWidth="1"/>
    <col min="3342" max="3342" width="12.28515625" style="280" customWidth="1"/>
    <col min="3343" max="3343" width="12" style="280" customWidth="1"/>
    <col min="3344" max="3344" width="10.28515625" style="280" customWidth="1"/>
    <col min="3345" max="3345" width="12" style="280" customWidth="1"/>
    <col min="3346" max="3346" width="11" style="280" customWidth="1"/>
    <col min="3347" max="3347" width="12.5703125" style="280" customWidth="1"/>
    <col min="3348" max="3348" width="8.5703125" style="280" customWidth="1"/>
    <col min="3349" max="3349" width="11.140625" style="280" customWidth="1"/>
    <col min="3350" max="3351" width="10.42578125" style="280" customWidth="1"/>
    <col min="3352" max="3352" width="10.28515625" style="280" customWidth="1"/>
    <col min="3353" max="3353" width="12.42578125" style="280" customWidth="1"/>
    <col min="3354" max="3354" width="12.28515625" style="280" customWidth="1"/>
    <col min="3355" max="3355" width="11.28515625" style="280" customWidth="1"/>
    <col min="3356" max="3356" width="12.85546875" style="280" customWidth="1"/>
    <col min="3357" max="3357" width="26.42578125" style="280" customWidth="1"/>
    <col min="3358" max="3358" width="16" style="280" bestFit="1" customWidth="1"/>
    <col min="3359" max="3359" width="9.5703125" style="280" bestFit="1" customWidth="1"/>
    <col min="3360" max="3584" width="9.140625" style="280"/>
    <col min="3585" max="3585" width="8.140625" style="280" customWidth="1"/>
    <col min="3586" max="3586" width="26.7109375" style="280" customWidth="1"/>
    <col min="3587" max="3587" width="10" style="280" customWidth="1"/>
    <col min="3588" max="3588" width="12.5703125" style="280" customWidth="1"/>
    <col min="3589" max="3589" width="9.85546875" style="280" customWidth="1"/>
    <col min="3590" max="3590" width="12.5703125" style="280" customWidth="1"/>
    <col min="3591" max="3591" width="9.28515625" style="280" customWidth="1"/>
    <col min="3592" max="3592" width="9.42578125" style="280" customWidth="1"/>
    <col min="3593" max="3593" width="9.5703125" style="280" customWidth="1"/>
    <col min="3594" max="3594" width="8.140625" style="280" customWidth="1"/>
    <col min="3595" max="3595" width="8.28515625" style="280" customWidth="1"/>
    <col min="3596" max="3596" width="10.85546875" style="280" customWidth="1"/>
    <col min="3597" max="3597" width="9.28515625" style="280" customWidth="1"/>
    <col min="3598" max="3598" width="12.28515625" style="280" customWidth="1"/>
    <col min="3599" max="3599" width="12" style="280" customWidth="1"/>
    <col min="3600" max="3600" width="10.28515625" style="280" customWidth="1"/>
    <col min="3601" max="3601" width="12" style="280" customWidth="1"/>
    <col min="3602" max="3602" width="11" style="280" customWidth="1"/>
    <col min="3603" max="3603" width="12.5703125" style="280" customWidth="1"/>
    <col min="3604" max="3604" width="8.5703125" style="280" customWidth="1"/>
    <col min="3605" max="3605" width="11.140625" style="280" customWidth="1"/>
    <col min="3606" max="3607" width="10.42578125" style="280" customWidth="1"/>
    <col min="3608" max="3608" width="10.28515625" style="280" customWidth="1"/>
    <col min="3609" max="3609" width="12.42578125" style="280" customWidth="1"/>
    <col min="3610" max="3610" width="12.28515625" style="280" customWidth="1"/>
    <col min="3611" max="3611" width="11.28515625" style="280" customWidth="1"/>
    <col min="3612" max="3612" width="12.85546875" style="280" customWidth="1"/>
    <col min="3613" max="3613" width="26.42578125" style="280" customWidth="1"/>
    <col min="3614" max="3614" width="16" style="280" bestFit="1" customWidth="1"/>
    <col min="3615" max="3615" width="9.5703125" style="280" bestFit="1" customWidth="1"/>
    <col min="3616" max="3840" width="9.140625" style="280"/>
    <col min="3841" max="3841" width="8.140625" style="280" customWidth="1"/>
    <col min="3842" max="3842" width="26.7109375" style="280" customWidth="1"/>
    <col min="3843" max="3843" width="10" style="280" customWidth="1"/>
    <col min="3844" max="3844" width="12.5703125" style="280" customWidth="1"/>
    <col min="3845" max="3845" width="9.85546875" style="280" customWidth="1"/>
    <col min="3846" max="3846" width="12.5703125" style="280" customWidth="1"/>
    <col min="3847" max="3847" width="9.28515625" style="280" customWidth="1"/>
    <col min="3848" max="3848" width="9.42578125" style="280" customWidth="1"/>
    <col min="3849" max="3849" width="9.5703125" style="280" customWidth="1"/>
    <col min="3850" max="3850" width="8.140625" style="280" customWidth="1"/>
    <col min="3851" max="3851" width="8.28515625" style="280" customWidth="1"/>
    <col min="3852" max="3852" width="10.85546875" style="280" customWidth="1"/>
    <col min="3853" max="3853" width="9.28515625" style="280" customWidth="1"/>
    <col min="3854" max="3854" width="12.28515625" style="280" customWidth="1"/>
    <col min="3855" max="3855" width="12" style="280" customWidth="1"/>
    <col min="3856" max="3856" width="10.28515625" style="280" customWidth="1"/>
    <col min="3857" max="3857" width="12" style="280" customWidth="1"/>
    <col min="3858" max="3858" width="11" style="280" customWidth="1"/>
    <col min="3859" max="3859" width="12.5703125" style="280" customWidth="1"/>
    <col min="3860" max="3860" width="8.5703125" style="280" customWidth="1"/>
    <col min="3861" max="3861" width="11.140625" style="280" customWidth="1"/>
    <col min="3862" max="3863" width="10.42578125" style="280" customWidth="1"/>
    <col min="3864" max="3864" width="10.28515625" style="280" customWidth="1"/>
    <col min="3865" max="3865" width="12.42578125" style="280" customWidth="1"/>
    <col min="3866" max="3866" width="12.28515625" style="280" customWidth="1"/>
    <col min="3867" max="3867" width="11.28515625" style="280" customWidth="1"/>
    <col min="3868" max="3868" width="12.85546875" style="280" customWidth="1"/>
    <col min="3869" max="3869" width="26.42578125" style="280" customWidth="1"/>
    <col min="3870" max="3870" width="16" style="280" bestFit="1" customWidth="1"/>
    <col min="3871" max="3871" width="9.5703125" style="280" bestFit="1" customWidth="1"/>
    <col min="3872" max="4096" width="9.140625" style="280"/>
    <col min="4097" max="4097" width="8.140625" style="280" customWidth="1"/>
    <col min="4098" max="4098" width="26.7109375" style="280" customWidth="1"/>
    <col min="4099" max="4099" width="10" style="280" customWidth="1"/>
    <col min="4100" max="4100" width="12.5703125" style="280" customWidth="1"/>
    <col min="4101" max="4101" width="9.85546875" style="280" customWidth="1"/>
    <col min="4102" max="4102" width="12.5703125" style="280" customWidth="1"/>
    <col min="4103" max="4103" width="9.28515625" style="280" customWidth="1"/>
    <col min="4104" max="4104" width="9.42578125" style="280" customWidth="1"/>
    <col min="4105" max="4105" width="9.5703125" style="280" customWidth="1"/>
    <col min="4106" max="4106" width="8.140625" style="280" customWidth="1"/>
    <col min="4107" max="4107" width="8.28515625" style="280" customWidth="1"/>
    <col min="4108" max="4108" width="10.85546875" style="280" customWidth="1"/>
    <col min="4109" max="4109" width="9.28515625" style="280" customWidth="1"/>
    <col min="4110" max="4110" width="12.28515625" style="280" customWidth="1"/>
    <col min="4111" max="4111" width="12" style="280" customWidth="1"/>
    <col min="4112" max="4112" width="10.28515625" style="280" customWidth="1"/>
    <col min="4113" max="4113" width="12" style="280" customWidth="1"/>
    <col min="4114" max="4114" width="11" style="280" customWidth="1"/>
    <col min="4115" max="4115" width="12.5703125" style="280" customWidth="1"/>
    <col min="4116" max="4116" width="8.5703125" style="280" customWidth="1"/>
    <col min="4117" max="4117" width="11.140625" style="280" customWidth="1"/>
    <col min="4118" max="4119" width="10.42578125" style="280" customWidth="1"/>
    <col min="4120" max="4120" width="10.28515625" style="280" customWidth="1"/>
    <col min="4121" max="4121" width="12.42578125" style="280" customWidth="1"/>
    <col min="4122" max="4122" width="12.28515625" style="280" customWidth="1"/>
    <col min="4123" max="4123" width="11.28515625" style="280" customWidth="1"/>
    <col min="4124" max="4124" width="12.85546875" style="280" customWidth="1"/>
    <col min="4125" max="4125" width="26.42578125" style="280" customWidth="1"/>
    <col min="4126" max="4126" width="16" style="280" bestFit="1" customWidth="1"/>
    <col min="4127" max="4127" width="9.5703125" style="280" bestFit="1" customWidth="1"/>
    <col min="4128" max="4352" width="9.140625" style="280"/>
    <col min="4353" max="4353" width="8.140625" style="280" customWidth="1"/>
    <col min="4354" max="4354" width="26.7109375" style="280" customWidth="1"/>
    <col min="4355" max="4355" width="10" style="280" customWidth="1"/>
    <col min="4356" max="4356" width="12.5703125" style="280" customWidth="1"/>
    <col min="4357" max="4357" width="9.85546875" style="280" customWidth="1"/>
    <col min="4358" max="4358" width="12.5703125" style="280" customWidth="1"/>
    <col min="4359" max="4359" width="9.28515625" style="280" customWidth="1"/>
    <col min="4360" max="4360" width="9.42578125" style="280" customWidth="1"/>
    <col min="4361" max="4361" width="9.5703125" style="280" customWidth="1"/>
    <col min="4362" max="4362" width="8.140625" style="280" customWidth="1"/>
    <col min="4363" max="4363" width="8.28515625" style="280" customWidth="1"/>
    <col min="4364" max="4364" width="10.85546875" style="280" customWidth="1"/>
    <col min="4365" max="4365" width="9.28515625" style="280" customWidth="1"/>
    <col min="4366" max="4366" width="12.28515625" style="280" customWidth="1"/>
    <col min="4367" max="4367" width="12" style="280" customWidth="1"/>
    <col min="4368" max="4368" width="10.28515625" style="280" customWidth="1"/>
    <col min="4369" max="4369" width="12" style="280" customWidth="1"/>
    <col min="4370" max="4370" width="11" style="280" customWidth="1"/>
    <col min="4371" max="4371" width="12.5703125" style="280" customWidth="1"/>
    <col min="4372" max="4372" width="8.5703125" style="280" customWidth="1"/>
    <col min="4373" max="4373" width="11.140625" style="280" customWidth="1"/>
    <col min="4374" max="4375" width="10.42578125" style="280" customWidth="1"/>
    <col min="4376" max="4376" width="10.28515625" style="280" customWidth="1"/>
    <col min="4377" max="4377" width="12.42578125" style="280" customWidth="1"/>
    <col min="4378" max="4378" width="12.28515625" style="280" customWidth="1"/>
    <col min="4379" max="4379" width="11.28515625" style="280" customWidth="1"/>
    <col min="4380" max="4380" width="12.85546875" style="280" customWidth="1"/>
    <col min="4381" max="4381" width="26.42578125" style="280" customWidth="1"/>
    <col min="4382" max="4382" width="16" style="280" bestFit="1" customWidth="1"/>
    <col min="4383" max="4383" width="9.5703125" style="280" bestFit="1" customWidth="1"/>
    <col min="4384" max="4608" width="9.140625" style="280"/>
    <col min="4609" max="4609" width="8.140625" style="280" customWidth="1"/>
    <col min="4610" max="4610" width="26.7109375" style="280" customWidth="1"/>
    <col min="4611" max="4611" width="10" style="280" customWidth="1"/>
    <col min="4612" max="4612" width="12.5703125" style="280" customWidth="1"/>
    <col min="4613" max="4613" width="9.85546875" style="280" customWidth="1"/>
    <col min="4614" max="4614" width="12.5703125" style="280" customWidth="1"/>
    <col min="4615" max="4615" width="9.28515625" style="280" customWidth="1"/>
    <col min="4616" max="4616" width="9.42578125" style="280" customWidth="1"/>
    <col min="4617" max="4617" width="9.5703125" style="280" customWidth="1"/>
    <col min="4618" max="4618" width="8.140625" style="280" customWidth="1"/>
    <col min="4619" max="4619" width="8.28515625" style="280" customWidth="1"/>
    <col min="4620" max="4620" width="10.85546875" style="280" customWidth="1"/>
    <col min="4621" max="4621" width="9.28515625" style="280" customWidth="1"/>
    <col min="4622" max="4622" width="12.28515625" style="280" customWidth="1"/>
    <col min="4623" max="4623" width="12" style="280" customWidth="1"/>
    <col min="4624" max="4624" width="10.28515625" style="280" customWidth="1"/>
    <col min="4625" max="4625" width="12" style="280" customWidth="1"/>
    <col min="4626" max="4626" width="11" style="280" customWidth="1"/>
    <col min="4627" max="4627" width="12.5703125" style="280" customWidth="1"/>
    <col min="4628" max="4628" width="8.5703125" style="280" customWidth="1"/>
    <col min="4629" max="4629" width="11.140625" style="280" customWidth="1"/>
    <col min="4630" max="4631" width="10.42578125" style="280" customWidth="1"/>
    <col min="4632" max="4632" width="10.28515625" style="280" customWidth="1"/>
    <col min="4633" max="4633" width="12.42578125" style="280" customWidth="1"/>
    <col min="4634" max="4634" width="12.28515625" style="280" customWidth="1"/>
    <col min="4635" max="4635" width="11.28515625" style="280" customWidth="1"/>
    <col min="4636" max="4636" width="12.85546875" style="280" customWidth="1"/>
    <col min="4637" max="4637" width="26.42578125" style="280" customWidth="1"/>
    <col min="4638" max="4638" width="16" style="280" bestFit="1" customWidth="1"/>
    <col min="4639" max="4639" width="9.5703125" style="280" bestFit="1" customWidth="1"/>
    <col min="4640" max="4864" width="9.140625" style="280"/>
    <col min="4865" max="4865" width="8.140625" style="280" customWidth="1"/>
    <col min="4866" max="4866" width="26.7109375" style="280" customWidth="1"/>
    <col min="4867" max="4867" width="10" style="280" customWidth="1"/>
    <col min="4868" max="4868" width="12.5703125" style="280" customWidth="1"/>
    <col min="4869" max="4869" width="9.85546875" style="280" customWidth="1"/>
    <col min="4870" max="4870" width="12.5703125" style="280" customWidth="1"/>
    <col min="4871" max="4871" width="9.28515625" style="280" customWidth="1"/>
    <col min="4872" max="4872" width="9.42578125" style="280" customWidth="1"/>
    <col min="4873" max="4873" width="9.5703125" style="280" customWidth="1"/>
    <col min="4874" max="4874" width="8.140625" style="280" customWidth="1"/>
    <col min="4875" max="4875" width="8.28515625" style="280" customWidth="1"/>
    <col min="4876" max="4876" width="10.85546875" style="280" customWidth="1"/>
    <col min="4877" max="4877" width="9.28515625" style="280" customWidth="1"/>
    <col min="4878" max="4878" width="12.28515625" style="280" customWidth="1"/>
    <col min="4879" max="4879" width="12" style="280" customWidth="1"/>
    <col min="4880" max="4880" width="10.28515625" style="280" customWidth="1"/>
    <col min="4881" max="4881" width="12" style="280" customWidth="1"/>
    <col min="4882" max="4882" width="11" style="280" customWidth="1"/>
    <col min="4883" max="4883" width="12.5703125" style="280" customWidth="1"/>
    <col min="4884" max="4884" width="8.5703125" style="280" customWidth="1"/>
    <col min="4885" max="4885" width="11.140625" style="280" customWidth="1"/>
    <col min="4886" max="4887" width="10.42578125" style="280" customWidth="1"/>
    <col min="4888" max="4888" width="10.28515625" style="280" customWidth="1"/>
    <col min="4889" max="4889" width="12.42578125" style="280" customWidth="1"/>
    <col min="4890" max="4890" width="12.28515625" style="280" customWidth="1"/>
    <col min="4891" max="4891" width="11.28515625" style="280" customWidth="1"/>
    <col min="4892" max="4892" width="12.85546875" style="280" customWidth="1"/>
    <col min="4893" max="4893" width="26.42578125" style="280" customWidth="1"/>
    <col min="4894" max="4894" width="16" style="280" bestFit="1" customWidth="1"/>
    <col min="4895" max="4895" width="9.5703125" style="280" bestFit="1" customWidth="1"/>
    <col min="4896" max="5120" width="9.140625" style="280"/>
    <col min="5121" max="5121" width="8.140625" style="280" customWidth="1"/>
    <col min="5122" max="5122" width="26.7109375" style="280" customWidth="1"/>
    <col min="5123" max="5123" width="10" style="280" customWidth="1"/>
    <col min="5124" max="5124" width="12.5703125" style="280" customWidth="1"/>
    <col min="5125" max="5125" width="9.85546875" style="280" customWidth="1"/>
    <col min="5126" max="5126" width="12.5703125" style="280" customWidth="1"/>
    <col min="5127" max="5127" width="9.28515625" style="280" customWidth="1"/>
    <col min="5128" max="5128" width="9.42578125" style="280" customWidth="1"/>
    <col min="5129" max="5129" width="9.5703125" style="280" customWidth="1"/>
    <col min="5130" max="5130" width="8.140625" style="280" customWidth="1"/>
    <col min="5131" max="5131" width="8.28515625" style="280" customWidth="1"/>
    <col min="5132" max="5132" width="10.85546875" style="280" customWidth="1"/>
    <col min="5133" max="5133" width="9.28515625" style="280" customWidth="1"/>
    <col min="5134" max="5134" width="12.28515625" style="280" customWidth="1"/>
    <col min="5135" max="5135" width="12" style="280" customWidth="1"/>
    <col min="5136" max="5136" width="10.28515625" style="280" customWidth="1"/>
    <col min="5137" max="5137" width="12" style="280" customWidth="1"/>
    <col min="5138" max="5138" width="11" style="280" customWidth="1"/>
    <col min="5139" max="5139" width="12.5703125" style="280" customWidth="1"/>
    <col min="5140" max="5140" width="8.5703125" style="280" customWidth="1"/>
    <col min="5141" max="5141" width="11.140625" style="280" customWidth="1"/>
    <col min="5142" max="5143" width="10.42578125" style="280" customWidth="1"/>
    <col min="5144" max="5144" width="10.28515625" style="280" customWidth="1"/>
    <col min="5145" max="5145" width="12.42578125" style="280" customWidth="1"/>
    <col min="5146" max="5146" width="12.28515625" style="280" customWidth="1"/>
    <col min="5147" max="5147" width="11.28515625" style="280" customWidth="1"/>
    <col min="5148" max="5148" width="12.85546875" style="280" customWidth="1"/>
    <col min="5149" max="5149" width="26.42578125" style="280" customWidth="1"/>
    <col min="5150" max="5150" width="16" style="280" bestFit="1" customWidth="1"/>
    <col min="5151" max="5151" width="9.5703125" style="280" bestFit="1" customWidth="1"/>
    <col min="5152" max="5376" width="9.140625" style="280"/>
    <col min="5377" max="5377" width="8.140625" style="280" customWidth="1"/>
    <col min="5378" max="5378" width="26.7109375" style="280" customWidth="1"/>
    <col min="5379" max="5379" width="10" style="280" customWidth="1"/>
    <col min="5380" max="5380" width="12.5703125" style="280" customWidth="1"/>
    <col min="5381" max="5381" width="9.85546875" style="280" customWidth="1"/>
    <col min="5382" max="5382" width="12.5703125" style="280" customWidth="1"/>
    <col min="5383" max="5383" width="9.28515625" style="280" customWidth="1"/>
    <col min="5384" max="5384" width="9.42578125" style="280" customWidth="1"/>
    <col min="5385" max="5385" width="9.5703125" style="280" customWidth="1"/>
    <col min="5386" max="5386" width="8.140625" style="280" customWidth="1"/>
    <col min="5387" max="5387" width="8.28515625" style="280" customWidth="1"/>
    <col min="5388" max="5388" width="10.85546875" style="280" customWidth="1"/>
    <col min="5389" max="5389" width="9.28515625" style="280" customWidth="1"/>
    <col min="5390" max="5390" width="12.28515625" style="280" customWidth="1"/>
    <col min="5391" max="5391" width="12" style="280" customWidth="1"/>
    <col min="5392" max="5392" width="10.28515625" style="280" customWidth="1"/>
    <col min="5393" max="5393" width="12" style="280" customWidth="1"/>
    <col min="5394" max="5394" width="11" style="280" customWidth="1"/>
    <col min="5395" max="5395" width="12.5703125" style="280" customWidth="1"/>
    <col min="5396" max="5396" width="8.5703125" style="280" customWidth="1"/>
    <col min="5397" max="5397" width="11.140625" style="280" customWidth="1"/>
    <col min="5398" max="5399" width="10.42578125" style="280" customWidth="1"/>
    <col min="5400" max="5400" width="10.28515625" style="280" customWidth="1"/>
    <col min="5401" max="5401" width="12.42578125" style="280" customWidth="1"/>
    <col min="5402" max="5402" width="12.28515625" style="280" customWidth="1"/>
    <col min="5403" max="5403" width="11.28515625" style="280" customWidth="1"/>
    <col min="5404" max="5404" width="12.85546875" style="280" customWidth="1"/>
    <col min="5405" max="5405" width="26.42578125" style="280" customWidth="1"/>
    <col min="5406" max="5406" width="16" style="280" bestFit="1" customWidth="1"/>
    <col min="5407" max="5407" width="9.5703125" style="280" bestFit="1" customWidth="1"/>
    <col min="5408" max="5632" width="9.140625" style="280"/>
    <col min="5633" max="5633" width="8.140625" style="280" customWidth="1"/>
    <col min="5634" max="5634" width="26.7109375" style="280" customWidth="1"/>
    <col min="5635" max="5635" width="10" style="280" customWidth="1"/>
    <col min="5636" max="5636" width="12.5703125" style="280" customWidth="1"/>
    <col min="5637" max="5637" width="9.85546875" style="280" customWidth="1"/>
    <col min="5638" max="5638" width="12.5703125" style="280" customWidth="1"/>
    <col min="5639" max="5639" width="9.28515625" style="280" customWidth="1"/>
    <col min="5640" max="5640" width="9.42578125" style="280" customWidth="1"/>
    <col min="5641" max="5641" width="9.5703125" style="280" customWidth="1"/>
    <col min="5642" max="5642" width="8.140625" style="280" customWidth="1"/>
    <col min="5643" max="5643" width="8.28515625" style="280" customWidth="1"/>
    <col min="5644" max="5644" width="10.85546875" style="280" customWidth="1"/>
    <col min="5645" max="5645" width="9.28515625" style="280" customWidth="1"/>
    <col min="5646" max="5646" width="12.28515625" style="280" customWidth="1"/>
    <col min="5647" max="5647" width="12" style="280" customWidth="1"/>
    <col min="5648" max="5648" width="10.28515625" style="280" customWidth="1"/>
    <col min="5649" max="5649" width="12" style="280" customWidth="1"/>
    <col min="5650" max="5650" width="11" style="280" customWidth="1"/>
    <col min="5651" max="5651" width="12.5703125" style="280" customWidth="1"/>
    <col min="5652" max="5652" width="8.5703125" style="280" customWidth="1"/>
    <col min="5653" max="5653" width="11.140625" style="280" customWidth="1"/>
    <col min="5654" max="5655" width="10.42578125" style="280" customWidth="1"/>
    <col min="5656" max="5656" width="10.28515625" style="280" customWidth="1"/>
    <col min="5657" max="5657" width="12.42578125" style="280" customWidth="1"/>
    <col min="5658" max="5658" width="12.28515625" style="280" customWidth="1"/>
    <col min="5659" max="5659" width="11.28515625" style="280" customWidth="1"/>
    <col min="5660" max="5660" width="12.85546875" style="280" customWidth="1"/>
    <col min="5661" max="5661" width="26.42578125" style="280" customWidth="1"/>
    <col min="5662" max="5662" width="16" style="280" bestFit="1" customWidth="1"/>
    <col min="5663" max="5663" width="9.5703125" style="280" bestFit="1" customWidth="1"/>
    <col min="5664" max="5888" width="9.140625" style="280"/>
    <col min="5889" max="5889" width="8.140625" style="280" customWidth="1"/>
    <col min="5890" max="5890" width="26.7109375" style="280" customWidth="1"/>
    <col min="5891" max="5891" width="10" style="280" customWidth="1"/>
    <col min="5892" max="5892" width="12.5703125" style="280" customWidth="1"/>
    <col min="5893" max="5893" width="9.85546875" style="280" customWidth="1"/>
    <col min="5894" max="5894" width="12.5703125" style="280" customWidth="1"/>
    <col min="5895" max="5895" width="9.28515625" style="280" customWidth="1"/>
    <col min="5896" max="5896" width="9.42578125" style="280" customWidth="1"/>
    <col min="5897" max="5897" width="9.5703125" style="280" customWidth="1"/>
    <col min="5898" max="5898" width="8.140625" style="280" customWidth="1"/>
    <col min="5899" max="5899" width="8.28515625" style="280" customWidth="1"/>
    <col min="5900" max="5900" width="10.85546875" style="280" customWidth="1"/>
    <col min="5901" max="5901" width="9.28515625" style="280" customWidth="1"/>
    <col min="5902" max="5902" width="12.28515625" style="280" customWidth="1"/>
    <col min="5903" max="5903" width="12" style="280" customWidth="1"/>
    <col min="5904" max="5904" width="10.28515625" style="280" customWidth="1"/>
    <col min="5905" max="5905" width="12" style="280" customWidth="1"/>
    <col min="5906" max="5906" width="11" style="280" customWidth="1"/>
    <col min="5907" max="5907" width="12.5703125" style="280" customWidth="1"/>
    <col min="5908" max="5908" width="8.5703125" style="280" customWidth="1"/>
    <col min="5909" max="5909" width="11.140625" style="280" customWidth="1"/>
    <col min="5910" max="5911" width="10.42578125" style="280" customWidth="1"/>
    <col min="5912" max="5912" width="10.28515625" style="280" customWidth="1"/>
    <col min="5913" max="5913" width="12.42578125" style="280" customWidth="1"/>
    <col min="5914" max="5914" width="12.28515625" style="280" customWidth="1"/>
    <col min="5915" max="5915" width="11.28515625" style="280" customWidth="1"/>
    <col min="5916" max="5916" width="12.85546875" style="280" customWidth="1"/>
    <col min="5917" max="5917" width="26.42578125" style="280" customWidth="1"/>
    <col min="5918" max="5918" width="16" style="280" bestFit="1" customWidth="1"/>
    <col min="5919" max="5919" width="9.5703125" style="280" bestFit="1" customWidth="1"/>
    <col min="5920" max="6144" width="9.140625" style="280"/>
    <col min="6145" max="6145" width="8.140625" style="280" customWidth="1"/>
    <col min="6146" max="6146" width="26.7109375" style="280" customWidth="1"/>
    <col min="6147" max="6147" width="10" style="280" customWidth="1"/>
    <col min="6148" max="6148" width="12.5703125" style="280" customWidth="1"/>
    <col min="6149" max="6149" width="9.85546875" style="280" customWidth="1"/>
    <col min="6150" max="6150" width="12.5703125" style="280" customWidth="1"/>
    <col min="6151" max="6151" width="9.28515625" style="280" customWidth="1"/>
    <col min="6152" max="6152" width="9.42578125" style="280" customWidth="1"/>
    <col min="6153" max="6153" width="9.5703125" style="280" customWidth="1"/>
    <col min="6154" max="6154" width="8.140625" style="280" customWidth="1"/>
    <col min="6155" max="6155" width="8.28515625" style="280" customWidth="1"/>
    <col min="6156" max="6156" width="10.85546875" style="280" customWidth="1"/>
    <col min="6157" max="6157" width="9.28515625" style="280" customWidth="1"/>
    <col min="6158" max="6158" width="12.28515625" style="280" customWidth="1"/>
    <col min="6159" max="6159" width="12" style="280" customWidth="1"/>
    <col min="6160" max="6160" width="10.28515625" style="280" customWidth="1"/>
    <col min="6161" max="6161" width="12" style="280" customWidth="1"/>
    <col min="6162" max="6162" width="11" style="280" customWidth="1"/>
    <col min="6163" max="6163" width="12.5703125" style="280" customWidth="1"/>
    <col min="6164" max="6164" width="8.5703125" style="280" customWidth="1"/>
    <col min="6165" max="6165" width="11.140625" style="280" customWidth="1"/>
    <col min="6166" max="6167" width="10.42578125" style="280" customWidth="1"/>
    <col min="6168" max="6168" width="10.28515625" style="280" customWidth="1"/>
    <col min="6169" max="6169" width="12.42578125" style="280" customWidth="1"/>
    <col min="6170" max="6170" width="12.28515625" style="280" customWidth="1"/>
    <col min="6171" max="6171" width="11.28515625" style="280" customWidth="1"/>
    <col min="6172" max="6172" width="12.85546875" style="280" customWidth="1"/>
    <col min="6173" max="6173" width="26.42578125" style="280" customWidth="1"/>
    <col min="6174" max="6174" width="16" style="280" bestFit="1" customWidth="1"/>
    <col min="6175" max="6175" width="9.5703125" style="280" bestFit="1" customWidth="1"/>
    <col min="6176" max="6400" width="9.140625" style="280"/>
    <col min="6401" max="6401" width="8.140625" style="280" customWidth="1"/>
    <col min="6402" max="6402" width="26.7109375" style="280" customWidth="1"/>
    <col min="6403" max="6403" width="10" style="280" customWidth="1"/>
    <col min="6404" max="6404" width="12.5703125" style="280" customWidth="1"/>
    <col min="6405" max="6405" width="9.85546875" style="280" customWidth="1"/>
    <col min="6406" max="6406" width="12.5703125" style="280" customWidth="1"/>
    <col min="6407" max="6407" width="9.28515625" style="280" customWidth="1"/>
    <col min="6408" max="6408" width="9.42578125" style="280" customWidth="1"/>
    <col min="6409" max="6409" width="9.5703125" style="280" customWidth="1"/>
    <col min="6410" max="6410" width="8.140625" style="280" customWidth="1"/>
    <col min="6411" max="6411" width="8.28515625" style="280" customWidth="1"/>
    <col min="6412" max="6412" width="10.85546875" style="280" customWidth="1"/>
    <col min="6413" max="6413" width="9.28515625" style="280" customWidth="1"/>
    <col min="6414" max="6414" width="12.28515625" style="280" customWidth="1"/>
    <col min="6415" max="6415" width="12" style="280" customWidth="1"/>
    <col min="6416" max="6416" width="10.28515625" style="280" customWidth="1"/>
    <col min="6417" max="6417" width="12" style="280" customWidth="1"/>
    <col min="6418" max="6418" width="11" style="280" customWidth="1"/>
    <col min="6419" max="6419" width="12.5703125" style="280" customWidth="1"/>
    <col min="6420" max="6420" width="8.5703125" style="280" customWidth="1"/>
    <col min="6421" max="6421" width="11.140625" style="280" customWidth="1"/>
    <col min="6422" max="6423" width="10.42578125" style="280" customWidth="1"/>
    <col min="6424" max="6424" width="10.28515625" style="280" customWidth="1"/>
    <col min="6425" max="6425" width="12.42578125" style="280" customWidth="1"/>
    <col min="6426" max="6426" width="12.28515625" style="280" customWidth="1"/>
    <col min="6427" max="6427" width="11.28515625" style="280" customWidth="1"/>
    <col min="6428" max="6428" width="12.85546875" style="280" customWidth="1"/>
    <col min="6429" max="6429" width="26.42578125" style="280" customWidth="1"/>
    <col min="6430" max="6430" width="16" style="280" bestFit="1" customWidth="1"/>
    <col min="6431" max="6431" width="9.5703125" style="280" bestFit="1" customWidth="1"/>
    <col min="6432" max="6656" width="9.140625" style="280"/>
    <col min="6657" max="6657" width="8.140625" style="280" customWidth="1"/>
    <col min="6658" max="6658" width="26.7109375" style="280" customWidth="1"/>
    <col min="6659" max="6659" width="10" style="280" customWidth="1"/>
    <col min="6660" max="6660" width="12.5703125" style="280" customWidth="1"/>
    <col min="6661" max="6661" width="9.85546875" style="280" customWidth="1"/>
    <col min="6662" max="6662" width="12.5703125" style="280" customWidth="1"/>
    <col min="6663" max="6663" width="9.28515625" style="280" customWidth="1"/>
    <col min="6664" max="6664" width="9.42578125" style="280" customWidth="1"/>
    <col min="6665" max="6665" width="9.5703125" style="280" customWidth="1"/>
    <col min="6666" max="6666" width="8.140625" style="280" customWidth="1"/>
    <col min="6667" max="6667" width="8.28515625" style="280" customWidth="1"/>
    <col min="6668" max="6668" width="10.85546875" style="280" customWidth="1"/>
    <col min="6669" max="6669" width="9.28515625" style="280" customWidth="1"/>
    <col min="6670" max="6670" width="12.28515625" style="280" customWidth="1"/>
    <col min="6671" max="6671" width="12" style="280" customWidth="1"/>
    <col min="6672" max="6672" width="10.28515625" style="280" customWidth="1"/>
    <col min="6673" max="6673" width="12" style="280" customWidth="1"/>
    <col min="6674" max="6674" width="11" style="280" customWidth="1"/>
    <col min="6675" max="6675" width="12.5703125" style="280" customWidth="1"/>
    <col min="6676" max="6676" width="8.5703125" style="280" customWidth="1"/>
    <col min="6677" max="6677" width="11.140625" style="280" customWidth="1"/>
    <col min="6678" max="6679" width="10.42578125" style="280" customWidth="1"/>
    <col min="6680" max="6680" width="10.28515625" style="280" customWidth="1"/>
    <col min="6681" max="6681" width="12.42578125" style="280" customWidth="1"/>
    <col min="6682" max="6682" width="12.28515625" style="280" customWidth="1"/>
    <col min="6683" max="6683" width="11.28515625" style="280" customWidth="1"/>
    <col min="6684" max="6684" width="12.85546875" style="280" customWidth="1"/>
    <col min="6685" max="6685" width="26.42578125" style="280" customWidth="1"/>
    <col min="6686" max="6686" width="16" style="280" bestFit="1" customWidth="1"/>
    <col min="6687" max="6687" width="9.5703125" style="280" bestFit="1" customWidth="1"/>
    <col min="6688" max="6912" width="9.140625" style="280"/>
    <col min="6913" max="6913" width="8.140625" style="280" customWidth="1"/>
    <col min="6914" max="6914" width="26.7109375" style="280" customWidth="1"/>
    <col min="6915" max="6915" width="10" style="280" customWidth="1"/>
    <col min="6916" max="6916" width="12.5703125" style="280" customWidth="1"/>
    <col min="6917" max="6917" width="9.85546875" style="280" customWidth="1"/>
    <col min="6918" max="6918" width="12.5703125" style="280" customWidth="1"/>
    <col min="6919" max="6919" width="9.28515625" style="280" customWidth="1"/>
    <col min="6920" max="6920" width="9.42578125" style="280" customWidth="1"/>
    <col min="6921" max="6921" width="9.5703125" style="280" customWidth="1"/>
    <col min="6922" max="6922" width="8.140625" style="280" customWidth="1"/>
    <col min="6923" max="6923" width="8.28515625" style="280" customWidth="1"/>
    <col min="6924" max="6924" width="10.85546875" style="280" customWidth="1"/>
    <col min="6925" max="6925" width="9.28515625" style="280" customWidth="1"/>
    <col min="6926" max="6926" width="12.28515625" style="280" customWidth="1"/>
    <col min="6927" max="6927" width="12" style="280" customWidth="1"/>
    <col min="6928" max="6928" width="10.28515625" style="280" customWidth="1"/>
    <col min="6929" max="6929" width="12" style="280" customWidth="1"/>
    <col min="6930" max="6930" width="11" style="280" customWidth="1"/>
    <col min="6931" max="6931" width="12.5703125" style="280" customWidth="1"/>
    <col min="6932" max="6932" width="8.5703125" style="280" customWidth="1"/>
    <col min="6933" max="6933" width="11.140625" style="280" customWidth="1"/>
    <col min="6934" max="6935" width="10.42578125" style="280" customWidth="1"/>
    <col min="6936" max="6936" width="10.28515625" style="280" customWidth="1"/>
    <col min="6937" max="6937" width="12.42578125" style="280" customWidth="1"/>
    <col min="6938" max="6938" width="12.28515625" style="280" customWidth="1"/>
    <col min="6939" max="6939" width="11.28515625" style="280" customWidth="1"/>
    <col min="6940" max="6940" width="12.85546875" style="280" customWidth="1"/>
    <col min="6941" max="6941" width="26.42578125" style="280" customWidth="1"/>
    <col min="6942" max="6942" width="16" style="280" bestFit="1" customWidth="1"/>
    <col min="6943" max="6943" width="9.5703125" style="280" bestFit="1" customWidth="1"/>
    <col min="6944" max="7168" width="9.140625" style="280"/>
    <col min="7169" max="7169" width="8.140625" style="280" customWidth="1"/>
    <col min="7170" max="7170" width="26.7109375" style="280" customWidth="1"/>
    <col min="7171" max="7171" width="10" style="280" customWidth="1"/>
    <col min="7172" max="7172" width="12.5703125" style="280" customWidth="1"/>
    <col min="7173" max="7173" width="9.85546875" style="280" customWidth="1"/>
    <col min="7174" max="7174" width="12.5703125" style="280" customWidth="1"/>
    <col min="7175" max="7175" width="9.28515625" style="280" customWidth="1"/>
    <col min="7176" max="7176" width="9.42578125" style="280" customWidth="1"/>
    <col min="7177" max="7177" width="9.5703125" style="280" customWidth="1"/>
    <col min="7178" max="7178" width="8.140625" style="280" customWidth="1"/>
    <col min="7179" max="7179" width="8.28515625" style="280" customWidth="1"/>
    <col min="7180" max="7180" width="10.85546875" style="280" customWidth="1"/>
    <col min="7181" max="7181" width="9.28515625" style="280" customWidth="1"/>
    <col min="7182" max="7182" width="12.28515625" style="280" customWidth="1"/>
    <col min="7183" max="7183" width="12" style="280" customWidth="1"/>
    <col min="7184" max="7184" width="10.28515625" style="280" customWidth="1"/>
    <col min="7185" max="7185" width="12" style="280" customWidth="1"/>
    <col min="7186" max="7186" width="11" style="280" customWidth="1"/>
    <col min="7187" max="7187" width="12.5703125" style="280" customWidth="1"/>
    <col min="7188" max="7188" width="8.5703125" style="280" customWidth="1"/>
    <col min="7189" max="7189" width="11.140625" style="280" customWidth="1"/>
    <col min="7190" max="7191" width="10.42578125" style="280" customWidth="1"/>
    <col min="7192" max="7192" width="10.28515625" style="280" customWidth="1"/>
    <col min="7193" max="7193" width="12.42578125" style="280" customWidth="1"/>
    <col min="7194" max="7194" width="12.28515625" style="280" customWidth="1"/>
    <col min="7195" max="7195" width="11.28515625" style="280" customWidth="1"/>
    <col min="7196" max="7196" width="12.85546875" style="280" customWidth="1"/>
    <col min="7197" max="7197" width="26.42578125" style="280" customWidth="1"/>
    <col min="7198" max="7198" width="16" style="280" bestFit="1" customWidth="1"/>
    <col min="7199" max="7199" width="9.5703125" style="280" bestFit="1" customWidth="1"/>
    <col min="7200" max="7424" width="9.140625" style="280"/>
    <col min="7425" max="7425" width="8.140625" style="280" customWidth="1"/>
    <col min="7426" max="7426" width="26.7109375" style="280" customWidth="1"/>
    <col min="7427" max="7427" width="10" style="280" customWidth="1"/>
    <col min="7428" max="7428" width="12.5703125" style="280" customWidth="1"/>
    <col min="7429" max="7429" width="9.85546875" style="280" customWidth="1"/>
    <col min="7430" max="7430" width="12.5703125" style="280" customWidth="1"/>
    <col min="7431" max="7431" width="9.28515625" style="280" customWidth="1"/>
    <col min="7432" max="7432" width="9.42578125" style="280" customWidth="1"/>
    <col min="7433" max="7433" width="9.5703125" style="280" customWidth="1"/>
    <col min="7434" max="7434" width="8.140625" style="280" customWidth="1"/>
    <col min="7435" max="7435" width="8.28515625" style="280" customWidth="1"/>
    <col min="7436" max="7436" width="10.85546875" style="280" customWidth="1"/>
    <col min="7437" max="7437" width="9.28515625" style="280" customWidth="1"/>
    <col min="7438" max="7438" width="12.28515625" style="280" customWidth="1"/>
    <col min="7439" max="7439" width="12" style="280" customWidth="1"/>
    <col min="7440" max="7440" width="10.28515625" style="280" customWidth="1"/>
    <col min="7441" max="7441" width="12" style="280" customWidth="1"/>
    <col min="7442" max="7442" width="11" style="280" customWidth="1"/>
    <col min="7443" max="7443" width="12.5703125" style="280" customWidth="1"/>
    <col min="7444" max="7444" width="8.5703125" style="280" customWidth="1"/>
    <col min="7445" max="7445" width="11.140625" style="280" customWidth="1"/>
    <col min="7446" max="7447" width="10.42578125" style="280" customWidth="1"/>
    <col min="7448" max="7448" width="10.28515625" style="280" customWidth="1"/>
    <col min="7449" max="7449" width="12.42578125" style="280" customWidth="1"/>
    <col min="7450" max="7450" width="12.28515625" style="280" customWidth="1"/>
    <col min="7451" max="7451" width="11.28515625" style="280" customWidth="1"/>
    <col min="7452" max="7452" width="12.85546875" style="280" customWidth="1"/>
    <col min="7453" max="7453" width="26.42578125" style="280" customWidth="1"/>
    <col min="7454" max="7454" width="16" style="280" bestFit="1" customWidth="1"/>
    <col min="7455" max="7455" width="9.5703125" style="280" bestFit="1" customWidth="1"/>
    <col min="7456" max="7680" width="9.140625" style="280"/>
    <col min="7681" max="7681" width="8.140625" style="280" customWidth="1"/>
    <col min="7682" max="7682" width="26.7109375" style="280" customWidth="1"/>
    <col min="7683" max="7683" width="10" style="280" customWidth="1"/>
    <col min="7684" max="7684" width="12.5703125" style="280" customWidth="1"/>
    <col min="7685" max="7685" width="9.85546875" style="280" customWidth="1"/>
    <col min="7686" max="7686" width="12.5703125" style="280" customWidth="1"/>
    <col min="7687" max="7687" width="9.28515625" style="280" customWidth="1"/>
    <col min="7688" max="7688" width="9.42578125" style="280" customWidth="1"/>
    <col min="7689" max="7689" width="9.5703125" style="280" customWidth="1"/>
    <col min="7690" max="7690" width="8.140625" style="280" customWidth="1"/>
    <col min="7691" max="7691" width="8.28515625" style="280" customWidth="1"/>
    <col min="7692" max="7692" width="10.85546875" style="280" customWidth="1"/>
    <col min="7693" max="7693" width="9.28515625" style="280" customWidth="1"/>
    <col min="7694" max="7694" width="12.28515625" style="280" customWidth="1"/>
    <col min="7695" max="7695" width="12" style="280" customWidth="1"/>
    <col min="7696" max="7696" width="10.28515625" style="280" customWidth="1"/>
    <col min="7697" max="7697" width="12" style="280" customWidth="1"/>
    <col min="7698" max="7698" width="11" style="280" customWidth="1"/>
    <col min="7699" max="7699" width="12.5703125" style="280" customWidth="1"/>
    <col min="7700" max="7700" width="8.5703125" style="280" customWidth="1"/>
    <col min="7701" max="7701" width="11.140625" style="280" customWidth="1"/>
    <col min="7702" max="7703" width="10.42578125" style="280" customWidth="1"/>
    <col min="7704" max="7704" width="10.28515625" style="280" customWidth="1"/>
    <col min="7705" max="7705" width="12.42578125" style="280" customWidth="1"/>
    <col min="7706" max="7706" width="12.28515625" style="280" customWidth="1"/>
    <col min="7707" max="7707" width="11.28515625" style="280" customWidth="1"/>
    <col min="7708" max="7708" width="12.85546875" style="280" customWidth="1"/>
    <col min="7709" max="7709" width="26.42578125" style="280" customWidth="1"/>
    <col min="7710" max="7710" width="16" style="280" bestFit="1" customWidth="1"/>
    <col min="7711" max="7711" width="9.5703125" style="280" bestFit="1" customWidth="1"/>
    <col min="7712" max="7936" width="9.140625" style="280"/>
    <col min="7937" max="7937" width="8.140625" style="280" customWidth="1"/>
    <col min="7938" max="7938" width="26.7109375" style="280" customWidth="1"/>
    <col min="7939" max="7939" width="10" style="280" customWidth="1"/>
    <col min="7940" max="7940" width="12.5703125" style="280" customWidth="1"/>
    <col min="7941" max="7941" width="9.85546875" style="280" customWidth="1"/>
    <col min="7942" max="7942" width="12.5703125" style="280" customWidth="1"/>
    <col min="7943" max="7943" width="9.28515625" style="280" customWidth="1"/>
    <col min="7944" max="7944" width="9.42578125" style="280" customWidth="1"/>
    <col min="7945" max="7945" width="9.5703125" style="280" customWidth="1"/>
    <col min="7946" max="7946" width="8.140625" style="280" customWidth="1"/>
    <col min="7947" max="7947" width="8.28515625" style="280" customWidth="1"/>
    <col min="7948" max="7948" width="10.85546875" style="280" customWidth="1"/>
    <col min="7949" max="7949" width="9.28515625" style="280" customWidth="1"/>
    <col min="7950" max="7950" width="12.28515625" style="280" customWidth="1"/>
    <col min="7951" max="7951" width="12" style="280" customWidth="1"/>
    <col min="7952" max="7952" width="10.28515625" style="280" customWidth="1"/>
    <col min="7953" max="7953" width="12" style="280" customWidth="1"/>
    <col min="7954" max="7954" width="11" style="280" customWidth="1"/>
    <col min="7955" max="7955" width="12.5703125" style="280" customWidth="1"/>
    <col min="7956" max="7956" width="8.5703125" style="280" customWidth="1"/>
    <col min="7957" max="7957" width="11.140625" style="280" customWidth="1"/>
    <col min="7958" max="7959" width="10.42578125" style="280" customWidth="1"/>
    <col min="7960" max="7960" width="10.28515625" style="280" customWidth="1"/>
    <col min="7961" max="7961" width="12.42578125" style="280" customWidth="1"/>
    <col min="7962" max="7962" width="12.28515625" style="280" customWidth="1"/>
    <col min="7963" max="7963" width="11.28515625" style="280" customWidth="1"/>
    <col min="7964" max="7964" width="12.85546875" style="280" customWidth="1"/>
    <col min="7965" max="7965" width="26.42578125" style="280" customWidth="1"/>
    <col min="7966" max="7966" width="16" style="280" bestFit="1" customWidth="1"/>
    <col min="7967" max="7967" width="9.5703125" style="280" bestFit="1" customWidth="1"/>
    <col min="7968" max="8192" width="9.140625" style="280"/>
    <col min="8193" max="8193" width="8.140625" style="280" customWidth="1"/>
    <col min="8194" max="8194" width="26.7109375" style="280" customWidth="1"/>
    <col min="8195" max="8195" width="10" style="280" customWidth="1"/>
    <col min="8196" max="8196" width="12.5703125" style="280" customWidth="1"/>
    <col min="8197" max="8197" width="9.85546875" style="280" customWidth="1"/>
    <col min="8198" max="8198" width="12.5703125" style="280" customWidth="1"/>
    <col min="8199" max="8199" width="9.28515625" style="280" customWidth="1"/>
    <col min="8200" max="8200" width="9.42578125" style="280" customWidth="1"/>
    <col min="8201" max="8201" width="9.5703125" style="280" customWidth="1"/>
    <col min="8202" max="8202" width="8.140625" style="280" customWidth="1"/>
    <col min="8203" max="8203" width="8.28515625" style="280" customWidth="1"/>
    <col min="8204" max="8204" width="10.85546875" style="280" customWidth="1"/>
    <col min="8205" max="8205" width="9.28515625" style="280" customWidth="1"/>
    <col min="8206" max="8206" width="12.28515625" style="280" customWidth="1"/>
    <col min="8207" max="8207" width="12" style="280" customWidth="1"/>
    <col min="8208" max="8208" width="10.28515625" style="280" customWidth="1"/>
    <col min="8209" max="8209" width="12" style="280" customWidth="1"/>
    <col min="8210" max="8210" width="11" style="280" customWidth="1"/>
    <col min="8211" max="8211" width="12.5703125" style="280" customWidth="1"/>
    <col min="8212" max="8212" width="8.5703125" style="280" customWidth="1"/>
    <col min="8213" max="8213" width="11.140625" style="280" customWidth="1"/>
    <col min="8214" max="8215" width="10.42578125" style="280" customWidth="1"/>
    <col min="8216" max="8216" width="10.28515625" style="280" customWidth="1"/>
    <col min="8217" max="8217" width="12.42578125" style="280" customWidth="1"/>
    <col min="8218" max="8218" width="12.28515625" style="280" customWidth="1"/>
    <col min="8219" max="8219" width="11.28515625" style="280" customWidth="1"/>
    <col min="8220" max="8220" width="12.85546875" style="280" customWidth="1"/>
    <col min="8221" max="8221" width="26.42578125" style="280" customWidth="1"/>
    <col min="8222" max="8222" width="16" style="280" bestFit="1" customWidth="1"/>
    <col min="8223" max="8223" width="9.5703125" style="280" bestFit="1" customWidth="1"/>
    <col min="8224" max="8448" width="9.140625" style="280"/>
    <col min="8449" max="8449" width="8.140625" style="280" customWidth="1"/>
    <col min="8450" max="8450" width="26.7109375" style="280" customWidth="1"/>
    <col min="8451" max="8451" width="10" style="280" customWidth="1"/>
    <col min="8452" max="8452" width="12.5703125" style="280" customWidth="1"/>
    <col min="8453" max="8453" width="9.85546875" style="280" customWidth="1"/>
    <col min="8454" max="8454" width="12.5703125" style="280" customWidth="1"/>
    <col min="8455" max="8455" width="9.28515625" style="280" customWidth="1"/>
    <col min="8456" max="8456" width="9.42578125" style="280" customWidth="1"/>
    <col min="8457" max="8457" width="9.5703125" style="280" customWidth="1"/>
    <col min="8458" max="8458" width="8.140625" style="280" customWidth="1"/>
    <col min="8459" max="8459" width="8.28515625" style="280" customWidth="1"/>
    <col min="8460" max="8460" width="10.85546875" style="280" customWidth="1"/>
    <col min="8461" max="8461" width="9.28515625" style="280" customWidth="1"/>
    <col min="8462" max="8462" width="12.28515625" style="280" customWidth="1"/>
    <col min="8463" max="8463" width="12" style="280" customWidth="1"/>
    <col min="8464" max="8464" width="10.28515625" style="280" customWidth="1"/>
    <col min="8465" max="8465" width="12" style="280" customWidth="1"/>
    <col min="8466" max="8466" width="11" style="280" customWidth="1"/>
    <col min="8467" max="8467" width="12.5703125" style="280" customWidth="1"/>
    <col min="8468" max="8468" width="8.5703125" style="280" customWidth="1"/>
    <col min="8469" max="8469" width="11.140625" style="280" customWidth="1"/>
    <col min="8470" max="8471" width="10.42578125" style="280" customWidth="1"/>
    <col min="8472" max="8472" width="10.28515625" style="280" customWidth="1"/>
    <col min="8473" max="8473" width="12.42578125" style="280" customWidth="1"/>
    <col min="8474" max="8474" width="12.28515625" style="280" customWidth="1"/>
    <col min="8475" max="8475" width="11.28515625" style="280" customWidth="1"/>
    <col min="8476" max="8476" width="12.85546875" style="280" customWidth="1"/>
    <col min="8477" max="8477" width="26.42578125" style="280" customWidth="1"/>
    <col min="8478" max="8478" width="16" style="280" bestFit="1" customWidth="1"/>
    <col min="8479" max="8479" width="9.5703125" style="280" bestFit="1" customWidth="1"/>
    <col min="8480" max="8704" width="9.140625" style="280"/>
    <col min="8705" max="8705" width="8.140625" style="280" customWidth="1"/>
    <col min="8706" max="8706" width="26.7109375" style="280" customWidth="1"/>
    <col min="8707" max="8707" width="10" style="280" customWidth="1"/>
    <col min="8708" max="8708" width="12.5703125" style="280" customWidth="1"/>
    <col min="8709" max="8709" width="9.85546875" style="280" customWidth="1"/>
    <col min="8710" max="8710" width="12.5703125" style="280" customWidth="1"/>
    <col min="8711" max="8711" width="9.28515625" style="280" customWidth="1"/>
    <col min="8712" max="8712" width="9.42578125" style="280" customWidth="1"/>
    <col min="8713" max="8713" width="9.5703125" style="280" customWidth="1"/>
    <col min="8714" max="8714" width="8.140625" style="280" customWidth="1"/>
    <col min="8715" max="8715" width="8.28515625" style="280" customWidth="1"/>
    <col min="8716" max="8716" width="10.85546875" style="280" customWidth="1"/>
    <col min="8717" max="8717" width="9.28515625" style="280" customWidth="1"/>
    <col min="8718" max="8718" width="12.28515625" style="280" customWidth="1"/>
    <col min="8719" max="8719" width="12" style="280" customWidth="1"/>
    <col min="8720" max="8720" width="10.28515625" style="280" customWidth="1"/>
    <col min="8721" max="8721" width="12" style="280" customWidth="1"/>
    <col min="8722" max="8722" width="11" style="280" customWidth="1"/>
    <col min="8723" max="8723" width="12.5703125" style="280" customWidth="1"/>
    <col min="8724" max="8724" width="8.5703125" style="280" customWidth="1"/>
    <col min="8725" max="8725" width="11.140625" style="280" customWidth="1"/>
    <col min="8726" max="8727" width="10.42578125" style="280" customWidth="1"/>
    <col min="8728" max="8728" width="10.28515625" style="280" customWidth="1"/>
    <col min="8729" max="8729" width="12.42578125" style="280" customWidth="1"/>
    <col min="8730" max="8730" width="12.28515625" style="280" customWidth="1"/>
    <col min="8731" max="8731" width="11.28515625" style="280" customWidth="1"/>
    <col min="8732" max="8732" width="12.85546875" style="280" customWidth="1"/>
    <col min="8733" max="8733" width="26.42578125" style="280" customWidth="1"/>
    <col min="8734" max="8734" width="16" style="280" bestFit="1" customWidth="1"/>
    <col min="8735" max="8735" width="9.5703125" style="280" bestFit="1" customWidth="1"/>
    <col min="8736" max="8960" width="9.140625" style="280"/>
    <col min="8961" max="8961" width="8.140625" style="280" customWidth="1"/>
    <col min="8962" max="8962" width="26.7109375" style="280" customWidth="1"/>
    <col min="8963" max="8963" width="10" style="280" customWidth="1"/>
    <col min="8964" max="8964" width="12.5703125" style="280" customWidth="1"/>
    <col min="8965" max="8965" width="9.85546875" style="280" customWidth="1"/>
    <col min="8966" max="8966" width="12.5703125" style="280" customWidth="1"/>
    <col min="8967" max="8967" width="9.28515625" style="280" customWidth="1"/>
    <col min="8968" max="8968" width="9.42578125" style="280" customWidth="1"/>
    <col min="8969" max="8969" width="9.5703125" style="280" customWidth="1"/>
    <col min="8970" max="8970" width="8.140625" style="280" customWidth="1"/>
    <col min="8971" max="8971" width="8.28515625" style="280" customWidth="1"/>
    <col min="8972" max="8972" width="10.85546875" style="280" customWidth="1"/>
    <col min="8973" max="8973" width="9.28515625" style="280" customWidth="1"/>
    <col min="8974" max="8974" width="12.28515625" style="280" customWidth="1"/>
    <col min="8975" max="8975" width="12" style="280" customWidth="1"/>
    <col min="8976" max="8976" width="10.28515625" style="280" customWidth="1"/>
    <col min="8977" max="8977" width="12" style="280" customWidth="1"/>
    <col min="8978" max="8978" width="11" style="280" customWidth="1"/>
    <col min="8979" max="8979" width="12.5703125" style="280" customWidth="1"/>
    <col min="8980" max="8980" width="8.5703125" style="280" customWidth="1"/>
    <col min="8981" max="8981" width="11.140625" style="280" customWidth="1"/>
    <col min="8982" max="8983" width="10.42578125" style="280" customWidth="1"/>
    <col min="8984" max="8984" width="10.28515625" style="280" customWidth="1"/>
    <col min="8985" max="8985" width="12.42578125" style="280" customWidth="1"/>
    <col min="8986" max="8986" width="12.28515625" style="280" customWidth="1"/>
    <col min="8987" max="8987" width="11.28515625" style="280" customWidth="1"/>
    <col min="8988" max="8988" width="12.85546875" style="280" customWidth="1"/>
    <col min="8989" max="8989" width="26.42578125" style="280" customWidth="1"/>
    <col min="8990" max="8990" width="16" style="280" bestFit="1" customWidth="1"/>
    <col min="8991" max="8991" width="9.5703125" style="280" bestFit="1" customWidth="1"/>
    <col min="8992" max="9216" width="9.140625" style="280"/>
    <col min="9217" max="9217" width="8.140625" style="280" customWidth="1"/>
    <col min="9218" max="9218" width="26.7109375" style="280" customWidth="1"/>
    <col min="9219" max="9219" width="10" style="280" customWidth="1"/>
    <col min="9220" max="9220" width="12.5703125" style="280" customWidth="1"/>
    <col min="9221" max="9221" width="9.85546875" style="280" customWidth="1"/>
    <col min="9222" max="9222" width="12.5703125" style="280" customWidth="1"/>
    <col min="9223" max="9223" width="9.28515625" style="280" customWidth="1"/>
    <col min="9224" max="9224" width="9.42578125" style="280" customWidth="1"/>
    <col min="9225" max="9225" width="9.5703125" style="280" customWidth="1"/>
    <col min="9226" max="9226" width="8.140625" style="280" customWidth="1"/>
    <col min="9227" max="9227" width="8.28515625" style="280" customWidth="1"/>
    <col min="9228" max="9228" width="10.85546875" style="280" customWidth="1"/>
    <col min="9229" max="9229" width="9.28515625" style="280" customWidth="1"/>
    <col min="9230" max="9230" width="12.28515625" style="280" customWidth="1"/>
    <col min="9231" max="9231" width="12" style="280" customWidth="1"/>
    <col min="9232" max="9232" width="10.28515625" style="280" customWidth="1"/>
    <col min="9233" max="9233" width="12" style="280" customWidth="1"/>
    <col min="9234" max="9234" width="11" style="280" customWidth="1"/>
    <col min="9235" max="9235" width="12.5703125" style="280" customWidth="1"/>
    <col min="9236" max="9236" width="8.5703125" style="280" customWidth="1"/>
    <col min="9237" max="9237" width="11.140625" style="280" customWidth="1"/>
    <col min="9238" max="9239" width="10.42578125" style="280" customWidth="1"/>
    <col min="9240" max="9240" width="10.28515625" style="280" customWidth="1"/>
    <col min="9241" max="9241" width="12.42578125" style="280" customWidth="1"/>
    <col min="9242" max="9242" width="12.28515625" style="280" customWidth="1"/>
    <col min="9243" max="9243" width="11.28515625" style="280" customWidth="1"/>
    <col min="9244" max="9244" width="12.85546875" style="280" customWidth="1"/>
    <col min="9245" max="9245" width="26.42578125" style="280" customWidth="1"/>
    <col min="9246" max="9246" width="16" style="280" bestFit="1" customWidth="1"/>
    <col min="9247" max="9247" width="9.5703125" style="280" bestFit="1" customWidth="1"/>
    <col min="9248" max="9472" width="9.140625" style="280"/>
    <col min="9473" max="9473" width="8.140625" style="280" customWidth="1"/>
    <col min="9474" max="9474" width="26.7109375" style="280" customWidth="1"/>
    <col min="9475" max="9475" width="10" style="280" customWidth="1"/>
    <col min="9476" max="9476" width="12.5703125" style="280" customWidth="1"/>
    <col min="9477" max="9477" width="9.85546875" style="280" customWidth="1"/>
    <col min="9478" max="9478" width="12.5703125" style="280" customWidth="1"/>
    <col min="9479" max="9479" width="9.28515625" style="280" customWidth="1"/>
    <col min="9480" max="9480" width="9.42578125" style="280" customWidth="1"/>
    <col min="9481" max="9481" width="9.5703125" style="280" customWidth="1"/>
    <col min="9482" max="9482" width="8.140625" style="280" customWidth="1"/>
    <col min="9483" max="9483" width="8.28515625" style="280" customWidth="1"/>
    <col min="9484" max="9484" width="10.85546875" style="280" customWidth="1"/>
    <col min="9485" max="9485" width="9.28515625" style="280" customWidth="1"/>
    <col min="9486" max="9486" width="12.28515625" style="280" customWidth="1"/>
    <col min="9487" max="9487" width="12" style="280" customWidth="1"/>
    <col min="9488" max="9488" width="10.28515625" style="280" customWidth="1"/>
    <col min="9489" max="9489" width="12" style="280" customWidth="1"/>
    <col min="9490" max="9490" width="11" style="280" customWidth="1"/>
    <col min="9491" max="9491" width="12.5703125" style="280" customWidth="1"/>
    <col min="9492" max="9492" width="8.5703125" style="280" customWidth="1"/>
    <col min="9493" max="9493" width="11.140625" style="280" customWidth="1"/>
    <col min="9494" max="9495" width="10.42578125" style="280" customWidth="1"/>
    <col min="9496" max="9496" width="10.28515625" style="280" customWidth="1"/>
    <col min="9497" max="9497" width="12.42578125" style="280" customWidth="1"/>
    <col min="9498" max="9498" width="12.28515625" style="280" customWidth="1"/>
    <col min="9499" max="9499" width="11.28515625" style="280" customWidth="1"/>
    <col min="9500" max="9500" width="12.85546875" style="280" customWidth="1"/>
    <col min="9501" max="9501" width="26.42578125" style="280" customWidth="1"/>
    <col min="9502" max="9502" width="16" style="280" bestFit="1" customWidth="1"/>
    <col min="9503" max="9503" width="9.5703125" style="280" bestFit="1" customWidth="1"/>
    <col min="9504" max="9728" width="9.140625" style="280"/>
    <col min="9729" max="9729" width="8.140625" style="280" customWidth="1"/>
    <col min="9730" max="9730" width="26.7109375" style="280" customWidth="1"/>
    <col min="9731" max="9731" width="10" style="280" customWidth="1"/>
    <col min="9732" max="9732" width="12.5703125" style="280" customWidth="1"/>
    <col min="9733" max="9733" width="9.85546875" style="280" customWidth="1"/>
    <col min="9734" max="9734" width="12.5703125" style="280" customWidth="1"/>
    <col min="9735" max="9735" width="9.28515625" style="280" customWidth="1"/>
    <col min="9736" max="9736" width="9.42578125" style="280" customWidth="1"/>
    <col min="9737" max="9737" width="9.5703125" style="280" customWidth="1"/>
    <col min="9738" max="9738" width="8.140625" style="280" customWidth="1"/>
    <col min="9739" max="9739" width="8.28515625" style="280" customWidth="1"/>
    <col min="9740" max="9740" width="10.85546875" style="280" customWidth="1"/>
    <col min="9741" max="9741" width="9.28515625" style="280" customWidth="1"/>
    <col min="9742" max="9742" width="12.28515625" style="280" customWidth="1"/>
    <col min="9743" max="9743" width="12" style="280" customWidth="1"/>
    <col min="9744" max="9744" width="10.28515625" style="280" customWidth="1"/>
    <col min="9745" max="9745" width="12" style="280" customWidth="1"/>
    <col min="9746" max="9746" width="11" style="280" customWidth="1"/>
    <col min="9747" max="9747" width="12.5703125" style="280" customWidth="1"/>
    <col min="9748" max="9748" width="8.5703125" style="280" customWidth="1"/>
    <col min="9749" max="9749" width="11.140625" style="280" customWidth="1"/>
    <col min="9750" max="9751" width="10.42578125" style="280" customWidth="1"/>
    <col min="9752" max="9752" width="10.28515625" style="280" customWidth="1"/>
    <col min="9753" max="9753" width="12.42578125" style="280" customWidth="1"/>
    <col min="9754" max="9754" width="12.28515625" style="280" customWidth="1"/>
    <col min="9755" max="9755" width="11.28515625" style="280" customWidth="1"/>
    <col min="9756" max="9756" width="12.85546875" style="280" customWidth="1"/>
    <col min="9757" max="9757" width="26.42578125" style="280" customWidth="1"/>
    <col min="9758" max="9758" width="16" style="280" bestFit="1" customWidth="1"/>
    <col min="9759" max="9759" width="9.5703125" style="280" bestFit="1" customWidth="1"/>
    <col min="9760" max="9984" width="9.140625" style="280"/>
    <col min="9985" max="9985" width="8.140625" style="280" customWidth="1"/>
    <col min="9986" max="9986" width="26.7109375" style="280" customWidth="1"/>
    <col min="9987" max="9987" width="10" style="280" customWidth="1"/>
    <col min="9988" max="9988" width="12.5703125" style="280" customWidth="1"/>
    <col min="9989" max="9989" width="9.85546875" style="280" customWidth="1"/>
    <col min="9990" max="9990" width="12.5703125" style="280" customWidth="1"/>
    <col min="9991" max="9991" width="9.28515625" style="280" customWidth="1"/>
    <col min="9992" max="9992" width="9.42578125" style="280" customWidth="1"/>
    <col min="9993" max="9993" width="9.5703125" style="280" customWidth="1"/>
    <col min="9994" max="9994" width="8.140625" style="280" customWidth="1"/>
    <col min="9995" max="9995" width="8.28515625" style="280" customWidth="1"/>
    <col min="9996" max="9996" width="10.85546875" style="280" customWidth="1"/>
    <col min="9997" max="9997" width="9.28515625" style="280" customWidth="1"/>
    <col min="9998" max="9998" width="12.28515625" style="280" customWidth="1"/>
    <col min="9999" max="9999" width="12" style="280" customWidth="1"/>
    <col min="10000" max="10000" width="10.28515625" style="280" customWidth="1"/>
    <col min="10001" max="10001" width="12" style="280" customWidth="1"/>
    <col min="10002" max="10002" width="11" style="280" customWidth="1"/>
    <col min="10003" max="10003" width="12.5703125" style="280" customWidth="1"/>
    <col min="10004" max="10004" width="8.5703125" style="280" customWidth="1"/>
    <col min="10005" max="10005" width="11.140625" style="280" customWidth="1"/>
    <col min="10006" max="10007" width="10.42578125" style="280" customWidth="1"/>
    <col min="10008" max="10008" width="10.28515625" style="280" customWidth="1"/>
    <col min="10009" max="10009" width="12.42578125" style="280" customWidth="1"/>
    <col min="10010" max="10010" width="12.28515625" style="280" customWidth="1"/>
    <col min="10011" max="10011" width="11.28515625" style="280" customWidth="1"/>
    <col min="10012" max="10012" width="12.85546875" style="280" customWidth="1"/>
    <col min="10013" max="10013" width="26.42578125" style="280" customWidth="1"/>
    <col min="10014" max="10014" width="16" style="280" bestFit="1" customWidth="1"/>
    <col min="10015" max="10015" width="9.5703125" style="280" bestFit="1" customWidth="1"/>
    <col min="10016" max="10240" width="9.140625" style="280"/>
    <col min="10241" max="10241" width="8.140625" style="280" customWidth="1"/>
    <col min="10242" max="10242" width="26.7109375" style="280" customWidth="1"/>
    <col min="10243" max="10243" width="10" style="280" customWidth="1"/>
    <col min="10244" max="10244" width="12.5703125" style="280" customWidth="1"/>
    <col min="10245" max="10245" width="9.85546875" style="280" customWidth="1"/>
    <col min="10246" max="10246" width="12.5703125" style="280" customWidth="1"/>
    <col min="10247" max="10247" width="9.28515625" style="280" customWidth="1"/>
    <col min="10248" max="10248" width="9.42578125" style="280" customWidth="1"/>
    <col min="10249" max="10249" width="9.5703125" style="280" customWidth="1"/>
    <col min="10250" max="10250" width="8.140625" style="280" customWidth="1"/>
    <col min="10251" max="10251" width="8.28515625" style="280" customWidth="1"/>
    <col min="10252" max="10252" width="10.85546875" style="280" customWidth="1"/>
    <col min="10253" max="10253" width="9.28515625" style="280" customWidth="1"/>
    <col min="10254" max="10254" width="12.28515625" style="280" customWidth="1"/>
    <col min="10255" max="10255" width="12" style="280" customWidth="1"/>
    <col min="10256" max="10256" width="10.28515625" style="280" customWidth="1"/>
    <col min="10257" max="10257" width="12" style="280" customWidth="1"/>
    <col min="10258" max="10258" width="11" style="280" customWidth="1"/>
    <col min="10259" max="10259" width="12.5703125" style="280" customWidth="1"/>
    <col min="10260" max="10260" width="8.5703125" style="280" customWidth="1"/>
    <col min="10261" max="10261" width="11.140625" style="280" customWidth="1"/>
    <col min="10262" max="10263" width="10.42578125" style="280" customWidth="1"/>
    <col min="10264" max="10264" width="10.28515625" style="280" customWidth="1"/>
    <col min="10265" max="10265" width="12.42578125" style="280" customWidth="1"/>
    <col min="10266" max="10266" width="12.28515625" style="280" customWidth="1"/>
    <col min="10267" max="10267" width="11.28515625" style="280" customWidth="1"/>
    <col min="10268" max="10268" width="12.85546875" style="280" customWidth="1"/>
    <col min="10269" max="10269" width="26.42578125" style="280" customWidth="1"/>
    <col min="10270" max="10270" width="16" style="280" bestFit="1" customWidth="1"/>
    <col min="10271" max="10271" width="9.5703125" style="280" bestFit="1" customWidth="1"/>
    <col min="10272" max="10496" width="9.140625" style="280"/>
    <col min="10497" max="10497" width="8.140625" style="280" customWidth="1"/>
    <col min="10498" max="10498" width="26.7109375" style="280" customWidth="1"/>
    <col min="10499" max="10499" width="10" style="280" customWidth="1"/>
    <col min="10500" max="10500" width="12.5703125" style="280" customWidth="1"/>
    <col min="10501" max="10501" width="9.85546875" style="280" customWidth="1"/>
    <col min="10502" max="10502" width="12.5703125" style="280" customWidth="1"/>
    <col min="10503" max="10503" width="9.28515625" style="280" customWidth="1"/>
    <col min="10504" max="10504" width="9.42578125" style="280" customWidth="1"/>
    <col min="10505" max="10505" width="9.5703125" style="280" customWidth="1"/>
    <col min="10506" max="10506" width="8.140625" style="280" customWidth="1"/>
    <col min="10507" max="10507" width="8.28515625" style="280" customWidth="1"/>
    <col min="10508" max="10508" width="10.85546875" style="280" customWidth="1"/>
    <col min="10509" max="10509" width="9.28515625" style="280" customWidth="1"/>
    <col min="10510" max="10510" width="12.28515625" style="280" customWidth="1"/>
    <col min="10511" max="10511" width="12" style="280" customWidth="1"/>
    <col min="10512" max="10512" width="10.28515625" style="280" customWidth="1"/>
    <col min="10513" max="10513" width="12" style="280" customWidth="1"/>
    <col min="10514" max="10514" width="11" style="280" customWidth="1"/>
    <col min="10515" max="10515" width="12.5703125" style="280" customWidth="1"/>
    <col min="10516" max="10516" width="8.5703125" style="280" customWidth="1"/>
    <col min="10517" max="10517" width="11.140625" style="280" customWidth="1"/>
    <col min="10518" max="10519" width="10.42578125" style="280" customWidth="1"/>
    <col min="10520" max="10520" width="10.28515625" style="280" customWidth="1"/>
    <col min="10521" max="10521" width="12.42578125" style="280" customWidth="1"/>
    <col min="10522" max="10522" width="12.28515625" style="280" customWidth="1"/>
    <col min="10523" max="10523" width="11.28515625" style="280" customWidth="1"/>
    <col min="10524" max="10524" width="12.85546875" style="280" customWidth="1"/>
    <col min="10525" max="10525" width="26.42578125" style="280" customWidth="1"/>
    <col min="10526" max="10526" width="16" style="280" bestFit="1" customWidth="1"/>
    <col min="10527" max="10527" width="9.5703125" style="280" bestFit="1" customWidth="1"/>
    <col min="10528" max="10752" width="9.140625" style="280"/>
    <col min="10753" max="10753" width="8.140625" style="280" customWidth="1"/>
    <col min="10754" max="10754" width="26.7109375" style="280" customWidth="1"/>
    <col min="10755" max="10755" width="10" style="280" customWidth="1"/>
    <col min="10756" max="10756" width="12.5703125" style="280" customWidth="1"/>
    <col min="10757" max="10757" width="9.85546875" style="280" customWidth="1"/>
    <col min="10758" max="10758" width="12.5703125" style="280" customWidth="1"/>
    <col min="10759" max="10759" width="9.28515625" style="280" customWidth="1"/>
    <col min="10760" max="10760" width="9.42578125" style="280" customWidth="1"/>
    <col min="10761" max="10761" width="9.5703125" style="280" customWidth="1"/>
    <col min="10762" max="10762" width="8.140625" style="280" customWidth="1"/>
    <col min="10763" max="10763" width="8.28515625" style="280" customWidth="1"/>
    <col min="10764" max="10764" width="10.85546875" style="280" customWidth="1"/>
    <col min="10765" max="10765" width="9.28515625" style="280" customWidth="1"/>
    <col min="10766" max="10766" width="12.28515625" style="280" customWidth="1"/>
    <col min="10767" max="10767" width="12" style="280" customWidth="1"/>
    <col min="10768" max="10768" width="10.28515625" style="280" customWidth="1"/>
    <col min="10769" max="10769" width="12" style="280" customWidth="1"/>
    <col min="10770" max="10770" width="11" style="280" customWidth="1"/>
    <col min="10771" max="10771" width="12.5703125" style="280" customWidth="1"/>
    <col min="10772" max="10772" width="8.5703125" style="280" customWidth="1"/>
    <col min="10773" max="10773" width="11.140625" style="280" customWidth="1"/>
    <col min="10774" max="10775" width="10.42578125" style="280" customWidth="1"/>
    <col min="10776" max="10776" width="10.28515625" style="280" customWidth="1"/>
    <col min="10777" max="10777" width="12.42578125" style="280" customWidth="1"/>
    <col min="10778" max="10778" width="12.28515625" style="280" customWidth="1"/>
    <col min="10779" max="10779" width="11.28515625" style="280" customWidth="1"/>
    <col min="10780" max="10780" width="12.85546875" style="280" customWidth="1"/>
    <col min="10781" max="10781" width="26.42578125" style="280" customWidth="1"/>
    <col min="10782" max="10782" width="16" style="280" bestFit="1" customWidth="1"/>
    <col min="10783" max="10783" width="9.5703125" style="280" bestFit="1" customWidth="1"/>
    <col min="10784" max="11008" width="9.140625" style="280"/>
    <col min="11009" max="11009" width="8.140625" style="280" customWidth="1"/>
    <col min="11010" max="11010" width="26.7109375" style="280" customWidth="1"/>
    <col min="11011" max="11011" width="10" style="280" customWidth="1"/>
    <col min="11012" max="11012" width="12.5703125" style="280" customWidth="1"/>
    <col min="11013" max="11013" width="9.85546875" style="280" customWidth="1"/>
    <col min="11014" max="11014" width="12.5703125" style="280" customWidth="1"/>
    <col min="11015" max="11015" width="9.28515625" style="280" customWidth="1"/>
    <col min="11016" max="11016" width="9.42578125" style="280" customWidth="1"/>
    <col min="11017" max="11017" width="9.5703125" style="280" customWidth="1"/>
    <col min="11018" max="11018" width="8.140625" style="280" customWidth="1"/>
    <col min="11019" max="11019" width="8.28515625" style="280" customWidth="1"/>
    <col min="11020" max="11020" width="10.85546875" style="280" customWidth="1"/>
    <col min="11021" max="11021" width="9.28515625" style="280" customWidth="1"/>
    <col min="11022" max="11022" width="12.28515625" style="280" customWidth="1"/>
    <col min="11023" max="11023" width="12" style="280" customWidth="1"/>
    <col min="11024" max="11024" width="10.28515625" style="280" customWidth="1"/>
    <col min="11025" max="11025" width="12" style="280" customWidth="1"/>
    <col min="11026" max="11026" width="11" style="280" customWidth="1"/>
    <col min="11027" max="11027" width="12.5703125" style="280" customWidth="1"/>
    <col min="11028" max="11028" width="8.5703125" style="280" customWidth="1"/>
    <col min="11029" max="11029" width="11.140625" style="280" customWidth="1"/>
    <col min="11030" max="11031" width="10.42578125" style="280" customWidth="1"/>
    <col min="11032" max="11032" width="10.28515625" style="280" customWidth="1"/>
    <col min="11033" max="11033" width="12.42578125" style="280" customWidth="1"/>
    <col min="11034" max="11034" width="12.28515625" style="280" customWidth="1"/>
    <col min="11035" max="11035" width="11.28515625" style="280" customWidth="1"/>
    <col min="11036" max="11036" width="12.85546875" style="280" customWidth="1"/>
    <col min="11037" max="11037" width="26.42578125" style="280" customWidth="1"/>
    <col min="11038" max="11038" width="16" style="280" bestFit="1" customWidth="1"/>
    <col min="11039" max="11039" width="9.5703125" style="280" bestFit="1" customWidth="1"/>
    <col min="11040" max="11264" width="9.140625" style="280"/>
    <col min="11265" max="11265" width="8.140625" style="280" customWidth="1"/>
    <col min="11266" max="11266" width="26.7109375" style="280" customWidth="1"/>
    <col min="11267" max="11267" width="10" style="280" customWidth="1"/>
    <col min="11268" max="11268" width="12.5703125" style="280" customWidth="1"/>
    <col min="11269" max="11269" width="9.85546875" style="280" customWidth="1"/>
    <col min="11270" max="11270" width="12.5703125" style="280" customWidth="1"/>
    <col min="11271" max="11271" width="9.28515625" style="280" customWidth="1"/>
    <col min="11272" max="11272" width="9.42578125" style="280" customWidth="1"/>
    <col min="11273" max="11273" width="9.5703125" style="280" customWidth="1"/>
    <col min="11274" max="11274" width="8.140625" style="280" customWidth="1"/>
    <col min="11275" max="11275" width="8.28515625" style="280" customWidth="1"/>
    <col min="11276" max="11276" width="10.85546875" style="280" customWidth="1"/>
    <col min="11277" max="11277" width="9.28515625" style="280" customWidth="1"/>
    <col min="11278" max="11278" width="12.28515625" style="280" customWidth="1"/>
    <col min="11279" max="11279" width="12" style="280" customWidth="1"/>
    <col min="11280" max="11280" width="10.28515625" style="280" customWidth="1"/>
    <col min="11281" max="11281" width="12" style="280" customWidth="1"/>
    <col min="11282" max="11282" width="11" style="280" customWidth="1"/>
    <col min="11283" max="11283" width="12.5703125" style="280" customWidth="1"/>
    <col min="11284" max="11284" width="8.5703125" style="280" customWidth="1"/>
    <col min="11285" max="11285" width="11.140625" style="280" customWidth="1"/>
    <col min="11286" max="11287" width="10.42578125" style="280" customWidth="1"/>
    <col min="11288" max="11288" width="10.28515625" style="280" customWidth="1"/>
    <col min="11289" max="11289" width="12.42578125" style="280" customWidth="1"/>
    <col min="11290" max="11290" width="12.28515625" style="280" customWidth="1"/>
    <col min="11291" max="11291" width="11.28515625" style="280" customWidth="1"/>
    <col min="11292" max="11292" width="12.85546875" style="280" customWidth="1"/>
    <col min="11293" max="11293" width="26.42578125" style="280" customWidth="1"/>
    <col min="11294" max="11294" width="16" style="280" bestFit="1" customWidth="1"/>
    <col min="11295" max="11295" width="9.5703125" style="280" bestFit="1" customWidth="1"/>
    <col min="11296" max="11520" width="9.140625" style="280"/>
    <col min="11521" max="11521" width="8.140625" style="280" customWidth="1"/>
    <col min="11522" max="11522" width="26.7109375" style="280" customWidth="1"/>
    <col min="11523" max="11523" width="10" style="280" customWidth="1"/>
    <col min="11524" max="11524" width="12.5703125" style="280" customWidth="1"/>
    <col min="11525" max="11525" width="9.85546875" style="280" customWidth="1"/>
    <col min="11526" max="11526" width="12.5703125" style="280" customWidth="1"/>
    <col min="11527" max="11527" width="9.28515625" style="280" customWidth="1"/>
    <col min="11528" max="11528" width="9.42578125" style="280" customWidth="1"/>
    <col min="11529" max="11529" width="9.5703125" style="280" customWidth="1"/>
    <col min="11530" max="11530" width="8.140625" style="280" customWidth="1"/>
    <col min="11531" max="11531" width="8.28515625" style="280" customWidth="1"/>
    <col min="11532" max="11532" width="10.85546875" style="280" customWidth="1"/>
    <col min="11533" max="11533" width="9.28515625" style="280" customWidth="1"/>
    <col min="11534" max="11534" width="12.28515625" style="280" customWidth="1"/>
    <col min="11535" max="11535" width="12" style="280" customWidth="1"/>
    <col min="11536" max="11536" width="10.28515625" style="280" customWidth="1"/>
    <col min="11537" max="11537" width="12" style="280" customWidth="1"/>
    <col min="11538" max="11538" width="11" style="280" customWidth="1"/>
    <col min="11539" max="11539" width="12.5703125" style="280" customWidth="1"/>
    <col min="11540" max="11540" width="8.5703125" style="280" customWidth="1"/>
    <col min="11541" max="11541" width="11.140625" style="280" customWidth="1"/>
    <col min="11542" max="11543" width="10.42578125" style="280" customWidth="1"/>
    <col min="11544" max="11544" width="10.28515625" style="280" customWidth="1"/>
    <col min="11545" max="11545" width="12.42578125" style="280" customWidth="1"/>
    <col min="11546" max="11546" width="12.28515625" style="280" customWidth="1"/>
    <col min="11547" max="11547" width="11.28515625" style="280" customWidth="1"/>
    <col min="11548" max="11548" width="12.85546875" style="280" customWidth="1"/>
    <col min="11549" max="11549" width="26.42578125" style="280" customWidth="1"/>
    <col min="11550" max="11550" width="16" style="280" bestFit="1" customWidth="1"/>
    <col min="11551" max="11551" width="9.5703125" style="280" bestFit="1" customWidth="1"/>
    <col min="11552" max="11776" width="9.140625" style="280"/>
    <col min="11777" max="11777" width="8.140625" style="280" customWidth="1"/>
    <col min="11778" max="11778" width="26.7109375" style="280" customWidth="1"/>
    <col min="11779" max="11779" width="10" style="280" customWidth="1"/>
    <col min="11780" max="11780" width="12.5703125" style="280" customWidth="1"/>
    <col min="11781" max="11781" width="9.85546875" style="280" customWidth="1"/>
    <col min="11782" max="11782" width="12.5703125" style="280" customWidth="1"/>
    <col min="11783" max="11783" width="9.28515625" style="280" customWidth="1"/>
    <col min="11784" max="11784" width="9.42578125" style="280" customWidth="1"/>
    <col min="11785" max="11785" width="9.5703125" style="280" customWidth="1"/>
    <col min="11786" max="11786" width="8.140625" style="280" customWidth="1"/>
    <col min="11787" max="11787" width="8.28515625" style="280" customWidth="1"/>
    <col min="11788" max="11788" width="10.85546875" style="280" customWidth="1"/>
    <col min="11789" max="11789" width="9.28515625" style="280" customWidth="1"/>
    <col min="11790" max="11790" width="12.28515625" style="280" customWidth="1"/>
    <col min="11791" max="11791" width="12" style="280" customWidth="1"/>
    <col min="11792" max="11792" width="10.28515625" style="280" customWidth="1"/>
    <col min="11793" max="11793" width="12" style="280" customWidth="1"/>
    <col min="11794" max="11794" width="11" style="280" customWidth="1"/>
    <col min="11795" max="11795" width="12.5703125" style="280" customWidth="1"/>
    <col min="11796" max="11796" width="8.5703125" style="280" customWidth="1"/>
    <col min="11797" max="11797" width="11.140625" style="280" customWidth="1"/>
    <col min="11798" max="11799" width="10.42578125" style="280" customWidth="1"/>
    <col min="11800" max="11800" width="10.28515625" style="280" customWidth="1"/>
    <col min="11801" max="11801" width="12.42578125" style="280" customWidth="1"/>
    <col min="11802" max="11802" width="12.28515625" style="280" customWidth="1"/>
    <col min="11803" max="11803" width="11.28515625" style="280" customWidth="1"/>
    <col min="11804" max="11804" width="12.85546875" style="280" customWidth="1"/>
    <col min="11805" max="11805" width="26.42578125" style="280" customWidth="1"/>
    <col min="11806" max="11806" width="16" style="280" bestFit="1" customWidth="1"/>
    <col min="11807" max="11807" width="9.5703125" style="280" bestFit="1" customWidth="1"/>
    <col min="11808" max="12032" width="9.140625" style="280"/>
    <col min="12033" max="12033" width="8.140625" style="280" customWidth="1"/>
    <col min="12034" max="12034" width="26.7109375" style="280" customWidth="1"/>
    <col min="12035" max="12035" width="10" style="280" customWidth="1"/>
    <col min="12036" max="12036" width="12.5703125" style="280" customWidth="1"/>
    <col min="12037" max="12037" width="9.85546875" style="280" customWidth="1"/>
    <col min="12038" max="12038" width="12.5703125" style="280" customWidth="1"/>
    <col min="12039" max="12039" width="9.28515625" style="280" customWidth="1"/>
    <col min="12040" max="12040" width="9.42578125" style="280" customWidth="1"/>
    <col min="12041" max="12041" width="9.5703125" style="280" customWidth="1"/>
    <col min="12042" max="12042" width="8.140625" style="280" customWidth="1"/>
    <col min="12043" max="12043" width="8.28515625" style="280" customWidth="1"/>
    <col min="12044" max="12044" width="10.85546875" style="280" customWidth="1"/>
    <col min="12045" max="12045" width="9.28515625" style="280" customWidth="1"/>
    <col min="12046" max="12046" width="12.28515625" style="280" customWidth="1"/>
    <col min="12047" max="12047" width="12" style="280" customWidth="1"/>
    <col min="12048" max="12048" width="10.28515625" style="280" customWidth="1"/>
    <col min="12049" max="12049" width="12" style="280" customWidth="1"/>
    <col min="12050" max="12050" width="11" style="280" customWidth="1"/>
    <col min="12051" max="12051" width="12.5703125" style="280" customWidth="1"/>
    <col min="12052" max="12052" width="8.5703125" style="280" customWidth="1"/>
    <col min="12053" max="12053" width="11.140625" style="280" customWidth="1"/>
    <col min="12054" max="12055" width="10.42578125" style="280" customWidth="1"/>
    <col min="12056" max="12056" width="10.28515625" style="280" customWidth="1"/>
    <col min="12057" max="12057" width="12.42578125" style="280" customWidth="1"/>
    <col min="12058" max="12058" width="12.28515625" style="280" customWidth="1"/>
    <col min="12059" max="12059" width="11.28515625" style="280" customWidth="1"/>
    <col min="12060" max="12060" width="12.85546875" style="280" customWidth="1"/>
    <col min="12061" max="12061" width="26.42578125" style="280" customWidth="1"/>
    <col min="12062" max="12062" width="16" style="280" bestFit="1" customWidth="1"/>
    <col min="12063" max="12063" width="9.5703125" style="280" bestFit="1" customWidth="1"/>
    <col min="12064" max="12288" width="9.140625" style="280"/>
    <col min="12289" max="12289" width="8.140625" style="280" customWidth="1"/>
    <col min="12290" max="12290" width="26.7109375" style="280" customWidth="1"/>
    <col min="12291" max="12291" width="10" style="280" customWidth="1"/>
    <col min="12292" max="12292" width="12.5703125" style="280" customWidth="1"/>
    <col min="12293" max="12293" width="9.85546875" style="280" customWidth="1"/>
    <col min="12294" max="12294" width="12.5703125" style="280" customWidth="1"/>
    <col min="12295" max="12295" width="9.28515625" style="280" customWidth="1"/>
    <col min="12296" max="12296" width="9.42578125" style="280" customWidth="1"/>
    <col min="12297" max="12297" width="9.5703125" style="280" customWidth="1"/>
    <col min="12298" max="12298" width="8.140625" style="280" customWidth="1"/>
    <col min="12299" max="12299" width="8.28515625" style="280" customWidth="1"/>
    <col min="12300" max="12300" width="10.85546875" style="280" customWidth="1"/>
    <col min="12301" max="12301" width="9.28515625" style="280" customWidth="1"/>
    <col min="12302" max="12302" width="12.28515625" style="280" customWidth="1"/>
    <col min="12303" max="12303" width="12" style="280" customWidth="1"/>
    <col min="12304" max="12304" width="10.28515625" style="280" customWidth="1"/>
    <col min="12305" max="12305" width="12" style="280" customWidth="1"/>
    <col min="12306" max="12306" width="11" style="280" customWidth="1"/>
    <col min="12307" max="12307" width="12.5703125" style="280" customWidth="1"/>
    <col min="12308" max="12308" width="8.5703125" style="280" customWidth="1"/>
    <col min="12309" max="12309" width="11.140625" style="280" customWidth="1"/>
    <col min="12310" max="12311" width="10.42578125" style="280" customWidth="1"/>
    <col min="12312" max="12312" width="10.28515625" style="280" customWidth="1"/>
    <col min="12313" max="12313" width="12.42578125" style="280" customWidth="1"/>
    <col min="12314" max="12314" width="12.28515625" style="280" customWidth="1"/>
    <col min="12315" max="12315" width="11.28515625" style="280" customWidth="1"/>
    <col min="12316" max="12316" width="12.85546875" style="280" customWidth="1"/>
    <col min="12317" max="12317" width="26.42578125" style="280" customWidth="1"/>
    <col min="12318" max="12318" width="16" style="280" bestFit="1" customWidth="1"/>
    <col min="12319" max="12319" width="9.5703125" style="280" bestFit="1" customWidth="1"/>
    <col min="12320" max="12544" width="9.140625" style="280"/>
    <col min="12545" max="12545" width="8.140625" style="280" customWidth="1"/>
    <col min="12546" max="12546" width="26.7109375" style="280" customWidth="1"/>
    <col min="12547" max="12547" width="10" style="280" customWidth="1"/>
    <col min="12548" max="12548" width="12.5703125" style="280" customWidth="1"/>
    <col min="12549" max="12549" width="9.85546875" style="280" customWidth="1"/>
    <col min="12550" max="12550" width="12.5703125" style="280" customWidth="1"/>
    <col min="12551" max="12551" width="9.28515625" style="280" customWidth="1"/>
    <col min="12552" max="12552" width="9.42578125" style="280" customWidth="1"/>
    <col min="12553" max="12553" width="9.5703125" style="280" customWidth="1"/>
    <col min="12554" max="12554" width="8.140625" style="280" customWidth="1"/>
    <col min="12555" max="12555" width="8.28515625" style="280" customWidth="1"/>
    <col min="12556" max="12556" width="10.85546875" style="280" customWidth="1"/>
    <col min="12557" max="12557" width="9.28515625" style="280" customWidth="1"/>
    <col min="12558" max="12558" width="12.28515625" style="280" customWidth="1"/>
    <col min="12559" max="12559" width="12" style="280" customWidth="1"/>
    <col min="12560" max="12560" width="10.28515625" style="280" customWidth="1"/>
    <col min="12561" max="12561" width="12" style="280" customWidth="1"/>
    <col min="12562" max="12562" width="11" style="280" customWidth="1"/>
    <col min="12563" max="12563" width="12.5703125" style="280" customWidth="1"/>
    <col min="12564" max="12564" width="8.5703125" style="280" customWidth="1"/>
    <col min="12565" max="12565" width="11.140625" style="280" customWidth="1"/>
    <col min="12566" max="12567" width="10.42578125" style="280" customWidth="1"/>
    <col min="12568" max="12568" width="10.28515625" style="280" customWidth="1"/>
    <col min="12569" max="12569" width="12.42578125" style="280" customWidth="1"/>
    <col min="12570" max="12570" width="12.28515625" style="280" customWidth="1"/>
    <col min="12571" max="12571" width="11.28515625" style="280" customWidth="1"/>
    <col min="12572" max="12572" width="12.85546875" style="280" customWidth="1"/>
    <col min="12573" max="12573" width="26.42578125" style="280" customWidth="1"/>
    <col min="12574" max="12574" width="16" style="280" bestFit="1" customWidth="1"/>
    <col min="12575" max="12575" width="9.5703125" style="280" bestFit="1" customWidth="1"/>
    <col min="12576" max="12800" width="9.140625" style="280"/>
    <col min="12801" max="12801" width="8.140625" style="280" customWidth="1"/>
    <col min="12802" max="12802" width="26.7109375" style="280" customWidth="1"/>
    <col min="12803" max="12803" width="10" style="280" customWidth="1"/>
    <col min="12804" max="12804" width="12.5703125" style="280" customWidth="1"/>
    <col min="12805" max="12805" width="9.85546875" style="280" customWidth="1"/>
    <col min="12806" max="12806" width="12.5703125" style="280" customWidth="1"/>
    <col min="12807" max="12807" width="9.28515625" style="280" customWidth="1"/>
    <col min="12808" max="12808" width="9.42578125" style="280" customWidth="1"/>
    <col min="12809" max="12809" width="9.5703125" style="280" customWidth="1"/>
    <col min="12810" max="12810" width="8.140625" style="280" customWidth="1"/>
    <col min="12811" max="12811" width="8.28515625" style="280" customWidth="1"/>
    <col min="12812" max="12812" width="10.85546875" style="280" customWidth="1"/>
    <col min="12813" max="12813" width="9.28515625" style="280" customWidth="1"/>
    <col min="12814" max="12814" width="12.28515625" style="280" customWidth="1"/>
    <col min="12815" max="12815" width="12" style="280" customWidth="1"/>
    <col min="12816" max="12816" width="10.28515625" style="280" customWidth="1"/>
    <col min="12817" max="12817" width="12" style="280" customWidth="1"/>
    <col min="12818" max="12818" width="11" style="280" customWidth="1"/>
    <col min="12819" max="12819" width="12.5703125" style="280" customWidth="1"/>
    <col min="12820" max="12820" width="8.5703125" style="280" customWidth="1"/>
    <col min="12821" max="12821" width="11.140625" style="280" customWidth="1"/>
    <col min="12822" max="12823" width="10.42578125" style="280" customWidth="1"/>
    <col min="12824" max="12824" width="10.28515625" style="280" customWidth="1"/>
    <col min="12825" max="12825" width="12.42578125" style="280" customWidth="1"/>
    <col min="12826" max="12826" width="12.28515625" style="280" customWidth="1"/>
    <col min="12827" max="12827" width="11.28515625" style="280" customWidth="1"/>
    <col min="12828" max="12828" width="12.85546875" style="280" customWidth="1"/>
    <col min="12829" max="12829" width="26.42578125" style="280" customWidth="1"/>
    <col min="12830" max="12830" width="16" style="280" bestFit="1" customWidth="1"/>
    <col min="12831" max="12831" width="9.5703125" style="280" bestFit="1" customWidth="1"/>
    <col min="12832" max="13056" width="9.140625" style="280"/>
    <col min="13057" max="13057" width="8.140625" style="280" customWidth="1"/>
    <col min="13058" max="13058" width="26.7109375" style="280" customWidth="1"/>
    <col min="13059" max="13059" width="10" style="280" customWidth="1"/>
    <col min="13060" max="13060" width="12.5703125" style="280" customWidth="1"/>
    <col min="13061" max="13061" width="9.85546875" style="280" customWidth="1"/>
    <col min="13062" max="13062" width="12.5703125" style="280" customWidth="1"/>
    <col min="13063" max="13063" width="9.28515625" style="280" customWidth="1"/>
    <col min="13064" max="13064" width="9.42578125" style="280" customWidth="1"/>
    <col min="13065" max="13065" width="9.5703125" style="280" customWidth="1"/>
    <col min="13066" max="13066" width="8.140625" style="280" customWidth="1"/>
    <col min="13067" max="13067" width="8.28515625" style="280" customWidth="1"/>
    <col min="13068" max="13068" width="10.85546875" style="280" customWidth="1"/>
    <col min="13069" max="13069" width="9.28515625" style="280" customWidth="1"/>
    <col min="13070" max="13070" width="12.28515625" style="280" customWidth="1"/>
    <col min="13071" max="13071" width="12" style="280" customWidth="1"/>
    <col min="13072" max="13072" width="10.28515625" style="280" customWidth="1"/>
    <col min="13073" max="13073" width="12" style="280" customWidth="1"/>
    <col min="13074" max="13074" width="11" style="280" customWidth="1"/>
    <col min="13075" max="13075" width="12.5703125" style="280" customWidth="1"/>
    <col min="13076" max="13076" width="8.5703125" style="280" customWidth="1"/>
    <col min="13077" max="13077" width="11.140625" style="280" customWidth="1"/>
    <col min="13078" max="13079" width="10.42578125" style="280" customWidth="1"/>
    <col min="13080" max="13080" width="10.28515625" style="280" customWidth="1"/>
    <col min="13081" max="13081" width="12.42578125" style="280" customWidth="1"/>
    <col min="13082" max="13082" width="12.28515625" style="280" customWidth="1"/>
    <col min="13083" max="13083" width="11.28515625" style="280" customWidth="1"/>
    <col min="13084" max="13084" width="12.85546875" style="280" customWidth="1"/>
    <col min="13085" max="13085" width="26.42578125" style="280" customWidth="1"/>
    <col min="13086" max="13086" width="16" style="280" bestFit="1" customWidth="1"/>
    <col min="13087" max="13087" width="9.5703125" style="280" bestFit="1" customWidth="1"/>
    <col min="13088" max="13312" width="9.140625" style="280"/>
    <col min="13313" max="13313" width="8.140625" style="280" customWidth="1"/>
    <col min="13314" max="13314" width="26.7109375" style="280" customWidth="1"/>
    <col min="13315" max="13315" width="10" style="280" customWidth="1"/>
    <col min="13316" max="13316" width="12.5703125" style="280" customWidth="1"/>
    <col min="13317" max="13317" width="9.85546875" style="280" customWidth="1"/>
    <col min="13318" max="13318" width="12.5703125" style="280" customWidth="1"/>
    <col min="13319" max="13319" width="9.28515625" style="280" customWidth="1"/>
    <col min="13320" max="13320" width="9.42578125" style="280" customWidth="1"/>
    <col min="13321" max="13321" width="9.5703125" style="280" customWidth="1"/>
    <col min="13322" max="13322" width="8.140625" style="280" customWidth="1"/>
    <col min="13323" max="13323" width="8.28515625" style="280" customWidth="1"/>
    <col min="13324" max="13324" width="10.85546875" style="280" customWidth="1"/>
    <col min="13325" max="13325" width="9.28515625" style="280" customWidth="1"/>
    <col min="13326" max="13326" width="12.28515625" style="280" customWidth="1"/>
    <col min="13327" max="13327" width="12" style="280" customWidth="1"/>
    <col min="13328" max="13328" width="10.28515625" style="280" customWidth="1"/>
    <col min="13329" max="13329" width="12" style="280" customWidth="1"/>
    <col min="13330" max="13330" width="11" style="280" customWidth="1"/>
    <col min="13331" max="13331" width="12.5703125" style="280" customWidth="1"/>
    <col min="13332" max="13332" width="8.5703125" style="280" customWidth="1"/>
    <col min="13333" max="13333" width="11.140625" style="280" customWidth="1"/>
    <col min="13334" max="13335" width="10.42578125" style="280" customWidth="1"/>
    <col min="13336" max="13336" width="10.28515625" style="280" customWidth="1"/>
    <col min="13337" max="13337" width="12.42578125" style="280" customWidth="1"/>
    <col min="13338" max="13338" width="12.28515625" style="280" customWidth="1"/>
    <col min="13339" max="13339" width="11.28515625" style="280" customWidth="1"/>
    <col min="13340" max="13340" width="12.85546875" style="280" customWidth="1"/>
    <col min="13341" max="13341" width="26.42578125" style="280" customWidth="1"/>
    <col min="13342" max="13342" width="16" style="280" bestFit="1" customWidth="1"/>
    <col min="13343" max="13343" width="9.5703125" style="280" bestFit="1" customWidth="1"/>
    <col min="13344" max="13568" width="9.140625" style="280"/>
    <col min="13569" max="13569" width="8.140625" style="280" customWidth="1"/>
    <col min="13570" max="13570" width="26.7109375" style="280" customWidth="1"/>
    <col min="13571" max="13571" width="10" style="280" customWidth="1"/>
    <col min="13572" max="13572" width="12.5703125" style="280" customWidth="1"/>
    <col min="13573" max="13573" width="9.85546875" style="280" customWidth="1"/>
    <col min="13574" max="13574" width="12.5703125" style="280" customWidth="1"/>
    <col min="13575" max="13575" width="9.28515625" style="280" customWidth="1"/>
    <col min="13576" max="13576" width="9.42578125" style="280" customWidth="1"/>
    <col min="13577" max="13577" width="9.5703125" style="280" customWidth="1"/>
    <col min="13578" max="13578" width="8.140625" style="280" customWidth="1"/>
    <col min="13579" max="13579" width="8.28515625" style="280" customWidth="1"/>
    <col min="13580" max="13580" width="10.85546875" style="280" customWidth="1"/>
    <col min="13581" max="13581" width="9.28515625" style="280" customWidth="1"/>
    <col min="13582" max="13582" width="12.28515625" style="280" customWidth="1"/>
    <col min="13583" max="13583" width="12" style="280" customWidth="1"/>
    <col min="13584" max="13584" width="10.28515625" style="280" customWidth="1"/>
    <col min="13585" max="13585" width="12" style="280" customWidth="1"/>
    <col min="13586" max="13586" width="11" style="280" customWidth="1"/>
    <col min="13587" max="13587" width="12.5703125" style="280" customWidth="1"/>
    <col min="13588" max="13588" width="8.5703125" style="280" customWidth="1"/>
    <col min="13589" max="13589" width="11.140625" style="280" customWidth="1"/>
    <col min="13590" max="13591" width="10.42578125" style="280" customWidth="1"/>
    <col min="13592" max="13592" width="10.28515625" style="280" customWidth="1"/>
    <col min="13593" max="13593" width="12.42578125" style="280" customWidth="1"/>
    <col min="13594" max="13594" width="12.28515625" style="280" customWidth="1"/>
    <col min="13595" max="13595" width="11.28515625" style="280" customWidth="1"/>
    <col min="13596" max="13596" width="12.85546875" style="280" customWidth="1"/>
    <col min="13597" max="13597" width="26.42578125" style="280" customWidth="1"/>
    <col min="13598" max="13598" width="16" style="280" bestFit="1" customWidth="1"/>
    <col min="13599" max="13599" width="9.5703125" style="280" bestFit="1" customWidth="1"/>
    <col min="13600" max="13824" width="9.140625" style="280"/>
    <col min="13825" max="13825" width="8.140625" style="280" customWidth="1"/>
    <col min="13826" max="13826" width="26.7109375" style="280" customWidth="1"/>
    <col min="13827" max="13827" width="10" style="280" customWidth="1"/>
    <col min="13828" max="13828" width="12.5703125" style="280" customWidth="1"/>
    <col min="13829" max="13829" width="9.85546875" style="280" customWidth="1"/>
    <col min="13830" max="13830" width="12.5703125" style="280" customWidth="1"/>
    <col min="13831" max="13831" width="9.28515625" style="280" customWidth="1"/>
    <col min="13832" max="13832" width="9.42578125" style="280" customWidth="1"/>
    <col min="13833" max="13833" width="9.5703125" style="280" customWidth="1"/>
    <col min="13834" max="13834" width="8.140625" style="280" customWidth="1"/>
    <col min="13835" max="13835" width="8.28515625" style="280" customWidth="1"/>
    <col min="13836" max="13836" width="10.85546875" style="280" customWidth="1"/>
    <col min="13837" max="13837" width="9.28515625" style="280" customWidth="1"/>
    <col min="13838" max="13838" width="12.28515625" style="280" customWidth="1"/>
    <col min="13839" max="13839" width="12" style="280" customWidth="1"/>
    <col min="13840" max="13840" width="10.28515625" style="280" customWidth="1"/>
    <col min="13841" max="13841" width="12" style="280" customWidth="1"/>
    <col min="13842" max="13842" width="11" style="280" customWidth="1"/>
    <col min="13843" max="13843" width="12.5703125" style="280" customWidth="1"/>
    <col min="13844" max="13844" width="8.5703125" style="280" customWidth="1"/>
    <col min="13845" max="13845" width="11.140625" style="280" customWidth="1"/>
    <col min="13846" max="13847" width="10.42578125" style="280" customWidth="1"/>
    <col min="13848" max="13848" width="10.28515625" style="280" customWidth="1"/>
    <col min="13849" max="13849" width="12.42578125" style="280" customWidth="1"/>
    <col min="13850" max="13850" width="12.28515625" style="280" customWidth="1"/>
    <col min="13851" max="13851" width="11.28515625" style="280" customWidth="1"/>
    <col min="13852" max="13852" width="12.85546875" style="280" customWidth="1"/>
    <col min="13853" max="13853" width="26.42578125" style="280" customWidth="1"/>
    <col min="13854" max="13854" width="16" style="280" bestFit="1" customWidth="1"/>
    <col min="13855" max="13855" width="9.5703125" style="280" bestFit="1" customWidth="1"/>
    <col min="13856" max="14080" width="9.140625" style="280"/>
    <col min="14081" max="14081" width="8.140625" style="280" customWidth="1"/>
    <col min="14082" max="14082" width="26.7109375" style="280" customWidth="1"/>
    <col min="14083" max="14083" width="10" style="280" customWidth="1"/>
    <col min="14084" max="14084" width="12.5703125" style="280" customWidth="1"/>
    <col min="14085" max="14085" width="9.85546875" style="280" customWidth="1"/>
    <col min="14086" max="14086" width="12.5703125" style="280" customWidth="1"/>
    <col min="14087" max="14087" width="9.28515625" style="280" customWidth="1"/>
    <col min="14088" max="14088" width="9.42578125" style="280" customWidth="1"/>
    <col min="14089" max="14089" width="9.5703125" style="280" customWidth="1"/>
    <col min="14090" max="14090" width="8.140625" style="280" customWidth="1"/>
    <col min="14091" max="14091" width="8.28515625" style="280" customWidth="1"/>
    <col min="14092" max="14092" width="10.85546875" style="280" customWidth="1"/>
    <col min="14093" max="14093" width="9.28515625" style="280" customWidth="1"/>
    <col min="14094" max="14094" width="12.28515625" style="280" customWidth="1"/>
    <col min="14095" max="14095" width="12" style="280" customWidth="1"/>
    <col min="14096" max="14096" width="10.28515625" style="280" customWidth="1"/>
    <col min="14097" max="14097" width="12" style="280" customWidth="1"/>
    <col min="14098" max="14098" width="11" style="280" customWidth="1"/>
    <col min="14099" max="14099" width="12.5703125" style="280" customWidth="1"/>
    <col min="14100" max="14100" width="8.5703125" style="280" customWidth="1"/>
    <col min="14101" max="14101" width="11.140625" style="280" customWidth="1"/>
    <col min="14102" max="14103" width="10.42578125" style="280" customWidth="1"/>
    <col min="14104" max="14104" width="10.28515625" style="280" customWidth="1"/>
    <col min="14105" max="14105" width="12.42578125" style="280" customWidth="1"/>
    <col min="14106" max="14106" width="12.28515625" style="280" customWidth="1"/>
    <col min="14107" max="14107" width="11.28515625" style="280" customWidth="1"/>
    <col min="14108" max="14108" width="12.85546875" style="280" customWidth="1"/>
    <col min="14109" max="14109" width="26.42578125" style="280" customWidth="1"/>
    <col min="14110" max="14110" width="16" style="280" bestFit="1" customWidth="1"/>
    <col min="14111" max="14111" width="9.5703125" style="280" bestFit="1" customWidth="1"/>
    <col min="14112" max="14336" width="9.140625" style="280"/>
    <col min="14337" max="14337" width="8.140625" style="280" customWidth="1"/>
    <col min="14338" max="14338" width="26.7109375" style="280" customWidth="1"/>
    <col min="14339" max="14339" width="10" style="280" customWidth="1"/>
    <col min="14340" max="14340" width="12.5703125" style="280" customWidth="1"/>
    <col min="14341" max="14341" width="9.85546875" style="280" customWidth="1"/>
    <col min="14342" max="14342" width="12.5703125" style="280" customWidth="1"/>
    <col min="14343" max="14343" width="9.28515625" style="280" customWidth="1"/>
    <col min="14344" max="14344" width="9.42578125" style="280" customWidth="1"/>
    <col min="14345" max="14345" width="9.5703125" style="280" customWidth="1"/>
    <col min="14346" max="14346" width="8.140625" style="280" customWidth="1"/>
    <col min="14347" max="14347" width="8.28515625" style="280" customWidth="1"/>
    <col min="14348" max="14348" width="10.85546875" style="280" customWidth="1"/>
    <col min="14349" max="14349" width="9.28515625" style="280" customWidth="1"/>
    <col min="14350" max="14350" width="12.28515625" style="280" customWidth="1"/>
    <col min="14351" max="14351" width="12" style="280" customWidth="1"/>
    <col min="14352" max="14352" width="10.28515625" style="280" customWidth="1"/>
    <col min="14353" max="14353" width="12" style="280" customWidth="1"/>
    <col min="14354" max="14354" width="11" style="280" customWidth="1"/>
    <col min="14355" max="14355" width="12.5703125" style="280" customWidth="1"/>
    <col min="14356" max="14356" width="8.5703125" style="280" customWidth="1"/>
    <col min="14357" max="14357" width="11.140625" style="280" customWidth="1"/>
    <col min="14358" max="14359" width="10.42578125" style="280" customWidth="1"/>
    <col min="14360" max="14360" width="10.28515625" style="280" customWidth="1"/>
    <col min="14361" max="14361" width="12.42578125" style="280" customWidth="1"/>
    <col min="14362" max="14362" width="12.28515625" style="280" customWidth="1"/>
    <col min="14363" max="14363" width="11.28515625" style="280" customWidth="1"/>
    <col min="14364" max="14364" width="12.85546875" style="280" customWidth="1"/>
    <col min="14365" max="14365" width="26.42578125" style="280" customWidth="1"/>
    <col min="14366" max="14366" width="16" style="280" bestFit="1" customWidth="1"/>
    <col min="14367" max="14367" width="9.5703125" style="280" bestFit="1" customWidth="1"/>
    <col min="14368" max="14592" width="9.140625" style="280"/>
    <col min="14593" max="14593" width="8.140625" style="280" customWidth="1"/>
    <col min="14594" max="14594" width="26.7109375" style="280" customWidth="1"/>
    <col min="14595" max="14595" width="10" style="280" customWidth="1"/>
    <col min="14596" max="14596" width="12.5703125" style="280" customWidth="1"/>
    <col min="14597" max="14597" width="9.85546875" style="280" customWidth="1"/>
    <col min="14598" max="14598" width="12.5703125" style="280" customWidth="1"/>
    <col min="14599" max="14599" width="9.28515625" style="280" customWidth="1"/>
    <col min="14600" max="14600" width="9.42578125" style="280" customWidth="1"/>
    <col min="14601" max="14601" width="9.5703125" style="280" customWidth="1"/>
    <col min="14602" max="14602" width="8.140625" style="280" customWidth="1"/>
    <col min="14603" max="14603" width="8.28515625" style="280" customWidth="1"/>
    <col min="14604" max="14604" width="10.85546875" style="280" customWidth="1"/>
    <col min="14605" max="14605" width="9.28515625" style="280" customWidth="1"/>
    <col min="14606" max="14606" width="12.28515625" style="280" customWidth="1"/>
    <col min="14607" max="14607" width="12" style="280" customWidth="1"/>
    <col min="14608" max="14608" width="10.28515625" style="280" customWidth="1"/>
    <col min="14609" max="14609" width="12" style="280" customWidth="1"/>
    <col min="14610" max="14610" width="11" style="280" customWidth="1"/>
    <col min="14611" max="14611" width="12.5703125" style="280" customWidth="1"/>
    <col min="14612" max="14612" width="8.5703125" style="280" customWidth="1"/>
    <col min="14613" max="14613" width="11.140625" style="280" customWidth="1"/>
    <col min="14614" max="14615" width="10.42578125" style="280" customWidth="1"/>
    <col min="14616" max="14616" width="10.28515625" style="280" customWidth="1"/>
    <col min="14617" max="14617" width="12.42578125" style="280" customWidth="1"/>
    <col min="14618" max="14618" width="12.28515625" style="280" customWidth="1"/>
    <col min="14619" max="14619" width="11.28515625" style="280" customWidth="1"/>
    <col min="14620" max="14620" width="12.85546875" style="280" customWidth="1"/>
    <col min="14621" max="14621" width="26.42578125" style="280" customWidth="1"/>
    <col min="14622" max="14622" width="16" style="280" bestFit="1" customWidth="1"/>
    <col min="14623" max="14623" width="9.5703125" style="280" bestFit="1" customWidth="1"/>
    <col min="14624" max="14848" width="9.140625" style="280"/>
    <col min="14849" max="14849" width="8.140625" style="280" customWidth="1"/>
    <col min="14850" max="14850" width="26.7109375" style="280" customWidth="1"/>
    <col min="14851" max="14851" width="10" style="280" customWidth="1"/>
    <col min="14852" max="14852" width="12.5703125" style="280" customWidth="1"/>
    <col min="14853" max="14853" width="9.85546875" style="280" customWidth="1"/>
    <col min="14854" max="14854" width="12.5703125" style="280" customWidth="1"/>
    <col min="14855" max="14855" width="9.28515625" style="280" customWidth="1"/>
    <col min="14856" max="14856" width="9.42578125" style="280" customWidth="1"/>
    <col min="14857" max="14857" width="9.5703125" style="280" customWidth="1"/>
    <col min="14858" max="14858" width="8.140625" style="280" customWidth="1"/>
    <col min="14859" max="14859" width="8.28515625" style="280" customWidth="1"/>
    <col min="14860" max="14860" width="10.85546875" style="280" customWidth="1"/>
    <col min="14861" max="14861" width="9.28515625" style="280" customWidth="1"/>
    <col min="14862" max="14862" width="12.28515625" style="280" customWidth="1"/>
    <col min="14863" max="14863" width="12" style="280" customWidth="1"/>
    <col min="14864" max="14864" width="10.28515625" style="280" customWidth="1"/>
    <col min="14865" max="14865" width="12" style="280" customWidth="1"/>
    <col min="14866" max="14866" width="11" style="280" customWidth="1"/>
    <col min="14867" max="14867" width="12.5703125" style="280" customWidth="1"/>
    <col min="14868" max="14868" width="8.5703125" style="280" customWidth="1"/>
    <col min="14869" max="14869" width="11.140625" style="280" customWidth="1"/>
    <col min="14870" max="14871" width="10.42578125" style="280" customWidth="1"/>
    <col min="14872" max="14872" width="10.28515625" style="280" customWidth="1"/>
    <col min="14873" max="14873" width="12.42578125" style="280" customWidth="1"/>
    <col min="14874" max="14874" width="12.28515625" style="280" customWidth="1"/>
    <col min="14875" max="14875" width="11.28515625" style="280" customWidth="1"/>
    <col min="14876" max="14876" width="12.85546875" style="280" customWidth="1"/>
    <col min="14877" max="14877" width="26.42578125" style="280" customWidth="1"/>
    <col min="14878" max="14878" width="16" style="280" bestFit="1" customWidth="1"/>
    <col min="14879" max="14879" width="9.5703125" style="280" bestFit="1" customWidth="1"/>
    <col min="14880" max="15104" width="9.140625" style="280"/>
    <col min="15105" max="15105" width="8.140625" style="280" customWidth="1"/>
    <col min="15106" max="15106" width="26.7109375" style="280" customWidth="1"/>
    <col min="15107" max="15107" width="10" style="280" customWidth="1"/>
    <col min="15108" max="15108" width="12.5703125" style="280" customWidth="1"/>
    <col min="15109" max="15109" width="9.85546875" style="280" customWidth="1"/>
    <col min="15110" max="15110" width="12.5703125" style="280" customWidth="1"/>
    <col min="15111" max="15111" width="9.28515625" style="280" customWidth="1"/>
    <col min="15112" max="15112" width="9.42578125" style="280" customWidth="1"/>
    <col min="15113" max="15113" width="9.5703125" style="280" customWidth="1"/>
    <col min="15114" max="15114" width="8.140625" style="280" customWidth="1"/>
    <col min="15115" max="15115" width="8.28515625" style="280" customWidth="1"/>
    <col min="15116" max="15116" width="10.85546875" style="280" customWidth="1"/>
    <col min="15117" max="15117" width="9.28515625" style="280" customWidth="1"/>
    <col min="15118" max="15118" width="12.28515625" style="280" customWidth="1"/>
    <col min="15119" max="15119" width="12" style="280" customWidth="1"/>
    <col min="15120" max="15120" width="10.28515625" style="280" customWidth="1"/>
    <col min="15121" max="15121" width="12" style="280" customWidth="1"/>
    <col min="15122" max="15122" width="11" style="280" customWidth="1"/>
    <col min="15123" max="15123" width="12.5703125" style="280" customWidth="1"/>
    <col min="15124" max="15124" width="8.5703125" style="280" customWidth="1"/>
    <col min="15125" max="15125" width="11.140625" style="280" customWidth="1"/>
    <col min="15126" max="15127" width="10.42578125" style="280" customWidth="1"/>
    <col min="15128" max="15128" width="10.28515625" style="280" customWidth="1"/>
    <col min="15129" max="15129" width="12.42578125" style="280" customWidth="1"/>
    <col min="15130" max="15130" width="12.28515625" style="280" customWidth="1"/>
    <col min="15131" max="15131" width="11.28515625" style="280" customWidth="1"/>
    <col min="15132" max="15132" width="12.85546875" style="280" customWidth="1"/>
    <col min="15133" max="15133" width="26.42578125" style="280" customWidth="1"/>
    <col min="15134" max="15134" width="16" style="280" bestFit="1" customWidth="1"/>
    <col min="15135" max="15135" width="9.5703125" style="280" bestFit="1" customWidth="1"/>
    <col min="15136" max="15360" width="9.140625" style="280"/>
    <col min="15361" max="15361" width="8.140625" style="280" customWidth="1"/>
    <col min="15362" max="15362" width="26.7109375" style="280" customWidth="1"/>
    <col min="15363" max="15363" width="10" style="280" customWidth="1"/>
    <col min="15364" max="15364" width="12.5703125" style="280" customWidth="1"/>
    <col min="15365" max="15365" width="9.85546875" style="280" customWidth="1"/>
    <col min="15366" max="15366" width="12.5703125" style="280" customWidth="1"/>
    <col min="15367" max="15367" width="9.28515625" style="280" customWidth="1"/>
    <col min="15368" max="15368" width="9.42578125" style="280" customWidth="1"/>
    <col min="15369" max="15369" width="9.5703125" style="280" customWidth="1"/>
    <col min="15370" max="15370" width="8.140625" style="280" customWidth="1"/>
    <col min="15371" max="15371" width="8.28515625" style="280" customWidth="1"/>
    <col min="15372" max="15372" width="10.85546875" style="280" customWidth="1"/>
    <col min="15373" max="15373" width="9.28515625" style="280" customWidth="1"/>
    <col min="15374" max="15374" width="12.28515625" style="280" customWidth="1"/>
    <col min="15375" max="15375" width="12" style="280" customWidth="1"/>
    <col min="15376" max="15376" width="10.28515625" style="280" customWidth="1"/>
    <col min="15377" max="15377" width="12" style="280" customWidth="1"/>
    <col min="15378" max="15378" width="11" style="280" customWidth="1"/>
    <col min="15379" max="15379" width="12.5703125" style="280" customWidth="1"/>
    <col min="15380" max="15380" width="8.5703125" style="280" customWidth="1"/>
    <col min="15381" max="15381" width="11.140625" style="280" customWidth="1"/>
    <col min="15382" max="15383" width="10.42578125" style="280" customWidth="1"/>
    <col min="15384" max="15384" width="10.28515625" style="280" customWidth="1"/>
    <col min="15385" max="15385" width="12.42578125" style="280" customWidth="1"/>
    <col min="15386" max="15386" width="12.28515625" style="280" customWidth="1"/>
    <col min="15387" max="15387" width="11.28515625" style="280" customWidth="1"/>
    <col min="15388" max="15388" width="12.85546875" style="280" customWidth="1"/>
    <col min="15389" max="15389" width="26.42578125" style="280" customWidth="1"/>
    <col min="15390" max="15390" width="16" style="280" bestFit="1" customWidth="1"/>
    <col min="15391" max="15391" width="9.5703125" style="280" bestFit="1" customWidth="1"/>
    <col min="15392" max="15616" width="9.140625" style="280"/>
    <col min="15617" max="15617" width="8.140625" style="280" customWidth="1"/>
    <col min="15618" max="15618" width="26.7109375" style="280" customWidth="1"/>
    <col min="15619" max="15619" width="10" style="280" customWidth="1"/>
    <col min="15620" max="15620" width="12.5703125" style="280" customWidth="1"/>
    <col min="15621" max="15621" width="9.85546875" style="280" customWidth="1"/>
    <col min="15622" max="15622" width="12.5703125" style="280" customWidth="1"/>
    <col min="15623" max="15623" width="9.28515625" style="280" customWidth="1"/>
    <col min="15624" max="15624" width="9.42578125" style="280" customWidth="1"/>
    <col min="15625" max="15625" width="9.5703125" style="280" customWidth="1"/>
    <col min="15626" max="15626" width="8.140625" style="280" customWidth="1"/>
    <col min="15627" max="15627" width="8.28515625" style="280" customWidth="1"/>
    <col min="15628" max="15628" width="10.85546875" style="280" customWidth="1"/>
    <col min="15629" max="15629" width="9.28515625" style="280" customWidth="1"/>
    <col min="15630" max="15630" width="12.28515625" style="280" customWidth="1"/>
    <col min="15631" max="15631" width="12" style="280" customWidth="1"/>
    <col min="15632" max="15632" width="10.28515625" style="280" customWidth="1"/>
    <col min="15633" max="15633" width="12" style="280" customWidth="1"/>
    <col min="15634" max="15634" width="11" style="280" customWidth="1"/>
    <col min="15635" max="15635" width="12.5703125" style="280" customWidth="1"/>
    <col min="15636" max="15636" width="8.5703125" style="280" customWidth="1"/>
    <col min="15637" max="15637" width="11.140625" style="280" customWidth="1"/>
    <col min="15638" max="15639" width="10.42578125" style="280" customWidth="1"/>
    <col min="15640" max="15640" width="10.28515625" style="280" customWidth="1"/>
    <col min="15641" max="15641" width="12.42578125" style="280" customWidth="1"/>
    <col min="15642" max="15642" width="12.28515625" style="280" customWidth="1"/>
    <col min="15643" max="15643" width="11.28515625" style="280" customWidth="1"/>
    <col min="15644" max="15644" width="12.85546875" style="280" customWidth="1"/>
    <col min="15645" max="15645" width="26.42578125" style="280" customWidth="1"/>
    <col min="15646" max="15646" width="16" style="280" bestFit="1" customWidth="1"/>
    <col min="15647" max="15647" width="9.5703125" style="280" bestFit="1" customWidth="1"/>
    <col min="15648" max="15872" width="9.140625" style="280"/>
    <col min="15873" max="15873" width="8.140625" style="280" customWidth="1"/>
    <col min="15874" max="15874" width="26.7109375" style="280" customWidth="1"/>
    <col min="15875" max="15875" width="10" style="280" customWidth="1"/>
    <col min="15876" max="15876" width="12.5703125" style="280" customWidth="1"/>
    <col min="15877" max="15877" width="9.85546875" style="280" customWidth="1"/>
    <col min="15878" max="15878" width="12.5703125" style="280" customWidth="1"/>
    <col min="15879" max="15879" width="9.28515625" style="280" customWidth="1"/>
    <col min="15880" max="15880" width="9.42578125" style="280" customWidth="1"/>
    <col min="15881" max="15881" width="9.5703125" style="280" customWidth="1"/>
    <col min="15882" max="15882" width="8.140625" style="280" customWidth="1"/>
    <col min="15883" max="15883" width="8.28515625" style="280" customWidth="1"/>
    <col min="15884" max="15884" width="10.85546875" style="280" customWidth="1"/>
    <col min="15885" max="15885" width="9.28515625" style="280" customWidth="1"/>
    <col min="15886" max="15886" width="12.28515625" style="280" customWidth="1"/>
    <col min="15887" max="15887" width="12" style="280" customWidth="1"/>
    <col min="15888" max="15888" width="10.28515625" style="280" customWidth="1"/>
    <col min="15889" max="15889" width="12" style="280" customWidth="1"/>
    <col min="15890" max="15890" width="11" style="280" customWidth="1"/>
    <col min="15891" max="15891" width="12.5703125" style="280" customWidth="1"/>
    <col min="15892" max="15892" width="8.5703125" style="280" customWidth="1"/>
    <col min="15893" max="15893" width="11.140625" style="280" customWidth="1"/>
    <col min="15894" max="15895" width="10.42578125" style="280" customWidth="1"/>
    <col min="15896" max="15896" width="10.28515625" style="280" customWidth="1"/>
    <col min="15897" max="15897" width="12.42578125" style="280" customWidth="1"/>
    <col min="15898" max="15898" width="12.28515625" style="280" customWidth="1"/>
    <col min="15899" max="15899" width="11.28515625" style="280" customWidth="1"/>
    <col min="15900" max="15900" width="12.85546875" style="280" customWidth="1"/>
    <col min="15901" max="15901" width="26.42578125" style="280" customWidth="1"/>
    <col min="15902" max="15902" width="16" style="280" bestFit="1" customWidth="1"/>
    <col min="15903" max="15903" width="9.5703125" style="280" bestFit="1" customWidth="1"/>
    <col min="15904" max="16128" width="9.140625" style="280"/>
    <col min="16129" max="16129" width="8.140625" style="280" customWidth="1"/>
    <col min="16130" max="16130" width="26.7109375" style="280" customWidth="1"/>
    <col min="16131" max="16131" width="10" style="280" customWidth="1"/>
    <col min="16132" max="16132" width="12.5703125" style="280" customWidth="1"/>
    <col min="16133" max="16133" width="9.85546875" style="280" customWidth="1"/>
    <col min="16134" max="16134" width="12.5703125" style="280" customWidth="1"/>
    <col min="16135" max="16135" width="9.28515625" style="280" customWidth="1"/>
    <col min="16136" max="16136" width="9.42578125" style="280" customWidth="1"/>
    <col min="16137" max="16137" width="9.5703125" style="280" customWidth="1"/>
    <col min="16138" max="16138" width="8.140625" style="280" customWidth="1"/>
    <col min="16139" max="16139" width="8.28515625" style="280" customWidth="1"/>
    <col min="16140" max="16140" width="10.85546875" style="280" customWidth="1"/>
    <col min="16141" max="16141" width="9.28515625" style="280" customWidth="1"/>
    <col min="16142" max="16142" width="12.28515625" style="280" customWidth="1"/>
    <col min="16143" max="16143" width="12" style="280" customWidth="1"/>
    <col min="16144" max="16144" width="10.28515625" style="280" customWidth="1"/>
    <col min="16145" max="16145" width="12" style="280" customWidth="1"/>
    <col min="16146" max="16146" width="11" style="280" customWidth="1"/>
    <col min="16147" max="16147" width="12.5703125" style="280" customWidth="1"/>
    <col min="16148" max="16148" width="8.5703125" style="280" customWidth="1"/>
    <col min="16149" max="16149" width="11.140625" style="280" customWidth="1"/>
    <col min="16150" max="16151" width="10.42578125" style="280" customWidth="1"/>
    <col min="16152" max="16152" width="10.28515625" style="280" customWidth="1"/>
    <col min="16153" max="16153" width="12.42578125" style="280" customWidth="1"/>
    <col min="16154" max="16154" width="12.28515625" style="280" customWidth="1"/>
    <col min="16155" max="16155" width="11.28515625" style="280" customWidth="1"/>
    <col min="16156" max="16156" width="12.85546875" style="280" customWidth="1"/>
    <col min="16157" max="16157" width="26.42578125" style="280" customWidth="1"/>
    <col min="16158" max="16158" width="16" style="280" bestFit="1" customWidth="1"/>
    <col min="16159" max="16159" width="9.5703125" style="280" bestFit="1" customWidth="1"/>
    <col min="16160" max="16384" width="9.140625" style="280"/>
  </cols>
  <sheetData>
    <row r="1" spans="1:32" s="309" customFormat="1" ht="14.25">
      <c r="A1" s="331" t="s">
        <v>0</v>
      </c>
      <c r="B1" s="331" t="s">
        <v>1</v>
      </c>
      <c r="C1" s="331" t="s">
        <v>2</v>
      </c>
      <c r="D1" s="331"/>
      <c r="E1" s="331"/>
      <c r="F1" s="331"/>
      <c r="G1" s="331"/>
      <c r="H1" s="331"/>
      <c r="I1" s="331"/>
      <c r="J1" s="331"/>
      <c r="K1" s="331" t="s">
        <v>3</v>
      </c>
      <c r="L1" s="331"/>
      <c r="M1" s="331"/>
      <c r="N1" s="331"/>
      <c r="O1" s="331"/>
      <c r="P1" s="331"/>
      <c r="Q1" s="331"/>
      <c r="R1" s="331"/>
      <c r="S1" s="331"/>
      <c r="T1" s="331" t="s">
        <v>4</v>
      </c>
      <c r="U1" s="331"/>
      <c r="V1" s="331"/>
      <c r="W1" s="331"/>
      <c r="X1" s="331"/>
      <c r="Y1" s="331"/>
      <c r="Z1" s="331"/>
      <c r="AA1" s="331"/>
      <c r="AB1" s="331"/>
      <c r="AC1" s="331" t="s">
        <v>5</v>
      </c>
    </row>
    <row r="2" spans="1:32" s="309" customFormat="1" ht="52.5" customHeight="1">
      <c r="A2" s="331"/>
      <c r="B2" s="331"/>
      <c r="C2" s="331" t="s">
        <v>6</v>
      </c>
      <c r="D2" s="331"/>
      <c r="E2" s="331" t="s">
        <v>7</v>
      </c>
      <c r="F2" s="331"/>
      <c r="G2" s="331"/>
      <c r="H2" s="331"/>
      <c r="I2" s="331" t="s">
        <v>8</v>
      </c>
      <c r="J2" s="331"/>
      <c r="K2" s="331" t="s">
        <v>9</v>
      </c>
      <c r="L2" s="331"/>
      <c r="M2" s="331" t="s">
        <v>10</v>
      </c>
      <c r="N2" s="331"/>
      <c r="O2" s="331" t="s">
        <v>11</v>
      </c>
      <c r="P2" s="331"/>
      <c r="Q2" s="331"/>
      <c r="R2" s="331" t="s">
        <v>12</v>
      </c>
      <c r="S2" s="331"/>
      <c r="T2" s="331" t="s">
        <v>9</v>
      </c>
      <c r="U2" s="331"/>
      <c r="V2" s="331" t="s">
        <v>10</v>
      </c>
      <c r="W2" s="331"/>
      <c r="X2" s="331" t="s">
        <v>11</v>
      </c>
      <c r="Y2" s="331"/>
      <c r="Z2" s="331"/>
      <c r="AA2" s="331" t="s">
        <v>12</v>
      </c>
      <c r="AB2" s="331"/>
      <c r="AC2" s="331"/>
    </row>
    <row r="3" spans="1:32" s="309" customFormat="1" ht="28.5">
      <c r="A3" s="331"/>
      <c r="B3" s="331"/>
      <c r="C3" s="304" t="s">
        <v>13</v>
      </c>
      <c r="D3" s="305" t="s">
        <v>14</v>
      </c>
      <c r="E3" s="304" t="s">
        <v>13</v>
      </c>
      <c r="F3" s="305" t="s">
        <v>15</v>
      </c>
      <c r="G3" s="304" t="s">
        <v>16</v>
      </c>
      <c r="H3" s="304" t="s">
        <v>17</v>
      </c>
      <c r="I3" s="304" t="s">
        <v>13</v>
      </c>
      <c r="J3" s="305" t="s">
        <v>15</v>
      </c>
      <c r="K3" s="304" t="s">
        <v>13</v>
      </c>
      <c r="L3" s="305" t="s">
        <v>15</v>
      </c>
      <c r="M3" s="304" t="s">
        <v>13</v>
      </c>
      <c r="N3" s="305" t="s">
        <v>15</v>
      </c>
      <c r="O3" s="304" t="s">
        <v>18</v>
      </c>
      <c r="P3" s="304" t="s">
        <v>13</v>
      </c>
      <c r="Q3" s="305" t="s">
        <v>15</v>
      </c>
      <c r="R3" s="304" t="s">
        <v>13</v>
      </c>
      <c r="S3" s="305" t="s">
        <v>15</v>
      </c>
      <c r="T3" s="304" t="s">
        <v>13</v>
      </c>
      <c r="U3" s="305" t="s">
        <v>15</v>
      </c>
      <c r="V3" s="304" t="s">
        <v>13</v>
      </c>
      <c r="W3" s="305" t="s">
        <v>15</v>
      </c>
      <c r="X3" s="304" t="s">
        <v>18</v>
      </c>
      <c r="Y3" s="304" t="s">
        <v>13</v>
      </c>
      <c r="Z3" s="305" t="s">
        <v>15</v>
      </c>
      <c r="AA3" s="304" t="s">
        <v>13</v>
      </c>
      <c r="AB3" s="305" t="s">
        <v>15</v>
      </c>
      <c r="AC3" s="331"/>
    </row>
    <row r="4" spans="1:32" s="309" customFormat="1" ht="14.25">
      <c r="A4" s="304" t="s">
        <v>19</v>
      </c>
      <c r="B4" s="310" t="s">
        <v>20</v>
      </c>
      <c r="C4" s="304"/>
      <c r="D4" s="305"/>
      <c r="E4" s="304"/>
      <c r="F4" s="305"/>
      <c r="G4" s="304"/>
      <c r="H4" s="304"/>
      <c r="I4" s="304"/>
      <c r="J4" s="305"/>
      <c r="K4" s="304"/>
      <c r="L4" s="305"/>
      <c r="M4" s="304"/>
      <c r="N4" s="305"/>
      <c r="O4" s="304"/>
      <c r="P4" s="304"/>
      <c r="Q4" s="305"/>
      <c r="R4" s="304"/>
      <c r="S4" s="305"/>
      <c r="T4" s="304"/>
      <c r="U4" s="305"/>
      <c r="V4" s="304"/>
      <c r="W4" s="305"/>
      <c r="X4" s="304"/>
      <c r="Y4" s="304"/>
      <c r="Z4" s="305"/>
      <c r="AA4" s="304"/>
      <c r="AB4" s="305"/>
      <c r="AC4" s="304"/>
    </row>
    <row r="5" spans="1:32" s="309" customFormat="1" ht="14.25">
      <c r="A5" s="304"/>
      <c r="B5" s="310" t="s">
        <v>21</v>
      </c>
      <c r="C5" s="304"/>
      <c r="D5" s="305"/>
      <c r="E5" s="304"/>
      <c r="F5" s="305"/>
      <c r="G5" s="304"/>
      <c r="H5" s="304"/>
      <c r="I5" s="304"/>
      <c r="J5" s="305"/>
      <c r="K5" s="304"/>
      <c r="L5" s="305"/>
      <c r="M5" s="304"/>
      <c r="N5" s="305"/>
      <c r="O5" s="304"/>
      <c r="P5" s="304"/>
      <c r="Q5" s="305"/>
      <c r="R5" s="304"/>
      <c r="S5" s="305"/>
      <c r="T5" s="304"/>
      <c r="U5" s="305"/>
      <c r="V5" s="304"/>
      <c r="W5" s="305"/>
      <c r="X5" s="304"/>
      <c r="Y5" s="304"/>
      <c r="Z5" s="305"/>
      <c r="AA5" s="304"/>
      <c r="AB5" s="305"/>
      <c r="AC5" s="304"/>
    </row>
    <row r="6" spans="1:32" s="309" customFormat="1" ht="14.25">
      <c r="A6" s="304">
        <v>1</v>
      </c>
      <c r="B6" s="310" t="s">
        <v>22</v>
      </c>
      <c r="C6" s="304"/>
      <c r="D6" s="305"/>
      <c r="E6" s="304"/>
      <c r="F6" s="305"/>
      <c r="G6" s="304"/>
      <c r="H6" s="304"/>
      <c r="I6" s="304"/>
      <c r="J6" s="305"/>
      <c r="K6" s="304"/>
      <c r="L6" s="305"/>
      <c r="M6" s="304"/>
      <c r="N6" s="305"/>
      <c r="O6" s="304"/>
      <c r="P6" s="304"/>
      <c r="Q6" s="305"/>
      <c r="R6" s="304"/>
      <c r="S6" s="305"/>
      <c r="T6" s="304"/>
      <c r="U6" s="305"/>
      <c r="V6" s="304"/>
      <c r="W6" s="305"/>
      <c r="X6" s="304"/>
      <c r="Y6" s="304"/>
      <c r="Z6" s="305"/>
      <c r="AA6" s="304"/>
      <c r="AB6" s="305"/>
      <c r="AC6" s="304"/>
    </row>
    <row r="7" spans="1:32">
      <c r="A7" s="258">
        <v>1.01</v>
      </c>
      <c r="B7" s="258" t="s">
        <v>23</v>
      </c>
      <c r="C7" s="259">
        <f>SUM(Aizawl:Serchhip!C7)</f>
        <v>0</v>
      </c>
      <c r="D7" s="260"/>
      <c r="E7" s="259">
        <f>SUM(Aizawl:Serchhip!E7)</f>
        <v>0</v>
      </c>
      <c r="F7" s="260"/>
      <c r="G7" s="261" t="e">
        <f>E7/C7</f>
        <v>#DIV/0!</v>
      </c>
      <c r="H7" s="261"/>
      <c r="I7" s="259">
        <f t="shared" ref="I7:I13" si="0">C7-E7</f>
        <v>0</v>
      </c>
      <c r="J7" s="260"/>
      <c r="K7" s="259"/>
      <c r="L7" s="260"/>
      <c r="M7" s="259">
        <f>SUM(Aizawl:Serchhip!M7)</f>
        <v>0</v>
      </c>
      <c r="N7" s="260"/>
      <c r="O7" s="259"/>
      <c r="P7" s="259">
        <f>SUM(Aizawl:Serchhip!P7)</f>
        <v>0</v>
      </c>
      <c r="Q7" s="260"/>
      <c r="R7" s="259">
        <f>K7+M7+P7</f>
        <v>0</v>
      </c>
      <c r="S7" s="260"/>
      <c r="T7" s="259"/>
      <c r="U7" s="260"/>
      <c r="V7" s="259"/>
      <c r="W7" s="260"/>
      <c r="X7" s="259"/>
      <c r="Y7" s="259">
        <f>SUM(Aizawl:Serchhip!Y7)</f>
        <v>0</v>
      </c>
      <c r="Z7" s="259">
        <f>SUM(Aizawl:Serchhip!Z7)</f>
        <v>0</v>
      </c>
      <c r="AA7" s="259">
        <f>SUM(Aizawl:Serchhip!AA7)</f>
        <v>0</v>
      </c>
      <c r="AB7" s="260">
        <f>SUM(Aizawl:Serchhip!AB7)</f>
        <v>0</v>
      </c>
      <c r="AC7" s="258"/>
      <c r="AD7" s="233" t="b">
        <f>X7*Y7=Z7</f>
        <v>1</v>
      </c>
      <c r="AE7" s="233" t="b">
        <f>U7+W7+Z7=AB7</f>
        <v>1</v>
      </c>
      <c r="AF7" s="280">
        <f>Y7*X7</f>
        <v>0</v>
      </c>
    </row>
    <row r="8" spans="1:32">
      <c r="A8" s="258">
        <v>1.02</v>
      </c>
      <c r="B8" s="258" t="s">
        <v>24</v>
      </c>
      <c r="C8" s="259">
        <f>SUM(Aizawl:Serchhip!C8)</f>
        <v>0</v>
      </c>
      <c r="D8" s="260"/>
      <c r="E8" s="259">
        <f>SUM(Aizawl:Serchhip!E8)</f>
        <v>0</v>
      </c>
      <c r="F8" s="260"/>
      <c r="G8" s="261" t="e">
        <f t="shared" ref="G8:G71" si="1">E8/C8</f>
        <v>#DIV/0!</v>
      </c>
      <c r="H8" s="261"/>
      <c r="I8" s="259">
        <f t="shared" si="0"/>
        <v>0</v>
      </c>
      <c r="J8" s="260"/>
      <c r="K8" s="259"/>
      <c r="L8" s="260"/>
      <c r="M8" s="259">
        <f>SUM(Aizawl:Serchhip!M8)</f>
        <v>0</v>
      </c>
      <c r="N8" s="260"/>
      <c r="O8" s="259"/>
      <c r="P8" s="259">
        <f>SUM(Aizawl:Serchhip!P8)</f>
        <v>0</v>
      </c>
      <c r="Q8" s="260"/>
      <c r="R8" s="259">
        <f t="shared" ref="R8:R13" si="2">K8+M8+P8</f>
        <v>0</v>
      </c>
      <c r="S8" s="260"/>
      <c r="T8" s="259"/>
      <c r="U8" s="260"/>
      <c r="V8" s="259"/>
      <c r="W8" s="260"/>
      <c r="X8" s="259"/>
      <c r="Y8" s="259">
        <f>SUM(Aizawl:Serchhip!Y8)</f>
        <v>0</v>
      </c>
      <c r="Z8" s="259">
        <f>SUM(Aizawl:Serchhip!Z8)</f>
        <v>0</v>
      </c>
      <c r="AA8" s="259">
        <f>SUM(Aizawl:Serchhip!AA8)</f>
        <v>0</v>
      </c>
      <c r="AB8" s="260">
        <f>SUM(Aizawl:Serchhip!AB8)</f>
        <v>0</v>
      </c>
      <c r="AC8" s="258"/>
      <c r="AD8" s="233" t="b">
        <f t="shared" ref="AD8:AD71" si="3">X8*Y8=Z8</f>
        <v>1</v>
      </c>
      <c r="AE8" s="233" t="b">
        <f t="shared" ref="AE8:AE71" si="4">U8+W8+Z8=AB8</f>
        <v>1</v>
      </c>
      <c r="AF8" s="280">
        <f t="shared" ref="AF8:AF71" si="5">Y8*X8</f>
        <v>0</v>
      </c>
    </row>
    <row r="9" spans="1:32">
      <c r="A9" s="258">
        <v>1.03</v>
      </c>
      <c r="B9" s="258" t="s">
        <v>25</v>
      </c>
      <c r="C9" s="259">
        <f>SUM(Aizawl:Serchhip!C9)</f>
        <v>0</v>
      </c>
      <c r="D9" s="260"/>
      <c r="E9" s="259">
        <f>SUM(Aizawl:Serchhip!E9)</f>
        <v>0</v>
      </c>
      <c r="F9" s="260"/>
      <c r="G9" s="261" t="e">
        <f t="shared" si="1"/>
        <v>#DIV/0!</v>
      </c>
      <c r="H9" s="261"/>
      <c r="I9" s="259">
        <f t="shared" si="0"/>
        <v>0</v>
      </c>
      <c r="J9" s="260"/>
      <c r="K9" s="259"/>
      <c r="L9" s="260"/>
      <c r="M9" s="259">
        <f>SUM(Aizawl:Serchhip!M9)</f>
        <v>0</v>
      </c>
      <c r="N9" s="260"/>
      <c r="O9" s="259"/>
      <c r="P9" s="259">
        <f>SUM(Aizawl:Serchhip!P9)</f>
        <v>0</v>
      </c>
      <c r="Q9" s="260"/>
      <c r="R9" s="259">
        <f t="shared" si="2"/>
        <v>0</v>
      </c>
      <c r="S9" s="260"/>
      <c r="T9" s="259"/>
      <c r="U9" s="260"/>
      <c r="V9" s="259"/>
      <c r="W9" s="260"/>
      <c r="X9" s="259"/>
      <c r="Y9" s="259">
        <f>SUM(Aizawl:Serchhip!Y9)</f>
        <v>0</v>
      </c>
      <c r="Z9" s="259">
        <f>SUM(Aizawl:Serchhip!Z9)</f>
        <v>0</v>
      </c>
      <c r="AA9" s="259">
        <f>SUM(Aizawl:Serchhip!AA9)</f>
        <v>0</v>
      </c>
      <c r="AB9" s="260">
        <f>SUM(Aizawl:Serchhip!AB9)</f>
        <v>0</v>
      </c>
      <c r="AC9" s="258"/>
      <c r="AD9" s="233" t="b">
        <f t="shared" si="3"/>
        <v>1</v>
      </c>
      <c r="AE9" s="233" t="b">
        <f t="shared" si="4"/>
        <v>1</v>
      </c>
      <c r="AF9" s="280">
        <f t="shared" si="5"/>
        <v>0</v>
      </c>
    </row>
    <row r="10" spans="1:32" ht="30">
      <c r="A10" s="258">
        <v>1.04</v>
      </c>
      <c r="B10" s="258" t="s">
        <v>26</v>
      </c>
      <c r="C10" s="259">
        <f>SUM(Aizawl:Serchhip!C10)</f>
        <v>0</v>
      </c>
      <c r="D10" s="260"/>
      <c r="E10" s="259">
        <f>SUM(Aizawl:Serchhip!E10)</f>
        <v>0</v>
      </c>
      <c r="F10" s="260"/>
      <c r="G10" s="261" t="e">
        <f t="shared" si="1"/>
        <v>#DIV/0!</v>
      </c>
      <c r="H10" s="261"/>
      <c r="I10" s="259">
        <f t="shared" si="0"/>
        <v>0</v>
      </c>
      <c r="J10" s="260"/>
      <c r="K10" s="259"/>
      <c r="L10" s="260"/>
      <c r="M10" s="259">
        <f>SUM(Aizawl:Serchhip!M10)</f>
        <v>0</v>
      </c>
      <c r="N10" s="260"/>
      <c r="O10" s="259"/>
      <c r="P10" s="259">
        <f>SUM(Aizawl:Serchhip!P10)</f>
        <v>0</v>
      </c>
      <c r="Q10" s="260"/>
      <c r="R10" s="259">
        <f t="shared" si="2"/>
        <v>0</v>
      </c>
      <c r="S10" s="260"/>
      <c r="T10" s="259"/>
      <c r="U10" s="260"/>
      <c r="V10" s="259"/>
      <c r="W10" s="260"/>
      <c r="X10" s="259"/>
      <c r="Y10" s="259">
        <f>SUM(Aizawl:Serchhip!Y10)</f>
        <v>0</v>
      </c>
      <c r="Z10" s="259">
        <f>SUM(Aizawl:Serchhip!Z10)</f>
        <v>0</v>
      </c>
      <c r="AA10" s="259">
        <f>SUM(Aizawl:Serchhip!AA10)</f>
        <v>0</v>
      </c>
      <c r="AB10" s="260">
        <f>SUM(Aizawl:Serchhip!AB10)</f>
        <v>0</v>
      </c>
      <c r="AC10" s="258"/>
      <c r="AD10" s="233" t="b">
        <f t="shared" si="3"/>
        <v>1</v>
      </c>
      <c r="AE10" s="233" t="b">
        <f t="shared" si="4"/>
        <v>1</v>
      </c>
      <c r="AF10" s="280">
        <f t="shared" si="5"/>
        <v>0</v>
      </c>
    </row>
    <row r="11" spans="1:32">
      <c r="A11" s="258">
        <v>1.05</v>
      </c>
      <c r="B11" s="258" t="s">
        <v>27</v>
      </c>
      <c r="C11" s="259">
        <f>SUM(Aizawl:Serchhip!C11)</f>
        <v>0</v>
      </c>
      <c r="D11" s="260"/>
      <c r="E11" s="259">
        <f>SUM(Aizawl:Serchhip!E11)</f>
        <v>0</v>
      </c>
      <c r="F11" s="260"/>
      <c r="G11" s="261" t="e">
        <f t="shared" si="1"/>
        <v>#DIV/0!</v>
      </c>
      <c r="H11" s="261"/>
      <c r="I11" s="259">
        <f t="shared" si="0"/>
        <v>0</v>
      </c>
      <c r="J11" s="260"/>
      <c r="K11" s="259"/>
      <c r="L11" s="260"/>
      <c r="M11" s="259">
        <f>SUM(Aizawl:Serchhip!M11)</f>
        <v>0</v>
      </c>
      <c r="N11" s="260"/>
      <c r="O11" s="259"/>
      <c r="P11" s="259">
        <f>SUM(Aizawl:Serchhip!P11)</f>
        <v>0</v>
      </c>
      <c r="Q11" s="260"/>
      <c r="R11" s="259">
        <f t="shared" si="2"/>
        <v>0</v>
      </c>
      <c r="S11" s="260"/>
      <c r="T11" s="259"/>
      <c r="U11" s="260"/>
      <c r="V11" s="259"/>
      <c r="W11" s="260"/>
      <c r="X11" s="259"/>
      <c r="Y11" s="259">
        <f>SUM(Aizawl:Serchhip!Y11)</f>
        <v>0</v>
      </c>
      <c r="Z11" s="259">
        <f>SUM(Aizawl:Serchhip!Z11)</f>
        <v>0</v>
      </c>
      <c r="AA11" s="259">
        <f>SUM(Aizawl:Serchhip!AA11)</f>
        <v>0</v>
      </c>
      <c r="AB11" s="260">
        <f>SUM(Aizawl:Serchhip!AB11)</f>
        <v>0</v>
      </c>
      <c r="AC11" s="258"/>
      <c r="AD11" s="233" t="b">
        <f t="shared" si="3"/>
        <v>1</v>
      </c>
      <c r="AE11" s="233" t="b">
        <f t="shared" si="4"/>
        <v>1</v>
      </c>
      <c r="AF11" s="280">
        <f t="shared" si="5"/>
        <v>0</v>
      </c>
    </row>
    <row r="12" spans="1:32">
      <c r="A12" s="258">
        <v>1.06</v>
      </c>
      <c r="B12" s="258" t="s">
        <v>28</v>
      </c>
      <c r="C12" s="259">
        <f>SUM(Aizawl:Serchhip!C12)</f>
        <v>0</v>
      </c>
      <c r="D12" s="260"/>
      <c r="E12" s="259">
        <f>SUM(Aizawl:Serchhip!E12)</f>
        <v>0</v>
      </c>
      <c r="F12" s="260"/>
      <c r="G12" s="261" t="e">
        <f t="shared" si="1"/>
        <v>#DIV/0!</v>
      </c>
      <c r="H12" s="261"/>
      <c r="I12" s="259">
        <f t="shared" si="0"/>
        <v>0</v>
      </c>
      <c r="J12" s="260"/>
      <c r="K12" s="259"/>
      <c r="L12" s="260"/>
      <c r="M12" s="259">
        <f>SUM(Aizawl:Serchhip!M12)</f>
        <v>0</v>
      </c>
      <c r="N12" s="260"/>
      <c r="O12" s="259"/>
      <c r="P12" s="259">
        <f>SUM(Aizawl:Serchhip!P12)</f>
        <v>0</v>
      </c>
      <c r="Q12" s="260"/>
      <c r="R12" s="259">
        <f t="shared" si="2"/>
        <v>0</v>
      </c>
      <c r="S12" s="260"/>
      <c r="T12" s="259"/>
      <c r="U12" s="260"/>
      <c r="V12" s="259"/>
      <c r="W12" s="260"/>
      <c r="X12" s="259"/>
      <c r="Y12" s="259">
        <f>SUM(Aizawl:Serchhip!Y12)</f>
        <v>0</v>
      </c>
      <c r="Z12" s="259">
        <f>SUM(Aizawl:Serchhip!Z12)</f>
        <v>0</v>
      </c>
      <c r="AA12" s="259">
        <f>SUM(Aizawl:Serchhip!AA12)</f>
        <v>0</v>
      </c>
      <c r="AB12" s="260">
        <f>SUM(Aizawl:Serchhip!AB12)</f>
        <v>0</v>
      </c>
      <c r="AC12" s="258"/>
      <c r="AD12" s="233" t="b">
        <f t="shared" si="3"/>
        <v>1</v>
      </c>
      <c r="AE12" s="233" t="b">
        <f t="shared" si="4"/>
        <v>1</v>
      </c>
      <c r="AF12" s="280">
        <f t="shared" si="5"/>
        <v>0</v>
      </c>
    </row>
    <row r="13" spans="1:32" ht="30">
      <c r="A13" s="258">
        <v>1.07</v>
      </c>
      <c r="B13" s="258" t="s">
        <v>29</v>
      </c>
      <c r="C13" s="259">
        <f>SUM(Aizawl:Serchhip!C13)</f>
        <v>0</v>
      </c>
      <c r="D13" s="260"/>
      <c r="E13" s="259">
        <f>SUM(Aizawl:Serchhip!E13)</f>
        <v>0</v>
      </c>
      <c r="F13" s="260"/>
      <c r="G13" s="261" t="e">
        <f t="shared" si="1"/>
        <v>#DIV/0!</v>
      </c>
      <c r="H13" s="261"/>
      <c r="I13" s="259">
        <f t="shared" si="0"/>
        <v>0</v>
      </c>
      <c r="J13" s="260"/>
      <c r="K13" s="259"/>
      <c r="L13" s="260"/>
      <c r="M13" s="259">
        <f>SUM(Aizawl:Serchhip!M13)</f>
        <v>0</v>
      </c>
      <c r="N13" s="260"/>
      <c r="O13" s="259"/>
      <c r="P13" s="259">
        <f>SUM(Aizawl:Serchhip!P13)</f>
        <v>0</v>
      </c>
      <c r="Q13" s="260"/>
      <c r="R13" s="259">
        <f t="shared" si="2"/>
        <v>0</v>
      </c>
      <c r="S13" s="260"/>
      <c r="T13" s="259"/>
      <c r="U13" s="260"/>
      <c r="V13" s="259"/>
      <c r="W13" s="260"/>
      <c r="X13" s="259"/>
      <c r="Y13" s="259">
        <f>SUM(Aizawl:Serchhip!Y13)</f>
        <v>0</v>
      </c>
      <c r="Z13" s="259">
        <f>SUM(Aizawl:Serchhip!Z13)</f>
        <v>0</v>
      </c>
      <c r="AA13" s="259">
        <f>SUM(Aizawl:Serchhip!AA13)</f>
        <v>0</v>
      </c>
      <c r="AB13" s="260">
        <f>SUM(Aizawl:Serchhip!AB13)</f>
        <v>0</v>
      </c>
      <c r="AC13" s="258"/>
      <c r="AD13" s="233" t="b">
        <f t="shared" si="3"/>
        <v>1</v>
      </c>
      <c r="AE13" s="233" t="b">
        <f t="shared" si="4"/>
        <v>1</v>
      </c>
      <c r="AF13" s="280">
        <f t="shared" si="5"/>
        <v>0</v>
      </c>
    </row>
    <row r="14" spans="1:32" s="307" customFormat="1" ht="28.5">
      <c r="A14" s="303">
        <v>2</v>
      </c>
      <c r="B14" s="303" t="s">
        <v>30</v>
      </c>
      <c r="C14" s="304"/>
      <c r="D14" s="305"/>
      <c r="E14" s="304"/>
      <c r="F14" s="305"/>
      <c r="G14" s="261"/>
      <c r="H14" s="261"/>
      <c r="I14" s="304"/>
      <c r="J14" s="305"/>
      <c r="K14" s="304"/>
      <c r="L14" s="305"/>
      <c r="M14" s="304"/>
      <c r="N14" s="305"/>
      <c r="O14" s="304"/>
      <c r="P14" s="304"/>
      <c r="Q14" s="305"/>
      <c r="R14" s="304"/>
      <c r="S14" s="305"/>
      <c r="T14" s="304"/>
      <c r="U14" s="305"/>
      <c r="V14" s="304"/>
      <c r="W14" s="305"/>
      <c r="X14" s="304"/>
      <c r="Y14" s="259" t="s">
        <v>599</v>
      </c>
      <c r="Z14" s="259">
        <f>SUM(Aizawl:Serchhip!Z14)</f>
        <v>0</v>
      </c>
      <c r="AA14" s="259">
        <f>SUM(Aizawl:Serchhip!AA14)</f>
        <v>0</v>
      </c>
      <c r="AB14" s="260">
        <f>SUM(Aizawl:Serchhip!AB14)</f>
        <v>0</v>
      </c>
      <c r="AC14" s="303"/>
      <c r="AD14" s="233" t="e">
        <f t="shared" si="3"/>
        <v>#VALUE!</v>
      </c>
      <c r="AE14" s="233" t="b">
        <f t="shared" si="4"/>
        <v>1</v>
      </c>
      <c r="AF14" s="280" t="e">
        <f t="shared" si="5"/>
        <v>#VALUE!</v>
      </c>
    </row>
    <row r="15" spans="1:32" s="307" customFormat="1">
      <c r="A15" s="303"/>
      <c r="B15" s="303" t="s">
        <v>31</v>
      </c>
      <c r="C15" s="304"/>
      <c r="D15" s="305"/>
      <c r="E15" s="304"/>
      <c r="F15" s="305"/>
      <c r="G15" s="261"/>
      <c r="H15" s="261"/>
      <c r="I15" s="304"/>
      <c r="J15" s="305"/>
      <c r="K15" s="304"/>
      <c r="L15" s="305"/>
      <c r="M15" s="304"/>
      <c r="N15" s="305"/>
      <c r="O15" s="304"/>
      <c r="P15" s="304"/>
      <c r="Q15" s="305"/>
      <c r="R15" s="304"/>
      <c r="S15" s="305"/>
      <c r="T15" s="304"/>
      <c r="U15" s="305"/>
      <c r="V15" s="304"/>
      <c r="W15" s="305"/>
      <c r="X15" s="304"/>
      <c r="Y15" s="259">
        <f>SUM(Aizawl:Serchhip!Y15)</f>
        <v>0</v>
      </c>
      <c r="Z15" s="259">
        <f>SUM(Aizawl:Serchhip!Z15)</f>
        <v>0</v>
      </c>
      <c r="AA15" s="259">
        <f>SUM(Aizawl:Serchhip!AA15)</f>
        <v>0</v>
      </c>
      <c r="AB15" s="260">
        <f>SUM(Aizawl:Serchhip!AB15)</f>
        <v>0</v>
      </c>
      <c r="AC15" s="303"/>
      <c r="AD15" s="233" t="b">
        <f t="shared" si="3"/>
        <v>1</v>
      </c>
      <c r="AE15" s="233" t="b">
        <f t="shared" si="4"/>
        <v>1</v>
      </c>
      <c r="AF15" s="280">
        <f t="shared" si="5"/>
        <v>0</v>
      </c>
    </row>
    <row r="16" spans="1:32" s="307" customFormat="1">
      <c r="A16" s="303"/>
      <c r="B16" s="303" t="s">
        <v>32</v>
      </c>
      <c r="C16" s="304"/>
      <c r="D16" s="305"/>
      <c r="E16" s="304"/>
      <c r="F16" s="305"/>
      <c r="G16" s="261"/>
      <c r="H16" s="261"/>
      <c r="I16" s="304"/>
      <c r="J16" s="305"/>
      <c r="K16" s="304"/>
      <c r="L16" s="305"/>
      <c r="M16" s="304"/>
      <c r="N16" s="305"/>
      <c r="O16" s="304"/>
      <c r="P16" s="304"/>
      <c r="Q16" s="305"/>
      <c r="R16" s="304"/>
      <c r="S16" s="305"/>
      <c r="T16" s="304"/>
      <c r="U16" s="305"/>
      <c r="V16" s="304"/>
      <c r="W16" s="305"/>
      <c r="X16" s="304"/>
      <c r="Y16" s="259">
        <f>SUM(Aizawl:Serchhip!Y16)</f>
        <v>0</v>
      </c>
      <c r="Z16" s="259">
        <f>SUM(Aizawl:Serchhip!Z16)</f>
        <v>0</v>
      </c>
      <c r="AA16" s="259">
        <f>SUM(Aizawl:Serchhip!AA16)</f>
        <v>0</v>
      </c>
      <c r="AB16" s="260">
        <f>SUM(Aizawl:Serchhip!AB16)</f>
        <v>0</v>
      </c>
      <c r="AC16" s="303"/>
      <c r="AD16" s="233" t="b">
        <f t="shared" si="3"/>
        <v>1</v>
      </c>
      <c r="AE16" s="233" t="b">
        <f t="shared" si="4"/>
        <v>1</v>
      </c>
      <c r="AF16" s="280">
        <f t="shared" si="5"/>
        <v>0</v>
      </c>
    </row>
    <row r="17" spans="1:32">
      <c r="A17" s="258">
        <v>2.0099999999999998</v>
      </c>
      <c r="B17" s="258" t="s">
        <v>33</v>
      </c>
      <c r="C17" s="259">
        <f>SUM(Aizawl:Serchhip!C17)</f>
        <v>0</v>
      </c>
      <c r="D17" s="260">
        <f>SUM(Aizawl:Serchhip!D17)</f>
        <v>0</v>
      </c>
      <c r="E17" s="259">
        <f>SUM(Aizawl:Serchhip!E17)</f>
        <v>0</v>
      </c>
      <c r="F17" s="260">
        <f>SUM(Aizawl:Serchhip!F17)</f>
        <v>0</v>
      </c>
      <c r="G17" s="261" t="e">
        <f t="shared" si="1"/>
        <v>#DIV/0!</v>
      </c>
      <c r="H17" s="261" t="e">
        <f t="shared" ref="H17:H71" si="6">F17/D17</f>
        <v>#DIV/0!</v>
      </c>
      <c r="I17" s="259"/>
      <c r="J17" s="260"/>
      <c r="K17" s="259">
        <f t="shared" ref="K17:L20" si="7">C17-E17</f>
        <v>0</v>
      </c>
      <c r="L17" s="260">
        <f t="shared" si="7"/>
        <v>0</v>
      </c>
      <c r="M17" s="259">
        <f>SUM(Aizawl:Serchhip!M17)</f>
        <v>0</v>
      </c>
      <c r="N17" s="260">
        <f>SUM(Aizawl:Serchhip!N17)</f>
        <v>0</v>
      </c>
      <c r="O17" s="259"/>
      <c r="P17" s="259">
        <f>SUM(Aizawl:Serchhip!P17)</f>
        <v>0</v>
      </c>
      <c r="Q17" s="260">
        <f>SUM(Aizawl:Serchhip!Q17)</f>
        <v>0</v>
      </c>
      <c r="R17" s="259">
        <f t="shared" ref="R17:S20" si="8">K17+M17+P17</f>
        <v>0</v>
      </c>
      <c r="S17" s="260">
        <f t="shared" si="8"/>
        <v>0</v>
      </c>
      <c r="T17" s="259"/>
      <c r="U17" s="260"/>
      <c r="V17" s="259"/>
      <c r="W17" s="260"/>
      <c r="X17" s="259"/>
      <c r="Y17" s="259">
        <f>SUM(Aizawl:Serchhip!Y17)</f>
        <v>0</v>
      </c>
      <c r="Z17" s="259">
        <f>SUM(Aizawl:Serchhip!Z17)</f>
        <v>0</v>
      </c>
      <c r="AA17" s="259">
        <f>SUM(Aizawl:Serchhip!AA17)</f>
        <v>0</v>
      </c>
      <c r="AB17" s="260">
        <f>SUM(Aizawl:Serchhip!AB17)</f>
        <v>0</v>
      </c>
      <c r="AC17" s="258"/>
      <c r="AD17" s="233" t="b">
        <f t="shared" si="3"/>
        <v>1</v>
      </c>
      <c r="AE17" s="233" t="b">
        <f t="shared" si="4"/>
        <v>1</v>
      </c>
      <c r="AF17" s="280">
        <f t="shared" si="5"/>
        <v>0</v>
      </c>
    </row>
    <row r="18" spans="1:32">
      <c r="A18" s="258">
        <v>2.02</v>
      </c>
      <c r="B18" s="258" t="s">
        <v>34</v>
      </c>
      <c r="C18" s="259">
        <f>SUM(Aizawl:Serchhip!C18)</f>
        <v>0</v>
      </c>
      <c r="D18" s="260">
        <f>SUM(Aizawl:Serchhip!D18)</f>
        <v>0</v>
      </c>
      <c r="E18" s="259">
        <f>SUM(Aizawl:Serchhip!E18)</f>
        <v>0</v>
      </c>
      <c r="F18" s="260">
        <f>SUM(Aizawl:Serchhip!F18)</f>
        <v>0</v>
      </c>
      <c r="G18" s="261" t="e">
        <f t="shared" si="1"/>
        <v>#DIV/0!</v>
      </c>
      <c r="H18" s="261" t="e">
        <f t="shared" si="6"/>
        <v>#DIV/0!</v>
      </c>
      <c r="I18" s="259"/>
      <c r="J18" s="260"/>
      <c r="K18" s="259">
        <f t="shared" si="7"/>
        <v>0</v>
      </c>
      <c r="L18" s="260">
        <f t="shared" si="7"/>
        <v>0</v>
      </c>
      <c r="M18" s="259">
        <f>SUM(Aizawl:Serchhip!M18)</f>
        <v>0</v>
      </c>
      <c r="N18" s="260">
        <f>SUM(Aizawl:Serchhip!N18)</f>
        <v>0</v>
      </c>
      <c r="O18" s="259"/>
      <c r="P18" s="259">
        <f>SUM(Aizawl:Serchhip!P18)</f>
        <v>0</v>
      </c>
      <c r="Q18" s="260">
        <f>SUM(Aizawl:Serchhip!Q18)</f>
        <v>0</v>
      </c>
      <c r="R18" s="259">
        <f t="shared" si="8"/>
        <v>0</v>
      </c>
      <c r="S18" s="260">
        <f t="shared" si="8"/>
        <v>0</v>
      </c>
      <c r="T18" s="259"/>
      <c r="U18" s="260"/>
      <c r="V18" s="259"/>
      <c r="W18" s="260"/>
      <c r="X18" s="259"/>
      <c r="Y18" s="259">
        <f>SUM(Aizawl:Serchhip!Y18)</f>
        <v>0</v>
      </c>
      <c r="Z18" s="259">
        <f>SUM(Aizawl:Serchhip!Z18)</f>
        <v>0</v>
      </c>
      <c r="AA18" s="259">
        <f>SUM(Aizawl:Serchhip!AA18)</f>
        <v>0</v>
      </c>
      <c r="AB18" s="260">
        <f>SUM(Aizawl:Serchhip!AB18)</f>
        <v>0</v>
      </c>
      <c r="AC18" s="258"/>
      <c r="AD18" s="233" t="b">
        <f t="shared" si="3"/>
        <v>1</v>
      </c>
      <c r="AE18" s="233" t="b">
        <f t="shared" si="4"/>
        <v>1</v>
      </c>
      <c r="AF18" s="280">
        <f t="shared" si="5"/>
        <v>0</v>
      </c>
    </row>
    <row r="19" spans="1:32">
      <c r="A19" s="258">
        <v>2.0299999999999998</v>
      </c>
      <c r="B19" s="258" t="s">
        <v>35</v>
      </c>
      <c r="C19" s="259">
        <f>SUM(Aizawl:Serchhip!C19)</f>
        <v>0</v>
      </c>
      <c r="D19" s="260">
        <f>SUM(Aizawl:Serchhip!D19)</f>
        <v>0</v>
      </c>
      <c r="E19" s="259">
        <f>SUM(Aizawl:Serchhip!E19)</f>
        <v>0</v>
      </c>
      <c r="F19" s="260">
        <f>SUM(Aizawl:Serchhip!F19)</f>
        <v>0</v>
      </c>
      <c r="G19" s="261" t="e">
        <f t="shared" si="1"/>
        <v>#DIV/0!</v>
      </c>
      <c r="H19" s="261" t="e">
        <f t="shared" si="6"/>
        <v>#DIV/0!</v>
      </c>
      <c r="I19" s="259"/>
      <c r="J19" s="260"/>
      <c r="K19" s="259">
        <f t="shared" si="7"/>
        <v>0</v>
      </c>
      <c r="L19" s="260">
        <f t="shared" si="7"/>
        <v>0</v>
      </c>
      <c r="M19" s="259">
        <f>SUM(Aizawl:Serchhip!M19)</f>
        <v>0</v>
      </c>
      <c r="N19" s="260">
        <f>SUM(Aizawl:Serchhip!N19)</f>
        <v>0</v>
      </c>
      <c r="O19" s="259"/>
      <c r="P19" s="259">
        <f>SUM(Aizawl:Serchhip!P19)</f>
        <v>0</v>
      </c>
      <c r="Q19" s="260">
        <f>SUM(Aizawl:Serchhip!Q19)</f>
        <v>0</v>
      </c>
      <c r="R19" s="259">
        <f t="shared" si="8"/>
        <v>0</v>
      </c>
      <c r="S19" s="260">
        <f t="shared" si="8"/>
        <v>0</v>
      </c>
      <c r="T19" s="259"/>
      <c r="U19" s="260"/>
      <c r="V19" s="259"/>
      <c r="W19" s="260"/>
      <c r="X19" s="259"/>
      <c r="Y19" s="259">
        <f>SUM(Aizawl:Serchhip!Y19)</f>
        <v>0</v>
      </c>
      <c r="Z19" s="259">
        <f>SUM(Aizawl:Serchhip!Z19)</f>
        <v>0</v>
      </c>
      <c r="AA19" s="259">
        <f>SUM(Aizawl:Serchhip!AA19)</f>
        <v>0</v>
      </c>
      <c r="AB19" s="260">
        <f>SUM(Aizawl:Serchhip!AB19)</f>
        <v>0</v>
      </c>
      <c r="AC19" s="258"/>
      <c r="AD19" s="233" t="b">
        <f t="shared" si="3"/>
        <v>1</v>
      </c>
      <c r="AE19" s="233" t="b">
        <f t="shared" si="4"/>
        <v>1</v>
      </c>
      <c r="AF19" s="280">
        <f t="shared" si="5"/>
        <v>0</v>
      </c>
    </row>
    <row r="20" spans="1:32">
      <c r="A20" s="258">
        <v>2.04</v>
      </c>
      <c r="B20" s="258" t="s">
        <v>36</v>
      </c>
      <c r="C20" s="259">
        <f>SUM(Aizawl:Serchhip!C20)</f>
        <v>0</v>
      </c>
      <c r="D20" s="260">
        <f>SUM(Aizawl:Serchhip!D20)</f>
        <v>0</v>
      </c>
      <c r="E20" s="259">
        <f>SUM(Aizawl:Serchhip!E20)</f>
        <v>0</v>
      </c>
      <c r="F20" s="260">
        <f>SUM(Aizawl:Serchhip!F20)</f>
        <v>0</v>
      </c>
      <c r="G20" s="261" t="e">
        <f t="shared" si="1"/>
        <v>#DIV/0!</v>
      </c>
      <c r="H20" s="261" t="e">
        <f t="shared" si="6"/>
        <v>#DIV/0!</v>
      </c>
      <c r="I20" s="259"/>
      <c r="J20" s="260"/>
      <c r="K20" s="259">
        <f t="shared" si="7"/>
        <v>0</v>
      </c>
      <c r="L20" s="260">
        <f t="shared" si="7"/>
        <v>0</v>
      </c>
      <c r="M20" s="259">
        <f>SUM(Aizawl:Serchhip!M20)</f>
        <v>0</v>
      </c>
      <c r="N20" s="260">
        <f>SUM(Aizawl:Serchhip!N20)</f>
        <v>0</v>
      </c>
      <c r="O20" s="259"/>
      <c r="P20" s="259">
        <f>SUM(Aizawl:Serchhip!P20)</f>
        <v>0</v>
      </c>
      <c r="Q20" s="260">
        <f>SUM(Aizawl:Serchhip!Q20)</f>
        <v>0</v>
      </c>
      <c r="R20" s="259">
        <f t="shared" si="8"/>
        <v>0</v>
      </c>
      <c r="S20" s="260">
        <f t="shared" si="8"/>
        <v>0</v>
      </c>
      <c r="T20" s="259"/>
      <c r="U20" s="260"/>
      <c r="V20" s="259"/>
      <c r="W20" s="260"/>
      <c r="X20" s="259"/>
      <c r="Y20" s="259">
        <f>SUM(Aizawl:Serchhip!Y20)</f>
        <v>0</v>
      </c>
      <c r="Z20" s="259">
        <f>SUM(Aizawl:Serchhip!Z20)</f>
        <v>0</v>
      </c>
      <c r="AA20" s="259">
        <f>SUM(Aizawl:Serchhip!AA20)</f>
        <v>0</v>
      </c>
      <c r="AB20" s="260">
        <f>SUM(Aizawl:Serchhip!AB20)</f>
        <v>0</v>
      </c>
      <c r="AC20" s="258"/>
      <c r="AD20" s="233" t="b">
        <f t="shared" si="3"/>
        <v>1</v>
      </c>
      <c r="AE20" s="233" t="b">
        <f t="shared" si="4"/>
        <v>1</v>
      </c>
      <c r="AF20" s="280">
        <f t="shared" si="5"/>
        <v>0</v>
      </c>
    </row>
    <row r="21" spans="1:32" s="307" customFormat="1">
      <c r="A21" s="303"/>
      <c r="B21" s="303" t="s">
        <v>37</v>
      </c>
      <c r="C21" s="304">
        <f>SUM(C17:C20)</f>
        <v>0</v>
      </c>
      <c r="D21" s="305">
        <f>SUM(D17:D20)</f>
        <v>0</v>
      </c>
      <c r="E21" s="304">
        <f>SUM(E17:E20)</f>
        <v>0</v>
      </c>
      <c r="F21" s="305">
        <f>SUM(F17:F20)</f>
        <v>0</v>
      </c>
      <c r="G21" s="261" t="e">
        <f t="shared" si="1"/>
        <v>#DIV/0!</v>
      </c>
      <c r="H21" s="261" t="e">
        <f t="shared" si="6"/>
        <v>#DIV/0!</v>
      </c>
      <c r="I21" s="304">
        <f t="shared" ref="I21:N21" si="9">SUM(I17:I20)</f>
        <v>0</v>
      </c>
      <c r="J21" s="305">
        <f t="shared" si="9"/>
        <v>0</v>
      </c>
      <c r="K21" s="304">
        <f t="shared" si="9"/>
        <v>0</v>
      </c>
      <c r="L21" s="305">
        <f t="shared" si="9"/>
        <v>0</v>
      </c>
      <c r="M21" s="304">
        <f t="shared" si="9"/>
        <v>0</v>
      </c>
      <c r="N21" s="305">
        <f t="shared" si="9"/>
        <v>0</v>
      </c>
      <c r="O21" s="304"/>
      <c r="P21" s="304">
        <f t="shared" ref="P21:AB21" si="10">SUM(P17:P20)</f>
        <v>0</v>
      </c>
      <c r="Q21" s="305">
        <f t="shared" si="10"/>
        <v>0</v>
      </c>
      <c r="R21" s="304">
        <f t="shared" si="10"/>
        <v>0</v>
      </c>
      <c r="S21" s="305">
        <f t="shared" si="10"/>
        <v>0</v>
      </c>
      <c r="T21" s="304">
        <f t="shared" si="10"/>
        <v>0</v>
      </c>
      <c r="U21" s="305">
        <f t="shared" si="10"/>
        <v>0</v>
      </c>
      <c r="V21" s="304">
        <f t="shared" si="10"/>
        <v>0</v>
      </c>
      <c r="W21" s="305">
        <f t="shared" si="10"/>
        <v>0</v>
      </c>
      <c r="X21" s="304">
        <f t="shared" si="10"/>
        <v>0</v>
      </c>
      <c r="Y21" s="304">
        <f t="shared" si="10"/>
        <v>0</v>
      </c>
      <c r="Z21" s="305">
        <f t="shared" si="10"/>
        <v>0</v>
      </c>
      <c r="AA21" s="304">
        <f t="shared" si="10"/>
        <v>0</v>
      </c>
      <c r="AB21" s="305">
        <f t="shared" si="10"/>
        <v>0</v>
      </c>
      <c r="AC21" s="303"/>
      <c r="AD21" s="233" t="b">
        <f t="shared" si="3"/>
        <v>1</v>
      </c>
      <c r="AE21" s="233" t="b">
        <f t="shared" si="4"/>
        <v>1</v>
      </c>
      <c r="AF21" s="280">
        <f t="shared" si="5"/>
        <v>0</v>
      </c>
    </row>
    <row r="22" spans="1:32" s="307" customFormat="1">
      <c r="A22" s="303"/>
      <c r="B22" s="303" t="s">
        <v>38</v>
      </c>
      <c r="C22" s="304"/>
      <c r="D22" s="305"/>
      <c r="E22" s="304"/>
      <c r="F22" s="305"/>
      <c r="G22" s="261"/>
      <c r="H22" s="261"/>
      <c r="I22" s="304"/>
      <c r="J22" s="305"/>
      <c r="K22" s="304"/>
      <c r="L22" s="305"/>
      <c r="M22" s="304"/>
      <c r="N22" s="305"/>
      <c r="O22" s="304"/>
      <c r="P22" s="304"/>
      <c r="Q22" s="305"/>
      <c r="R22" s="304"/>
      <c r="S22" s="305"/>
      <c r="T22" s="304"/>
      <c r="U22" s="305"/>
      <c r="V22" s="304"/>
      <c r="W22" s="305"/>
      <c r="X22" s="304"/>
      <c r="Y22" s="304"/>
      <c r="Z22" s="305"/>
      <c r="AA22" s="304"/>
      <c r="AB22" s="305"/>
      <c r="AC22" s="303"/>
      <c r="AD22" s="233" t="b">
        <f t="shared" si="3"/>
        <v>1</v>
      </c>
      <c r="AE22" s="233" t="b">
        <f t="shared" si="4"/>
        <v>1</v>
      </c>
      <c r="AF22" s="280">
        <f t="shared" si="5"/>
        <v>0</v>
      </c>
    </row>
    <row r="23" spans="1:32">
      <c r="A23" s="258">
        <v>2.0499999999999998</v>
      </c>
      <c r="B23" s="258" t="s">
        <v>39</v>
      </c>
      <c r="C23" s="259">
        <f>SUM(Aizawl:Serchhip!C23)</f>
        <v>0</v>
      </c>
      <c r="D23" s="260">
        <f>SUM(Aizawl:Serchhip!D23)</f>
        <v>0</v>
      </c>
      <c r="E23" s="259">
        <f>SUM(Aizawl:Serchhip!E23)</f>
        <v>0</v>
      </c>
      <c r="F23" s="260">
        <f>SUM(Aizawl:Serchhip!F23)</f>
        <v>0</v>
      </c>
      <c r="G23" s="261" t="e">
        <f t="shared" si="1"/>
        <v>#DIV/0!</v>
      </c>
      <c r="H23" s="261" t="e">
        <f t="shared" si="6"/>
        <v>#DIV/0!</v>
      </c>
      <c r="I23" s="259">
        <f t="shared" ref="I23:J43" si="11">C23-E23</f>
        <v>0</v>
      </c>
      <c r="J23" s="260">
        <f t="shared" si="11"/>
        <v>0</v>
      </c>
      <c r="K23" s="259"/>
      <c r="L23" s="260"/>
      <c r="M23" s="259"/>
      <c r="N23" s="260"/>
      <c r="O23" s="259"/>
      <c r="P23" s="259">
        <f>SUM(Aizawl:Serchhip!P23)</f>
        <v>0</v>
      </c>
      <c r="Q23" s="260">
        <f>SUM(Aizawl:Serchhip!Q23)</f>
        <v>0</v>
      </c>
      <c r="R23" s="259">
        <f t="shared" ref="R23:S25" si="12">K23+M23+P23</f>
        <v>0</v>
      </c>
      <c r="S23" s="260">
        <f t="shared" si="12"/>
        <v>0</v>
      </c>
      <c r="T23" s="259"/>
      <c r="U23" s="260"/>
      <c r="V23" s="259"/>
      <c r="W23" s="260"/>
      <c r="X23" s="259"/>
      <c r="Y23" s="259">
        <f>SUM(Aizawl:Serchhip!Y23)</f>
        <v>0</v>
      </c>
      <c r="Z23" s="259">
        <f>SUM(Aizawl:Serchhip!Z23)</f>
        <v>0</v>
      </c>
      <c r="AA23" s="259">
        <f>SUM(Aizawl:Serchhip!AA23)</f>
        <v>0</v>
      </c>
      <c r="AB23" s="260">
        <f>SUM(Aizawl:Serchhip!AB23)</f>
        <v>0</v>
      </c>
      <c r="AC23" s="258"/>
      <c r="AD23" s="233" t="b">
        <f t="shared" si="3"/>
        <v>1</v>
      </c>
      <c r="AE23" s="233" t="b">
        <f t="shared" si="4"/>
        <v>1</v>
      </c>
      <c r="AF23" s="280">
        <f t="shared" si="5"/>
        <v>0</v>
      </c>
    </row>
    <row r="24" spans="1:32">
      <c r="A24" s="258">
        <v>2.06</v>
      </c>
      <c r="B24" s="258" t="s">
        <v>40</v>
      </c>
      <c r="C24" s="259">
        <f>SUM(Aizawl:Serchhip!C24)</f>
        <v>0</v>
      </c>
      <c r="D24" s="260">
        <f>SUM(Aizawl:Serchhip!D24)</f>
        <v>0</v>
      </c>
      <c r="E24" s="259">
        <f>SUM(Aizawl:Serchhip!E24)</f>
        <v>0</v>
      </c>
      <c r="F24" s="260">
        <f>SUM(Aizawl:Serchhip!F24)</f>
        <v>0</v>
      </c>
      <c r="G24" s="261" t="e">
        <f t="shared" si="1"/>
        <v>#DIV/0!</v>
      </c>
      <c r="H24" s="261" t="e">
        <f t="shared" si="6"/>
        <v>#DIV/0!</v>
      </c>
      <c r="I24" s="259">
        <f t="shared" si="11"/>
        <v>0</v>
      </c>
      <c r="J24" s="260">
        <f t="shared" si="11"/>
        <v>0</v>
      </c>
      <c r="K24" s="259"/>
      <c r="L24" s="260"/>
      <c r="M24" s="259"/>
      <c r="N24" s="260"/>
      <c r="O24" s="259"/>
      <c r="P24" s="259">
        <f>SUM(Aizawl:Serchhip!P24)</f>
        <v>0</v>
      </c>
      <c r="Q24" s="260">
        <f>SUM(Aizawl:Serchhip!Q24)</f>
        <v>0</v>
      </c>
      <c r="R24" s="259">
        <f t="shared" si="12"/>
        <v>0</v>
      </c>
      <c r="S24" s="260">
        <f t="shared" si="12"/>
        <v>0</v>
      </c>
      <c r="T24" s="259"/>
      <c r="U24" s="260"/>
      <c r="V24" s="259"/>
      <c r="W24" s="260"/>
      <c r="X24" s="259"/>
      <c r="Y24" s="259">
        <f>SUM(Aizawl:Serchhip!Y24)</f>
        <v>0</v>
      </c>
      <c r="Z24" s="259">
        <f>SUM(Aizawl:Serchhip!Z24)</f>
        <v>0</v>
      </c>
      <c r="AA24" s="259">
        <f>SUM(Aizawl:Serchhip!AA24)</f>
        <v>0</v>
      </c>
      <c r="AB24" s="260">
        <f>SUM(Aizawl:Serchhip!AB24)</f>
        <v>0</v>
      </c>
      <c r="AC24" s="258"/>
      <c r="AD24" s="233" t="b">
        <f t="shared" si="3"/>
        <v>1</v>
      </c>
      <c r="AE24" s="233" t="b">
        <f t="shared" si="4"/>
        <v>1</v>
      </c>
      <c r="AF24" s="280">
        <f t="shared" si="5"/>
        <v>0</v>
      </c>
    </row>
    <row r="25" spans="1:32" ht="45">
      <c r="A25" s="258">
        <v>2.0699999999999998</v>
      </c>
      <c r="B25" s="258" t="s">
        <v>41</v>
      </c>
      <c r="C25" s="259">
        <f>SUM(Aizawl:Serchhip!C25)</f>
        <v>0</v>
      </c>
      <c r="D25" s="260">
        <f>SUM(Aizawl:Serchhip!D25)</f>
        <v>0</v>
      </c>
      <c r="E25" s="259">
        <f>SUM(Aizawl:Serchhip!E25)</f>
        <v>0</v>
      </c>
      <c r="F25" s="260">
        <f>SUM(Aizawl:Serchhip!F25)</f>
        <v>0</v>
      </c>
      <c r="G25" s="261" t="e">
        <f t="shared" si="1"/>
        <v>#DIV/0!</v>
      </c>
      <c r="H25" s="261" t="e">
        <f t="shared" si="6"/>
        <v>#DIV/0!</v>
      </c>
      <c r="I25" s="259">
        <f t="shared" si="11"/>
        <v>0</v>
      </c>
      <c r="J25" s="260">
        <f t="shared" si="11"/>
        <v>0</v>
      </c>
      <c r="K25" s="259"/>
      <c r="L25" s="260"/>
      <c r="M25" s="259"/>
      <c r="N25" s="260"/>
      <c r="O25" s="259"/>
      <c r="P25" s="259">
        <f>SUM(Aizawl:Serchhip!P25)</f>
        <v>0</v>
      </c>
      <c r="Q25" s="260">
        <f>SUM(Aizawl:Serchhip!Q25)</f>
        <v>0</v>
      </c>
      <c r="R25" s="259">
        <f t="shared" si="12"/>
        <v>0</v>
      </c>
      <c r="S25" s="260">
        <f t="shared" si="12"/>
        <v>0</v>
      </c>
      <c r="T25" s="259"/>
      <c r="U25" s="260"/>
      <c r="V25" s="259"/>
      <c r="W25" s="260"/>
      <c r="X25" s="259"/>
      <c r="Y25" s="259">
        <f>SUM(Aizawl:Serchhip!Y25)</f>
        <v>0</v>
      </c>
      <c r="Z25" s="259">
        <f>SUM(Aizawl:Serchhip!Z25)</f>
        <v>0</v>
      </c>
      <c r="AA25" s="259">
        <f>SUM(Aizawl:Serchhip!AA25)</f>
        <v>0</v>
      </c>
      <c r="AB25" s="260">
        <f>SUM(Aizawl:Serchhip!AB25)</f>
        <v>0</v>
      </c>
      <c r="AC25" s="258"/>
      <c r="AD25" s="233" t="b">
        <f t="shared" si="3"/>
        <v>1</v>
      </c>
      <c r="AE25" s="233" t="b">
        <f t="shared" si="4"/>
        <v>1</v>
      </c>
      <c r="AF25" s="280">
        <f t="shared" si="5"/>
        <v>0</v>
      </c>
    </row>
    <row r="26" spans="1:32">
      <c r="A26" s="258">
        <v>2.08</v>
      </c>
      <c r="B26" s="258" t="s">
        <v>42</v>
      </c>
      <c r="C26" s="259"/>
      <c r="D26" s="260"/>
      <c r="E26" s="259"/>
      <c r="F26" s="260"/>
      <c r="G26" s="261"/>
      <c r="H26" s="261"/>
      <c r="I26" s="259"/>
      <c r="J26" s="260"/>
      <c r="K26" s="259"/>
      <c r="L26" s="260"/>
      <c r="M26" s="259"/>
      <c r="N26" s="260"/>
      <c r="O26" s="259"/>
      <c r="P26" s="259"/>
      <c r="Q26" s="260"/>
      <c r="R26" s="259"/>
      <c r="S26" s="260"/>
      <c r="T26" s="259"/>
      <c r="U26" s="260"/>
      <c r="V26" s="259"/>
      <c r="W26" s="260"/>
      <c r="X26" s="259"/>
      <c r="Y26" s="259">
        <f>SUM(Aizawl:Serchhip!Y26)</f>
        <v>0</v>
      </c>
      <c r="Z26" s="259">
        <f>SUM(Aizawl:Serchhip!Z26)</f>
        <v>0</v>
      </c>
      <c r="AA26" s="259">
        <f>SUM(Aizawl:Serchhip!AA26)</f>
        <v>0</v>
      </c>
      <c r="AB26" s="260">
        <f>SUM(Aizawl:Serchhip!AB26)</f>
        <v>0</v>
      </c>
      <c r="AC26" s="258"/>
      <c r="AD26" s="233" t="b">
        <f t="shared" si="3"/>
        <v>1</v>
      </c>
      <c r="AE26" s="233" t="b">
        <f t="shared" si="4"/>
        <v>1</v>
      </c>
      <c r="AF26" s="280">
        <f t="shared" si="5"/>
        <v>0</v>
      </c>
    </row>
    <row r="27" spans="1:32">
      <c r="A27" s="258" t="s">
        <v>43</v>
      </c>
      <c r="B27" s="258" t="s">
        <v>44</v>
      </c>
      <c r="C27" s="259">
        <f>SUM(Aizawl:Serchhip!C27)</f>
        <v>0</v>
      </c>
      <c r="D27" s="260">
        <f>SUM(Aizawl:Serchhip!D27)</f>
        <v>0</v>
      </c>
      <c r="E27" s="259">
        <f>SUM(Aizawl:Serchhip!E27)</f>
        <v>0</v>
      </c>
      <c r="F27" s="260">
        <f>SUM(Aizawl:Serchhip!F27)</f>
        <v>0</v>
      </c>
      <c r="G27" s="261" t="e">
        <f t="shared" si="1"/>
        <v>#DIV/0!</v>
      </c>
      <c r="H27" s="261" t="e">
        <f t="shared" si="6"/>
        <v>#DIV/0!</v>
      </c>
      <c r="I27" s="259">
        <f t="shared" si="11"/>
        <v>0</v>
      </c>
      <c r="J27" s="260">
        <f t="shared" si="11"/>
        <v>0</v>
      </c>
      <c r="K27" s="259"/>
      <c r="L27" s="260"/>
      <c r="M27" s="259"/>
      <c r="N27" s="260"/>
      <c r="O27" s="259"/>
      <c r="P27" s="259">
        <f>SUM(Aizawl:Serchhip!P27)</f>
        <v>0</v>
      </c>
      <c r="Q27" s="260">
        <f>SUM(Aizawl:Serchhip!Q27)</f>
        <v>0</v>
      </c>
      <c r="R27" s="259">
        <f t="shared" ref="R27:R43" si="13">K27+M27+P27</f>
        <v>0</v>
      </c>
      <c r="S27" s="260">
        <f t="shared" ref="S27:S43" si="14">L27+N27+Q27</f>
        <v>0</v>
      </c>
      <c r="T27" s="259"/>
      <c r="U27" s="260"/>
      <c r="V27" s="259"/>
      <c r="W27" s="260"/>
      <c r="X27" s="259"/>
      <c r="Y27" s="259">
        <f>SUM(Aizawl:Serchhip!Y27)</f>
        <v>0</v>
      </c>
      <c r="Z27" s="259">
        <f>SUM(Aizawl:Serchhip!Z27)</f>
        <v>0</v>
      </c>
      <c r="AA27" s="259">
        <f>SUM(Aizawl:Serchhip!AA27)</f>
        <v>0</v>
      </c>
      <c r="AB27" s="260">
        <f>SUM(Aizawl:Serchhip!AB27)</f>
        <v>0</v>
      </c>
      <c r="AC27" s="258"/>
      <c r="AD27" s="233" t="b">
        <f t="shared" si="3"/>
        <v>1</v>
      </c>
      <c r="AE27" s="233" t="b">
        <f t="shared" si="4"/>
        <v>1</v>
      </c>
      <c r="AF27" s="280">
        <f t="shared" si="5"/>
        <v>0</v>
      </c>
    </row>
    <row r="28" spans="1:32" ht="30">
      <c r="A28" s="258" t="s">
        <v>45</v>
      </c>
      <c r="B28" s="258" t="s">
        <v>46</v>
      </c>
      <c r="C28" s="259">
        <f>SUM(Aizawl:Serchhip!C28)</f>
        <v>0</v>
      </c>
      <c r="D28" s="260">
        <f>SUM(Aizawl:Serchhip!D28)</f>
        <v>0</v>
      </c>
      <c r="E28" s="259">
        <f>SUM(Aizawl:Serchhip!E28)</f>
        <v>0</v>
      </c>
      <c r="F28" s="260">
        <f>SUM(Aizawl:Serchhip!F28)</f>
        <v>0</v>
      </c>
      <c r="G28" s="261" t="e">
        <f t="shared" si="1"/>
        <v>#DIV/0!</v>
      </c>
      <c r="H28" s="261" t="e">
        <f t="shared" si="6"/>
        <v>#DIV/0!</v>
      </c>
      <c r="I28" s="259">
        <f t="shared" si="11"/>
        <v>0</v>
      </c>
      <c r="J28" s="260">
        <f t="shared" si="11"/>
        <v>0</v>
      </c>
      <c r="K28" s="259"/>
      <c r="L28" s="260"/>
      <c r="M28" s="259"/>
      <c r="N28" s="260"/>
      <c r="O28" s="259"/>
      <c r="P28" s="259">
        <f>SUM(Aizawl:Serchhip!P28)</f>
        <v>0</v>
      </c>
      <c r="Q28" s="260">
        <f>SUM(Aizawl:Serchhip!Q28)</f>
        <v>0</v>
      </c>
      <c r="R28" s="259">
        <f t="shared" si="13"/>
        <v>0</v>
      </c>
      <c r="S28" s="260">
        <f t="shared" si="14"/>
        <v>0</v>
      </c>
      <c r="T28" s="259"/>
      <c r="U28" s="260"/>
      <c r="V28" s="259"/>
      <c r="W28" s="260"/>
      <c r="X28" s="259"/>
      <c r="Y28" s="259">
        <f>SUM(Aizawl:Serchhip!Y28)</f>
        <v>0</v>
      </c>
      <c r="Z28" s="259">
        <f>SUM(Aizawl:Serchhip!Z28)</f>
        <v>0</v>
      </c>
      <c r="AA28" s="259">
        <f>SUM(Aizawl:Serchhip!AA28)</f>
        <v>0</v>
      </c>
      <c r="AB28" s="260">
        <f>SUM(Aizawl:Serchhip!AB28)</f>
        <v>0</v>
      </c>
      <c r="AC28" s="258"/>
      <c r="AD28" s="233" t="b">
        <f t="shared" si="3"/>
        <v>1</v>
      </c>
      <c r="AE28" s="233" t="b">
        <f t="shared" si="4"/>
        <v>1</v>
      </c>
      <c r="AF28" s="280">
        <f t="shared" si="5"/>
        <v>0</v>
      </c>
    </row>
    <row r="29" spans="1:32" ht="45">
      <c r="A29" s="258" t="s">
        <v>47</v>
      </c>
      <c r="B29" s="258" t="s">
        <v>48</v>
      </c>
      <c r="C29" s="259">
        <f>SUM(Aizawl:Serchhip!C29)</f>
        <v>0</v>
      </c>
      <c r="D29" s="260">
        <f>SUM(Aizawl:Serchhip!D29)</f>
        <v>0</v>
      </c>
      <c r="E29" s="259">
        <f>SUM(Aizawl:Serchhip!E29)</f>
        <v>0</v>
      </c>
      <c r="F29" s="260">
        <f>SUM(Aizawl:Serchhip!F29)</f>
        <v>0</v>
      </c>
      <c r="G29" s="261" t="e">
        <f t="shared" si="1"/>
        <v>#DIV/0!</v>
      </c>
      <c r="H29" s="261" t="e">
        <f t="shared" si="6"/>
        <v>#DIV/0!</v>
      </c>
      <c r="I29" s="259">
        <f t="shared" si="11"/>
        <v>0</v>
      </c>
      <c r="J29" s="260">
        <f t="shared" si="11"/>
        <v>0</v>
      </c>
      <c r="K29" s="259"/>
      <c r="L29" s="260"/>
      <c r="M29" s="259"/>
      <c r="N29" s="260"/>
      <c r="O29" s="259"/>
      <c r="P29" s="259">
        <f>SUM(Aizawl:Serchhip!P29)</f>
        <v>0</v>
      </c>
      <c r="Q29" s="260">
        <f>SUM(Aizawl:Serchhip!Q29)</f>
        <v>0</v>
      </c>
      <c r="R29" s="259">
        <f t="shared" si="13"/>
        <v>0</v>
      </c>
      <c r="S29" s="260">
        <f t="shared" si="14"/>
        <v>0</v>
      </c>
      <c r="T29" s="259"/>
      <c r="U29" s="260"/>
      <c r="V29" s="259"/>
      <c r="W29" s="260"/>
      <c r="X29" s="259"/>
      <c r="Y29" s="259">
        <f>SUM(Aizawl:Serchhip!Y29)</f>
        <v>0</v>
      </c>
      <c r="Z29" s="259">
        <f>SUM(Aizawl:Serchhip!Z29)</f>
        <v>0</v>
      </c>
      <c r="AA29" s="259">
        <f>SUM(Aizawl:Serchhip!AA29)</f>
        <v>0</v>
      </c>
      <c r="AB29" s="260">
        <f>SUM(Aizawl:Serchhip!AB29)</f>
        <v>0</v>
      </c>
      <c r="AC29" s="258"/>
      <c r="AD29" s="233" t="b">
        <f t="shared" si="3"/>
        <v>1</v>
      </c>
      <c r="AE29" s="233" t="b">
        <f t="shared" si="4"/>
        <v>1</v>
      </c>
      <c r="AF29" s="280">
        <f t="shared" si="5"/>
        <v>0</v>
      </c>
    </row>
    <row r="30" spans="1:32" ht="30">
      <c r="A30" s="258" t="s">
        <v>49</v>
      </c>
      <c r="B30" s="258" t="s">
        <v>50</v>
      </c>
      <c r="C30" s="259">
        <f>SUM(Aizawl:Serchhip!C30)</f>
        <v>0</v>
      </c>
      <c r="D30" s="260">
        <f>SUM(Aizawl:Serchhip!D30)</f>
        <v>0</v>
      </c>
      <c r="E30" s="259">
        <f>SUM(Aizawl:Serchhip!E30)</f>
        <v>0</v>
      </c>
      <c r="F30" s="260">
        <f>SUM(Aizawl:Serchhip!F30)</f>
        <v>0</v>
      </c>
      <c r="G30" s="261" t="e">
        <f t="shared" si="1"/>
        <v>#DIV/0!</v>
      </c>
      <c r="H30" s="261" t="e">
        <f t="shared" si="6"/>
        <v>#DIV/0!</v>
      </c>
      <c r="I30" s="259">
        <f t="shared" si="11"/>
        <v>0</v>
      </c>
      <c r="J30" s="260">
        <f t="shared" si="11"/>
        <v>0</v>
      </c>
      <c r="K30" s="259"/>
      <c r="L30" s="260"/>
      <c r="M30" s="259"/>
      <c r="N30" s="260"/>
      <c r="O30" s="259"/>
      <c r="P30" s="259">
        <f>SUM(Aizawl:Serchhip!P30)</f>
        <v>0</v>
      </c>
      <c r="Q30" s="260">
        <f>SUM(Aizawl:Serchhip!Q30)</f>
        <v>0</v>
      </c>
      <c r="R30" s="259">
        <f t="shared" si="13"/>
        <v>0</v>
      </c>
      <c r="S30" s="260">
        <f t="shared" si="14"/>
        <v>0</v>
      </c>
      <c r="T30" s="259"/>
      <c r="U30" s="260"/>
      <c r="V30" s="259"/>
      <c r="W30" s="260"/>
      <c r="X30" s="259"/>
      <c r="Y30" s="259">
        <f>SUM(Aizawl:Serchhip!Y30)</f>
        <v>0</v>
      </c>
      <c r="Z30" s="259">
        <f>SUM(Aizawl:Serchhip!Z30)</f>
        <v>0</v>
      </c>
      <c r="AA30" s="259">
        <f>SUM(Aizawl:Serchhip!AA30)</f>
        <v>0</v>
      </c>
      <c r="AB30" s="260">
        <f>SUM(Aizawl:Serchhip!AB30)</f>
        <v>0</v>
      </c>
      <c r="AC30" s="258"/>
      <c r="AD30" s="233" t="b">
        <f t="shared" si="3"/>
        <v>1</v>
      </c>
      <c r="AE30" s="233" t="b">
        <f t="shared" si="4"/>
        <v>1</v>
      </c>
      <c r="AF30" s="280">
        <f t="shared" si="5"/>
        <v>0</v>
      </c>
    </row>
    <row r="31" spans="1:32" ht="30">
      <c r="A31" s="258" t="s">
        <v>51</v>
      </c>
      <c r="B31" s="258" t="s">
        <v>52</v>
      </c>
      <c r="C31" s="259">
        <f>SUM(Aizawl:Serchhip!C31)</f>
        <v>0</v>
      </c>
      <c r="D31" s="260">
        <f>SUM(Aizawl:Serchhip!D31)</f>
        <v>0</v>
      </c>
      <c r="E31" s="259">
        <f>SUM(Aizawl:Serchhip!E31)</f>
        <v>0</v>
      </c>
      <c r="F31" s="260">
        <f>SUM(Aizawl:Serchhip!F31)</f>
        <v>0</v>
      </c>
      <c r="G31" s="261" t="e">
        <f t="shared" si="1"/>
        <v>#DIV/0!</v>
      </c>
      <c r="H31" s="261" t="e">
        <f t="shared" si="6"/>
        <v>#DIV/0!</v>
      </c>
      <c r="I31" s="259">
        <f t="shared" si="11"/>
        <v>0</v>
      </c>
      <c r="J31" s="260">
        <f t="shared" si="11"/>
        <v>0</v>
      </c>
      <c r="K31" s="259"/>
      <c r="L31" s="260"/>
      <c r="M31" s="259"/>
      <c r="N31" s="260"/>
      <c r="O31" s="259"/>
      <c r="P31" s="259">
        <f>SUM(Aizawl:Serchhip!P31)</f>
        <v>0</v>
      </c>
      <c r="Q31" s="260">
        <f>SUM(Aizawl:Serchhip!Q31)</f>
        <v>0</v>
      </c>
      <c r="R31" s="259">
        <f t="shared" si="13"/>
        <v>0</v>
      </c>
      <c r="S31" s="260">
        <f t="shared" si="14"/>
        <v>0</v>
      </c>
      <c r="T31" s="259"/>
      <c r="U31" s="260"/>
      <c r="V31" s="259"/>
      <c r="W31" s="260"/>
      <c r="X31" s="259"/>
      <c r="Y31" s="259">
        <f>SUM(Aizawl:Serchhip!Y31)</f>
        <v>0</v>
      </c>
      <c r="Z31" s="259">
        <f>SUM(Aizawl:Serchhip!Z31)</f>
        <v>0</v>
      </c>
      <c r="AA31" s="259">
        <f>SUM(Aizawl:Serchhip!AA31)</f>
        <v>0</v>
      </c>
      <c r="AB31" s="260">
        <f>SUM(Aizawl:Serchhip!AB31)</f>
        <v>0</v>
      </c>
      <c r="AC31" s="258"/>
      <c r="AD31" s="233" t="b">
        <f t="shared" si="3"/>
        <v>1</v>
      </c>
      <c r="AE31" s="233" t="b">
        <f t="shared" si="4"/>
        <v>1</v>
      </c>
      <c r="AF31" s="280">
        <f t="shared" si="5"/>
        <v>0</v>
      </c>
    </row>
    <row r="32" spans="1:32" ht="30">
      <c r="A32" s="258" t="s">
        <v>53</v>
      </c>
      <c r="B32" s="258" t="s">
        <v>54</v>
      </c>
      <c r="C32" s="259">
        <f>SUM(Aizawl:Serchhip!C32)</f>
        <v>0</v>
      </c>
      <c r="D32" s="260">
        <f>SUM(Aizawl:Serchhip!D32)</f>
        <v>0</v>
      </c>
      <c r="E32" s="259">
        <f>SUM(Aizawl:Serchhip!E32)</f>
        <v>0</v>
      </c>
      <c r="F32" s="260">
        <f>SUM(Aizawl:Serchhip!F32)</f>
        <v>0</v>
      </c>
      <c r="G32" s="261" t="e">
        <f t="shared" si="1"/>
        <v>#DIV/0!</v>
      </c>
      <c r="H32" s="261" t="e">
        <f t="shared" si="6"/>
        <v>#DIV/0!</v>
      </c>
      <c r="I32" s="259">
        <f t="shared" si="11"/>
        <v>0</v>
      </c>
      <c r="J32" s="260">
        <f t="shared" si="11"/>
        <v>0</v>
      </c>
      <c r="K32" s="259"/>
      <c r="L32" s="260"/>
      <c r="M32" s="259"/>
      <c r="N32" s="260"/>
      <c r="O32" s="259"/>
      <c r="P32" s="259">
        <f>SUM(Aizawl:Serchhip!P32)</f>
        <v>0</v>
      </c>
      <c r="Q32" s="260">
        <f>SUM(Aizawl:Serchhip!Q32)</f>
        <v>0</v>
      </c>
      <c r="R32" s="259">
        <f t="shared" si="13"/>
        <v>0</v>
      </c>
      <c r="S32" s="260">
        <f t="shared" si="14"/>
        <v>0</v>
      </c>
      <c r="T32" s="259"/>
      <c r="U32" s="260"/>
      <c r="V32" s="259"/>
      <c r="W32" s="260"/>
      <c r="X32" s="259"/>
      <c r="Y32" s="259">
        <f>SUM(Aizawl:Serchhip!Y32)</f>
        <v>0</v>
      </c>
      <c r="Z32" s="259">
        <f>SUM(Aizawl:Serchhip!Z32)</f>
        <v>0</v>
      </c>
      <c r="AA32" s="259">
        <f>SUM(Aizawl:Serchhip!AA32)</f>
        <v>0</v>
      </c>
      <c r="AB32" s="260">
        <f>SUM(Aizawl:Serchhip!AB32)</f>
        <v>0</v>
      </c>
      <c r="AC32" s="258"/>
      <c r="AD32" s="233" t="b">
        <f t="shared" si="3"/>
        <v>1</v>
      </c>
      <c r="AE32" s="233" t="b">
        <f t="shared" si="4"/>
        <v>1</v>
      </c>
      <c r="AF32" s="280">
        <f t="shared" si="5"/>
        <v>0</v>
      </c>
    </row>
    <row r="33" spans="1:32" ht="45">
      <c r="A33" s="258" t="s">
        <v>55</v>
      </c>
      <c r="B33" s="258" t="s">
        <v>56</v>
      </c>
      <c r="C33" s="259">
        <f>SUM(Aizawl:Serchhip!C33)</f>
        <v>0</v>
      </c>
      <c r="D33" s="260">
        <f>SUM(Aizawl:Serchhip!D33)</f>
        <v>0</v>
      </c>
      <c r="E33" s="259">
        <f>SUM(Aizawl:Serchhip!E33)</f>
        <v>0</v>
      </c>
      <c r="F33" s="260">
        <f>SUM(Aizawl:Serchhip!F33)</f>
        <v>0</v>
      </c>
      <c r="G33" s="261" t="e">
        <f t="shared" si="1"/>
        <v>#DIV/0!</v>
      </c>
      <c r="H33" s="261" t="e">
        <f t="shared" si="6"/>
        <v>#DIV/0!</v>
      </c>
      <c r="I33" s="259">
        <f t="shared" si="11"/>
        <v>0</v>
      </c>
      <c r="J33" s="260">
        <f t="shared" si="11"/>
        <v>0</v>
      </c>
      <c r="K33" s="259"/>
      <c r="L33" s="260"/>
      <c r="M33" s="259"/>
      <c r="N33" s="260"/>
      <c r="O33" s="259"/>
      <c r="P33" s="259">
        <f>SUM(Aizawl:Serchhip!P33)</f>
        <v>0</v>
      </c>
      <c r="Q33" s="260">
        <f>SUM(Aizawl:Serchhip!Q33)</f>
        <v>0</v>
      </c>
      <c r="R33" s="259">
        <f t="shared" si="13"/>
        <v>0</v>
      </c>
      <c r="S33" s="260">
        <f t="shared" si="14"/>
        <v>0</v>
      </c>
      <c r="T33" s="259"/>
      <c r="U33" s="260"/>
      <c r="V33" s="259"/>
      <c r="W33" s="260"/>
      <c r="X33" s="259"/>
      <c r="Y33" s="259">
        <f>SUM(Aizawl:Serchhip!Y33)</f>
        <v>0</v>
      </c>
      <c r="Z33" s="259">
        <f>SUM(Aizawl:Serchhip!Z33)</f>
        <v>0</v>
      </c>
      <c r="AA33" s="259">
        <f>SUM(Aizawl:Serchhip!AA33)</f>
        <v>0</v>
      </c>
      <c r="AB33" s="260">
        <f>SUM(Aizawl:Serchhip!AB33)</f>
        <v>0</v>
      </c>
      <c r="AC33" s="258"/>
      <c r="AD33" s="233" t="b">
        <f t="shared" si="3"/>
        <v>1</v>
      </c>
      <c r="AE33" s="233" t="b">
        <f t="shared" si="4"/>
        <v>1</v>
      </c>
      <c r="AF33" s="280">
        <f t="shared" si="5"/>
        <v>0</v>
      </c>
    </row>
    <row r="34" spans="1:32" ht="30">
      <c r="A34" s="258">
        <v>2.09</v>
      </c>
      <c r="B34" s="258" t="s">
        <v>57</v>
      </c>
      <c r="C34" s="259">
        <f>SUM(Aizawl:Serchhip!C34)</f>
        <v>0</v>
      </c>
      <c r="D34" s="260">
        <f>SUM(Aizawl:Serchhip!D34)</f>
        <v>0</v>
      </c>
      <c r="E34" s="259">
        <f>SUM(Aizawl:Serchhip!E34)</f>
        <v>0</v>
      </c>
      <c r="F34" s="260">
        <f>SUM(Aizawl:Serchhip!F34)</f>
        <v>0</v>
      </c>
      <c r="G34" s="261" t="e">
        <f t="shared" si="1"/>
        <v>#DIV/0!</v>
      </c>
      <c r="H34" s="261" t="e">
        <f t="shared" si="6"/>
        <v>#DIV/0!</v>
      </c>
      <c r="I34" s="259">
        <f t="shared" si="11"/>
        <v>0</v>
      </c>
      <c r="J34" s="260">
        <f t="shared" si="11"/>
        <v>0</v>
      </c>
      <c r="K34" s="259"/>
      <c r="L34" s="260"/>
      <c r="M34" s="259"/>
      <c r="N34" s="260"/>
      <c r="O34" s="259"/>
      <c r="P34" s="259">
        <f>SUM(Aizawl:Serchhip!P34)</f>
        <v>0</v>
      </c>
      <c r="Q34" s="260">
        <f>SUM(Aizawl:Serchhip!Q34)</f>
        <v>0</v>
      </c>
      <c r="R34" s="259">
        <f t="shared" si="13"/>
        <v>0</v>
      </c>
      <c r="S34" s="260">
        <f t="shared" si="14"/>
        <v>0</v>
      </c>
      <c r="T34" s="259"/>
      <c r="U34" s="260"/>
      <c r="V34" s="259"/>
      <c r="W34" s="260"/>
      <c r="X34" s="259"/>
      <c r="Y34" s="259">
        <f>SUM(Aizawl:Serchhip!Y34)</f>
        <v>0</v>
      </c>
      <c r="Z34" s="259">
        <f>SUM(Aizawl:Serchhip!Z34)</f>
        <v>0</v>
      </c>
      <c r="AA34" s="259">
        <f>SUM(Aizawl:Serchhip!AA34)</f>
        <v>0</v>
      </c>
      <c r="AB34" s="260">
        <f>SUM(Aizawl:Serchhip!AB34)</f>
        <v>0</v>
      </c>
      <c r="AC34" s="258"/>
      <c r="AD34" s="233" t="b">
        <f t="shared" si="3"/>
        <v>1</v>
      </c>
      <c r="AE34" s="233" t="b">
        <f t="shared" si="4"/>
        <v>1</v>
      </c>
      <c r="AF34" s="280">
        <f t="shared" si="5"/>
        <v>0</v>
      </c>
    </row>
    <row r="35" spans="1:32" ht="30">
      <c r="A35" s="258">
        <v>2.1</v>
      </c>
      <c r="B35" s="258" t="s">
        <v>58</v>
      </c>
      <c r="C35" s="259">
        <f>SUM(Aizawl:Serchhip!C35)</f>
        <v>0</v>
      </c>
      <c r="D35" s="260">
        <f>SUM(Aizawl:Serchhip!D35)</f>
        <v>0</v>
      </c>
      <c r="E35" s="259">
        <f>SUM(Aizawl:Serchhip!E35)</f>
        <v>0</v>
      </c>
      <c r="F35" s="260">
        <f>SUM(Aizawl:Serchhip!F35)</f>
        <v>0</v>
      </c>
      <c r="G35" s="261" t="e">
        <f t="shared" si="1"/>
        <v>#DIV/0!</v>
      </c>
      <c r="H35" s="261" t="e">
        <f t="shared" si="6"/>
        <v>#DIV/0!</v>
      </c>
      <c r="I35" s="259">
        <f t="shared" si="11"/>
        <v>0</v>
      </c>
      <c r="J35" s="260">
        <f t="shared" si="11"/>
        <v>0</v>
      </c>
      <c r="K35" s="259"/>
      <c r="L35" s="260"/>
      <c r="M35" s="259"/>
      <c r="N35" s="260"/>
      <c r="O35" s="259"/>
      <c r="P35" s="259">
        <f>SUM(Aizawl:Serchhip!P35)</f>
        <v>0</v>
      </c>
      <c r="Q35" s="260">
        <f>SUM(Aizawl:Serchhip!Q35)</f>
        <v>0</v>
      </c>
      <c r="R35" s="259">
        <f t="shared" si="13"/>
        <v>0</v>
      </c>
      <c r="S35" s="260">
        <f t="shared" si="14"/>
        <v>0</v>
      </c>
      <c r="T35" s="259"/>
      <c r="U35" s="260"/>
      <c r="V35" s="259"/>
      <c r="W35" s="260"/>
      <c r="X35" s="259"/>
      <c r="Y35" s="259">
        <f>SUM(Aizawl:Serchhip!Y35)</f>
        <v>0</v>
      </c>
      <c r="Z35" s="259">
        <f>SUM(Aizawl:Serchhip!Z35)</f>
        <v>0</v>
      </c>
      <c r="AA35" s="259">
        <f>SUM(Aizawl:Serchhip!AA35)</f>
        <v>0</v>
      </c>
      <c r="AB35" s="260">
        <f>SUM(Aizawl:Serchhip!AB35)</f>
        <v>0</v>
      </c>
      <c r="AC35" s="258"/>
      <c r="AD35" s="233" t="b">
        <f t="shared" si="3"/>
        <v>1</v>
      </c>
      <c r="AE35" s="233" t="b">
        <f t="shared" si="4"/>
        <v>1</v>
      </c>
      <c r="AF35" s="280">
        <f t="shared" si="5"/>
        <v>0</v>
      </c>
    </row>
    <row r="36" spans="1:32" ht="30">
      <c r="A36" s="258">
        <f>+A35+0.01</f>
        <v>2.11</v>
      </c>
      <c r="B36" s="258" t="s">
        <v>59</v>
      </c>
      <c r="C36" s="259">
        <f>SUM(Aizawl:Serchhip!C36)</f>
        <v>0</v>
      </c>
      <c r="D36" s="260">
        <f>SUM(Aizawl:Serchhip!D36)</f>
        <v>0</v>
      </c>
      <c r="E36" s="259">
        <f>SUM(Aizawl:Serchhip!E36)</f>
        <v>0</v>
      </c>
      <c r="F36" s="260">
        <f>SUM(Aizawl:Serchhip!F36)</f>
        <v>0</v>
      </c>
      <c r="G36" s="261" t="e">
        <f t="shared" si="1"/>
        <v>#DIV/0!</v>
      </c>
      <c r="H36" s="261" t="e">
        <f t="shared" si="6"/>
        <v>#DIV/0!</v>
      </c>
      <c r="I36" s="259">
        <f t="shared" si="11"/>
        <v>0</v>
      </c>
      <c r="J36" s="260">
        <f t="shared" si="11"/>
        <v>0</v>
      </c>
      <c r="K36" s="259"/>
      <c r="L36" s="260"/>
      <c r="M36" s="259"/>
      <c r="N36" s="260"/>
      <c r="O36" s="259"/>
      <c r="P36" s="259">
        <f>SUM(Aizawl:Serchhip!P36)</f>
        <v>0</v>
      </c>
      <c r="Q36" s="260">
        <f>SUM(Aizawl:Serchhip!Q36)</f>
        <v>0</v>
      </c>
      <c r="R36" s="259">
        <f t="shared" si="13"/>
        <v>0</v>
      </c>
      <c r="S36" s="260">
        <f t="shared" si="14"/>
        <v>0</v>
      </c>
      <c r="T36" s="259"/>
      <c r="U36" s="260"/>
      <c r="V36" s="259"/>
      <c r="W36" s="260"/>
      <c r="X36" s="259"/>
      <c r="Y36" s="259">
        <f>SUM(Aizawl:Serchhip!Y36)</f>
        <v>0</v>
      </c>
      <c r="Z36" s="259">
        <f>SUM(Aizawl:Serchhip!Z36)</f>
        <v>0</v>
      </c>
      <c r="AA36" s="259">
        <f>SUM(Aizawl:Serchhip!AA36)</f>
        <v>0</v>
      </c>
      <c r="AB36" s="260">
        <f>SUM(Aizawl:Serchhip!AB36)</f>
        <v>0</v>
      </c>
      <c r="AC36" s="258"/>
      <c r="AD36" s="233" t="b">
        <f t="shared" si="3"/>
        <v>1</v>
      </c>
      <c r="AE36" s="233" t="b">
        <f t="shared" si="4"/>
        <v>1</v>
      </c>
      <c r="AF36" s="280">
        <f t="shared" si="5"/>
        <v>0</v>
      </c>
    </row>
    <row r="37" spans="1:32">
      <c r="A37" s="258">
        <f t="shared" ref="A37:A43" si="15">+A36+0.01</f>
        <v>2.1199999999999997</v>
      </c>
      <c r="B37" s="258" t="s">
        <v>60</v>
      </c>
      <c r="C37" s="259">
        <f>SUM(Aizawl:Serchhip!C37)</f>
        <v>0</v>
      </c>
      <c r="D37" s="260">
        <f>SUM(Aizawl:Serchhip!D37)</f>
        <v>0</v>
      </c>
      <c r="E37" s="259">
        <f>SUM(Aizawl:Serchhip!E37)</f>
        <v>0</v>
      </c>
      <c r="F37" s="260">
        <f>SUM(Aizawl:Serchhip!F37)</f>
        <v>0</v>
      </c>
      <c r="G37" s="261" t="e">
        <f t="shared" si="1"/>
        <v>#DIV/0!</v>
      </c>
      <c r="H37" s="261" t="e">
        <f t="shared" si="6"/>
        <v>#DIV/0!</v>
      </c>
      <c r="I37" s="259">
        <f t="shared" si="11"/>
        <v>0</v>
      </c>
      <c r="J37" s="260">
        <f t="shared" si="11"/>
        <v>0</v>
      </c>
      <c r="K37" s="259"/>
      <c r="L37" s="260"/>
      <c r="M37" s="259"/>
      <c r="N37" s="260"/>
      <c r="O37" s="259"/>
      <c r="P37" s="259">
        <f>SUM(Aizawl:Serchhip!P37)</f>
        <v>0</v>
      </c>
      <c r="Q37" s="260">
        <f>SUM(Aizawl:Serchhip!Q37)</f>
        <v>0</v>
      </c>
      <c r="R37" s="259">
        <f t="shared" si="13"/>
        <v>0</v>
      </c>
      <c r="S37" s="260">
        <f t="shared" si="14"/>
        <v>0</v>
      </c>
      <c r="T37" s="259"/>
      <c r="U37" s="260"/>
      <c r="V37" s="259"/>
      <c r="W37" s="260"/>
      <c r="X37" s="259"/>
      <c r="Y37" s="259">
        <f>SUM(Aizawl:Serchhip!Y37)</f>
        <v>0</v>
      </c>
      <c r="Z37" s="259">
        <f>SUM(Aizawl:Serchhip!Z37)</f>
        <v>0</v>
      </c>
      <c r="AA37" s="259">
        <f>SUM(Aizawl:Serchhip!AA37)</f>
        <v>0</v>
      </c>
      <c r="AB37" s="260">
        <f>SUM(Aizawl:Serchhip!AB37)</f>
        <v>0</v>
      </c>
      <c r="AC37" s="258"/>
      <c r="AD37" s="233" t="b">
        <f t="shared" si="3"/>
        <v>1</v>
      </c>
      <c r="AE37" s="233" t="b">
        <f t="shared" si="4"/>
        <v>1</v>
      </c>
      <c r="AF37" s="280">
        <f t="shared" si="5"/>
        <v>0</v>
      </c>
    </row>
    <row r="38" spans="1:32">
      <c r="A38" s="258">
        <f t="shared" si="15"/>
        <v>2.1299999999999994</v>
      </c>
      <c r="B38" s="258" t="s">
        <v>61</v>
      </c>
      <c r="C38" s="259">
        <f>SUM(Aizawl:Serchhip!C38)</f>
        <v>0</v>
      </c>
      <c r="D38" s="260">
        <f>SUM(Aizawl:Serchhip!D38)</f>
        <v>0</v>
      </c>
      <c r="E38" s="259">
        <f>SUM(Aizawl:Serchhip!E38)</f>
        <v>0</v>
      </c>
      <c r="F38" s="260">
        <f>SUM(Aizawl:Serchhip!F38)</f>
        <v>0</v>
      </c>
      <c r="G38" s="261" t="e">
        <f t="shared" si="1"/>
        <v>#DIV/0!</v>
      </c>
      <c r="H38" s="261" t="e">
        <f t="shared" si="6"/>
        <v>#DIV/0!</v>
      </c>
      <c r="I38" s="259">
        <f t="shared" si="11"/>
        <v>0</v>
      </c>
      <c r="J38" s="260">
        <f t="shared" si="11"/>
        <v>0</v>
      </c>
      <c r="K38" s="259"/>
      <c r="L38" s="260"/>
      <c r="M38" s="259"/>
      <c r="N38" s="260"/>
      <c r="O38" s="259"/>
      <c r="P38" s="259">
        <f>SUM(Aizawl:Serchhip!P38)</f>
        <v>0</v>
      </c>
      <c r="Q38" s="260">
        <f>SUM(Aizawl:Serchhip!Q38)</f>
        <v>0</v>
      </c>
      <c r="R38" s="259">
        <f t="shared" si="13"/>
        <v>0</v>
      </c>
      <c r="S38" s="260">
        <f t="shared" si="14"/>
        <v>0</v>
      </c>
      <c r="T38" s="259"/>
      <c r="U38" s="260"/>
      <c r="V38" s="259"/>
      <c r="W38" s="260"/>
      <c r="X38" s="259"/>
      <c r="Y38" s="259">
        <f>SUM(Aizawl:Serchhip!Y38)</f>
        <v>0</v>
      </c>
      <c r="Z38" s="259">
        <f>SUM(Aizawl:Serchhip!Z38)</f>
        <v>0</v>
      </c>
      <c r="AA38" s="259">
        <f>SUM(Aizawl:Serchhip!AA38)</f>
        <v>0</v>
      </c>
      <c r="AB38" s="260">
        <f>SUM(Aizawl:Serchhip!AB38)</f>
        <v>0</v>
      </c>
      <c r="AC38" s="258"/>
      <c r="AD38" s="233" t="b">
        <f t="shared" si="3"/>
        <v>1</v>
      </c>
      <c r="AE38" s="233" t="b">
        <f t="shared" si="4"/>
        <v>1</v>
      </c>
      <c r="AF38" s="280">
        <f t="shared" si="5"/>
        <v>0</v>
      </c>
    </row>
    <row r="39" spans="1:32" ht="30">
      <c r="A39" s="258">
        <f t="shared" si="15"/>
        <v>2.1399999999999992</v>
      </c>
      <c r="B39" s="258" t="s">
        <v>62</v>
      </c>
      <c r="C39" s="259">
        <f>SUM(Aizawl:Serchhip!C39)</f>
        <v>0</v>
      </c>
      <c r="D39" s="260">
        <f>SUM(Aizawl:Serchhip!D39)</f>
        <v>0</v>
      </c>
      <c r="E39" s="259">
        <f>SUM(Aizawl:Serchhip!E39)</f>
        <v>0</v>
      </c>
      <c r="F39" s="260">
        <f>SUM(Aizawl:Serchhip!F39)</f>
        <v>0</v>
      </c>
      <c r="G39" s="261" t="e">
        <f t="shared" si="1"/>
        <v>#DIV/0!</v>
      </c>
      <c r="H39" s="261" t="e">
        <f t="shared" si="6"/>
        <v>#DIV/0!</v>
      </c>
      <c r="I39" s="259">
        <f t="shared" si="11"/>
        <v>0</v>
      </c>
      <c r="J39" s="260">
        <f t="shared" si="11"/>
        <v>0</v>
      </c>
      <c r="K39" s="259"/>
      <c r="L39" s="260"/>
      <c r="M39" s="259"/>
      <c r="N39" s="260"/>
      <c r="O39" s="259"/>
      <c r="P39" s="259">
        <f>SUM(Aizawl:Serchhip!P39)</f>
        <v>0</v>
      </c>
      <c r="Q39" s="260">
        <f>SUM(Aizawl:Serchhip!Q39)</f>
        <v>0</v>
      </c>
      <c r="R39" s="259">
        <f t="shared" si="13"/>
        <v>0</v>
      </c>
      <c r="S39" s="260">
        <f t="shared" si="14"/>
        <v>0</v>
      </c>
      <c r="T39" s="259"/>
      <c r="U39" s="260"/>
      <c r="V39" s="259"/>
      <c r="W39" s="260"/>
      <c r="X39" s="259"/>
      <c r="Y39" s="259">
        <f>SUM(Aizawl:Serchhip!Y39)</f>
        <v>0</v>
      </c>
      <c r="Z39" s="259">
        <f>SUM(Aizawl:Serchhip!Z39)</f>
        <v>0</v>
      </c>
      <c r="AA39" s="259">
        <f>SUM(Aizawl:Serchhip!AA39)</f>
        <v>0</v>
      </c>
      <c r="AB39" s="260">
        <f>SUM(Aizawl:Serchhip!AB39)</f>
        <v>0</v>
      </c>
      <c r="AC39" s="258"/>
      <c r="AD39" s="233" t="b">
        <f t="shared" si="3"/>
        <v>1</v>
      </c>
      <c r="AE39" s="233" t="b">
        <f t="shared" si="4"/>
        <v>1</v>
      </c>
      <c r="AF39" s="280">
        <f t="shared" si="5"/>
        <v>0</v>
      </c>
    </row>
    <row r="40" spans="1:32" ht="30">
      <c r="A40" s="258">
        <f t="shared" si="15"/>
        <v>2.149999999999999</v>
      </c>
      <c r="B40" s="258" t="s">
        <v>63</v>
      </c>
      <c r="C40" s="259">
        <f>SUM(Aizawl:Serchhip!C40)</f>
        <v>0</v>
      </c>
      <c r="D40" s="260">
        <f>SUM(Aizawl:Serchhip!D40)</f>
        <v>0</v>
      </c>
      <c r="E40" s="259">
        <f>SUM(Aizawl:Serchhip!E40)</f>
        <v>0</v>
      </c>
      <c r="F40" s="260">
        <f>SUM(Aizawl:Serchhip!F40)</f>
        <v>0</v>
      </c>
      <c r="G40" s="261" t="e">
        <f t="shared" si="1"/>
        <v>#DIV/0!</v>
      </c>
      <c r="H40" s="261" t="e">
        <f t="shared" si="6"/>
        <v>#DIV/0!</v>
      </c>
      <c r="I40" s="259">
        <f t="shared" si="11"/>
        <v>0</v>
      </c>
      <c r="J40" s="260">
        <f t="shared" si="11"/>
        <v>0</v>
      </c>
      <c r="K40" s="259"/>
      <c r="L40" s="260"/>
      <c r="M40" s="259"/>
      <c r="N40" s="260"/>
      <c r="O40" s="259"/>
      <c r="P40" s="259">
        <f>SUM(Aizawl:Serchhip!P40)</f>
        <v>0</v>
      </c>
      <c r="Q40" s="260">
        <f>SUM(Aizawl:Serchhip!Q40)</f>
        <v>0</v>
      </c>
      <c r="R40" s="259">
        <f t="shared" si="13"/>
        <v>0</v>
      </c>
      <c r="S40" s="260">
        <f t="shared" si="14"/>
        <v>0</v>
      </c>
      <c r="T40" s="259"/>
      <c r="U40" s="260"/>
      <c r="V40" s="259"/>
      <c r="W40" s="260"/>
      <c r="X40" s="259"/>
      <c r="Y40" s="259">
        <f>SUM(Aizawl:Serchhip!Y40)</f>
        <v>0</v>
      </c>
      <c r="Z40" s="259">
        <f>SUM(Aizawl:Serchhip!Z40)</f>
        <v>0</v>
      </c>
      <c r="AA40" s="259">
        <f>SUM(Aizawl:Serchhip!AA40)</f>
        <v>0</v>
      </c>
      <c r="AB40" s="260">
        <f>SUM(Aizawl:Serchhip!AB40)</f>
        <v>0</v>
      </c>
      <c r="AC40" s="258"/>
      <c r="AD40" s="233" t="b">
        <f t="shared" si="3"/>
        <v>1</v>
      </c>
      <c r="AE40" s="233" t="b">
        <f t="shared" si="4"/>
        <v>1</v>
      </c>
      <c r="AF40" s="280">
        <f t="shared" si="5"/>
        <v>0</v>
      </c>
    </row>
    <row r="41" spans="1:32" ht="30">
      <c r="A41" s="258">
        <f t="shared" si="15"/>
        <v>2.1599999999999988</v>
      </c>
      <c r="B41" s="258" t="s">
        <v>64</v>
      </c>
      <c r="C41" s="259">
        <f>SUM(Aizawl:Serchhip!C41)</f>
        <v>0</v>
      </c>
      <c r="D41" s="260">
        <f>SUM(Aizawl:Serchhip!D41)</f>
        <v>0</v>
      </c>
      <c r="E41" s="259">
        <f>SUM(Aizawl:Serchhip!E41)</f>
        <v>0</v>
      </c>
      <c r="F41" s="260">
        <f>SUM(Aizawl:Serchhip!F41)</f>
        <v>0</v>
      </c>
      <c r="G41" s="261" t="e">
        <f t="shared" si="1"/>
        <v>#DIV/0!</v>
      </c>
      <c r="H41" s="261" t="e">
        <f t="shared" si="6"/>
        <v>#DIV/0!</v>
      </c>
      <c r="I41" s="259">
        <f t="shared" si="11"/>
        <v>0</v>
      </c>
      <c r="J41" s="260">
        <f t="shared" si="11"/>
        <v>0</v>
      </c>
      <c r="K41" s="259"/>
      <c r="L41" s="260"/>
      <c r="M41" s="259"/>
      <c r="N41" s="260"/>
      <c r="O41" s="259"/>
      <c r="P41" s="259">
        <f>SUM(Aizawl:Serchhip!P41)</f>
        <v>0</v>
      </c>
      <c r="Q41" s="260">
        <f>SUM(Aizawl:Serchhip!Q41)</f>
        <v>0</v>
      </c>
      <c r="R41" s="259">
        <f t="shared" si="13"/>
        <v>0</v>
      </c>
      <c r="S41" s="260">
        <f t="shared" si="14"/>
        <v>0</v>
      </c>
      <c r="T41" s="259"/>
      <c r="U41" s="260"/>
      <c r="V41" s="259"/>
      <c r="W41" s="260"/>
      <c r="X41" s="259"/>
      <c r="Y41" s="259">
        <f>SUM(Aizawl:Serchhip!Y41)</f>
        <v>0</v>
      </c>
      <c r="Z41" s="259">
        <f>SUM(Aizawl:Serchhip!Z41)</f>
        <v>0</v>
      </c>
      <c r="AA41" s="259">
        <f>SUM(Aizawl:Serchhip!AA41)</f>
        <v>0</v>
      </c>
      <c r="AB41" s="260">
        <f>SUM(Aizawl:Serchhip!AB41)</f>
        <v>0</v>
      </c>
      <c r="AC41" s="258"/>
      <c r="AD41" s="233" t="b">
        <f t="shared" si="3"/>
        <v>1</v>
      </c>
      <c r="AE41" s="233" t="b">
        <f t="shared" si="4"/>
        <v>1</v>
      </c>
      <c r="AF41" s="280">
        <f t="shared" si="5"/>
        <v>0</v>
      </c>
    </row>
    <row r="42" spans="1:32" ht="30">
      <c r="A42" s="258">
        <f t="shared" si="15"/>
        <v>2.1699999999999986</v>
      </c>
      <c r="B42" s="258" t="s">
        <v>65</v>
      </c>
      <c r="C42" s="259">
        <f>SUM(Aizawl:Serchhip!C42)</f>
        <v>0</v>
      </c>
      <c r="D42" s="260">
        <f>SUM(Aizawl:Serchhip!D42)</f>
        <v>0</v>
      </c>
      <c r="E42" s="259">
        <f>SUM(Aizawl:Serchhip!E42)</f>
        <v>0</v>
      </c>
      <c r="F42" s="260">
        <f>SUM(Aizawl:Serchhip!F42)</f>
        <v>0</v>
      </c>
      <c r="G42" s="261" t="e">
        <f t="shared" si="1"/>
        <v>#DIV/0!</v>
      </c>
      <c r="H42" s="261" t="e">
        <f t="shared" si="6"/>
        <v>#DIV/0!</v>
      </c>
      <c r="I42" s="259">
        <f t="shared" si="11"/>
        <v>0</v>
      </c>
      <c r="J42" s="260">
        <f t="shared" si="11"/>
        <v>0</v>
      </c>
      <c r="K42" s="259"/>
      <c r="L42" s="260"/>
      <c r="M42" s="259"/>
      <c r="N42" s="260"/>
      <c r="O42" s="259"/>
      <c r="P42" s="259">
        <f>SUM(Aizawl:Serchhip!P42)</f>
        <v>0</v>
      </c>
      <c r="Q42" s="260">
        <f>SUM(Aizawl:Serchhip!Q42)</f>
        <v>0</v>
      </c>
      <c r="R42" s="259">
        <f t="shared" si="13"/>
        <v>0</v>
      </c>
      <c r="S42" s="260">
        <f t="shared" si="14"/>
        <v>0</v>
      </c>
      <c r="T42" s="259"/>
      <c r="U42" s="260"/>
      <c r="V42" s="259"/>
      <c r="W42" s="260"/>
      <c r="X42" s="259"/>
      <c r="Y42" s="259">
        <f>SUM(Aizawl:Serchhip!Y42)</f>
        <v>0</v>
      </c>
      <c r="Z42" s="259">
        <f>SUM(Aizawl:Serchhip!Z42)</f>
        <v>0</v>
      </c>
      <c r="AA42" s="259">
        <f>SUM(Aizawl:Serchhip!AA42)</f>
        <v>0</v>
      </c>
      <c r="AB42" s="260">
        <f>SUM(Aizawl:Serchhip!AB42)</f>
        <v>0</v>
      </c>
      <c r="AC42" s="258"/>
      <c r="AD42" s="233" t="b">
        <f t="shared" si="3"/>
        <v>1</v>
      </c>
      <c r="AE42" s="233" t="b">
        <f t="shared" si="4"/>
        <v>1</v>
      </c>
      <c r="AF42" s="280">
        <f t="shared" si="5"/>
        <v>0</v>
      </c>
    </row>
    <row r="43" spans="1:32" ht="30">
      <c r="A43" s="258">
        <f t="shared" si="15"/>
        <v>2.1799999999999984</v>
      </c>
      <c r="B43" s="258" t="s">
        <v>66</v>
      </c>
      <c r="C43" s="259">
        <f>SUM(Aizawl:Serchhip!C43)</f>
        <v>0</v>
      </c>
      <c r="D43" s="260">
        <f>SUM(Aizawl:Serchhip!D43)</f>
        <v>0</v>
      </c>
      <c r="E43" s="259">
        <f>SUM(Aizawl:Serchhip!E43)</f>
        <v>0</v>
      </c>
      <c r="F43" s="260">
        <f>SUM(Aizawl:Serchhip!F43)</f>
        <v>0</v>
      </c>
      <c r="G43" s="261" t="e">
        <f t="shared" si="1"/>
        <v>#DIV/0!</v>
      </c>
      <c r="H43" s="261" t="e">
        <f t="shared" si="6"/>
        <v>#DIV/0!</v>
      </c>
      <c r="I43" s="259">
        <f t="shared" si="11"/>
        <v>0</v>
      </c>
      <c r="J43" s="260">
        <f t="shared" si="11"/>
        <v>0</v>
      </c>
      <c r="K43" s="259"/>
      <c r="L43" s="260"/>
      <c r="M43" s="259"/>
      <c r="N43" s="260"/>
      <c r="O43" s="259"/>
      <c r="P43" s="259">
        <f>SUM(Aizawl:Serchhip!P43)</f>
        <v>0</v>
      </c>
      <c r="Q43" s="260">
        <f>SUM(Aizawl:Serchhip!Q43)</f>
        <v>0</v>
      </c>
      <c r="R43" s="259">
        <f t="shared" si="13"/>
        <v>0</v>
      </c>
      <c r="S43" s="260">
        <f t="shared" si="14"/>
        <v>0</v>
      </c>
      <c r="T43" s="259"/>
      <c r="U43" s="260"/>
      <c r="V43" s="259"/>
      <c r="W43" s="260"/>
      <c r="X43" s="259"/>
      <c r="Y43" s="259">
        <f>SUM(Aizawl:Serchhip!Y43)</f>
        <v>0</v>
      </c>
      <c r="Z43" s="259">
        <f>SUM(Aizawl:Serchhip!Z43)</f>
        <v>0</v>
      </c>
      <c r="AA43" s="259">
        <f>SUM(Aizawl:Serchhip!AA43)</f>
        <v>0</v>
      </c>
      <c r="AB43" s="260">
        <f>SUM(Aizawl:Serchhip!AB43)</f>
        <v>0</v>
      </c>
      <c r="AC43" s="258"/>
      <c r="AD43" s="233" t="b">
        <f t="shared" si="3"/>
        <v>1</v>
      </c>
      <c r="AE43" s="233" t="b">
        <f t="shared" si="4"/>
        <v>1</v>
      </c>
      <c r="AF43" s="280">
        <f t="shared" si="5"/>
        <v>0</v>
      </c>
    </row>
    <row r="44" spans="1:32" s="307" customFormat="1">
      <c r="A44" s="303"/>
      <c r="B44" s="303" t="s">
        <v>67</v>
      </c>
      <c r="C44" s="304">
        <f>SUM(C23:C43)</f>
        <v>0</v>
      </c>
      <c r="D44" s="305">
        <f>SUM(D23:D43)</f>
        <v>0</v>
      </c>
      <c r="E44" s="304">
        <f>SUM(E23:E43)</f>
        <v>0</v>
      </c>
      <c r="F44" s="305">
        <f>SUM(F23:F43)</f>
        <v>0</v>
      </c>
      <c r="G44" s="306" t="e">
        <f t="shared" si="1"/>
        <v>#DIV/0!</v>
      </c>
      <c r="H44" s="306" t="e">
        <f t="shared" si="6"/>
        <v>#DIV/0!</v>
      </c>
      <c r="I44" s="304">
        <f t="shared" ref="I44:N44" si="16">SUM(I23:I43)</f>
        <v>0</v>
      </c>
      <c r="J44" s="305">
        <f t="shared" si="16"/>
        <v>0</v>
      </c>
      <c r="K44" s="304">
        <f t="shared" si="16"/>
        <v>0</v>
      </c>
      <c r="L44" s="305">
        <f t="shared" si="16"/>
        <v>0</v>
      </c>
      <c r="M44" s="304">
        <f t="shared" si="16"/>
        <v>0</v>
      </c>
      <c r="N44" s="305">
        <f t="shared" si="16"/>
        <v>0</v>
      </c>
      <c r="O44" s="304"/>
      <c r="P44" s="304">
        <f>SUM(P23:P43)</f>
        <v>0</v>
      </c>
      <c r="Q44" s="305">
        <f>SUM(Q23:Q43)</f>
        <v>0</v>
      </c>
      <c r="R44" s="304">
        <f>SUM(R23:R43)</f>
        <v>0</v>
      </c>
      <c r="S44" s="305">
        <f>SUM([32]Aizawl:Serchhip!S44)</f>
        <v>0</v>
      </c>
      <c r="T44" s="304">
        <f>SUM(T23:T43)</f>
        <v>0</v>
      </c>
      <c r="U44" s="305">
        <f>SUM(U23:U43)</f>
        <v>0</v>
      </c>
      <c r="V44" s="304">
        <f>SUM(V23:V43)</f>
        <v>0</v>
      </c>
      <c r="W44" s="305">
        <f>SUM(W23:W43)</f>
        <v>0</v>
      </c>
      <c r="X44" s="304"/>
      <c r="Y44" s="304">
        <f>SUM(Y23:Y43)</f>
        <v>0</v>
      </c>
      <c r="Z44" s="305">
        <f>SUM(Z23:Z43)</f>
        <v>0</v>
      </c>
      <c r="AA44" s="304">
        <f>SUM(AA23:AA43)</f>
        <v>0</v>
      </c>
      <c r="AB44" s="305">
        <f>SUM([32]Aizawl:Serchhip!AB44)</f>
        <v>0</v>
      </c>
      <c r="AC44" s="303"/>
      <c r="AD44" s="233" t="b">
        <f t="shared" si="3"/>
        <v>1</v>
      </c>
      <c r="AE44" s="233" t="b">
        <f t="shared" si="4"/>
        <v>1</v>
      </c>
      <c r="AF44" s="280">
        <f t="shared" si="5"/>
        <v>0</v>
      </c>
    </row>
    <row r="45" spans="1:32" s="307" customFormat="1">
      <c r="A45" s="303"/>
      <c r="B45" s="303" t="s">
        <v>68</v>
      </c>
      <c r="C45" s="304">
        <f>C44+C21</f>
        <v>0</v>
      </c>
      <c r="D45" s="305">
        <f>D44+D21</f>
        <v>0</v>
      </c>
      <c r="E45" s="304">
        <f>E44+E21</f>
        <v>0</v>
      </c>
      <c r="F45" s="305">
        <f>F44+F21</f>
        <v>0</v>
      </c>
      <c r="G45" s="306" t="e">
        <f t="shared" si="1"/>
        <v>#DIV/0!</v>
      </c>
      <c r="H45" s="306" t="e">
        <f t="shared" si="6"/>
        <v>#DIV/0!</v>
      </c>
      <c r="I45" s="304">
        <f t="shared" ref="I45:N45" si="17">I44+I21</f>
        <v>0</v>
      </c>
      <c r="J45" s="305">
        <f t="shared" si="17"/>
        <v>0</v>
      </c>
      <c r="K45" s="304">
        <f t="shared" si="17"/>
        <v>0</v>
      </c>
      <c r="L45" s="305">
        <f t="shared" si="17"/>
        <v>0</v>
      </c>
      <c r="M45" s="304">
        <f t="shared" si="17"/>
        <v>0</v>
      </c>
      <c r="N45" s="305">
        <f t="shared" si="17"/>
        <v>0</v>
      </c>
      <c r="O45" s="304"/>
      <c r="P45" s="304">
        <f>P44+P21</f>
        <v>0</v>
      </c>
      <c r="Q45" s="305">
        <f>Q44+Q21</f>
        <v>0</v>
      </c>
      <c r="R45" s="304">
        <f>R44+R21</f>
        <v>0</v>
      </c>
      <c r="S45" s="305">
        <f>SUM([32]Aizawl:Serchhip!S45)</f>
        <v>0</v>
      </c>
      <c r="T45" s="304">
        <f>T44+T21</f>
        <v>0</v>
      </c>
      <c r="U45" s="305">
        <f>U44+U21</f>
        <v>0</v>
      </c>
      <c r="V45" s="304">
        <f>V44+V21</f>
        <v>0</v>
      </c>
      <c r="W45" s="305">
        <f>W44+W21</f>
        <v>0</v>
      </c>
      <c r="X45" s="304"/>
      <c r="Y45" s="304">
        <f>Y44+Y21</f>
        <v>0</v>
      </c>
      <c r="Z45" s="305">
        <f>Z44+Z21</f>
        <v>0</v>
      </c>
      <c r="AA45" s="304">
        <f>AA44+AA21</f>
        <v>0</v>
      </c>
      <c r="AB45" s="305">
        <f>SUM([32]Aizawl:Serchhip!AB45)</f>
        <v>0</v>
      </c>
      <c r="AC45" s="303"/>
      <c r="AD45" s="233" t="b">
        <f t="shared" si="3"/>
        <v>1</v>
      </c>
      <c r="AE45" s="233" t="b">
        <f t="shared" si="4"/>
        <v>1</v>
      </c>
      <c r="AF45" s="280">
        <f t="shared" si="5"/>
        <v>0</v>
      </c>
    </row>
    <row r="46" spans="1:32" s="307" customFormat="1">
      <c r="A46" s="303"/>
      <c r="B46" s="303" t="s">
        <v>69</v>
      </c>
      <c r="C46" s="304"/>
      <c r="D46" s="305"/>
      <c r="E46" s="304"/>
      <c r="F46" s="305"/>
      <c r="G46" s="261"/>
      <c r="H46" s="261"/>
      <c r="I46" s="304"/>
      <c r="J46" s="305"/>
      <c r="K46" s="304"/>
      <c r="L46" s="305"/>
      <c r="M46" s="304"/>
      <c r="N46" s="305"/>
      <c r="O46" s="304"/>
      <c r="P46" s="304"/>
      <c r="Q46" s="305"/>
      <c r="R46" s="304"/>
      <c r="S46" s="305"/>
      <c r="T46" s="304"/>
      <c r="U46" s="305"/>
      <c r="V46" s="304"/>
      <c r="W46" s="305"/>
      <c r="X46" s="304"/>
      <c r="Y46" s="304"/>
      <c r="Z46" s="305"/>
      <c r="AA46" s="304"/>
      <c r="AB46" s="305"/>
      <c r="AC46" s="303"/>
      <c r="AD46" s="233" t="b">
        <f t="shared" si="3"/>
        <v>1</v>
      </c>
      <c r="AE46" s="233" t="b">
        <f t="shared" si="4"/>
        <v>1</v>
      </c>
      <c r="AF46" s="280">
        <f t="shared" si="5"/>
        <v>0</v>
      </c>
    </row>
    <row r="47" spans="1:32" s="307" customFormat="1">
      <c r="A47" s="303"/>
      <c r="B47" s="303" t="s">
        <v>32</v>
      </c>
      <c r="C47" s="304"/>
      <c r="D47" s="305"/>
      <c r="E47" s="304"/>
      <c r="F47" s="305"/>
      <c r="G47" s="261"/>
      <c r="H47" s="261"/>
      <c r="I47" s="304"/>
      <c r="J47" s="305"/>
      <c r="K47" s="304"/>
      <c r="L47" s="305"/>
      <c r="M47" s="304"/>
      <c r="N47" s="305"/>
      <c r="O47" s="304"/>
      <c r="P47" s="304"/>
      <c r="Q47" s="305"/>
      <c r="R47" s="304"/>
      <c r="S47" s="305"/>
      <c r="T47" s="304"/>
      <c r="U47" s="305"/>
      <c r="V47" s="304"/>
      <c r="W47" s="305"/>
      <c r="X47" s="304"/>
      <c r="Y47" s="304"/>
      <c r="Z47" s="305"/>
      <c r="AA47" s="304"/>
      <c r="AB47" s="305"/>
      <c r="AC47" s="303"/>
      <c r="AD47" s="233" t="b">
        <f t="shared" si="3"/>
        <v>1</v>
      </c>
      <c r="AE47" s="233" t="b">
        <f t="shared" si="4"/>
        <v>1</v>
      </c>
      <c r="AF47" s="280">
        <f t="shared" si="5"/>
        <v>0</v>
      </c>
    </row>
    <row r="48" spans="1:32" ht="30">
      <c r="A48" s="258">
        <v>2.19</v>
      </c>
      <c r="B48" s="258" t="s">
        <v>70</v>
      </c>
      <c r="C48" s="259">
        <f>SUM(Aizawl:Serchhip!C48)</f>
        <v>0</v>
      </c>
      <c r="D48" s="260">
        <f>SUM(Aizawl:Serchhip!D48)</f>
        <v>0</v>
      </c>
      <c r="E48" s="259">
        <f>SUM(Aizawl:Serchhip!E48)</f>
        <v>0</v>
      </c>
      <c r="F48" s="260">
        <f>SUM(Aizawl:Serchhip!F48)</f>
        <v>0</v>
      </c>
      <c r="G48" s="261" t="e">
        <f t="shared" si="1"/>
        <v>#DIV/0!</v>
      </c>
      <c r="H48" s="261" t="e">
        <f t="shared" si="6"/>
        <v>#DIV/0!</v>
      </c>
      <c r="I48" s="259"/>
      <c r="J48" s="260"/>
      <c r="K48" s="259">
        <f t="shared" ref="K48:L51" si="18">C48-E48</f>
        <v>0</v>
      </c>
      <c r="L48" s="260">
        <f t="shared" si="18"/>
        <v>0</v>
      </c>
      <c r="M48" s="259">
        <f>SUM(Aizawl:Serchhip!M48)</f>
        <v>0</v>
      </c>
      <c r="N48" s="260">
        <f>SUM(Aizawl:Serchhip!N48)</f>
        <v>0</v>
      </c>
      <c r="O48" s="259"/>
      <c r="P48" s="259">
        <f>SUM(Aizawl:Serchhip!P48)</f>
        <v>0</v>
      </c>
      <c r="Q48" s="260">
        <f>SUM(Aizawl:Serchhip!Q48)</f>
        <v>0</v>
      </c>
      <c r="R48" s="259">
        <f t="shared" ref="R48:S51" si="19">K48+M48+P48</f>
        <v>0</v>
      </c>
      <c r="S48" s="260">
        <f t="shared" si="19"/>
        <v>0</v>
      </c>
      <c r="T48" s="259"/>
      <c r="U48" s="260"/>
      <c r="V48" s="259"/>
      <c r="W48" s="260"/>
      <c r="X48" s="259"/>
      <c r="Y48" s="259"/>
      <c r="Z48" s="260"/>
      <c r="AA48" s="259"/>
      <c r="AB48" s="260"/>
      <c r="AC48" s="258"/>
      <c r="AD48" s="233" t="b">
        <f t="shared" si="3"/>
        <v>1</v>
      </c>
      <c r="AE48" s="233" t="b">
        <f t="shared" si="4"/>
        <v>1</v>
      </c>
      <c r="AF48" s="280">
        <f t="shared" si="5"/>
        <v>0</v>
      </c>
    </row>
    <row r="49" spans="1:32" ht="30">
      <c r="A49" s="258">
        <f>+A48+0.01</f>
        <v>2.1999999999999997</v>
      </c>
      <c r="B49" s="258" t="s">
        <v>71</v>
      </c>
      <c r="C49" s="259">
        <f>SUM(Aizawl:Serchhip!C49)</f>
        <v>0</v>
      </c>
      <c r="D49" s="260">
        <f>SUM(Aizawl:Serchhip!D49)</f>
        <v>0</v>
      </c>
      <c r="E49" s="259">
        <f>SUM(Aizawl:Serchhip!E49)</f>
        <v>0</v>
      </c>
      <c r="F49" s="260">
        <f>SUM(Aizawl:Serchhip!F49)</f>
        <v>0</v>
      </c>
      <c r="G49" s="261" t="e">
        <f t="shared" si="1"/>
        <v>#DIV/0!</v>
      </c>
      <c r="H49" s="261" t="e">
        <f t="shared" si="6"/>
        <v>#DIV/0!</v>
      </c>
      <c r="I49" s="259"/>
      <c r="J49" s="260"/>
      <c r="K49" s="259">
        <f t="shared" si="18"/>
        <v>0</v>
      </c>
      <c r="L49" s="260">
        <f t="shared" si="18"/>
        <v>0</v>
      </c>
      <c r="M49" s="259">
        <f>SUM(Aizawl:Serchhip!M49)</f>
        <v>0</v>
      </c>
      <c r="N49" s="260">
        <f>SUM(Aizawl:Serchhip!N49)</f>
        <v>0</v>
      </c>
      <c r="O49" s="259"/>
      <c r="P49" s="259">
        <f>SUM(Aizawl:Serchhip!P49)</f>
        <v>0</v>
      </c>
      <c r="Q49" s="260">
        <f>SUM(Aizawl:Serchhip!Q49)</f>
        <v>0</v>
      </c>
      <c r="R49" s="259">
        <f t="shared" si="19"/>
        <v>0</v>
      </c>
      <c r="S49" s="260">
        <f t="shared" si="19"/>
        <v>0</v>
      </c>
      <c r="T49" s="259"/>
      <c r="U49" s="260"/>
      <c r="V49" s="259"/>
      <c r="W49" s="260"/>
      <c r="X49" s="259"/>
      <c r="Y49" s="259"/>
      <c r="Z49" s="260"/>
      <c r="AA49" s="259"/>
      <c r="AB49" s="260"/>
      <c r="AC49" s="258"/>
      <c r="AD49" s="233" t="b">
        <f t="shared" si="3"/>
        <v>1</v>
      </c>
      <c r="AE49" s="233" t="b">
        <f t="shared" si="4"/>
        <v>1</v>
      </c>
      <c r="AF49" s="280">
        <f t="shared" si="5"/>
        <v>0</v>
      </c>
    </row>
    <row r="50" spans="1:32">
      <c r="A50" s="258">
        <f>+A49+0.01</f>
        <v>2.2099999999999995</v>
      </c>
      <c r="B50" s="258" t="s">
        <v>72</v>
      </c>
      <c r="C50" s="259">
        <f>SUM(Aizawl:Serchhip!C50)</f>
        <v>0</v>
      </c>
      <c r="D50" s="260">
        <f>SUM(Aizawl:Serchhip!D50)</f>
        <v>0</v>
      </c>
      <c r="E50" s="259">
        <f>SUM(Aizawl:Serchhip!E50)</f>
        <v>0</v>
      </c>
      <c r="F50" s="260">
        <f>SUM(Aizawl:Serchhip!F50)</f>
        <v>0</v>
      </c>
      <c r="G50" s="261" t="e">
        <f t="shared" si="1"/>
        <v>#DIV/0!</v>
      </c>
      <c r="H50" s="261" t="e">
        <f t="shared" si="6"/>
        <v>#DIV/0!</v>
      </c>
      <c r="I50" s="259"/>
      <c r="J50" s="260"/>
      <c r="K50" s="259">
        <f t="shared" si="18"/>
        <v>0</v>
      </c>
      <c r="L50" s="260">
        <f t="shared" si="18"/>
        <v>0</v>
      </c>
      <c r="M50" s="259">
        <f>SUM(Aizawl:Serchhip!M50)</f>
        <v>0</v>
      </c>
      <c r="N50" s="260">
        <f>SUM(Aizawl:Serchhip!N50)</f>
        <v>0</v>
      </c>
      <c r="O50" s="259"/>
      <c r="P50" s="259">
        <f>SUM(Aizawl:Serchhip!P50)</f>
        <v>0</v>
      </c>
      <c r="Q50" s="260">
        <f>SUM(Aizawl:Serchhip!Q50)</f>
        <v>0</v>
      </c>
      <c r="R50" s="259">
        <f t="shared" si="19"/>
        <v>0</v>
      </c>
      <c r="S50" s="260">
        <f t="shared" si="19"/>
        <v>0</v>
      </c>
      <c r="T50" s="259"/>
      <c r="U50" s="260"/>
      <c r="V50" s="259"/>
      <c r="W50" s="260"/>
      <c r="X50" s="259"/>
      <c r="Y50" s="259"/>
      <c r="Z50" s="260"/>
      <c r="AA50" s="259"/>
      <c r="AB50" s="260"/>
      <c r="AC50" s="258"/>
      <c r="AD50" s="233" t="b">
        <f t="shared" si="3"/>
        <v>1</v>
      </c>
      <c r="AE50" s="233" t="b">
        <f t="shared" si="4"/>
        <v>1</v>
      </c>
      <c r="AF50" s="280">
        <f t="shared" si="5"/>
        <v>0</v>
      </c>
    </row>
    <row r="51" spans="1:32">
      <c r="A51" s="258">
        <f>+A50+0.01</f>
        <v>2.2199999999999993</v>
      </c>
      <c r="B51" s="258" t="s">
        <v>36</v>
      </c>
      <c r="C51" s="259">
        <f>SUM(Aizawl:Serchhip!C51)</f>
        <v>0</v>
      </c>
      <c r="D51" s="260">
        <f>SUM(Aizawl:Serchhip!D51)</f>
        <v>0</v>
      </c>
      <c r="E51" s="259">
        <f>SUM(Aizawl:Serchhip!E51)</f>
        <v>0</v>
      </c>
      <c r="F51" s="260">
        <f>SUM(Aizawl:Serchhip!F51)</f>
        <v>0</v>
      </c>
      <c r="G51" s="261" t="e">
        <f t="shared" si="1"/>
        <v>#DIV/0!</v>
      </c>
      <c r="H51" s="261" t="e">
        <f t="shared" si="6"/>
        <v>#DIV/0!</v>
      </c>
      <c r="I51" s="259"/>
      <c r="J51" s="260"/>
      <c r="K51" s="259">
        <f t="shared" si="18"/>
        <v>0</v>
      </c>
      <c r="L51" s="260">
        <f t="shared" si="18"/>
        <v>0</v>
      </c>
      <c r="M51" s="259">
        <f>SUM(Aizawl:Serchhip!M51)</f>
        <v>0</v>
      </c>
      <c r="N51" s="260">
        <f>SUM(Aizawl:Serchhip!N51)</f>
        <v>0</v>
      </c>
      <c r="O51" s="259"/>
      <c r="P51" s="259">
        <f>SUM(Aizawl:Serchhip!P51)</f>
        <v>0</v>
      </c>
      <c r="Q51" s="260">
        <f>SUM(Aizawl:Serchhip!Q51)</f>
        <v>0</v>
      </c>
      <c r="R51" s="259">
        <f t="shared" si="19"/>
        <v>0</v>
      </c>
      <c r="S51" s="260">
        <f t="shared" si="19"/>
        <v>0</v>
      </c>
      <c r="T51" s="259"/>
      <c r="U51" s="260"/>
      <c r="V51" s="259"/>
      <c r="W51" s="260"/>
      <c r="X51" s="259"/>
      <c r="Y51" s="259"/>
      <c r="Z51" s="260"/>
      <c r="AA51" s="259"/>
      <c r="AB51" s="260"/>
      <c r="AC51" s="258"/>
      <c r="AD51" s="233" t="b">
        <f t="shared" si="3"/>
        <v>1</v>
      </c>
      <c r="AE51" s="233" t="b">
        <f t="shared" si="4"/>
        <v>1</v>
      </c>
      <c r="AF51" s="280">
        <f t="shared" si="5"/>
        <v>0</v>
      </c>
    </row>
    <row r="52" spans="1:32" s="307" customFormat="1">
      <c r="A52" s="303"/>
      <c r="B52" s="303" t="s">
        <v>73</v>
      </c>
      <c r="C52" s="304">
        <f>SUM(C48:C51)</f>
        <v>0</v>
      </c>
      <c r="D52" s="305">
        <f>SUM(D48:D51)</f>
        <v>0</v>
      </c>
      <c r="E52" s="304">
        <f>SUM(E48:E51)</f>
        <v>0</v>
      </c>
      <c r="F52" s="305">
        <f>SUM(F48:F51)</f>
        <v>0</v>
      </c>
      <c r="G52" s="306" t="e">
        <f t="shared" si="1"/>
        <v>#DIV/0!</v>
      </c>
      <c r="H52" s="306" t="e">
        <f t="shared" si="6"/>
        <v>#DIV/0!</v>
      </c>
      <c r="I52" s="304">
        <f t="shared" ref="I52:N52" si="20">SUM(I48:I51)</f>
        <v>0</v>
      </c>
      <c r="J52" s="305">
        <f t="shared" si="20"/>
        <v>0</v>
      </c>
      <c r="K52" s="304">
        <f t="shared" si="20"/>
        <v>0</v>
      </c>
      <c r="L52" s="305">
        <f t="shared" si="20"/>
        <v>0</v>
      </c>
      <c r="M52" s="304">
        <f t="shared" si="20"/>
        <v>0</v>
      </c>
      <c r="N52" s="305">
        <f t="shared" si="20"/>
        <v>0</v>
      </c>
      <c r="O52" s="304"/>
      <c r="P52" s="304">
        <f t="shared" ref="P52:W52" si="21">SUM(P48:P51)</f>
        <v>0</v>
      </c>
      <c r="Q52" s="305">
        <f t="shared" si="21"/>
        <v>0</v>
      </c>
      <c r="R52" s="304">
        <f t="shared" si="21"/>
        <v>0</v>
      </c>
      <c r="S52" s="305">
        <f t="shared" si="21"/>
        <v>0</v>
      </c>
      <c r="T52" s="304">
        <f t="shared" si="21"/>
        <v>0</v>
      </c>
      <c r="U52" s="305">
        <f t="shared" si="21"/>
        <v>0</v>
      </c>
      <c r="V52" s="304">
        <f t="shared" si="21"/>
        <v>0</v>
      </c>
      <c r="W52" s="305">
        <f t="shared" si="21"/>
        <v>0</v>
      </c>
      <c r="X52" s="304"/>
      <c r="Y52" s="304">
        <f>SUM(Y48:Y51)</f>
        <v>0</v>
      </c>
      <c r="Z52" s="305">
        <f>SUM(Z48:Z51)</f>
        <v>0</v>
      </c>
      <c r="AA52" s="304">
        <f>SUM(AA48:AA51)</f>
        <v>0</v>
      </c>
      <c r="AB52" s="305">
        <f>SUM(AB48:AB51)</f>
        <v>0</v>
      </c>
      <c r="AC52" s="303"/>
      <c r="AD52" s="233" t="b">
        <f t="shared" si="3"/>
        <v>1</v>
      </c>
      <c r="AE52" s="233" t="b">
        <f t="shared" si="4"/>
        <v>1</v>
      </c>
      <c r="AF52" s="280">
        <f t="shared" si="5"/>
        <v>0</v>
      </c>
    </row>
    <row r="53" spans="1:32" s="307" customFormat="1">
      <c r="A53" s="303"/>
      <c r="B53" s="303" t="s">
        <v>74</v>
      </c>
      <c r="C53" s="304"/>
      <c r="D53" s="305"/>
      <c r="E53" s="304"/>
      <c r="F53" s="305"/>
      <c r="G53" s="261"/>
      <c r="H53" s="261"/>
      <c r="I53" s="304"/>
      <c r="J53" s="305"/>
      <c r="K53" s="304"/>
      <c r="L53" s="305"/>
      <c r="M53" s="304"/>
      <c r="N53" s="305"/>
      <c r="O53" s="304"/>
      <c r="P53" s="304"/>
      <c r="Q53" s="305"/>
      <c r="R53" s="304"/>
      <c r="S53" s="305"/>
      <c r="T53" s="304"/>
      <c r="U53" s="305"/>
      <c r="V53" s="304"/>
      <c r="W53" s="305"/>
      <c r="X53" s="304"/>
      <c r="Y53" s="304"/>
      <c r="Z53" s="305"/>
      <c r="AA53" s="304"/>
      <c r="AB53" s="305"/>
      <c r="AC53" s="303"/>
      <c r="AD53" s="233" t="b">
        <f t="shared" si="3"/>
        <v>1</v>
      </c>
      <c r="AE53" s="233" t="b">
        <f t="shared" si="4"/>
        <v>1</v>
      </c>
      <c r="AF53" s="280">
        <f t="shared" si="5"/>
        <v>0</v>
      </c>
    </row>
    <row r="54" spans="1:32">
      <c r="A54" s="258">
        <v>2.23</v>
      </c>
      <c r="B54" s="258" t="s">
        <v>75</v>
      </c>
      <c r="C54" s="259">
        <f>SUM(Aizawl:Serchhip!C54)</f>
        <v>0</v>
      </c>
      <c r="D54" s="260">
        <f>SUM(Aizawl:Serchhip!D54)</f>
        <v>0</v>
      </c>
      <c r="E54" s="259">
        <f>SUM(Aizawl:Serchhip!E54)</f>
        <v>0</v>
      </c>
      <c r="F54" s="260">
        <f>SUM(Aizawl:Serchhip!F54)</f>
        <v>0</v>
      </c>
      <c r="G54" s="261" t="e">
        <f t="shared" si="1"/>
        <v>#DIV/0!</v>
      </c>
      <c r="H54" s="261" t="e">
        <f t="shared" si="6"/>
        <v>#DIV/0!</v>
      </c>
      <c r="I54" s="259">
        <f t="shared" ref="I54:J75" si="22">C54-E54</f>
        <v>0</v>
      </c>
      <c r="J54" s="260">
        <f t="shared" si="22"/>
        <v>0</v>
      </c>
      <c r="K54" s="259"/>
      <c r="L54" s="260"/>
      <c r="M54" s="259"/>
      <c r="N54" s="260"/>
      <c r="O54" s="259"/>
      <c r="P54" s="259">
        <f>SUM(Aizawl:Serchhip!P54)</f>
        <v>0</v>
      </c>
      <c r="Q54" s="260">
        <f>SUM(Aizawl:Serchhip!Q54)</f>
        <v>0</v>
      </c>
      <c r="R54" s="259">
        <f t="shared" ref="R54:S56" si="23">K54+M54+P54</f>
        <v>0</v>
      </c>
      <c r="S54" s="260">
        <f t="shared" si="23"/>
        <v>0</v>
      </c>
      <c r="T54" s="259"/>
      <c r="U54" s="260"/>
      <c r="V54" s="259"/>
      <c r="W54" s="260"/>
      <c r="X54" s="259"/>
      <c r="Y54" s="259">
        <f>SUM(Aizawl:Serchhip!Y54)</f>
        <v>0</v>
      </c>
      <c r="Z54" s="259">
        <f>SUM(Aizawl:Serchhip!Z54)</f>
        <v>0</v>
      </c>
      <c r="AA54" s="259">
        <f>SUM(Aizawl:Serchhip!AA54)</f>
        <v>0</v>
      </c>
      <c r="AB54" s="260">
        <f>SUM(Aizawl:Serchhip!AB54)</f>
        <v>0</v>
      </c>
      <c r="AC54" s="258"/>
      <c r="AD54" s="233" t="b">
        <f t="shared" si="3"/>
        <v>1</v>
      </c>
      <c r="AE54" s="233" t="b">
        <f t="shared" si="4"/>
        <v>1</v>
      </c>
      <c r="AF54" s="280">
        <f t="shared" si="5"/>
        <v>0</v>
      </c>
    </row>
    <row r="55" spans="1:32">
      <c r="A55" s="258">
        <f t="shared" ref="A55:A75" si="24">+A54+0.01</f>
        <v>2.2399999999999998</v>
      </c>
      <c r="B55" s="258" t="s">
        <v>40</v>
      </c>
      <c r="C55" s="259">
        <f>SUM(Aizawl:Serchhip!C55)</f>
        <v>0</v>
      </c>
      <c r="D55" s="260">
        <f>SUM(Aizawl:Serchhip!D55)</f>
        <v>0</v>
      </c>
      <c r="E55" s="259">
        <f>SUM(Aizawl:Serchhip!E55)</f>
        <v>0</v>
      </c>
      <c r="F55" s="260">
        <f>SUM(Aizawl:Serchhip!F55)</f>
        <v>0</v>
      </c>
      <c r="G55" s="261" t="e">
        <f t="shared" si="1"/>
        <v>#DIV/0!</v>
      </c>
      <c r="H55" s="261" t="e">
        <f t="shared" si="6"/>
        <v>#DIV/0!</v>
      </c>
      <c r="I55" s="259">
        <f t="shared" si="22"/>
        <v>0</v>
      </c>
      <c r="J55" s="260">
        <f t="shared" si="22"/>
        <v>0</v>
      </c>
      <c r="K55" s="259"/>
      <c r="L55" s="260"/>
      <c r="M55" s="259"/>
      <c r="N55" s="260"/>
      <c r="O55" s="259"/>
      <c r="P55" s="259">
        <f>SUM(Aizawl:Serchhip!P55)</f>
        <v>0</v>
      </c>
      <c r="Q55" s="260">
        <f>SUM(Aizawl:Serchhip!Q55)</f>
        <v>0</v>
      </c>
      <c r="R55" s="259">
        <f t="shared" si="23"/>
        <v>0</v>
      </c>
      <c r="S55" s="260">
        <f t="shared" si="23"/>
        <v>0</v>
      </c>
      <c r="T55" s="259"/>
      <c r="U55" s="260"/>
      <c r="V55" s="259"/>
      <c r="W55" s="260"/>
      <c r="X55" s="259"/>
      <c r="Y55" s="259">
        <f>SUM(Aizawl:Serchhip!Y55)</f>
        <v>0</v>
      </c>
      <c r="Z55" s="259">
        <f>SUM(Aizawl:Serchhip!Z55)</f>
        <v>0</v>
      </c>
      <c r="AA55" s="259">
        <f>SUM(Aizawl:Serchhip!AA55)</f>
        <v>0</v>
      </c>
      <c r="AB55" s="260">
        <f>SUM(Aizawl:Serchhip!AB55)</f>
        <v>0</v>
      </c>
      <c r="AC55" s="258"/>
      <c r="AD55" s="233" t="b">
        <f t="shared" si="3"/>
        <v>1</v>
      </c>
      <c r="AE55" s="233" t="b">
        <f t="shared" si="4"/>
        <v>1</v>
      </c>
      <c r="AF55" s="280">
        <f t="shared" si="5"/>
        <v>0</v>
      </c>
    </row>
    <row r="56" spans="1:32" ht="45">
      <c r="A56" s="258">
        <f t="shared" si="24"/>
        <v>2.2499999999999996</v>
      </c>
      <c r="B56" s="258" t="s">
        <v>76</v>
      </c>
      <c r="C56" s="259">
        <f>SUM(Aizawl:Serchhip!C56)</f>
        <v>0</v>
      </c>
      <c r="D56" s="260">
        <f>SUM(Aizawl:Serchhip!D56)</f>
        <v>0</v>
      </c>
      <c r="E56" s="259">
        <f>SUM(Aizawl:Serchhip!E56)</f>
        <v>0</v>
      </c>
      <c r="F56" s="260">
        <f>SUM(Aizawl:Serchhip!F56)</f>
        <v>0</v>
      </c>
      <c r="G56" s="261" t="e">
        <f t="shared" si="1"/>
        <v>#DIV/0!</v>
      </c>
      <c r="H56" s="261" t="e">
        <f t="shared" si="6"/>
        <v>#DIV/0!</v>
      </c>
      <c r="I56" s="259">
        <f t="shared" si="22"/>
        <v>0</v>
      </c>
      <c r="J56" s="260">
        <f t="shared" si="22"/>
        <v>0</v>
      </c>
      <c r="K56" s="259"/>
      <c r="L56" s="260"/>
      <c r="M56" s="259"/>
      <c r="N56" s="260"/>
      <c r="O56" s="259"/>
      <c r="P56" s="259">
        <f>SUM(Aizawl:Serchhip!P56)</f>
        <v>0</v>
      </c>
      <c r="Q56" s="260">
        <f>SUM(Aizawl:Serchhip!Q56)</f>
        <v>0</v>
      </c>
      <c r="R56" s="259">
        <f t="shared" si="23"/>
        <v>0</v>
      </c>
      <c r="S56" s="260">
        <f t="shared" si="23"/>
        <v>0</v>
      </c>
      <c r="T56" s="259"/>
      <c r="U56" s="260"/>
      <c r="V56" s="259"/>
      <c r="W56" s="260"/>
      <c r="X56" s="259"/>
      <c r="Y56" s="259">
        <f>SUM(Aizawl:Serchhip!Y56)</f>
        <v>0</v>
      </c>
      <c r="Z56" s="259">
        <f>SUM(Aizawl:Serchhip!Z56)</f>
        <v>0</v>
      </c>
      <c r="AA56" s="259">
        <f>SUM(Aizawl:Serchhip!AA56)</f>
        <v>0</v>
      </c>
      <c r="AB56" s="260">
        <f>SUM(Aizawl:Serchhip!AB56)</f>
        <v>0</v>
      </c>
      <c r="AC56" s="258"/>
      <c r="AD56" s="233" t="b">
        <f t="shared" si="3"/>
        <v>1</v>
      </c>
      <c r="AE56" s="233" t="b">
        <f t="shared" si="4"/>
        <v>1</v>
      </c>
      <c r="AF56" s="280">
        <f t="shared" si="5"/>
        <v>0</v>
      </c>
    </row>
    <row r="57" spans="1:32">
      <c r="A57" s="258">
        <f t="shared" si="24"/>
        <v>2.2599999999999993</v>
      </c>
      <c r="B57" s="258" t="s">
        <v>77</v>
      </c>
      <c r="C57" s="259"/>
      <c r="D57" s="260"/>
      <c r="E57" s="259"/>
      <c r="F57" s="260"/>
      <c r="G57" s="261"/>
      <c r="H57" s="261"/>
      <c r="I57" s="259"/>
      <c r="J57" s="260"/>
      <c r="K57" s="259"/>
      <c r="L57" s="260"/>
      <c r="M57" s="259"/>
      <c r="N57" s="260"/>
      <c r="O57" s="259"/>
      <c r="P57" s="259"/>
      <c r="Q57" s="260"/>
      <c r="R57" s="259"/>
      <c r="S57" s="260"/>
      <c r="T57" s="259"/>
      <c r="U57" s="260"/>
      <c r="V57" s="259"/>
      <c r="W57" s="260"/>
      <c r="X57" s="259"/>
      <c r="Y57" s="259">
        <f>SUM(Aizawl:Serchhip!Y57)</f>
        <v>0</v>
      </c>
      <c r="Z57" s="259">
        <f>SUM(Aizawl:Serchhip!Z57)</f>
        <v>0</v>
      </c>
      <c r="AA57" s="259">
        <f>SUM(Aizawl:Serchhip!AA57)</f>
        <v>0</v>
      </c>
      <c r="AB57" s="260">
        <f>SUM(Aizawl:Serchhip!AB57)</f>
        <v>0</v>
      </c>
      <c r="AC57" s="258"/>
      <c r="AD57" s="233" t="b">
        <f t="shared" si="3"/>
        <v>1</v>
      </c>
      <c r="AE57" s="233" t="b">
        <f t="shared" si="4"/>
        <v>1</v>
      </c>
      <c r="AF57" s="280">
        <f t="shared" si="5"/>
        <v>0</v>
      </c>
    </row>
    <row r="58" spans="1:32">
      <c r="A58" s="258" t="s">
        <v>43</v>
      </c>
      <c r="B58" s="258" t="s">
        <v>78</v>
      </c>
      <c r="C58" s="259">
        <f>SUM(Aizawl:Serchhip!C58)</f>
        <v>0</v>
      </c>
      <c r="D58" s="260">
        <f>SUM(Aizawl:Serchhip!D58)</f>
        <v>0</v>
      </c>
      <c r="E58" s="259">
        <f>SUM(Aizawl:Serchhip!E58)</f>
        <v>0</v>
      </c>
      <c r="F58" s="260">
        <f>SUM(Aizawl:Serchhip!F58)</f>
        <v>0</v>
      </c>
      <c r="G58" s="261" t="e">
        <f t="shared" si="1"/>
        <v>#DIV/0!</v>
      </c>
      <c r="H58" s="261" t="e">
        <f t="shared" si="6"/>
        <v>#DIV/0!</v>
      </c>
      <c r="I58" s="259">
        <f t="shared" si="22"/>
        <v>0</v>
      </c>
      <c r="J58" s="260">
        <f t="shared" si="22"/>
        <v>0</v>
      </c>
      <c r="K58" s="259"/>
      <c r="L58" s="260"/>
      <c r="M58" s="259"/>
      <c r="N58" s="260"/>
      <c r="O58" s="259"/>
      <c r="P58" s="259">
        <f>SUM(Aizawl:Serchhip!P58)</f>
        <v>0</v>
      </c>
      <c r="Q58" s="260">
        <f>SUM(Aizawl:Serchhip!Q58)</f>
        <v>0</v>
      </c>
      <c r="R58" s="259">
        <f t="shared" ref="R58:R75" si="25">K58+M58+P58</f>
        <v>0</v>
      </c>
      <c r="S58" s="260">
        <f t="shared" ref="S58:S75" si="26">L58+N58+Q58</f>
        <v>0</v>
      </c>
      <c r="T58" s="259"/>
      <c r="U58" s="260"/>
      <c r="V58" s="259"/>
      <c r="W58" s="260"/>
      <c r="X58" s="259"/>
      <c r="Y58" s="259">
        <f>SUM(Aizawl:Serchhip!Y58)</f>
        <v>0</v>
      </c>
      <c r="Z58" s="259">
        <f>SUM(Aizawl:Serchhip!Z58)</f>
        <v>0</v>
      </c>
      <c r="AA58" s="259">
        <f>SUM(Aizawl:Serchhip!AA58)</f>
        <v>0</v>
      </c>
      <c r="AB58" s="260">
        <f>SUM(Aizawl:Serchhip!AB58)</f>
        <v>0</v>
      </c>
      <c r="AC58" s="258"/>
      <c r="AD58" s="233" t="b">
        <f t="shared" si="3"/>
        <v>1</v>
      </c>
      <c r="AE58" s="233" t="b">
        <f t="shared" si="4"/>
        <v>1</v>
      </c>
      <c r="AF58" s="280">
        <f t="shared" si="5"/>
        <v>0</v>
      </c>
    </row>
    <row r="59" spans="1:32" ht="30">
      <c r="A59" s="258" t="s">
        <v>45</v>
      </c>
      <c r="B59" s="258" t="s">
        <v>79</v>
      </c>
      <c r="C59" s="259">
        <f>SUM(Aizawl:Serchhip!C59)</f>
        <v>0</v>
      </c>
      <c r="D59" s="260">
        <f>SUM(Aizawl:Serchhip!D59)</f>
        <v>0</v>
      </c>
      <c r="E59" s="259">
        <f>SUM(Aizawl:Serchhip!E59)</f>
        <v>0</v>
      </c>
      <c r="F59" s="260">
        <f>SUM(Aizawl:Serchhip!F59)</f>
        <v>0</v>
      </c>
      <c r="G59" s="261" t="e">
        <f t="shared" si="1"/>
        <v>#DIV/0!</v>
      </c>
      <c r="H59" s="261" t="e">
        <f t="shared" si="6"/>
        <v>#DIV/0!</v>
      </c>
      <c r="I59" s="259">
        <f t="shared" si="22"/>
        <v>0</v>
      </c>
      <c r="J59" s="260">
        <f t="shared" si="22"/>
        <v>0</v>
      </c>
      <c r="K59" s="259"/>
      <c r="L59" s="260"/>
      <c r="M59" s="259"/>
      <c r="N59" s="260"/>
      <c r="O59" s="259"/>
      <c r="P59" s="259">
        <f>SUM(Aizawl:Serchhip!P59)</f>
        <v>0</v>
      </c>
      <c r="Q59" s="260">
        <f>SUM(Aizawl:Serchhip!Q59)</f>
        <v>0</v>
      </c>
      <c r="R59" s="259">
        <f t="shared" si="25"/>
        <v>0</v>
      </c>
      <c r="S59" s="260">
        <f t="shared" si="26"/>
        <v>0</v>
      </c>
      <c r="T59" s="259"/>
      <c r="U59" s="260"/>
      <c r="V59" s="259"/>
      <c r="W59" s="260"/>
      <c r="X59" s="259"/>
      <c r="Y59" s="259">
        <f>SUM(Aizawl:Serchhip!Y59)</f>
        <v>0</v>
      </c>
      <c r="Z59" s="259">
        <f>SUM(Aizawl:Serchhip!Z59)</f>
        <v>0</v>
      </c>
      <c r="AA59" s="259">
        <f>SUM(Aizawl:Serchhip!AA59)</f>
        <v>0</v>
      </c>
      <c r="AB59" s="260">
        <f>SUM(Aizawl:Serchhip!AB59)</f>
        <v>0</v>
      </c>
      <c r="AC59" s="258"/>
      <c r="AD59" s="233" t="b">
        <f t="shared" si="3"/>
        <v>1</v>
      </c>
      <c r="AE59" s="233" t="b">
        <f t="shared" si="4"/>
        <v>1</v>
      </c>
      <c r="AF59" s="280">
        <f t="shared" si="5"/>
        <v>0</v>
      </c>
    </row>
    <row r="60" spans="1:32" ht="30">
      <c r="A60" s="258" t="s">
        <v>47</v>
      </c>
      <c r="B60" s="258" t="s">
        <v>80</v>
      </c>
      <c r="C60" s="259">
        <f>SUM(Aizawl:Serchhip!C60)</f>
        <v>0</v>
      </c>
      <c r="D60" s="260">
        <f>SUM(Aizawl:Serchhip!D60)</f>
        <v>0</v>
      </c>
      <c r="E60" s="259">
        <f>SUM(Aizawl:Serchhip!E60)</f>
        <v>0</v>
      </c>
      <c r="F60" s="260">
        <f>SUM(Aizawl:Serchhip!F60)</f>
        <v>0</v>
      </c>
      <c r="G60" s="261" t="e">
        <f t="shared" si="1"/>
        <v>#DIV/0!</v>
      </c>
      <c r="H60" s="261" t="e">
        <f t="shared" si="6"/>
        <v>#DIV/0!</v>
      </c>
      <c r="I60" s="259">
        <f t="shared" si="22"/>
        <v>0</v>
      </c>
      <c r="J60" s="260">
        <f t="shared" si="22"/>
        <v>0</v>
      </c>
      <c r="K60" s="259"/>
      <c r="L60" s="260"/>
      <c r="M60" s="259"/>
      <c r="N60" s="260"/>
      <c r="O60" s="259"/>
      <c r="P60" s="259">
        <f>SUM(Aizawl:Serchhip!P60)</f>
        <v>0</v>
      </c>
      <c r="Q60" s="260">
        <f>SUM(Aizawl:Serchhip!Q60)</f>
        <v>0</v>
      </c>
      <c r="R60" s="259">
        <f t="shared" si="25"/>
        <v>0</v>
      </c>
      <c r="S60" s="260">
        <f t="shared" si="26"/>
        <v>0</v>
      </c>
      <c r="T60" s="259"/>
      <c r="U60" s="260"/>
      <c r="V60" s="259"/>
      <c r="W60" s="260"/>
      <c r="X60" s="259"/>
      <c r="Y60" s="259">
        <f>SUM(Aizawl:Serchhip!Y60)</f>
        <v>0</v>
      </c>
      <c r="Z60" s="259">
        <f>SUM(Aizawl:Serchhip!Z60)</f>
        <v>0</v>
      </c>
      <c r="AA60" s="259">
        <f>SUM(Aizawl:Serchhip!AA60)</f>
        <v>0</v>
      </c>
      <c r="AB60" s="260">
        <f>SUM(Aizawl:Serchhip!AB60)</f>
        <v>0</v>
      </c>
      <c r="AC60" s="258"/>
      <c r="AD60" s="233" t="b">
        <f t="shared" si="3"/>
        <v>1</v>
      </c>
      <c r="AE60" s="233" t="b">
        <f t="shared" si="4"/>
        <v>1</v>
      </c>
      <c r="AF60" s="280">
        <f t="shared" si="5"/>
        <v>0</v>
      </c>
    </row>
    <row r="61" spans="1:32" ht="45">
      <c r="A61" s="258" t="s">
        <v>49</v>
      </c>
      <c r="B61" s="258" t="s">
        <v>81</v>
      </c>
      <c r="C61" s="259">
        <f>SUM(Aizawl:Serchhip!C61)</f>
        <v>0</v>
      </c>
      <c r="D61" s="260">
        <f>SUM(Aizawl:Serchhip!D61)</f>
        <v>0</v>
      </c>
      <c r="E61" s="259">
        <f>SUM(Aizawl:Serchhip!E61)</f>
        <v>0</v>
      </c>
      <c r="F61" s="260">
        <f>SUM(Aizawl:Serchhip!F61)</f>
        <v>0</v>
      </c>
      <c r="G61" s="261" t="e">
        <f t="shared" si="1"/>
        <v>#DIV/0!</v>
      </c>
      <c r="H61" s="261" t="e">
        <f t="shared" si="6"/>
        <v>#DIV/0!</v>
      </c>
      <c r="I61" s="259">
        <f t="shared" si="22"/>
        <v>0</v>
      </c>
      <c r="J61" s="260">
        <f t="shared" si="22"/>
        <v>0</v>
      </c>
      <c r="K61" s="259"/>
      <c r="L61" s="260"/>
      <c r="M61" s="259"/>
      <c r="N61" s="260"/>
      <c r="O61" s="259"/>
      <c r="P61" s="259">
        <f>SUM(Aizawl:Serchhip!P61)</f>
        <v>0</v>
      </c>
      <c r="Q61" s="260">
        <f>SUM(Aizawl:Serchhip!Q61)</f>
        <v>0</v>
      </c>
      <c r="R61" s="259">
        <f t="shared" si="25"/>
        <v>0</v>
      </c>
      <c r="S61" s="260">
        <f t="shared" si="26"/>
        <v>0</v>
      </c>
      <c r="T61" s="259"/>
      <c r="U61" s="260"/>
      <c r="V61" s="259"/>
      <c r="W61" s="260"/>
      <c r="X61" s="259"/>
      <c r="Y61" s="259">
        <f>SUM(Aizawl:Serchhip!Y61)</f>
        <v>0</v>
      </c>
      <c r="Z61" s="259">
        <f>SUM(Aizawl:Serchhip!Z61)</f>
        <v>0</v>
      </c>
      <c r="AA61" s="259">
        <f>SUM(Aizawl:Serchhip!AA61)</f>
        <v>0</v>
      </c>
      <c r="AB61" s="260">
        <f>SUM(Aizawl:Serchhip!AB61)</f>
        <v>0</v>
      </c>
      <c r="AC61" s="258"/>
      <c r="AD61" s="233" t="b">
        <f t="shared" si="3"/>
        <v>1</v>
      </c>
      <c r="AE61" s="233" t="b">
        <f t="shared" si="4"/>
        <v>1</v>
      </c>
      <c r="AF61" s="280">
        <f t="shared" si="5"/>
        <v>0</v>
      </c>
    </row>
    <row r="62" spans="1:32" ht="30">
      <c r="A62" s="258" t="s">
        <v>51</v>
      </c>
      <c r="B62" s="258" t="s">
        <v>82</v>
      </c>
      <c r="C62" s="259">
        <f>SUM(Aizawl:Serchhip!C62)</f>
        <v>0</v>
      </c>
      <c r="D62" s="260">
        <f>SUM(Aizawl:Serchhip!D62)</f>
        <v>0</v>
      </c>
      <c r="E62" s="259">
        <f>SUM(Aizawl:Serchhip!E62)</f>
        <v>0</v>
      </c>
      <c r="F62" s="260">
        <f>SUM(Aizawl:Serchhip!F62)</f>
        <v>0</v>
      </c>
      <c r="G62" s="261" t="e">
        <f t="shared" si="1"/>
        <v>#DIV/0!</v>
      </c>
      <c r="H62" s="261" t="e">
        <f t="shared" si="6"/>
        <v>#DIV/0!</v>
      </c>
      <c r="I62" s="259">
        <f t="shared" si="22"/>
        <v>0</v>
      </c>
      <c r="J62" s="260">
        <f t="shared" si="22"/>
        <v>0</v>
      </c>
      <c r="K62" s="259"/>
      <c r="L62" s="260"/>
      <c r="M62" s="259"/>
      <c r="N62" s="260"/>
      <c r="O62" s="259"/>
      <c r="P62" s="259">
        <f>SUM(Aizawl:Serchhip!P62)</f>
        <v>0</v>
      </c>
      <c r="Q62" s="260">
        <f>SUM(Aizawl:Serchhip!Q62)</f>
        <v>0</v>
      </c>
      <c r="R62" s="259">
        <f t="shared" si="25"/>
        <v>0</v>
      </c>
      <c r="S62" s="260">
        <f t="shared" si="26"/>
        <v>0</v>
      </c>
      <c r="T62" s="259"/>
      <c r="U62" s="260"/>
      <c r="V62" s="259"/>
      <c r="W62" s="260"/>
      <c r="X62" s="259"/>
      <c r="Y62" s="259">
        <f>SUM(Aizawl:Serchhip!Y62)</f>
        <v>0</v>
      </c>
      <c r="Z62" s="259">
        <f>SUM(Aizawl:Serchhip!Z62)</f>
        <v>0</v>
      </c>
      <c r="AA62" s="259">
        <f>SUM(Aizawl:Serchhip!AA62)</f>
        <v>0</v>
      </c>
      <c r="AB62" s="260">
        <f>SUM(Aizawl:Serchhip!AB62)</f>
        <v>0</v>
      </c>
      <c r="AC62" s="258"/>
      <c r="AD62" s="233" t="b">
        <f t="shared" si="3"/>
        <v>1</v>
      </c>
      <c r="AE62" s="233" t="b">
        <f t="shared" si="4"/>
        <v>1</v>
      </c>
      <c r="AF62" s="280">
        <f t="shared" si="5"/>
        <v>0</v>
      </c>
    </row>
    <row r="63" spans="1:32" ht="30">
      <c r="A63" s="258" t="s">
        <v>53</v>
      </c>
      <c r="B63" s="258" t="s">
        <v>52</v>
      </c>
      <c r="C63" s="259">
        <f>SUM(Aizawl:Serchhip!C63)</f>
        <v>0</v>
      </c>
      <c r="D63" s="260">
        <f>SUM(Aizawl:Serchhip!D63)</f>
        <v>0</v>
      </c>
      <c r="E63" s="259">
        <f>SUM(Aizawl:Serchhip!E63)</f>
        <v>0</v>
      </c>
      <c r="F63" s="260">
        <f>SUM(Aizawl:Serchhip!F63)</f>
        <v>0</v>
      </c>
      <c r="G63" s="261" t="e">
        <f t="shared" si="1"/>
        <v>#DIV/0!</v>
      </c>
      <c r="H63" s="261" t="e">
        <f t="shared" si="6"/>
        <v>#DIV/0!</v>
      </c>
      <c r="I63" s="259">
        <f t="shared" si="22"/>
        <v>0</v>
      </c>
      <c r="J63" s="260">
        <f t="shared" si="22"/>
        <v>0</v>
      </c>
      <c r="K63" s="259"/>
      <c r="L63" s="260"/>
      <c r="M63" s="259"/>
      <c r="N63" s="260"/>
      <c r="O63" s="259"/>
      <c r="P63" s="259">
        <f>SUM(Aizawl:Serchhip!P63)</f>
        <v>0</v>
      </c>
      <c r="Q63" s="260">
        <f>SUM(Aizawl:Serchhip!Q63)</f>
        <v>0</v>
      </c>
      <c r="R63" s="259">
        <f t="shared" si="25"/>
        <v>0</v>
      </c>
      <c r="S63" s="260">
        <f t="shared" si="26"/>
        <v>0</v>
      </c>
      <c r="T63" s="259"/>
      <c r="U63" s="260"/>
      <c r="V63" s="259"/>
      <c r="W63" s="260"/>
      <c r="X63" s="259"/>
      <c r="Y63" s="259">
        <f>SUM(Aizawl:Serchhip!Y63)</f>
        <v>0</v>
      </c>
      <c r="Z63" s="259">
        <f>SUM(Aizawl:Serchhip!Z63)</f>
        <v>0</v>
      </c>
      <c r="AA63" s="259">
        <f>SUM(Aizawl:Serchhip!AA63)</f>
        <v>0</v>
      </c>
      <c r="AB63" s="260">
        <f>SUM(Aizawl:Serchhip!AB63)</f>
        <v>0</v>
      </c>
      <c r="AC63" s="258"/>
      <c r="AD63" s="233" t="b">
        <f t="shared" si="3"/>
        <v>1</v>
      </c>
      <c r="AE63" s="233" t="b">
        <f t="shared" si="4"/>
        <v>1</v>
      </c>
      <c r="AF63" s="280">
        <f t="shared" si="5"/>
        <v>0</v>
      </c>
    </row>
    <row r="64" spans="1:32" ht="30">
      <c r="A64" s="258" t="s">
        <v>55</v>
      </c>
      <c r="B64" s="258" t="s">
        <v>83</v>
      </c>
      <c r="C64" s="259">
        <f>SUM(Aizawl:Serchhip!C64)</f>
        <v>0</v>
      </c>
      <c r="D64" s="260">
        <f>SUM(Aizawl:Serchhip!D64)</f>
        <v>0</v>
      </c>
      <c r="E64" s="259">
        <f>SUM(Aizawl:Serchhip!E64)</f>
        <v>0</v>
      </c>
      <c r="F64" s="260">
        <f>SUM(Aizawl:Serchhip!F64)</f>
        <v>0</v>
      </c>
      <c r="G64" s="261" t="e">
        <f t="shared" si="1"/>
        <v>#DIV/0!</v>
      </c>
      <c r="H64" s="261" t="e">
        <f t="shared" si="6"/>
        <v>#DIV/0!</v>
      </c>
      <c r="I64" s="259">
        <f t="shared" si="22"/>
        <v>0</v>
      </c>
      <c r="J64" s="260">
        <f t="shared" si="22"/>
        <v>0</v>
      </c>
      <c r="K64" s="259"/>
      <c r="L64" s="260"/>
      <c r="M64" s="259"/>
      <c r="N64" s="260"/>
      <c r="O64" s="259"/>
      <c r="P64" s="259">
        <f>SUM(Aizawl:Serchhip!P64)</f>
        <v>0</v>
      </c>
      <c r="Q64" s="260">
        <f>SUM(Aizawl:Serchhip!Q64)</f>
        <v>0</v>
      </c>
      <c r="R64" s="259">
        <f t="shared" si="25"/>
        <v>0</v>
      </c>
      <c r="S64" s="260">
        <f t="shared" si="26"/>
        <v>0</v>
      </c>
      <c r="T64" s="259"/>
      <c r="U64" s="260"/>
      <c r="V64" s="259"/>
      <c r="W64" s="260"/>
      <c r="X64" s="259"/>
      <c r="Y64" s="259">
        <f>SUM(Aizawl:Serchhip!Y64)</f>
        <v>0</v>
      </c>
      <c r="Z64" s="259">
        <f>SUM(Aizawl:Serchhip!Z64)</f>
        <v>0</v>
      </c>
      <c r="AA64" s="259">
        <f>SUM(Aizawl:Serchhip!AA64)</f>
        <v>0</v>
      </c>
      <c r="AB64" s="260">
        <f>SUM(Aizawl:Serchhip!AB64)</f>
        <v>0</v>
      </c>
      <c r="AC64" s="258"/>
      <c r="AD64" s="233" t="b">
        <f t="shared" si="3"/>
        <v>1</v>
      </c>
      <c r="AE64" s="233" t="b">
        <f t="shared" si="4"/>
        <v>1</v>
      </c>
      <c r="AF64" s="280">
        <f t="shared" si="5"/>
        <v>0</v>
      </c>
    </row>
    <row r="65" spans="1:32" ht="45">
      <c r="A65" s="258" t="s">
        <v>84</v>
      </c>
      <c r="B65" s="258" t="s">
        <v>85</v>
      </c>
      <c r="C65" s="259">
        <f>SUM(Aizawl:Serchhip!C65)</f>
        <v>0</v>
      </c>
      <c r="D65" s="260">
        <f>SUM(Aizawl:Serchhip!D65)</f>
        <v>0</v>
      </c>
      <c r="E65" s="259">
        <f>SUM(Aizawl:Serchhip!E65)</f>
        <v>0</v>
      </c>
      <c r="F65" s="260">
        <f>SUM(Aizawl:Serchhip!F65)</f>
        <v>0</v>
      </c>
      <c r="G65" s="261" t="e">
        <f t="shared" si="1"/>
        <v>#DIV/0!</v>
      </c>
      <c r="H65" s="261" t="e">
        <f t="shared" si="6"/>
        <v>#DIV/0!</v>
      </c>
      <c r="I65" s="259">
        <f t="shared" si="22"/>
        <v>0</v>
      </c>
      <c r="J65" s="260">
        <f t="shared" si="22"/>
        <v>0</v>
      </c>
      <c r="K65" s="259"/>
      <c r="L65" s="260"/>
      <c r="M65" s="259"/>
      <c r="N65" s="260"/>
      <c r="O65" s="259"/>
      <c r="P65" s="259">
        <f>SUM(Aizawl:Serchhip!P65)</f>
        <v>0</v>
      </c>
      <c r="Q65" s="260">
        <f>SUM(Aizawl:Serchhip!Q65)</f>
        <v>0</v>
      </c>
      <c r="R65" s="259">
        <f t="shared" si="25"/>
        <v>0</v>
      </c>
      <c r="S65" s="260">
        <f t="shared" si="26"/>
        <v>0</v>
      </c>
      <c r="T65" s="259"/>
      <c r="U65" s="260"/>
      <c r="V65" s="259"/>
      <c r="W65" s="260"/>
      <c r="X65" s="259"/>
      <c r="Y65" s="259">
        <f>SUM(Aizawl:Serchhip!Y65)</f>
        <v>0</v>
      </c>
      <c r="Z65" s="259">
        <f>SUM(Aizawl:Serchhip!Z65)</f>
        <v>0</v>
      </c>
      <c r="AA65" s="259">
        <f>SUM(Aizawl:Serchhip!AA65)</f>
        <v>0</v>
      </c>
      <c r="AB65" s="260">
        <f>SUM(Aizawl:Serchhip!AB65)</f>
        <v>0</v>
      </c>
      <c r="AC65" s="258"/>
      <c r="AD65" s="233" t="b">
        <f t="shared" si="3"/>
        <v>1</v>
      </c>
      <c r="AE65" s="233" t="b">
        <f t="shared" si="4"/>
        <v>1</v>
      </c>
      <c r="AF65" s="280">
        <f t="shared" si="5"/>
        <v>0</v>
      </c>
    </row>
    <row r="66" spans="1:32" ht="30">
      <c r="A66" s="258">
        <v>2.27</v>
      </c>
      <c r="B66" s="258" t="s">
        <v>86</v>
      </c>
      <c r="C66" s="259">
        <f>SUM(Aizawl:Serchhip!C66)</f>
        <v>0</v>
      </c>
      <c r="D66" s="260">
        <f>SUM(Aizawl:Serchhip!D66)</f>
        <v>0</v>
      </c>
      <c r="E66" s="259">
        <f>SUM(Aizawl:Serchhip!E66)</f>
        <v>0</v>
      </c>
      <c r="F66" s="260">
        <f>SUM(Aizawl:Serchhip!F66)</f>
        <v>0</v>
      </c>
      <c r="G66" s="261" t="e">
        <f t="shared" si="1"/>
        <v>#DIV/0!</v>
      </c>
      <c r="H66" s="261" t="e">
        <f t="shared" si="6"/>
        <v>#DIV/0!</v>
      </c>
      <c r="I66" s="259">
        <f t="shared" si="22"/>
        <v>0</v>
      </c>
      <c r="J66" s="260">
        <f t="shared" si="22"/>
        <v>0</v>
      </c>
      <c r="K66" s="259"/>
      <c r="L66" s="260"/>
      <c r="M66" s="259"/>
      <c r="N66" s="260"/>
      <c r="O66" s="259"/>
      <c r="P66" s="259">
        <f>SUM(Aizawl:Serchhip!P66)</f>
        <v>0</v>
      </c>
      <c r="Q66" s="260">
        <f>SUM(Aizawl:Serchhip!Q66)</f>
        <v>0</v>
      </c>
      <c r="R66" s="259">
        <f t="shared" si="25"/>
        <v>0</v>
      </c>
      <c r="S66" s="260">
        <f t="shared" si="26"/>
        <v>0</v>
      </c>
      <c r="T66" s="259"/>
      <c r="U66" s="260"/>
      <c r="V66" s="259"/>
      <c r="W66" s="260"/>
      <c r="X66" s="259"/>
      <c r="Y66" s="259">
        <f>SUM(Aizawl:Serchhip!Y66)</f>
        <v>0</v>
      </c>
      <c r="Z66" s="259">
        <f>SUM(Aizawl:Serchhip!Z66)</f>
        <v>0</v>
      </c>
      <c r="AA66" s="259">
        <f>SUM(Aizawl:Serchhip!AA66)</f>
        <v>0</v>
      </c>
      <c r="AB66" s="260">
        <f>SUM(Aizawl:Serchhip!AB66)</f>
        <v>0</v>
      </c>
      <c r="AC66" s="258"/>
      <c r="AD66" s="233" t="b">
        <f t="shared" si="3"/>
        <v>1</v>
      </c>
      <c r="AE66" s="233" t="b">
        <f t="shared" si="4"/>
        <v>1</v>
      </c>
      <c r="AF66" s="280">
        <f t="shared" si="5"/>
        <v>0</v>
      </c>
    </row>
    <row r="67" spans="1:32" ht="30">
      <c r="A67" s="258">
        <f t="shared" si="24"/>
        <v>2.2799999999999998</v>
      </c>
      <c r="B67" s="258" t="s">
        <v>87</v>
      </c>
      <c r="C67" s="259">
        <f>SUM(Aizawl:Serchhip!C67)</f>
        <v>0</v>
      </c>
      <c r="D67" s="260">
        <f>SUM(Aizawl:Serchhip!D67)</f>
        <v>0</v>
      </c>
      <c r="E67" s="259">
        <f>SUM(Aizawl:Serchhip!E67)</f>
        <v>0</v>
      </c>
      <c r="F67" s="260">
        <f>SUM(Aizawl:Serchhip!F67)</f>
        <v>0</v>
      </c>
      <c r="G67" s="261" t="e">
        <f t="shared" si="1"/>
        <v>#DIV/0!</v>
      </c>
      <c r="H67" s="261" t="e">
        <f t="shared" si="6"/>
        <v>#DIV/0!</v>
      </c>
      <c r="I67" s="259">
        <f t="shared" si="22"/>
        <v>0</v>
      </c>
      <c r="J67" s="260">
        <f t="shared" si="22"/>
        <v>0</v>
      </c>
      <c r="K67" s="259"/>
      <c r="L67" s="260"/>
      <c r="M67" s="259"/>
      <c r="N67" s="260"/>
      <c r="O67" s="259"/>
      <c r="P67" s="259">
        <f>SUM(Aizawl:Serchhip!P67)</f>
        <v>0</v>
      </c>
      <c r="Q67" s="260">
        <f>SUM(Aizawl:Serchhip!Q67)</f>
        <v>0</v>
      </c>
      <c r="R67" s="259">
        <f t="shared" si="25"/>
        <v>0</v>
      </c>
      <c r="S67" s="260">
        <f t="shared" si="26"/>
        <v>0</v>
      </c>
      <c r="T67" s="259"/>
      <c r="U67" s="260"/>
      <c r="V67" s="259"/>
      <c r="W67" s="260"/>
      <c r="X67" s="259"/>
      <c r="Y67" s="259">
        <f>SUM(Aizawl:Serchhip!Y67)</f>
        <v>0</v>
      </c>
      <c r="Z67" s="259">
        <f>SUM(Aizawl:Serchhip!Z67)</f>
        <v>0</v>
      </c>
      <c r="AA67" s="259">
        <f>SUM(Aizawl:Serchhip!AA67)</f>
        <v>0</v>
      </c>
      <c r="AB67" s="260">
        <f>SUM(Aizawl:Serchhip!AB67)</f>
        <v>0</v>
      </c>
      <c r="AC67" s="258"/>
      <c r="AD67" s="233" t="b">
        <f t="shared" si="3"/>
        <v>1</v>
      </c>
      <c r="AE67" s="233" t="b">
        <f t="shared" si="4"/>
        <v>1</v>
      </c>
      <c r="AF67" s="280">
        <f t="shared" si="5"/>
        <v>0</v>
      </c>
    </row>
    <row r="68" spans="1:32" ht="30">
      <c r="A68" s="258">
        <f t="shared" si="24"/>
        <v>2.2899999999999996</v>
      </c>
      <c r="B68" s="258" t="s">
        <v>88</v>
      </c>
      <c r="C68" s="259">
        <f>SUM(Aizawl:Serchhip!C68)</f>
        <v>0</v>
      </c>
      <c r="D68" s="260">
        <f>SUM(Aizawl:Serchhip!D68)</f>
        <v>0</v>
      </c>
      <c r="E68" s="259">
        <f>SUM(Aizawl:Serchhip!E68)</f>
        <v>0</v>
      </c>
      <c r="F68" s="260">
        <f>SUM(Aizawl:Serchhip!F68)</f>
        <v>0</v>
      </c>
      <c r="G68" s="261" t="e">
        <f t="shared" si="1"/>
        <v>#DIV/0!</v>
      </c>
      <c r="H68" s="261" t="e">
        <f t="shared" si="6"/>
        <v>#DIV/0!</v>
      </c>
      <c r="I68" s="259">
        <f t="shared" si="22"/>
        <v>0</v>
      </c>
      <c r="J68" s="260">
        <f t="shared" si="22"/>
        <v>0</v>
      </c>
      <c r="K68" s="259"/>
      <c r="L68" s="260"/>
      <c r="M68" s="259"/>
      <c r="N68" s="260"/>
      <c r="O68" s="259"/>
      <c r="P68" s="259">
        <f>SUM(Aizawl:Serchhip!P68)</f>
        <v>0</v>
      </c>
      <c r="Q68" s="260">
        <f>SUM(Aizawl:Serchhip!Q68)</f>
        <v>0</v>
      </c>
      <c r="R68" s="259">
        <f t="shared" si="25"/>
        <v>0</v>
      </c>
      <c r="S68" s="260">
        <f t="shared" si="26"/>
        <v>0</v>
      </c>
      <c r="T68" s="259"/>
      <c r="U68" s="260"/>
      <c r="V68" s="259"/>
      <c r="W68" s="260"/>
      <c r="X68" s="259"/>
      <c r="Y68" s="259">
        <f>SUM(Aizawl:Serchhip!Y68)</f>
        <v>0</v>
      </c>
      <c r="Z68" s="259">
        <f>SUM(Aizawl:Serchhip!Z68)</f>
        <v>0</v>
      </c>
      <c r="AA68" s="259">
        <f>SUM(Aizawl:Serchhip!AA68)</f>
        <v>0</v>
      </c>
      <c r="AB68" s="260">
        <f>SUM(Aizawl:Serchhip!AB68)</f>
        <v>0</v>
      </c>
      <c r="AC68" s="258"/>
      <c r="AD68" s="233" t="b">
        <f t="shared" si="3"/>
        <v>1</v>
      </c>
      <c r="AE68" s="233" t="b">
        <f t="shared" si="4"/>
        <v>1</v>
      </c>
      <c r="AF68" s="280">
        <f t="shared" si="5"/>
        <v>0</v>
      </c>
    </row>
    <row r="69" spans="1:32">
      <c r="A69" s="258">
        <f t="shared" si="24"/>
        <v>2.2999999999999994</v>
      </c>
      <c r="B69" s="258" t="s">
        <v>89</v>
      </c>
      <c r="C69" s="259">
        <f>SUM(Aizawl:Serchhip!C69)</f>
        <v>0</v>
      </c>
      <c r="D69" s="260">
        <f>SUM(Aizawl:Serchhip!D69)</f>
        <v>0</v>
      </c>
      <c r="E69" s="259">
        <f>SUM(Aizawl:Serchhip!E69)</f>
        <v>0</v>
      </c>
      <c r="F69" s="260">
        <f>SUM(Aizawl:Serchhip!F69)</f>
        <v>0</v>
      </c>
      <c r="G69" s="261" t="e">
        <f t="shared" si="1"/>
        <v>#DIV/0!</v>
      </c>
      <c r="H69" s="261" t="e">
        <f t="shared" si="6"/>
        <v>#DIV/0!</v>
      </c>
      <c r="I69" s="259">
        <f t="shared" si="22"/>
        <v>0</v>
      </c>
      <c r="J69" s="260">
        <f t="shared" si="22"/>
        <v>0</v>
      </c>
      <c r="K69" s="259"/>
      <c r="L69" s="260"/>
      <c r="M69" s="259"/>
      <c r="N69" s="260"/>
      <c r="O69" s="259"/>
      <c r="P69" s="259">
        <f>SUM(Aizawl:Serchhip!P69)</f>
        <v>0</v>
      </c>
      <c r="Q69" s="260">
        <f>SUM(Aizawl:Serchhip!Q69)</f>
        <v>0</v>
      </c>
      <c r="R69" s="259">
        <f t="shared" si="25"/>
        <v>0</v>
      </c>
      <c r="S69" s="260">
        <f t="shared" si="26"/>
        <v>0</v>
      </c>
      <c r="T69" s="259"/>
      <c r="U69" s="260"/>
      <c r="V69" s="259"/>
      <c r="W69" s="260"/>
      <c r="X69" s="259"/>
      <c r="Y69" s="259">
        <f>SUM(Aizawl:Serchhip!Y69)</f>
        <v>0</v>
      </c>
      <c r="Z69" s="259">
        <f>SUM(Aizawl:Serchhip!Z69)</f>
        <v>0</v>
      </c>
      <c r="AA69" s="259">
        <f>SUM(Aizawl:Serchhip!AA69)</f>
        <v>0</v>
      </c>
      <c r="AB69" s="260">
        <f>SUM(Aizawl:Serchhip!AB69)</f>
        <v>0</v>
      </c>
      <c r="AC69" s="258"/>
      <c r="AD69" s="233" t="b">
        <f t="shared" si="3"/>
        <v>1</v>
      </c>
      <c r="AE69" s="233" t="b">
        <f t="shared" si="4"/>
        <v>1</v>
      </c>
      <c r="AF69" s="280">
        <f t="shared" si="5"/>
        <v>0</v>
      </c>
    </row>
    <row r="70" spans="1:32">
      <c r="A70" s="258">
        <f t="shared" si="24"/>
        <v>2.3099999999999992</v>
      </c>
      <c r="B70" s="258" t="s">
        <v>90</v>
      </c>
      <c r="C70" s="259">
        <f>SUM(Aizawl:Serchhip!C70)</f>
        <v>0</v>
      </c>
      <c r="D70" s="260">
        <f>SUM(Aizawl:Serchhip!D70)</f>
        <v>0</v>
      </c>
      <c r="E70" s="259">
        <f>SUM(Aizawl:Serchhip!E70)</f>
        <v>0</v>
      </c>
      <c r="F70" s="260">
        <f>SUM(Aizawl:Serchhip!F70)</f>
        <v>0</v>
      </c>
      <c r="G70" s="261" t="e">
        <f t="shared" si="1"/>
        <v>#DIV/0!</v>
      </c>
      <c r="H70" s="261" t="e">
        <f t="shared" si="6"/>
        <v>#DIV/0!</v>
      </c>
      <c r="I70" s="259">
        <f t="shared" si="22"/>
        <v>0</v>
      </c>
      <c r="J70" s="260">
        <f t="shared" si="22"/>
        <v>0</v>
      </c>
      <c r="K70" s="259"/>
      <c r="L70" s="260"/>
      <c r="M70" s="259"/>
      <c r="N70" s="260"/>
      <c r="O70" s="259"/>
      <c r="P70" s="259">
        <f>SUM(Aizawl:Serchhip!P70)</f>
        <v>0</v>
      </c>
      <c r="Q70" s="260">
        <f>SUM(Aizawl:Serchhip!Q70)</f>
        <v>0</v>
      </c>
      <c r="R70" s="259">
        <f t="shared" si="25"/>
        <v>0</v>
      </c>
      <c r="S70" s="260">
        <f t="shared" si="26"/>
        <v>0</v>
      </c>
      <c r="T70" s="259"/>
      <c r="U70" s="260"/>
      <c r="V70" s="259"/>
      <c r="W70" s="260"/>
      <c r="X70" s="259"/>
      <c r="Y70" s="259">
        <f>SUM(Aizawl:Serchhip!Y70)</f>
        <v>0</v>
      </c>
      <c r="Z70" s="259">
        <f>SUM(Aizawl:Serchhip!Z70)</f>
        <v>0</v>
      </c>
      <c r="AA70" s="259">
        <f>SUM(Aizawl:Serchhip!AA70)</f>
        <v>0</v>
      </c>
      <c r="AB70" s="260">
        <f>SUM(Aizawl:Serchhip!AB70)</f>
        <v>0</v>
      </c>
      <c r="AC70" s="258"/>
      <c r="AD70" s="233" t="b">
        <f t="shared" si="3"/>
        <v>1</v>
      </c>
      <c r="AE70" s="233" t="b">
        <f t="shared" si="4"/>
        <v>1</v>
      </c>
      <c r="AF70" s="280">
        <f t="shared" si="5"/>
        <v>0</v>
      </c>
    </row>
    <row r="71" spans="1:32" ht="30">
      <c r="A71" s="258">
        <f t="shared" si="24"/>
        <v>2.319999999999999</v>
      </c>
      <c r="B71" s="258" t="s">
        <v>91</v>
      </c>
      <c r="C71" s="259">
        <f>SUM(Aizawl:Serchhip!C71)</f>
        <v>0</v>
      </c>
      <c r="D71" s="260">
        <f>SUM(Aizawl:Serchhip!D71)</f>
        <v>0</v>
      </c>
      <c r="E71" s="259">
        <f>SUM(Aizawl:Serchhip!E71)</f>
        <v>0</v>
      </c>
      <c r="F71" s="260">
        <f>SUM(Aizawl:Serchhip!F71)</f>
        <v>0</v>
      </c>
      <c r="G71" s="261" t="e">
        <f t="shared" si="1"/>
        <v>#DIV/0!</v>
      </c>
      <c r="H71" s="261" t="e">
        <f t="shared" si="6"/>
        <v>#DIV/0!</v>
      </c>
      <c r="I71" s="259">
        <f t="shared" si="22"/>
        <v>0</v>
      </c>
      <c r="J71" s="260">
        <f t="shared" si="22"/>
        <v>0</v>
      </c>
      <c r="K71" s="259"/>
      <c r="L71" s="260"/>
      <c r="M71" s="259"/>
      <c r="N71" s="260"/>
      <c r="O71" s="259"/>
      <c r="P71" s="259">
        <f>SUM(Aizawl:Serchhip!P71)</f>
        <v>0</v>
      </c>
      <c r="Q71" s="260">
        <f>SUM(Aizawl:Serchhip!Q71)</f>
        <v>0</v>
      </c>
      <c r="R71" s="259">
        <f t="shared" si="25"/>
        <v>0</v>
      </c>
      <c r="S71" s="260">
        <f t="shared" si="26"/>
        <v>0</v>
      </c>
      <c r="T71" s="259"/>
      <c r="U71" s="260"/>
      <c r="V71" s="259"/>
      <c r="W71" s="260"/>
      <c r="X71" s="259"/>
      <c r="Y71" s="259">
        <f>SUM(Aizawl:Serchhip!Y71)</f>
        <v>0</v>
      </c>
      <c r="Z71" s="259">
        <f>SUM(Aizawl:Serchhip!Z71)</f>
        <v>0</v>
      </c>
      <c r="AA71" s="259">
        <f>SUM(Aizawl:Serchhip!AA71)</f>
        <v>0</v>
      </c>
      <c r="AB71" s="260">
        <f>SUM(Aizawl:Serchhip!AB71)</f>
        <v>0</v>
      </c>
      <c r="AC71" s="258"/>
      <c r="AD71" s="233" t="b">
        <f t="shared" si="3"/>
        <v>1</v>
      </c>
      <c r="AE71" s="233" t="b">
        <f t="shared" si="4"/>
        <v>1</v>
      </c>
      <c r="AF71" s="280">
        <f t="shared" si="5"/>
        <v>0</v>
      </c>
    </row>
    <row r="72" spans="1:32" ht="30">
      <c r="A72" s="258">
        <f t="shared" si="24"/>
        <v>2.3299999999999987</v>
      </c>
      <c r="B72" s="258" t="s">
        <v>92</v>
      </c>
      <c r="C72" s="259">
        <f>SUM(Aizawl:Serchhip!C72)</f>
        <v>0</v>
      </c>
      <c r="D72" s="260">
        <f>SUM(Aizawl:Serchhip!D72)</f>
        <v>0</v>
      </c>
      <c r="E72" s="259">
        <f>SUM(Aizawl:Serchhip!E72)</f>
        <v>0</v>
      </c>
      <c r="F72" s="260">
        <f>SUM(Aizawl:Serchhip!F72)</f>
        <v>0</v>
      </c>
      <c r="G72" s="261" t="e">
        <f t="shared" ref="G72:G135" si="27">E72/C72</f>
        <v>#DIV/0!</v>
      </c>
      <c r="H72" s="261" t="e">
        <f t="shared" ref="H72:H135" si="28">F72/D72</f>
        <v>#DIV/0!</v>
      </c>
      <c r="I72" s="259">
        <f t="shared" si="22"/>
        <v>0</v>
      </c>
      <c r="J72" s="260">
        <f t="shared" si="22"/>
        <v>0</v>
      </c>
      <c r="K72" s="259"/>
      <c r="L72" s="260"/>
      <c r="M72" s="259"/>
      <c r="N72" s="260"/>
      <c r="O72" s="259"/>
      <c r="P72" s="259">
        <f>SUM(Aizawl:Serchhip!P72)</f>
        <v>0</v>
      </c>
      <c r="Q72" s="260">
        <f>SUM(Aizawl:Serchhip!Q72)</f>
        <v>0</v>
      </c>
      <c r="R72" s="259">
        <f t="shared" si="25"/>
        <v>0</v>
      </c>
      <c r="S72" s="260">
        <f t="shared" si="26"/>
        <v>0</v>
      </c>
      <c r="T72" s="259"/>
      <c r="U72" s="260"/>
      <c r="V72" s="259"/>
      <c r="W72" s="260"/>
      <c r="X72" s="259"/>
      <c r="Y72" s="259">
        <f>SUM(Aizawl:Serchhip!Y72)</f>
        <v>0</v>
      </c>
      <c r="Z72" s="259">
        <f>SUM(Aizawl:Serchhip!Z72)</f>
        <v>0</v>
      </c>
      <c r="AA72" s="259">
        <f>SUM(Aizawl:Serchhip!AA72)</f>
        <v>0</v>
      </c>
      <c r="AB72" s="260">
        <f>SUM(Aizawl:Serchhip!AB72)</f>
        <v>0</v>
      </c>
      <c r="AC72" s="258"/>
      <c r="AD72" s="233" t="b">
        <f t="shared" ref="AD72:AD135" si="29">X72*Y72=Z72</f>
        <v>1</v>
      </c>
      <c r="AE72" s="233" t="b">
        <f t="shared" ref="AE72:AE135" si="30">U72+W72+Z72=AB72</f>
        <v>1</v>
      </c>
      <c r="AF72" s="280">
        <f t="shared" ref="AF72:AF85" si="31">Y72*X72</f>
        <v>0</v>
      </c>
    </row>
    <row r="73" spans="1:32" ht="30">
      <c r="A73" s="258">
        <f t="shared" si="24"/>
        <v>2.3399999999999985</v>
      </c>
      <c r="B73" s="258" t="s">
        <v>93</v>
      </c>
      <c r="C73" s="259">
        <f>SUM(Aizawl:Serchhip!C73)</f>
        <v>0</v>
      </c>
      <c r="D73" s="260">
        <f>SUM(Aizawl:Serchhip!D73)</f>
        <v>0</v>
      </c>
      <c r="E73" s="259">
        <f>SUM(Aizawl:Serchhip!E73)</f>
        <v>0</v>
      </c>
      <c r="F73" s="260">
        <f>SUM(Aizawl:Serchhip!F73)</f>
        <v>0</v>
      </c>
      <c r="G73" s="261" t="e">
        <f t="shared" si="27"/>
        <v>#DIV/0!</v>
      </c>
      <c r="H73" s="261" t="e">
        <f t="shared" si="28"/>
        <v>#DIV/0!</v>
      </c>
      <c r="I73" s="259">
        <f t="shared" si="22"/>
        <v>0</v>
      </c>
      <c r="J73" s="260">
        <f t="shared" si="22"/>
        <v>0</v>
      </c>
      <c r="K73" s="259"/>
      <c r="L73" s="260"/>
      <c r="M73" s="259"/>
      <c r="N73" s="260"/>
      <c r="O73" s="259"/>
      <c r="P73" s="259">
        <f>SUM(Aizawl:Serchhip!P73)</f>
        <v>0</v>
      </c>
      <c r="Q73" s="260">
        <f>SUM(Aizawl:Serchhip!Q73)</f>
        <v>0</v>
      </c>
      <c r="R73" s="259">
        <f t="shared" si="25"/>
        <v>0</v>
      </c>
      <c r="S73" s="260">
        <f t="shared" si="26"/>
        <v>0</v>
      </c>
      <c r="T73" s="259"/>
      <c r="U73" s="260"/>
      <c r="V73" s="259"/>
      <c r="W73" s="260"/>
      <c r="X73" s="259"/>
      <c r="Y73" s="259">
        <f>SUM(Aizawl:Serchhip!Y73)</f>
        <v>0</v>
      </c>
      <c r="Z73" s="259">
        <f>SUM(Aizawl:Serchhip!Z73)</f>
        <v>0</v>
      </c>
      <c r="AA73" s="259">
        <f>SUM(Aizawl:Serchhip!AA73)</f>
        <v>0</v>
      </c>
      <c r="AB73" s="260">
        <f>SUM(Aizawl:Serchhip!AB73)</f>
        <v>0</v>
      </c>
      <c r="AC73" s="258"/>
      <c r="AD73" s="233" t="b">
        <f t="shared" si="29"/>
        <v>1</v>
      </c>
      <c r="AE73" s="233" t="b">
        <f t="shared" si="30"/>
        <v>1</v>
      </c>
      <c r="AF73" s="280">
        <f t="shared" si="31"/>
        <v>0</v>
      </c>
    </row>
    <row r="74" spans="1:32" ht="30">
      <c r="A74" s="258">
        <f t="shared" si="24"/>
        <v>2.3499999999999983</v>
      </c>
      <c r="B74" s="258" t="s">
        <v>94</v>
      </c>
      <c r="C74" s="259">
        <f>SUM(Aizawl:Serchhip!C74)</f>
        <v>0</v>
      </c>
      <c r="D74" s="260">
        <f>SUM(Aizawl:Serchhip!D74)</f>
        <v>0</v>
      </c>
      <c r="E74" s="259">
        <f>SUM(Aizawl:Serchhip!E74)</f>
        <v>0</v>
      </c>
      <c r="F74" s="260">
        <f>SUM(Aizawl:Serchhip!F74)</f>
        <v>0</v>
      </c>
      <c r="G74" s="261" t="e">
        <f t="shared" si="27"/>
        <v>#DIV/0!</v>
      </c>
      <c r="H74" s="261" t="e">
        <f t="shared" si="28"/>
        <v>#DIV/0!</v>
      </c>
      <c r="I74" s="259">
        <f t="shared" si="22"/>
        <v>0</v>
      </c>
      <c r="J74" s="260">
        <f t="shared" si="22"/>
        <v>0</v>
      </c>
      <c r="K74" s="259"/>
      <c r="L74" s="260"/>
      <c r="M74" s="259"/>
      <c r="N74" s="260"/>
      <c r="O74" s="259"/>
      <c r="P74" s="259">
        <f>SUM(Aizawl:Serchhip!P74)</f>
        <v>0</v>
      </c>
      <c r="Q74" s="260">
        <f>SUM(Aizawl:Serchhip!Q74)</f>
        <v>0</v>
      </c>
      <c r="R74" s="259">
        <f t="shared" si="25"/>
        <v>0</v>
      </c>
      <c r="S74" s="260">
        <f t="shared" si="26"/>
        <v>0</v>
      </c>
      <c r="T74" s="259"/>
      <c r="U74" s="260"/>
      <c r="V74" s="259"/>
      <c r="W74" s="260"/>
      <c r="X74" s="259"/>
      <c r="Y74" s="259">
        <f>SUM(Aizawl:Serchhip!Y74)</f>
        <v>0</v>
      </c>
      <c r="Z74" s="259">
        <f>SUM(Aizawl:Serchhip!Z74)</f>
        <v>0</v>
      </c>
      <c r="AA74" s="259">
        <f>SUM(Aizawl:Serchhip!AA74)</f>
        <v>0</v>
      </c>
      <c r="AB74" s="260">
        <f>SUM(Aizawl:Serchhip!AB74)</f>
        <v>0</v>
      </c>
      <c r="AC74" s="258"/>
      <c r="AD74" s="233" t="b">
        <f t="shared" si="29"/>
        <v>1</v>
      </c>
      <c r="AE74" s="233" t="b">
        <f t="shared" si="30"/>
        <v>1</v>
      </c>
      <c r="AF74" s="280">
        <f t="shared" si="31"/>
        <v>0</v>
      </c>
    </row>
    <row r="75" spans="1:32" ht="30">
      <c r="A75" s="258">
        <f t="shared" si="24"/>
        <v>2.3599999999999981</v>
      </c>
      <c r="B75" s="258" t="s">
        <v>95</v>
      </c>
      <c r="C75" s="259">
        <f>SUM(Aizawl:Serchhip!C75)</f>
        <v>0</v>
      </c>
      <c r="D75" s="260">
        <f>SUM(Aizawl:Serchhip!D75)</f>
        <v>0</v>
      </c>
      <c r="E75" s="259">
        <f>SUM(Aizawl:Serchhip!E75)</f>
        <v>0</v>
      </c>
      <c r="F75" s="260">
        <f>SUM(Aizawl:Serchhip!F75)</f>
        <v>0</v>
      </c>
      <c r="G75" s="261" t="e">
        <f t="shared" si="27"/>
        <v>#DIV/0!</v>
      </c>
      <c r="H75" s="261" t="e">
        <f t="shared" si="28"/>
        <v>#DIV/0!</v>
      </c>
      <c r="I75" s="259">
        <f t="shared" si="22"/>
        <v>0</v>
      </c>
      <c r="J75" s="260">
        <f t="shared" si="22"/>
        <v>0</v>
      </c>
      <c r="K75" s="259"/>
      <c r="L75" s="260"/>
      <c r="M75" s="259"/>
      <c r="N75" s="260"/>
      <c r="O75" s="259"/>
      <c r="P75" s="259">
        <f>SUM(Aizawl:Serchhip!P75)</f>
        <v>0</v>
      </c>
      <c r="Q75" s="260">
        <f>SUM(Aizawl:Serchhip!Q75)</f>
        <v>0</v>
      </c>
      <c r="R75" s="259">
        <f t="shared" si="25"/>
        <v>0</v>
      </c>
      <c r="S75" s="260">
        <f t="shared" si="26"/>
        <v>0</v>
      </c>
      <c r="T75" s="259"/>
      <c r="U75" s="260"/>
      <c r="V75" s="259"/>
      <c r="W75" s="260"/>
      <c r="X75" s="259"/>
      <c r="Y75" s="259">
        <f>SUM(Aizawl:Serchhip!Y75)</f>
        <v>0</v>
      </c>
      <c r="Z75" s="259">
        <f>SUM(Aizawl:Serchhip!Z75)</f>
        <v>0</v>
      </c>
      <c r="AA75" s="259">
        <f>SUM(Aizawl:Serchhip!AA75)</f>
        <v>0</v>
      </c>
      <c r="AB75" s="260">
        <f>SUM(Aizawl:Serchhip!AB75)</f>
        <v>0</v>
      </c>
      <c r="AC75" s="258"/>
      <c r="AD75" s="233" t="b">
        <f t="shared" si="29"/>
        <v>1</v>
      </c>
      <c r="AE75" s="233" t="b">
        <f t="shared" si="30"/>
        <v>1</v>
      </c>
      <c r="AF75" s="280">
        <f t="shared" si="31"/>
        <v>0</v>
      </c>
    </row>
    <row r="76" spans="1:32" s="307" customFormat="1">
      <c r="A76" s="303"/>
      <c r="B76" s="303" t="s">
        <v>67</v>
      </c>
      <c r="C76" s="304">
        <f>SUM(C54:C75)</f>
        <v>0</v>
      </c>
      <c r="D76" s="305">
        <f>SUM(D54:D75)</f>
        <v>0</v>
      </c>
      <c r="E76" s="304">
        <f>SUM(E54:E75)</f>
        <v>0</v>
      </c>
      <c r="F76" s="305">
        <f>SUM(F54:F75)</f>
        <v>0</v>
      </c>
      <c r="G76" s="306" t="e">
        <f t="shared" si="27"/>
        <v>#DIV/0!</v>
      </c>
      <c r="H76" s="306" t="e">
        <f t="shared" si="28"/>
        <v>#DIV/0!</v>
      </c>
      <c r="I76" s="304">
        <f t="shared" ref="I76:N76" si="32">SUM(I54:I75)</f>
        <v>0</v>
      </c>
      <c r="J76" s="305">
        <f t="shared" si="32"/>
        <v>0</v>
      </c>
      <c r="K76" s="304">
        <f t="shared" si="32"/>
        <v>0</v>
      </c>
      <c r="L76" s="305">
        <f t="shared" si="32"/>
        <v>0</v>
      </c>
      <c r="M76" s="304">
        <f t="shared" si="32"/>
        <v>0</v>
      </c>
      <c r="N76" s="305">
        <f t="shared" si="32"/>
        <v>0</v>
      </c>
      <c r="O76" s="304"/>
      <c r="P76" s="304">
        <f>SUM(P54:P75)</f>
        <v>0</v>
      </c>
      <c r="Q76" s="305">
        <f t="shared" ref="Q76:W76" si="33">SUM(Q54:Q75)</f>
        <v>0</v>
      </c>
      <c r="R76" s="304">
        <f t="shared" si="33"/>
        <v>0</v>
      </c>
      <c r="S76" s="305">
        <f t="shared" si="33"/>
        <v>0</v>
      </c>
      <c r="T76" s="304">
        <f t="shared" si="33"/>
        <v>0</v>
      </c>
      <c r="U76" s="305">
        <f t="shared" si="33"/>
        <v>0</v>
      </c>
      <c r="V76" s="304">
        <f t="shared" si="33"/>
        <v>0</v>
      </c>
      <c r="W76" s="305">
        <f t="shared" si="33"/>
        <v>0</v>
      </c>
      <c r="X76" s="304"/>
      <c r="Y76" s="304">
        <f>SUM(Y54:Y75)</f>
        <v>0</v>
      </c>
      <c r="Z76" s="305">
        <f>SUM(Z54:Z75)</f>
        <v>0</v>
      </c>
      <c r="AA76" s="304">
        <f>SUM(AA54:AA75)</f>
        <v>0</v>
      </c>
      <c r="AB76" s="305">
        <f>SUM(AB54:AB75)</f>
        <v>0</v>
      </c>
      <c r="AC76" s="303"/>
      <c r="AD76" s="233" t="b">
        <f t="shared" si="29"/>
        <v>1</v>
      </c>
      <c r="AE76" s="233" t="b">
        <f t="shared" si="30"/>
        <v>1</v>
      </c>
      <c r="AF76" s="280">
        <f t="shared" si="31"/>
        <v>0</v>
      </c>
    </row>
    <row r="77" spans="1:32" s="307" customFormat="1">
      <c r="A77" s="303"/>
      <c r="B77" s="303" t="s">
        <v>96</v>
      </c>
      <c r="C77" s="304">
        <f>C76+C52</f>
        <v>0</v>
      </c>
      <c r="D77" s="305">
        <f>D76+D52</f>
        <v>0</v>
      </c>
      <c r="E77" s="304">
        <f>E76+E52</f>
        <v>0</v>
      </c>
      <c r="F77" s="305">
        <f>F76+F52</f>
        <v>0</v>
      </c>
      <c r="G77" s="306" t="e">
        <f t="shared" si="27"/>
        <v>#DIV/0!</v>
      </c>
      <c r="H77" s="306" t="e">
        <f t="shared" si="28"/>
        <v>#DIV/0!</v>
      </c>
      <c r="I77" s="304">
        <f t="shared" ref="I77:N77" si="34">I76+I52</f>
        <v>0</v>
      </c>
      <c r="J77" s="305">
        <f t="shared" si="34"/>
        <v>0</v>
      </c>
      <c r="K77" s="304">
        <f t="shared" si="34"/>
        <v>0</v>
      </c>
      <c r="L77" s="305">
        <f t="shared" si="34"/>
        <v>0</v>
      </c>
      <c r="M77" s="304">
        <f t="shared" si="34"/>
        <v>0</v>
      </c>
      <c r="N77" s="305">
        <f t="shared" si="34"/>
        <v>0</v>
      </c>
      <c r="O77" s="304"/>
      <c r="P77" s="304">
        <f t="shared" ref="P77:W77" si="35">P76+P52</f>
        <v>0</v>
      </c>
      <c r="Q77" s="305">
        <f t="shared" si="35"/>
        <v>0</v>
      </c>
      <c r="R77" s="304">
        <f t="shared" si="35"/>
        <v>0</v>
      </c>
      <c r="S77" s="305">
        <f t="shared" si="35"/>
        <v>0</v>
      </c>
      <c r="T77" s="304">
        <f t="shared" si="35"/>
        <v>0</v>
      </c>
      <c r="U77" s="305">
        <f t="shared" si="35"/>
        <v>0</v>
      </c>
      <c r="V77" s="304">
        <f t="shared" si="35"/>
        <v>0</v>
      </c>
      <c r="W77" s="305">
        <f t="shared" si="35"/>
        <v>0</v>
      </c>
      <c r="X77" s="304"/>
      <c r="Y77" s="304">
        <f>Y76+Y52</f>
        <v>0</v>
      </c>
      <c r="Z77" s="305">
        <f>Z76+Z52</f>
        <v>0</v>
      </c>
      <c r="AA77" s="304">
        <f>AA76+AA52</f>
        <v>0</v>
      </c>
      <c r="AB77" s="305">
        <f>AB76+AB52</f>
        <v>0</v>
      </c>
      <c r="AC77" s="303"/>
      <c r="AD77" s="233" t="b">
        <f t="shared" si="29"/>
        <v>1</v>
      </c>
      <c r="AE77" s="233" t="b">
        <f t="shared" si="30"/>
        <v>1</v>
      </c>
      <c r="AF77" s="280">
        <f t="shared" si="31"/>
        <v>0</v>
      </c>
    </row>
    <row r="78" spans="1:32" s="307" customFormat="1">
      <c r="A78" s="303"/>
      <c r="B78" s="303" t="s">
        <v>97</v>
      </c>
      <c r="C78" s="304">
        <f>C77+C45</f>
        <v>0</v>
      </c>
      <c r="D78" s="305">
        <f>D77+D45</f>
        <v>0</v>
      </c>
      <c r="E78" s="304">
        <f>E77+E45</f>
        <v>0</v>
      </c>
      <c r="F78" s="305">
        <f>F77+F45</f>
        <v>0</v>
      </c>
      <c r="G78" s="306" t="e">
        <f t="shared" si="27"/>
        <v>#DIV/0!</v>
      </c>
      <c r="H78" s="306" t="e">
        <f t="shared" si="28"/>
        <v>#DIV/0!</v>
      </c>
      <c r="I78" s="304">
        <f t="shared" ref="I78:N78" si="36">I77+I45</f>
        <v>0</v>
      </c>
      <c r="J78" s="305">
        <f t="shared" si="36"/>
        <v>0</v>
      </c>
      <c r="K78" s="304">
        <f t="shared" si="36"/>
        <v>0</v>
      </c>
      <c r="L78" s="305">
        <f t="shared" si="36"/>
        <v>0</v>
      </c>
      <c r="M78" s="304">
        <f t="shared" si="36"/>
        <v>0</v>
      </c>
      <c r="N78" s="305">
        <f t="shared" si="36"/>
        <v>0</v>
      </c>
      <c r="O78" s="304"/>
      <c r="P78" s="304">
        <f t="shared" ref="P78:W78" si="37">P77+P45</f>
        <v>0</v>
      </c>
      <c r="Q78" s="305">
        <f t="shared" si="37"/>
        <v>0</v>
      </c>
      <c r="R78" s="304">
        <f t="shared" si="37"/>
        <v>0</v>
      </c>
      <c r="S78" s="305">
        <f t="shared" si="37"/>
        <v>0</v>
      </c>
      <c r="T78" s="304">
        <f t="shared" si="37"/>
        <v>0</v>
      </c>
      <c r="U78" s="305">
        <f t="shared" si="37"/>
        <v>0</v>
      </c>
      <c r="V78" s="304">
        <f t="shared" si="37"/>
        <v>0</v>
      </c>
      <c r="W78" s="305">
        <f t="shared" si="37"/>
        <v>0</v>
      </c>
      <c r="X78" s="304"/>
      <c r="Y78" s="304">
        <f>Y77+Y45</f>
        <v>0</v>
      </c>
      <c r="Z78" s="305">
        <f>Z77+Z45</f>
        <v>0</v>
      </c>
      <c r="AA78" s="304">
        <f>AA77+AA45</f>
        <v>0</v>
      </c>
      <c r="AB78" s="305">
        <f>AB77+AB45</f>
        <v>0</v>
      </c>
      <c r="AC78" s="303"/>
      <c r="AD78" s="233" t="b">
        <f t="shared" si="29"/>
        <v>1</v>
      </c>
      <c r="AE78" s="233" t="b">
        <f t="shared" si="30"/>
        <v>1</v>
      </c>
      <c r="AF78" s="280">
        <f t="shared" si="31"/>
        <v>0</v>
      </c>
    </row>
    <row r="79" spans="1:32" s="307" customFormat="1" ht="28.5">
      <c r="A79" s="303">
        <v>3</v>
      </c>
      <c r="B79" s="303" t="s">
        <v>98</v>
      </c>
      <c r="C79" s="304"/>
      <c r="D79" s="305"/>
      <c r="E79" s="304"/>
      <c r="F79" s="305"/>
      <c r="G79" s="261"/>
      <c r="H79" s="261"/>
      <c r="I79" s="304"/>
      <c r="J79" s="305"/>
      <c r="K79" s="304"/>
      <c r="L79" s="305"/>
      <c r="M79" s="304"/>
      <c r="N79" s="305"/>
      <c r="O79" s="304"/>
      <c r="P79" s="304"/>
      <c r="Q79" s="305"/>
      <c r="R79" s="304"/>
      <c r="S79" s="305"/>
      <c r="T79" s="304"/>
      <c r="U79" s="305"/>
      <c r="V79" s="304"/>
      <c r="W79" s="305"/>
      <c r="X79" s="304"/>
      <c r="Y79" s="304"/>
      <c r="Z79" s="305"/>
      <c r="AA79" s="304"/>
      <c r="AB79" s="305"/>
      <c r="AC79" s="303"/>
      <c r="AD79" s="233" t="b">
        <f t="shared" si="29"/>
        <v>1</v>
      </c>
      <c r="AE79" s="233" t="b">
        <f t="shared" si="30"/>
        <v>1</v>
      </c>
      <c r="AF79" s="280">
        <f t="shared" si="31"/>
        <v>0</v>
      </c>
    </row>
    <row r="80" spans="1:32" s="307" customFormat="1">
      <c r="A80" s="303" t="s">
        <v>99</v>
      </c>
      <c r="B80" s="303" t="s">
        <v>31</v>
      </c>
      <c r="C80" s="304"/>
      <c r="D80" s="305"/>
      <c r="E80" s="304"/>
      <c r="F80" s="305"/>
      <c r="G80" s="261"/>
      <c r="H80" s="261"/>
      <c r="I80" s="304"/>
      <c r="J80" s="305"/>
      <c r="K80" s="304"/>
      <c r="L80" s="305"/>
      <c r="M80" s="304"/>
      <c r="N80" s="305"/>
      <c r="O80" s="304"/>
      <c r="P80" s="304"/>
      <c r="Q80" s="305"/>
      <c r="R80" s="304"/>
      <c r="S80" s="305"/>
      <c r="T80" s="304"/>
      <c r="U80" s="305"/>
      <c r="V80" s="304"/>
      <c r="W80" s="305"/>
      <c r="X80" s="304"/>
      <c r="Y80" s="304"/>
      <c r="Z80" s="305"/>
      <c r="AA80" s="304"/>
      <c r="AB80" s="305"/>
      <c r="AC80" s="303"/>
      <c r="AD80" s="233" t="b">
        <f t="shared" si="29"/>
        <v>1</v>
      </c>
      <c r="AE80" s="233" t="b">
        <f t="shared" si="30"/>
        <v>1</v>
      </c>
      <c r="AF80" s="280">
        <f t="shared" si="31"/>
        <v>0</v>
      </c>
    </row>
    <row r="81" spans="1:32" s="307" customFormat="1">
      <c r="A81" s="303"/>
      <c r="B81" s="303" t="s">
        <v>32</v>
      </c>
      <c r="C81" s="304"/>
      <c r="D81" s="305"/>
      <c r="E81" s="304"/>
      <c r="F81" s="305"/>
      <c r="G81" s="261"/>
      <c r="H81" s="261"/>
      <c r="I81" s="304"/>
      <c r="J81" s="305"/>
      <c r="K81" s="304"/>
      <c r="L81" s="305"/>
      <c r="M81" s="304"/>
      <c r="N81" s="305"/>
      <c r="O81" s="304"/>
      <c r="P81" s="304"/>
      <c r="Q81" s="305"/>
      <c r="R81" s="304"/>
      <c r="S81" s="305"/>
      <c r="T81" s="304"/>
      <c r="U81" s="305"/>
      <c r="V81" s="304"/>
      <c r="W81" s="305"/>
      <c r="X81" s="304"/>
      <c r="Y81" s="304"/>
      <c r="Z81" s="305"/>
      <c r="AA81" s="304"/>
      <c r="AB81" s="305"/>
      <c r="AC81" s="303"/>
      <c r="AD81" s="233" t="b">
        <f t="shared" si="29"/>
        <v>1</v>
      </c>
      <c r="AE81" s="233" t="b">
        <f t="shared" si="30"/>
        <v>1</v>
      </c>
      <c r="AF81" s="280">
        <f t="shared" si="31"/>
        <v>0</v>
      </c>
    </row>
    <row r="82" spans="1:32">
      <c r="A82" s="258">
        <v>3.01</v>
      </c>
      <c r="B82" s="258" t="s">
        <v>33</v>
      </c>
      <c r="C82" s="259">
        <f>SUM(Aizawl:Serchhip!C82)</f>
        <v>0</v>
      </c>
      <c r="D82" s="260">
        <f>SUM(Aizawl:Serchhip!D82)</f>
        <v>0</v>
      </c>
      <c r="E82" s="259">
        <f>SUM(Aizawl:Serchhip!E82)</f>
        <v>0</v>
      </c>
      <c r="F82" s="260">
        <f>SUM(Aizawl:Serchhip!F82)</f>
        <v>0</v>
      </c>
      <c r="G82" s="261" t="e">
        <f t="shared" si="27"/>
        <v>#DIV/0!</v>
      </c>
      <c r="H82" s="261" t="e">
        <f t="shared" si="28"/>
        <v>#DIV/0!</v>
      </c>
      <c r="I82" s="259"/>
      <c r="J82" s="260"/>
      <c r="K82" s="259">
        <f t="shared" ref="K82:L85" si="38">C82-E82</f>
        <v>0</v>
      </c>
      <c r="L82" s="260">
        <f t="shared" si="38"/>
        <v>0</v>
      </c>
      <c r="M82" s="259">
        <f>SUM(Aizawl:Serchhip!M82)</f>
        <v>0</v>
      </c>
      <c r="N82" s="260">
        <f>SUM(Aizawl:Serchhip!N82)</f>
        <v>0</v>
      </c>
      <c r="O82" s="259"/>
      <c r="P82" s="259">
        <f>SUM(Aizawl:Serchhip!P82)</f>
        <v>0</v>
      </c>
      <c r="Q82" s="260">
        <f>SUM(Aizawl:Serchhip!Q82)</f>
        <v>0</v>
      </c>
      <c r="R82" s="259">
        <f t="shared" ref="R82:S85" si="39">K82+M82+P82</f>
        <v>0</v>
      </c>
      <c r="S82" s="260">
        <f t="shared" si="39"/>
        <v>0</v>
      </c>
      <c r="T82" s="259"/>
      <c r="U82" s="260"/>
      <c r="V82" s="259"/>
      <c r="W82" s="260"/>
      <c r="X82" s="259"/>
      <c r="Y82" s="259">
        <f>SUM(Aizawl:Serchhip!Y82)</f>
        <v>0</v>
      </c>
      <c r="Z82" s="259">
        <f>SUM(Aizawl:Serchhip!Z82)</f>
        <v>0</v>
      </c>
      <c r="AA82" s="259">
        <f>SUM(Aizawl:Serchhip!AA82)</f>
        <v>0</v>
      </c>
      <c r="AB82" s="260">
        <f>SUM(Aizawl:Serchhip!AB82)</f>
        <v>0</v>
      </c>
      <c r="AC82" s="258"/>
      <c r="AD82" s="233" t="b">
        <f t="shared" si="29"/>
        <v>1</v>
      </c>
      <c r="AE82" s="233" t="b">
        <f t="shared" si="30"/>
        <v>1</v>
      </c>
      <c r="AF82" s="280">
        <f t="shared" si="31"/>
        <v>0</v>
      </c>
    </row>
    <row r="83" spans="1:32">
      <c r="A83" s="258">
        <f>+A82+0.01</f>
        <v>3.0199999999999996</v>
      </c>
      <c r="B83" s="258" t="s">
        <v>34</v>
      </c>
      <c r="C83" s="259">
        <f>SUM(Aizawl:Serchhip!C83)</f>
        <v>0</v>
      </c>
      <c r="D83" s="260">
        <f>SUM(Aizawl:Serchhip!D83)</f>
        <v>0</v>
      </c>
      <c r="E83" s="259">
        <f>SUM(Aizawl:Serchhip!E83)</f>
        <v>0</v>
      </c>
      <c r="F83" s="260">
        <f>SUM(Aizawl:Serchhip!F83)</f>
        <v>0</v>
      </c>
      <c r="G83" s="261" t="e">
        <f t="shared" si="27"/>
        <v>#DIV/0!</v>
      </c>
      <c r="H83" s="261" t="e">
        <f t="shared" si="28"/>
        <v>#DIV/0!</v>
      </c>
      <c r="I83" s="259"/>
      <c r="J83" s="260"/>
      <c r="K83" s="259">
        <f t="shared" si="38"/>
        <v>0</v>
      </c>
      <c r="L83" s="260">
        <f t="shared" si="38"/>
        <v>0</v>
      </c>
      <c r="M83" s="259">
        <f>SUM(Aizawl:Serchhip!M83)</f>
        <v>0</v>
      </c>
      <c r="N83" s="260">
        <f>SUM(Aizawl:Serchhip!N83)</f>
        <v>0</v>
      </c>
      <c r="O83" s="259"/>
      <c r="P83" s="259">
        <f>SUM(Aizawl:Serchhip!P83)</f>
        <v>0</v>
      </c>
      <c r="Q83" s="260">
        <f>SUM(Aizawl:Serchhip!Q83)</f>
        <v>0</v>
      </c>
      <c r="R83" s="259">
        <f t="shared" si="39"/>
        <v>0</v>
      </c>
      <c r="S83" s="260">
        <f t="shared" si="39"/>
        <v>0</v>
      </c>
      <c r="T83" s="259"/>
      <c r="U83" s="260"/>
      <c r="V83" s="259"/>
      <c r="W83" s="260"/>
      <c r="X83" s="259"/>
      <c r="Y83" s="259">
        <f>SUM(Aizawl:Serchhip!Y83)</f>
        <v>0</v>
      </c>
      <c r="Z83" s="259">
        <f>SUM(Aizawl:Serchhip!Z83)</f>
        <v>0</v>
      </c>
      <c r="AA83" s="259">
        <f>SUM(Aizawl:Serchhip!AA83)</f>
        <v>0</v>
      </c>
      <c r="AB83" s="260">
        <f>SUM(Aizawl:Serchhip!AB83)</f>
        <v>0</v>
      </c>
      <c r="AC83" s="258"/>
      <c r="AD83" s="233" t="b">
        <f t="shared" si="29"/>
        <v>1</v>
      </c>
      <c r="AE83" s="233" t="b">
        <f t="shared" si="30"/>
        <v>1</v>
      </c>
      <c r="AF83" s="280">
        <f t="shared" si="31"/>
        <v>0</v>
      </c>
    </row>
    <row r="84" spans="1:32">
      <c r="A84" s="258">
        <f>+A83+0.01</f>
        <v>3.0299999999999994</v>
      </c>
      <c r="B84" s="258" t="s">
        <v>35</v>
      </c>
      <c r="C84" s="259">
        <f>SUM(Aizawl:Serchhip!C84)</f>
        <v>0</v>
      </c>
      <c r="D84" s="260">
        <f>SUM(Aizawl:Serchhip!D84)</f>
        <v>0</v>
      </c>
      <c r="E84" s="259">
        <f>SUM(Aizawl:Serchhip!E84)</f>
        <v>0</v>
      </c>
      <c r="F84" s="260">
        <f>SUM(Aizawl:Serchhip!F84)</f>
        <v>0</v>
      </c>
      <c r="G84" s="261" t="e">
        <f t="shared" si="27"/>
        <v>#DIV/0!</v>
      </c>
      <c r="H84" s="261" t="e">
        <f t="shared" si="28"/>
        <v>#DIV/0!</v>
      </c>
      <c r="I84" s="259"/>
      <c r="J84" s="260"/>
      <c r="K84" s="259">
        <f t="shared" si="38"/>
        <v>0</v>
      </c>
      <c r="L84" s="260">
        <f t="shared" si="38"/>
        <v>0</v>
      </c>
      <c r="M84" s="259">
        <f>SUM(Aizawl:Serchhip!M84)</f>
        <v>0</v>
      </c>
      <c r="N84" s="260">
        <f>SUM(Aizawl:Serchhip!N84)</f>
        <v>0</v>
      </c>
      <c r="O84" s="259"/>
      <c r="P84" s="259">
        <f>SUM(Aizawl:Serchhip!P84)</f>
        <v>0</v>
      </c>
      <c r="Q84" s="260">
        <f>SUM(Aizawl:Serchhip!Q84)</f>
        <v>0</v>
      </c>
      <c r="R84" s="259">
        <f t="shared" si="39"/>
        <v>0</v>
      </c>
      <c r="S84" s="260">
        <f t="shared" si="39"/>
        <v>0</v>
      </c>
      <c r="T84" s="259"/>
      <c r="U84" s="260"/>
      <c r="V84" s="259"/>
      <c r="W84" s="260"/>
      <c r="X84" s="259"/>
      <c r="Y84" s="259">
        <f>SUM(Aizawl:Serchhip!Y84)</f>
        <v>0</v>
      </c>
      <c r="Z84" s="259">
        <f>SUM(Aizawl:Serchhip!Z84)</f>
        <v>0</v>
      </c>
      <c r="AA84" s="259">
        <f>SUM(Aizawl:Serchhip!AA84)</f>
        <v>0</v>
      </c>
      <c r="AB84" s="260">
        <f>SUM(Aizawl:Serchhip!AB84)</f>
        <v>0</v>
      </c>
      <c r="AC84" s="258"/>
      <c r="AD84" s="233" t="b">
        <f t="shared" si="29"/>
        <v>1</v>
      </c>
      <c r="AE84" s="233" t="b">
        <f t="shared" si="30"/>
        <v>1</v>
      </c>
      <c r="AF84" s="280">
        <f t="shared" si="31"/>
        <v>0</v>
      </c>
    </row>
    <row r="85" spans="1:32">
      <c r="A85" s="258">
        <f>+A84+0.01</f>
        <v>3.0399999999999991</v>
      </c>
      <c r="B85" s="258" t="s">
        <v>36</v>
      </c>
      <c r="C85" s="259">
        <f>SUM(Aizawl:Serchhip!C85)</f>
        <v>0</v>
      </c>
      <c r="D85" s="260">
        <f>SUM(Aizawl:Serchhip!D85)</f>
        <v>0</v>
      </c>
      <c r="E85" s="259">
        <f>SUM(Aizawl:Serchhip!E85)</f>
        <v>0</v>
      </c>
      <c r="F85" s="260">
        <f>SUM(Aizawl:Serchhip!F85)</f>
        <v>0</v>
      </c>
      <c r="G85" s="261" t="e">
        <f t="shared" si="27"/>
        <v>#DIV/0!</v>
      </c>
      <c r="H85" s="261" t="e">
        <f t="shared" si="28"/>
        <v>#DIV/0!</v>
      </c>
      <c r="I85" s="259"/>
      <c r="J85" s="260"/>
      <c r="K85" s="259">
        <f t="shared" si="38"/>
        <v>0</v>
      </c>
      <c r="L85" s="260">
        <f t="shared" si="38"/>
        <v>0</v>
      </c>
      <c r="M85" s="259">
        <f>SUM(Aizawl:Serchhip!M85)</f>
        <v>0</v>
      </c>
      <c r="N85" s="260">
        <f>SUM(Aizawl:Serchhip!N85)</f>
        <v>0</v>
      </c>
      <c r="O85" s="259">
        <v>0.375</v>
      </c>
      <c r="P85" s="259">
        <f>SUM(Aizawl:Serchhip!P85)</f>
        <v>9</v>
      </c>
      <c r="Q85" s="260">
        <f>SUM(Aizawl:Serchhip!Q85)</f>
        <v>3.375</v>
      </c>
      <c r="R85" s="259">
        <f t="shared" si="39"/>
        <v>9</v>
      </c>
      <c r="S85" s="260">
        <f t="shared" si="39"/>
        <v>3.375</v>
      </c>
      <c r="T85" s="259"/>
      <c r="U85" s="260"/>
      <c r="V85" s="259"/>
      <c r="W85" s="260"/>
      <c r="X85" s="259">
        <v>0.375</v>
      </c>
      <c r="Y85" s="259">
        <f>SUM(Aizawl:Serchhip!Y85)</f>
        <v>9</v>
      </c>
      <c r="Z85" s="260">
        <f>SUM(Aizawl:Serchhip!Z85)</f>
        <v>3.375</v>
      </c>
      <c r="AA85" s="259">
        <f>SUM(Aizawl:Serchhip!AA85)</f>
        <v>9</v>
      </c>
      <c r="AB85" s="301">
        <f>SUM(Aizawl:Serchhip!AB85)</f>
        <v>3.375</v>
      </c>
      <c r="AC85" s="258" t="s">
        <v>593</v>
      </c>
      <c r="AD85" s="233" t="b">
        <f>X85*Y85=Z85</f>
        <v>1</v>
      </c>
      <c r="AE85" s="233" t="b">
        <f t="shared" si="30"/>
        <v>1</v>
      </c>
      <c r="AF85" s="302">
        <f t="shared" si="31"/>
        <v>3.375</v>
      </c>
    </row>
    <row r="86" spans="1:32" s="307" customFormat="1">
      <c r="A86" s="303"/>
      <c r="B86" s="303" t="s">
        <v>37</v>
      </c>
      <c r="C86" s="304">
        <f>SUM(C82:C85)</f>
        <v>0</v>
      </c>
      <c r="D86" s="305">
        <f>SUM(D82:D85)</f>
        <v>0</v>
      </c>
      <c r="E86" s="304">
        <f>SUM(E82:E85)</f>
        <v>0</v>
      </c>
      <c r="F86" s="305">
        <f>SUM(F82:F85)</f>
        <v>0</v>
      </c>
      <c r="G86" s="306" t="e">
        <f t="shared" si="27"/>
        <v>#DIV/0!</v>
      </c>
      <c r="H86" s="306" t="e">
        <f t="shared" si="28"/>
        <v>#DIV/0!</v>
      </c>
      <c r="I86" s="304">
        <f t="shared" ref="I86:N86" si="40">SUM(I82:I85)</f>
        <v>0</v>
      </c>
      <c r="J86" s="305">
        <f t="shared" si="40"/>
        <v>0</v>
      </c>
      <c r="K86" s="304">
        <f t="shared" si="40"/>
        <v>0</v>
      </c>
      <c r="L86" s="305">
        <f t="shared" si="40"/>
        <v>0</v>
      </c>
      <c r="M86" s="304">
        <f t="shared" si="40"/>
        <v>0</v>
      </c>
      <c r="N86" s="305">
        <f t="shared" si="40"/>
        <v>0</v>
      </c>
      <c r="O86" s="304"/>
      <c r="P86" s="304">
        <f t="shared" ref="P86:W86" si="41">SUM(P82:P85)</f>
        <v>9</v>
      </c>
      <c r="Q86" s="305">
        <f t="shared" si="41"/>
        <v>3.375</v>
      </c>
      <c r="R86" s="304">
        <f t="shared" si="41"/>
        <v>9</v>
      </c>
      <c r="S86" s="305">
        <f t="shared" si="41"/>
        <v>3.375</v>
      </c>
      <c r="T86" s="304">
        <f t="shared" si="41"/>
        <v>0</v>
      </c>
      <c r="U86" s="305">
        <f t="shared" si="41"/>
        <v>0</v>
      </c>
      <c r="V86" s="304">
        <f t="shared" si="41"/>
        <v>0</v>
      </c>
      <c r="W86" s="305">
        <f t="shared" si="41"/>
        <v>0</v>
      </c>
      <c r="X86" s="304"/>
      <c r="Y86" s="304">
        <f>SUM(Y82:Y85)</f>
        <v>9</v>
      </c>
      <c r="Z86" s="305">
        <f>SUM(Z82:Z85)</f>
        <v>3.375</v>
      </c>
      <c r="AA86" s="304">
        <f>SUM(AA82:AA85)</f>
        <v>9</v>
      </c>
      <c r="AB86" s="305">
        <f>SUM(AB82:AB85)</f>
        <v>3.375</v>
      </c>
      <c r="AC86" s="303"/>
      <c r="AD86" s="233" t="b">
        <f t="shared" si="29"/>
        <v>0</v>
      </c>
      <c r="AE86" s="233" t="b">
        <f t="shared" si="30"/>
        <v>1</v>
      </c>
      <c r="AF86" s="280">
        <f>Y86*X86</f>
        <v>0</v>
      </c>
    </row>
    <row r="87" spans="1:32" s="307" customFormat="1">
      <c r="A87" s="303"/>
      <c r="B87" s="303" t="s">
        <v>38</v>
      </c>
      <c r="C87" s="304"/>
      <c r="D87" s="305"/>
      <c r="E87" s="304"/>
      <c r="F87" s="305"/>
      <c r="G87" s="261"/>
      <c r="H87" s="261"/>
      <c r="I87" s="304"/>
      <c r="J87" s="305"/>
      <c r="K87" s="304"/>
      <c r="L87" s="305"/>
      <c r="M87" s="304"/>
      <c r="N87" s="305"/>
      <c r="O87" s="304"/>
      <c r="P87" s="304"/>
      <c r="Q87" s="305"/>
      <c r="R87" s="304"/>
      <c r="S87" s="305"/>
      <c r="T87" s="304"/>
      <c r="U87" s="305"/>
      <c r="V87" s="304"/>
      <c r="W87" s="305"/>
      <c r="X87" s="304"/>
      <c r="Y87" s="304"/>
      <c r="Z87" s="305"/>
      <c r="AA87" s="304"/>
      <c r="AB87" s="305"/>
      <c r="AC87" s="303"/>
      <c r="AD87" s="233" t="b">
        <f t="shared" si="29"/>
        <v>1</v>
      </c>
      <c r="AE87" s="233" t="b">
        <f t="shared" si="30"/>
        <v>1</v>
      </c>
    </row>
    <row r="88" spans="1:32">
      <c r="A88" s="258">
        <v>3.05</v>
      </c>
      <c r="B88" s="258" t="s">
        <v>39</v>
      </c>
      <c r="C88" s="259">
        <f>SUM(Aizawl:Serchhip!C88)</f>
        <v>9</v>
      </c>
      <c r="D88" s="260">
        <f>SUM(Aizawl:Serchhip!D88)</f>
        <v>81</v>
      </c>
      <c r="E88" s="259">
        <f>SUM(Aizawl:Serchhip!E88)</f>
        <v>9</v>
      </c>
      <c r="F88" s="260">
        <f>SUM(Aizawl:Serchhip!F88)</f>
        <v>74.52000000000001</v>
      </c>
      <c r="G88" s="261">
        <f t="shared" si="27"/>
        <v>1</v>
      </c>
      <c r="H88" s="261">
        <f t="shared" si="28"/>
        <v>0.92000000000000015</v>
      </c>
      <c r="I88" s="259">
        <f t="shared" ref="I88:J132" si="42">C88-E88</f>
        <v>0</v>
      </c>
      <c r="J88" s="260">
        <f>D88-F88</f>
        <v>6.4799999999999898</v>
      </c>
      <c r="K88" s="259"/>
      <c r="L88" s="260"/>
      <c r="M88" s="259"/>
      <c r="N88" s="260"/>
      <c r="O88" s="259">
        <v>9</v>
      </c>
      <c r="P88" s="259">
        <f>SUM(Aizawl:Serchhip!P88)</f>
        <v>9</v>
      </c>
      <c r="Q88" s="260">
        <f>SUM(Aizawl:Serchhip!Q88)</f>
        <v>81</v>
      </c>
      <c r="R88" s="259">
        <f t="shared" ref="R88:S90" si="43">K88+M88+P88</f>
        <v>9</v>
      </c>
      <c r="S88" s="260">
        <f t="shared" si="43"/>
        <v>81</v>
      </c>
      <c r="T88" s="259"/>
      <c r="U88" s="260"/>
      <c r="V88" s="259"/>
      <c r="W88" s="260"/>
      <c r="X88" s="259">
        <v>9</v>
      </c>
      <c r="Y88" s="259">
        <f>SUM(Aizawl:Serchhip!Y88)</f>
        <v>9</v>
      </c>
      <c r="Z88" s="259">
        <f>SUM(Aizawl:Serchhip!Z88)</f>
        <v>81</v>
      </c>
      <c r="AA88" s="259">
        <f>SUM(Aizawl:Serchhip!AA88)</f>
        <v>9</v>
      </c>
      <c r="AB88" s="301">
        <f>SUM(Aizawl:Serchhip!AB88)</f>
        <v>81</v>
      </c>
      <c r="AC88" s="258" t="s">
        <v>593</v>
      </c>
      <c r="AD88" s="233" t="b">
        <f t="shared" si="29"/>
        <v>1</v>
      </c>
      <c r="AE88" s="233" t="b">
        <f t="shared" si="30"/>
        <v>1</v>
      </c>
      <c r="AF88" s="280">
        <f>Y88*X88</f>
        <v>81</v>
      </c>
    </row>
    <row r="89" spans="1:32">
      <c r="A89" s="258">
        <f>+A88+0.01</f>
        <v>3.0599999999999996</v>
      </c>
      <c r="B89" s="258" t="s">
        <v>40</v>
      </c>
      <c r="C89" s="259">
        <f>SUM(Aizawl:Serchhip!C89)</f>
        <v>0</v>
      </c>
      <c r="D89" s="260">
        <f>SUM(Aizawl:Serchhip!D89)</f>
        <v>0</v>
      </c>
      <c r="E89" s="259">
        <f>SUM(Aizawl:Serchhip!E89)</f>
        <v>0</v>
      </c>
      <c r="F89" s="260">
        <f>SUM(Aizawl:Serchhip!F89)</f>
        <v>0</v>
      </c>
      <c r="G89" s="261" t="e">
        <f t="shared" si="27"/>
        <v>#DIV/0!</v>
      </c>
      <c r="H89" s="261" t="e">
        <f t="shared" si="28"/>
        <v>#DIV/0!</v>
      </c>
      <c r="I89" s="259">
        <f t="shared" si="42"/>
        <v>0</v>
      </c>
      <c r="J89" s="260">
        <f t="shared" si="42"/>
        <v>0</v>
      </c>
      <c r="K89" s="259"/>
      <c r="L89" s="260"/>
      <c r="M89" s="259"/>
      <c r="N89" s="260"/>
      <c r="O89" s="259">
        <v>0.6</v>
      </c>
      <c r="P89" s="259">
        <f>SUM(Aizawl:Serchhip!P89)</f>
        <v>0</v>
      </c>
      <c r="Q89" s="260">
        <f>SUM(Aizawl:Serchhip!Q89)</f>
        <v>0</v>
      </c>
      <c r="R89" s="259">
        <f t="shared" si="43"/>
        <v>0</v>
      </c>
      <c r="S89" s="260">
        <f t="shared" si="43"/>
        <v>0</v>
      </c>
      <c r="T89" s="259"/>
      <c r="U89" s="260"/>
      <c r="V89" s="259"/>
      <c r="W89" s="260"/>
      <c r="X89" s="259">
        <v>0.6</v>
      </c>
      <c r="Y89" s="259">
        <f>SUM(Aizawl:Serchhip!Y89)</f>
        <v>0</v>
      </c>
      <c r="Z89" s="259">
        <f>SUM(Aizawl:Serchhip!Z89)</f>
        <v>0</v>
      </c>
      <c r="AA89" s="259">
        <f>SUM(Aizawl:Serchhip!AA89)</f>
        <v>0</v>
      </c>
      <c r="AB89" s="260">
        <f>SUM(Aizawl:Serchhip!AB89)</f>
        <v>0</v>
      </c>
      <c r="AC89" s="258"/>
      <c r="AD89" s="233" t="b">
        <f t="shared" si="29"/>
        <v>1</v>
      </c>
      <c r="AE89" s="233" t="b">
        <f t="shared" si="30"/>
        <v>1</v>
      </c>
      <c r="AF89" s="280">
        <f t="shared" ref="AF89:AF152" si="44">Y89*X89</f>
        <v>0</v>
      </c>
    </row>
    <row r="90" spans="1:32" ht="45">
      <c r="A90" s="258">
        <f>+A89+0.01</f>
        <v>3.0699999999999994</v>
      </c>
      <c r="B90" s="258" t="s">
        <v>41</v>
      </c>
      <c r="C90" s="259">
        <f>SUM(Aizawl:Serchhip!C90)</f>
        <v>0</v>
      </c>
      <c r="D90" s="260">
        <f>SUM(Aizawl:Serchhip!D90)</f>
        <v>0</v>
      </c>
      <c r="E90" s="259">
        <f>SUM(Aizawl:Serchhip!E90)</f>
        <v>0</v>
      </c>
      <c r="F90" s="260">
        <f>SUM(Aizawl:Serchhip!F90)</f>
        <v>0</v>
      </c>
      <c r="G90" s="261" t="e">
        <f t="shared" si="27"/>
        <v>#DIV/0!</v>
      </c>
      <c r="H90" s="261" t="e">
        <f t="shared" si="28"/>
        <v>#DIV/0!</v>
      </c>
      <c r="I90" s="259">
        <f t="shared" si="42"/>
        <v>0</v>
      </c>
      <c r="J90" s="260">
        <f t="shared" si="42"/>
        <v>0</v>
      </c>
      <c r="K90" s="259"/>
      <c r="L90" s="260"/>
      <c r="M90" s="259"/>
      <c r="N90" s="260"/>
      <c r="O90" s="259">
        <v>0.5</v>
      </c>
      <c r="P90" s="259">
        <f>SUM(Aizawl:Serchhip!P90)</f>
        <v>0</v>
      </c>
      <c r="Q90" s="260">
        <f>SUM(Aizawl:Serchhip!Q90)</f>
        <v>0</v>
      </c>
      <c r="R90" s="259">
        <f t="shared" si="43"/>
        <v>0</v>
      </c>
      <c r="S90" s="260">
        <f t="shared" si="43"/>
        <v>0</v>
      </c>
      <c r="T90" s="259"/>
      <c r="U90" s="260"/>
      <c r="V90" s="259"/>
      <c r="W90" s="301"/>
      <c r="X90" s="259">
        <v>0.5</v>
      </c>
      <c r="Y90" s="259">
        <f>SUM(Aizawl:Serchhip!Y90)</f>
        <v>0</v>
      </c>
      <c r="Z90" s="259">
        <f>SUM(Aizawl:Serchhip!Z90)</f>
        <v>0</v>
      </c>
      <c r="AA90" s="259">
        <f>SUM(Aizawl:Serchhip!AA90)</f>
        <v>0</v>
      </c>
      <c r="AB90" s="260">
        <f>SUM(Aizawl:Serchhip!AB90)</f>
        <v>0</v>
      </c>
      <c r="AC90" s="258"/>
      <c r="AD90" s="233" t="b">
        <f t="shared" si="29"/>
        <v>1</v>
      </c>
      <c r="AE90" s="233" t="b">
        <f t="shared" si="30"/>
        <v>1</v>
      </c>
      <c r="AF90" s="280">
        <f t="shared" si="44"/>
        <v>0</v>
      </c>
    </row>
    <row r="91" spans="1:32">
      <c r="A91" s="258"/>
      <c r="B91" s="258" t="s">
        <v>42</v>
      </c>
      <c r="C91" s="259"/>
      <c r="D91" s="260"/>
      <c r="E91" s="259"/>
      <c r="F91" s="260"/>
      <c r="G91" s="261"/>
      <c r="H91" s="261"/>
      <c r="I91" s="259"/>
      <c r="J91" s="260"/>
      <c r="K91" s="259"/>
      <c r="L91" s="260"/>
      <c r="M91" s="259"/>
      <c r="N91" s="260"/>
      <c r="O91" s="259"/>
      <c r="P91" s="259"/>
      <c r="Q91" s="260"/>
      <c r="R91" s="259"/>
      <c r="S91" s="260"/>
      <c r="T91" s="259"/>
      <c r="U91" s="260"/>
      <c r="V91" s="259"/>
      <c r="W91" s="260"/>
      <c r="X91" s="259"/>
      <c r="Y91" s="259">
        <f>SUM(Aizawl:Serchhip!Y91)</f>
        <v>0</v>
      </c>
      <c r="Z91" s="259">
        <f>SUM(Aizawl:Serchhip!Z91)</f>
        <v>0</v>
      </c>
      <c r="AA91" s="259">
        <f>SUM(Aizawl:Serchhip!AA91)</f>
        <v>0</v>
      </c>
      <c r="AB91" s="260">
        <f>SUM(Aizawl:Serchhip!AB91)</f>
        <v>0</v>
      </c>
      <c r="AC91" s="258"/>
      <c r="AD91" s="233" t="b">
        <f t="shared" si="29"/>
        <v>1</v>
      </c>
      <c r="AE91" s="233" t="b">
        <f t="shared" si="30"/>
        <v>1</v>
      </c>
      <c r="AF91" s="280">
        <f t="shared" si="44"/>
        <v>0</v>
      </c>
    </row>
    <row r="92" spans="1:32">
      <c r="A92" s="258" t="s">
        <v>43</v>
      </c>
      <c r="B92" s="258" t="s">
        <v>44</v>
      </c>
      <c r="C92" s="259">
        <f>SUM(Aizawl:Serchhip!C92)</f>
        <v>9</v>
      </c>
      <c r="D92" s="260">
        <f>SUM(Aizawl:Serchhip!D92)</f>
        <v>27</v>
      </c>
      <c r="E92" s="259">
        <f>SUM(Aizawl:Serchhip!E92)</f>
        <v>9</v>
      </c>
      <c r="F92" s="260">
        <f>SUM(Aizawl:Serchhip!F92)</f>
        <v>27</v>
      </c>
      <c r="G92" s="261">
        <f t="shared" si="27"/>
        <v>1</v>
      </c>
      <c r="H92" s="261">
        <f t="shared" si="28"/>
        <v>1</v>
      </c>
      <c r="I92" s="259">
        <f t="shared" si="42"/>
        <v>0</v>
      </c>
      <c r="J92" s="260">
        <f t="shared" si="42"/>
        <v>0</v>
      </c>
      <c r="K92" s="259"/>
      <c r="L92" s="260"/>
      <c r="M92" s="259"/>
      <c r="N92" s="260"/>
      <c r="O92" s="259">
        <v>3</v>
      </c>
      <c r="P92" s="259">
        <f>SUM(Aizawl:Serchhip!P92)</f>
        <v>9</v>
      </c>
      <c r="Q92" s="260">
        <f>SUM(Aizawl:Serchhip!Q92)</f>
        <v>27</v>
      </c>
      <c r="R92" s="259">
        <f t="shared" ref="R92:R108" si="45">K92+M92+P92</f>
        <v>9</v>
      </c>
      <c r="S92" s="260">
        <f t="shared" ref="S92:S108" si="46">L92+N92+Q92</f>
        <v>27</v>
      </c>
      <c r="T92" s="259"/>
      <c r="U92" s="260"/>
      <c r="V92" s="259"/>
      <c r="W92" s="260"/>
      <c r="X92" s="259">
        <v>3</v>
      </c>
      <c r="Y92" s="259">
        <f>SUM(Aizawl:Serchhip!Y92)</f>
        <v>9</v>
      </c>
      <c r="Z92" s="259">
        <f>SUM(Aizawl:Serchhip!Z92)</f>
        <v>27</v>
      </c>
      <c r="AA92" s="259">
        <f>SUM(Aizawl:Serchhip!AA92)</f>
        <v>9</v>
      </c>
      <c r="AB92" s="260">
        <f>SUM(Aizawl:Serchhip!AB92)</f>
        <v>27</v>
      </c>
      <c r="AC92" s="258" t="s">
        <v>378</v>
      </c>
      <c r="AD92" s="233" t="b">
        <f t="shared" si="29"/>
        <v>1</v>
      </c>
      <c r="AE92" s="233" t="b">
        <f t="shared" si="30"/>
        <v>1</v>
      </c>
      <c r="AF92" s="280">
        <f t="shared" si="44"/>
        <v>27</v>
      </c>
    </row>
    <row r="93" spans="1:32" ht="30">
      <c r="A93" s="258" t="s">
        <v>45</v>
      </c>
      <c r="B93" s="258" t="s">
        <v>46</v>
      </c>
      <c r="C93" s="259">
        <f>SUM(Aizawl:Serchhip!C93)</f>
        <v>0</v>
      </c>
      <c r="D93" s="260">
        <f>SUM(Aizawl:Serchhip!D93)</f>
        <v>0</v>
      </c>
      <c r="E93" s="259">
        <f>SUM(Aizawl:Serchhip!E93)</f>
        <v>0</v>
      </c>
      <c r="F93" s="260">
        <f>SUM(Aizawl:Serchhip!F93)</f>
        <v>0</v>
      </c>
      <c r="G93" s="261" t="e">
        <f t="shared" si="27"/>
        <v>#DIV/0!</v>
      </c>
      <c r="H93" s="261" t="e">
        <f t="shared" si="28"/>
        <v>#DIV/0!</v>
      </c>
      <c r="I93" s="259">
        <f t="shared" si="42"/>
        <v>0</v>
      </c>
      <c r="J93" s="260">
        <f t="shared" si="42"/>
        <v>0</v>
      </c>
      <c r="K93" s="259"/>
      <c r="L93" s="260"/>
      <c r="M93" s="259"/>
      <c r="N93" s="260"/>
      <c r="O93" s="259">
        <v>9.6</v>
      </c>
      <c r="P93" s="259">
        <f>SUM(Aizawl:Serchhip!P93)</f>
        <v>0</v>
      </c>
      <c r="Q93" s="260">
        <f>SUM(Aizawl:Serchhip!Q93)</f>
        <v>0</v>
      </c>
      <c r="R93" s="259">
        <f t="shared" si="45"/>
        <v>0</v>
      </c>
      <c r="S93" s="260">
        <f t="shared" si="46"/>
        <v>0</v>
      </c>
      <c r="T93" s="259"/>
      <c r="U93" s="260"/>
      <c r="V93" s="259"/>
      <c r="W93" s="260"/>
      <c r="X93" s="259">
        <v>9.6</v>
      </c>
      <c r="Y93" s="259">
        <f>SUM(Aizawl:Serchhip!Y93)</f>
        <v>0</v>
      </c>
      <c r="Z93" s="259">
        <f>SUM(Aizawl:Serchhip!Z93)</f>
        <v>0</v>
      </c>
      <c r="AA93" s="259">
        <f>SUM(Aizawl:Serchhip!AA93)</f>
        <v>0</v>
      </c>
      <c r="AB93" s="260">
        <f>SUM(Aizawl:Serchhip!AB93)</f>
        <v>0</v>
      </c>
      <c r="AC93" s="258"/>
      <c r="AD93" s="233" t="b">
        <f t="shared" si="29"/>
        <v>1</v>
      </c>
      <c r="AE93" s="233" t="b">
        <f t="shared" si="30"/>
        <v>1</v>
      </c>
      <c r="AF93" s="280">
        <f t="shared" si="44"/>
        <v>0</v>
      </c>
    </row>
    <row r="94" spans="1:32" ht="45">
      <c r="A94" s="258" t="s">
        <v>47</v>
      </c>
      <c r="B94" s="258" t="s">
        <v>48</v>
      </c>
      <c r="C94" s="259">
        <f>SUM(Aizawl:Serchhip!C94)</f>
        <v>0</v>
      </c>
      <c r="D94" s="260">
        <f>SUM(Aizawl:Serchhip!D94)</f>
        <v>0</v>
      </c>
      <c r="E94" s="259">
        <f>SUM(Aizawl:Serchhip!E94)</f>
        <v>0</v>
      </c>
      <c r="F94" s="260">
        <f>SUM(Aizawl:Serchhip!F94)</f>
        <v>0</v>
      </c>
      <c r="G94" s="261" t="e">
        <f t="shared" si="27"/>
        <v>#DIV/0!</v>
      </c>
      <c r="H94" s="261" t="e">
        <f t="shared" si="28"/>
        <v>#DIV/0!</v>
      </c>
      <c r="I94" s="259">
        <f t="shared" si="42"/>
        <v>0</v>
      </c>
      <c r="J94" s="260">
        <f t="shared" si="42"/>
        <v>0</v>
      </c>
      <c r="K94" s="259"/>
      <c r="L94" s="260"/>
      <c r="M94" s="259"/>
      <c r="N94" s="260"/>
      <c r="O94" s="259">
        <v>2.88</v>
      </c>
      <c r="P94" s="259">
        <f>SUM(Aizawl:Serchhip!P94)</f>
        <v>0</v>
      </c>
      <c r="Q94" s="260">
        <f>SUM(Aizawl:Serchhip!Q94)</f>
        <v>0</v>
      </c>
      <c r="R94" s="259">
        <f t="shared" si="45"/>
        <v>0</v>
      </c>
      <c r="S94" s="260">
        <f t="shared" si="46"/>
        <v>0</v>
      </c>
      <c r="T94" s="259"/>
      <c r="U94" s="260"/>
      <c r="V94" s="259"/>
      <c r="W94" s="260"/>
      <c r="X94" s="259">
        <v>2.88</v>
      </c>
      <c r="Y94" s="259">
        <f>SUM(Aizawl:Serchhip!Y94)</f>
        <v>0</v>
      </c>
      <c r="Z94" s="259">
        <f>SUM(Aizawl:Serchhip!Z94)</f>
        <v>0</v>
      </c>
      <c r="AA94" s="259">
        <f>SUM(Aizawl:Serchhip!AA94)</f>
        <v>0</v>
      </c>
      <c r="AB94" s="260">
        <f>SUM(Aizawl:Serchhip!AB94)</f>
        <v>0</v>
      </c>
      <c r="AC94" s="258"/>
      <c r="AD94" s="233" t="b">
        <f t="shared" si="29"/>
        <v>1</v>
      </c>
      <c r="AE94" s="233" t="b">
        <f t="shared" si="30"/>
        <v>1</v>
      </c>
      <c r="AF94" s="280">
        <f t="shared" si="44"/>
        <v>0</v>
      </c>
    </row>
    <row r="95" spans="1:32" ht="30">
      <c r="A95" s="258" t="s">
        <v>49</v>
      </c>
      <c r="B95" s="258" t="s">
        <v>50</v>
      </c>
      <c r="C95" s="259">
        <f>SUM(Aizawl:Serchhip!C95)</f>
        <v>9</v>
      </c>
      <c r="D95" s="260">
        <f>SUM(Aizawl:Serchhip!D95)</f>
        <v>13.5</v>
      </c>
      <c r="E95" s="259">
        <f>SUM(Aizawl:Serchhip!E95)</f>
        <v>9</v>
      </c>
      <c r="F95" s="260">
        <f>SUM(Aizawl:Serchhip!F95)</f>
        <v>13.5</v>
      </c>
      <c r="G95" s="261">
        <f t="shared" si="27"/>
        <v>1</v>
      </c>
      <c r="H95" s="261">
        <f t="shared" si="28"/>
        <v>1</v>
      </c>
      <c r="I95" s="259">
        <f t="shared" si="42"/>
        <v>0</v>
      </c>
      <c r="J95" s="260">
        <f t="shared" si="42"/>
        <v>0</v>
      </c>
      <c r="K95" s="259"/>
      <c r="L95" s="260"/>
      <c r="M95" s="259"/>
      <c r="N95" s="260"/>
      <c r="O95" s="259">
        <v>1.5</v>
      </c>
      <c r="P95" s="259">
        <f>SUM(Aizawl:Serchhip!P95)</f>
        <v>9</v>
      </c>
      <c r="Q95" s="260">
        <f>SUM(Aizawl:Serchhip!Q95)</f>
        <v>13.5</v>
      </c>
      <c r="R95" s="259">
        <f t="shared" si="45"/>
        <v>9</v>
      </c>
      <c r="S95" s="260">
        <f t="shared" si="46"/>
        <v>13.5</v>
      </c>
      <c r="T95" s="259"/>
      <c r="U95" s="260"/>
      <c r="V95" s="259"/>
      <c r="W95" s="260"/>
      <c r="X95" s="259">
        <v>1.5</v>
      </c>
      <c r="Y95" s="259">
        <f>SUM(Aizawl:Serchhip!Y95)</f>
        <v>9</v>
      </c>
      <c r="Z95" s="259">
        <f>SUM(Aizawl:Serchhip!Z95)</f>
        <v>13.5</v>
      </c>
      <c r="AA95" s="259">
        <f>SUM(Aizawl:Serchhip!AA95)</f>
        <v>9</v>
      </c>
      <c r="AB95" s="260">
        <f>SUM(Aizawl:Serchhip!AB95)</f>
        <v>13.5</v>
      </c>
      <c r="AC95" s="258" t="s">
        <v>378</v>
      </c>
      <c r="AD95" s="233" t="b">
        <f t="shared" si="29"/>
        <v>1</v>
      </c>
      <c r="AE95" s="233" t="b">
        <f t="shared" si="30"/>
        <v>1</v>
      </c>
      <c r="AF95" s="280">
        <f t="shared" si="44"/>
        <v>13.5</v>
      </c>
    </row>
    <row r="96" spans="1:32" ht="30">
      <c r="A96" s="258" t="s">
        <v>51</v>
      </c>
      <c r="B96" s="258" t="s">
        <v>52</v>
      </c>
      <c r="C96" s="259">
        <f>SUM(Aizawl:Serchhip!C96)</f>
        <v>9</v>
      </c>
      <c r="D96" s="260">
        <f>SUM(Aizawl:Serchhip!D96)</f>
        <v>10.799999999999999</v>
      </c>
      <c r="E96" s="259">
        <f>SUM(Aizawl:Serchhip!E96)</f>
        <v>9</v>
      </c>
      <c r="F96" s="260">
        <f>SUM(Aizawl:Serchhip!F96)</f>
        <v>10.799999999999999</v>
      </c>
      <c r="G96" s="261">
        <f t="shared" si="27"/>
        <v>1</v>
      </c>
      <c r="H96" s="261">
        <f t="shared" si="28"/>
        <v>1</v>
      </c>
      <c r="I96" s="259">
        <f t="shared" si="42"/>
        <v>0</v>
      </c>
      <c r="J96" s="260">
        <f t="shared" si="42"/>
        <v>0</v>
      </c>
      <c r="K96" s="259"/>
      <c r="L96" s="260"/>
      <c r="M96" s="259"/>
      <c r="N96" s="260"/>
      <c r="O96" s="259">
        <v>1.2</v>
      </c>
      <c r="P96" s="259">
        <f>SUM(Aizawl:Serchhip!P96)</f>
        <v>9</v>
      </c>
      <c r="Q96" s="260">
        <f>SUM(Aizawl:Serchhip!Q96)</f>
        <v>10.799999999999999</v>
      </c>
      <c r="R96" s="259">
        <f t="shared" si="45"/>
        <v>9</v>
      </c>
      <c r="S96" s="260">
        <f t="shared" si="46"/>
        <v>10.799999999999999</v>
      </c>
      <c r="T96" s="259"/>
      <c r="U96" s="260"/>
      <c r="V96" s="259"/>
      <c r="W96" s="260"/>
      <c r="X96" s="259">
        <v>1.2</v>
      </c>
      <c r="Y96" s="259">
        <f>SUM(Aizawl:Serchhip!Y96)</f>
        <v>9</v>
      </c>
      <c r="Z96" s="259">
        <f>SUM(Aizawl:Serchhip!Z96)</f>
        <v>10.799999999999999</v>
      </c>
      <c r="AA96" s="259">
        <f>SUM(Aizawl:Serchhip!AA96)</f>
        <v>9</v>
      </c>
      <c r="AB96" s="260">
        <f>SUM(Aizawl:Serchhip!AB96)</f>
        <v>10.799999999999999</v>
      </c>
      <c r="AC96" s="258" t="s">
        <v>378</v>
      </c>
      <c r="AD96" s="233" t="b">
        <f t="shared" si="29"/>
        <v>1</v>
      </c>
      <c r="AE96" s="233" t="b">
        <f t="shared" si="30"/>
        <v>1</v>
      </c>
      <c r="AF96" s="280">
        <f t="shared" si="44"/>
        <v>10.799999999999999</v>
      </c>
    </row>
    <row r="97" spans="1:32" ht="30">
      <c r="A97" s="258" t="s">
        <v>53</v>
      </c>
      <c r="B97" s="258" t="s">
        <v>54</v>
      </c>
      <c r="C97" s="259">
        <f>SUM(Aizawl:Serchhip!C97)</f>
        <v>9</v>
      </c>
      <c r="D97" s="260">
        <f>SUM(Aizawl:Serchhip!D97)</f>
        <v>10.799999999999999</v>
      </c>
      <c r="E97" s="259">
        <f>SUM(Aizawl:Serchhip!E97)</f>
        <v>9</v>
      </c>
      <c r="F97" s="260">
        <f>SUM(Aizawl:Serchhip!F97)</f>
        <v>10.799999999999999</v>
      </c>
      <c r="G97" s="261">
        <f t="shared" si="27"/>
        <v>1</v>
      </c>
      <c r="H97" s="261">
        <f t="shared" si="28"/>
        <v>1</v>
      </c>
      <c r="I97" s="259">
        <f t="shared" si="42"/>
        <v>0</v>
      </c>
      <c r="J97" s="260">
        <f t="shared" si="42"/>
        <v>0</v>
      </c>
      <c r="K97" s="259"/>
      <c r="L97" s="260"/>
      <c r="M97" s="259"/>
      <c r="N97" s="260"/>
      <c r="O97" s="259">
        <v>1.2</v>
      </c>
      <c r="P97" s="259">
        <f>SUM(Aizawl:Serchhip!P97)</f>
        <v>9</v>
      </c>
      <c r="Q97" s="260">
        <f>SUM(Aizawl:Serchhip!Q97)</f>
        <v>10.799999999999999</v>
      </c>
      <c r="R97" s="259">
        <f t="shared" si="45"/>
        <v>9</v>
      </c>
      <c r="S97" s="260">
        <f t="shared" si="46"/>
        <v>10.799999999999999</v>
      </c>
      <c r="T97" s="259"/>
      <c r="U97" s="260"/>
      <c r="V97" s="259"/>
      <c r="W97" s="260"/>
      <c r="X97" s="259">
        <v>1.2</v>
      </c>
      <c r="Y97" s="259">
        <f>SUM(Aizawl:Serchhip!Y97)</f>
        <v>9</v>
      </c>
      <c r="Z97" s="259">
        <f>SUM(Aizawl:Serchhip!Z97)</f>
        <v>10.799999999999999</v>
      </c>
      <c r="AA97" s="259">
        <f>SUM(Aizawl:Serchhip!AA97)</f>
        <v>9</v>
      </c>
      <c r="AB97" s="260">
        <f>SUM(Aizawl:Serchhip!AB97)</f>
        <v>10.799999999999999</v>
      </c>
      <c r="AC97" s="258" t="s">
        <v>378</v>
      </c>
      <c r="AD97" s="233" t="b">
        <f t="shared" si="29"/>
        <v>1</v>
      </c>
      <c r="AE97" s="233" t="b">
        <f t="shared" si="30"/>
        <v>1</v>
      </c>
      <c r="AF97" s="280">
        <f t="shared" si="44"/>
        <v>10.799999999999999</v>
      </c>
    </row>
    <row r="98" spans="1:32" ht="45">
      <c r="A98" s="258" t="s">
        <v>55</v>
      </c>
      <c r="B98" s="258" t="s">
        <v>56</v>
      </c>
      <c r="C98" s="259">
        <f>SUM(Aizawl:Serchhip!C98)</f>
        <v>9</v>
      </c>
      <c r="D98" s="260">
        <f>SUM(Aizawl:Serchhip!D98)</f>
        <v>16.200000000000003</v>
      </c>
      <c r="E98" s="259">
        <f>SUM(Aizawl:Serchhip!E98)</f>
        <v>9</v>
      </c>
      <c r="F98" s="260">
        <f>SUM(Aizawl:Serchhip!F98)</f>
        <v>16.200000000000003</v>
      </c>
      <c r="G98" s="261">
        <f t="shared" si="27"/>
        <v>1</v>
      </c>
      <c r="H98" s="261">
        <f t="shared" si="28"/>
        <v>1</v>
      </c>
      <c r="I98" s="259">
        <f t="shared" si="42"/>
        <v>0</v>
      </c>
      <c r="J98" s="260">
        <f t="shared" si="42"/>
        <v>0</v>
      </c>
      <c r="K98" s="259"/>
      <c r="L98" s="260"/>
      <c r="M98" s="259"/>
      <c r="N98" s="260"/>
      <c r="O98" s="259">
        <v>1.8</v>
      </c>
      <c r="P98" s="259">
        <f>SUM(Aizawl:Serchhip!P98)</f>
        <v>9</v>
      </c>
      <c r="Q98" s="260">
        <f>SUM(Aizawl:Serchhip!Q98)</f>
        <v>16.200000000000003</v>
      </c>
      <c r="R98" s="259">
        <f t="shared" si="45"/>
        <v>9</v>
      </c>
      <c r="S98" s="260">
        <f t="shared" si="46"/>
        <v>16.200000000000003</v>
      </c>
      <c r="T98" s="259"/>
      <c r="U98" s="260"/>
      <c r="V98" s="259"/>
      <c r="W98" s="260"/>
      <c r="X98" s="259">
        <v>1.8</v>
      </c>
      <c r="Y98" s="259">
        <f>SUM(Aizawl:Serchhip!Y98)</f>
        <v>9</v>
      </c>
      <c r="Z98" s="259">
        <f>SUM(Aizawl:Serchhip!Z98)</f>
        <v>16.200000000000003</v>
      </c>
      <c r="AA98" s="259">
        <f>SUM(Aizawl:Serchhip!AA98)</f>
        <v>9</v>
      </c>
      <c r="AB98" s="260">
        <f>SUM(Aizawl:Serchhip!AB98)</f>
        <v>16.200000000000003</v>
      </c>
      <c r="AC98" s="258" t="s">
        <v>378</v>
      </c>
      <c r="AD98" s="233" t="b">
        <f t="shared" si="29"/>
        <v>1</v>
      </c>
      <c r="AE98" s="233" t="b">
        <f t="shared" si="30"/>
        <v>1</v>
      </c>
      <c r="AF98" s="280">
        <f t="shared" si="44"/>
        <v>16.2</v>
      </c>
    </row>
    <row r="99" spans="1:32" ht="30">
      <c r="A99" s="258">
        <v>3.08</v>
      </c>
      <c r="B99" s="258" t="s">
        <v>57</v>
      </c>
      <c r="C99" s="259">
        <f>SUM(Aizawl:Serchhip!C99)</f>
        <v>0</v>
      </c>
      <c r="D99" s="260">
        <f>SUM(Aizawl:Serchhip!D99)</f>
        <v>0</v>
      </c>
      <c r="E99" s="259">
        <f>SUM(Aizawl:Serchhip!E99)</f>
        <v>0</v>
      </c>
      <c r="F99" s="260">
        <f>SUM(Aizawl:Serchhip!F99)</f>
        <v>0</v>
      </c>
      <c r="G99" s="261" t="e">
        <f t="shared" si="27"/>
        <v>#DIV/0!</v>
      </c>
      <c r="H99" s="261" t="e">
        <f t="shared" si="28"/>
        <v>#DIV/0!</v>
      </c>
      <c r="I99" s="259">
        <f t="shared" si="42"/>
        <v>0</v>
      </c>
      <c r="J99" s="260">
        <f t="shared" si="42"/>
        <v>0</v>
      </c>
      <c r="K99" s="259"/>
      <c r="L99" s="260"/>
      <c r="M99" s="259"/>
      <c r="N99" s="260"/>
      <c r="O99" s="259">
        <v>0.5</v>
      </c>
      <c r="P99" s="259">
        <f>SUM(Aizawl:Serchhip!P99)</f>
        <v>0</v>
      </c>
      <c r="Q99" s="260">
        <f>SUM(Aizawl:Serchhip!Q99)</f>
        <v>0</v>
      </c>
      <c r="R99" s="259">
        <f t="shared" si="45"/>
        <v>0</v>
      </c>
      <c r="S99" s="260">
        <f t="shared" si="46"/>
        <v>0</v>
      </c>
      <c r="T99" s="259"/>
      <c r="U99" s="260"/>
      <c r="V99" s="259"/>
      <c r="W99" s="260"/>
      <c r="X99" s="259">
        <v>0.5</v>
      </c>
      <c r="Y99" s="259">
        <f>SUM(Aizawl:Serchhip!Y99)</f>
        <v>0</v>
      </c>
      <c r="Z99" s="259">
        <f>SUM(Aizawl:Serchhip!Z99)</f>
        <v>0</v>
      </c>
      <c r="AA99" s="259">
        <f>SUM(Aizawl:Serchhip!AA99)</f>
        <v>0</v>
      </c>
      <c r="AB99" s="260">
        <f>SUM(Aizawl:Serchhip!AB99)</f>
        <v>0</v>
      </c>
      <c r="AC99" s="258"/>
      <c r="AD99" s="233" t="b">
        <f t="shared" si="29"/>
        <v>1</v>
      </c>
      <c r="AE99" s="233" t="b">
        <f t="shared" si="30"/>
        <v>1</v>
      </c>
      <c r="AF99" s="280">
        <f t="shared" si="44"/>
        <v>0</v>
      </c>
    </row>
    <row r="100" spans="1:32" ht="30">
      <c r="A100" s="258">
        <f t="shared" ref="A100:A107" si="47">+A99+0.01</f>
        <v>3.09</v>
      </c>
      <c r="B100" s="258" t="s">
        <v>58</v>
      </c>
      <c r="C100" s="259">
        <f>SUM(Aizawl:Serchhip!C100)</f>
        <v>9</v>
      </c>
      <c r="D100" s="260">
        <f>SUM(Aizawl:Serchhip!D100)</f>
        <v>4.5</v>
      </c>
      <c r="E100" s="259">
        <f>SUM(Aizawl:Serchhip!E100)</f>
        <v>9</v>
      </c>
      <c r="F100" s="260">
        <f>SUM(Aizawl:Serchhip!F100)</f>
        <v>4.1849999999999996</v>
      </c>
      <c r="G100" s="261">
        <f t="shared" si="27"/>
        <v>1</v>
      </c>
      <c r="H100" s="261">
        <f t="shared" si="28"/>
        <v>0.92999999999999994</v>
      </c>
      <c r="I100" s="259">
        <f t="shared" si="42"/>
        <v>0</v>
      </c>
      <c r="J100" s="260">
        <f t="shared" si="42"/>
        <v>0.31500000000000039</v>
      </c>
      <c r="K100" s="259"/>
      <c r="L100" s="260"/>
      <c r="M100" s="259"/>
      <c r="N100" s="260"/>
      <c r="O100" s="259">
        <v>0.5</v>
      </c>
      <c r="P100" s="259">
        <f>SUM(Aizawl:Serchhip!P100)</f>
        <v>9</v>
      </c>
      <c r="Q100" s="260">
        <f>SUM(Aizawl:Serchhip!Q100)</f>
        <v>4.5</v>
      </c>
      <c r="R100" s="259">
        <f t="shared" si="45"/>
        <v>9</v>
      </c>
      <c r="S100" s="260">
        <f t="shared" si="46"/>
        <v>4.5</v>
      </c>
      <c r="T100" s="259"/>
      <c r="U100" s="260"/>
      <c r="V100" s="259"/>
      <c r="W100" s="260"/>
      <c r="X100" s="259">
        <v>0.5</v>
      </c>
      <c r="Y100" s="259">
        <f>SUM(Aizawl:Serchhip!Y100)</f>
        <v>9</v>
      </c>
      <c r="Z100" s="259">
        <f>SUM(Aizawl:Serchhip!Z100)</f>
        <v>4.5</v>
      </c>
      <c r="AA100" s="259">
        <f>SUM(Aizawl:Serchhip!AA100)</f>
        <v>9</v>
      </c>
      <c r="AB100" s="260">
        <f>SUM(Aizawl:Serchhip!AB100)</f>
        <v>4.5</v>
      </c>
      <c r="AC100" s="258" t="s">
        <v>378</v>
      </c>
      <c r="AD100" s="233" t="b">
        <f t="shared" si="29"/>
        <v>1</v>
      </c>
      <c r="AE100" s="233" t="b">
        <f t="shared" si="30"/>
        <v>1</v>
      </c>
      <c r="AF100" s="280">
        <f t="shared" si="44"/>
        <v>4.5</v>
      </c>
    </row>
    <row r="101" spans="1:32" ht="30">
      <c r="A101" s="258">
        <f t="shared" si="47"/>
        <v>3.0999999999999996</v>
      </c>
      <c r="B101" s="258" t="s">
        <v>59</v>
      </c>
      <c r="C101" s="259">
        <f>SUM(Aizawl:Serchhip!C101)</f>
        <v>9</v>
      </c>
      <c r="D101" s="260">
        <f>SUM(Aizawl:Serchhip!D101)</f>
        <v>5.625</v>
      </c>
      <c r="E101" s="259">
        <f>SUM(Aizawl:Serchhip!E101)</f>
        <v>9</v>
      </c>
      <c r="F101" s="260">
        <f>SUM(Aizawl:Serchhip!F101)</f>
        <v>2.8687500000000004</v>
      </c>
      <c r="G101" s="261">
        <f t="shared" si="27"/>
        <v>1</v>
      </c>
      <c r="H101" s="261">
        <f t="shared" si="28"/>
        <v>0.51</v>
      </c>
      <c r="I101" s="259">
        <f t="shared" si="42"/>
        <v>0</v>
      </c>
      <c r="J101" s="260">
        <f t="shared" si="42"/>
        <v>2.7562499999999996</v>
      </c>
      <c r="K101" s="259"/>
      <c r="L101" s="260"/>
      <c r="M101" s="259"/>
      <c r="N101" s="260"/>
      <c r="O101" s="259">
        <v>0.625</v>
      </c>
      <c r="P101" s="259">
        <f>SUM(Aizawl:Serchhip!P101)</f>
        <v>9</v>
      </c>
      <c r="Q101" s="260">
        <f>SUM(Aizawl:Serchhip!Q101)</f>
        <v>5.625</v>
      </c>
      <c r="R101" s="259">
        <f t="shared" si="45"/>
        <v>9</v>
      </c>
      <c r="S101" s="260">
        <f t="shared" si="46"/>
        <v>5.625</v>
      </c>
      <c r="T101" s="259"/>
      <c r="U101" s="260"/>
      <c r="V101" s="259"/>
      <c r="W101" s="260"/>
      <c r="X101" s="259">
        <v>0.625</v>
      </c>
      <c r="Y101" s="259">
        <f>SUM(Aizawl:Serchhip!Y101)</f>
        <v>9</v>
      </c>
      <c r="Z101" s="259">
        <f>SUM(Aizawl:Serchhip!Z101)</f>
        <v>5.625</v>
      </c>
      <c r="AA101" s="259">
        <f>SUM(Aizawl:Serchhip!AA101)</f>
        <v>9</v>
      </c>
      <c r="AB101" s="260">
        <f>SUM(Aizawl:Serchhip!AB101)</f>
        <v>5.625</v>
      </c>
      <c r="AC101" s="258" t="s">
        <v>378</v>
      </c>
      <c r="AD101" s="233" t="b">
        <f t="shared" si="29"/>
        <v>1</v>
      </c>
      <c r="AE101" s="233" t="b">
        <f t="shared" si="30"/>
        <v>1</v>
      </c>
      <c r="AF101" s="280">
        <f t="shared" si="44"/>
        <v>5.625</v>
      </c>
    </row>
    <row r="102" spans="1:32">
      <c r="A102" s="258">
        <f t="shared" si="47"/>
        <v>3.1099999999999994</v>
      </c>
      <c r="B102" s="258" t="s">
        <v>60</v>
      </c>
      <c r="C102" s="259">
        <f>SUM(Aizawl:Serchhip!C102)</f>
        <v>9</v>
      </c>
      <c r="D102" s="260">
        <f>SUM(Aizawl:Serchhip!D102)</f>
        <v>3.375</v>
      </c>
      <c r="E102" s="259">
        <f>SUM(Aizawl:Serchhip!E102)</f>
        <v>9</v>
      </c>
      <c r="F102" s="260">
        <f>SUM(Aizawl:Serchhip!F102)</f>
        <v>2.2275</v>
      </c>
      <c r="G102" s="261">
        <f t="shared" si="27"/>
        <v>1</v>
      </c>
      <c r="H102" s="261">
        <f t="shared" si="28"/>
        <v>0.66</v>
      </c>
      <c r="I102" s="259">
        <f t="shared" si="42"/>
        <v>0</v>
      </c>
      <c r="J102" s="260">
        <f t="shared" si="42"/>
        <v>1.1475</v>
      </c>
      <c r="K102" s="259"/>
      <c r="L102" s="260"/>
      <c r="M102" s="259"/>
      <c r="N102" s="260"/>
      <c r="O102" s="259">
        <v>0.375</v>
      </c>
      <c r="P102" s="259">
        <f>SUM(Aizawl:Serchhip!P102)</f>
        <v>9</v>
      </c>
      <c r="Q102" s="260">
        <f>SUM(Aizawl:Serchhip!Q102)</f>
        <v>3.375</v>
      </c>
      <c r="R102" s="259">
        <f t="shared" si="45"/>
        <v>9</v>
      </c>
      <c r="S102" s="260">
        <f t="shared" si="46"/>
        <v>3.375</v>
      </c>
      <c r="T102" s="259"/>
      <c r="U102" s="260"/>
      <c r="V102" s="259"/>
      <c r="W102" s="260"/>
      <c r="X102" s="259">
        <v>0.375</v>
      </c>
      <c r="Y102" s="259">
        <f>SUM(Aizawl:Serchhip!Y102)</f>
        <v>9</v>
      </c>
      <c r="Z102" s="259">
        <f>SUM(Aizawl:Serchhip!Z102)</f>
        <v>3.375</v>
      </c>
      <c r="AA102" s="259">
        <f>SUM(Aizawl:Serchhip!AA102)</f>
        <v>9</v>
      </c>
      <c r="AB102" s="260">
        <f>SUM(Aizawl:Serchhip!AB102)</f>
        <v>3.375</v>
      </c>
      <c r="AC102" s="258" t="s">
        <v>378</v>
      </c>
      <c r="AD102" s="233" t="b">
        <f t="shared" si="29"/>
        <v>1</v>
      </c>
      <c r="AE102" s="233" t="b">
        <f t="shared" si="30"/>
        <v>1</v>
      </c>
      <c r="AF102" s="280">
        <f t="shared" si="44"/>
        <v>3.375</v>
      </c>
    </row>
    <row r="103" spans="1:32">
      <c r="A103" s="258">
        <f t="shared" si="47"/>
        <v>3.1199999999999992</v>
      </c>
      <c r="B103" s="258" t="s">
        <v>61</v>
      </c>
      <c r="C103" s="259">
        <f>SUM(Aizawl:Serchhip!C103)</f>
        <v>9</v>
      </c>
      <c r="D103" s="260">
        <f>SUM(Aizawl:Serchhip!D103)</f>
        <v>3.375</v>
      </c>
      <c r="E103" s="259">
        <f>SUM(Aizawl:Serchhip!E103)</f>
        <v>9</v>
      </c>
      <c r="F103" s="260">
        <f>SUM(Aizawl:Serchhip!F103)</f>
        <v>2.2275</v>
      </c>
      <c r="G103" s="261">
        <f t="shared" si="27"/>
        <v>1</v>
      </c>
      <c r="H103" s="261">
        <f t="shared" si="28"/>
        <v>0.66</v>
      </c>
      <c r="I103" s="259">
        <f t="shared" si="42"/>
        <v>0</v>
      </c>
      <c r="J103" s="260">
        <f t="shared" si="42"/>
        <v>1.1475</v>
      </c>
      <c r="K103" s="259"/>
      <c r="L103" s="260"/>
      <c r="M103" s="259"/>
      <c r="N103" s="260"/>
      <c r="O103" s="259">
        <v>0.375</v>
      </c>
      <c r="P103" s="259">
        <f>SUM(Aizawl:Serchhip!P103)</f>
        <v>9</v>
      </c>
      <c r="Q103" s="260">
        <f>SUM(Aizawl:Serchhip!Q103)</f>
        <v>3.375</v>
      </c>
      <c r="R103" s="259">
        <f t="shared" si="45"/>
        <v>9</v>
      </c>
      <c r="S103" s="260">
        <f t="shared" si="46"/>
        <v>3.375</v>
      </c>
      <c r="T103" s="259"/>
      <c r="U103" s="260"/>
      <c r="V103" s="259"/>
      <c r="W103" s="260"/>
      <c r="X103" s="259">
        <v>0.375</v>
      </c>
      <c r="Y103" s="259">
        <f>SUM(Aizawl:Serchhip!Y103)</f>
        <v>9</v>
      </c>
      <c r="Z103" s="259">
        <f>SUM(Aizawl:Serchhip!Z103)</f>
        <v>3.375</v>
      </c>
      <c r="AA103" s="259">
        <f>SUM(Aizawl:Serchhip!AA103)</f>
        <v>9</v>
      </c>
      <c r="AB103" s="260">
        <f>SUM(Aizawl:Serchhip!AB103)</f>
        <v>3.375</v>
      </c>
      <c r="AC103" s="258" t="s">
        <v>378</v>
      </c>
      <c r="AD103" s="233" t="b">
        <f t="shared" si="29"/>
        <v>1</v>
      </c>
      <c r="AE103" s="233" t="b">
        <f t="shared" si="30"/>
        <v>1</v>
      </c>
      <c r="AF103" s="280">
        <f t="shared" si="44"/>
        <v>3.375</v>
      </c>
    </row>
    <row r="104" spans="1:32" ht="30">
      <c r="A104" s="258">
        <f t="shared" si="47"/>
        <v>3.129999999999999</v>
      </c>
      <c r="B104" s="258" t="s">
        <v>62</v>
      </c>
      <c r="C104" s="259">
        <f>SUM(Aizawl:Serchhip!C104)</f>
        <v>0</v>
      </c>
      <c r="D104" s="260">
        <f>SUM(Aizawl:Serchhip!D104)</f>
        <v>0</v>
      </c>
      <c r="E104" s="259">
        <f>SUM(Aizawl:Serchhip!E104)</f>
        <v>0</v>
      </c>
      <c r="F104" s="260">
        <f>SUM(Aizawl:Serchhip!F104)</f>
        <v>0</v>
      </c>
      <c r="G104" s="261" t="e">
        <f t="shared" si="27"/>
        <v>#DIV/0!</v>
      </c>
      <c r="H104" s="261" t="e">
        <f t="shared" si="28"/>
        <v>#DIV/0!</v>
      </c>
      <c r="I104" s="259">
        <f t="shared" si="42"/>
        <v>0</v>
      </c>
      <c r="J104" s="260">
        <f t="shared" si="42"/>
        <v>0</v>
      </c>
      <c r="K104" s="259"/>
      <c r="L104" s="260"/>
      <c r="M104" s="259"/>
      <c r="N104" s="260"/>
      <c r="O104" s="259">
        <v>0.15</v>
      </c>
      <c r="P104" s="259">
        <f>SUM(Aizawl:Serchhip!P104)</f>
        <v>0</v>
      </c>
      <c r="Q104" s="260">
        <f>SUM(Aizawl:Serchhip!Q104)</f>
        <v>0</v>
      </c>
      <c r="R104" s="259">
        <f t="shared" si="45"/>
        <v>0</v>
      </c>
      <c r="S104" s="260">
        <f t="shared" si="46"/>
        <v>0</v>
      </c>
      <c r="T104" s="259"/>
      <c r="U104" s="260"/>
      <c r="V104" s="259"/>
      <c r="W104" s="260"/>
      <c r="X104" s="259">
        <v>0.15</v>
      </c>
      <c r="Y104" s="259">
        <f>SUM(Aizawl:Serchhip!Y104)</f>
        <v>0</v>
      </c>
      <c r="Z104" s="259">
        <f>SUM(Aizawl:Serchhip!Z104)</f>
        <v>0</v>
      </c>
      <c r="AA104" s="259">
        <f>SUM(Aizawl:Serchhip!AA104)</f>
        <v>0</v>
      </c>
      <c r="AB104" s="260">
        <f>SUM(Aizawl:Serchhip!AB104)</f>
        <v>0</v>
      </c>
      <c r="AC104" s="258"/>
      <c r="AD104" s="233" t="b">
        <f t="shared" si="29"/>
        <v>1</v>
      </c>
      <c r="AE104" s="233" t="b">
        <f t="shared" si="30"/>
        <v>1</v>
      </c>
      <c r="AF104" s="280">
        <f t="shared" si="44"/>
        <v>0</v>
      </c>
    </row>
    <row r="105" spans="1:32" ht="30">
      <c r="A105" s="258">
        <f t="shared" si="47"/>
        <v>3.1399999999999988</v>
      </c>
      <c r="B105" s="258" t="s">
        <v>63</v>
      </c>
      <c r="C105" s="259">
        <f>SUM(Aizawl:Serchhip!C105)</f>
        <v>0</v>
      </c>
      <c r="D105" s="260">
        <f>SUM(Aizawl:Serchhip!D105)</f>
        <v>0</v>
      </c>
      <c r="E105" s="259">
        <f>SUM(Aizawl:Serchhip!E105)</f>
        <v>0</v>
      </c>
      <c r="F105" s="260">
        <f>SUM(Aizawl:Serchhip!F105)</f>
        <v>0</v>
      </c>
      <c r="G105" s="261" t="e">
        <f t="shared" si="27"/>
        <v>#DIV/0!</v>
      </c>
      <c r="H105" s="261" t="e">
        <f t="shared" si="28"/>
        <v>#DIV/0!</v>
      </c>
      <c r="I105" s="259">
        <f t="shared" si="42"/>
        <v>0</v>
      </c>
      <c r="J105" s="260">
        <f t="shared" si="42"/>
        <v>0</v>
      </c>
      <c r="K105" s="259"/>
      <c r="L105" s="260"/>
      <c r="M105" s="259"/>
      <c r="N105" s="260"/>
      <c r="O105" s="259">
        <v>0.15</v>
      </c>
      <c r="P105" s="259">
        <f>SUM(Aizawl:Serchhip!P105)</f>
        <v>0</v>
      </c>
      <c r="Q105" s="260">
        <f>SUM(Aizawl:Serchhip!Q105)</f>
        <v>0</v>
      </c>
      <c r="R105" s="259">
        <f t="shared" si="45"/>
        <v>0</v>
      </c>
      <c r="S105" s="260">
        <f t="shared" si="46"/>
        <v>0</v>
      </c>
      <c r="T105" s="259"/>
      <c r="U105" s="260"/>
      <c r="V105" s="259"/>
      <c r="W105" s="260"/>
      <c r="X105" s="259">
        <v>0.15</v>
      </c>
      <c r="Y105" s="259">
        <f>SUM(Aizawl:Serchhip!Y105)</f>
        <v>0</v>
      </c>
      <c r="Z105" s="259">
        <f>SUM(Aizawl:Serchhip!Z105)</f>
        <v>0</v>
      </c>
      <c r="AA105" s="259">
        <f>SUM(Aizawl:Serchhip!AA105)</f>
        <v>0</v>
      </c>
      <c r="AB105" s="260">
        <f>SUM(Aizawl:Serchhip!AB105)</f>
        <v>0</v>
      </c>
      <c r="AC105" s="258"/>
      <c r="AD105" s="233" t="b">
        <f t="shared" si="29"/>
        <v>1</v>
      </c>
      <c r="AE105" s="233" t="b">
        <f t="shared" si="30"/>
        <v>1</v>
      </c>
      <c r="AF105" s="280">
        <f t="shared" si="44"/>
        <v>0</v>
      </c>
    </row>
    <row r="106" spans="1:32" ht="30">
      <c r="A106" s="258">
        <f t="shared" si="47"/>
        <v>3.1499999999999986</v>
      </c>
      <c r="B106" s="258" t="s">
        <v>64</v>
      </c>
      <c r="C106" s="259">
        <f>SUM(Aizawl:Serchhip!C106)</f>
        <v>0</v>
      </c>
      <c r="D106" s="260">
        <f>SUM(Aizawl:Serchhip!D106)</f>
        <v>0</v>
      </c>
      <c r="E106" s="259">
        <f>SUM(Aizawl:Serchhip!E106)</f>
        <v>0</v>
      </c>
      <c r="F106" s="260">
        <f>SUM(Aizawl:Serchhip!F106)</f>
        <v>0</v>
      </c>
      <c r="G106" s="261" t="e">
        <f t="shared" si="27"/>
        <v>#DIV/0!</v>
      </c>
      <c r="H106" s="261" t="e">
        <f t="shared" si="28"/>
        <v>#DIV/0!</v>
      </c>
      <c r="I106" s="259">
        <f t="shared" si="42"/>
        <v>0</v>
      </c>
      <c r="J106" s="260">
        <f t="shared" si="42"/>
        <v>0</v>
      </c>
      <c r="K106" s="259"/>
      <c r="L106" s="260"/>
      <c r="M106" s="259"/>
      <c r="N106" s="260"/>
      <c r="O106" s="259"/>
      <c r="P106" s="259">
        <f>SUM(Aizawl:Serchhip!P106)</f>
        <v>0</v>
      </c>
      <c r="Q106" s="260">
        <f>SUM(Aizawl:Serchhip!Q106)</f>
        <v>0</v>
      </c>
      <c r="R106" s="259">
        <f t="shared" si="45"/>
        <v>0</v>
      </c>
      <c r="S106" s="260">
        <f t="shared" si="46"/>
        <v>0</v>
      </c>
      <c r="T106" s="259"/>
      <c r="U106" s="260"/>
      <c r="V106" s="259"/>
      <c r="W106" s="260"/>
      <c r="X106" s="259"/>
      <c r="Y106" s="259">
        <f>SUM(Aizawl:Serchhip!Y106)</f>
        <v>0</v>
      </c>
      <c r="Z106" s="259">
        <f>SUM(Aizawl:Serchhip!Z106)</f>
        <v>0</v>
      </c>
      <c r="AA106" s="259">
        <f>SUM(Aizawl:Serchhip!AA106)</f>
        <v>0</v>
      </c>
      <c r="AB106" s="260">
        <f>SUM(Aizawl:Serchhip!AB106)</f>
        <v>0</v>
      </c>
      <c r="AC106" s="258"/>
      <c r="AD106" s="233" t="b">
        <f t="shared" si="29"/>
        <v>1</v>
      </c>
      <c r="AE106" s="233" t="b">
        <f t="shared" si="30"/>
        <v>1</v>
      </c>
      <c r="AF106" s="280">
        <f t="shared" si="44"/>
        <v>0</v>
      </c>
    </row>
    <row r="107" spans="1:32" ht="30">
      <c r="A107" s="258">
        <f t="shared" si="47"/>
        <v>3.1599999999999984</v>
      </c>
      <c r="B107" s="258" t="s">
        <v>65</v>
      </c>
      <c r="C107" s="259">
        <f>SUM(Aizawl:Serchhip!C107)</f>
        <v>9</v>
      </c>
      <c r="D107" s="260">
        <f>SUM(Aizawl:Serchhip!D107)</f>
        <v>2.25</v>
      </c>
      <c r="E107" s="259">
        <f>SUM(Aizawl:Serchhip!E107)</f>
        <v>9</v>
      </c>
      <c r="F107" s="260">
        <f>SUM(Aizawl:Serchhip!F107)</f>
        <v>1.7999999999999998</v>
      </c>
      <c r="G107" s="261">
        <f t="shared" si="27"/>
        <v>1</v>
      </c>
      <c r="H107" s="261">
        <f t="shared" si="28"/>
        <v>0.79999999999999993</v>
      </c>
      <c r="I107" s="259">
        <f t="shared" si="42"/>
        <v>0</v>
      </c>
      <c r="J107" s="260">
        <f t="shared" si="42"/>
        <v>0.45000000000000018</v>
      </c>
      <c r="K107" s="259"/>
      <c r="L107" s="260"/>
      <c r="M107" s="259"/>
      <c r="N107" s="260"/>
      <c r="O107" s="259">
        <v>0.25</v>
      </c>
      <c r="P107" s="259">
        <f>SUM(Aizawl:Serchhip!P107)</f>
        <v>9</v>
      </c>
      <c r="Q107" s="260">
        <f>SUM(Aizawl:Serchhip!Q107)</f>
        <v>2.25</v>
      </c>
      <c r="R107" s="259">
        <f t="shared" si="45"/>
        <v>9</v>
      </c>
      <c r="S107" s="260">
        <f t="shared" si="46"/>
        <v>2.25</v>
      </c>
      <c r="T107" s="259"/>
      <c r="U107" s="260"/>
      <c r="V107" s="259"/>
      <c r="W107" s="260"/>
      <c r="X107" s="259">
        <v>0.25</v>
      </c>
      <c r="Y107" s="259">
        <f>SUM(Aizawl:Serchhip!Y107)</f>
        <v>9</v>
      </c>
      <c r="Z107" s="259">
        <f>SUM(Aizawl:Serchhip!Z107)</f>
        <v>2.25</v>
      </c>
      <c r="AA107" s="259">
        <f>SUM(Aizawl:Serchhip!AA107)</f>
        <v>9</v>
      </c>
      <c r="AB107" s="260">
        <f>SUM(Aizawl:Serchhip!AB107)</f>
        <v>2.25</v>
      </c>
      <c r="AC107" s="258" t="s">
        <v>378</v>
      </c>
      <c r="AD107" s="233" t="b">
        <f t="shared" si="29"/>
        <v>1</v>
      </c>
      <c r="AE107" s="233" t="b">
        <f t="shared" si="30"/>
        <v>1</v>
      </c>
      <c r="AF107" s="280">
        <f t="shared" si="44"/>
        <v>2.25</v>
      </c>
    </row>
    <row r="108" spans="1:32" ht="30">
      <c r="A108" s="258">
        <v>3.17</v>
      </c>
      <c r="B108" s="258" t="s">
        <v>66</v>
      </c>
      <c r="C108" s="259">
        <f>SUM(Aizawl:Serchhip!C108)</f>
        <v>0</v>
      </c>
      <c r="D108" s="260">
        <f>SUM(Aizawl:Serchhip!D108)</f>
        <v>0</v>
      </c>
      <c r="E108" s="259">
        <f>SUM(Aizawl:Serchhip!E108)</f>
        <v>0</v>
      </c>
      <c r="F108" s="260">
        <f>SUM(Aizawl:Serchhip!F108)</f>
        <v>0</v>
      </c>
      <c r="G108" s="261" t="e">
        <f t="shared" si="27"/>
        <v>#DIV/0!</v>
      </c>
      <c r="H108" s="261" t="e">
        <f t="shared" si="28"/>
        <v>#DIV/0!</v>
      </c>
      <c r="I108" s="259">
        <f t="shared" si="42"/>
        <v>0</v>
      </c>
      <c r="J108" s="260">
        <f t="shared" si="42"/>
        <v>0</v>
      </c>
      <c r="K108" s="259"/>
      <c r="L108" s="260"/>
      <c r="M108" s="259"/>
      <c r="N108" s="260"/>
      <c r="O108" s="259">
        <v>0.1</v>
      </c>
      <c r="P108" s="259">
        <f>SUM(Aizawl:Serchhip!P108)</f>
        <v>0</v>
      </c>
      <c r="Q108" s="260">
        <f>SUM(Aizawl:Serchhip!Q108)</f>
        <v>0</v>
      </c>
      <c r="R108" s="259">
        <f t="shared" si="45"/>
        <v>0</v>
      </c>
      <c r="S108" s="260">
        <f t="shared" si="46"/>
        <v>0</v>
      </c>
      <c r="T108" s="259"/>
      <c r="U108" s="260"/>
      <c r="V108" s="259"/>
      <c r="W108" s="260"/>
      <c r="X108" s="259">
        <v>0.1</v>
      </c>
      <c r="Y108" s="259">
        <f>SUM(Aizawl:Serchhip!Y108)</f>
        <v>0</v>
      </c>
      <c r="Z108" s="259">
        <f>SUM(Aizawl:Serchhip!Z108)</f>
        <v>0</v>
      </c>
      <c r="AA108" s="259">
        <f>SUM(Aizawl:Serchhip!AA108)</f>
        <v>0</v>
      </c>
      <c r="AB108" s="260">
        <f>SUM(Aizawl:Serchhip!AB108)</f>
        <v>0</v>
      </c>
      <c r="AC108" s="258"/>
      <c r="AD108" s="233" t="b">
        <f t="shared" si="29"/>
        <v>1</v>
      </c>
      <c r="AE108" s="233" t="b">
        <f t="shared" si="30"/>
        <v>1</v>
      </c>
      <c r="AF108" s="280">
        <f t="shared" si="44"/>
        <v>0</v>
      </c>
    </row>
    <row r="109" spans="1:32" s="307" customFormat="1">
      <c r="A109" s="303"/>
      <c r="B109" s="303" t="s">
        <v>67</v>
      </c>
      <c r="C109" s="304">
        <f>SUM(C88:C108)</f>
        <v>99</v>
      </c>
      <c r="D109" s="305">
        <f>SUM(D88:D108)</f>
        <v>178.42500000000001</v>
      </c>
      <c r="E109" s="304">
        <f>SUM(E88:E108)</f>
        <v>99</v>
      </c>
      <c r="F109" s="305">
        <f>SUM(F88:F108)</f>
        <v>166.12875</v>
      </c>
      <c r="G109" s="306">
        <f t="shared" si="27"/>
        <v>1</v>
      </c>
      <c r="H109" s="306">
        <f t="shared" si="28"/>
        <v>0.93108448928121046</v>
      </c>
      <c r="I109" s="304">
        <f t="shared" ref="I109:N109" si="48">SUM(I88:I108)</f>
        <v>0</v>
      </c>
      <c r="J109" s="305">
        <f t="shared" si="48"/>
        <v>12.29624999999999</v>
      </c>
      <c r="K109" s="304">
        <f t="shared" si="48"/>
        <v>0</v>
      </c>
      <c r="L109" s="305">
        <f t="shared" si="48"/>
        <v>0</v>
      </c>
      <c r="M109" s="304">
        <f t="shared" si="48"/>
        <v>0</v>
      </c>
      <c r="N109" s="305">
        <f t="shared" si="48"/>
        <v>0</v>
      </c>
      <c r="O109" s="304"/>
      <c r="P109" s="304">
        <f t="shared" ref="P109:W109" si="49">SUM(P88:P108)</f>
        <v>99</v>
      </c>
      <c r="Q109" s="305">
        <f t="shared" si="49"/>
        <v>178.42500000000001</v>
      </c>
      <c r="R109" s="304">
        <f t="shared" si="49"/>
        <v>99</v>
      </c>
      <c r="S109" s="305">
        <f t="shared" si="49"/>
        <v>178.42500000000001</v>
      </c>
      <c r="T109" s="304">
        <f t="shared" si="49"/>
        <v>0</v>
      </c>
      <c r="U109" s="305">
        <f t="shared" si="49"/>
        <v>0</v>
      </c>
      <c r="V109" s="304">
        <f t="shared" si="49"/>
        <v>0</v>
      </c>
      <c r="W109" s="305">
        <f t="shared" si="49"/>
        <v>0</v>
      </c>
      <c r="X109" s="304"/>
      <c r="Y109" s="304">
        <f>SUM(Y88:Y108)</f>
        <v>99</v>
      </c>
      <c r="Z109" s="305">
        <f>SUM(Z88:Z108)</f>
        <v>178.42500000000001</v>
      </c>
      <c r="AA109" s="304">
        <f>SUM(AA88:AA108)</f>
        <v>99</v>
      </c>
      <c r="AB109" s="305">
        <f>SUM(AB88:AB108)</f>
        <v>178.42500000000001</v>
      </c>
      <c r="AC109" s="303"/>
      <c r="AD109" s="233" t="b">
        <f t="shared" si="29"/>
        <v>0</v>
      </c>
      <c r="AE109" s="233" t="b">
        <f t="shared" si="30"/>
        <v>1</v>
      </c>
      <c r="AF109" s="280">
        <f t="shared" si="44"/>
        <v>0</v>
      </c>
    </row>
    <row r="110" spans="1:32" s="307" customFormat="1">
      <c r="A110" s="303"/>
      <c r="B110" s="303" t="s">
        <v>68</v>
      </c>
      <c r="C110" s="304">
        <f>C109+C86</f>
        <v>99</v>
      </c>
      <c r="D110" s="305">
        <f>D109+D86</f>
        <v>178.42500000000001</v>
      </c>
      <c r="E110" s="304">
        <f>E109+E86</f>
        <v>99</v>
      </c>
      <c r="F110" s="305">
        <f>F109+F86</f>
        <v>166.12875</v>
      </c>
      <c r="G110" s="306">
        <f t="shared" si="27"/>
        <v>1</v>
      </c>
      <c r="H110" s="306">
        <f t="shared" si="28"/>
        <v>0.93108448928121046</v>
      </c>
      <c r="I110" s="304">
        <f t="shared" ref="I110:N110" si="50">I109+I86</f>
        <v>0</v>
      </c>
      <c r="J110" s="305">
        <f t="shared" si="50"/>
        <v>12.29624999999999</v>
      </c>
      <c r="K110" s="304">
        <f t="shared" si="50"/>
        <v>0</v>
      </c>
      <c r="L110" s="305">
        <f t="shared" si="50"/>
        <v>0</v>
      </c>
      <c r="M110" s="304">
        <f t="shared" si="50"/>
        <v>0</v>
      </c>
      <c r="N110" s="305">
        <f t="shared" si="50"/>
        <v>0</v>
      </c>
      <c r="O110" s="304"/>
      <c r="P110" s="304">
        <f t="shared" ref="P110:W110" si="51">P109+P86</f>
        <v>108</v>
      </c>
      <c r="Q110" s="305">
        <f t="shared" si="51"/>
        <v>181.8</v>
      </c>
      <c r="R110" s="304">
        <f t="shared" si="51"/>
        <v>108</v>
      </c>
      <c r="S110" s="305">
        <f t="shared" si="51"/>
        <v>181.8</v>
      </c>
      <c r="T110" s="304">
        <f t="shared" si="51"/>
        <v>0</v>
      </c>
      <c r="U110" s="305">
        <f t="shared" si="51"/>
        <v>0</v>
      </c>
      <c r="V110" s="304">
        <f t="shared" si="51"/>
        <v>0</v>
      </c>
      <c r="W110" s="305">
        <f t="shared" si="51"/>
        <v>0</v>
      </c>
      <c r="X110" s="304"/>
      <c r="Y110" s="304">
        <f>Y109+Y86</f>
        <v>108</v>
      </c>
      <c r="Z110" s="305">
        <f>Z109+Z86</f>
        <v>181.8</v>
      </c>
      <c r="AA110" s="304">
        <f>AA109+AA86</f>
        <v>108</v>
      </c>
      <c r="AB110" s="305">
        <f>AB109+AB86</f>
        <v>181.8</v>
      </c>
      <c r="AC110" s="303"/>
      <c r="AD110" s="233" t="b">
        <f t="shared" si="29"/>
        <v>0</v>
      </c>
      <c r="AE110" s="233" t="b">
        <f t="shared" si="30"/>
        <v>1</v>
      </c>
      <c r="AF110" s="280">
        <f t="shared" si="44"/>
        <v>0</v>
      </c>
    </row>
    <row r="111" spans="1:32" s="307" customFormat="1">
      <c r="A111" s="303" t="s">
        <v>100</v>
      </c>
      <c r="B111" s="303" t="s">
        <v>101</v>
      </c>
      <c r="C111" s="304"/>
      <c r="D111" s="305"/>
      <c r="E111" s="304"/>
      <c r="F111" s="305"/>
      <c r="G111" s="261"/>
      <c r="H111" s="261"/>
      <c r="I111" s="304"/>
      <c r="J111" s="305"/>
      <c r="K111" s="304"/>
      <c r="L111" s="305"/>
      <c r="M111" s="304"/>
      <c r="N111" s="305"/>
      <c r="O111" s="304"/>
      <c r="P111" s="304"/>
      <c r="Q111" s="305"/>
      <c r="R111" s="304"/>
      <c r="S111" s="305"/>
      <c r="T111" s="304"/>
      <c r="U111" s="305"/>
      <c r="V111" s="304"/>
      <c r="W111" s="305"/>
      <c r="X111" s="304"/>
      <c r="Y111" s="304"/>
      <c r="Z111" s="305"/>
      <c r="AA111" s="304"/>
      <c r="AB111" s="305"/>
      <c r="AC111" s="303"/>
      <c r="AD111" s="233" t="b">
        <f t="shared" si="29"/>
        <v>1</v>
      </c>
      <c r="AE111" s="233" t="b">
        <f t="shared" si="30"/>
        <v>1</v>
      </c>
      <c r="AF111" s="280">
        <f t="shared" si="44"/>
        <v>0</v>
      </c>
    </row>
    <row r="112" spans="1:32" s="307" customFormat="1">
      <c r="A112" s="303"/>
      <c r="B112" s="303" t="s">
        <v>32</v>
      </c>
      <c r="C112" s="304"/>
      <c r="D112" s="305"/>
      <c r="E112" s="304"/>
      <c r="F112" s="305"/>
      <c r="G112" s="261"/>
      <c r="H112" s="261"/>
      <c r="I112" s="304"/>
      <c r="J112" s="305"/>
      <c r="K112" s="304"/>
      <c r="L112" s="305"/>
      <c r="M112" s="304"/>
      <c r="N112" s="305"/>
      <c r="O112" s="304"/>
      <c r="P112" s="304"/>
      <c r="Q112" s="305"/>
      <c r="R112" s="304"/>
      <c r="S112" s="305"/>
      <c r="T112" s="304"/>
      <c r="U112" s="305"/>
      <c r="V112" s="304"/>
      <c r="W112" s="305"/>
      <c r="X112" s="304"/>
      <c r="Y112" s="304"/>
      <c r="Z112" s="305"/>
      <c r="AA112" s="304"/>
      <c r="AB112" s="305"/>
      <c r="AC112" s="303"/>
      <c r="AD112" s="233" t="b">
        <f t="shared" si="29"/>
        <v>1</v>
      </c>
      <c r="AE112" s="233" t="b">
        <f t="shared" si="30"/>
        <v>1</v>
      </c>
      <c r="AF112" s="280">
        <f t="shared" si="44"/>
        <v>0</v>
      </c>
    </row>
    <row r="113" spans="1:32" ht="30">
      <c r="A113" s="258">
        <v>3.18</v>
      </c>
      <c r="B113" s="258" t="s">
        <v>70</v>
      </c>
      <c r="C113" s="259">
        <f>SUM(Aizawl:Serchhip!C113)</f>
        <v>0</v>
      </c>
      <c r="D113" s="260">
        <f>SUM(Aizawl:Serchhip!D113)</f>
        <v>0</v>
      </c>
      <c r="E113" s="259">
        <f>SUM(Aizawl:Serchhip!E113)</f>
        <v>0</v>
      </c>
      <c r="F113" s="260">
        <f>SUM(Aizawl:Serchhip!F113)</f>
        <v>0</v>
      </c>
      <c r="G113" s="261" t="e">
        <f t="shared" si="27"/>
        <v>#DIV/0!</v>
      </c>
      <c r="H113" s="261" t="e">
        <f t="shared" si="28"/>
        <v>#DIV/0!</v>
      </c>
      <c r="I113" s="259"/>
      <c r="J113" s="260"/>
      <c r="K113" s="259">
        <f>C113-E113</f>
        <v>0</v>
      </c>
      <c r="L113" s="260">
        <f>D113-F113</f>
        <v>0</v>
      </c>
      <c r="M113" s="259">
        <f>SUM(Aizawl:Serchhip!M113)</f>
        <v>0</v>
      </c>
      <c r="N113" s="260">
        <f>SUM(Aizawl:Serchhip!N113)</f>
        <v>0</v>
      </c>
      <c r="O113" s="259"/>
      <c r="P113" s="259">
        <f>SUM(Aizawl:Serchhip!P113)</f>
        <v>0</v>
      </c>
      <c r="Q113" s="260">
        <f>SUM(Aizawl:Serchhip!Q113)</f>
        <v>0</v>
      </c>
      <c r="R113" s="259">
        <f t="shared" ref="R113:S116" si="52">K113+M113+P113</f>
        <v>0</v>
      </c>
      <c r="S113" s="260">
        <f t="shared" si="52"/>
        <v>0</v>
      </c>
      <c r="T113" s="259"/>
      <c r="U113" s="260"/>
      <c r="V113" s="259"/>
      <c r="W113" s="260"/>
      <c r="X113" s="259"/>
      <c r="Y113" s="259">
        <f>SUM(Aizawl:Serchhip!Y113)</f>
        <v>0</v>
      </c>
      <c r="Z113" s="259">
        <f>SUM(Aizawl:Serchhip!Z113)</f>
        <v>0</v>
      </c>
      <c r="AA113" s="259">
        <f>SUM(Aizawl:Serchhip!AA113)</f>
        <v>0</v>
      </c>
      <c r="AB113" s="260">
        <f>SUM(Aizawl:Serchhip!AB113)</f>
        <v>0</v>
      </c>
      <c r="AC113" s="258"/>
      <c r="AD113" s="233" t="b">
        <f t="shared" si="29"/>
        <v>1</v>
      </c>
      <c r="AE113" s="233" t="b">
        <f t="shared" si="30"/>
        <v>1</v>
      </c>
      <c r="AF113" s="280">
        <f t="shared" si="44"/>
        <v>0</v>
      </c>
    </row>
    <row r="114" spans="1:32" ht="30">
      <c r="A114" s="258">
        <f>+A113+0.01</f>
        <v>3.19</v>
      </c>
      <c r="B114" s="258" t="s">
        <v>71</v>
      </c>
      <c r="C114" s="259">
        <f>SUM(Aizawl:Serchhip!C114)</f>
        <v>0</v>
      </c>
      <c r="D114" s="260">
        <f>SUM(Aizawl:Serchhip!D114)</f>
        <v>0</v>
      </c>
      <c r="E114" s="259">
        <f>SUM(Aizawl:Serchhip!E114)</f>
        <v>0</v>
      </c>
      <c r="F114" s="260">
        <f>SUM(Aizawl:Serchhip!F114)</f>
        <v>0</v>
      </c>
      <c r="G114" s="261" t="e">
        <f t="shared" si="27"/>
        <v>#DIV/0!</v>
      </c>
      <c r="H114" s="261" t="e">
        <f t="shared" si="28"/>
        <v>#DIV/0!</v>
      </c>
      <c r="I114" s="259"/>
      <c r="J114" s="260"/>
      <c r="K114" s="259">
        <f t="shared" ref="K114:L116" si="53">C114-E114</f>
        <v>0</v>
      </c>
      <c r="L114" s="260">
        <f t="shared" si="53"/>
        <v>0</v>
      </c>
      <c r="M114" s="259">
        <f>SUM(Aizawl:Serchhip!M114)</f>
        <v>0</v>
      </c>
      <c r="N114" s="260">
        <f>SUM(Aizawl:Serchhip!N114)</f>
        <v>0</v>
      </c>
      <c r="O114" s="259"/>
      <c r="P114" s="259">
        <f>SUM(Aizawl:Serchhip!P114)</f>
        <v>0</v>
      </c>
      <c r="Q114" s="260">
        <f>SUM(Aizawl:Serchhip!Q114)</f>
        <v>0</v>
      </c>
      <c r="R114" s="259">
        <f t="shared" si="52"/>
        <v>0</v>
      </c>
      <c r="S114" s="260">
        <f t="shared" si="52"/>
        <v>0</v>
      </c>
      <c r="T114" s="259"/>
      <c r="U114" s="260"/>
      <c r="V114" s="259"/>
      <c r="W114" s="260"/>
      <c r="X114" s="259"/>
      <c r="Y114" s="259">
        <f>SUM(Aizawl:Serchhip!Y114)</f>
        <v>0</v>
      </c>
      <c r="Z114" s="259">
        <f>SUM(Aizawl:Serchhip!Z114)</f>
        <v>0</v>
      </c>
      <c r="AA114" s="259">
        <f>SUM(Aizawl:Serchhip!AA114)</f>
        <v>0</v>
      </c>
      <c r="AB114" s="260">
        <f>SUM(Aizawl:Serchhip!AB114)</f>
        <v>0</v>
      </c>
      <c r="AC114" s="311"/>
      <c r="AD114" s="233" t="b">
        <f t="shared" si="29"/>
        <v>1</v>
      </c>
      <c r="AE114" s="233" t="b">
        <f t="shared" si="30"/>
        <v>1</v>
      </c>
      <c r="AF114" s="280">
        <f t="shared" si="44"/>
        <v>0</v>
      </c>
    </row>
    <row r="115" spans="1:32">
      <c r="A115" s="258">
        <f>+A114+0.01</f>
        <v>3.1999999999999997</v>
      </c>
      <c r="B115" s="258" t="s">
        <v>72</v>
      </c>
      <c r="C115" s="259">
        <f>SUM(Aizawl:Serchhip!C115)</f>
        <v>0</v>
      </c>
      <c r="D115" s="260">
        <f>SUM(Aizawl:Serchhip!D115)</f>
        <v>0</v>
      </c>
      <c r="E115" s="259">
        <f>SUM(Aizawl:Serchhip!E115)</f>
        <v>0</v>
      </c>
      <c r="F115" s="260">
        <f>SUM(Aizawl:Serchhip!F115)</f>
        <v>0</v>
      </c>
      <c r="G115" s="261" t="e">
        <f t="shared" si="27"/>
        <v>#DIV/0!</v>
      </c>
      <c r="H115" s="261" t="e">
        <f t="shared" si="28"/>
        <v>#DIV/0!</v>
      </c>
      <c r="I115" s="259"/>
      <c r="J115" s="260"/>
      <c r="K115" s="259">
        <f t="shared" si="53"/>
        <v>0</v>
      </c>
      <c r="L115" s="260">
        <f t="shared" si="53"/>
        <v>0</v>
      </c>
      <c r="M115" s="259">
        <f>SUM(Aizawl:Serchhip!M115)</f>
        <v>0</v>
      </c>
      <c r="N115" s="260">
        <f>SUM(Aizawl:Serchhip!N115)</f>
        <v>0</v>
      </c>
      <c r="O115" s="259"/>
      <c r="P115" s="259">
        <f>SUM(Aizawl:Serchhip!P115)</f>
        <v>0</v>
      </c>
      <c r="Q115" s="260">
        <f>SUM(Aizawl:Serchhip!Q115)</f>
        <v>0</v>
      </c>
      <c r="R115" s="259">
        <f t="shared" si="52"/>
        <v>0</v>
      </c>
      <c r="S115" s="260">
        <f t="shared" si="52"/>
        <v>0</v>
      </c>
      <c r="T115" s="259"/>
      <c r="U115" s="260"/>
      <c r="V115" s="259"/>
      <c r="W115" s="260"/>
      <c r="X115" s="259"/>
      <c r="Y115" s="259">
        <f>SUM(Aizawl:Serchhip!Y115)</f>
        <v>0</v>
      </c>
      <c r="Z115" s="259">
        <f>SUM(Aizawl:Serchhip!Z115)</f>
        <v>0</v>
      </c>
      <c r="AA115" s="259">
        <f>SUM(Aizawl:Serchhip!AA115)</f>
        <v>0</v>
      </c>
      <c r="AB115" s="260">
        <f>SUM(Aizawl:Serchhip!AB115)</f>
        <v>0</v>
      </c>
      <c r="AC115" s="258"/>
      <c r="AD115" s="233" t="b">
        <f t="shared" si="29"/>
        <v>1</v>
      </c>
      <c r="AE115" s="233" t="b">
        <f t="shared" si="30"/>
        <v>1</v>
      </c>
      <c r="AF115" s="280">
        <f t="shared" si="44"/>
        <v>0</v>
      </c>
    </row>
    <row r="116" spans="1:32">
      <c r="A116" s="258">
        <f>+A115+0.01</f>
        <v>3.2099999999999995</v>
      </c>
      <c r="B116" s="258" t="s">
        <v>36</v>
      </c>
      <c r="C116" s="259">
        <f>SUM(Aizawl:Serchhip!C116)</f>
        <v>0</v>
      </c>
      <c r="D116" s="260">
        <f>SUM(Aizawl:Serchhip!D116)</f>
        <v>0</v>
      </c>
      <c r="E116" s="259">
        <f>SUM(Aizawl:Serchhip!E116)</f>
        <v>0</v>
      </c>
      <c r="F116" s="260">
        <f>SUM(Aizawl:Serchhip!F116)</f>
        <v>0</v>
      </c>
      <c r="G116" s="261" t="e">
        <f t="shared" si="27"/>
        <v>#DIV/0!</v>
      </c>
      <c r="H116" s="261" t="e">
        <f t="shared" si="28"/>
        <v>#DIV/0!</v>
      </c>
      <c r="I116" s="259"/>
      <c r="J116" s="260"/>
      <c r="K116" s="259">
        <f t="shared" si="53"/>
        <v>0</v>
      </c>
      <c r="L116" s="260">
        <f t="shared" si="53"/>
        <v>0</v>
      </c>
      <c r="M116" s="259">
        <f>SUM(Aizawl:Serchhip!M116)</f>
        <v>0</v>
      </c>
      <c r="N116" s="260">
        <f>SUM(Aizawl:Serchhip!N116)</f>
        <v>0</v>
      </c>
      <c r="O116" s="259">
        <v>0.75</v>
      </c>
      <c r="P116" s="259">
        <f>SUM(Aizawl:Serchhip!P116)</f>
        <v>2</v>
      </c>
      <c r="Q116" s="260">
        <f>SUM(Aizawl:Serchhip!Q116)</f>
        <v>1.5</v>
      </c>
      <c r="R116" s="259">
        <f t="shared" si="52"/>
        <v>2</v>
      </c>
      <c r="S116" s="260">
        <f t="shared" si="52"/>
        <v>1.5</v>
      </c>
      <c r="T116" s="259"/>
      <c r="U116" s="260"/>
      <c r="V116" s="259"/>
      <c r="W116" s="260"/>
      <c r="X116" s="259">
        <v>0.75</v>
      </c>
      <c r="Y116" s="259">
        <f>SUM(Aizawl:Serchhip!Y116)</f>
        <v>2</v>
      </c>
      <c r="Z116" s="259">
        <f>SUM(Aizawl:Serchhip!Z116)</f>
        <v>1.5</v>
      </c>
      <c r="AA116" s="259">
        <f>SUM(Aizawl:Serchhip!AA116)</f>
        <v>2</v>
      </c>
      <c r="AB116" s="260">
        <f>SUM(Aizawl:Serchhip!AB116)</f>
        <v>1.5</v>
      </c>
      <c r="AC116" s="258" t="s">
        <v>593</v>
      </c>
      <c r="AD116" s="233" t="b">
        <f t="shared" si="29"/>
        <v>1</v>
      </c>
      <c r="AE116" s="233" t="b">
        <f t="shared" si="30"/>
        <v>1</v>
      </c>
      <c r="AF116" s="280">
        <f t="shared" si="44"/>
        <v>1.5</v>
      </c>
    </row>
    <row r="117" spans="1:32" s="307" customFormat="1">
      <c r="A117" s="303"/>
      <c r="B117" s="303" t="s">
        <v>73</v>
      </c>
      <c r="C117" s="304">
        <f>SUM(C113:C116)</f>
        <v>0</v>
      </c>
      <c r="D117" s="305">
        <f>SUM(D113:D116)</f>
        <v>0</v>
      </c>
      <c r="E117" s="304">
        <f>SUM(E113:E116)</f>
        <v>0</v>
      </c>
      <c r="F117" s="305">
        <f>SUM(F113:F116)</f>
        <v>0</v>
      </c>
      <c r="G117" s="306" t="e">
        <f t="shared" si="27"/>
        <v>#DIV/0!</v>
      </c>
      <c r="H117" s="306" t="e">
        <f t="shared" si="28"/>
        <v>#DIV/0!</v>
      </c>
      <c r="I117" s="304">
        <f t="shared" ref="I117:N117" si="54">SUM(I113:I116)</f>
        <v>0</v>
      </c>
      <c r="J117" s="305">
        <f t="shared" si="54"/>
        <v>0</v>
      </c>
      <c r="K117" s="304">
        <f t="shared" si="54"/>
        <v>0</v>
      </c>
      <c r="L117" s="305">
        <f t="shared" si="54"/>
        <v>0</v>
      </c>
      <c r="M117" s="304">
        <f t="shared" si="54"/>
        <v>0</v>
      </c>
      <c r="N117" s="305">
        <f t="shared" si="54"/>
        <v>0</v>
      </c>
      <c r="O117" s="304"/>
      <c r="P117" s="304">
        <f t="shared" ref="P117:W117" si="55">SUM(P113:P116)</f>
        <v>2</v>
      </c>
      <c r="Q117" s="305">
        <f t="shared" si="55"/>
        <v>1.5</v>
      </c>
      <c r="R117" s="304">
        <f t="shared" si="55"/>
        <v>2</v>
      </c>
      <c r="S117" s="305">
        <f t="shared" si="55"/>
        <v>1.5</v>
      </c>
      <c r="T117" s="304">
        <f t="shared" si="55"/>
        <v>0</v>
      </c>
      <c r="U117" s="305">
        <f t="shared" si="55"/>
        <v>0</v>
      </c>
      <c r="V117" s="304">
        <f t="shared" si="55"/>
        <v>0</v>
      </c>
      <c r="W117" s="305">
        <f t="shared" si="55"/>
        <v>0</v>
      </c>
      <c r="X117" s="304"/>
      <c r="Y117" s="304">
        <f>SUM(Y113:Y116)</f>
        <v>2</v>
      </c>
      <c r="Z117" s="305">
        <f>SUM(Z113:Z116)</f>
        <v>1.5</v>
      </c>
      <c r="AA117" s="304">
        <f>SUM(AA113:AA116)</f>
        <v>2</v>
      </c>
      <c r="AB117" s="305">
        <f>SUM(AB113:AB116)</f>
        <v>1.5</v>
      </c>
      <c r="AC117" s="303"/>
      <c r="AD117" s="233" t="b">
        <f t="shared" si="29"/>
        <v>0</v>
      </c>
      <c r="AE117" s="233" t="b">
        <f t="shared" si="30"/>
        <v>1</v>
      </c>
      <c r="AF117" s="280">
        <f t="shared" si="44"/>
        <v>0</v>
      </c>
    </row>
    <row r="118" spans="1:32" s="307" customFormat="1">
      <c r="A118" s="303"/>
      <c r="B118" s="303" t="s">
        <v>74</v>
      </c>
      <c r="C118" s="304"/>
      <c r="D118" s="305"/>
      <c r="E118" s="304"/>
      <c r="F118" s="305"/>
      <c r="G118" s="261"/>
      <c r="H118" s="261"/>
      <c r="I118" s="304"/>
      <c r="J118" s="305"/>
      <c r="K118" s="304"/>
      <c r="L118" s="305"/>
      <c r="M118" s="304"/>
      <c r="N118" s="305"/>
      <c r="O118" s="304"/>
      <c r="P118" s="304"/>
      <c r="Q118" s="305"/>
      <c r="R118" s="304"/>
      <c r="S118" s="305"/>
      <c r="T118" s="304"/>
      <c r="U118" s="305"/>
      <c r="V118" s="304"/>
      <c r="W118" s="305"/>
      <c r="X118" s="304"/>
      <c r="Y118" s="304"/>
      <c r="Z118" s="305"/>
      <c r="AA118" s="304"/>
      <c r="AB118" s="305"/>
      <c r="AC118" s="303"/>
      <c r="AD118" s="233" t="b">
        <f t="shared" si="29"/>
        <v>1</v>
      </c>
      <c r="AE118" s="233" t="b">
        <f t="shared" si="30"/>
        <v>1</v>
      </c>
      <c r="AF118" s="280">
        <f t="shared" si="44"/>
        <v>0</v>
      </c>
    </row>
    <row r="119" spans="1:32">
      <c r="A119" s="258">
        <v>3.22</v>
      </c>
      <c r="B119" s="258" t="s">
        <v>75</v>
      </c>
      <c r="C119" s="259">
        <f>SUM(Aizawl:Serchhip!C119)</f>
        <v>2</v>
      </c>
      <c r="D119" s="260">
        <f>SUM(Aizawl:Serchhip!D119)</f>
        <v>36</v>
      </c>
      <c r="E119" s="259">
        <f>SUM(Aizawl:Serchhip!E119)</f>
        <v>2</v>
      </c>
      <c r="F119" s="260">
        <f>SUM(Aizawl:Serchhip!F119)</f>
        <v>35.28</v>
      </c>
      <c r="G119" s="261">
        <f t="shared" si="27"/>
        <v>1</v>
      </c>
      <c r="H119" s="261">
        <f t="shared" si="28"/>
        <v>0.98</v>
      </c>
      <c r="I119" s="259">
        <f t="shared" si="42"/>
        <v>0</v>
      </c>
      <c r="J119" s="260">
        <f t="shared" si="42"/>
        <v>0.71999999999999886</v>
      </c>
      <c r="K119" s="259"/>
      <c r="L119" s="260"/>
      <c r="M119" s="259"/>
      <c r="N119" s="260"/>
      <c r="O119" s="259">
        <v>18</v>
      </c>
      <c r="P119" s="259">
        <f>SUM(Aizawl:Serchhip!P119)</f>
        <v>2</v>
      </c>
      <c r="Q119" s="260">
        <f>SUM(Aizawl:Serchhip!Q119)</f>
        <v>36</v>
      </c>
      <c r="R119" s="259">
        <f t="shared" ref="R119:S121" si="56">K119+M119+P119</f>
        <v>2</v>
      </c>
      <c r="S119" s="260">
        <f t="shared" si="56"/>
        <v>36</v>
      </c>
      <c r="T119" s="259"/>
      <c r="U119" s="260"/>
      <c r="V119" s="259"/>
      <c r="W119" s="260"/>
      <c r="X119" s="259">
        <v>18</v>
      </c>
      <c r="Y119" s="259">
        <f>SUM(Aizawl:Serchhip!Y119)</f>
        <v>2</v>
      </c>
      <c r="Z119" s="259">
        <f>SUM(Aizawl:Serchhip!Z119)</f>
        <v>36</v>
      </c>
      <c r="AA119" s="259">
        <f>SUM(Aizawl:Serchhip!AA119)</f>
        <v>2</v>
      </c>
      <c r="AB119" s="260">
        <f>SUM(Aizawl:Serchhip!AB119)</f>
        <v>36</v>
      </c>
      <c r="AC119" s="258" t="s">
        <v>378</v>
      </c>
      <c r="AD119" s="233" t="b">
        <f t="shared" si="29"/>
        <v>1</v>
      </c>
      <c r="AE119" s="233" t="b">
        <f t="shared" si="30"/>
        <v>1</v>
      </c>
      <c r="AF119" s="280">
        <f t="shared" si="44"/>
        <v>36</v>
      </c>
    </row>
    <row r="120" spans="1:32">
      <c r="A120" s="258">
        <f>+A119+0.01</f>
        <v>3.23</v>
      </c>
      <c r="B120" s="258" t="s">
        <v>40</v>
      </c>
      <c r="C120" s="259">
        <f>SUM(Aizawl:Serchhip!C120)</f>
        <v>0</v>
      </c>
      <c r="D120" s="260">
        <f>SUM(Aizawl:Serchhip!D120)</f>
        <v>0</v>
      </c>
      <c r="E120" s="259">
        <f>SUM(Aizawl:Serchhip!E120)</f>
        <v>0</v>
      </c>
      <c r="F120" s="260">
        <f>SUM(Aizawl:Serchhip!F120)</f>
        <v>0</v>
      </c>
      <c r="G120" s="261" t="e">
        <f t="shared" si="27"/>
        <v>#DIV/0!</v>
      </c>
      <c r="H120" s="261" t="e">
        <f t="shared" si="28"/>
        <v>#DIV/0!</v>
      </c>
      <c r="I120" s="259">
        <f t="shared" si="42"/>
        <v>0</v>
      </c>
      <c r="J120" s="260">
        <f t="shared" si="42"/>
        <v>0</v>
      </c>
      <c r="K120" s="259"/>
      <c r="L120" s="260"/>
      <c r="M120" s="259"/>
      <c r="N120" s="260"/>
      <c r="O120" s="259">
        <v>1.2</v>
      </c>
      <c r="P120" s="259">
        <f>SUM(Aizawl:Serchhip!P120)</f>
        <v>0</v>
      </c>
      <c r="Q120" s="260">
        <f>SUM(Aizawl:Serchhip!Q120)</f>
        <v>0</v>
      </c>
      <c r="R120" s="259">
        <f t="shared" si="56"/>
        <v>0</v>
      </c>
      <c r="S120" s="260">
        <f t="shared" si="56"/>
        <v>0</v>
      </c>
      <c r="T120" s="259"/>
      <c r="U120" s="260"/>
      <c r="V120" s="259"/>
      <c r="W120" s="260"/>
      <c r="X120" s="259">
        <v>1.2</v>
      </c>
      <c r="Y120" s="259">
        <f>SUM(Aizawl:Serchhip!Y120)</f>
        <v>0</v>
      </c>
      <c r="Z120" s="259">
        <f>SUM(Aizawl:Serchhip!Z120)</f>
        <v>0</v>
      </c>
      <c r="AA120" s="259">
        <f>SUM(Aizawl:Serchhip!AA120)</f>
        <v>0</v>
      </c>
      <c r="AB120" s="260">
        <f>SUM(Aizawl:Serchhip!AB120)</f>
        <v>0</v>
      </c>
      <c r="AC120" s="258"/>
      <c r="AD120" s="233" t="b">
        <f t="shared" si="29"/>
        <v>1</v>
      </c>
      <c r="AE120" s="233" t="b">
        <f t="shared" si="30"/>
        <v>1</v>
      </c>
      <c r="AF120" s="280">
        <f t="shared" si="44"/>
        <v>0</v>
      </c>
    </row>
    <row r="121" spans="1:32" ht="45">
      <c r="A121" s="258">
        <f>+A120+0.01</f>
        <v>3.2399999999999998</v>
      </c>
      <c r="B121" s="258" t="s">
        <v>76</v>
      </c>
      <c r="C121" s="259">
        <f>SUM(Aizawl:Serchhip!C121)</f>
        <v>0</v>
      </c>
      <c r="D121" s="260">
        <f>SUM(Aizawl:Serchhip!D121)</f>
        <v>0</v>
      </c>
      <c r="E121" s="259">
        <f>SUM(Aizawl:Serchhip!E121)</f>
        <v>0</v>
      </c>
      <c r="F121" s="260">
        <f>SUM(Aizawl:Serchhip!F121)</f>
        <v>0</v>
      </c>
      <c r="G121" s="261" t="e">
        <f t="shared" si="27"/>
        <v>#DIV/0!</v>
      </c>
      <c r="H121" s="261" t="e">
        <f t="shared" si="28"/>
        <v>#DIV/0!</v>
      </c>
      <c r="I121" s="259">
        <f t="shared" si="42"/>
        <v>0</v>
      </c>
      <c r="J121" s="260">
        <f t="shared" si="42"/>
        <v>0</v>
      </c>
      <c r="K121" s="259"/>
      <c r="L121" s="260"/>
      <c r="M121" s="259"/>
      <c r="N121" s="260"/>
      <c r="O121" s="259">
        <v>1</v>
      </c>
      <c r="P121" s="259">
        <f>SUM(Aizawl:Serchhip!P121)</f>
        <v>0</v>
      </c>
      <c r="Q121" s="260">
        <f>SUM(Aizawl:Serchhip!Q121)</f>
        <v>0</v>
      </c>
      <c r="R121" s="259">
        <f t="shared" si="56"/>
        <v>0</v>
      </c>
      <c r="S121" s="260">
        <f t="shared" si="56"/>
        <v>0</v>
      </c>
      <c r="T121" s="259"/>
      <c r="U121" s="260"/>
      <c r="V121" s="259"/>
      <c r="W121" s="260"/>
      <c r="X121" s="259">
        <v>1</v>
      </c>
      <c r="Y121" s="259">
        <f>SUM(Aizawl:Serchhip!Y121)</f>
        <v>0</v>
      </c>
      <c r="Z121" s="259">
        <f>SUM(Aizawl:Serchhip!Z121)</f>
        <v>0</v>
      </c>
      <c r="AA121" s="259">
        <f>SUM(Aizawl:Serchhip!AA121)</f>
        <v>0</v>
      </c>
      <c r="AB121" s="260">
        <f>SUM(Aizawl:Serchhip!AB121)</f>
        <v>0</v>
      </c>
      <c r="AC121" s="258"/>
      <c r="AD121" s="233" t="b">
        <f t="shared" si="29"/>
        <v>1</v>
      </c>
      <c r="AE121" s="233" t="b">
        <f t="shared" si="30"/>
        <v>1</v>
      </c>
      <c r="AF121" s="280">
        <f t="shared" si="44"/>
        <v>0</v>
      </c>
    </row>
    <row r="122" spans="1:32">
      <c r="A122" s="258"/>
      <c r="B122" s="258" t="s">
        <v>77</v>
      </c>
      <c r="C122" s="259"/>
      <c r="D122" s="260"/>
      <c r="E122" s="259"/>
      <c r="F122" s="260"/>
      <c r="G122" s="261"/>
      <c r="H122" s="261"/>
      <c r="I122" s="259"/>
      <c r="J122" s="260"/>
      <c r="K122" s="259"/>
      <c r="L122" s="260"/>
      <c r="M122" s="259"/>
      <c r="N122" s="260"/>
      <c r="O122" s="259"/>
      <c r="P122" s="259"/>
      <c r="Q122" s="260"/>
      <c r="R122" s="259"/>
      <c r="S122" s="260"/>
      <c r="T122" s="259"/>
      <c r="U122" s="260"/>
      <c r="V122" s="259"/>
      <c r="W122" s="260"/>
      <c r="X122" s="259"/>
      <c r="Y122" s="259">
        <f>SUM(Aizawl:Serchhip!Y122)</f>
        <v>0</v>
      </c>
      <c r="Z122" s="259">
        <f>SUM(Aizawl:Serchhip!Z122)</f>
        <v>0</v>
      </c>
      <c r="AA122" s="259">
        <f>SUM(Aizawl:Serchhip!AA122)</f>
        <v>0</v>
      </c>
      <c r="AB122" s="260">
        <f>SUM(Aizawl:Serchhip!AB122)</f>
        <v>0</v>
      </c>
      <c r="AC122" s="258"/>
      <c r="AD122" s="233" t="b">
        <f t="shared" si="29"/>
        <v>1</v>
      </c>
      <c r="AE122" s="233" t="b">
        <f t="shared" si="30"/>
        <v>1</v>
      </c>
      <c r="AF122" s="280">
        <f t="shared" si="44"/>
        <v>0</v>
      </c>
    </row>
    <row r="123" spans="1:32">
      <c r="A123" s="258" t="s">
        <v>43</v>
      </c>
      <c r="B123" s="258" t="s">
        <v>78</v>
      </c>
      <c r="C123" s="259">
        <f>SUM(Aizawl:Serchhip!C123)</f>
        <v>2</v>
      </c>
      <c r="D123" s="260">
        <f>SUM(Aizawl:Serchhip!D123)</f>
        <v>6</v>
      </c>
      <c r="E123" s="259">
        <f>SUM(Aizawl:Serchhip!E123)</f>
        <v>2</v>
      </c>
      <c r="F123" s="260">
        <f>SUM(Aizawl:Serchhip!F123)</f>
        <v>6</v>
      </c>
      <c r="G123" s="261">
        <f t="shared" si="27"/>
        <v>1</v>
      </c>
      <c r="H123" s="261">
        <f t="shared" si="28"/>
        <v>1</v>
      </c>
      <c r="I123" s="259">
        <f t="shared" si="42"/>
        <v>0</v>
      </c>
      <c r="J123" s="260">
        <f t="shared" si="42"/>
        <v>0</v>
      </c>
      <c r="K123" s="259"/>
      <c r="L123" s="260"/>
      <c r="M123" s="259"/>
      <c r="N123" s="260"/>
      <c r="O123" s="259">
        <v>3</v>
      </c>
      <c r="P123" s="259">
        <f>SUM(Aizawl:Serchhip!P123)</f>
        <v>2</v>
      </c>
      <c r="Q123" s="260">
        <f>SUM(Aizawl:Serchhip!Q123)</f>
        <v>6</v>
      </c>
      <c r="R123" s="259">
        <f t="shared" ref="R123:R140" si="57">K123+M123+P123</f>
        <v>2</v>
      </c>
      <c r="S123" s="260">
        <f t="shared" ref="S123:S140" si="58">L123+N123+Q123</f>
        <v>6</v>
      </c>
      <c r="T123" s="259"/>
      <c r="U123" s="260"/>
      <c r="V123" s="259"/>
      <c r="W123" s="260"/>
      <c r="X123" s="259">
        <v>3</v>
      </c>
      <c r="Y123" s="259">
        <f>SUM(Aizawl:Serchhip!Y123)</f>
        <v>2</v>
      </c>
      <c r="Z123" s="259">
        <f>SUM(Aizawl:Serchhip!Z123)</f>
        <v>6</v>
      </c>
      <c r="AA123" s="259">
        <f>SUM(Aizawl:Serchhip!AA123)</f>
        <v>2</v>
      </c>
      <c r="AB123" s="260">
        <f>SUM(Aizawl:Serchhip!AB123)</f>
        <v>6</v>
      </c>
      <c r="AC123" s="258" t="s">
        <v>378</v>
      </c>
      <c r="AD123" s="233" t="b">
        <f t="shared" si="29"/>
        <v>1</v>
      </c>
      <c r="AE123" s="233" t="b">
        <f t="shared" si="30"/>
        <v>1</v>
      </c>
      <c r="AF123" s="280">
        <f t="shared" si="44"/>
        <v>6</v>
      </c>
    </row>
    <row r="124" spans="1:32" ht="30">
      <c r="A124" s="258" t="s">
        <v>45</v>
      </c>
      <c r="B124" s="258" t="s">
        <v>79</v>
      </c>
      <c r="C124" s="259">
        <f>SUM(Aizawl:Serchhip!C124)</f>
        <v>0</v>
      </c>
      <c r="D124" s="260">
        <f>SUM(Aizawl:Serchhip!D124)</f>
        <v>0</v>
      </c>
      <c r="E124" s="259">
        <f>SUM(Aizawl:Serchhip!E124)</f>
        <v>0</v>
      </c>
      <c r="F124" s="260">
        <f>SUM(Aizawl:Serchhip!F124)</f>
        <v>0</v>
      </c>
      <c r="G124" s="261" t="e">
        <f t="shared" si="27"/>
        <v>#DIV/0!</v>
      </c>
      <c r="H124" s="261" t="e">
        <f t="shared" si="28"/>
        <v>#DIV/0!</v>
      </c>
      <c r="I124" s="259">
        <f t="shared" si="42"/>
        <v>0</v>
      </c>
      <c r="J124" s="260">
        <f t="shared" si="42"/>
        <v>0</v>
      </c>
      <c r="K124" s="259"/>
      <c r="L124" s="260"/>
      <c r="M124" s="259"/>
      <c r="N124" s="260"/>
      <c r="O124" s="259">
        <v>3</v>
      </c>
      <c r="P124" s="259">
        <f>SUM(Aizawl:Serchhip!P124)</f>
        <v>0</v>
      </c>
      <c r="Q124" s="260">
        <f>SUM(Aizawl:Serchhip!Q124)</f>
        <v>0</v>
      </c>
      <c r="R124" s="259">
        <f t="shared" si="57"/>
        <v>0</v>
      </c>
      <c r="S124" s="260">
        <f t="shared" si="58"/>
        <v>0</v>
      </c>
      <c r="T124" s="259"/>
      <c r="U124" s="260"/>
      <c r="V124" s="259"/>
      <c r="W124" s="260"/>
      <c r="X124" s="259">
        <v>3</v>
      </c>
      <c r="Y124" s="259">
        <f>SUM(Aizawl:Serchhip!Y124)</f>
        <v>0</v>
      </c>
      <c r="Z124" s="259">
        <f>SUM(Aizawl:Serchhip!Z124)</f>
        <v>0</v>
      </c>
      <c r="AA124" s="259">
        <f>SUM(Aizawl:Serchhip!AA124)</f>
        <v>0</v>
      </c>
      <c r="AB124" s="260">
        <f>SUM(Aizawl:Serchhip!AB124)</f>
        <v>0</v>
      </c>
      <c r="AC124" s="258"/>
      <c r="AD124" s="233" t="b">
        <f t="shared" si="29"/>
        <v>1</v>
      </c>
      <c r="AE124" s="233" t="b">
        <f t="shared" si="30"/>
        <v>1</v>
      </c>
      <c r="AF124" s="280">
        <f t="shared" si="44"/>
        <v>0</v>
      </c>
    </row>
    <row r="125" spans="1:32" ht="30">
      <c r="A125" s="258" t="s">
        <v>47</v>
      </c>
      <c r="B125" s="258" t="s">
        <v>80</v>
      </c>
      <c r="C125" s="259">
        <f>SUM(Aizawl:Serchhip!C125)</f>
        <v>0</v>
      </c>
      <c r="D125" s="260">
        <f>SUM(Aizawl:Serchhip!D125)</f>
        <v>0</v>
      </c>
      <c r="E125" s="259">
        <f>SUM(Aizawl:Serchhip!E125)</f>
        <v>0</v>
      </c>
      <c r="F125" s="260">
        <f>SUM(Aizawl:Serchhip!F125)</f>
        <v>0</v>
      </c>
      <c r="G125" s="261" t="e">
        <f t="shared" si="27"/>
        <v>#DIV/0!</v>
      </c>
      <c r="H125" s="261" t="e">
        <f t="shared" si="28"/>
        <v>#DIV/0!</v>
      </c>
      <c r="I125" s="259">
        <f t="shared" si="42"/>
        <v>0</v>
      </c>
      <c r="J125" s="260">
        <f t="shared" si="42"/>
        <v>0</v>
      </c>
      <c r="K125" s="259"/>
      <c r="L125" s="260"/>
      <c r="M125" s="259"/>
      <c r="N125" s="260"/>
      <c r="O125" s="259">
        <v>9.6000000000000014</v>
      </c>
      <c r="P125" s="259">
        <f>SUM(Aizawl:Serchhip!P125)</f>
        <v>0</v>
      </c>
      <c r="Q125" s="260">
        <f>SUM(Aizawl:Serchhip!Q125)</f>
        <v>0</v>
      </c>
      <c r="R125" s="259">
        <f t="shared" si="57"/>
        <v>0</v>
      </c>
      <c r="S125" s="260">
        <f t="shared" si="58"/>
        <v>0</v>
      </c>
      <c r="T125" s="259"/>
      <c r="U125" s="260"/>
      <c r="V125" s="259"/>
      <c r="W125" s="260"/>
      <c r="X125" s="259">
        <v>9.6000000000000014</v>
      </c>
      <c r="Y125" s="259">
        <f>SUM(Aizawl:Serchhip!Y125)</f>
        <v>0</v>
      </c>
      <c r="Z125" s="259">
        <f>SUM(Aizawl:Serchhip!Z125)</f>
        <v>0</v>
      </c>
      <c r="AA125" s="259">
        <f>SUM(Aizawl:Serchhip!AA125)</f>
        <v>0</v>
      </c>
      <c r="AB125" s="260">
        <f>SUM(Aizawl:Serchhip!AB125)</f>
        <v>0</v>
      </c>
      <c r="AC125" s="258"/>
      <c r="AD125" s="233" t="b">
        <f t="shared" si="29"/>
        <v>1</v>
      </c>
      <c r="AE125" s="233" t="b">
        <f t="shared" si="30"/>
        <v>1</v>
      </c>
      <c r="AF125" s="280">
        <f t="shared" si="44"/>
        <v>0</v>
      </c>
    </row>
    <row r="126" spans="1:32" ht="45">
      <c r="A126" s="258" t="s">
        <v>49</v>
      </c>
      <c r="B126" s="258" t="s">
        <v>81</v>
      </c>
      <c r="C126" s="259">
        <f>SUM(Aizawl:Serchhip!C126)</f>
        <v>0</v>
      </c>
      <c r="D126" s="260">
        <f>SUM(Aizawl:Serchhip!D126)</f>
        <v>0</v>
      </c>
      <c r="E126" s="259">
        <f>SUM(Aizawl:Serchhip!E126)</f>
        <v>0</v>
      </c>
      <c r="F126" s="260">
        <f>SUM(Aizawl:Serchhip!F126)</f>
        <v>0</v>
      </c>
      <c r="G126" s="261" t="e">
        <f t="shared" si="27"/>
        <v>#DIV/0!</v>
      </c>
      <c r="H126" s="261" t="e">
        <f t="shared" si="28"/>
        <v>#DIV/0!</v>
      </c>
      <c r="I126" s="259">
        <f t="shared" si="42"/>
        <v>0</v>
      </c>
      <c r="J126" s="260">
        <f t="shared" si="42"/>
        <v>0</v>
      </c>
      <c r="K126" s="259"/>
      <c r="L126" s="260"/>
      <c r="M126" s="259"/>
      <c r="N126" s="260"/>
      <c r="O126" s="259">
        <v>2.88</v>
      </c>
      <c r="P126" s="259">
        <f>SUM(Aizawl:Serchhip!P126)</f>
        <v>0</v>
      </c>
      <c r="Q126" s="260">
        <f>SUM(Aizawl:Serchhip!Q126)</f>
        <v>0</v>
      </c>
      <c r="R126" s="259">
        <f t="shared" si="57"/>
        <v>0</v>
      </c>
      <c r="S126" s="260">
        <f t="shared" si="58"/>
        <v>0</v>
      </c>
      <c r="T126" s="259"/>
      <c r="U126" s="260"/>
      <c r="V126" s="259"/>
      <c r="W126" s="260"/>
      <c r="X126" s="259">
        <v>2.88</v>
      </c>
      <c r="Y126" s="259">
        <f>SUM(Aizawl:Serchhip!Y126)</f>
        <v>0</v>
      </c>
      <c r="Z126" s="259">
        <f>SUM(Aizawl:Serchhip!Z126)</f>
        <v>0</v>
      </c>
      <c r="AA126" s="259">
        <f>SUM(Aizawl:Serchhip!AA126)</f>
        <v>0</v>
      </c>
      <c r="AB126" s="260">
        <f>SUM(Aizawl:Serchhip!AB126)</f>
        <v>0</v>
      </c>
      <c r="AC126" s="258"/>
      <c r="AD126" s="233" t="b">
        <f t="shared" si="29"/>
        <v>1</v>
      </c>
      <c r="AE126" s="233" t="b">
        <f t="shared" si="30"/>
        <v>1</v>
      </c>
      <c r="AF126" s="280">
        <f t="shared" si="44"/>
        <v>0</v>
      </c>
    </row>
    <row r="127" spans="1:32" ht="30">
      <c r="A127" s="258" t="s">
        <v>51</v>
      </c>
      <c r="B127" s="258" t="s">
        <v>82</v>
      </c>
      <c r="C127" s="259">
        <f>SUM(Aizawl:Serchhip!C127)</f>
        <v>2</v>
      </c>
      <c r="D127" s="260">
        <f>SUM(Aizawl:Serchhip!D127)</f>
        <v>3</v>
      </c>
      <c r="E127" s="259">
        <f>SUM(Aizawl:Serchhip!E127)</f>
        <v>2</v>
      </c>
      <c r="F127" s="260">
        <f>SUM(Aizawl:Serchhip!F127)</f>
        <v>3</v>
      </c>
      <c r="G127" s="261">
        <f t="shared" si="27"/>
        <v>1</v>
      </c>
      <c r="H127" s="261">
        <f t="shared" si="28"/>
        <v>1</v>
      </c>
      <c r="I127" s="259">
        <f t="shared" si="42"/>
        <v>0</v>
      </c>
      <c r="J127" s="260">
        <f t="shared" si="42"/>
        <v>0</v>
      </c>
      <c r="K127" s="259"/>
      <c r="L127" s="260"/>
      <c r="M127" s="259"/>
      <c r="N127" s="260"/>
      <c r="O127" s="259">
        <v>1.5</v>
      </c>
      <c r="P127" s="259">
        <f>SUM(Aizawl:Serchhip!P127)</f>
        <v>2</v>
      </c>
      <c r="Q127" s="260">
        <f>SUM(Aizawl:Serchhip!Q127)</f>
        <v>3</v>
      </c>
      <c r="R127" s="259">
        <f t="shared" si="57"/>
        <v>2</v>
      </c>
      <c r="S127" s="260">
        <f t="shared" si="58"/>
        <v>3</v>
      </c>
      <c r="T127" s="259"/>
      <c r="U127" s="260"/>
      <c r="V127" s="259"/>
      <c r="W127" s="260"/>
      <c r="X127" s="259">
        <v>1.5</v>
      </c>
      <c r="Y127" s="259">
        <f>SUM(Aizawl:Serchhip!Y127)</f>
        <v>2</v>
      </c>
      <c r="Z127" s="259">
        <f>SUM(Aizawl:Serchhip!Z127)</f>
        <v>3</v>
      </c>
      <c r="AA127" s="259">
        <f>SUM(Aizawl:Serchhip!AA127)</f>
        <v>2</v>
      </c>
      <c r="AB127" s="260">
        <f>SUM(Aizawl:Serchhip!AB127)</f>
        <v>3</v>
      </c>
      <c r="AC127" s="258" t="s">
        <v>378</v>
      </c>
      <c r="AD127" s="233" t="b">
        <f t="shared" si="29"/>
        <v>1</v>
      </c>
      <c r="AE127" s="233" t="b">
        <f t="shared" si="30"/>
        <v>1</v>
      </c>
      <c r="AF127" s="280">
        <f t="shared" si="44"/>
        <v>3</v>
      </c>
    </row>
    <row r="128" spans="1:32" ht="30">
      <c r="A128" s="258" t="s">
        <v>53</v>
      </c>
      <c r="B128" s="258" t="s">
        <v>52</v>
      </c>
      <c r="C128" s="259">
        <f>SUM(Aizawl:Serchhip!C128)</f>
        <v>2</v>
      </c>
      <c r="D128" s="260">
        <f>SUM(Aizawl:Serchhip!D128)</f>
        <v>2.4000000000000004</v>
      </c>
      <c r="E128" s="259">
        <f>SUM(Aizawl:Serchhip!E128)</f>
        <v>2</v>
      </c>
      <c r="F128" s="260">
        <f>SUM(Aizawl:Serchhip!F128)</f>
        <v>2.4000000000000004</v>
      </c>
      <c r="G128" s="261">
        <f t="shared" si="27"/>
        <v>1</v>
      </c>
      <c r="H128" s="261">
        <f t="shared" si="28"/>
        <v>1</v>
      </c>
      <c r="I128" s="259">
        <f t="shared" si="42"/>
        <v>0</v>
      </c>
      <c r="J128" s="260">
        <f t="shared" si="42"/>
        <v>0</v>
      </c>
      <c r="K128" s="259"/>
      <c r="L128" s="260"/>
      <c r="M128" s="259"/>
      <c r="N128" s="260"/>
      <c r="O128" s="259">
        <v>1.2000000000000002</v>
      </c>
      <c r="P128" s="259">
        <f>SUM(Aizawl:Serchhip!P128)</f>
        <v>2</v>
      </c>
      <c r="Q128" s="260">
        <f>SUM(Aizawl:Serchhip!Q128)</f>
        <v>2.4000000000000004</v>
      </c>
      <c r="R128" s="259">
        <f t="shared" si="57"/>
        <v>2</v>
      </c>
      <c r="S128" s="260">
        <f t="shared" si="58"/>
        <v>2.4000000000000004</v>
      </c>
      <c r="T128" s="259"/>
      <c r="U128" s="260"/>
      <c r="V128" s="259"/>
      <c r="W128" s="260"/>
      <c r="X128" s="259">
        <v>1.2000000000000002</v>
      </c>
      <c r="Y128" s="259">
        <f>SUM(Aizawl:Serchhip!Y128)</f>
        <v>2</v>
      </c>
      <c r="Z128" s="259">
        <f>SUM(Aizawl:Serchhip!Z128)</f>
        <v>2.4000000000000004</v>
      </c>
      <c r="AA128" s="259">
        <f>SUM(Aizawl:Serchhip!AA128)</f>
        <v>2</v>
      </c>
      <c r="AB128" s="260">
        <f>SUM(Aizawl:Serchhip!AB128)</f>
        <v>2.4000000000000004</v>
      </c>
      <c r="AC128" s="258" t="s">
        <v>378</v>
      </c>
      <c r="AD128" s="233" t="b">
        <f t="shared" si="29"/>
        <v>1</v>
      </c>
      <c r="AE128" s="233" t="b">
        <f t="shared" si="30"/>
        <v>1</v>
      </c>
      <c r="AF128" s="280">
        <f t="shared" si="44"/>
        <v>2.4000000000000004</v>
      </c>
    </row>
    <row r="129" spans="1:32" ht="30">
      <c r="A129" s="258">
        <v>3.25</v>
      </c>
      <c r="B129" s="258" t="s">
        <v>83</v>
      </c>
      <c r="C129" s="259">
        <f>SUM(Aizawl:Serchhip!C129)</f>
        <v>2</v>
      </c>
      <c r="D129" s="260">
        <f>SUM(Aizawl:Serchhip!D129)</f>
        <v>2.4000000000000004</v>
      </c>
      <c r="E129" s="259">
        <f>SUM(Aizawl:Serchhip!E129)</f>
        <v>2</v>
      </c>
      <c r="F129" s="260">
        <f>SUM(Aizawl:Serchhip!F129)</f>
        <v>2.4000000000000004</v>
      </c>
      <c r="G129" s="261">
        <f t="shared" si="27"/>
        <v>1</v>
      </c>
      <c r="H129" s="261">
        <f t="shared" si="28"/>
        <v>1</v>
      </c>
      <c r="I129" s="259">
        <f t="shared" si="42"/>
        <v>0</v>
      </c>
      <c r="J129" s="260">
        <f t="shared" si="42"/>
        <v>0</v>
      </c>
      <c r="K129" s="259"/>
      <c r="L129" s="260"/>
      <c r="M129" s="259"/>
      <c r="N129" s="260"/>
      <c r="O129" s="259">
        <v>1.2000000000000002</v>
      </c>
      <c r="P129" s="259">
        <f>SUM(Aizawl:Serchhip!P129)</f>
        <v>2</v>
      </c>
      <c r="Q129" s="260">
        <f>SUM(Aizawl:Serchhip!Q129)</f>
        <v>2.4000000000000004</v>
      </c>
      <c r="R129" s="259">
        <f t="shared" si="57"/>
        <v>2</v>
      </c>
      <c r="S129" s="260">
        <f t="shared" si="58"/>
        <v>2.4000000000000004</v>
      </c>
      <c r="T129" s="259"/>
      <c r="U129" s="260"/>
      <c r="V129" s="259"/>
      <c r="W129" s="260"/>
      <c r="X129" s="259">
        <v>1.2000000000000002</v>
      </c>
      <c r="Y129" s="259">
        <f>SUM(Aizawl:Serchhip!Y129)</f>
        <v>2</v>
      </c>
      <c r="Z129" s="259">
        <f>SUM(Aizawl:Serchhip!Z129)</f>
        <v>2.4000000000000004</v>
      </c>
      <c r="AA129" s="259">
        <f>SUM(Aizawl:Serchhip!AA129)</f>
        <v>2</v>
      </c>
      <c r="AB129" s="260">
        <f>SUM(Aizawl:Serchhip!AB129)</f>
        <v>2.4000000000000004</v>
      </c>
      <c r="AC129" s="258" t="s">
        <v>378</v>
      </c>
      <c r="AD129" s="233" t="b">
        <f t="shared" si="29"/>
        <v>1</v>
      </c>
      <c r="AE129" s="233" t="b">
        <f t="shared" si="30"/>
        <v>1</v>
      </c>
      <c r="AF129" s="280">
        <f t="shared" si="44"/>
        <v>2.4000000000000004</v>
      </c>
    </row>
    <row r="130" spans="1:32" ht="45">
      <c r="A130" s="258">
        <f t="shared" ref="A130:A138" si="59">+A129+0.01</f>
        <v>3.26</v>
      </c>
      <c r="B130" s="258" t="s">
        <v>85</v>
      </c>
      <c r="C130" s="259">
        <f>SUM(Aizawl:Serchhip!C130)</f>
        <v>2</v>
      </c>
      <c r="D130" s="260">
        <f>SUM(Aizawl:Serchhip!D130)</f>
        <v>3.5999999999999996</v>
      </c>
      <c r="E130" s="259">
        <f>SUM(Aizawl:Serchhip!E130)</f>
        <v>2</v>
      </c>
      <c r="F130" s="260">
        <f>SUM(Aizawl:Serchhip!F130)</f>
        <v>3.5999999999999996</v>
      </c>
      <c r="G130" s="261">
        <f t="shared" si="27"/>
        <v>1</v>
      </c>
      <c r="H130" s="261">
        <f t="shared" si="28"/>
        <v>1</v>
      </c>
      <c r="I130" s="259">
        <f t="shared" si="42"/>
        <v>0</v>
      </c>
      <c r="J130" s="260">
        <f t="shared" si="42"/>
        <v>0</v>
      </c>
      <c r="K130" s="259"/>
      <c r="L130" s="260"/>
      <c r="M130" s="259"/>
      <c r="N130" s="260"/>
      <c r="O130" s="259">
        <v>1.7999999999999998</v>
      </c>
      <c r="P130" s="259">
        <f>SUM(Aizawl:Serchhip!P130)</f>
        <v>2</v>
      </c>
      <c r="Q130" s="260">
        <f>SUM(Aizawl:Serchhip!Q130)</f>
        <v>3.5999999999999996</v>
      </c>
      <c r="R130" s="259">
        <f t="shared" si="57"/>
        <v>2</v>
      </c>
      <c r="S130" s="260">
        <f t="shared" si="58"/>
        <v>3.5999999999999996</v>
      </c>
      <c r="T130" s="259"/>
      <c r="U130" s="260"/>
      <c r="V130" s="259"/>
      <c r="W130" s="260"/>
      <c r="X130" s="259">
        <v>1.7999999999999998</v>
      </c>
      <c r="Y130" s="259">
        <f>SUM(Aizawl:Serchhip!Y130)</f>
        <v>2</v>
      </c>
      <c r="Z130" s="259">
        <f>SUM(Aizawl:Serchhip!Z130)</f>
        <v>3.5999999999999996</v>
      </c>
      <c r="AA130" s="259">
        <f>SUM(Aizawl:Serchhip!AA130)</f>
        <v>2</v>
      </c>
      <c r="AB130" s="260">
        <f>SUM(Aizawl:Serchhip!AB130)</f>
        <v>3.5999999999999996</v>
      </c>
      <c r="AC130" s="258" t="s">
        <v>378</v>
      </c>
      <c r="AD130" s="233" t="b">
        <f t="shared" si="29"/>
        <v>1</v>
      </c>
      <c r="AE130" s="233" t="b">
        <f t="shared" si="30"/>
        <v>1</v>
      </c>
      <c r="AF130" s="280">
        <f t="shared" si="44"/>
        <v>3.5999999999999996</v>
      </c>
    </row>
    <row r="131" spans="1:32" ht="30">
      <c r="A131" s="258">
        <f t="shared" si="59"/>
        <v>3.2699999999999996</v>
      </c>
      <c r="B131" s="258" t="s">
        <v>86</v>
      </c>
      <c r="C131" s="259">
        <f>SUM(Aizawl:Serchhip!C131)</f>
        <v>0</v>
      </c>
      <c r="D131" s="260">
        <f>SUM(Aizawl:Serchhip!D131)</f>
        <v>0</v>
      </c>
      <c r="E131" s="259">
        <f>SUM(Aizawl:Serchhip!E131)</f>
        <v>0</v>
      </c>
      <c r="F131" s="260">
        <f>SUM(Aizawl:Serchhip!F131)</f>
        <v>0</v>
      </c>
      <c r="G131" s="261" t="e">
        <f t="shared" si="27"/>
        <v>#DIV/0!</v>
      </c>
      <c r="H131" s="261" t="e">
        <f t="shared" si="28"/>
        <v>#DIV/0!</v>
      </c>
      <c r="I131" s="259">
        <f t="shared" si="42"/>
        <v>0</v>
      </c>
      <c r="J131" s="260">
        <f t="shared" si="42"/>
        <v>0</v>
      </c>
      <c r="K131" s="259"/>
      <c r="L131" s="260"/>
      <c r="M131" s="259"/>
      <c r="N131" s="260"/>
      <c r="O131" s="259">
        <v>1</v>
      </c>
      <c r="P131" s="259">
        <f>SUM(Aizawl:Serchhip!P131)</f>
        <v>0</v>
      </c>
      <c r="Q131" s="260">
        <f>SUM(Aizawl:Serchhip!Q131)</f>
        <v>0</v>
      </c>
      <c r="R131" s="259">
        <f t="shared" si="57"/>
        <v>0</v>
      </c>
      <c r="S131" s="260">
        <f t="shared" si="58"/>
        <v>0</v>
      </c>
      <c r="T131" s="259"/>
      <c r="U131" s="260"/>
      <c r="V131" s="259"/>
      <c r="W131" s="260"/>
      <c r="X131" s="259">
        <v>1</v>
      </c>
      <c r="Y131" s="259">
        <f>SUM(Aizawl:Serchhip!Y131)</f>
        <v>0</v>
      </c>
      <c r="Z131" s="259">
        <f>SUM(Aizawl:Serchhip!Z131)</f>
        <v>0</v>
      </c>
      <c r="AA131" s="259">
        <f>SUM(Aizawl:Serchhip!AA131)</f>
        <v>0</v>
      </c>
      <c r="AB131" s="260">
        <f>SUM(Aizawl:Serchhip!AB131)</f>
        <v>0</v>
      </c>
      <c r="AC131" s="258"/>
      <c r="AD131" s="233" t="b">
        <f t="shared" si="29"/>
        <v>1</v>
      </c>
      <c r="AE131" s="233" t="b">
        <f t="shared" si="30"/>
        <v>1</v>
      </c>
      <c r="AF131" s="280">
        <f t="shared" si="44"/>
        <v>0</v>
      </c>
    </row>
    <row r="132" spans="1:32" ht="30">
      <c r="A132" s="258">
        <f t="shared" si="59"/>
        <v>3.2799999999999994</v>
      </c>
      <c r="B132" s="258" t="s">
        <v>87</v>
      </c>
      <c r="C132" s="259">
        <f>SUM(Aizawl:Serchhip!C132)</f>
        <v>2</v>
      </c>
      <c r="D132" s="260">
        <f>SUM(Aizawl:Serchhip!D132)</f>
        <v>2</v>
      </c>
      <c r="E132" s="259">
        <f>SUM(Aizawl:Serchhip!E132)</f>
        <v>2</v>
      </c>
      <c r="F132" s="260">
        <f>SUM(Aizawl:Serchhip!F132)</f>
        <v>1.2</v>
      </c>
      <c r="G132" s="261">
        <f t="shared" si="27"/>
        <v>1</v>
      </c>
      <c r="H132" s="261">
        <f t="shared" si="28"/>
        <v>0.6</v>
      </c>
      <c r="I132" s="259">
        <f t="shared" si="42"/>
        <v>0</v>
      </c>
      <c r="J132" s="260">
        <f t="shared" si="42"/>
        <v>0.8</v>
      </c>
      <c r="K132" s="259"/>
      <c r="L132" s="260"/>
      <c r="M132" s="259"/>
      <c r="N132" s="260"/>
      <c r="O132" s="259">
        <v>1</v>
      </c>
      <c r="P132" s="259">
        <f>SUM(Aizawl:Serchhip!P132)</f>
        <v>2</v>
      </c>
      <c r="Q132" s="260">
        <f>SUM(Aizawl:Serchhip!Q132)</f>
        <v>2</v>
      </c>
      <c r="R132" s="259">
        <f t="shared" si="57"/>
        <v>2</v>
      </c>
      <c r="S132" s="260">
        <f t="shared" si="58"/>
        <v>2</v>
      </c>
      <c r="T132" s="259"/>
      <c r="U132" s="260"/>
      <c r="V132" s="259"/>
      <c r="W132" s="260"/>
      <c r="X132" s="259">
        <v>1</v>
      </c>
      <c r="Y132" s="259">
        <f>SUM(Aizawl:Serchhip!Y132)</f>
        <v>2</v>
      </c>
      <c r="Z132" s="259">
        <f>SUM(Aizawl:Serchhip!Z132)</f>
        <v>2</v>
      </c>
      <c r="AA132" s="259">
        <f>SUM(Aizawl:Serchhip!AA132)</f>
        <v>2</v>
      </c>
      <c r="AB132" s="260">
        <f>SUM(Aizawl:Serchhip!AB132)</f>
        <v>2</v>
      </c>
      <c r="AC132" s="258" t="s">
        <v>378</v>
      </c>
      <c r="AD132" s="233" t="b">
        <f t="shared" si="29"/>
        <v>1</v>
      </c>
      <c r="AE132" s="233" t="b">
        <f t="shared" si="30"/>
        <v>1</v>
      </c>
      <c r="AF132" s="280">
        <f t="shared" si="44"/>
        <v>2</v>
      </c>
    </row>
    <row r="133" spans="1:32" ht="30">
      <c r="A133" s="258">
        <f t="shared" si="59"/>
        <v>3.2899999999999991</v>
      </c>
      <c r="B133" s="258" t="s">
        <v>88</v>
      </c>
      <c r="C133" s="259">
        <f>SUM(Aizawl:Serchhip!C133)</f>
        <v>2</v>
      </c>
      <c r="D133" s="260">
        <f>SUM(Aizawl:Serchhip!D133)</f>
        <v>2.5</v>
      </c>
      <c r="E133" s="259">
        <f>SUM(Aizawl:Serchhip!E133)</f>
        <v>2</v>
      </c>
      <c r="F133" s="260">
        <f>SUM(Aizawl:Serchhip!F133)</f>
        <v>2</v>
      </c>
      <c r="G133" s="261">
        <f t="shared" si="27"/>
        <v>1</v>
      </c>
      <c r="H133" s="261">
        <f t="shared" si="28"/>
        <v>0.8</v>
      </c>
      <c r="I133" s="259">
        <f t="shared" ref="I133:J191" si="60">C133-E133</f>
        <v>0</v>
      </c>
      <c r="J133" s="260">
        <f t="shared" si="60"/>
        <v>0.5</v>
      </c>
      <c r="K133" s="259"/>
      <c r="L133" s="260"/>
      <c r="M133" s="259"/>
      <c r="N133" s="260"/>
      <c r="O133" s="259">
        <v>1.25</v>
      </c>
      <c r="P133" s="259">
        <f>SUM(Aizawl:Serchhip!P133)</f>
        <v>2</v>
      </c>
      <c r="Q133" s="260">
        <f>SUM(Aizawl:Serchhip!Q133)</f>
        <v>2.5</v>
      </c>
      <c r="R133" s="259">
        <f t="shared" si="57"/>
        <v>2</v>
      </c>
      <c r="S133" s="260">
        <f t="shared" si="58"/>
        <v>2.5</v>
      </c>
      <c r="T133" s="259"/>
      <c r="U133" s="260"/>
      <c r="V133" s="259"/>
      <c r="W133" s="260"/>
      <c r="X133" s="259">
        <v>1.25</v>
      </c>
      <c r="Y133" s="259">
        <f>SUM(Aizawl:Serchhip!Y133)</f>
        <v>2</v>
      </c>
      <c r="Z133" s="259">
        <f>SUM(Aizawl:Serchhip!Z133)</f>
        <v>2.5</v>
      </c>
      <c r="AA133" s="259">
        <f>SUM(Aizawl:Serchhip!AA133)</f>
        <v>2</v>
      </c>
      <c r="AB133" s="260">
        <f>SUM(Aizawl:Serchhip!AB133)</f>
        <v>2.5</v>
      </c>
      <c r="AC133" s="258" t="s">
        <v>378</v>
      </c>
      <c r="AD133" s="233" t="b">
        <f t="shared" si="29"/>
        <v>1</v>
      </c>
      <c r="AE133" s="233" t="b">
        <f t="shared" si="30"/>
        <v>1</v>
      </c>
      <c r="AF133" s="280">
        <f t="shared" si="44"/>
        <v>2.5</v>
      </c>
    </row>
    <row r="134" spans="1:32">
      <c r="A134" s="258">
        <f t="shared" si="59"/>
        <v>3.2999999999999989</v>
      </c>
      <c r="B134" s="258" t="s">
        <v>89</v>
      </c>
      <c r="C134" s="259">
        <f>SUM(Aizawl:Serchhip!C134)</f>
        <v>2</v>
      </c>
      <c r="D134" s="260">
        <f>SUM(Aizawl:Serchhip!D134)</f>
        <v>1.5</v>
      </c>
      <c r="E134" s="259">
        <f>SUM(Aizawl:Serchhip!E134)</f>
        <v>2</v>
      </c>
      <c r="F134" s="260">
        <f>SUM(Aizawl:Serchhip!F134)</f>
        <v>0.89999999999999991</v>
      </c>
      <c r="G134" s="261">
        <f t="shared" si="27"/>
        <v>1</v>
      </c>
      <c r="H134" s="261">
        <f t="shared" si="28"/>
        <v>0.6</v>
      </c>
      <c r="I134" s="259">
        <f t="shared" si="60"/>
        <v>0</v>
      </c>
      <c r="J134" s="260">
        <f t="shared" si="60"/>
        <v>0.60000000000000009</v>
      </c>
      <c r="K134" s="259"/>
      <c r="L134" s="260"/>
      <c r="M134" s="259"/>
      <c r="N134" s="260"/>
      <c r="O134" s="259">
        <v>0.75</v>
      </c>
      <c r="P134" s="259">
        <f>SUM(Aizawl:Serchhip!P134)</f>
        <v>2</v>
      </c>
      <c r="Q134" s="260">
        <f>SUM(Aizawl:Serchhip!Q134)</f>
        <v>1.5</v>
      </c>
      <c r="R134" s="259">
        <f t="shared" si="57"/>
        <v>2</v>
      </c>
      <c r="S134" s="260">
        <f t="shared" si="58"/>
        <v>1.5</v>
      </c>
      <c r="T134" s="259"/>
      <c r="U134" s="260"/>
      <c r="V134" s="259"/>
      <c r="W134" s="260"/>
      <c r="X134" s="259">
        <v>0.75</v>
      </c>
      <c r="Y134" s="259">
        <f>SUM(Aizawl:Serchhip!Y134)</f>
        <v>2</v>
      </c>
      <c r="Z134" s="259">
        <f>SUM(Aizawl:Serchhip!Z134)</f>
        <v>1.5</v>
      </c>
      <c r="AA134" s="259">
        <f>SUM(Aizawl:Serchhip!AA134)</f>
        <v>2</v>
      </c>
      <c r="AB134" s="260">
        <f>SUM(Aizawl:Serchhip!AB134)</f>
        <v>1.5</v>
      </c>
      <c r="AC134" s="258" t="s">
        <v>378</v>
      </c>
      <c r="AD134" s="233" t="b">
        <f t="shared" si="29"/>
        <v>1</v>
      </c>
      <c r="AE134" s="233" t="b">
        <f t="shared" si="30"/>
        <v>1</v>
      </c>
      <c r="AF134" s="280">
        <f t="shared" si="44"/>
        <v>1.5</v>
      </c>
    </row>
    <row r="135" spans="1:32">
      <c r="A135" s="258">
        <f t="shared" si="59"/>
        <v>3.3099999999999987</v>
      </c>
      <c r="B135" s="258" t="s">
        <v>90</v>
      </c>
      <c r="C135" s="259">
        <f>SUM(Aizawl:Serchhip!C135)</f>
        <v>2</v>
      </c>
      <c r="D135" s="260">
        <f>SUM(Aizawl:Serchhip!D135)</f>
        <v>1.5</v>
      </c>
      <c r="E135" s="259">
        <f>SUM(Aizawl:Serchhip!E135)</f>
        <v>2</v>
      </c>
      <c r="F135" s="260">
        <f>SUM(Aizawl:Serchhip!F135)</f>
        <v>1.365</v>
      </c>
      <c r="G135" s="261">
        <f t="shared" si="27"/>
        <v>1</v>
      </c>
      <c r="H135" s="261">
        <f t="shared" si="28"/>
        <v>0.91</v>
      </c>
      <c r="I135" s="259">
        <f t="shared" si="60"/>
        <v>0</v>
      </c>
      <c r="J135" s="260">
        <f t="shared" si="60"/>
        <v>0.13500000000000001</v>
      </c>
      <c r="K135" s="259"/>
      <c r="L135" s="260"/>
      <c r="M135" s="259"/>
      <c r="N135" s="260"/>
      <c r="O135" s="259">
        <v>0.75</v>
      </c>
      <c r="P135" s="259">
        <f>SUM(Aizawl:Serchhip!P135)</f>
        <v>2</v>
      </c>
      <c r="Q135" s="260">
        <f>SUM(Aizawl:Serchhip!Q135)</f>
        <v>1.5</v>
      </c>
      <c r="R135" s="259">
        <f t="shared" si="57"/>
        <v>2</v>
      </c>
      <c r="S135" s="260">
        <f t="shared" si="58"/>
        <v>1.5</v>
      </c>
      <c r="T135" s="259"/>
      <c r="U135" s="260"/>
      <c r="V135" s="259"/>
      <c r="W135" s="260"/>
      <c r="X135" s="259">
        <v>0.75</v>
      </c>
      <c r="Y135" s="259">
        <f>SUM(Aizawl:Serchhip!Y135)</f>
        <v>2</v>
      </c>
      <c r="Z135" s="259">
        <f>SUM(Aizawl:Serchhip!Z135)</f>
        <v>1.5</v>
      </c>
      <c r="AA135" s="259">
        <f>SUM(Aizawl:Serchhip!AA135)</f>
        <v>2</v>
      </c>
      <c r="AB135" s="260">
        <f>SUM(Aizawl:Serchhip!AB135)</f>
        <v>1.5</v>
      </c>
      <c r="AC135" s="258" t="s">
        <v>378</v>
      </c>
      <c r="AD135" s="233" t="b">
        <f t="shared" si="29"/>
        <v>1</v>
      </c>
      <c r="AE135" s="233" t="b">
        <f t="shared" si="30"/>
        <v>1</v>
      </c>
      <c r="AF135" s="280">
        <f t="shared" si="44"/>
        <v>1.5</v>
      </c>
    </row>
    <row r="136" spans="1:32" ht="30">
      <c r="A136" s="258">
        <f t="shared" si="59"/>
        <v>3.3199999999999985</v>
      </c>
      <c r="B136" s="258" t="s">
        <v>91</v>
      </c>
      <c r="C136" s="259">
        <f>SUM(Aizawl:Serchhip!C136)</f>
        <v>0</v>
      </c>
      <c r="D136" s="260">
        <f>SUM(Aizawl:Serchhip!D136)</f>
        <v>0</v>
      </c>
      <c r="E136" s="259">
        <f>SUM(Aizawl:Serchhip!E136)</f>
        <v>0</v>
      </c>
      <c r="F136" s="260">
        <f>SUM(Aizawl:Serchhip!F136)</f>
        <v>0</v>
      </c>
      <c r="G136" s="261" t="e">
        <f t="shared" ref="G136:G199" si="61">E136/C136</f>
        <v>#DIV/0!</v>
      </c>
      <c r="H136" s="261" t="e">
        <f t="shared" ref="H136:H199" si="62">F136/D136</f>
        <v>#DIV/0!</v>
      </c>
      <c r="I136" s="259">
        <f t="shared" si="60"/>
        <v>0</v>
      </c>
      <c r="J136" s="260">
        <f t="shared" si="60"/>
        <v>0</v>
      </c>
      <c r="K136" s="259"/>
      <c r="L136" s="260"/>
      <c r="M136" s="259"/>
      <c r="N136" s="260"/>
      <c r="O136" s="259">
        <v>0.2</v>
      </c>
      <c r="P136" s="259">
        <f>SUM(Aizawl:Serchhip!P136)</f>
        <v>0</v>
      </c>
      <c r="Q136" s="260">
        <f>SUM(Aizawl:Serchhip!Q136)</f>
        <v>0</v>
      </c>
      <c r="R136" s="259">
        <f t="shared" si="57"/>
        <v>0</v>
      </c>
      <c r="S136" s="260">
        <f t="shared" si="58"/>
        <v>0</v>
      </c>
      <c r="T136" s="259"/>
      <c r="U136" s="260"/>
      <c r="V136" s="259"/>
      <c r="W136" s="260"/>
      <c r="X136" s="259">
        <v>0.2</v>
      </c>
      <c r="Y136" s="259">
        <f>SUM(Aizawl:Serchhip!Y136)</f>
        <v>0</v>
      </c>
      <c r="Z136" s="259">
        <f>SUM(Aizawl:Serchhip!Z136)</f>
        <v>0</v>
      </c>
      <c r="AA136" s="259">
        <f>SUM(Aizawl:Serchhip!AA136)</f>
        <v>0</v>
      </c>
      <c r="AB136" s="260">
        <f>SUM(Aizawl:Serchhip!AB136)</f>
        <v>0</v>
      </c>
      <c r="AC136" s="258"/>
      <c r="AD136" s="233" t="b">
        <f t="shared" ref="AD136:AD199" si="63">X136*Y136=Z136</f>
        <v>1</v>
      </c>
      <c r="AE136" s="233" t="b">
        <f t="shared" ref="AE136:AE199" si="64">U136+W136+Z136=AB136</f>
        <v>1</v>
      </c>
      <c r="AF136" s="280">
        <f t="shared" si="44"/>
        <v>0</v>
      </c>
    </row>
    <row r="137" spans="1:32" ht="30">
      <c r="A137" s="258">
        <f t="shared" si="59"/>
        <v>3.3299999999999983</v>
      </c>
      <c r="B137" s="258" t="s">
        <v>92</v>
      </c>
      <c r="C137" s="259">
        <f>SUM(Aizawl:Serchhip!C137)</f>
        <v>0</v>
      </c>
      <c r="D137" s="260">
        <f>SUM(Aizawl:Serchhip!D137)</f>
        <v>0</v>
      </c>
      <c r="E137" s="259">
        <f>SUM(Aizawl:Serchhip!E137)</f>
        <v>0</v>
      </c>
      <c r="F137" s="260">
        <f>SUM(Aizawl:Serchhip!F137)</f>
        <v>0</v>
      </c>
      <c r="G137" s="261" t="e">
        <f t="shared" si="61"/>
        <v>#DIV/0!</v>
      </c>
      <c r="H137" s="261" t="e">
        <f t="shared" si="62"/>
        <v>#DIV/0!</v>
      </c>
      <c r="I137" s="259">
        <f t="shared" si="60"/>
        <v>0</v>
      </c>
      <c r="J137" s="260">
        <f t="shared" si="60"/>
        <v>0</v>
      </c>
      <c r="K137" s="259"/>
      <c r="L137" s="260"/>
      <c r="M137" s="259"/>
      <c r="N137" s="260"/>
      <c r="O137" s="259">
        <v>0.2</v>
      </c>
      <c r="P137" s="259">
        <f>SUM(Aizawl:Serchhip!P137)</f>
        <v>0</v>
      </c>
      <c r="Q137" s="260">
        <f>SUM(Aizawl:Serchhip!Q137)</f>
        <v>0</v>
      </c>
      <c r="R137" s="259">
        <f t="shared" si="57"/>
        <v>0</v>
      </c>
      <c r="S137" s="260">
        <f t="shared" si="58"/>
        <v>0</v>
      </c>
      <c r="T137" s="259"/>
      <c r="U137" s="260"/>
      <c r="V137" s="259"/>
      <c r="W137" s="260"/>
      <c r="X137" s="259">
        <v>0.2</v>
      </c>
      <c r="Y137" s="259">
        <f>SUM(Aizawl:Serchhip!Y137)</f>
        <v>0</v>
      </c>
      <c r="Z137" s="259">
        <f>SUM(Aizawl:Serchhip!Z137)</f>
        <v>0</v>
      </c>
      <c r="AA137" s="259">
        <f>SUM(Aizawl:Serchhip!AA137)</f>
        <v>0</v>
      </c>
      <c r="AB137" s="260">
        <f>SUM(Aizawl:Serchhip!AB137)</f>
        <v>0</v>
      </c>
      <c r="AC137" s="258"/>
      <c r="AD137" s="233" t="b">
        <f t="shared" si="63"/>
        <v>1</v>
      </c>
      <c r="AE137" s="233" t="b">
        <f t="shared" si="64"/>
        <v>1</v>
      </c>
      <c r="AF137" s="280">
        <f t="shared" si="44"/>
        <v>0</v>
      </c>
    </row>
    <row r="138" spans="1:32" ht="30">
      <c r="A138" s="258">
        <f t="shared" si="59"/>
        <v>3.3399999999999981</v>
      </c>
      <c r="B138" s="258" t="s">
        <v>93</v>
      </c>
      <c r="C138" s="259">
        <f>SUM(Aizawl:Serchhip!C138)</f>
        <v>0</v>
      </c>
      <c r="D138" s="260">
        <f>SUM(Aizawl:Serchhip!D138)</f>
        <v>0</v>
      </c>
      <c r="E138" s="259">
        <f>SUM(Aizawl:Serchhip!E138)</f>
        <v>0</v>
      </c>
      <c r="F138" s="260">
        <f>SUM(Aizawl:Serchhip!F138)</f>
        <v>0</v>
      </c>
      <c r="G138" s="261" t="e">
        <f t="shared" si="61"/>
        <v>#DIV/0!</v>
      </c>
      <c r="H138" s="261" t="e">
        <f t="shared" si="62"/>
        <v>#DIV/0!</v>
      </c>
      <c r="I138" s="259">
        <f t="shared" si="60"/>
        <v>0</v>
      </c>
      <c r="J138" s="260">
        <f t="shared" si="60"/>
        <v>0</v>
      </c>
      <c r="K138" s="259"/>
      <c r="L138" s="260"/>
      <c r="M138" s="259"/>
      <c r="N138" s="260"/>
      <c r="O138" s="259"/>
      <c r="P138" s="259">
        <f>SUM(Aizawl:Serchhip!P138)</f>
        <v>0</v>
      </c>
      <c r="Q138" s="260">
        <f>SUM(Aizawl:Serchhip!Q138)</f>
        <v>0</v>
      </c>
      <c r="R138" s="259">
        <f t="shared" si="57"/>
        <v>0</v>
      </c>
      <c r="S138" s="260">
        <f t="shared" si="58"/>
        <v>0</v>
      </c>
      <c r="T138" s="259"/>
      <c r="U138" s="260"/>
      <c r="V138" s="259"/>
      <c r="W138" s="260"/>
      <c r="X138" s="259"/>
      <c r="Y138" s="259">
        <f>SUM(Aizawl:Serchhip!Y138)</f>
        <v>0</v>
      </c>
      <c r="Z138" s="259">
        <f>SUM(Aizawl:Serchhip!Z138)</f>
        <v>0</v>
      </c>
      <c r="AA138" s="259">
        <f>SUM(Aizawl:Serchhip!AA138)</f>
        <v>0</v>
      </c>
      <c r="AB138" s="260">
        <f>SUM(Aizawl:Serchhip!AB138)</f>
        <v>0</v>
      </c>
      <c r="AC138" s="258"/>
      <c r="AD138" s="233" t="b">
        <f t="shared" si="63"/>
        <v>1</v>
      </c>
      <c r="AE138" s="233" t="b">
        <f t="shared" si="64"/>
        <v>1</v>
      </c>
      <c r="AF138" s="280">
        <f t="shared" si="44"/>
        <v>0</v>
      </c>
    </row>
    <row r="139" spans="1:32" ht="30">
      <c r="A139" s="258">
        <v>3.35</v>
      </c>
      <c r="B139" s="258" t="s">
        <v>94</v>
      </c>
      <c r="C139" s="259">
        <f>SUM(Aizawl:Serchhip!C139)</f>
        <v>2</v>
      </c>
      <c r="D139" s="260">
        <f>SUM(Aizawl:Serchhip!D139)</f>
        <v>1</v>
      </c>
      <c r="E139" s="259">
        <f>SUM(Aizawl:Serchhip!E139)</f>
        <v>2</v>
      </c>
      <c r="F139" s="260">
        <f>SUM(Aizawl:Serchhip!F139)</f>
        <v>0.5</v>
      </c>
      <c r="G139" s="261">
        <f t="shared" si="61"/>
        <v>1</v>
      </c>
      <c r="H139" s="261">
        <f t="shared" si="62"/>
        <v>0.5</v>
      </c>
      <c r="I139" s="259">
        <f t="shared" si="60"/>
        <v>0</v>
      </c>
      <c r="J139" s="260">
        <f t="shared" si="60"/>
        <v>0.5</v>
      </c>
      <c r="K139" s="259"/>
      <c r="L139" s="260"/>
      <c r="M139" s="259"/>
      <c r="N139" s="260"/>
      <c r="O139" s="259">
        <v>0.5</v>
      </c>
      <c r="P139" s="259">
        <f>SUM(Aizawl:Serchhip!P139)</f>
        <v>2</v>
      </c>
      <c r="Q139" s="260">
        <f>SUM(Aizawl:Serchhip!Q139)</f>
        <v>1</v>
      </c>
      <c r="R139" s="259">
        <f t="shared" si="57"/>
        <v>2</v>
      </c>
      <c r="S139" s="260">
        <f t="shared" si="58"/>
        <v>1</v>
      </c>
      <c r="T139" s="259"/>
      <c r="U139" s="260"/>
      <c r="V139" s="259"/>
      <c r="W139" s="260"/>
      <c r="X139" s="259">
        <v>0.5</v>
      </c>
      <c r="Y139" s="259">
        <f>SUM(Aizawl:Serchhip!Y139)</f>
        <v>2</v>
      </c>
      <c r="Z139" s="259">
        <f>SUM(Aizawl:Serchhip!Z139)</f>
        <v>1</v>
      </c>
      <c r="AA139" s="259">
        <f>SUM(Aizawl:Serchhip!AA139)</f>
        <v>2</v>
      </c>
      <c r="AB139" s="260">
        <f>SUM(Aizawl:Serchhip!AB139)</f>
        <v>1</v>
      </c>
      <c r="AC139" s="258" t="s">
        <v>378</v>
      </c>
      <c r="AD139" s="233" t="b">
        <f t="shared" si="63"/>
        <v>1</v>
      </c>
      <c r="AE139" s="233" t="b">
        <f t="shared" si="64"/>
        <v>1</v>
      </c>
      <c r="AF139" s="280">
        <f t="shared" si="44"/>
        <v>1</v>
      </c>
    </row>
    <row r="140" spans="1:32" ht="30">
      <c r="A140" s="258">
        <v>3.36</v>
      </c>
      <c r="B140" s="258" t="s">
        <v>95</v>
      </c>
      <c r="C140" s="259">
        <f>SUM(Aizawl:Serchhip!C140)</f>
        <v>0</v>
      </c>
      <c r="D140" s="260">
        <f>SUM(Aizawl:Serchhip!D140)</f>
        <v>0</v>
      </c>
      <c r="E140" s="259">
        <f>SUM(Aizawl:Serchhip!E140)</f>
        <v>0</v>
      </c>
      <c r="F140" s="260">
        <f>SUM(Aizawl:Serchhip!F140)</f>
        <v>0</v>
      </c>
      <c r="G140" s="261" t="e">
        <f t="shared" si="61"/>
        <v>#DIV/0!</v>
      </c>
      <c r="H140" s="261" t="e">
        <f t="shared" si="62"/>
        <v>#DIV/0!</v>
      </c>
      <c r="I140" s="259">
        <f>C140-E140</f>
        <v>0</v>
      </c>
      <c r="J140" s="260">
        <f>D140-F140</f>
        <v>0</v>
      </c>
      <c r="K140" s="259"/>
      <c r="L140" s="260"/>
      <c r="M140" s="259"/>
      <c r="N140" s="260"/>
      <c r="O140" s="259">
        <v>0.2</v>
      </c>
      <c r="P140" s="259">
        <f>SUM(Aizawl:Serchhip!P140)</f>
        <v>0</v>
      </c>
      <c r="Q140" s="260">
        <f>SUM(Aizawl:Serchhip!Q140)</f>
        <v>0</v>
      </c>
      <c r="R140" s="259">
        <f t="shared" si="57"/>
        <v>0</v>
      </c>
      <c r="S140" s="260">
        <f t="shared" si="58"/>
        <v>0</v>
      </c>
      <c r="T140" s="259"/>
      <c r="U140" s="260"/>
      <c r="V140" s="259"/>
      <c r="W140" s="260"/>
      <c r="X140" s="259">
        <v>0.2</v>
      </c>
      <c r="Y140" s="259">
        <f>SUM(Aizawl:Serchhip!Y140)</f>
        <v>0</v>
      </c>
      <c r="Z140" s="259">
        <f>SUM(Aizawl:Serchhip!Z140)</f>
        <v>0</v>
      </c>
      <c r="AA140" s="259">
        <f>SUM(Aizawl:Serchhip!AA140)</f>
        <v>0</v>
      </c>
      <c r="AB140" s="260">
        <f>SUM(Aizawl:Serchhip!AB140)</f>
        <v>0</v>
      </c>
      <c r="AC140" s="258"/>
      <c r="AD140" s="233" t="b">
        <f t="shared" si="63"/>
        <v>1</v>
      </c>
      <c r="AE140" s="233" t="b">
        <f t="shared" si="64"/>
        <v>1</v>
      </c>
      <c r="AF140" s="280">
        <f t="shared" si="44"/>
        <v>0</v>
      </c>
    </row>
    <row r="141" spans="1:32" s="307" customFormat="1">
      <c r="A141" s="303"/>
      <c r="B141" s="303" t="s">
        <v>67</v>
      </c>
      <c r="C141" s="304">
        <f>SUM(C119:C140)</f>
        <v>22</v>
      </c>
      <c r="D141" s="305">
        <f>SUM(D119:D140)</f>
        <v>61.9</v>
      </c>
      <c r="E141" s="304">
        <f>SUM(E119:E140)</f>
        <v>22</v>
      </c>
      <c r="F141" s="305">
        <f>SUM(F119:F140)</f>
        <v>58.645000000000003</v>
      </c>
      <c r="G141" s="306">
        <f t="shared" si="61"/>
        <v>1</v>
      </c>
      <c r="H141" s="306">
        <f t="shared" si="62"/>
        <v>0.94741518578352191</v>
      </c>
      <c r="I141" s="304">
        <f t="shared" ref="I141:N141" si="65">SUM(I119:I140)</f>
        <v>0</v>
      </c>
      <c r="J141" s="305">
        <f t="shared" si="65"/>
        <v>3.254999999999999</v>
      </c>
      <c r="K141" s="304">
        <f t="shared" si="65"/>
        <v>0</v>
      </c>
      <c r="L141" s="305">
        <f t="shared" si="65"/>
        <v>0</v>
      </c>
      <c r="M141" s="304">
        <f t="shared" si="65"/>
        <v>0</v>
      </c>
      <c r="N141" s="305">
        <f t="shared" si="65"/>
        <v>0</v>
      </c>
      <c r="O141" s="304"/>
      <c r="P141" s="304">
        <f t="shared" ref="P141:W141" si="66">SUM(P119:P140)</f>
        <v>22</v>
      </c>
      <c r="Q141" s="305">
        <f t="shared" si="66"/>
        <v>61.9</v>
      </c>
      <c r="R141" s="304">
        <f t="shared" si="66"/>
        <v>22</v>
      </c>
      <c r="S141" s="305">
        <f t="shared" si="66"/>
        <v>61.9</v>
      </c>
      <c r="T141" s="304">
        <f t="shared" si="66"/>
        <v>0</v>
      </c>
      <c r="U141" s="305">
        <f t="shared" si="66"/>
        <v>0</v>
      </c>
      <c r="V141" s="304">
        <f t="shared" si="66"/>
        <v>0</v>
      </c>
      <c r="W141" s="305">
        <f t="shared" si="66"/>
        <v>0</v>
      </c>
      <c r="X141" s="304"/>
      <c r="Y141" s="304">
        <f>SUM(Y119:Y140)</f>
        <v>22</v>
      </c>
      <c r="Z141" s="305">
        <f>SUM(Z119:Z140)</f>
        <v>61.9</v>
      </c>
      <c r="AA141" s="304">
        <f>SUM(AA119:AA140)</f>
        <v>22</v>
      </c>
      <c r="AB141" s="305">
        <f>SUM(AB119:AB140)</f>
        <v>61.9</v>
      </c>
      <c r="AC141" s="303"/>
      <c r="AD141" s="233" t="b">
        <f t="shared" si="63"/>
        <v>0</v>
      </c>
      <c r="AE141" s="233" t="b">
        <f t="shared" si="64"/>
        <v>1</v>
      </c>
      <c r="AF141" s="280">
        <f t="shared" si="44"/>
        <v>0</v>
      </c>
    </row>
    <row r="142" spans="1:32" s="307" customFormat="1">
      <c r="A142" s="303"/>
      <c r="B142" s="303" t="s">
        <v>96</v>
      </c>
      <c r="C142" s="304">
        <f>C141+C117</f>
        <v>22</v>
      </c>
      <c r="D142" s="305">
        <f>D141+D117</f>
        <v>61.9</v>
      </c>
      <c r="E142" s="304">
        <f>E141+E117</f>
        <v>22</v>
      </c>
      <c r="F142" s="305">
        <f>F141+F117</f>
        <v>58.645000000000003</v>
      </c>
      <c r="G142" s="306">
        <f t="shared" si="61"/>
        <v>1</v>
      </c>
      <c r="H142" s="306">
        <f t="shared" si="62"/>
        <v>0.94741518578352191</v>
      </c>
      <c r="I142" s="304">
        <f t="shared" ref="I142:N142" si="67">I141+I117</f>
        <v>0</v>
      </c>
      <c r="J142" s="305">
        <f t="shared" si="67"/>
        <v>3.254999999999999</v>
      </c>
      <c r="K142" s="304">
        <f t="shared" si="67"/>
        <v>0</v>
      </c>
      <c r="L142" s="305">
        <f t="shared" si="67"/>
        <v>0</v>
      </c>
      <c r="M142" s="304">
        <f t="shared" si="67"/>
        <v>0</v>
      </c>
      <c r="N142" s="305">
        <f t="shared" si="67"/>
        <v>0</v>
      </c>
      <c r="O142" s="304"/>
      <c r="P142" s="304">
        <f t="shared" ref="P142:W142" si="68">P141+P117</f>
        <v>24</v>
      </c>
      <c r="Q142" s="305">
        <f t="shared" si="68"/>
        <v>63.4</v>
      </c>
      <c r="R142" s="304">
        <f t="shared" si="68"/>
        <v>24</v>
      </c>
      <c r="S142" s="305">
        <f t="shared" si="68"/>
        <v>63.4</v>
      </c>
      <c r="T142" s="304">
        <f t="shared" si="68"/>
        <v>0</v>
      </c>
      <c r="U142" s="305">
        <f t="shared" si="68"/>
        <v>0</v>
      </c>
      <c r="V142" s="304">
        <f t="shared" si="68"/>
        <v>0</v>
      </c>
      <c r="W142" s="305">
        <f t="shared" si="68"/>
        <v>0</v>
      </c>
      <c r="X142" s="304"/>
      <c r="Y142" s="304">
        <f>Y141+Y117</f>
        <v>24</v>
      </c>
      <c r="Z142" s="305">
        <f>Z141+Z117</f>
        <v>63.4</v>
      </c>
      <c r="AA142" s="304">
        <f>AA141+AA117</f>
        <v>24</v>
      </c>
      <c r="AB142" s="305">
        <f>AB141+AB117</f>
        <v>63.4</v>
      </c>
      <c r="AC142" s="303"/>
      <c r="AD142" s="233" t="b">
        <f t="shared" si="63"/>
        <v>0</v>
      </c>
      <c r="AE142" s="233" t="b">
        <f t="shared" si="64"/>
        <v>1</v>
      </c>
      <c r="AF142" s="280">
        <f t="shared" si="44"/>
        <v>0</v>
      </c>
    </row>
    <row r="143" spans="1:32" s="307" customFormat="1">
      <c r="A143" s="303"/>
      <c r="B143" s="303" t="s">
        <v>102</v>
      </c>
      <c r="C143" s="304">
        <f>C142+C110</f>
        <v>121</v>
      </c>
      <c r="D143" s="305">
        <f>D142+D110</f>
        <v>240.32500000000002</v>
      </c>
      <c r="E143" s="304">
        <f>E142+E110</f>
        <v>121</v>
      </c>
      <c r="F143" s="305">
        <f>F142+F110</f>
        <v>224.77375000000001</v>
      </c>
      <c r="G143" s="306">
        <f t="shared" si="61"/>
        <v>1</v>
      </c>
      <c r="H143" s="306">
        <f t="shared" si="62"/>
        <v>0.93529075210652235</v>
      </c>
      <c r="I143" s="304">
        <f t="shared" ref="I143:N143" si="69">I142+I110</f>
        <v>0</v>
      </c>
      <c r="J143" s="305">
        <f t="shared" si="69"/>
        <v>15.551249999999989</v>
      </c>
      <c r="K143" s="304">
        <f t="shared" si="69"/>
        <v>0</v>
      </c>
      <c r="L143" s="305">
        <f t="shared" si="69"/>
        <v>0</v>
      </c>
      <c r="M143" s="304">
        <f t="shared" si="69"/>
        <v>0</v>
      </c>
      <c r="N143" s="305">
        <f t="shared" si="69"/>
        <v>0</v>
      </c>
      <c r="O143" s="304"/>
      <c r="P143" s="304">
        <f t="shared" ref="P143:W143" si="70">P142+P110</f>
        <v>132</v>
      </c>
      <c r="Q143" s="305">
        <f t="shared" si="70"/>
        <v>245.20000000000002</v>
      </c>
      <c r="R143" s="304">
        <f t="shared" si="70"/>
        <v>132</v>
      </c>
      <c r="S143" s="305">
        <f t="shared" si="70"/>
        <v>245.20000000000002</v>
      </c>
      <c r="T143" s="304">
        <f t="shared" si="70"/>
        <v>0</v>
      </c>
      <c r="U143" s="305">
        <f t="shared" si="70"/>
        <v>0</v>
      </c>
      <c r="V143" s="304">
        <f t="shared" si="70"/>
        <v>0</v>
      </c>
      <c r="W143" s="305">
        <f t="shared" si="70"/>
        <v>0</v>
      </c>
      <c r="X143" s="304"/>
      <c r="Y143" s="304">
        <f>Y142+Y110</f>
        <v>132</v>
      </c>
      <c r="Z143" s="305">
        <f>Z142+Z110</f>
        <v>245.20000000000002</v>
      </c>
      <c r="AA143" s="304">
        <f>AA142+AA110</f>
        <v>132</v>
      </c>
      <c r="AB143" s="305">
        <f>AB142+AB110</f>
        <v>245.20000000000002</v>
      </c>
      <c r="AC143" s="303"/>
      <c r="AD143" s="233" t="b">
        <f t="shared" si="63"/>
        <v>0</v>
      </c>
      <c r="AE143" s="233" t="b">
        <f t="shared" si="64"/>
        <v>1</v>
      </c>
      <c r="AF143" s="280">
        <f t="shared" si="44"/>
        <v>0</v>
      </c>
    </row>
    <row r="144" spans="1:32" s="307" customFormat="1">
      <c r="A144" s="303">
        <v>4</v>
      </c>
      <c r="B144" s="303" t="s">
        <v>103</v>
      </c>
      <c r="C144" s="304"/>
      <c r="D144" s="305"/>
      <c r="E144" s="304"/>
      <c r="F144" s="305"/>
      <c r="G144" s="261"/>
      <c r="H144" s="261"/>
      <c r="I144" s="304"/>
      <c r="J144" s="305"/>
      <c r="K144" s="304"/>
      <c r="L144" s="305"/>
      <c r="M144" s="304"/>
      <c r="N144" s="305"/>
      <c r="O144" s="304"/>
      <c r="P144" s="304"/>
      <c r="Q144" s="305"/>
      <c r="R144" s="304"/>
      <c r="S144" s="305"/>
      <c r="T144" s="304"/>
      <c r="U144" s="305"/>
      <c r="V144" s="304"/>
      <c r="W144" s="305"/>
      <c r="X144" s="304"/>
      <c r="Y144" s="304"/>
      <c r="Z144" s="305"/>
      <c r="AA144" s="304"/>
      <c r="AB144" s="305"/>
      <c r="AC144" s="303"/>
      <c r="AD144" s="233" t="b">
        <f t="shared" si="63"/>
        <v>1</v>
      </c>
      <c r="AE144" s="233" t="b">
        <f t="shared" si="64"/>
        <v>1</v>
      </c>
      <c r="AF144" s="280">
        <f t="shared" si="44"/>
        <v>0</v>
      </c>
    </row>
    <row r="145" spans="1:32">
      <c r="A145" s="258">
        <v>4.01</v>
      </c>
      <c r="B145" s="258" t="s">
        <v>104</v>
      </c>
      <c r="C145" s="259">
        <f>SUM(Aizawl:Serchhip!C145)</f>
        <v>0</v>
      </c>
      <c r="D145" s="260">
        <f>SUM(Aizawl:Serchhip!D145)</f>
        <v>0</v>
      </c>
      <c r="E145" s="259">
        <f>SUM(Aizawl:Serchhip!E145)</f>
        <v>0</v>
      </c>
      <c r="F145" s="260">
        <f>SUM(Aizawl:Serchhip!F145)</f>
        <v>0</v>
      </c>
      <c r="G145" s="261" t="e">
        <f t="shared" si="61"/>
        <v>#DIV/0!</v>
      </c>
      <c r="H145" s="261" t="e">
        <f t="shared" si="62"/>
        <v>#DIV/0!</v>
      </c>
      <c r="I145" s="259">
        <f t="shared" si="60"/>
        <v>0</v>
      </c>
      <c r="J145" s="260">
        <f t="shared" si="60"/>
        <v>0</v>
      </c>
      <c r="K145" s="259"/>
      <c r="L145" s="260"/>
      <c r="M145" s="259"/>
      <c r="N145" s="260"/>
      <c r="O145" s="259"/>
      <c r="P145" s="259">
        <f>SUM(Aizawl:Serchhip!P145)</f>
        <v>0</v>
      </c>
      <c r="Q145" s="260">
        <f>SUM(Aizawl:Serchhip!Q145)</f>
        <v>0</v>
      </c>
      <c r="R145" s="259">
        <f>K145+M145+P145</f>
        <v>0</v>
      </c>
      <c r="S145" s="260">
        <f>L145+N145+Q145</f>
        <v>0</v>
      </c>
      <c r="T145" s="259"/>
      <c r="U145" s="260"/>
      <c r="V145" s="259"/>
      <c r="W145" s="260"/>
      <c r="X145" s="259"/>
      <c r="Y145" s="259">
        <f>SUM(Aizawl:Serchhip!Y145)</f>
        <v>0</v>
      </c>
      <c r="Z145" s="259">
        <f>SUM(Aizawl:Serchhip!Z145)</f>
        <v>0</v>
      </c>
      <c r="AA145" s="259">
        <f>SUM(Aizawl:Serchhip!AA145)</f>
        <v>0</v>
      </c>
      <c r="AB145" s="260">
        <f>SUM(Aizawl:Serchhip!AB145)</f>
        <v>0</v>
      </c>
      <c r="AC145" s="258"/>
      <c r="AD145" s="233" t="b">
        <f t="shared" si="63"/>
        <v>1</v>
      </c>
      <c r="AE145" s="233" t="b">
        <f t="shared" si="64"/>
        <v>1</v>
      </c>
      <c r="AF145" s="280">
        <f t="shared" si="44"/>
        <v>0</v>
      </c>
    </row>
    <row r="146" spans="1:32" ht="30">
      <c r="A146" s="258">
        <v>4.0199999999999996</v>
      </c>
      <c r="B146" s="258" t="s">
        <v>105</v>
      </c>
      <c r="C146" s="259">
        <f>SUM(Aizawl:Serchhip!C146)</f>
        <v>0</v>
      </c>
      <c r="D146" s="260">
        <f>SUM(Aizawl:Serchhip!D146)</f>
        <v>0</v>
      </c>
      <c r="E146" s="259">
        <f>SUM(Aizawl:Serchhip!E146)</f>
        <v>0</v>
      </c>
      <c r="F146" s="260">
        <f>SUM(Aizawl:Serchhip!F146)</f>
        <v>0</v>
      </c>
      <c r="G146" s="261" t="e">
        <f t="shared" si="61"/>
        <v>#DIV/0!</v>
      </c>
      <c r="H146" s="261" t="e">
        <f t="shared" si="62"/>
        <v>#DIV/0!</v>
      </c>
      <c r="I146" s="259">
        <f t="shared" si="60"/>
        <v>0</v>
      </c>
      <c r="J146" s="260">
        <f t="shared" si="60"/>
        <v>0</v>
      </c>
      <c r="K146" s="259"/>
      <c r="L146" s="260"/>
      <c r="M146" s="259"/>
      <c r="N146" s="260"/>
      <c r="O146" s="259"/>
      <c r="P146" s="259">
        <f>SUM(Aizawl:Serchhip!P146)</f>
        <v>0</v>
      </c>
      <c r="Q146" s="260">
        <f>SUM(Aizawl:Serchhip!Q146)</f>
        <v>0</v>
      </c>
      <c r="R146" s="259">
        <f>K146+M146+P146</f>
        <v>0</v>
      </c>
      <c r="S146" s="260">
        <f>L146+N146+Q146</f>
        <v>0</v>
      </c>
      <c r="T146" s="259"/>
      <c r="U146" s="260"/>
      <c r="V146" s="259"/>
      <c r="W146" s="260"/>
      <c r="X146" s="259"/>
      <c r="Y146" s="259">
        <f>SUM(Aizawl:Serchhip!Y146)</f>
        <v>0</v>
      </c>
      <c r="Z146" s="259">
        <f>SUM(Aizawl:Serchhip!Z146)</f>
        <v>0</v>
      </c>
      <c r="AA146" s="259">
        <f>SUM(Aizawl:Serchhip!AA146)</f>
        <v>0</v>
      </c>
      <c r="AB146" s="260">
        <f>SUM(Aizawl:Serchhip!AB146)</f>
        <v>0</v>
      </c>
      <c r="AC146" s="258"/>
      <c r="AD146" s="233" t="b">
        <f t="shared" si="63"/>
        <v>1</v>
      </c>
      <c r="AE146" s="233" t="b">
        <f t="shared" si="64"/>
        <v>1</v>
      </c>
      <c r="AF146" s="280">
        <f t="shared" si="44"/>
        <v>0</v>
      </c>
    </row>
    <row r="147" spans="1:32" s="307" customFormat="1">
      <c r="A147" s="303"/>
      <c r="B147" s="303" t="s">
        <v>106</v>
      </c>
      <c r="C147" s="304">
        <f>SUM(C145:C146)</f>
        <v>0</v>
      </c>
      <c r="D147" s="305">
        <f>SUM(D145:D146)</f>
        <v>0</v>
      </c>
      <c r="E147" s="304">
        <f>SUM(E145:E146)</f>
        <v>0</v>
      </c>
      <c r="F147" s="305">
        <f>SUM(F145:F146)</f>
        <v>0</v>
      </c>
      <c r="G147" s="306" t="e">
        <f t="shared" si="61"/>
        <v>#DIV/0!</v>
      </c>
      <c r="H147" s="306" t="e">
        <f t="shared" si="62"/>
        <v>#DIV/0!</v>
      </c>
      <c r="I147" s="304">
        <f t="shared" ref="I147:N147" si="71">SUM(I145:I146)</f>
        <v>0</v>
      </c>
      <c r="J147" s="305">
        <f t="shared" si="71"/>
        <v>0</v>
      </c>
      <c r="K147" s="304">
        <f t="shared" si="71"/>
        <v>0</v>
      </c>
      <c r="L147" s="305">
        <f t="shared" si="71"/>
        <v>0</v>
      </c>
      <c r="M147" s="304">
        <f t="shared" si="71"/>
        <v>0</v>
      </c>
      <c r="N147" s="305">
        <f t="shared" si="71"/>
        <v>0</v>
      </c>
      <c r="O147" s="304"/>
      <c r="P147" s="304">
        <f t="shared" ref="P147:W147" si="72">SUM(P145:P146)</f>
        <v>0</v>
      </c>
      <c r="Q147" s="305">
        <f t="shared" si="72"/>
        <v>0</v>
      </c>
      <c r="R147" s="304">
        <f t="shared" si="72"/>
        <v>0</v>
      </c>
      <c r="S147" s="305">
        <f t="shared" si="72"/>
        <v>0</v>
      </c>
      <c r="T147" s="304">
        <f t="shared" si="72"/>
        <v>0</v>
      </c>
      <c r="U147" s="305">
        <f t="shared" si="72"/>
        <v>0</v>
      </c>
      <c r="V147" s="304">
        <f t="shared" si="72"/>
        <v>0</v>
      </c>
      <c r="W147" s="305">
        <f t="shared" si="72"/>
        <v>0</v>
      </c>
      <c r="X147" s="304"/>
      <c r="Y147" s="304">
        <f>SUM(Y145:Y146)</f>
        <v>0</v>
      </c>
      <c r="Z147" s="305">
        <f>SUM(Z145:Z146)</f>
        <v>0</v>
      </c>
      <c r="AA147" s="304">
        <f>SUM(AA145:AA146)</f>
        <v>0</v>
      </c>
      <c r="AB147" s="305">
        <f>SUM(AB145:AB146)</f>
        <v>0</v>
      </c>
      <c r="AC147" s="303"/>
      <c r="AD147" s="233" t="b">
        <f t="shared" si="63"/>
        <v>1</v>
      </c>
      <c r="AE147" s="233" t="b">
        <f t="shared" si="64"/>
        <v>1</v>
      </c>
      <c r="AF147" s="280">
        <f t="shared" si="44"/>
        <v>0</v>
      </c>
    </row>
    <row r="148" spans="1:32" s="307" customFormat="1" ht="70.5" customHeight="1">
      <c r="A148" s="303">
        <v>5</v>
      </c>
      <c r="B148" s="303" t="s">
        <v>107</v>
      </c>
      <c r="C148" s="259">
        <f>SUM(Aizawl:Serchhip!C148)</f>
        <v>0</v>
      </c>
      <c r="D148" s="260">
        <f>SUM(Aizawl:Serchhip!D148)</f>
        <v>0</v>
      </c>
      <c r="E148" s="259">
        <f>SUM(Aizawl:Serchhip!E148)</f>
        <v>0</v>
      </c>
      <c r="F148" s="260">
        <f>SUM(Aizawl:Serchhip!F148)</f>
        <v>0</v>
      </c>
      <c r="G148" s="261" t="e">
        <f t="shared" si="61"/>
        <v>#DIV/0!</v>
      </c>
      <c r="H148" s="261" t="e">
        <f t="shared" si="62"/>
        <v>#DIV/0!</v>
      </c>
      <c r="I148" s="259">
        <f>C148-E148</f>
        <v>0</v>
      </c>
      <c r="J148" s="260">
        <f>D148-F148</f>
        <v>0</v>
      </c>
      <c r="K148" s="259"/>
      <c r="L148" s="260"/>
      <c r="M148" s="259"/>
      <c r="N148" s="260"/>
      <c r="O148" s="259"/>
      <c r="P148" s="259">
        <f>SUM(Aizawl:Serchhip!P148)</f>
        <v>0</v>
      </c>
      <c r="Q148" s="260">
        <f>SUM(Aizawl:Serchhip!Q148)</f>
        <v>0</v>
      </c>
      <c r="R148" s="259">
        <f>K148+M148+P148</f>
        <v>0</v>
      </c>
      <c r="S148" s="260">
        <f>L148+N148+Q148</f>
        <v>0</v>
      </c>
      <c r="T148" s="259"/>
      <c r="U148" s="260"/>
      <c r="V148" s="259"/>
      <c r="W148" s="260"/>
      <c r="X148" s="259"/>
      <c r="Y148" s="259">
        <f>SUM(Aizawl:Serchhip!Y148)</f>
        <v>0</v>
      </c>
      <c r="Z148" s="259">
        <f>SUM(Aizawl:Serchhip!Z148)</f>
        <v>0</v>
      </c>
      <c r="AA148" s="259">
        <f>SUM(Aizawl:Serchhip!AA148)</f>
        <v>0</v>
      </c>
      <c r="AB148" s="260">
        <f>SUM(Aizawl:Serchhip!AB148)</f>
        <v>0</v>
      </c>
      <c r="AC148" s="303"/>
      <c r="AD148" s="233" t="b">
        <f t="shared" si="63"/>
        <v>1</v>
      </c>
      <c r="AE148" s="233" t="b">
        <f t="shared" si="64"/>
        <v>1</v>
      </c>
      <c r="AF148" s="280">
        <f t="shared" si="44"/>
        <v>0</v>
      </c>
    </row>
    <row r="149" spans="1:32" s="307" customFormat="1">
      <c r="A149" s="303"/>
      <c r="B149" s="303" t="s">
        <v>108</v>
      </c>
      <c r="C149" s="304">
        <f>SUM(C148)</f>
        <v>0</v>
      </c>
      <c r="D149" s="305">
        <f>SUM(D148)</f>
        <v>0</v>
      </c>
      <c r="E149" s="304">
        <f>SUM(E148)</f>
        <v>0</v>
      </c>
      <c r="F149" s="305">
        <f>SUM(F148)</f>
        <v>0</v>
      </c>
      <c r="G149" s="306" t="e">
        <f t="shared" si="61"/>
        <v>#DIV/0!</v>
      </c>
      <c r="H149" s="306" t="e">
        <f t="shared" si="62"/>
        <v>#DIV/0!</v>
      </c>
      <c r="I149" s="304">
        <f t="shared" ref="I149:N149" si="73">SUM(I148)</f>
        <v>0</v>
      </c>
      <c r="J149" s="305">
        <f t="shared" si="73"/>
        <v>0</v>
      </c>
      <c r="K149" s="304">
        <f t="shared" si="73"/>
        <v>0</v>
      </c>
      <c r="L149" s="305">
        <f t="shared" si="73"/>
        <v>0</v>
      </c>
      <c r="M149" s="304">
        <f t="shared" si="73"/>
        <v>0</v>
      </c>
      <c r="N149" s="305">
        <f t="shared" si="73"/>
        <v>0</v>
      </c>
      <c r="O149" s="304"/>
      <c r="P149" s="304">
        <f t="shared" ref="P149:W149" si="74">SUM(P148)</f>
        <v>0</v>
      </c>
      <c r="Q149" s="305">
        <f t="shared" si="74"/>
        <v>0</v>
      </c>
      <c r="R149" s="304">
        <f t="shared" si="74"/>
        <v>0</v>
      </c>
      <c r="S149" s="305">
        <f t="shared" si="74"/>
        <v>0</v>
      </c>
      <c r="T149" s="304">
        <f t="shared" si="74"/>
        <v>0</v>
      </c>
      <c r="U149" s="305">
        <f t="shared" si="74"/>
        <v>0</v>
      </c>
      <c r="V149" s="304">
        <f t="shared" si="74"/>
        <v>0</v>
      </c>
      <c r="W149" s="305">
        <f t="shared" si="74"/>
        <v>0</v>
      </c>
      <c r="X149" s="304"/>
      <c r="Y149" s="304">
        <f>SUM(Y148)</f>
        <v>0</v>
      </c>
      <c r="Z149" s="305">
        <f>SUM(Z148)</f>
        <v>0</v>
      </c>
      <c r="AA149" s="304">
        <f>SUM(AA148)</f>
        <v>0</v>
      </c>
      <c r="AB149" s="305">
        <f>SUM(AB148)</f>
        <v>0</v>
      </c>
      <c r="AC149" s="303"/>
      <c r="AD149" s="233" t="b">
        <f t="shared" si="63"/>
        <v>1</v>
      </c>
      <c r="AE149" s="233" t="b">
        <f t="shared" si="64"/>
        <v>1</v>
      </c>
      <c r="AF149" s="280">
        <f t="shared" si="44"/>
        <v>0</v>
      </c>
    </row>
    <row r="150" spans="1:32" s="307" customFormat="1" ht="28.5">
      <c r="A150" s="303">
        <f>+A148+1</f>
        <v>6</v>
      </c>
      <c r="B150" s="303" t="s">
        <v>109</v>
      </c>
      <c r="C150" s="304"/>
      <c r="D150" s="305"/>
      <c r="E150" s="304"/>
      <c r="F150" s="305"/>
      <c r="G150" s="261"/>
      <c r="H150" s="261"/>
      <c r="I150" s="304"/>
      <c r="J150" s="305"/>
      <c r="K150" s="304"/>
      <c r="L150" s="305"/>
      <c r="M150" s="304"/>
      <c r="N150" s="305"/>
      <c r="O150" s="304"/>
      <c r="P150" s="304"/>
      <c r="Q150" s="305"/>
      <c r="R150" s="304"/>
      <c r="S150" s="305"/>
      <c r="T150" s="304"/>
      <c r="U150" s="305"/>
      <c r="V150" s="304"/>
      <c r="W150" s="305"/>
      <c r="X150" s="304"/>
      <c r="Y150" s="304"/>
      <c r="Z150" s="305"/>
      <c r="AA150" s="304"/>
      <c r="AB150" s="305"/>
      <c r="AC150" s="303"/>
      <c r="AD150" s="233" t="b">
        <f t="shared" si="63"/>
        <v>1</v>
      </c>
      <c r="AE150" s="233" t="b">
        <f t="shared" si="64"/>
        <v>1</v>
      </c>
      <c r="AF150" s="280">
        <f t="shared" si="44"/>
        <v>0</v>
      </c>
    </row>
    <row r="151" spans="1:32" s="307" customFormat="1">
      <c r="A151" s="303">
        <v>6.01</v>
      </c>
      <c r="B151" s="303" t="s">
        <v>110</v>
      </c>
      <c r="C151" s="304"/>
      <c r="D151" s="305"/>
      <c r="E151" s="304"/>
      <c r="F151" s="305"/>
      <c r="G151" s="261"/>
      <c r="H151" s="261"/>
      <c r="I151" s="304"/>
      <c r="J151" s="305"/>
      <c r="K151" s="304"/>
      <c r="L151" s="305"/>
      <c r="M151" s="304"/>
      <c r="N151" s="305"/>
      <c r="O151" s="304"/>
      <c r="P151" s="304"/>
      <c r="Q151" s="305"/>
      <c r="R151" s="304"/>
      <c r="S151" s="305"/>
      <c r="T151" s="304"/>
      <c r="U151" s="305"/>
      <c r="V151" s="304"/>
      <c r="W151" s="305"/>
      <c r="X151" s="304"/>
      <c r="Y151" s="304"/>
      <c r="Z151" s="305"/>
      <c r="AA151" s="304"/>
      <c r="AB151" s="305"/>
      <c r="AC151" s="303"/>
      <c r="AD151" s="233" t="b">
        <f t="shared" si="63"/>
        <v>1</v>
      </c>
      <c r="AE151" s="233" t="b">
        <f t="shared" si="64"/>
        <v>1</v>
      </c>
      <c r="AF151" s="280">
        <f t="shared" si="44"/>
        <v>0</v>
      </c>
    </row>
    <row r="152" spans="1:32" ht="36" customHeight="1">
      <c r="A152" s="258"/>
      <c r="B152" s="258" t="s">
        <v>111</v>
      </c>
      <c r="C152" s="259">
        <f>SUM(Aizawl:Serchhip!C152)</f>
        <v>1587</v>
      </c>
      <c r="D152" s="260">
        <f>SUM(Aizawl:Serchhip!D152)</f>
        <v>317.40000000000003</v>
      </c>
      <c r="E152" s="259">
        <f>SUM(Aizawl:Serchhip!E152)</f>
        <v>494</v>
      </c>
      <c r="F152" s="260">
        <f>SUM(Aizawl:Serchhip!F152)</f>
        <v>98.394000000000005</v>
      </c>
      <c r="G152" s="261">
        <f t="shared" si="61"/>
        <v>0.31127914303717708</v>
      </c>
      <c r="H152" s="261">
        <f t="shared" si="62"/>
        <v>0.31</v>
      </c>
      <c r="I152" s="259">
        <f t="shared" si="60"/>
        <v>1093</v>
      </c>
      <c r="J152" s="260">
        <f t="shared" si="60"/>
        <v>219.00600000000003</v>
      </c>
      <c r="K152" s="259"/>
      <c r="L152" s="260"/>
      <c r="M152" s="259"/>
      <c r="N152" s="260"/>
      <c r="O152" s="259">
        <v>0.2</v>
      </c>
      <c r="P152" s="259">
        <f>SUM(Aizawl:Serchhip!P152)</f>
        <v>1101</v>
      </c>
      <c r="Q152" s="260">
        <f>SUM(Aizawl:Serchhip!Q152)</f>
        <v>220.20000000000002</v>
      </c>
      <c r="R152" s="259">
        <f t="shared" ref="R152:S155" si="75">K152+M152+P152</f>
        <v>1101</v>
      </c>
      <c r="S152" s="260">
        <f t="shared" si="75"/>
        <v>220.20000000000002</v>
      </c>
      <c r="T152" s="259"/>
      <c r="U152" s="260"/>
      <c r="V152" s="259"/>
      <c r="W152" s="260"/>
      <c r="X152" s="259">
        <v>0.2</v>
      </c>
      <c r="Y152" s="259">
        <f>SUM(Aizawl:Serchhip!Y152)</f>
        <v>1101</v>
      </c>
      <c r="Z152" s="259">
        <f>SUM(Aizawl:Serchhip!Z152)</f>
        <v>220.20000000000002</v>
      </c>
      <c r="AA152" s="259">
        <f>SUM(Aizawl:Serchhip!AA152)</f>
        <v>1101</v>
      </c>
      <c r="AB152" s="260">
        <f>SUM(Aizawl:Serchhip!AB152)</f>
        <v>220.20000000000002</v>
      </c>
      <c r="AC152" s="258" t="s">
        <v>378</v>
      </c>
      <c r="AD152" s="233" t="b">
        <f t="shared" si="63"/>
        <v>1</v>
      </c>
      <c r="AE152" s="233" t="b">
        <f t="shared" si="64"/>
        <v>1</v>
      </c>
      <c r="AF152" s="280">
        <f t="shared" si="44"/>
        <v>220.20000000000002</v>
      </c>
    </row>
    <row r="153" spans="1:32">
      <c r="A153" s="258"/>
      <c r="B153" s="258" t="s">
        <v>112</v>
      </c>
      <c r="C153" s="259">
        <f>SUM(Aizawl:Serchhip!C153)</f>
        <v>0</v>
      </c>
      <c r="D153" s="260">
        <f>SUM(Aizawl:Serchhip!D153)</f>
        <v>0</v>
      </c>
      <c r="E153" s="259">
        <f>SUM(Aizawl:Serchhip!E153)</f>
        <v>0</v>
      </c>
      <c r="F153" s="260">
        <f>SUM(Aizawl:Serchhip!F153)</f>
        <v>0</v>
      </c>
      <c r="G153" s="261" t="e">
        <f t="shared" si="61"/>
        <v>#DIV/0!</v>
      </c>
      <c r="H153" s="261" t="e">
        <f t="shared" si="62"/>
        <v>#DIV/0!</v>
      </c>
      <c r="I153" s="259">
        <f t="shared" si="60"/>
        <v>0</v>
      </c>
      <c r="J153" s="260">
        <f t="shared" si="60"/>
        <v>0</v>
      </c>
      <c r="K153" s="259"/>
      <c r="L153" s="260"/>
      <c r="M153" s="259"/>
      <c r="N153" s="260"/>
      <c r="O153" s="259"/>
      <c r="P153" s="259">
        <f>SUM(Aizawl:Serchhip!P153)</f>
        <v>0</v>
      </c>
      <c r="Q153" s="260">
        <f>SUM(Aizawl:Serchhip!Q153)</f>
        <v>0</v>
      </c>
      <c r="R153" s="259">
        <f t="shared" si="75"/>
        <v>0</v>
      </c>
      <c r="S153" s="260">
        <f t="shared" si="75"/>
        <v>0</v>
      </c>
      <c r="T153" s="259"/>
      <c r="U153" s="260"/>
      <c r="V153" s="259"/>
      <c r="W153" s="260"/>
      <c r="X153" s="259"/>
      <c r="Y153" s="259">
        <f>SUM(Aizawl:Serchhip!Y153)</f>
        <v>0</v>
      </c>
      <c r="Z153" s="259">
        <f>SUM(Aizawl:Serchhip!Z153)</f>
        <v>0</v>
      </c>
      <c r="AA153" s="259">
        <f>SUM(Aizawl:Serchhip!AA153)</f>
        <v>0</v>
      </c>
      <c r="AB153" s="260">
        <f>SUM(Aizawl:Serchhip!AB153)</f>
        <v>0</v>
      </c>
      <c r="AC153" s="258"/>
      <c r="AD153" s="233" t="b">
        <f>X153*Y153=Z153</f>
        <v>1</v>
      </c>
      <c r="AE153" s="233" t="b">
        <f t="shared" si="64"/>
        <v>1</v>
      </c>
      <c r="AF153" s="280">
        <f t="shared" ref="AF153:AF216" si="76">Y153*X153</f>
        <v>0</v>
      </c>
    </row>
    <row r="154" spans="1:32">
      <c r="A154" s="258"/>
      <c r="B154" s="258" t="s">
        <v>113</v>
      </c>
      <c r="C154" s="259">
        <f>SUM(Aizawl:Serchhip!C154)</f>
        <v>0</v>
      </c>
      <c r="D154" s="260">
        <f>SUM(Aizawl:Serchhip!D154)</f>
        <v>0</v>
      </c>
      <c r="E154" s="259">
        <f>SUM(Aizawl:Serchhip!E154)</f>
        <v>0</v>
      </c>
      <c r="F154" s="260">
        <f>SUM(Aizawl:Serchhip!F154)</f>
        <v>0</v>
      </c>
      <c r="G154" s="261" t="e">
        <f t="shared" si="61"/>
        <v>#DIV/0!</v>
      </c>
      <c r="H154" s="261" t="e">
        <f t="shared" si="62"/>
        <v>#DIV/0!</v>
      </c>
      <c r="I154" s="259">
        <f t="shared" si="60"/>
        <v>0</v>
      </c>
      <c r="J154" s="260">
        <f t="shared" si="60"/>
        <v>0</v>
      </c>
      <c r="K154" s="259"/>
      <c r="L154" s="260"/>
      <c r="M154" s="259"/>
      <c r="N154" s="260"/>
      <c r="O154" s="259"/>
      <c r="P154" s="259">
        <f>SUM(Aizawl:Serchhip!P154)</f>
        <v>0</v>
      </c>
      <c r="Q154" s="260">
        <f>SUM(Aizawl:Serchhip!Q154)</f>
        <v>0</v>
      </c>
      <c r="R154" s="259">
        <f t="shared" si="75"/>
        <v>0</v>
      </c>
      <c r="S154" s="260">
        <f t="shared" si="75"/>
        <v>0</v>
      </c>
      <c r="T154" s="259"/>
      <c r="U154" s="260"/>
      <c r="V154" s="259"/>
      <c r="W154" s="260"/>
      <c r="X154" s="259"/>
      <c r="Y154" s="259">
        <f>SUM(Aizawl:Serchhip!Y154)</f>
        <v>0</v>
      </c>
      <c r="Z154" s="259">
        <f>SUM(Aizawl:Serchhip!Z154)</f>
        <v>0</v>
      </c>
      <c r="AA154" s="259">
        <f>SUM(Aizawl:Serchhip!AA154)</f>
        <v>0</v>
      </c>
      <c r="AB154" s="260">
        <f>SUM(Aizawl:Serchhip!AB154)</f>
        <v>0</v>
      </c>
      <c r="AC154" s="258"/>
      <c r="AD154" s="233" t="b">
        <f t="shared" si="63"/>
        <v>1</v>
      </c>
      <c r="AE154" s="233" t="b">
        <f t="shared" si="64"/>
        <v>1</v>
      </c>
      <c r="AF154" s="280">
        <f t="shared" si="76"/>
        <v>0</v>
      </c>
    </row>
    <row r="155" spans="1:32">
      <c r="A155" s="258"/>
      <c r="B155" s="258" t="s">
        <v>114</v>
      </c>
      <c r="C155" s="259">
        <f>SUM(Aizawl:Serchhip!C155)</f>
        <v>0</v>
      </c>
      <c r="D155" s="260">
        <f>SUM(Aizawl:Serchhip!D155)</f>
        <v>0</v>
      </c>
      <c r="E155" s="259">
        <f>SUM(Aizawl:Serchhip!E155)</f>
        <v>0</v>
      </c>
      <c r="F155" s="260">
        <f>SUM(Aizawl:Serchhip!F155)</f>
        <v>0</v>
      </c>
      <c r="G155" s="261" t="e">
        <f t="shared" si="61"/>
        <v>#DIV/0!</v>
      </c>
      <c r="H155" s="261" t="e">
        <f t="shared" si="62"/>
        <v>#DIV/0!</v>
      </c>
      <c r="I155" s="259">
        <f t="shared" si="60"/>
        <v>0</v>
      </c>
      <c r="J155" s="260">
        <f t="shared" si="60"/>
        <v>0</v>
      </c>
      <c r="K155" s="259"/>
      <c r="L155" s="260"/>
      <c r="M155" s="259"/>
      <c r="N155" s="260"/>
      <c r="O155" s="259"/>
      <c r="P155" s="259">
        <f>SUM(Aizawl:Serchhip!P155)</f>
        <v>0</v>
      </c>
      <c r="Q155" s="260">
        <f>SUM(Aizawl:Serchhip!Q155)</f>
        <v>0</v>
      </c>
      <c r="R155" s="259">
        <f t="shared" si="75"/>
        <v>0</v>
      </c>
      <c r="S155" s="260">
        <f t="shared" si="75"/>
        <v>0</v>
      </c>
      <c r="T155" s="259"/>
      <c r="U155" s="260"/>
      <c r="V155" s="259"/>
      <c r="W155" s="260"/>
      <c r="X155" s="259"/>
      <c r="Y155" s="259">
        <f>SUM(Aizawl:Serchhip!Y155)</f>
        <v>0</v>
      </c>
      <c r="Z155" s="259">
        <f>SUM(Aizawl:Serchhip!Z155)</f>
        <v>0</v>
      </c>
      <c r="AA155" s="259">
        <f>SUM(Aizawl:Serchhip!AA155)</f>
        <v>0</v>
      </c>
      <c r="AB155" s="260">
        <f>SUM(Aizawl:Serchhip!AB155)</f>
        <v>0</v>
      </c>
      <c r="AC155" s="258"/>
      <c r="AD155" s="233" t="b">
        <f t="shared" si="63"/>
        <v>1</v>
      </c>
      <c r="AE155" s="233" t="b">
        <f t="shared" si="64"/>
        <v>1</v>
      </c>
      <c r="AF155" s="280">
        <f t="shared" si="76"/>
        <v>0</v>
      </c>
    </row>
    <row r="156" spans="1:32" s="307" customFormat="1">
      <c r="A156" s="303"/>
      <c r="B156" s="303" t="s">
        <v>106</v>
      </c>
      <c r="C156" s="304">
        <f>SUM(C152:C155)</f>
        <v>1587</v>
      </c>
      <c r="D156" s="305">
        <f>SUM(D152:D155)</f>
        <v>317.40000000000003</v>
      </c>
      <c r="E156" s="304">
        <f>SUM(E152:E155)</f>
        <v>494</v>
      </c>
      <c r="F156" s="305">
        <f>SUM(F152:F155)</f>
        <v>98.394000000000005</v>
      </c>
      <c r="G156" s="306">
        <f t="shared" si="61"/>
        <v>0.31127914303717708</v>
      </c>
      <c r="H156" s="306">
        <f t="shared" si="62"/>
        <v>0.31</v>
      </c>
      <c r="I156" s="304">
        <f t="shared" ref="I156:N156" si="77">SUM(I152:I155)</f>
        <v>1093</v>
      </c>
      <c r="J156" s="305">
        <f t="shared" si="77"/>
        <v>219.00600000000003</v>
      </c>
      <c r="K156" s="304">
        <f t="shared" si="77"/>
        <v>0</v>
      </c>
      <c r="L156" s="305">
        <f t="shared" si="77"/>
        <v>0</v>
      </c>
      <c r="M156" s="304">
        <f t="shared" si="77"/>
        <v>0</v>
      </c>
      <c r="N156" s="305">
        <f t="shared" si="77"/>
        <v>0</v>
      </c>
      <c r="O156" s="304"/>
      <c r="P156" s="304">
        <f t="shared" ref="P156:W156" si="78">SUM(P152:P155)</f>
        <v>1101</v>
      </c>
      <c r="Q156" s="305">
        <f t="shared" si="78"/>
        <v>220.20000000000002</v>
      </c>
      <c r="R156" s="304">
        <f t="shared" si="78"/>
        <v>1101</v>
      </c>
      <c r="S156" s="305">
        <f t="shared" si="78"/>
        <v>220.20000000000002</v>
      </c>
      <c r="T156" s="304">
        <f t="shared" si="78"/>
        <v>0</v>
      </c>
      <c r="U156" s="305">
        <f t="shared" si="78"/>
        <v>0</v>
      </c>
      <c r="V156" s="304">
        <f t="shared" si="78"/>
        <v>0</v>
      </c>
      <c r="W156" s="305">
        <f t="shared" si="78"/>
        <v>0</v>
      </c>
      <c r="X156" s="304"/>
      <c r="Y156" s="304">
        <f>SUM(Y152:Y155)</f>
        <v>1101</v>
      </c>
      <c r="Z156" s="305">
        <f>SUM(Z152:Z155)</f>
        <v>220.20000000000002</v>
      </c>
      <c r="AA156" s="304">
        <f>SUM(AA152:AA155)</f>
        <v>1101</v>
      </c>
      <c r="AB156" s="305">
        <f>SUM(AB152:AB155)</f>
        <v>220.20000000000002</v>
      </c>
      <c r="AC156" s="303"/>
      <c r="AD156" s="233" t="b">
        <f t="shared" si="63"/>
        <v>0</v>
      </c>
      <c r="AE156" s="233" t="b">
        <f t="shared" si="64"/>
        <v>1</v>
      </c>
      <c r="AF156" s="280">
        <f t="shared" si="76"/>
        <v>0</v>
      </c>
    </row>
    <row r="157" spans="1:32" s="307" customFormat="1">
      <c r="A157" s="303">
        <f>+A151+0.01</f>
        <v>6.02</v>
      </c>
      <c r="B157" s="303" t="s">
        <v>115</v>
      </c>
      <c r="C157" s="304"/>
      <c r="D157" s="305"/>
      <c r="E157" s="304"/>
      <c r="F157" s="305"/>
      <c r="G157" s="261"/>
      <c r="H157" s="261"/>
      <c r="I157" s="304"/>
      <c r="J157" s="305"/>
      <c r="K157" s="304"/>
      <c r="L157" s="305"/>
      <c r="M157" s="304"/>
      <c r="N157" s="305"/>
      <c r="O157" s="304"/>
      <c r="P157" s="304"/>
      <c r="Q157" s="305"/>
      <c r="R157" s="304"/>
      <c r="S157" s="305"/>
      <c r="T157" s="304"/>
      <c r="U157" s="305"/>
      <c r="V157" s="304"/>
      <c r="W157" s="305"/>
      <c r="X157" s="304"/>
      <c r="Y157" s="304"/>
      <c r="Z157" s="305"/>
      <c r="AA157" s="304"/>
      <c r="AB157" s="305"/>
      <c r="AC157" s="303"/>
      <c r="AD157" s="233" t="b">
        <f t="shared" si="63"/>
        <v>1</v>
      </c>
      <c r="AE157" s="233" t="b">
        <f t="shared" si="64"/>
        <v>1</v>
      </c>
      <c r="AF157" s="280">
        <f t="shared" si="76"/>
        <v>0</v>
      </c>
    </row>
    <row r="158" spans="1:32">
      <c r="A158" s="258"/>
      <c r="B158" s="258" t="s">
        <v>111</v>
      </c>
      <c r="C158" s="259">
        <f>SUM(Aizawl:Serchhip!C158)</f>
        <v>0</v>
      </c>
      <c r="D158" s="260">
        <f>SUM(Aizawl:Serchhip!D158)</f>
        <v>0</v>
      </c>
      <c r="E158" s="259">
        <f>SUM(Aizawl:Serchhip!E158)</f>
        <v>0</v>
      </c>
      <c r="F158" s="260">
        <f>SUM(Aizawl:Serchhip!F158)</f>
        <v>0</v>
      </c>
      <c r="G158" s="261" t="e">
        <f t="shared" si="61"/>
        <v>#DIV/0!</v>
      </c>
      <c r="H158" s="261" t="e">
        <f t="shared" si="62"/>
        <v>#DIV/0!</v>
      </c>
      <c r="I158" s="259">
        <f t="shared" si="60"/>
        <v>0</v>
      </c>
      <c r="J158" s="260">
        <f t="shared" si="60"/>
        <v>0</v>
      </c>
      <c r="K158" s="259"/>
      <c r="L158" s="260"/>
      <c r="M158" s="259"/>
      <c r="N158" s="260"/>
      <c r="O158" s="259"/>
      <c r="P158" s="259">
        <f>SUM(Aizawl:Serchhip!P158)</f>
        <v>0</v>
      </c>
      <c r="Q158" s="260">
        <f>SUM(Aizawl:Serchhip!Q158)</f>
        <v>0</v>
      </c>
      <c r="R158" s="259">
        <f t="shared" ref="R158:S161" si="79">K158+M158+P158</f>
        <v>0</v>
      </c>
      <c r="S158" s="260">
        <f t="shared" si="79"/>
        <v>0</v>
      </c>
      <c r="T158" s="259"/>
      <c r="U158" s="260"/>
      <c r="V158" s="259"/>
      <c r="W158" s="260"/>
      <c r="X158" s="259"/>
      <c r="Y158" s="259">
        <f>SUM(Aizawl:Serchhip!Y158)</f>
        <v>0</v>
      </c>
      <c r="Z158" s="259">
        <f>SUM(Aizawl:Serchhip!Z158)</f>
        <v>0</v>
      </c>
      <c r="AA158" s="259">
        <f>SUM(Aizawl:Serchhip!AA158)</f>
        <v>0</v>
      </c>
      <c r="AB158" s="260">
        <f>SUM(Aizawl:Serchhip!AB158)</f>
        <v>0</v>
      </c>
      <c r="AC158" s="258"/>
      <c r="AD158" s="233" t="b">
        <f t="shared" si="63"/>
        <v>1</v>
      </c>
      <c r="AE158" s="233" t="b">
        <f t="shared" si="64"/>
        <v>1</v>
      </c>
      <c r="AF158" s="280">
        <f t="shared" si="76"/>
        <v>0</v>
      </c>
    </row>
    <row r="159" spans="1:32" ht="39" customHeight="1">
      <c r="A159" s="258"/>
      <c r="B159" s="258" t="s">
        <v>112</v>
      </c>
      <c r="C159" s="259">
        <f>SUM(Aizawl:Serchhip!C159)</f>
        <v>1006</v>
      </c>
      <c r="D159" s="260">
        <f>SUM(Aizawl:Serchhip!D159)</f>
        <v>150.9</v>
      </c>
      <c r="E159" s="259">
        <f>SUM(Aizawl:Serchhip!E159)</f>
        <v>323</v>
      </c>
      <c r="F159" s="260">
        <f>SUM(Aizawl:Serchhip!F159)</f>
        <v>48.288000000000004</v>
      </c>
      <c r="G159" s="261">
        <f t="shared" si="61"/>
        <v>0.32107355864811132</v>
      </c>
      <c r="H159" s="261">
        <f t="shared" si="62"/>
        <v>0.32</v>
      </c>
      <c r="I159" s="259">
        <f t="shared" si="60"/>
        <v>683</v>
      </c>
      <c r="J159" s="260">
        <f t="shared" si="60"/>
        <v>102.61199999999999</v>
      </c>
      <c r="K159" s="259"/>
      <c r="L159" s="260"/>
      <c r="M159" s="259"/>
      <c r="N159" s="260"/>
      <c r="O159" s="259">
        <f>0.2/12*9</f>
        <v>0.15</v>
      </c>
      <c r="P159" s="259">
        <f>SUM(Aizawl:Serchhip!P159)</f>
        <v>1776</v>
      </c>
      <c r="Q159" s="260">
        <f>SUM(Aizawl:Serchhip!Q159)</f>
        <v>266.39999999999998</v>
      </c>
      <c r="R159" s="259">
        <f t="shared" si="79"/>
        <v>1776</v>
      </c>
      <c r="S159" s="260">
        <f t="shared" si="79"/>
        <v>266.39999999999998</v>
      </c>
      <c r="T159" s="259"/>
      <c r="U159" s="260"/>
      <c r="V159" s="259"/>
      <c r="W159" s="260"/>
      <c r="X159" s="259">
        <f>0.2/12*9</f>
        <v>0.15</v>
      </c>
      <c r="Y159" s="259">
        <f>SUM(Aizawl:Serchhip!Y159)</f>
        <v>1776</v>
      </c>
      <c r="Z159" s="259">
        <f>SUM(Aizawl:Serchhip!Z159)</f>
        <v>266.39999999999998</v>
      </c>
      <c r="AA159" s="259">
        <f>SUM(Aizawl:Serchhip!AA159)</f>
        <v>1776</v>
      </c>
      <c r="AB159" s="260">
        <f>SUM(Aizawl:Serchhip!AB159)</f>
        <v>266.39999999999998</v>
      </c>
      <c r="AC159" s="258" t="s">
        <v>378</v>
      </c>
      <c r="AD159" s="233" t="b">
        <f t="shared" si="63"/>
        <v>1</v>
      </c>
      <c r="AE159" s="233" t="b">
        <f t="shared" si="64"/>
        <v>1</v>
      </c>
      <c r="AF159" s="280">
        <f t="shared" si="76"/>
        <v>266.39999999999998</v>
      </c>
    </row>
    <row r="160" spans="1:32">
      <c r="A160" s="258"/>
      <c r="B160" s="258" t="s">
        <v>113</v>
      </c>
      <c r="C160" s="259">
        <f>SUM(Aizawl:Serchhip!C160)</f>
        <v>0</v>
      </c>
      <c r="D160" s="260">
        <f>SUM(Aizawl:Serchhip!D160)</f>
        <v>0</v>
      </c>
      <c r="E160" s="259">
        <f>SUM(Aizawl:Serchhip!E160)</f>
        <v>0</v>
      </c>
      <c r="F160" s="260">
        <f>SUM(Aizawl:Serchhip!F160)</f>
        <v>0</v>
      </c>
      <c r="G160" s="261" t="e">
        <f t="shared" si="61"/>
        <v>#DIV/0!</v>
      </c>
      <c r="H160" s="261" t="e">
        <f t="shared" si="62"/>
        <v>#DIV/0!</v>
      </c>
      <c r="I160" s="259">
        <f t="shared" si="60"/>
        <v>0</v>
      </c>
      <c r="J160" s="260">
        <f t="shared" si="60"/>
        <v>0</v>
      </c>
      <c r="K160" s="259"/>
      <c r="L160" s="260"/>
      <c r="M160" s="259"/>
      <c r="N160" s="260"/>
      <c r="O160" s="259"/>
      <c r="P160" s="259">
        <f>SUM(Aizawl:Serchhip!P160)</f>
        <v>0</v>
      </c>
      <c r="Q160" s="260">
        <f>SUM(Aizawl:Serchhip!Q160)</f>
        <v>0</v>
      </c>
      <c r="R160" s="259">
        <f t="shared" si="79"/>
        <v>0</v>
      </c>
      <c r="S160" s="260">
        <f t="shared" si="79"/>
        <v>0</v>
      </c>
      <c r="T160" s="259"/>
      <c r="U160" s="260"/>
      <c r="V160" s="259"/>
      <c r="W160" s="260"/>
      <c r="X160" s="259"/>
      <c r="Y160" s="259">
        <f>SUM(Aizawl:Serchhip!Y160)</f>
        <v>0</v>
      </c>
      <c r="Z160" s="259">
        <f>SUM(Aizawl:Serchhip!Z160)</f>
        <v>0</v>
      </c>
      <c r="AA160" s="259">
        <f>SUM(Aizawl:Serchhip!AA160)</f>
        <v>0</v>
      </c>
      <c r="AB160" s="260">
        <f>SUM(Aizawl:Serchhip!AB160)</f>
        <v>0</v>
      </c>
      <c r="AC160" s="258"/>
      <c r="AD160" s="233" t="b">
        <f t="shared" si="63"/>
        <v>1</v>
      </c>
      <c r="AE160" s="233" t="b">
        <f t="shared" si="64"/>
        <v>1</v>
      </c>
      <c r="AF160" s="280">
        <f t="shared" si="76"/>
        <v>0</v>
      </c>
    </row>
    <row r="161" spans="1:32">
      <c r="A161" s="258"/>
      <c r="B161" s="258" t="s">
        <v>114</v>
      </c>
      <c r="C161" s="259">
        <f>SUM(Aizawl:Serchhip!C161)</f>
        <v>0</v>
      </c>
      <c r="D161" s="260">
        <f>SUM(Aizawl:Serchhip!D161)</f>
        <v>0</v>
      </c>
      <c r="E161" s="259">
        <f>SUM(Aizawl:Serchhip!E161)</f>
        <v>0</v>
      </c>
      <c r="F161" s="260">
        <f>SUM(Aizawl:Serchhip!F161)</f>
        <v>0</v>
      </c>
      <c r="G161" s="261" t="e">
        <f t="shared" si="61"/>
        <v>#DIV/0!</v>
      </c>
      <c r="H161" s="261" t="e">
        <f t="shared" si="62"/>
        <v>#DIV/0!</v>
      </c>
      <c r="I161" s="259">
        <f t="shared" si="60"/>
        <v>0</v>
      </c>
      <c r="J161" s="260">
        <f t="shared" si="60"/>
        <v>0</v>
      </c>
      <c r="K161" s="259"/>
      <c r="L161" s="260"/>
      <c r="M161" s="259"/>
      <c r="N161" s="260"/>
      <c r="O161" s="259"/>
      <c r="P161" s="259">
        <f>SUM(Aizawl:Serchhip!P161)</f>
        <v>0</v>
      </c>
      <c r="Q161" s="260">
        <f>SUM(Aizawl:Serchhip!Q161)</f>
        <v>0</v>
      </c>
      <c r="R161" s="259">
        <f t="shared" si="79"/>
        <v>0</v>
      </c>
      <c r="S161" s="260">
        <f t="shared" si="79"/>
        <v>0</v>
      </c>
      <c r="T161" s="259"/>
      <c r="U161" s="260"/>
      <c r="V161" s="259"/>
      <c r="W161" s="260"/>
      <c r="X161" s="259"/>
      <c r="Y161" s="259">
        <f>SUM(Aizawl:Serchhip!Y161)</f>
        <v>0</v>
      </c>
      <c r="Z161" s="259">
        <f>SUM(Aizawl:Serchhip!Z161)</f>
        <v>0</v>
      </c>
      <c r="AA161" s="259">
        <f>SUM(Aizawl:Serchhip!AA161)</f>
        <v>0</v>
      </c>
      <c r="AB161" s="260">
        <f>SUM(Aizawl:Serchhip!AB161)</f>
        <v>0</v>
      </c>
      <c r="AC161" s="258"/>
      <c r="AD161" s="233" t="b">
        <f t="shared" si="63"/>
        <v>1</v>
      </c>
      <c r="AE161" s="233" t="b">
        <f t="shared" si="64"/>
        <v>1</v>
      </c>
      <c r="AF161" s="280">
        <f t="shared" si="76"/>
        <v>0</v>
      </c>
    </row>
    <row r="162" spans="1:32" s="307" customFormat="1">
      <c r="A162" s="303"/>
      <c r="B162" s="303" t="s">
        <v>106</v>
      </c>
      <c r="C162" s="304">
        <f>SUM(C158:C161)</f>
        <v>1006</v>
      </c>
      <c r="D162" s="305">
        <f>SUM(D158:D161)</f>
        <v>150.9</v>
      </c>
      <c r="E162" s="304">
        <f>SUM(E158:E161)</f>
        <v>323</v>
      </c>
      <c r="F162" s="305">
        <f>SUM(F158:F161)</f>
        <v>48.288000000000004</v>
      </c>
      <c r="G162" s="306">
        <f t="shared" si="61"/>
        <v>0.32107355864811132</v>
      </c>
      <c r="H162" s="306">
        <f t="shared" si="62"/>
        <v>0.32</v>
      </c>
      <c r="I162" s="304">
        <f t="shared" ref="I162:N162" si="80">SUM(I158:I161)</f>
        <v>683</v>
      </c>
      <c r="J162" s="305">
        <f t="shared" si="80"/>
        <v>102.61199999999999</v>
      </c>
      <c r="K162" s="304">
        <f t="shared" si="80"/>
        <v>0</v>
      </c>
      <c r="L162" s="305">
        <f t="shared" si="80"/>
        <v>0</v>
      </c>
      <c r="M162" s="304">
        <f t="shared" si="80"/>
        <v>0</v>
      </c>
      <c r="N162" s="305">
        <f t="shared" si="80"/>
        <v>0</v>
      </c>
      <c r="O162" s="304"/>
      <c r="P162" s="304">
        <f t="shared" ref="P162:W162" si="81">SUM(P158:P161)</f>
        <v>1776</v>
      </c>
      <c r="Q162" s="305">
        <f t="shared" si="81"/>
        <v>266.39999999999998</v>
      </c>
      <c r="R162" s="304">
        <f t="shared" si="81"/>
        <v>1776</v>
      </c>
      <c r="S162" s="305">
        <f t="shared" si="81"/>
        <v>266.39999999999998</v>
      </c>
      <c r="T162" s="304">
        <f t="shared" si="81"/>
        <v>0</v>
      </c>
      <c r="U162" s="305">
        <f t="shared" si="81"/>
        <v>0</v>
      </c>
      <c r="V162" s="304">
        <f t="shared" si="81"/>
        <v>0</v>
      </c>
      <c r="W162" s="305">
        <f t="shared" si="81"/>
        <v>0</v>
      </c>
      <c r="X162" s="304"/>
      <c r="Y162" s="304">
        <f>SUM(Y158:Y161)</f>
        <v>1776</v>
      </c>
      <c r="Z162" s="305">
        <f>SUM(Z158:Z161)</f>
        <v>266.39999999999998</v>
      </c>
      <c r="AA162" s="304">
        <f>SUM(AA158:AA161)</f>
        <v>1776</v>
      </c>
      <c r="AB162" s="305">
        <f>SUM(AB158:AB161)</f>
        <v>266.39999999999998</v>
      </c>
      <c r="AC162" s="303"/>
      <c r="AD162" s="233" t="b">
        <f t="shared" si="63"/>
        <v>0</v>
      </c>
      <c r="AE162" s="233" t="b">
        <f t="shared" si="64"/>
        <v>1</v>
      </c>
      <c r="AF162" s="280">
        <f t="shared" si="76"/>
        <v>0</v>
      </c>
    </row>
    <row r="163" spans="1:32" s="307" customFormat="1">
      <c r="A163" s="303">
        <v>6.03</v>
      </c>
      <c r="B163" s="303" t="s">
        <v>116</v>
      </c>
      <c r="C163" s="304"/>
      <c r="D163" s="305"/>
      <c r="E163" s="304"/>
      <c r="F163" s="305"/>
      <c r="G163" s="261"/>
      <c r="H163" s="261"/>
      <c r="I163" s="304"/>
      <c r="J163" s="305"/>
      <c r="K163" s="304"/>
      <c r="L163" s="305"/>
      <c r="M163" s="304"/>
      <c r="N163" s="305"/>
      <c r="O163" s="304"/>
      <c r="P163" s="304"/>
      <c r="Q163" s="305"/>
      <c r="R163" s="304"/>
      <c r="S163" s="305"/>
      <c r="T163" s="304"/>
      <c r="U163" s="305"/>
      <c r="V163" s="304"/>
      <c r="W163" s="305"/>
      <c r="X163" s="304"/>
      <c r="Y163" s="304"/>
      <c r="Z163" s="305"/>
      <c r="AA163" s="304"/>
      <c r="AB163" s="305"/>
      <c r="AC163" s="303"/>
      <c r="AD163" s="233" t="b">
        <f t="shared" si="63"/>
        <v>1</v>
      </c>
      <c r="AE163" s="233" t="b">
        <f t="shared" si="64"/>
        <v>1</v>
      </c>
      <c r="AF163" s="280">
        <f t="shared" si="76"/>
        <v>0</v>
      </c>
    </row>
    <row r="164" spans="1:32" ht="32.25" customHeight="1">
      <c r="A164" s="258"/>
      <c r="B164" s="258" t="s">
        <v>111</v>
      </c>
      <c r="C164" s="259">
        <f>SUM(Aizawl:Serchhip!C164)</f>
        <v>1950</v>
      </c>
      <c r="D164" s="260">
        <f>SUM(Aizawl:Serchhip!D164)</f>
        <v>117</v>
      </c>
      <c r="E164" s="259">
        <f>SUM(Aizawl:Serchhip!E164)</f>
        <v>605</v>
      </c>
      <c r="F164" s="260">
        <f>SUM(Aizawl:Serchhip!F164)</f>
        <v>36.270000000000003</v>
      </c>
      <c r="G164" s="261">
        <f t="shared" si="61"/>
        <v>0.31025641025641026</v>
      </c>
      <c r="H164" s="261">
        <f t="shared" si="62"/>
        <v>0.31000000000000005</v>
      </c>
      <c r="I164" s="259">
        <f t="shared" si="60"/>
        <v>1345</v>
      </c>
      <c r="J164" s="260">
        <f t="shared" si="60"/>
        <v>80.72999999999999</v>
      </c>
      <c r="K164" s="259"/>
      <c r="L164" s="260"/>
      <c r="M164" s="259"/>
      <c r="N164" s="260"/>
      <c r="O164" s="259">
        <v>0.06</v>
      </c>
      <c r="P164" s="259">
        <f>SUM(Aizawl:Serchhip!P164)</f>
        <v>1053</v>
      </c>
      <c r="Q164" s="260">
        <f>SUM(Aizawl:Serchhip!Q164)</f>
        <v>63.18</v>
      </c>
      <c r="R164" s="259">
        <f t="shared" ref="R164:S167" si="82">K164+M164+P164</f>
        <v>1053</v>
      </c>
      <c r="S164" s="260">
        <f t="shared" si="82"/>
        <v>63.18</v>
      </c>
      <c r="T164" s="259"/>
      <c r="U164" s="260"/>
      <c r="V164" s="259"/>
      <c r="W164" s="260"/>
      <c r="X164" s="259">
        <v>0.06</v>
      </c>
      <c r="Y164" s="259">
        <f>SUM(Aizawl:Serchhip!Y164)</f>
        <v>1053</v>
      </c>
      <c r="Z164" s="259">
        <f>SUM(Aizawl:Serchhip!Z164)</f>
        <v>63.18</v>
      </c>
      <c r="AA164" s="259">
        <f>SUM(Aizawl:Serchhip!AA164)</f>
        <v>1053</v>
      </c>
      <c r="AB164" s="260">
        <f>SUM(Aizawl:Serchhip!AB164)</f>
        <v>63.18</v>
      </c>
      <c r="AC164" s="258" t="s">
        <v>378</v>
      </c>
      <c r="AD164" s="233" t="b">
        <f t="shared" si="63"/>
        <v>1</v>
      </c>
      <c r="AE164" s="233" t="b">
        <f t="shared" si="64"/>
        <v>1</v>
      </c>
      <c r="AF164" s="280">
        <f t="shared" si="76"/>
        <v>63.18</v>
      </c>
    </row>
    <row r="165" spans="1:32">
      <c r="A165" s="258"/>
      <c r="B165" s="258" t="s">
        <v>112</v>
      </c>
      <c r="C165" s="259">
        <f>SUM(Aizawl:Serchhip!C165)</f>
        <v>0</v>
      </c>
      <c r="D165" s="260">
        <f>SUM(Aizawl:Serchhip!D165)</f>
        <v>0</v>
      </c>
      <c r="E165" s="259">
        <f>SUM(Aizawl:Serchhip!E165)</f>
        <v>0</v>
      </c>
      <c r="F165" s="260">
        <f>SUM(Aizawl:Serchhip!F165)</f>
        <v>0</v>
      </c>
      <c r="G165" s="261" t="e">
        <f t="shared" si="61"/>
        <v>#DIV/0!</v>
      </c>
      <c r="H165" s="261" t="e">
        <f t="shared" si="62"/>
        <v>#DIV/0!</v>
      </c>
      <c r="I165" s="259">
        <f t="shared" si="60"/>
        <v>0</v>
      </c>
      <c r="J165" s="260">
        <f t="shared" si="60"/>
        <v>0</v>
      </c>
      <c r="K165" s="259"/>
      <c r="L165" s="260"/>
      <c r="M165" s="259"/>
      <c r="N165" s="260"/>
      <c r="O165" s="259"/>
      <c r="P165" s="259">
        <f>SUM(Aizawl:Serchhip!P165)</f>
        <v>0</v>
      </c>
      <c r="Q165" s="260">
        <f>SUM(Aizawl:Serchhip!Q165)</f>
        <v>0</v>
      </c>
      <c r="R165" s="259">
        <f t="shared" si="82"/>
        <v>0</v>
      </c>
      <c r="S165" s="260">
        <f t="shared" si="82"/>
        <v>0</v>
      </c>
      <c r="T165" s="259"/>
      <c r="U165" s="260"/>
      <c r="V165" s="259"/>
      <c r="W165" s="260"/>
      <c r="X165" s="259"/>
      <c r="Y165" s="259">
        <f>SUM(Aizawl:Serchhip!Y165)</f>
        <v>0</v>
      </c>
      <c r="Z165" s="259">
        <f>SUM(Aizawl:Serchhip!Z165)</f>
        <v>0</v>
      </c>
      <c r="AA165" s="259">
        <f>SUM(Aizawl:Serchhip!AA165)</f>
        <v>0</v>
      </c>
      <c r="AB165" s="260">
        <f>SUM(Aizawl:Serchhip!AB165)</f>
        <v>0</v>
      </c>
      <c r="AC165" s="258"/>
      <c r="AD165" s="233" t="b">
        <f t="shared" si="63"/>
        <v>1</v>
      </c>
      <c r="AE165" s="233" t="b">
        <f t="shared" si="64"/>
        <v>1</v>
      </c>
      <c r="AF165" s="280">
        <f t="shared" si="76"/>
        <v>0</v>
      </c>
    </row>
    <row r="166" spans="1:32">
      <c r="A166" s="258"/>
      <c r="B166" s="258" t="s">
        <v>113</v>
      </c>
      <c r="C166" s="259">
        <f>SUM(Aizawl:Serchhip!C166)</f>
        <v>0</v>
      </c>
      <c r="D166" s="260">
        <f>SUM(Aizawl:Serchhip!D166)</f>
        <v>0</v>
      </c>
      <c r="E166" s="259">
        <f>SUM(Aizawl:Serchhip!E166)</f>
        <v>0</v>
      </c>
      <c r="F166" s="260">
        <f>SUM(Aizawl:Serchhip!F166)</f>
        <v>0</v>
      </c>
      <c r="G166" s="261" t="e">
        <f t="shared" si="61"/>
        <v>#DIV/0!</v>
      </c>
      <c r="H166" s="261" t="e">
        <f t="shared" si="62"/>
        <v>#DIV/0!</v>
      </c>
      <c r="I166" s="259">
        <f t="shared" si="60"/>
        <v>0</v>
      </c>
      <c r="J166" s="260">
        <f t="shared" si="60"/>
        <v>0</v>
      </c>
      <c r="K166" s="259"/>
      <c r="L166" s="260"/>
      <c r="M166" s="259"/>
      <c r="N166" s="260"/>
      <c r="O166" s="259"/>
      <c r="P166" s="259">
        <f>SUM(Aizawl:Serchhip!P166)</f>
        <v>0</v>
      </c>
      <c r="Q166" s="260">
        <f>SUM(Aizawl:Serchhip!Q166)</f>
        <v>0</v>
      </c>
      <c r="R166" s="259">
        <f t="shared" si="82"/>
        <v>0</v>
      </c>
      <c r="S166" s="260">
        <f t="shared" si="82"/>
        <v>0</v>
      </c>
      <c r="T166" s="259"/>
      <c r="U166" s="260"/>
      <c r="V166" s="259"/>
      <c r="W166" s="260"/>
      <c r="X166" s="259"/>
      <c r="Y166" s="259">
        <f>SUM(Aizawl:Serchhip!Y166)</f>
        <v>0</v>
      </c>
      <c r="Z166" s="259">
        <f>SUM(Aizawl:Serchhip!Z166)</f>
        <v>0</v>
      </c>
      <c r="AA166" s="259">
        <f>SUM(Aizawl:Serchhip!AA166)</f>
        <v>0</v>
      </c>
      <c r="AB166" s="260">
        <f>SUM(Aizawl:Serchhip!AB166)</f>
        <v>0</v>
      </c>
      <c r="AC166" s="258"/>
      <c r="AD166" s="233" t="b">
        <f t="shared" si="63"/>
        <v>1</v>
      </c>
      <c r="AE166" s="233" t="b">
        <f t="shared" si="64"/>
        <v>1</v>
      </c>
      <c r="AF166" s="280">
        <f t="shared" si="76"/>
        <v>0</v>
      </c>
    </row>
    <row r="167" spans="1:32">
      <c r="A167" s="258"/>
      <c r="B167" s="258" t="s">
        <v>114</v>
      </c>
      <c r="C167" s="259">
        <f>SUM(Aizawl:Serchhip!C167)</f>
        <v>0</v>
      </c>
      <c r="D167" s="260">
        <f>SUM(Aizawl:Serchhip!D167)</f>
        <v>0</v>
      </c>
      <c r="E167" s="259">
        <f>SUM(Aizawl:Serchhip!E167)</f>
        <v>0</v>
      </c>
      <c r="F167" s="260">
        <f>SUM(Aizawl:Serchhip!F167)</f>
        <v>0</v>
      </c>
      <c r="G167" s="261" t="e">
        <f t="shared" si="61"/>
        <v>#DIV/0!</v>
      </c>
      <c r="H167" s="261" t="e">
        <f t="shared" si="62"/>
        <v>#DIV/0!</v>
      </c>
      <c r="I167" s="259">
        <f t="shared" si="60"/>
        <v>0</v>
      </c>
      <c r="J167" s="260">
        <f t="shared" si="60"/>
        <v>0</v>
      </c>
      <c r="K167" s="259"/>
      <c r="L167" s="260"/>
      <c r="M167" s="259"/>
      <c r="N167" s="260"/>
      <c r="O167" s="259"/>
      <c r="P167" s="259">
        <f>SUM(Aizawl:Serchhip!P167)</f>
        <v>0</v>
      </c>
      <c r="Q167" s="260">
        <f>SUM(Aizawl:Serchhip!Q167)</f>
        <v>0</v>
      </c>
      <c r="R167" s="259">
        <f t="shared" si="82"/>
        <v>0</v>
      </c>
      <c r="S167" s="260">
        <f t="shared" si="82"/>
        <v>0</v>
      </c>
      <c r="T167" s="259"/>
      <c r="U167" s="260"/>
      <c r="V167" s="259"/>
      <c r="W167" s="260"/>
      <c r="X167" s="259"/>
      <c r="Y167" s="259">
        <f>SUM(Aizawl:Serchhip!Y167)</f>
        <v>0</v>
      </c>
      <c r="Z167" s="259">
        <f>SUM(Aizawl:Serchhip!Z167)</f>
        <v>0</v>
      </c>
      <c r="AA167" s="259">
        <f>SUM(Aizawl:Serchhip!AA167)</f>
        <v>0</v>
      </c>
      <c r="AB167" s="260">
        <f>SUM(Aizawl:Serchhip!AB167)</f>
        <v>0</v>
      </c>
      <c r="AC167" s="258"/>
      <c r="AD167" s="233" t="b">
        <f t="shared" si="63"/>
        <v>1</v>
      </c>
      <c r="AE167" s="233" t="b">
        <f t="shared" si="64"/>
        <v>1</v>
      </c>
      <c r="AF167" s="280">
        <f t="shared" si="76"/>
        <v>0</v>
      </c>
    </row>
    <row r="168" spans="1:32" s="307" customFormat="1">
      <c r="A168" s="303"/>
      <c r="B168" s="303" t="s">
        <v>106</v>
      </c>
      <c r="C168" s="304">
        <f>SUM(C164:C167)</f>
        <v>1950</v>
      </c>
      <c r="D168" s="305">
        <f>SUM(D164:D167)</f>
        <v>117</v>
      </c>
      <c r="E168" s="304">
        <f>SUM(E164:E167)</f>
        <v>605</v>
      </c>
      <c r="F168" s="305">
        <f>SUM(F164:F167)</f>
        <v>36.270000000000003</v>
      </c>
      <c r="G168" s="306">
        <f t="shared" si="61"/>
        <v>0.31025641025641026</v>
      </c>
      <c r="H168" s="306">
        <f t="shared" si="62"/>
        <v>0.31000000000000005</v>
      </c>
      <c r="I168" s="304">
        <f t="shared" ref="I168:N168" si="83">SUM(I164:I167)</f>
        <v>1345</v>
      </c>
      <c r="J168" s="305">
        <f t="shared" si="83"/>
        <v>80.72999999999999</v>
      </c>
      <c r="K168" s="304">
        <f t="shared" si="83"/>
        <v>0</v>
      </c>
      <c r="L168" s="305">
        <f t="shared" si="83"/>
        <v>0</v>
      </c>
      <c r="M168" s="304">
        <f t="shared" si="83"/>
        <v>0</v>
      </c>
      <c r="N168" s="305">
        <f t="shared" si="83"/>
        <v>0</v>
      </c>
      <c r="O168" s="304"/>
      <c r="P168" s="304">
        <f t="shared" ref="P168:W168" si="84">SUM(P164:P167)</f>
        <v>1053</v>
      </c>
      <c r="Q168" s="305">
        <f t="shared" si="84"/>
        <v>63.18</v>
      </c>
      <c r="R168" s="304">
        <f t="shared" si="84"/>
        <v>1053</v>
      </c>
      <c r="S168" s="305">
        <f t="shared" si="84"/>
        <v>63.18</v>
      </c>
      <c r="T168" s="304">
        <f t="shared" si="84"/>
        <v>0</v>
      </c>
      <c r="U168" s="305">
        <f t="shared" si="84"/>
        <v>0</v>
      </c>
      <c r="V168" s="304">
        <f t="shared" si="84"/>
        <v>0</v>
      </c>
      <c r="W168" s="305">
        <f t="shared" si="84"/>
        <v>0</v>
      </c>
      <c r="X168" s="304"/>
      <c r="Y168" s="304">
        <f>SUM(Y164:Y167)</f>
        <v>1053</v>
      </c>
      <c r="Z168" s="305">
        <f>SUM(Z164:Z167)</f>
        <v>63.18</v>
      </c>
      <c r="AA168" s="304">
        <f>SUM(AA164:AA167)</f>
        <v>1053</v>
      </c>
      <c r="AB168" s="305">
        <f>SUM(AB164:AB167)</f>
        <v>63.18</v>
      </c>
      <c r="AC168" s="303"/>
      <c r="AD168" s="233" t="b">
        <f t="shared" si="63"/>
        <v>0</v>
      </c>
      <c r="AE168" s="233" t="b">
        <f t="shared" si="64"/>
        <v>1</v>
      </c>
      <c r="AF168" s="280">
        <f t="shared" si="76"/>
        <v>0</v>
      </c>
    </row>
    <row r="169" spans="1:32" s="307" customFormat="1" ht="28.5">
      <c r="A169" s="303">
        <v>6.04</v>
      </c>
      <c r="B169" s="303" t="s">
        <v>117</v>
      </c>
      <c r="C169" s="304"/>
      <c r="D169" s="305"/>
      <c r="E169" s="304"/>
      <c r="F169" s="305"/>
      <c r="G169" s="261"/>
      <c r="H169" s="261"/>
      <c r="I169" s="304"/>
      <c r="J169" s="305"/>
      <c r="K169" s="304"/>
      <c r="L169" s="305"/>
      <c r="M169" s="304"/>
      <c r="N169" s="305"/>
      <c r="O169" s="304"/>
      <c r="P169" s="304"/>
      <c r="Q169" s="305"/>
      <c r="R169" s="304"/>
      <c r="S169" s="305"/>
      <c r="T169" s="304"/>
      <c r="U169" s="305"/>
      <c r="V169" s="304"/>
      <c r="W169" s="305"/>
      <c r="X169" s="304"/>
      <c r="Y169" s="304"/>
      <c r="Z169" s="305"/>
      <c r="AA169" s="304"/>
      <c r="AB169" s="305"/>
      <c r="AC169" s="303"/>
      <c r="AD169" s="233" t="b">
        <f t="shared" si="63"/>
        <v>1</v>
      </c>
      <c r="AE169" s="233" t="b">
        <f t="shared" si="64"/>
        <v>1</v>
      </c>
      <c r="AF169" s="280">
        <f t="shared" si="76"/>
        <v>0</v>
      </c>
    </row>
    <row r="170" spans="1:32">
      <c r="A170" s="258"/>
      <c r="B170" s="258" t="s">
        <v>111</v>
      </c>
      <c r="C170" s="259">
        <f>SUM(Aizawl:Serchhip!C170)</f>
        <v>0</v>
      </c>
      <c r="D170" s="260">
        <f>SUM(Aizawl:Serchhip!D170)</f>
        <v>0</v>
      </c>
      <c r="E170" s="259">
        <f>SUM(Aizawl:Serchhip!E170)</f>
        <v>0</v>
      </c>
      <c r="F170" s="260">
        <f>SUM(Aizawl:Serchhip!F170)</f>
        <v>0</v>
      </c>
      <c r="G170" s="261" t="e">
        <f t="shared" si="61"/>
        <v>#DIV/0!</v>
      </c>
      <c r="H170" s="261" t="e">
        <f t="shared" si="62"/>
        <v>#DIV/0!</v>
      </c>
      <c r="I170" s="259">
        <f t="shared" si="60"/>
        <v>0</v>
      </c>
      <c r="J170" s="260">
        <f t="shared" si="60"/>
        <v>0</v>
      </c>
      <c r="K170" s="259"/>
      <c r="L170" s="260"/>
      <c r="M170" s="259"/>
      <c r="N170" s="260"/>
      <c r="O170" s="259"/>
      <c r="P170" s="259">
        <f>SUM(Aizawl:Serchhip!P170)</f>
        <v>0</v>
      </c>
      <c r="Q170" s="260">
        <f>SUM(Aizawl:Serchhip!Q170)</f>
        <v>0</v>
      </c>
      <c r="R170" s="259">
        <f t="shared" ref="R170:S173" si="85">K170+M170+P170</f>
        <v>0</v>
      </c>
      <c r="S170" s="260">
        <f t="shared" si="85"/>
        <v>0</v>
      </c>
      <c r="T170" s="259"/>
      <c r="U170" s="260"/>
      <c r="V170" s="259"/>
      <c r="W170" s="260"/>
      <c r="X170" s="259"/>
      <c r="Y170" s="259">
        <f>SUM(Aizawl:Serchhip!Y170)</f>
        <v>0</v>
      </c>
      <c r="Z170" s="259">
        <f>SUM(Aizawl:Serchhip!Z170)</f>
        <v>0</v>
      </c>
      <c r="AA170" s="259">
        <f>SUM(Aizawl:Serchhip!AA170)</f>
        <v>0</v>
      </c>
      <c r="AB170" s="260">
        <f>SUM(Aizawl:Serchhip!AB170)</f>
        <v>0</v>
      </c>
      <c r="AC170" s="258"/>
      <c r="AD170" s="233" t="b">
        <f t="shared" si="63"/>
        <v>1</v>
      </c>
      <c r="AE170" s="233" t="b">
        <f t="shared" si="64"/>
        <v>1</v>
      </c>
      <c r="AF170" s="280">
        <f t="shared" si="76"/>
        <v>0</v>
      </c>
    </row>
    <row r="171" spans="1:32" ht="39" customHeight="1">
      <c r="A171" s="258"/>
      <c r="B171" s="258" t="s">
        <v>112</v>
      </c>
      <c r="C171" s="259">
        <f>SUM(Aizawl:Serchhip!C171)</f>
        <v>1186</v>
      </c>
      <c r="D171" s="260">
        <f>SUM(Aizawl:Serchhip!D171)</f>
        <v>53.37</v>
      </c>
      <c r="E171" s="259">
        <f>SUM(Aizawl:Serchhip!E171)</f>
        <v>451</v>
      </c>
      <c r="F171" s="260">
        <f>SUM(Aizawl:Serchhip!F171)</f>
        <v>20.2806</v>
      </c>
      <c r="G171" s="261">
        <f t="shared" si="61"/>
        <v>0.3802698145025295</v>
      </c>
      <c r="H171" s="261">
        <f t="shared" si="62"/>
        <v>0.38</v>
      </c>
      <c r="I171" s="259">
        <f t="shared" si="60"/>
        <v>735</v>
      </c>
      <c r="J171" s="260">
        <f t="shared" si="60"/>
        <v>33.089399999999998</v>
      </c>
      <c r="K171" s="259"/>
      <c r="L171" s="260"/>
      <c r="M171" s="259"/>
      <c r="N171" s="260"/>
      <c r="O171" s="259">
        <f>0.06/12*9</f>
        <v>4.4999999999999998E-2</v>
      </c>
      <c r="P171" s="259">
        <f>SUM(Aizawl:Serchhip!P171)</f>
        <v>2080</v>
      </c>
      <c r="Q171" s="260">
        <f>SUM(Aizawl:Serchhip!Q171)</f>
        <v>93.6</v>
      </c>
      <c r="R171" s="259">
        <f t="shared" si="85"/>
        <v>2080</v>
      </c>
      <c r="S171" s="260">
        <f t="shared" si="85"/>
        <v>93.6</v>
      </c>
      <c r="T171" s="259"/>
      <c r="U171" s="260"/>
      <c r="V171" s="259"/>
      <c r="W171" s="260"/>
      <c r="X171" s="259">
        <f>0.06/12*9</f>
        <v>4.4999999999999998E-2</v>
      </c>
      <c r="Y171" s="259">
        <f>SUM(Aizawl:Serchhip!Y171)</f>
        <v>2080</v>
      </c>
      <c r="Z171" s="259">
        <f>SUM(Aizawl:Serchhip!Z171)</f>
        <v>93.6</v>
      </c>
      <c r="AA171" s="259">
        <f>SUM(Aizawl:Serchhip!AA171)</f>
        <v>2080</v>
      </c>
      <c r="AB171" s="260">
        <f>SUM(Aizawl:Serchhip!AB171)</f>
        <v>93.6</v>
      </c>
      <c r="AC171" s="258" t="s">
        <v>378</v>
      </c>
      <c r="AD171" s="233" t="b">
        <f t="shared" si="63"/>
        <v>1</v>
      </c>
      <c r="AE171" s="233" t="b">
        <f t="shared" si="64"/>
        <v>1</v>
      </c>
      <c r="AF171" s="280">
        <f t="shared" si="76"/>
        <v>93.6</v>
      </c>
    </row>
    <row r="172" spans="1:32">
      <c r="A172" s="258"/>
      <c r="B172" s="258" t="s">
        <v>113</v>
      </c>
      <c r="C172" s="259">
        <f>SUM(Aizawl:Serchhip!C172)</f>
        <v>0</v>
      </c>
      <c r="D172" s="260">
        <f>SUM(Aizawl:Serchhip!D172)</f>
        <v>0</v>
      </c>
      <c r="E172" s="259">
        <f>SUM(Aizawl:Serchhip!E172)</f>
        <v>0</v>
      </c>
      <c r="F172" s="260">
        <f>SUM(Aizawl:Serchhip!F172)</f>
        <v>0</v>
      </c>
      <c r="G172" s="261" t="e">
        <f t="shared" si="61"/>
        <v>#DIV/0!</v>
      </c>
      <c r="H172" s="261" t="e">
        <f t="shared" si="62"/>
        <v>#DIV/0!</v>
      </c>
      <c r="I172" s="259">
        <f t="shared" si="60"/>
        <v>0</v>
      </c>
      <c r="J172" s="260">
        <f t="shared" si="60"/>
        <v>0</v>
      </c>
      <c r="K172" s="259"/>
      <c r="L172" s="260"/>
      <c r="M172" s="259"/>
      <c r="N172" s="260"/>
      <c r="O172" s="259"/>
      <c r="P172" s="259">
        <f>SUM(Aizawl:Serchhip!P172)</f>
        <v>0</v>
      </c>
      <c r="Q172" s="260">
        <f>SUM(Aizawl:Serchhip!Q172)</f>
        <v>0</v>
      </c>
      <c r="R172" s="259">
        <f t="shared" si="85"/>
        <v>0</v>
      </c>
      <c r="S172" s="260">
        <f t="shared" si="85"/>
        <v>0</v>
      </c>
      <c r="T172" s="259"/>
      <c r="U172" s="260"/>
      <c r="V172" s="259"/>
      <c r="W172" s="260"/>
      <c r="X172" s="259"/>
      <c r="Y172" s="259">
        <f>SUM(Aizawl:Serchhip!Y172)</f>
        <v>0</v>
      </c>
      <c r="Z172" s="259">
        <f>SUM(Aizawl:Serchhip!Z172)</f>
        <v>0</v>
      </c>
      <c r="AA172" s="259">
        <f>SUM(Aizawl:Serchhip!AA172)</f>
        <v>0</v>
      </c>
      <c r="AB172" s="260">
        <f>SUM(Aizawl:Serchhip!AB172)</f>
        <v>0</v>
      </c>
      <c r="AC172" s="258"/>
      <c r="AD172" s="233" t="b">
        <f t="shared" si="63"/>
        <v>1</v>
      </c>
      <c r="AE172" s="233" t="b">
        <f t="shared" si="64"/>
        <v>1</v>
      </c>
      <c r="AF172" s="280">
        <f t="shared" si="76"/>
        <v>0</v>
      </c>
    </row>
    <row r="173" spans="1:32">
      <c r="A173" s="258"/>
      <c r="B173" s="258" t="s">
        <v>114</v>
      </c>
      <c r="C173" s="259">
        <f>SUM(Aizawl:Serchhip!C173)</f>
        <v>0</v>
      </c>
      <c r="D173" s="260">
        <f>SUM(Aizawl:Serchhip!D173)</f>
        <v>0</v>
      </c>
      <c r="E173" s="259">
        <f>SUM(Aizawl:Serchhip!E173)</f>
        <v>0</v>
      </c>
      <c r="F173" s="260">
        <f>SUM(Aizawl:Serchhip!F173)</f>
        <v>0</v>
      </c>
      <c r="G173" s="261" t="e">
        <f t="shared" si="61"/>
        <v>#DIV/0!</v>
      </c>
      <c r="H173" s="261" t="e">
        <f t="shared" si="62"/>
        <v>#DIV/0!</v>
      </c>
      <c r="I173" s="259">
        <f t="shared" si="60"/>
        <v>0</v>
      </c>
      <c r="J173" s="260">
        <f t="shared" si="60"/>
        <v>0</v>
      </c>
      <c r="K173" s="259"/>
      <c r="L173" s="260"/>
      <c r="M173" s="259"/>
      <c r="N173" s="260"/>
      <c r="O173" s="259"/>
      <c r="P173" s="259">
        <f>SUM(Aizawl:Serchhip!P173)</f>
        <v>0</v>
      </c>
      <c r="Q173" s="260">
        <f>SUM(Aizawl:Serchhip!Q173)</f>
        <v>0</v>
      </c>
      <c r="R173" s="259">
        <f t="shared" si="85"/>
        <v>0</v>
      </c>
      <c r="S173" s="260">
        <f t="shared" si="85"/>
        <v>0</v>
      </c>
      <c r="T173" s="259"/>
      <c r="U173" s="260"/>
      <c r="V173" s="259"/>
      <c r="W173" s="260"/>
      <c r="X173" s="259"/>
      <c r="Y173" s="259">
        <f>SUM(Aizawl:Serchhip!Y173)</f>
        <v>0</v>
      </c>
      <c r="Z173" s="259">
        <f>SUM(Aizawl:Serchhip!Z173)</f>
        <v>0</v>
      </c>
      <c r="AA173" s="259">
        <f>SUM(Aizawl:Serchhip!AA173)</f>
        <v>0</v>
      </c>
      <c r="AB173" s="260">
        <f>SUM(Aizawl:Serchhip!AB173)</f>
        <v>0</v>
      </c>
      <c r="AC173" s="258"/>
      <c r="AD173" s="233" t="b">
        <f t="shared" si="63"/>
        <v>1</v>
      </c>
      <c r="AE173" s="233" t="b">
        <f t="shared" si="64"/>
        <v>1</v>
      </c>
      <c r="AF173" s="280">
        <f t="shared" si="76"/>
        <v>0</v>
      </c>
    </row>
    <row r="174" spans="1:32" s="307" customFormat="1">
      <c r="A174" s="303"/>
      <c r="B174" s="303" t="s">
        <v>106</v>
      </c>
      <c r="C174" s="304">
        <f>SUM(C170:C173)</f>
        <v>1186</v>
      </c>
      <c r="D174" s="305">
        <f>SUM(D170:D173)</f>
        <v>53.37</v>
      </c>
      <c r="E174" s="304">
        <f>SUM(E170:E173)</f>
        <v>451</v>
      </c>
      <c r="F174" s="305">
        <f>SUM(F170:F173)</f>
        <v>20.2806</v>
      </c>
      <c r="G174" s="306">
        <f t="shared" si="61"/>
        <v>0.3802698145025295</v>
      </c>
      <c r="H174" s="306">
        <f t="shared" si="62"/>
        <v>0.38</v>
      </c>
      <c r="I174" s="304">
        <f t="shared" ref="I174:N174" si="86">SUM(I170:I173)</f>
        <v>735</v>
      </c>
      <c r="J174" s="305">
        <f t="shared" si="86"/>
        <v>33.089399999999998</v>
      </c>
      <c r="K174" s="304">
        <f t="shared" si="86"/>
        <v>0</v>
      </c>
      <c r="L174" s="305">
        <f t="shared" si="86"/>
        <v>0</v>
      </c>
      <c r="M174" s="304">
        <f t="shared" si="86"/>
        <v>0</v>
      </c>
      <c r="N174" s="305">
        <f t="shared" si="86"/>
        <v>0</v>
      </c>
      <c r="O174" s="304"/>
      <c r="P174" s="304">
        <f t="shared" ref="P174:W174" si="87">SUM(P170:P173)</f>
        <v>2080</v>
      </c>
      <c r="Q174" s="305">
        <f t="shared" si="87"/>
        <v>93.6</v>
      </c>
      <c r="R174" s="304">
        <f t="shared" si="87"/>
        <v>2080</v>
      </c>
      <c r="S174" s="305">
        <f t="shared" si="87"/>
        <v>93.6</v>
      </c>
      <c r="T174" s="304">
        <f t="shared" si="87"/>
        <v>0</v>
      </c>
      <c r="U174" s="305">
        <f t="shared" si="87"/>
        <v>0</v>
      </c>
      <c r="V174" s="304">
        <f t="shared" si="87"/>
        <v>0</v>
      </c>
      <c r="W174" s="305">
        <f t="shared" si="87"/>
        <v>0</v>
      </c>
      <c r="X174" s="304"/>
      <c r="Y174" s="304">
        <f>SUM(Y170:Y173)</f>
        <v>2080</v>
      </c>
      <c r="Z174" s="305">
        <f>SUM(Z170:Z173)</f>
        <v>93.6</v>
      </c>
      <c r="AA174" s="304">
        <f>SUM(AA170:AA173)</f>
        <v>2080</v>
      </c>
      <c r="AB174" s="305">
        <f>SUM(AB170:AB173)</f>
        <v>93.6</v>
      </c>
      <c r="AC174" s="303"/>
      <c r="AD174" s="233" t="b">
        <f t="shared" si="63"/>
        <v>0</v>
      </c>
      <c r="AE174" s="233" t="b">
        <f t="shared" si="64"/>
        <v>1</v>
      </c>
      <c r="AF174" s="280">
        <f t="shared" si="76"/>
        <v>0</v>
      </c>
    </row>
    <row r="175" spans="1:32" s="307" customFormat="1">
      <c r="A175" s="303">
        <v>6.05</v>
      </c>
      <c r="B175" s="303" t="s">
        <v>118</v>
      </c>
      <c r="C175" s="304"/>
      <c r="D175" s="305"/>
      <c r="E175" s="304"/>
      <c r="F175" s="305"/>
      <c r="G175" s="261"/>
      <c r="H175" s="261"/>
      <c r="I175" s="304"/>
      <c r="J175" s="305"/>
      <c r="K175" s="304"/>
      <c r="L175" s="305"/>
      <c r="M175" s="304"/>
      <c r="N175" s="305"/>
      <c r="O175" s="304"/>
      <c r="P175" s="304"/>
      <c r="Q175" s="305"/>
      <c r="R175" s="304"/>
      <c r="S175" s="305"/>
      <c r="T175" s="304"/>
      <c r="U175" s="305"/>
      <c r="V175" s="304"/>
      <c r="W175" s="305"/>
      <c r="X175" s="304"/>
      <c r="Y175" s="304"/>
      <c r="Z175" s="305"/>
      <c r="AA175" s="304"/>
      <c r="AB175" s="305"/>
      <c r="AC175" s="303"/>
      <c r="AD175" s="233" t="b">
        <f t="shared" si="63"/>
        <v>1</v>
      </c>
      <c r="AE175" s="233" t="b">
        <f t="shared" si="64"/>
        <v>1</v>
      </c>
      <c r="AF175" s="280">
        <f t="shared" si="76"/>
        <v>0</v>
      </c>
    </row>
    <row r="176" spans="1:32">
      <c r="A176" s="258"/>
      <c r="B176" s="258" t="s">
        <v>111</v>
      </c>
      <c r="C176" s="259">
        <f>SUM(Aizawl:Serchhip!C176)</f>
        <v>0</v>
      </c>
      <c r="D176" s="260">
        <f>SUM(Aizawl:Serchhip!D176)</f>
        <v>0</v>
      </c>
      <c r="E176" s="259">
        <f>SUM(Aizawl:Serchhip!E176)</f>
        <v>0</v>
      </c>
      <c r="F176" s="260">
        <f>SUM(Aizawl:Serchhip!F176)</f>
        <v>0</v>
      </c>
      <c r="G176" s="261" t="e">
        <f t="shared" si="61"/>
        <v>#DIV/0!</v>
      </c>
      <c r="H176" s="261" t="e">
        <f t="shared" si="62"/>
        <v>#DIV/0!</v>
      </c>
      <c r="I176" s="259">
        <f t="shared" ref="I176:J179" si="88">C176-E176</f>
        <v>0</v>
      </c>
      <c r="J176" s="260">
        <f t="shared" si="88"/>
        <v>0</v>
      </c>
      <c r="K176" s="259"/>
      <c r="L176" s="260"/>
      <c r="M176" s="259"/>
      <c r="N176" s="260"/>
      <c r="O176" s="259"/>
      <c r="P176" s="259">
        <f>SUM(Aizawl:Serchhip!P176)</f>
        <v>0</v>
      </c>
      <c r="Q176" s="260">
        <f>SUM(Aizawl:Serchhip!Q176)</f>
        <v>0</v>
      </c>
      <c r="R176" s="259">
        <f t="shared" ref="R176:S179" si="89">K176+M176+P176</f>
        <v>0</v>
      </c>
      <c r="S176" s="260">
        <f t="shared" si="89"/>
        <v>0</v>
      </c>
      <c r="T176" s="259"/>
      <c r="U176" s="260"/>
      <c r="V176" s="259"/>
      <c r="W176" s="260"/>
      <c r="X176" s="259"/>
      <c r="Y176" s="259">
        <f>SUM(Aizawl:Serchhip!Y176)</f>
        <v>0</v>
      </c>
      <c r="Z176" s="259">
        <f>SUM(Aizawl:Serchhip!Z176)</f>
        <v>0</v>
      </c>
      <c r="AA176" s="259">
        <f>SUM(Aizawl:Serchhip!AA176)</f>
        <v>0</v>
      </c>
      <c r="AB176" s="260">
        <f>SUM(Aizawl:Serchhip!AB176)</f>
        <v>0</v>
      </c>
      <c r="AC176" s="258"/>
      <c r="AD176" s="233" t="b">
        <f t="shared" si="63"/>
        <v>1</v>
      </c>
      <c r="AE176" s="233" t="b">
        <f t="shared" si="64"/>
        <v>1</v>
      </c>
      <c r="AF176" s="280">
        <f t="shared" si="76"/>
        <v>0</v>
      </c>
    </row>
    <row r="177" spans="1:32">
      <c r="A177" s="258"/>
      <c r="B177" s="258" t="s">
        <v>112</v>
      </c>
      <c r="C177" s="259">
        <f>SUM(Aizawl:Serchhip!C177)</f>
        <v>0</v>
      </c>
      <c r="D177" s="260">
        <f>SUM(Aizawl:Serchhip!D177)</f>
        <v>0</v>
      </c>
      <c r="E177" s="259">
        <f>SUM(Aizawl:Serchhip!E177)</f>
        <v>0</v>
      </c>
      <c r="F177" s="260">
        <f>SUM(Aizawl:Serchhip!F177)</f>
        <v>0</v>
      </c>
      <c r="G177" s="261" t="e">
        <f t="shared" si="61"/>
        <v>#DIV/0!</v>
      </c>
      <c r="H177" s="261" t="e">
        <f t="shared" si="62"/>
        <v>#DIV/0!</v>
      </c>
      <c r="I177" s="259">
        <f t="shared" si="88"/>
        <v>0</v>
      </c>
      <c r="J177" s="260">
        <f t="shared" si="88"/>
        <v>0</v>
      </c>
      <c r="K177" s="259"/>
      <c r="L177" s="260"/>
      <c r="M177" s="259"/>
      <c r="N177" s="260"/>
      <c r="O177" s="259"/>
      <c r="P177" s="259">
        <f>SUM(Aizawl:Serchhip!P177)</f>
        <v>0</v>
      </c>
      <c r="Q177" s="260">
        <f>SUM(Aizawl:Serchhip!Q177)</f>
        <v>0</v>
      </c>
      <c r="R177" s="259">
        <f t="shared" si="89"/>
        <v>0</v>
      </c>
      <c r="S177" s="260">
        <f t="shared" si="89"/>
        <v>0</v>
      </c>
      <c r="T177" s="259"/>
      <c r="U177" s="260"/>
      <c r="V177" s="259"/>
      <c r="W177" s="260"/>
      <c r="X177" s="259"/>
      <c r="Y177" s="259">
        <f>SUM(Aizawl:Serchhip!Y177)</f>
        <v>0</v>
      </c>
      <c r="Z177" s="259">
        <f>SUM(Aizawl:Serchhip!Z177)</f>
        <v>0</v>
      </c>
      <c r="AA177" s="259">
        <f>SUM(Aizawl:Serchhip!AA177)</f>
        <v>0</v>
      </c>
      <c r="AB177" s="260">
        <f>SUM(Aizawl:Serchhip!AB177)</f>
        <v>0</v>
      </c>
      <c r="AC177" s="258"/>
      <c r="AD177" s="233" t="b">
        <f t="shared" si="63"/>
        <v>1</v>
      </c>
      <c r="AE177" s="233" t="b">
        <f t="shared" si="64"/>
        <v>1</v>
      </c>
      <c r="AF177" s="280">
        <f t="shared" si="76"/>
        <v>0</v>
      </c>
    </row>
    <row r="178" spans="1:32">
      <c r="A178" s="258"/>
      <c r="B178" s="258" t="s">
        <v>113</v>
      </c>
      <c r="C178" s="259">
        <f>SUM(Aizawl:Serchhip!C178)</f>
        <v>0</v>
      </c>
      <c r="D178" s="260">
        <f>SUM(Aizawl:Serchhip!D178)</f>
        <v>0</v>
      </c>
      <c r="E178" s="259">
        <f>SUM(Aizawl:Serchhip!E178)</f>
        <v>0</v>
      </c>
      <c r="F178" s="260">
        <f>SUM(Aizawl:Serchhip!F178)</f>
        <v>0</v>
      </c>
      <c r="G178" s="261" t="e">
        <f t="shared" si="61"/>
        <v>#DIV/0!</v>
      </c>
      <c r="H178" s="261" t="e">
        <f t="shared" si="62"/>
        <v>#DIV/0!</v>
      </c>
      <c r="I178" s="259">
        <f t="shared" si="88"/>
        <v>0</v>
      </c>
      <c r="J178" s="260">
        <f t="shared" si="88"/>
        <v>0</v>
      </c>
      <c r="K178" s="259"/>
      <c r="L178" s="260"/>
      <c r="M178" s="259"/>
      <c r="N178" s="260"/>
      <c r="O178" s="259"/>
      <c r="P178" s="259">
        <f>SUM(Aizawl:Serchhip!P178)</f>
        <v>0</v>
      </c>
      <c r="Q178" s="260">
        <f>SUM(Aizawl:Serchhip!Q178)</f>
        <v>0</v>
      </c>
      <c r="R178" s="259">
        <f t="shared" si="89"/>
        <v>0</v>
      </c>
      <c r="S178" s="260">
        <f t="shared" si="89"/>
        <v>0</v>
      </c>
      <c r="T178" s="259"/>
      <c r="U178" s="260"/>
      <c r="V178" s="259"/>
      <c r="W178" s="260"/>
      <c r="X178" s="259"/>
      <c r="Y178" s="259">
        <f>SUM(Aizawl:Serchhip!Y178)</f>
        <v>0</v>
      </c>
      <c r="Z178" s="259">
        <f>SUM(Aizawl:Serchhip!Z178)</f>
        <v>0</v>
      </c>
      <c r="AA178" s="259">
        <f>SUM(Aizawl:Serchhip!AA178)</f>
        <v>0</v>
      </c>
      <c r="AB178" s="260">
        <f>SUM(Aizawl:Serchhip!AB178)</f>
        <v>0</v>
      </c>
      <c r="AC178" s="258"/>
      <c r="AD178" s="233" t="b">
        <f t="shared" si="63"/>
        <v>1</v>
      </c>
      <c r="AE178" s="233" t="b">
        <f t="shared" si="64"/>
        <v>1</v>
      </c>
      <c r="AF178" s="280">
        <f t="shared" si="76"/>
        <v>0</v>
      </c>
    </row>
    <row r="179" spans="1:32">
      <c r="A179" s="258"/>
      <c r="B179" s="258" t="s">
        <v>114</v>
      </c>
      <c r="C179" s="259">
        <f>SUM(Aizawl:Serchhip!C179)</f>
        <v>0</v>
      </c>
      <c r="D179" s="260">
        <f>SUM(Aizawl:Serchhip!D179)</f>
        <v>0</v>
      </c>
      <c r="E179" s="259">
        <f>SUM(Aizawl:Serchhip!E179)</f>
        <v>0</v>
      </c>
      <c r="F179" s="260">
        <f>SUM(Aizawl:Serchhip!F179)</f>
        <v>0</v>
      </c>
      <c r="G179" s="261" t="e">
        <f t="shared" si="61"/>
        <v>#DIV/0!</v>
      </c>
      <c r="H179" s="261" t="e">
        <f t="shared" si="62"/>
        <v>#DIV/0!</v>
      </c>
      <c r="I179" s="259">
        <f t="shared" si="88"/>
        <v>0</v>
      </c>
      <c r="J179" s="260">
        <f t="shared" si="88"/>
        <v>0</v>
      </c>
      <c r="K179" s="259"/>
      <c r="L179" s="260"/>
      <c r="M179" s="259"/>
      <c r="N179" s="260"/>
      <c r="O179" s="259"/>
      <c r="P179" s="259">
        <f>SUM(Aizawl:Serchhip!P179)</f>
        <v>0</v>
      </c>
      <c r="Q179" s="260">
        <f>SUM(Aizawl:Serchhip!Q179)</f>
        <v>0</v>
      </c>
      <c r="R179" s="259">
        <f t="shared" si="89"/>
        <v>0</v>
      </c>
      <c r="S179" s="260">
        <f t="shared" si="89"/>
        <v>0</v>
      </c>
      <c r="T179" s="259"/>
      <c r="U179" s="260"/>
      <c r="V179" s="259"/>
      <c r="W179" s="260"/>
      <c r="X179" s="259"/>
      <c r="Y179" s="259">
        <f>SUM(Aizawl:Serchhip!Y179)</f>
        <v>0</v>
      </c>
      <c r="Z179" s="259">
        <f>SUM(Aizawl:Serchhip!Z179)</f>
        <v>0</v>
      </c>
      <c r="AA179" s="259">
        <f>SUM(Aizawl:Serchhip!AA179)</f>
        <v>0</v>
      </c>
      <c r="AB179" s="260">
        <f>SUM(Aizawl:Serchhip!AB179)</f>
        <v>0</v>
      </c>
      <c r="AC179" s="258"/>
      <c r="AD179" s="233" t="b">
        <f t="shared" si="63"/>
        <v>1</v>
      </c>
      <c r="AE179" s="233" t="b">
        <f t="shared" si="64"/>
        <v>1</v>
      </c>
      <c r="AF179" s="280">
        <f t="shared" si="76"/>
        <v>0</v>
      </c>
    </row>
    <row r="180" spans="1:32" s="307" customFormat="1">
      <c r="A180" s="303"/>
      <c r="B180" s="303" t="s">
        <v>108</v>
      </c>
      <c r="C180" s="304">
        <f>SUM(C176:C179)</f>
        <v>0</v>
      </c>
      <c r="D180" s="305">
        <f>SUM(D176:D179)</f>
        <v>0</v>
      </c>
      <c r="E180" s="304">
        <f>SUM(E176:E179)</f>
        <v>0</v>
      </c>
      <c r="F180" s="305">
        <f>SUM(F176:F179)</f>
        <v>0</v>
      </c>
      <c r="G180" s="306" t="e">
        <f t="shared" si="61"/>
        <v>#DIV/0!</v>
      </c>
      <c r="H180" s="306" t="e">
        <f t="shared" si="62"/>
        <v>#DIV/0!</v>
      </c>
      <c r="I180" s="304">
        <f t="shared" ref="I180:N180" si="90">SUM(I176:I179)</f>
        <v>0</v>
      </c>
      <c r="J180" s="305">
        <f t="shared" si="90"/>
        <v>0</v>
      </c>
      <c r="K180" s="304">
        <f t="shared" si="90"/>
        <v>0</v>
      </c>
      <c r="L180" s="305">
        <f t="shared" si="90"/>
        <v>0</v>
      </c>
      <c r="M180" s="304">
        <f t="shared" si="90"/>
        <v>0</v>
      </c>
      <c r="N180" s="305">
        <f t="shared" si="90"/>
        <v>0</v>
      </c>
      <c r="O180" s="304"/>
      <c r="P180" s="304">
        <f t="shared" ref="P180:W180" si="91">SUM(P176:P179)</f>
        <v>0</v>
      </c>
      <c r="Q180" s="305">
        <f t="shared" si="91"/>
        <v>0</v>
      </c>
      <c r="R180" s="304">
        <f t="shared" si="91"/>
        <v>0</v>
      </c>
      <c r="S180" s="305">
        <f t="shared" si="91"/>
        <v>0</v>
      </c>
      <c r="T180" s="304">
        <f t="shared" si="91"/>
        <v>0</v>
      </c>
      <c r="U180" s="305">
        <f t="shared" si="91"/>
        <v>0</v>
      </c>
      <c r="V180" s="304">
        <f t="shared" si="91"/>
        <v>0</v>
      </c>
      <c r="W180" s="305">
        <f t="shared" si="91"/>
        <v>0</v>
      </c>
      <c r="X180" s="304"/>
      <c r="Y180" s="304">
        <f>SUM(Y176:Y179)</f>
        <v>0</v>
      </c>
      <c r="Z180" s="305">
        <f>SUM(Z176:Z179)</f>
        <v>0</v>
      </c>
      <c r="AA180" s="304">
        <f>SUM(AA176:AA179)</f>
        <v>0</v>
      </c>
      <c r="AB180" s="305">
        <f>SUM(AB176:AB179)</f>
        <v>0</v>
      </c>
      <c r="AC180" s="303"/>
      <c r="AD180" s="233" t="b">
        <f t="shared" si="63"/>
        <v>1</v>
      </c>
      <c r="AE180" s="233" t="b">
        <f t="shared" si="64"/>
        <v>1</v>
      </c>
      <c r="AF180" s="280">
        <f t="shared" si="76"/>
        <v>0</v>
      </c>
    </row>
    <row r="181" spans="1:32" s="307" customFormat="1">
      <c r="A181" s="303">
        <v>6.06</v>
      </c>
      <c r="B181" s="303" t="s">
        <v>119</v>
      </c>
      <c r="C181" s="304"/>
      <c r="D181" s="305"/>
      <c r="E181" s="304"/>
      <c r="F181" s="305"/>
      <c r="G181" s="261"/>
      <c r="H181" s="261"/>
      <c r="I181" s="304"/>
      <c r="J181" s="305"/>
      <c r="K181" s="304"/>
      <c r="L181" s="305"/>
      <c r="M181" s="304"/>
      <c r="N181" s="305"/>
      <c r="O181" s="304"/>
      <c r="P181" s="304"/>
      <c r="Q181" s="305"/>
      <c r="R181" s="304"/>
      <c r="S181" s="305"/>
      <c r="T181" s="304"/>
      <c r="U181" s="305"/>
      <c r="V181" s="304"/>
      <c r="W181" s="305"/>
      <c r="X181" s="304"/>
      <c r="Y181" s="304"/>
      <c r="Z181" s="305"/>
      <c r="AA181" s="304"/>
      <c r="AB181" s="305"/>
      <c r="AC181" s="303"/>
      <c r="AD181" s="233" t="b">
        <f t="shared" si="63"/>
        <v>1</v>
      </c>
      <c r="AE181" s="233" t="b">
        <f t="shared" si="64"/>
        <v>1</v>
      </c>
      <c r="AF181" s="280">
        <f t="shared" si="76"/>
        <v>0</v>
      </c>
    </row>
    <row r="182" spans="1:32">
      <c r="A182" s="258"/>
      <c r="B182" s="258" t="s">
        <v>111</v>
      </c>
      <c r="C182" s="259">
        <f>SUM(Aizawl:Serchhip!C182)</f>
        <v>0</v>
      </c>
      <c r="D182" s="260">
        <f>SUM(Aizawl:Serchhip!D182)</f>
        <v>0</v>
      </c>
      <c r="E182" s="259">
        <f>SUM(Aizawl:Serchhip!E182)</f>
        <v>0</v>
      </c>
      <c r="F182" s="260">
        <f>SUM(Aizawl:Serchhip!F182)</f>
        <v>0</v>
      </c>
      <c r="G182" s="261" t="e">
        <f t="shared" si="61"/>
        <v>#DIV/0!</v>
      </c>
      <c r="H182" s="261" t="e">
        <f t="shared" si="62"/>
        <v>#DIV/0!</v>
      </c>
      <c r="I182" s="259">
        <f t="shared" si="60"/>
        <v>0</v>
      </c>
      <c r="J182" s="260">
        <f t="shared" si="60"/>
        <v>0</v>
      </c>
      <c r="K182" s="259"/>
      <c r="L182" s="260"/>
      <c r="M182" s="259"/>
      <c r="N182" s="260"/>
      <c r="O182" s="259"/>
      <c r="P182" s="259">
        <f>SUM(Aizawl:Serchhip!P182)</f>
        <v>0</v>
      </c>
      <c r="Q182" s="260">
        <f>SUM(Aizawl:Serchhip!Q182)</f>
        <v>0</v>
      </c>
      <c r="R182" s="259">
        <f t="shared" ref="R182:S185" si="92">K182+M182+P182</f>
        <v>0</v>
      </c>
      <c r="S182" s="260">
        <f t="shared" si="92"/>
        <v>0</v>
      </c>
      <c r="T182" s="259"/>
      <c r="U182" s="260"/>
      <c r="V182" s="259"/>
      <c r="W182" s="260"/>
      <c r="X182" s="259"/>
      <c r="Y182" s="259">
        <f>SUM(Aizawl:Serchhip!Y182)</f>
        <v>0</v>
      </c>
      <c r="Z182" s="259">
        <f>SUM(Aizawl:Serchhip!Z182)</f>
        <v>0</v>
      </c>
      <c r="AA182" s="259">
        <f>SUM(Aizawl:Serchhip!AA182)</f>
        <v>0</v>
      </c>
      <c r="AB182" s="260">
        <f>SUM(Aizawl:Serchhip!AB182)</f>
        <v>0</v>
      </c>
      <c r="AC182" s="258"/>
      <c r="AD182" s="233" t="b">
        <f t="shared" si="63"/>
        <v>1</v>
      </c>
      <c r="AE182" s="233" t="b">
        <f t="shared" si="64"/>
        <v>1</v>
      </c>
      <c r="AF182" s="280">
        <f t="shared" si="76"/>
        <v>0</v>
      </c>
    </row>
    <row r="183" spans="1:32">
      <c r="A183" s="258"/>
      <c r="B183" s="258" t="s">
        <v>112</v>
      </c>
      <c r="C183" s="259">
        <f>SUM(Aizawl:Serchhip!C183)</f>
        <v>0</v>
      </c>
      <c r="D183" s="260">
        <f>SUM(Aizawl:Serchhip!D183)</f>
        <v>0</v>
      </c>
      <c r="E183" s="259">
        <f>SUM(Aizawl:Serchhip!E183)</f>
        <v>0</v>
      </c>
      <c r="F183" s="260">
        <f>SUM(Aizawl:Serchhip!F183)</f>
        <v>0</v>
      </c>
      <c r="G183" s="261" t="e">
        <f t="shared" si="61"/>
        <v>#DIV/0!</v>
      </c>
      <c r="H183" s="261" t="e">
        <f t="shared" si="62"/>
        <v>#DIV/0!</v>
      </c>
      <c r="I183" s="259">
        <f t="shared" si="60"/>
        <v>0</v>
      </c>
      <c r="J183" s="260">
        <f t="shared" si="60"/>
        <v>0</v>
      </c>
      <c r="K183" s="259"/>
      <c r="L183" s="260"/>
      <c r="M183" s="259"/>
      <c r="N183" s="260"/>
      <c r="O183" s="259"/>
      <c r="P183" s="259">
        <f>SUM(Aizawl:Serchhip!P183)</f>
        <v>0</v>
      </c>
      <c r="Q183" s="260">
        <f>SUM(Aizawl:Serchhip!Q183)</f>
        <v>0</v>
      </c>
      <c r="R183" s="259">
        <f t="shared" si="92"/>
        <v>0</v>
      </c>
      <c r="S183" s="260">
        <f t="shared" si="92"/>
        <v>0</v>
      </c>
      <c r="T183" s="259"/>
      <c r="U183" s="260"/>
      <c r="V183" s="259"/>
      <c r="W183" s="260"/>
      <c r="X183" s="259"/>
      <c r="Y183" s="259">
        <f>SUM(Aizawl:Serchhip!Y183)</f>
        <v>0</v>
      </c>
      <c r="Z183" s="259">
        <f>SUM(Aizawl:Serchhip!Z183)</f>
        <v>0</v>
      </c>
      <c r="AA183" s="259">
        <f>SUM(Aizawl:Serchhip!AA183)</f>
        <v>0</v>
      </c>
      <c r="AB183" s="260">
        <f>SUM(Aizawl:Serchhip!AB183)</f>
        <v>0</v>
      </c>
      <c r="AC183" s="258"/>
      <c r="AD183" s="233" t="b">
        <f t="shared" si="63"/>
        <v>1</v>
      </c>
      <c r="AE183" s="233" t="b">
        <f t="shared" si="64"/>
        <v>1</v>
      </c>
      <c r="AF183" s="280">
        <f t="shared" si="76"/>
        <v>0</v>
      </c>
    </row>
    <row r="184" spans="1:32">
      <c r="A184" s="258"/>
      <c r="B184" s="258" t="s">
        <v>113</v>
      </c>
      <c r="C184" s="259">
        <f>SUM(Aizawl:Serchhip!C184)</f>
        <v>0</v>
      </c>
      <c r="D184" s="260">
        <f>SUM(Aizawl:Serchhip!D184)</f>
        <v>0</v>
      </c>
      <c r="E184" s="259">
        <f>SUM(Aizawl:Serchhip!E184)</f>
        <v>0</v>
      </c>
      <c r="F184" s="260">
        <f>SUM(Aizawl:Serchhip!F184)</f>
        <v>0</v>
      </c>
      <c r="G184" s="261" t="e">
        <f t="shared" si="61"/>
        <v>#DIV/0!</v>
      </c>
      <c r="H184" s="261" t="e">
        <f t="shared" si="62"/>
        <v>#DIV/0!</v>
      </c>
      <c r="I184" s="259">
        <f t="shared" si="60"/>
        <v>0</v>
      </c>
      <c r="J184" s="260">
        <f t="shared" si="60"/>
        <v>0</v>
      </c>
      <c r="K184" s="259"/>
      <c r="L184" s="260"/>
      <c r="M184" s="259"/>
      <c r="N184" s="260"/>
      <c r="O184" s="259"/>
      <c r="P184" s="259">
        <f>SUM(Aizawl:Serchhip!P184)</f>
        <v>0</v>
      </c>
      <c r="Q184" s="260">
        <f>SUM(Aizawl:Serchhip!Q184)</f>
        <v>0</v>
      </c>
      <c r="R184" s="259">
        <f t="shared" si="92"/>
        <v>0</v>
      </c>
      <c r="S184" s="260">
        <f t="shared" si="92"/>
        <v>0</v>
      </c>
      <c r="T184" s="259"/>
      <c r="U184" s="260"/>
      <c r="V184" s="259"/>
      <c r="W184" s="260"/>
      <c r="X184" s="259"/>
      <c r="Y184" s="259">
        <f>SUM(Aizawl:Serchhip!Y184)</f>
        <v>0</v>
      </c>
      <c r="Z184" s="259">
        <f>SUM(Aizawl:Serchhip!Z184)</f>
        <v>0</v>
      </c>
      <c r="AA184" s="259">
        <f>SUM(Aizawl:Serchhip!AA184)</f>
        <v>0</v>
      </c>
      <c r="AB184" s="260">
        <f>SUM(Aizawl:Serchhip!AB184)</f>
        <v>0</v>
      </c>
      <c r="AC184" s="258"/>
      <c r="AD184" s="233" t="b">
        <f t="shared" si="63"/>
        <v>1</v>
      </c>
      <c r="AE184" s="233" t="b">
        <f t="shared" si="64"/>
        <v>1</v>
      </c>
      <c r="AF184" s="280">
        <f t="shared" si="76"/>
        <v>0</v>
      </c>
    </row>
    <row r="185" spans="1:32">
      <c r="A185" s="258"/>
      <c r="B185" s="258" t="s">
        <v>114</v>
      </c>
      <c r="C185" s="259">
        <f>SUM(Aizawl:Serchhip!C185)</f>
        <v>0</v>
      </c>
      <c r="D185" s="260">
        <f>SUM(Aizawl:Serchhip!D185)</f>
        <v>0</v>
      </c>
      <c r="E185" s="259">
        <f>SUM(Aizawl:Serchhip!E185)</f>
        <v>0</v>
      </c>
      <c r="F185" s="260">
        <f>SUM(Aizawl:Serchhip!F185)</f>
        <v>0</v>
      </c>
      <c r="G185" s="261" t="e">
        <f t="shared" si="61"/>
        <v>#DIV/0!</v>
      </c>
      <c r="H185" s="261" t="e">
        <f t="shared" si="62"/>
        <v>#DIV/0!</v>
      </c>
      <c r="I185" s="259">
        <f t="shared" si="60"/>
        <v>0</v>
      </c>
      <c r="J185" s="260">
        <f t="shared" si="60"/>
        <v>0</v>
      </c>
      <c r="K185" s="259"/>
      <c r="L185" s="260"/>
      <c r="M185" s="259"/>
      <c r="N185" s="260"/>
      <c r="O185" s="259"/>
      <c r="P185" s="259">
        <f>SUM(Aizawl:Serchhip!P185)</f>
        <v>0</v>
      </c>
      <c r="Q185" s="260">
        <f>SUM(Aizawl:Serchhip!Q185)</f>
        <v>0</v>
      </c>
      <c r="R185" s="259">
        <f t="shared" si="92"/>
        <v>0</v>
      </c>
      <c r="S185" s="260">
        <f t="shared" si="92"/>
        <v>0</v>
      </c>
      <c r="T185" s="259"/>
      <c r="U185" s="260"/>
      <c r="V185" s="259"/>
      <c r="W185" s="260"/>
      <c r="X185" s="259"/>
      <c r="Y185" s="259">
        <f>SUM(Aizawl:Serchhip!Y185)</f>
        <v>0</v>
      </c>
      <c r="Z185" s="259">
        <f>SUM(Aizawl:Serchhip!Z185)</f>
        <v>0</v>
      </c>
      <c r="AA185" s="259">
        <f>SUM(Aizawl:Serchhip!AA185)</f>
        <v>0</v>
      </c>
      <c r="AB185" s="260">
        <f>SUM(Aizawl:Serchhip!AB185)</f>
        <v>0</v>
      </c>
      <c r="AC185" s="258"/>
      <c r="AD185" s="233" t="b">
        <f t="shared" si="63"/>
        <v>1</v>
      </c>
      <c r="AE185" s="233" t="b">
        <f t="shared" si="64"/>
        <v>1</v>
      </c>
      <c r="AF185" s="280">
        <f t="shared" si="76"/>
        <v>0</v>
      </c>
    </row>
    <row r="186" spans="1:32" s="307" customFormat="1">
      <c r="A186" s="303"/>
      <c r="B186" s="303" t="s">
        <v>108</v>
      </c>
      <c r="C186" s="304">
        <f>SUM(C182:C185)</f>
        <v>0</v>
      </c>
      <c r="D186" s="305">
        <f>SUM(D182:D185)</f>
        <v>0</v>
      </c>
      <c r="E186" s="304">
        <f>SUM(E182:E185)</f>
        <v>0</v>
      </c>
      <c r="F186" s="305">
        <f>SUM(F182:F185)</f>
        <v>0</v>
      </c>
      <c r="G186" s="306" t="e">
        <f t="shared" si="61"/>
        <v>#DIV/0!</v>
      </c>
      <c r="H186" s="306" t="e">
        <f t="shared" si="62"/>
        <v>#DIV/0!</v>
      </c>
      <c r="I186" s="304">
        <f t="shared" ref="I186:N186" si="93">SUM(I182:I185)</f>
        <v>0</v>
      </c>
      <c r="J186" s="305">
        <f t="shared" si="93"/>
        <v>0</v>
      </c>
      <c r="K186" s="304">
        <f t="shared" si="93"/>
        <v>0</v>
      </c>
      <c r="L186" s="305">
        <f t="shared" si="93"/>
        <v>0</v>
      </c>
      <c r="M186" s="304">
        <f t="shared" si="93"/>
        <v>0</v>
      </c>
      <c r="N186" s="305">
        <f t="shared" si="93"/>
        <v>0</v>
      </c>
      <c r="O186" s="304"/>
      <c r="P186" s="304">
        <f t="shared" ref="P186:W186" si="94">SUM(P182:P185)</f>
        <v>0</v>
      </c>
      <c r="Q186" s="305">
        <f t="shared" si="94"/>
        <v>0</v>
      </c>
      <c r="R186" s="304">
        <f t="shared" si="94"/>
        <v>0</v>
      </c>
      <c r="S186" s="305">
        <f t="shared" si="94"/>
        <v>0</v>
      </c>
      <c r="T186" s="304">
        <f t="shared" si="94"/>
        <v>0</v>
      </c>
      <c r="U186" s="305">
        <f t="shared" si="94"/>
        <v>0</v>
      </c>
      <c r="V186" s="304">
        <f t="shared" si="94"/>
        <v>0</v>
      </c>
      <c r="W186" s="305">
        <f t="shared" si="94"/>
        <v>0</v>
      </c>
      <c r="X186" s="304"/>
      <c r="Y186" s="304">
        <f>SUM(Y182:Y185)</f>
        <v>0</v>
      </c>
      <c r="Z186" s="305">
        <f>SUM(Z182:Z185)</f>
        <v>0</v>
      </c>
      <c r="AA186" s="304">
        <f>SUM(AA182:AA185)</f>
        <v>0</v>
      </c>
      <c r="AB186" s="305">
        <f>SUM(AB182:AB185)</f>
        <v>0</v>
      </c>
      <c r="AC186" s="303"/>
      <c r="AD186" s="233" t="b">
        <f t="shared" si="63"/>
        <v>1</v>
      </c>
      <c r="AE186" s="233" t="b">
        <f t="shared" si="64"/>
        <v>1</v>
      </c>
      <c r="AF186" s="280">
        <f t="shared" si="76"/>
        <v>0</v>
      </c>
    </row>
    <row r="187" spans="1:32" s="307" customFormat="1">
      <c r="A187" s="303">
        <v>6.07</v>
      </c>
      <c r="B187" s="303" t="s">
        <v>120</v>
      </c>
      <c r="C187" s="304"/>
      <c r="D187" s="305"/>
      <c r="E187" s="304"/>
      <c r="F187" s="305"/>
      <c r="G187" s="261"/>
      <c r="H187" s="261"/>
      <c r="I187" s="304"/>
      <c r="J187" s="305"/>
      <c r="K187" s="304"/>
      <c r="L187" s="305"/>
      <c r="M187" s="304"/>
      <c r="N187" s="305"/>
      <c r="O187" s="304"/>
      <c r="P187" s="304"/>
      <c r="Q187" s="305"/>
      <c r="R187" s="304"/>
      <c r="S187" s="305"/>
      <c r="T187" s="304"/>
      <c r="U187" s="305"/>
      <c r="V187" s="304"/>
      <c r="W187" s="305"/>
      <c r="X187" s="304"/>
      <c r="Y187" s="304"/>
      <c r="Z187" s="305"/>
      <c r="AA187" s="304"/>
      <c r="AB187" s="305"/>
      <c r="AC187" s="303"/>
      <c r="AD187" s="233" t="b">
        <f t="shared" si="63"/>
        <v>1</v>
      </c>
      <c r="AE187" s="233" t="b">
        <f t="shared" si="64"/>
        <v>1</v>
      </c>
      <c r="AF187" s="280">
        <f t="shared" si="76"/>
        <v>0</v>
      </c>
    </row>
    <row r="188" spans="1:32">
      <c r="A188" s="258"/>
      <c r="B188" s="258" t="s">
        <v>111</v>
      </c>
      <c r="C188" s="259">
        <f>SUM(Aizawl:Serchhip!C188)</f>
        <v>0</v>
      </c>
      <c r="D188" s="260">
        <f>SUM(Aizawl:Serchhip!D188)</f>
        <v>0</v>
      </c>
      <c r="E188" s="259">
        <f>SUM(Aizawl:Serchhip!E188)</f>
        <v>0</v>
      </c>
      <c r="F188" s="260">
        <f>SUM(Aizawl:Serchhip!F188)</f>
        <v>0</v>
      </c>
      <c r="G188" s="261" t="e">
        <f>E188/C188</f>
        <v>#DIV/0!</v>
      </c>
      <c r="H188" s="261" t="e">
        <f t="shared" si="62"/>
        <v>#DIV/0!</v>
      </c>
      <c r="I188" s="259">
        <f t="shared" si="60"/>
        <v>0</v>
      </c>
      <c r="J188" s="260">
        <f t="shared" si="60"/>
        <v>0</v>
      </c>
      <c r="K188" s="259"/>
      <c r="L188" s="260"/>
      <c r="M188" s="259"/>
      <c r="N188" s="260"/>
      <c r="O188" s="259"/>
      <c r="P188" s="259">
        <f>SUM(Aizawl:Serchhip!P188)</f>
        <v>0</v>
      </c>
      <c r="Q188" s="260">
        <f>SUM(Aizawl:Serchhip!Q188)</f>
        <v>0</v>
      </c>
      <c r="R188" s="259">
        <f t="shared" ref="R188:S191" si="95">K188+M188+P188</f>
        <v>0</v>
      </c>
      <c r="S188" s="260">
        <f t="shared" si="95"/>
        <v>0</v>
      </c>
      <c r="T188" s="259"/>
      <c r="U188" s="260"/>
      <c r="V188" s="259"/>
      <c r="W188" s="260"/>
      <c r="X188" s="259"/>
      <c r="Y188" s="259">
        <f>SUM(Aizawl:Serchhip!Y188)</f>
        <v>0</v>
      </c>
      <c r="Z188" s="259">
        <f>SUM(Aizawl:Serchhip!Z188)</f>
        <v>0</v>
      </c>
      <c r="AA188" s="259">
        <f>SUM(Aizawl:Serchhip!AA188)</f>
        <v>0</v>
      </c>
      <c r="AB188" s="260">
        <f>SUM(Aizawl:Serchhip!AB188)</f>
        <v>0</v>
      </c>
      <c r="AC188" s="258"/>
      <c r="AD188" s="233" t="b">
        <f t="shared" si="63"/>
        <v>1</v>
      </c>
      <c r="AE188" s="233" t="b">
        <f t="shared" si="64"/>
        <v>1</v>
      </c>
      <c r="AF188" s="280">
        <f t="shared" si="76"/>
        <v>0</v>
      </c>
    </row>
    <row r="189" spans="1:32">
      <c r="A189" s="258"/>
      <c r="B189" s="258" t="s">
        <v>112</v>
      </c>
      <c r="C189" s="259">
        <f>SUM(Aizawl:Serchhip!C189)</f>
        <v>0</v>
      </c>
      <c r="D189" s="260">
        <f>SUM(Aizawl:Serchhip!D189)</f>
        <v>0</v>
      </c>
      <c r="E189" s="259">
        <f>SUM(Aizawl:Serchhip!E189)</f>
        <v>0</v>
      </c>
      <c r="F189" s="260">
        <f>SUM(Aizawl:Serchhip!F189)</f>
        <v>0</v>
      </c>
      <c r="G189" s="261" t="e">
        <f t="shared" si="61"/>
        <v>#DIV/0!</v>
      </c>
      <c r="H189" s="261" t="e">
        <f t="shared" si="62"/>
        <v>#DIV/0!</v>
      </c>
      <c r="I189" s="259">
        <f t="shared" si="60"/>
        <v>0</v>
      </c>
      <c r="J189" s="260">
        <f t="shared" si="60"/>
        <v>0</v>
      </c>
      <c r="K189" s="259"/>
      <c r="L189" s="260"/>
      <c r="M189" s="259"/>
      <c r="N189" s="260"/>
      <c r="O189" s="259"/>
      <c r="P189" s="259">
        <f>SUM(Aizawl:Serchhip!P189)</f>
        <v>0</v>
      </c>
      <c r="Q189" s="260">
        <f>SUM(Aizawl:Serchhip!Q189)</f>
        <v>0</v>
      </c>
      <c r="R189" s="259">
        <f t="shared" si="95"/>
        <v>0</v>
      </c>
      <c r="S189" s="260">
        <f t="shared" si="95"/>
        <v>0</v>
      </c>
      <c r="T189" s="259"/>
      <c r="U189" s="260"/>
      <c r="V189" s="259"/>
      <c r="W189" s="260"/>
      <c r="X189" s="259"/>
      <c r="Y189" s="259">
        <f>SUM(Aizawl:Serchhip!Y189)</f>
        <v>0</v>
      </c>
      <c r="Z189" s="259">
        <f>SUM(Aizawl:Serchhip!Z189)</f>
        <v>0</v>
      </c>
      <c r="AA189" s="259">
        <f>SUM(Aizawl:Serchhip!AA189)</f>
        <v>0</v>
      </c>
      <c r="AB189" s="260">
        <f>SUM(Aizawl:Serchhip!AB189)</f>
        <v>0</v>
      </c>
      <c r="AC189" s="258"/>
      <c r="AD189" s="233" t="b">
        <f t="shared" si="63"/>
        <v>1</v>
      </c>
      <c r="AE189" s="233" t="b">
        <f t="shared" si="64"/>
        <v>1</v>
      </c>
      <c r="AF189" s="280">
        <f t="shared" si="76"/>
        <v>0</v>
      </c>
    </row>
    <row r="190" spans="1:32">
      <c r="A190" s="258"/>
      <c r="B190" s="258" t="s">
        <v>113</v>
      </c>
      <c r="C190" s="259">
        <f>SUM(Aizawl:Serchhip!C190)</f>
        <v>0</v>
      </c>
      <c r="D190" s="260">
        <f>SUM(Aizawl:Serchhip!D190)</f>
        <v>0</v>
      </c>
      <c r="E190" s="259">
        <f>SUM(Aizawl:Serchhip!E190)</f>
        <v>0</v>
      </c>
      <c r="F190" s="260">
        <f>SUM(Aizawl:Serchhip!F190)</f>
        <v>0</v>
      </c>
      <c r="G190" s="261" t="e">
        <f t="shared" si="61"/>
        <v>#DIV/0!</v>
      </c>
      <c r="H190" s="261" t="e">
        <f t="shared" si="62"/>
        <v>#DIV/0!</v>
      </c>
      <c r="I190" s="259">
        <f t="shared" si="60"/>
        <v>0</v>
      </c>
      <c r="J190" s="260">
        <f t="shared" si="60"/>
        <v>0</v>
      </c>
      <c r="K190" s="259"/>
      <c r="L190" s="260"/>
      <c r="M190" s="259"/>
      <c r="N190" s="260"/>
      <c r="O190" s="259"/>
      <c r="P190" s="259">
        <f>SUM(Aizawl:Serchhip!P190)</f>
        <v>0</v>
      </c>
      <c r="Q190" s="260">
        <f>SUM(Aizawl:Serchhip!Q190)</f>
        <v>0</v>
      </c>
      <c r="R190" s="259">
        <f t="shared" si="95"/>
        <v>0</v>
      </c>
      <c r="S190" s="260">
        <f t="shared" si="95"/>
        <v>0</v>
      </c>
      <c r="T190" s="259"/>
      <c r="U190" s="260"/>
      <c r="V190" s="259"/>
      <c r="W190" s="260"/>
      <c r="X190" s="259"/>
      <c r="Y190" s="259">
        <f>SUM(Aizawl:Serchhip!Y190)</f>
        <v>0</v>
      </c>
      <c r="Z190" s="259">
        <f>SUM(Aizawl:Serchhip!Z190)</f>
        <v>0</v>
      </c>
      <c r="AA190" s="259">
        <f>SUM(Aizawl:Serchhip!AA190)</f>
        <v>0</v>
      </c>
      <c r="AB190" s="260">
        <f>SUM(Aizawl:Serchhip!AB190)</f>
        <v>0</v>
      </c>
      <c r="AC190" s="258"/>
      <c r="AD190" s="233" t="b">
        <f t="shared" si="63"/>
        <v>1</v>
      </c>
      <c r="AE190" s="233" t="b">
        <f t="shared" si="64"/>
        <v>1</v>
      </c>
      <c r="AF190" s="280">
        <f t="shared" si="76"/>
        <v>0</v>
      </c>
    </row>
    <row r="191" spans="1:32">
      <c r="A191" s="258"/>
      <c r="B191" s="258" t="s">
        <v>114</v>
      </c>
      <c r="C191" s="259">
        <f>SUM(Aizawl:Serchhip!C191)</f>
        <v>0</v>
      </c>
      <c r="D191" s="260">
        <f>SUM(Aizawl:Serchhip!D191)</f>
        <v>0</v>
      </c>
      <c r="E191" s="259">
        <f>SUM(Aizawl:Serchhip!E191)</f>
        <v>0</v>
      </c>
      <c r="F191" s="260">
        <f>SUM(Aizawl:Serchhip!F191)</f>
        <v>0</v>
      </c>
      <c r="G191" s="261" t="e">
        <f t="shared" si="61"/>
        <v>#DIV/0!</v>
      </c>
      <c r="H191" s="261" t="e">
        <f t="shared" si="62"/>
        <v>#DIV/0!</v>
      </c>
      <c r="I191" s="259">
        <f t="shared" si="60"/>
        <v>0</v>
      </c>
      <c r="J191" s="260">
        <f t="shared" si="60"/>
        <v>0</v>
      </c>
      <c r="K191" s="259"/>
      <c r="L191" s="260"/>
      <c r="M191" s="259"/>
      <c r="N191" s="260"/>
      <c r="O191" s="259"/>
      <c r="P191" s="259">
        <f>SUM(Aizawl:Serchhip!P191)</f>
        <v>0</v>
      </c>
      <c r="Q191" s="260">
        <f>SUM(Aizawl:Serchhip!Q191)</f>
        <v>0</v>
      </c>
      <c r="R191" s="259">
        <f t="shared" si="95"/>
        <v>0</v>
      </c>
      <c r="S191" s="260">
        <f t="shared" si="95"/>
        <v>0</v>
      </c>
      <c r="T191" s="259"/>
      <c r="U191" s="260"/>
      <c r="V191" s="259"/>
      <c r="W191" s="260"/>
      <c r="X191" s="259"/>
      <c r="Y191" s="259">
        <f>SUM(Aizawl:Serchhip!Y191)</f>
        <v>0</v>
      </c>
      <c r="Z191" s="259">
        <f>SUM(Aizawl:Serchhip!Z191)</f>
        <v>0</v>
      </c>
      <c r="AA191" s="259">
        <f>SUM(Aizawl:Serchhip!AA191)</f>
        <v>0</v>
      </c>
      <c r="AB191" s="260">
        <f>SUM(Aizawl:Serchhip!AB191)</f>
        <v>0</v>
      </c>
      <c r="AC191" s="258"/>
      <c r="AD191" s="233" t="b">
        <f t="shared" si="63"/>
        <v>1</v>
      </c>
      <c r="AE191" s="233" t="b">
        <f t="shared" si="64"/>
        <v>1</v>
      </c>
      <c r="AF191" s="280">
        <f t="shared" si="76"/>
        <v>0</v>
      </c>
    </row>
    <row r="192" spans="1:32" s="307" customFormat="1">
      <c r="A192" s="303"/>
      <c r="B192" s="303" t="s">
        <v>108</v>
      </c>
      <c r="C192" s="304">
        <f>SUM(C188:C191)</f>
        <v>0</v>
      </c>
      <c r="D192" s="305">
        <f>SUM(D188:D191)</f>
        <v>0</v>
      </c>
      <c r="E192" s="304">
        <f>SUM(E188:E191)</f>
        <v>0</v>
      </c>
      <c r="F192" s="305">
        <f>SUM(F188:F191)</f>
        <v>0</v>
      </c>
      <c r="G192" s="306" t="e">
        <f t="shared" si="61"/>
        <v>#DIV/0!</v>
      </c>
      <c r="H192" s="306" t="e">
        <f t="shared" si="62"/>
        <v>#DIV/0!</v>
      </c>
      <c r="I192" s="304">
        <f t="shared" ref="I192:N192" si="96">SUM(I188:I191)</f>
        <v>0</v>
      </c>
      <c r="J192" s="305">
        <f t="shared" si="96"/>
        <v>0</v>
      </c>
      <c r="K192" s="304">
        <f t="shared" si="96"/>
        <v>0</v>
      </c>
      <c r="L192" s="305">
        <f t="shared" si="96"/>
        <v>0</v>
      </c>
      <c r="M192" s="304">
        <f t="shared" si="96"/>
        <v>0</v>
      </c>
      <c r="N192" s="305">
        <f t="shared" si="96"/>
        <v>0</v>
      </c>
      <c r="O192" s="304"/>
      <c r="P192" s="304">
        <f t="shared" ref="P192:W192" si="97">SUM(P188:P191)</f>
        <v>0</v>
      </c>
      <c r="Q192" s="305">
        <f t="shared" si="97"/>
        <v>0</v>
      </c>
      <c r="R192" s="304">
        <f t="shared" si="97"/>
        <v>0</v>
      </c>
      <c r="S192" s="305">
        <f t="shared" si="97"/>
        <v>0</v>
      </c>
      <c r="T192" s="304">
        <f t="shared" si="97"/>
        <v>0</v>
      </c>
      <c r="U192" s="305">
        <f t="shared" si="97"/>
        <v>0</v>
      </c>
      <c r="V192" s="304">
        <f t="shared" si="97"/>
        <v>0</v>
      </c>
      <c r="W192" s="305">
        <f t="shared" si="97"/>
        <v>0</v>
      </c>
      <c r="X192" s="304"/>
      <c r="Y192" s="304">
        <f>SUM(Y188:Y191)</f>
        <v>0</v>
      </c>
      <c r="Z192" s="305">
        <f>SUM(Z188:Z191)</f>
        <v>0</v>
      </c>
      <c r="AA192" s="304">
        <f>SUM(AA188:AA191)</f>
        <v>0</v>
      </c>
      <c r="AB192" s="305">
        <f>SUM(AB188:AB191)</f>
        <v>0</v>
      </c>
      <c r="AC192" s="303"/>
      <c r="AD192" s="233" t="b">
        <f t="shared" si="63"/>
        <v>1</v>
      </c>
      <c r="AE192" s="233" t="b">
        <f t="shared" si="64"/>
        <v>1</v>
      </c>
      <c r="AF192" s="280">
        <f t="shared" si="76"/>
        <v>0</v>
      </c>
    </row>
    <row r="193" spans="1:32" s="307" customFormat="1">
      <c r="A193" s="303"/>
      <c r="B193" s="303" t="s">
        <v>12</v>
      </c>
      <c r="C193" s="304">
        <f>C192+C186+C180+C174+C168+C162+C156</f>
        <v>5729</v>
      </c>
      <c r="D193" s="305">
        <f>D192+D186+D180+D174+D168+D162+D156</f>
        <v>638.67000000000007</v>
      </c>
      <c r="E193" s="304">
        <f>E192+E186+E180+E174+E168+E162+E156</f>
        <v>1873</v>
      </c>
      <c r="F193" s="305">
        <f>F192+F186+F180+F174+F168+F162+F156</f>
        <v>203.23260000000002</v>
      </c>
      <c r="G193" s="306">
        <f t="shared" si="61"/>
        <v>0.32693314714609878</v>
      </c>
      <c r="H193" s="306">
        <f t="shared" si="62"/>
        <v>0.31821222227441404</v>
      </c>
      <c r="I193" s="304">
        <f t="shared" ref="I193:N193" si="98">I192+I186+I180+I174+I168+I162+I156</f>
        <v>3856</v>
      </c>
      <c r="J193" s="305">
        <f t="shared" si="98"/>
        <v>435.43740000000003</v>
      </c>
      <c r="K193" s="304">
        <f t="shared" si="98"/>
        <v>0</v>
      </c>
      <c r="L193" s="305">
        <f t="shared" si="98"/>
        <v>0</v>
      </c>
      <c r="M193" s="304">
        <f t="shared" si="98"/>
        <v>0</v>
      </c>
      <c r="N193" s="305">
        <f t="shared" si="98"/>
        <v>0</v>
      </c>
      <c r="O193" s="304"/>
      <c r="P193" s="304">
        <f t="shared" ref="P193:W193" si="99">P192+P186+P180+P174+P168+P162+P156</f>
        <v>6010</v>
      </c>
      <c r="Q193" s="305">
        <f t="shared" si="99"/>
        <v>643.38</v>
      </c>
      <c r="R193" s="304">
        <f t="shared" si="99"/>
        <v>6010</v>
      </c>
      <c r="S193" s="305">
        <f t="shared" si="99"/>
        <v>643.38</v>
      </c>
      <c r="T193" s="304">
        <f t="shared" si="99"/>
        <v>0</v>
      </c>
      <c r="U193" s="305">
        <f t="shared" si="99"/>
        <v>0</v>
      </c>
      <c r="V193" s="304">
        <f t="shared" si="99"/>
        <v>0</v>
      </c>
      <c r="W193" s="305">
        <f t="shared" si="99"/>
        <v>0</v>
      </c>
      <c r="X193" s="304"/>
      <c r="Y193" s="304">
        <f>Y192+Y186+Y180+Y174+Y168+Y162+Y156</f>
        <v>6010</v>
      </c>
      <c r="Z193" s="305">
        <f>Z192+Z186+Z180+Z174+Z168+Z162+Z156</f>
        <v>643.38</v>
      </c>
      <c r="AA193" s="304">
        <f>AA192+AA186+AA180+AA174+AA168+AA162+AA156</f>
        <v>6010</v>
      </c>
      <c r="AB193" s="305">
        <f>AB192+AB186+AB180+AB174+AB168+AB162+AB156</f>
        <v>643.38</v>
      </c>
      <c r="AC193" s="303"/>
      <c r="AD193" s="233" t="b">
        <f t="shared" si="63"/>
        <v>0</v>
      </c>
      <c r="AE193" s="233" t="b">
        <f t="shared" si="64"/>
        <v>1</v>
      </c>
      <c r="AF193" s="280">
        <f t="shared" si="76"/>
        <v>0</v>
      </c>
    </row>
    <row r="194" spans="1:32" s="307" customFormat="1">
      <c r="A194" s="303" t="s">
        <v>121</v>
      </c>
      <c r="B194" s="303" t="s">
        <v>122</v>
      </c>
      <c r="C194" s="304"/>
      <c r="D194" s="305"/>
      <c r="E194" s="304"/>
      <c r="F194" s="305"/>
      <c r="G194" s="261"/>
      <c r="H194" s="261"/>
      <c r="I194" s="304"/>
      <c r="J194" s="305"/>
      <c r="K194" s="304"/>
      <c r="L194" s="305"/>
      <c r="M194" s="304"/>
      <c r="N194" s="305"/>
      <c r="O194" s="304"/>
      <c r="P194" s="304"/>
      <c r="Q194" s="305"/>
      <c r="R194" s="304"/>
      <c r="S194" s="305"/>
      <c r="T194" s="304"/>
      <c r="U194" s="305"/>
      <c r="V194" s="304"/>
      <c r="W194" s="305"/>
      <c r="X194" s="304"/>
      <c r="Y194" s="304"/>
      <c r="Z194" s="305"/>
      <c r="AA194" s="304"/>
      <c r="AB194" s="305"/>
      <c r="AC194" s="303"/>
      <c r="AD194" s="233" t="b">
        <f t="shared" si="63"/>
        <v>1</v>
      </c>
      <c r="AE194" s="233" t="b">
        <f t="shared" si="64"/>
        <v>1</v>
      </c>
      <c r="AF194" s="280">
        <f t="shared" si="76"/>
        <v>0</v>
      </c>
    </row>
    <row r="195" spans="1:32" s="307" customFormat="1">
      <c r="A195" s="303">
        <v>7</v>
      </c>
      <c r="B195" s="303" t="s">
        <v>123</v>
      </c>
      <c r="C195" s="304"/>
      <c r="D195" s="305"/>
      <c r="E195" s="304"/>
      <c r="F195" s="305"/>
      <c r="G195" s="261"/>
      <c r="H195" s="261"/>
      <c r="I195" s="304"/>
      <c r="J195" s="305"/>
      <c r="K195" s="304"/>
      <c r="L195" s="305"/>
      <c r="M195" s="304"/>
      <c r="N195" s="305"/>
      <c r="O195" s="304"/>
      <c r="P195" s="304"/>
      <c r="Q195" s="305"/>
      <c r="R195" s="304"/>
      <c r="S195" s="305"/>
      <c r="T195" s="304"/>
      <c r="U195" s="305"/>
      <c r="V195" s="304"/>
      <c r="W195" s="305"/>
      <c r="X195" s="304"/>
      <c r="Y195" s="304"/>
      <c r="Z195" s="305"/>
      <c r="AA195" s="304"/>
      <c r="AB195" s="305"/>
      <c r="AC195" s="303"/>
      <c r="AD195" s="233" t="b">
        <f t="shared" si="63"/>
        <v>1</v>
      </c>
      <c r="AE195" s="233" t="b">
        <f t="shared" si="64"/>
        <v>1</v>
      </c>
      <c r="AF195" s="280">
        <f t="shared" si="76"/>
        <v>0</v>
      </c>
    </row>
    <row r="196" spans="1:32">
      <c r="A196" s="258">
        <v>7.01</v>
      </c>
      <c r="B196" s="258" t="s">
        <v>124</v>
      </c>
      <c r="C196" s="259"/>
      <c r="D196" s="260"/>
      <c r="E196" s="259"/>
      <c r="F196" s="260"/>
      <c r="G196" s="261"/>
      <c r="H196" s="261"/>
      <c r="I196" s="259"/>
      <c r="J196" s="260"/>
      <c r="K196" s="259"/>
      <c r="L196" s="260"/>
      <c r="M196" s="259"/>
      <c r="N196" s="260"/>
      <c r="O196" s="259"/>
      <c r="P196" s="259"/>
      <c r="Q196" s="260"/>
      <c r="R196" s="259"/>
      <c r="S196" s="260"/>
      <c r="T196" s="259"/>
      <c r="U196" s="260"/>
      <c r="V196" s="259"/>
      <c r="W196" s="260"/>
      <c r="X196" s="259"/>
      <c r="Y196" s="259">
        <f>SUM(Aizawl:Serchhip!Y196)</f>
        <v>0</v>
      </c>
      <c r="Z196" s="259">
        <f>SUM(Aizawl:Serchhip!Z196)</f>
        <v>0</v>
      </c>
      <c r="AA196" s="259">
        <f>SUM(Aizawl:Serchhip!AA196)</f>
        <v>0</v>
      </c>
      <c r="AB196" s="260">
        <f>SUM(Aizawl:Serchhip!AB196)</f>
        <v>0</v>
      </c>
      <c r="AC196" s="258"/>
      <c r="AD196" s="233" t="b">
        <f t="shared" si="63"/>
        <v>1</v>
      </c>
      <c r="AE196" s="233" t="b">
        <f t="shared" si="64"/>
        <v>1</v>
      </c>
      <c r="AF196" s="280">
        <f t="shared" si="76"/>
        <v>0</v>
      </c>
    </row>
    <row r="197" spans="1:32" ht="36" customHeight="1">
      <c r="A197" s="258"/>
      <c r="B197" s="258" t="s">
        <v>125</v>
      </c>
      <c r="C197" s="259">
        <f>SUM(Aizawl:Serchhip!C197)</f>
        <v>36680</v>
      </c>
      <c r="D197" s="260">
        <f>SUM(Aizawl:Serchhip!D197)</f>
        <v>55.02</v>
      </c>
      <c r="E197" s="259">
        <f>SUM(Aizawl:Serchhip!E197)</f>
        <v>36680</v>
      </c>
      <c r="F197" s="260">
        <f>SUM(Aizawl:Serchhip!F197)</f>
        <v>55.02</v>
      </c>
      <c r="G197" s="261">
        <f t="shared" si="61"/>
        <v>1</v>
      </c>
      <c r="H197" s="261">
        <f t="shared" si="62"/>
        <v>1</v>
      </c>
      <c r="I197" s="259">
        <f t="shared" ref="I197:J205" si="100">C197-E197</f>
        <v>0</v>
      </c>
      <c r="J197" s="260">
        <f t="shared" si="100"/>
        <v>0</v>
      </c>
      <c r="K197" s="259"/>
      <c r="L197" s="260"/>
      <c r="M197" s="259"/>
      <c r="N197" s="260"/>
      <c r="O197" s="259">
        <v>1.5E-3</v>
      </c>
      <c r="P197" s="259">
        <f>SUM(Aizawl:Serchhip!P197)</f>
        <v>32343</v>
      </c>
      <c r="Q197" s="301">
        <f>SUM(Aizawl:Serchhip!Q197)</f>
        <v>48.514500000000005</v>
      </c>
      <c r="R197" s="259">
        <f t="shared" ref="R197:R205" si="101">K197+M197+P197</f>
        <v>32343</v>
      </c>
      <c r="S197" s="260">
        <f t="shared" ref="S197:S205" si="102">L197+N197+Q197</f>
        <v>48.514500000000005</v>
      </c>
      <c r="T197" s="259"/>
      <c r="U197" s="260"/>
      <c r="V197" s="259"/>
      <c r="W197" s="260"/>
      <c r="X197" s="259">
        <v>1.5E-3</v>
      </c>
      <c r="Y197" s="259">
        <f>SUM(Aizawl:Serchhip!Y197)</f>
        <v>32343</v>
      </c>
      <c r="Z197" s="259">
        <f>SUM(Aizawl:Serchhip!Z197)</f>
        <v>48.514500000000005</v>
      </c>
      <c r="AA197" s="259">
        <f>SUM(Aizawl:Serchhip!AA197)</f>
        <v>32343</v>
      </c>
      <c r="AB197" s="301">
        <f>SUM(Aizawl:Serchhip!AB197)</f>
        <v>48.514500000000005</v>
      </c>
      <c r="AC197" s="258" t="s">
        <v>378</v>
      </c>
      <c r="AD197" s="233" t="b">
        <f t="shared" si="63"/>
        <v>1</v>
      </c>
      <c r="AE197" s="233" t="b">
        <f t="shared" si="64"/>
        <v>1</v>
      </c>
      <c r="AF197" s="280">
        <f t="shared" si="76"/>
        <v>48.514499999999998</v>
      </c>
    </row>
    <row r="198" spans="1:32" ht="39" customHeight="1">
      <c r="A198" s="258"/>
      <c r="B198" s="258" t="s">
        <v>126</v>
      </c>
      <c r="C198" s="259">
        <f>SUM(Aizawl:Serchhip!C198)</f>
        <v>4</v>
      </c>
      <c r="D198" s="260">
        <f>SUM(Aizawl:Serchhip!D198)</f>
        <v>6.0000000000000001E-3</v>
      </c>
      <c r="E198" s="259">
        <f>SUM(Aizawl:Serchhip!E198)</f>
        <v>4</v>
      </c>
      <c r="F198" s="260">
        <f>SUM(Aizawl:Serchhip!F198)</f>
        <v>6.0000000000000001E-3</v>
      </c>
      <c r="G198" s="261">
        <f t="shared" si="61"/>
        <v>1</v>
      </c>
      <c r="H198" s="261">
        <f t="shared" si="62"/>
        <v>1</v>
      </c>
      <c r="I198" s="259">
        <f t="shared" si="100"/>
        <v>0</v>
      </c>
      <c r="J198" s="260">
        <f t="shared" si="100"/>
        <v>0</v>
      </c>
      <c r="K198" s="259"/>
      <c r="L198" s="260"/>
      <c r="M198" s="259"/>
      <c r="N198" s="260"/>
      <c r="O198" s="259">
        <v>1.5E-3</v>
      </c>
      <c r="P198" s="259">
        <f>SUM(Aizawl:Serchhip!P198)</f>
        <v>5</v>
      </c>
      <c r="Q198" s="301">
        <f>SUM(Aizawl:Serchhip!Q198)</f>
        <v>7.5000000000000006E-3</v>
      </c>
      <c r="R198" s="259">
        <f t="shared" si="101"/>
        <v>5</v>
      </c>
      <c r="S198" s="301">
        <f t="shared" si="102"/>
        <v>7.5000000000000006E-3</v>
      </c>
      <c r="T198" s="259"/>
      <c r="U198" s="260"/>
      <c r="V198" s="259"/>
      <c r="W198" s="260"/>
      <c r="X198" s="259">
        <v>1.5E-3</v>
      </c>
      <c r="Y198" s="259">
        <f>SUM(Aizawl:Serchhip!Y198)</f>
        <v>5</v>
      </c>
      <c r="Z198" s="301">
        <f>SUM(Aizawl:Serchhip!Z198)</f>
        <v>7.5000000000000006E-3</v>
      </c>
      <c r="AA198" s="259">
        <f>SUM(Aizawl:Serchhip!AA198)</f>
        <v>5</v>
      </c>
      <c r="AB198" s="301">
        <f>SUM(Aizawl:Serchhip!AB198)</f>
        <v>7.5000000000000006E-3</v>
      </c>
      <c r="AC198" s="258" t="s">
        <v>378</v>
      </c>
      <c r="AD198" s="233" t="b">
        <f t="shared" si="63"/>
        <v>1</v>
      </c>
      <c r="AE198" s="233" t="b">
        <f t="shared" si="64"/>
        <v>1</v>
      </c>
      <c r="AF198" s="280">
        <f t="shared" si="76"/>
        <v>7.4999999999999997E-3</v>
      </c>
    </row>
    <row r="199" spans="1:32" ht="30.75" customHeight="1">
      <c r="A199" s="258"/>
      <c r="B199" s="258" t="s">
        <v>127</v>
      </c>
      <c r="C199" s="259">
        <f>SUM(Aizawl:Serchhip!C199)</f>
        <v>21</v>
      </c>
      <c r="D199" s="260">
        <f>SUM(Aizawl:Serchhip!D199)</f>
        <v>3.15E-2</v>
      </c>
      <c r="E199" s="259">
        <f>SUM(Aizawl:Serchhip!E199)</f>
        <v>21</v>
      </c>
      <c r="F199" s="260">
        <f>SUM(Aizawl:Serchhip!F199)</f>
        <v>3.15E-2</v>
      </c>
      <c r="G199" s="261">
        <f t="shared" si="61"/>
        <v>1</v>
      </c>
      <c r="H199" s="261">
        <f t="shared" si="62"/>
        <v>1</v>
      </c>
      <c r="I199" s="259">
        <f t="shared" si="100"/>
        <v>0</v>
      </c>
      <c r="J199" s="260">
        <f t="shared" si="100"/>
        <v>0</v>
      </c>
      <c r="K199" s="259"/>
      <c r="L199" s="260"/>
      <c r="M199" s="259"/>
      <c r="N199" s="260"/>
      <c r="O199" s="259">
        <v>1.5E-3</v>
      </c>
      <c r="P199" s="259">
        <f>SUM(Aizawl:Serchhip!P199)</f>
        <v>15</v>
      </c>
      <c r="Q199" s="301">
        <f>SUM(Aizawl:Serchhip!Q199)</f>
        <v>2.2500000000000003E-2</v>
      </c>
      <c r="R199" s="259">
        <f t="shared" si="101"/>
        <v>15</v>
      </c>
      <c r="S199" s="301">
        <f t="shared" si="102"/>
        <v>2.2500000000000003E-2</v>
      </c>
      <c r="T199" s="259"/>
      <c r="U199" s="260"/>
      <c r="V199" s="259"/>
      <c r="W199" s="260"/>
      <c r="X199" s="259">
        <v>1.5E-3</v>
      </c>
      <c r="Y199" s="259">
        <f>SUM(Aizawl:Serchhip!Y199)</f>
        <v>15</v>
      </c>
      <c r="Z199" s="301">
        <f>SUM(Aizawl:Serchhip!Z199)</f>
        <v>2.2500000000000003E-2</v>
      </c>
      <c r="AA199" s="259">
        <f>SUM(Aizawl:Serchhip!AA199)</f>
        <v>15</v>
      </c>
      <c r="AB199" s="301">
        <f>SUM(Aizawl:Serchhip!AB199)</f>
        <v>2.2500000000000003E-2</v>
      </c>
      <c r="AC199" s="258" t="s">
        <v>378</v>
      </c>
      <c r="AD199" s="233" t="b">
        <f t="shared" si="63"/>
        <v>1</v>
      </c>
      <c r="AE199" s="233" t="b">
        <f t="shared" si="64"/>
        <v>1</v>
      </c>
      <c r="AF199" s="280">
        <f t="shared" si="76"/>
        <v>2.2499999999999999E-2</v>
      </c>
    </row>
    <row r="200" spans="1:32" ht="32.25" customHeight="1">
      <c r="A200" s="258"/>
      <c r="B200" s="258" t="s">
        <v>128</v>
      </c>
      <c r="C200" s="259">
        <f>SUM(Aizawl:Serchhip!C200)</f>
        <v>40133</v>
      </c>
      <c r="D200" s="260">
        <f>SUM(Aizawl:Serchhip!D200)</f>
        <v>60.1995</v>
      </c>
      <c r="E200" s="259">
        <f>SUM(Aizawl:Serchhip!E200)</f>
        <v>40133</v>
      </c>
      <c r="F200" s="260">
        <f>SUM(Aizawl:Serchhip!F200)</f>
        <v>60.1995</v>
      </c>
      <c r="G200" s="261">
        <f t="shared" ref="G200:G260" si="103">E200/C200</f>
        <v>1</v>
      </c>
      <c r="H200" s="261">
        <f t="shared" ref="H200:H260" si="104">F200/D200</f>
        <v>1</v>
      </c>
      <c r="I200" s="259">
        <f t="shared" si="100"/>
        <v>0</v>
      </c>
      <c r="J200" s="260">
        <f t="shared" si="100"/>
        <v>0</v>
      </c>
      <c r="K200" s="259"/>
      <c r="L200" s="260"/>
      <c r="M200" s="259"/>
      <c r="N200" s="260"/>
      <c r="O200" s="259">
        <v>1.5E-3</v>
      </c>
      <c r="P200" s="259">
        <f>SUM(Aizawl:Serchhip!P200)</f>
        <v>36280</v>
      </c>
      <c r="Q200" s="301">
        <f>SUM(Aizawl:Serchhip!Q200)</f>
        <v>54.420000000000009</v>
      </c>
      <c r="R200" s="259">
        <f t="shared" si="101"/>
        <v>36280</v>
      </c>
      <c r="S200" s="260">
        <f t="shared" si="102"/>
        <v>54.420000000000009</v>
      </c>
      <c r="T200" s="259"/>
      <c r="U200" s="260"/>
      <c r="V200" s="259"/>
      <c r="W200" s="260"/>
      <c r="X200" s="259">
        <v>1.5E-3</v>
      </c>
      <c r="Y200" s="259">
        <f>SUM(Aizawl:Serchhip!Y200)</f>
        <v>36280</v>
      </c>
      <c r="Z200" s="259">
        <f>SUM(Aizawl:Serchhip!Z200)</f>
        <v>54.420000000000009</v>
      </c>
      <c r="AA200" s="259">
        <f>SUM(Aizawl:Serchhip!AA200)</f>
        <v>36280</v>
      </c>
      <c r="AB200" s="301">
        <f>SUM(Aizawl:Serchhip!AB200)</f>
        <v>54.420000000000009</v>
      </c>
      <c r="AC200" s="258" t="s">
        <v>378</v>
      </c>
      <c r="AD200" s="233" t="b">
        <f t="shared" ref="AD200:AD263" si="105">X200*Y200=Z200</f>
        <v>1</v>
      </c>
      <c r="AE200" s="233" t="b">
        <f t="shared" ref="AE200:AE263" si="106">U200+W200+Z200=AB200</f>
        <v>1</v>
      </c>
      <c r="AF200" s="280">
        <f t="shared" si="76"/>
        <v>54.42</v>
      </c>
    </row>
    <row r="201" spans="1:32" ht="34.5" customHeight="1">
      <c r="A201" s="258"/>
      <c r="B201" s="258" t="s">
        <v>129</v>
      </c>
      <c r="C201" s="259">
        <f>SUM(Aizawl:Serchhip!C201)</f>
        <v>11</v>
      </c>
      <c r="D201" s="260">
        <f>SUM(Aizawl:Serchhip!D201)</f>
        <v>1.6500000000000001E-2</v>
      </c>
      <c r="E201" s="259">
        <f>SUM(Aizawl:Serchhip!E201)</f>
        <v>11</v>
      </c>
      <c r="F201" s="260">
        <f>SUM(Aizawl:Serchhip!F201)</f>
        <v>1.6500000000000001E-2</v>
      </c>
      <c r="G201" s="261">
        <f t="shared" si="103"/>
        <v>1</v>
      </c>
      <c r="H201" s="261">
        <f t="shared" si="104"/>
        <v>1</v>
      </c>
      <c r="I201" s="259">
        <f t="shared" si="100"/>
        <v>0</v>
      </c>
      <c r="J201" s="260">
        <f t="shared" si="100"/>
        <v>0</v>
      </c>
      <c r="K201" s="259"/>
      <c r="L201" s="260"/>
      <c r="M201" s="259"/>
      <c r="N201" s="260"/>
      <c r="O201" s="259">
        <v>1.5E-3</v>
      </c>
      <c r="P201" s="259">
        <f>SUM(Aizawl:Serchhip!P201)</f>
        <v>4</v>
      </c>
      <c r="Q201" s="301">
        <f>SUM(Aizawl:Serchhip!Q201)</f>
        <v>6.0000000000000001E-3</v>
      </c>
      <c r="R201" s="259">
        <f t="shared" si="101"/>
        <v>4</v>
      </c>
      <c r="S201" s="260">
        <f t="shared" si="102"/>
        <v>6.0000000000000001E-3</v>
      </c>
      <c r="T201" s="259"/>
      <c r="U201" s="260"/>
      <c r="V201" s="259"/>
      <c r="W201" s="260"/>
      <c r="X201" s="259">
        <v>1.5E-3</v>
      </c>
      <c r="Y201" s="259">
        <f>SUM(Aizawl:Serchhip!Y201)</f>
        <v>4</v>
      </c>
      <c r="Z201" s="259">
        <f>SUM(Aizawl:Serchhip!Z201)</f>
        <v>6.0000000000000001E-3</v>
      </c>
      <c r="AA201" s="259">
        <f>SUM(Aizawl:Serchhip!AA201)</f>
        <v>4</v>
      </c>
      <c r="AB201" s="301">
        <f>SUM(Aizawl:Serchhip!AB201)</f>
        <v>6.0000000000000001E-3</v>
      </c>
      <c r="AC201" s="258" t="s">
        <v>378</v>
      </c>
      <c r="AD201" s="233" t="b">
        <f t="shared" si="105"/>
        <v>1</v>
      </c>
      <c r="AE201" s="233" t="b">
        <f t="shared" si="106"/>
        <v>1</v>
      </c>
      <c r="AF201" s="280">
        <f t="shared" si="76"/>
        <v>6.0000000000000001E-3</v>
      </c>
    </row>
    <row r="202" spans="1:32" ht="36.75" customHeight="1">
      <c r="A202" s="258"/>
      <c r="B202" s="258" t="s">
        <v>130</v>
      </c>
      <c r="C202" s="259">
        <f>SUM(Aizawl:Serchhip!C202)</f>
        <v>50</v>
      </c>
      <c r="D202" s="260">
        <f>SUM(Aizawl:Serchhip!D202)</f>
        <v>7.4999999999999997E-2</v>
      </c>
      <c r="E202" s="259">
        <f>SUM(Aizawl:Serchhip!E202)</f>
        <v>50</v>
      </c>
      <c r="F202" s="260">
        <f>SUM(Aizawl:Serchhip!F202)</f>
        <v>7.4999999999999997E-2</v>
      </c>
      <c r="G202" s="261">
        <f t="shared" si="103"/>
        <v>1</v>
      </c>
      <c r="H202" s="261">
        <f t="shared" si="104"/>
        <v>1</v>
      </c>
      <c r="I202" s="259">
        <f t="shared" si="100"/>
        <v>0</v>
      </c>
      <c r="J202" s="260">
        <f t="shared" si="100"/>
        <v>0</v>
      </c>
      <c r="K202" s="259"/>
      <c r="L202" s="260"/>
      <c r="M202" s="259"/>
      <c r="N202" s="260"/>
      <c r="O202" s="259">
        <v>1.5E-3</v>
      </c>
      <c r="P202" s="259">
        <f>SUM(Aizawl:Serchhip!P202)</f>
        <v>39</v>
      </c>
      <c r="Q202" s="301">
        <f>SUM(Aizawl:Serchhip!Q202)</f>
        <v>5.8500000000000003E-2</v>
      </c>
      <c r="R202" s="259">
        <f t="shared" si="101"/>
        <v>39</v>
      </c>
      <c r="S202" s="260">
        <f t="shared" si="102"/>
        <v>5.8500000000000003E-2</v>
      </c>
      <c r="T202" s="259"/>
      <c r="U202" s="260"/>
      <c r="V202" s="259"/>
      <c r="W202" s="260"/>
      <c r="X202" s="259">
        <v>1.5E-3</v>
      </c>
      <c r="Y202" s="259">
        <f>SUM(Aizawl:Serchhip!Y202)</f>
        <v>39</v>
      </c>
      <c r="Z202" s="301">
        <f>SUM(Aizawl:Serchhip!Z202)</f>
        <v>5.8500000000000003E-2</v>
      </c>
      <c r="AA202" s="259">
        <f>SUM(Aizawl:Serchhip!AA202)</f>
        <v>39</v>
      </c>
      <c r="AB202" s="301">
        <f>SUM(Aizawl:Serchhip!AB202)</f>
        <v>5.8500000000000003E-2</v>
      </c>
      <c r="AC202" s="258" t="s">
        <v>378</v>
      </c>
      <c r="AD202" s="233" t="b">
        <f t="shared" si="105"/>
        <v>1</v>
      </c>
      <c r="AE202" s="233" t="b">
        <f t="shared" si="106"/>
        <v>1</v>
      </c>
      <c r="AF202" s="280">
        <f t="shared" si="76"/>
        <v>5.8500000000000003E-2</v>
      </c>
    </row>
    <row r="203" spans="1:32" ht="43.5" customHeight="1">
      <c r="A203" s="258">
        <f>+A196+0.01</f>
        <v>7.02</v>
      </c>
      <c r="B203" s="258" t="s">
        <v>131</v>
      </c>
      <c r="C203" s="259">
        <f>SUM(Aizawl:Serchhip!C203)</f>
        <v>40958</v>
      </c>
      <c r="D203" s="260">
        <f>SUM(Aizawl:Serchhip!D203)</f>
        <v>102.39500000000001</v>
      </c>
      <c r="E203" s="259">
        <f>SUM(Aizawl:Serchhip!E203)</f>
        <v>40958</v>
      </c>
      <c r="F203" s="260">
        <f>SUM(Aizawl:Serchhip!F203)</f>
        <v>102.39500000000001</v>
      </c>
      <c r="G203" s="261">
        <f t="shared" si="103"/>
        <v>1</v>
      </c>
      <c r="H203" s="261">
        <f t="shared" si="104"/>
        <v>1</v>
      </c>
      <c r="I203" s="259">
        <f t="shared" si="100"/>
        <v>0</v>
      </c>
      <c r="J203" s="260">
        <f t="shared" si="100"/>
        <v>0</v>
      </c>
      <c r="K203" s="259"/>
      <c r="L203" s="260"/>
      <c r="M203" s="259"/>
      <c r="N203" s="260"/>
      <c r="O203" s="259">
        <v>2.5000000000000001E-3</v>
      </c>
      <c r="P203" s="259">
        <f>SUM(Aizawl:Serchhip!P203)</f>
        <v>38410</v>
      </c>
      <c r="Q203" s="301">
        <f>SUM(Aizawl:Serchhip!Q203)</f>
        <v>96.025000000000006</v>
      </c>
      <c r="R203" s="259">
        <f t="shared" si="101"/>
        <v>38410</v>
      </c>
      <c r="S203" s="260">
        <f t="shared" si="102"/>
        <v>96.025000000000006</v>
      </c>
      <c r="T203" s="259"/>
      <c r="U203" s="260"/>
      <c r="V203" s="259"/>
      <c r="W203" s="260"/>
      <c r="X203" s="259">
        <v>2.5000000000000001E-3</v>
      </c>
      <c r="Y203" s="259">
        <f>SUM(Aizawl:Serchhip!Y203)</f>
        <v>38410</v>
      </c>
      <c r="Z203" s="259">
        <f>SUM(Aizawl:Serchhip!Z203)</f>
        <v>96.025000000000006</v>
      </c>
      <c r="AA203" s="259">
        <f>SUM(Aizawl:Serchhip!AA203)</f>
        <v>38410</v>
      </c>
      <c r="AB203" s="301">
        <f>SUM(Aizawl:Serchhip!AB203)</f>
        <v>96.025000000000006</v>
      </c>
      <c r="AC203" s="258" t="s">
        <v>378</v>
      </c>
      <c r="AD203" s="233" t="b">
        <f t="shared" si="105"/>
        <v>1</v>
      </c>
      <c r="AE203" s="233" t="b">
        <f t="shared" si="106"/>
        <v>1</v>
      </c>
      <c r="AF203" s="280">
        <f t="shared" si="76"/>
        <v>96.025000000000006</v>
      </c>
    </row>
    <row r="204" spans="1:32" ht="36" customHeight="1">
      <c r="A204" s="258">
        <f>+A203+0.01</f>
        <v>7.0299999999999994</v>
      </c>
      <c r="B204" s="258" t="s">
        <v>132</v>
      </c>
      <c r="C204" s="259">
        <f>SUM(Aizawl:Serchhip!C204)</f>
        <v>10</v>
      </c>
      <c r="D204" s="260">
        <f>SUM(Aizawl:Serchhip!D204)</f>
        <v>2.5000000000000001E-2</v>
      </c>
      <c r="E204" s="259">
        <f>SUM(Aizawl:Serchhip!E204)</f>
        <v>10</v>
      </c>
      <c r="F204" s="260">
        <f>SUM(Aizawl:Serchhip!F204)</f>
        <v>2.5000000000000001E-2</v>
      </c>
      <c r="G204" s="261">
        <f t="shared" si="103"/>
        <v>1</v>
      </c>
      <c r="H204" s="261">
        <f t="shared" si="104"/>
        <v>1</v>
      </c>
      <c r="I204" s="259">
        <f t="shared" si="100"/>
        <v>0</v>
      </c>
      <c r="J204" s="260">
        <f t="shared" si="100"/>
        <v>0</v>
      </c>
      <c r="K204" s="259"/>
      <c r="L204" s="260"/>
      <c r="M204" s="259"/>
      <c r="N204" s="260"/>
      <c r="O204" s="259">
        <v>2.5000000000000001E-3</v>
      </c>
      <c r="P204" s="259">
        <f>SUM(Aizawl:Serchhip!P204)</f>
        <v>14</v>
      </c>
      <c r="Q204" s="301">
        <f>SUM(Aizawl:Serchhip!Q204)</f>
        <v>3.5000000000000003E-2</v>
      </c>
      <c r="R204" s="259">
        <f t="shared" si="101"/>
        <v>14</v>
      </c>
      <c r="S204" s="260">
        <f t="shared" si="102"/>
        <v>3.5000000000000003E-2</v>
      </c>
      <c r="T204" s="259"/>
      <c r="U204" s="260"/>
      <c r="V204" s="259"/>
      <c r="W204" s="260"/>
      <c r="X204" s="259">
        <v>2.5000000000000001E-3</v>
      </c>
      <c r="Y204" s="259">
        <f>SUM(Aizawl:Serchhip!Y204)</f>
        <v>14</v>
      </c>
      <c r="Z204" s="259">
        <f>SUM(Aizawl:Serchhip!Z204)</f>
        <v>3.5000000000000003E-2</v>
      </c>
      <c r="AA204" s="259">
        <f>SUM(Aizawl:Serchhip!AA204)</f>
        <v>14</v>
      </c>
      <c r="AB204" s="301">
        <f>SUM(Aizawl:Serchhip!AB204)</f>
        <v>3.5000000000000003E-2</v>
      </c>
      <c r="AC204" s="258" t="s">
        <v>378</v>
      </c>
      <c r="AD204" s="233" t="b">
        <f t="shared" si="105"/>
        <v>1</v>
      </c>
      <c r="AE204" s="233" t="b">
        <f t="shared" si="106"/>
        <v>1</v>
      </c>
      <c r="AF204" s="280">
        <f t="shared" si="76"/>
        <v>3.5000000000000003E-2</v>
      </c>
    </row>
    <row r="205" spans="1:32" ht="40.5" customHeight="1">
      <c r="A205" s="258">
        <f>+A204+0.01</f>
        <v>7.0399999999999991</v>
      </c>
      <c r="B205" s="258" t="s">
        <v>133</v>
      </c>
      <c r="C205" s="259">
        <f>SUM(Aizawl:Serchhip!C205)</f>
        <v>65</v>
      </c>
      <c r="D205" s="260">
        <f>SUM(Aizawl:Serchhip!D205)</f>
        <v>0.16250000000000003</v>
      </c>
      <c r="E205" s="259">
        <f>SUM(Aizawl:Serchhip!E205)</f>
        <v>65</v>
      </c>
      <c r="F205" s="260">
        <f>SUM(Aizawl:Serchhip!F205)</f>
        <v>0.16250000000000003</v>
      </c>
      <c r="G205" s="261">
        <f t="shared" si="103"/>
        <v>1</v>
      </c>
      <c r="H205" s="261">
        <f t="shared" si="104"/>
        <v>1</v>
      </c>
      <c r="I205" s="259">
        <f t="shared" si="100"/>
        <v>0</v>
      </c>
      <c r="J205" s="260">
        <f t="shared" si="100"/>
        <v>0</v>
      </c>
      <c r="K205" s="259"/>
      <c r="L205" s="260"/>
      <c r="M205" s="259"/>
      <c r="N205" s="260"/>
      <c r="O205" s="259">
        <v>2.5000000000000001E-3</v>
      </c>
      <c r="P205" s="259">
        <f>SUM(Aizawl:Serchhip!P205)</f>
        <v>55</v>
      </c>
      <c r="Q205" s="301">
        <f>SUM(Aizawl:Serchhip!Q205)</f>
        <v>0.13750000000000001</v>
      </c>
      <c r="R205" s="259">
        <f t="shared" si="101"/>
        <v>55</v>
      </c>
      <c r="S205" s="301">
        <f t="shared" si="102"/>
        <v>0.13750000000000001</v>
      </c>
      <c r="T205" s="259"/>
      <c r="U205" s="260"/>
      <c r="V205" s="259"/>
      <c r="W205" s="260"/>
      <c r="X205" s="259">
        <v>2.5000000000000001E-3</v>
      </c>
      <c r="Y205" s="259">
        <f>SUM(Aizawl:Serchhip!Y205)</f>
        <v>55</v>
      </c>
      <c r="Z205" s="301">
        <f>SUM(Aizawl:Serchhip!Z205)</f>
        <v>0.13750000000000001</v>
      </c>
      <c r="AA205" s="259">
        <f>SUM(Aizawl:Serchhip!AA205)</f>
        <v>55</v>
      </c>
      <c r="AB205" s="301">
        <f>SUM(Aizawl:Serchhip!AB205)</f>
        <v>0.13750000000000001</v>
      </c>
      <c r="AC205" s="258" t="s">
        <v>378</v>
      </c>
      <c r="AD205" s="233" t="b">
        <f t="shared" si="105"/>
        <v>1</v>
      </c>
      <c r="AE205" s="233" t="b">
        <f t="shared" si="106"/>
        <v>1</v>
      </c>
      <c r="AF205" s="280">
        <f t="shared" si="76"/>
        <v>0.13750000000000001</v>
      </c>
    </row>
    <row r="206" spans="1:32" s="307" customFormat="1">
      <c r="A206" s="303"/>
      <c r="B206" s="303" t="s">
        <v>106</v>
      </c>
      <c r="C206" s="304">
        <f>SUM(C196:C205)</f>
        <v>117932</v>
      </c>
      <c r="D206" s="305">
        <f>SUM(D196:D205)</f>
        <v>217.93100000000001</v>
      </c>
      <c r="E206" s="304">
        <f>SUM(E196:E205)</f>
        <v>117932</v>
      </c>
      <c r="F206" s="305">
        <f>SUM(F196:F205)</f>
        <v>217.93100000000001</v>
      </c>
      <c r="G206" s="306">
        <f t="shared" si="103"/>
        <v>1</v>
      </c>
      <c r="H206" s="306">
        <f t="shared" si="104"/>
        <v>1</v>
      </c>
      <c r="I206" s="304">
        <f t="shared" ref="I206:N206" si="107">SUM(I196:I205)</f>
        <v>0</v>
      </c>
      <c r="J206" s="305">
        <f t="shared" si="107"/>
        <v>0</v>
      </c>
      <c r="K206" s="304">
        <f t="shared" si="107"/>
        <v>0</v>
      </c>
      <c r="L206" s="305">
        <f t="shared" si="107"/>
        <v>0</v>
      </c>
      <c r="M206" s="304">
        <f t="shared" si="107"/>
        <v>0</v>
      </c>
      <c r="N206" s="305">
        <f t="shared" si="107"/>
        <v>0</v>
      </c>
      <c r="O206" s="304"/>
      <c r="P206" s="304">
        <f t="shared" ref="P206:W206" si="108">SUM(P196:P205)</f>
        <v>107165</v>
      </c>
      <c r="Q206" s="305">
        <f t="shared" si="108"/>
        <v>199.22650000000002</v>
      </c>
      <c r="R206" s="304">
        <f t="shared" si="108"/>
        <v>107165</v>
      </c>
      <c r="S206" s="305">
        <f t="shared" si="108"/>
        <v>199.22650000000002</v>
      </c>
      <c r="T206" s="304">
        <f t="shared" si="108"/>
        <v>0</v>
      </c>
      <c r="U206" s="305">
        <f t="shared" si="108"/>
        <v>0</v>
      </c>
      <c r="V206" s="304">
        <f t="shared" si="108"/>
        <v>0</v>
      </c>
      <c r="W206" s="305">
        <f t="shared" si="108"/>
        <v>0</v>
      </c>
      <c r="X206" s="304"/>
      <c r="Y206" s="304">
        <f>SUM(Y196:Y205)</f>
        <v>107165</v>
      </c>
      <c r="Z206" s="305">
        <f>SUM(Z196:Z205)</f>
        <v>199.22650000000002</v>
      </c>
      <c r="AA206" s="304">
        <f>SUM(AA196:AA205)</f>
        <v>107165</v>
      </c>
      <c r="AB206" s="305">
        <f>SUM(AB196:AB205)</f>
        <v>199.22650000000002</v>
      </c>
      <c r="AC206" s="303"/>
      <c r="AD206" s="233" t="b">
        <f t="shared" si="105"/>
        <v>0</v>
      </c>
      <c r="AE206" s="233" t="b">
        <f t="shared" si="106"/>
        <v>1</v>
      </c>
      <c r="AF206" s="280">
        <f t="shared" si="76"/>
        <v>0</v>
      </c>
    </row>
    <row r="207" spans="1:32" s="307" customFormat="1">
      <c r="A207" s="303">
        <v>8</v>
      </c>
      <c r="B207" s="303" t="s">
        <v>134</v>
      </c>
      <c r="C207" s="304"/>
      <c r="D207" s="305"/>
      <c r="E207" s="304"/>
      <c r="F207" s="305"/>
      <c r="G207" s="261"/>
      <c r="H207" s="261"/>
      <c r="I207" s="304"/>
      <c r="J207" s="305"/>
      <c r="K207" s="304"/>
      <c r="L207" s="305"/>
      <c r="M207" s="304"/>
      <c r="N207" s="305"/>
      <c r="O207" s="304"/>
      <c r="P207" s="304"/>
      <c r="Q207" s="305"/>
      <c r="R207" s="304"/>
      <c r="S207" s="305"/>
      <c r="T207" s="304"/>
      <c r="U207" s="305"/>
      <c r="V207" s="304"/>
      <c r="W207" s="305"/>
      <c r="X207" s="304"/>
      <c r="Y207" s="304"/>
      <c r="Z207" s="305"/>
      <c r="AA207" s="304"/>
      <c r="AB207" s="305"/>
      <c r="AC207" s="303"/>
      <c r="AD207" s="233" t="b">
        <f t="shared" si="105"/>
        <v>1</v>
      </c>
      <c r="AE207" s="233" t="b">
        <f t="shared" si="106"/>
        <v>1</v>
      </c>
      <c r="AF207" s="280">
        <f t="shared" si="76"/>
        <v>0</v>
      </c>
    </row>
    <row r="208" spans="1:32" ht="36" customHeight="1">
      <c r="A208" s="258">
        <v>8.01</v>
      </c>
      <c r="B208" s="258" t="s">
        <v>135</v>
      </c>
      <c r="C208" s="259">
        <f>SUM(Aizawl:Serchhip!C208)</f>
        <v>52727</v>
      </c>
      <c r="D208" s="260">
        <f>SUM(Aizawl:Serchhip!D208)</f>
        <v>210.90800000000004</v>
      </c>
      <c r="E208" s="259">
        <f>SUM(Aizawl:Serchhip!E208)</f>
        <v>52727</v>
      </c>
      <c r="F208" s="260">
        <f>SUM(Aizawl:Serchhip!F208)</f>
        <v>210.90800000000004</v>
      </c>
      <c r="G208" s="261">
        <f t="shared" si="103"/>
        <v>1</v>
      </c>
      <c r="H208" s="261">
        <f t="shared" si="104"/>
        <v>1</v>
      </c>
      <c r="I208" s="259">
        <f t="shared" ref="I208:J211" si="109">C208-E208</f>
        <v>0</v>
      </c>
      <c r="J208" s="260">
        <f t="shared" si="109"/>
        <v>0</v>
      </c>
      <c r="K208" s="259"/>
      <c r="L208" s="260"/>
      <c r="M208" s="259"/>
      <c r="N208" s="260"/>
      <c r="O208" s="259">
        <v>4.0000000000000001E-3</v>
      </c>
      <c r="P208" s="259">
        <f>SUM(Aizawl:Serchhip!P208)</f>
        <v>47395</v>
      </c>
      <c r="Q208" s="260">
        <f>SUM(Aizawl:Serchhip!Q208)</f>
        <v>189.57999999999998</v>
      </c>
      <c r="R208" s="259">
        <f t="shared" ref="R208:S211" si="110">K208+M208+P208</f>
        <v>47395</v>
      </c>
      <c r="S208" s="260">
        <f t="shared" si="110"/>
        <v>189.57999999999998</v>
      </c>
      <c r="T208" s="259"/>
      <c r="U208" s="260"/>
      <c r="V208" s="259"/>
      <c r="W208" s="260"/>
      <c r="X208" s="259">
        <v>4.0000000000000001E-3</v>
      </c>
      <c r="Y208" s="259">
        <f>SUM(Aizawl:Serchhip!Y208)</f>
        <v>47395</v>
      </c>
      <c r="Z208" s="259">
        <f>SUM(Aizawl:Serchhip!Z208)</f>
        <v>189.57999999999998</v>
      </c>
      <c r="AA208" s="259">
        <f>SUM(Aizawl:Serchhip!AA208)</f>
        <v>47395</v>
      </c>
      <c r="AB208" s="260">
        <f>SUM(Aizawl:Serchhip!AB208)</f>
        <v>189.57999999999998</v>
      </c>
      <c r="AC208" s="258" t="s">
        <v>378</v>
      </c>
      <c r="AD208" s="233" t="b">
        <f t="shared" si="105"/>
        <v>1</v>
      </c>
      <c r="AE208" s="233" t="b">
        <f t="shared" si="106"/>
        <v>1</v>
      </c>
      <c r="AF208" s="280">
        <f t="shared" si="76"/>
        <v>189.58</v>
      </c>
    </row>
    <row r="209" spans="1:32" ht="36" customHeight="1">
      <c r="A209" s="258">
        <f>+A208+0.01</f>
        <v>8.02</v>
      </c>
      <c r="B209" s="258" t="s">
        <v>136</v>
      </c>
      <c r="C209" s="259">
        <f>SUM(Aizawl:Serchhip!C209)</f>
        <v>309</v>
      </c>
      <c r="D209" s="260">
        <f>SUM(Aizawl:Serchhip!D209)</f>
        <v>1.236</v>
      </c>
      <c r="E209" s="259">
        <f>SUM(Aizawl:Serchhip!E209)</f>
        <v>309</v>
      </c>
      <c r="F209" s="260">
        <f>SUM(Aizawl:Serchhip!F209)</f>
        <v>1.236</v>
      </c>
      <c r="G209" s="261">
        <f t="shared" si="103"/>
        <v>1</v>
      </c>
      <c r="H209" s="261">
        <f t="shared" si="104"/>
        <v>1</v>
      </c>
      <c r="I209" s="259">
        <f t="shared" si="109"/>
        <v>0</v>
      </c>
      <c r="J209" s="260">
        <f t="shared" si="109"/>
        <v>0</v>
      </c>
      <c r="K209" s="259"/>
      <c r="L209" s="260"/>
      <c r="M209" s="259"/>
      <c r="N209" s="260"/>
      <c r="O209" s="259">
        <v>4.0000000000000001E-3</v>
      </c>
      <c r="P209" s="259">
        <f>SUM(Aizawl:Serchhip!P209)</f>
        <v>35</v>
      </c>
      <c r="Q209" s="260">
        <f>SUM(Aizawl:Serchhip!Q209)</f>
        <v>0.14000000000000001</v>
      </c>
      <c r="R209" s="259">
        <f t="shared" si="110"/>
        <v>35</v>
      </c>
      <c r="S209" s="260">
        <f t="shared" si="110"/>
        <v>0.14000000000000001</v>
      </c>
      <c r="T209" s="259"/>
      <c r="U209" s="260"/>
      <c r="V209" s="259"/>
      <c r="W209" s="260"/>
      <c r="X209" s="259">
        <v>4.0000000000000001E-3</v>
      </c>
      <c r="Y209" s="259">
        <f>SUM(Aizawl:Serchhip!Y209)</f>
        <v>35</v>
      </c>
      <c r="Z209" s="259">
        <f>SUM(Aizawl:Serchhip!Z209)</f>
        <v>0.14000000000000001</v>
      </c>
      <c r="AA209" s="259">
        <f>SUM(Aizawl:Serchhip!AA209)</f>
        <v>35</v>
      </c>
      <c r="AB209" s="260">
        <f>SUM(Aizawl:Serchhip!AB209)</f>
        <v>0.14000000000000001</v>
      </c>
      <c r="AC209" s="258" t="s">
        <v>378</v>
      </c>
      <c r="AD209" s="233" t="b">
        <f t="shared" si="105"/>
        <v>1</v>
      </c>
      <c r="AE209" s="233" t="b">
        <f t="shared" si="106"/>
        <v>1</v>
      </c>
      <c r="AF209" s="280">
        <f t="shared" si="76"/>
        <v>0.14000000000000001</v>
      </c>
    </row>
    <row r="210" spans="1:32" ht="32.25" customHeight="1">
      <c r="A210" s="258">
        <f>+A209+0.01</f>
        <v>8.0299999999999994</v>
      </c>
      <c r="B210" s="258" t="s">
        <v>137</v>
      </c>
      <c r="C210" s="259">
        <f>SUM(Aizawl:Serchhip!C210)</f>
        <v>56362</v>
      </c>
      <c r="D210" s="260">
        <f>SUM(Aizawl:Serchhip!D210)</f>
        <v>225.44800000000001</v>
      </c>
      <c r="E210" s="259">
        <f>SUM(Aizawl:Serchhip!E210)</f>
        <v>56362</v>
      </c>
      <c r="F210" s="260">
        <f>SUM(Aizawl:Serchhip!F210)</f>
        <v>225.44800000000001</v>
      </c>
      <c r="G210" s="261">
        <f t="shared" si="103"/>
        <v>1</v>
      </c>
      <c r="H210" s="261">
        <f t="shared" si="104"/>
        <v>1</v>
      </c>
      <c r="I210" s="259">
        <f t="shared" si="109"/>
        <v>0</v>
      </c>
      <c r="J210" s="260">
        <f t="shared" si="109"/>
        <v>0</v>
      </c>
      <c r="K210" s="259"/>
      <c r="L210" s="260"/>
      <c r="M210" s="259"/>
      <c r="N210" s="260"/>
      <c r="O210" s="259">
        <v>4.0000000000000001E-3</v>
      </c>
      <c r="P210" s="259">
        <f>SUM(Aizawl:Serchhip!P210)</f>
        <v>51667</v>
      </c>
      <c r="Q210" s="260">
        <f>SUM(Aizawl:Serchhip!Q210)</f>
        <v>206.66799999999998</v>
      </c>
      <c r="R210" s="259">
        <f t="shared" si="110"/>
        <v>51667</v>
      </c>
      <c r="S210" s="260">
        <f t="shared" si="110"/>
        <v>206.66799999999998</v>
      </c>
      <c r="T210" s="259"/>
      <c r="U210" s="260"/>
      <c r="V210" s="259"/>
      <c r="W210" s="260"/>
      <c r="X210" s="259">
        <v>4.0000000000000001E-3</v>
      </c>
      <c r="Y210" s="259">
        <f>SUM(Aizawl:Serchhip!Y210)</f>
        <v>51667</v>
      </c>
      <c r="Z210" s="259">
        <f>SUM(Aizawl:Serchhip!Z210)</f>
        <v>206.66799999999998</v>
      </c>
      <c r="AA210" s="259">
        <f>SUM(Aizawl:Serchhip!AA210)</f>
        <v>51667</v>
      </c>
      <c r="AB210" s="260">
        <f>SUM(Aizawl:Serchhip!AB210)</f>
        <v>206.66799999999998</v>
      </c>
      <c r="AC210" s="258" t="s">
        <v>378</v>
      </c>
      <c r="AD210" s="233" t="b">
        <f t="shared" si="105"/>
        <v>1</v>
      </c>
      <c r="AE210" s="233" t="b">
        <f t="shared" si="106"/>
        <v>1</v>
      </c>
      <c r="AF210" s="280">
        <f t="shared" si="76"/>
        <v>206.66800000000001</v>
      </c>
    </row>
    <row r="211" spans="1:32" ht="36" customHeight="1">
      <c r="A211" s="258">
        <f>+A210+0.01</f>
        <v>8.0399999999999991</v>
      </c>
      <c r="B211" s="258" t="s">
        <v>138</v>
      </c>
      <c r="C211" s="259">
        <f>SUM(Aizawl:Serchhip!C211)</f>
        <v>0</v>
      </c>
      <c r="D211" s="260">
        <f>SUM(Aizawl:Serchhip!D211)</f>
        <v>0</v>
      </c>
      <c r="E211" s="259">
        <f>SUM(Aizawl:Serchhip!E211)</f>
        <v>0</v>
      </c>
      <c r="F211" s="260">
        <f>SUM(Aizawl:Serchhip!F211)</f>
        <v>0</v>
      </c>
      <c r="G211" s="261" t="e">
        <f t="shared" si="103"/>
        <v>#DIV/0!</v>
      </c>
      <c r="H211" s="261" t="e">
        <f t="shared" si="104"/>
        <v>#DIV/0!</v>
      </c>
      <c r="I211" s="259">
        <f t="shared" si="109"/>
        <v>0</v>
      </c>
      <c r="J211" s="260">
        <f t="shared" si="109"/>
        <v>0</v>
      </c>
      <c r="K211" s="259"/>
      <c r="L211" s="260"/>
      <c r="M211" s="259"/>
      <c r="N211" s="260"/>
      <c r="O211" s="259"/>
      <c r="P211" s="259">
        <f>SUM(Aizawl:Serchhip!P211)</f>
        <v>0</v>
      </c>
      <c r="Q211" s="260">
        <f>SUM(Aizawl:Serchhip!Q211)</f>
        <v>0</v>
      </c>
      <c r="R211" s="259">
        <f t="shared" si="110"/>
        <v>0</v>
      </c>
      <c r="S211" s="260">
        <f t="shared" si="110"/>
        <v>0</v>
      </c>
      <c r="T211" s="259"/>
      <c r="U211" s="260"/>
      <c r="V211" s="259"/>
      <c r="W211" s="260"/>
      <c r="X211" s="259"/>
      <c r="Y211" s="259">
        <f>SUM(Aizawl:Serchhip!Y211)</f>
        <v>0</v>
      </c>
      <c r="Z211" s="259">
        <f>SUM(Aizawl:Serchhip!Z211)</f>
        <v>0</v>
      </c>
      <c r="AA211" s="259">
        <f>SUM(Aizawl:Serchhip!AA211)</f>
        <v>0</v>
      </c>
      <c r="AB211" s="260">
        <f>SUM(Aizawl:Serchhip!AB211)</f>
        <v>0</v>
      </c>
      <c r="AC211" s="258" t="s">
        <v>378</v>
      </c>
      <c r="AD211" s="233" t="b">
        <f t="shared" si="105"/>
        <v>1</v>
      </c>
      <c r="AE211" s="233" t="b">
        <f t="shared" si="106"/>
        <v>1</v>
      </c>
      <c r="AF211" s="280">
        <f t="shared" si="76"/>
        <v>0</v>
      </c>
    </row>
    <row r="212" spans="1:32" s="307" customFormat="1">
      <c r="A212" s="303"/>
      <c r="B212" s="303" t="s">
        <v>108</v>
      </c>
      <c r="C212" s="304">
        <f>SUM(C208:C211)</f>
        <v>109398</v>
      </c>
      <c r="D212" s="305">
        <f>SUM(D208:D211)</f>
        <v>437.59200000000004</v>
      </c>
      <c r="E212" s="304">
        <f>SUM(E208:E211)</f>
        <v>109398</v>
      </c>
      <c r="F212" s="305">
        <f>SUM(F208:F211)</f>
        <v>437.59200000000004</v>
      </c>
      <c r="G212" s="306">
        <f t="shared" si="103"/>
        <v>1</v>
      </c>
      <c r="H212" s="306">
        <f t="shared" si="104"/>
        <v>1</v>
      </c>
      <c r="I212" s="304">
        <f t="shared" ref="I212:N212" si="111">SUM(I208:I211)</f>
        <v>0</v>
      </c>
      <c r="J212" s="305">
        <f t="shared" si="111"/>
        <v>0</v>
      </c>
      <c r="K212" s="304">
        <f t="shared" si="111"/>
        <v>0</v>
      </c>
      <c r="L212" s="305">
        <f t="shared" si="111"/>
        <v>0</v>
      </c>
      <c r="M212" s="304">
        <f t="shared" si="111"/>
        <v>0</v>
      </c>
      <c r="N212" s="305">
        <f t="shared" si="111"/>
        <v>0</v>
      </c>
      <c r="O212" s="304"/>
      <c r="P212" s="304">
        <f>SUM(P208:P211)</f>
        <v>99097</v>
      </c>
      <c r="Q212" s="305">
        <f t="shared" ref="Q212:W212" si="112">SUM(Q208:Q211)</f>
        <v>396.38799999999992</v>
      </c>
      <c r="R212" s="304">
        <f t="shared" si="112"/>
        <v>99097</v>
      </c>
      <c r="S212" s="305">
        <f t="shared" si="112"/>
        <v>396.38799999999992</v>
      </c>
      <c r="T212" s="304">
        <f t="shared" si="112"/>
        <v>0</v>
      </c>
      <c r="U212" s="305">
        <f t="shared" si="112"/>
        <v>0</v>
      </c>
      <c r="V212" s="304">
        <f t="shared" si="112"/>
        <v>0</v>
      </c>
      <c r="W212" s="305">
        <f t="shared" si="112"/>
        <v>0</v>
      </c>
      <c r="X212" s="304"/>
      <c r="Y212" s="304">
        <f>SUM(Y208:Y211)</f>
        <v>99097</v>
      </c>
      <c r="Z212" s="305">
        <f>SUM(Z208:Z211)</f>
        <v>396.38799999999992</v>
      </c>
      <c r="AA212" s="304">
        <f>SUM(AA208:AA211)</f>
        <v>99097</v>
      </c>
      <c r="AB212" s="312">
        <f>SUM(AB208:AB211)</f>
        <v>396.38799999999992</v>
      </c>
      <c r="AC212" s="303"/>
      <c r="AD212" s="233" t="b">
        <f t="shared" si="105"/>
        <v>0</v>
      </c>
      <c r="AE212" s="233" t="b">
        <f t="shared" si="106"/>
        <v>1</v>
      </c>
      <c r="AF212" s="280">
        <f t="shared" si="76"/>
        <v>0</v>
      </c>
    </row>
    <row r="213" spans="1:32" s="307" customFormat="1">
      <c r="A213" s="303">
        <v>9</v>
      </c>
      <c r="B213" s="303" t="s">
        <v>139</v>
      </c>
      <c r="C213" s="304"/>
      <c r="D213" s="305"/>
      <c r="E213" s="304"/>
      <c r="F213" s="305"/>
      <c r="G213" s="261"/>
      <c r="H213" s="261"/>
      <c r="I213" s="304"/>
      <c r="J213" s="305"/>
      <c r="K213" s="304"/>
      <c r="L213" s="305"/>
      <c r="M213" s="304"/>
      <c r="N213" s="305"/>
      <c r="O213" s="304"/>
      <c r="P213" s="304"/>
      <c r="Q213" s="305"/>
      <c r="R213" s="304"/>
      <c r="S213" s="305"/>
      <c r="T213" s="304"/>
      <c r="U213" s="305"/>
      <c r="V213" s="304"/>
      <c r="W213" s="305"/>
      <c r="X213" s="304"/>
      <c r="Y213" s="304"/>
      <c r="Z213" s="305"/>
      <c r="AA213" s="304"/>
      <c r="AB213" s="305"/>
      <c r="AC213" s="303"/>
      <c r="AD213" s="233" t="b">
        <f t="shared" si="105"/>
        <v>1</v>
      </c>
      <c r="AE213" s="233" t="b">
        <f t="shared" si="106"/>
        <v>1</v>
      </c>
      <c r="AF213" s="280">
        <f t="shared" si="76"/>
        <v>0</v>
      </c>
    </row>
    <row r="214" spans="1:32">
      <c r="A214" s="258">
        <v>9.01</v>
      </c>
      <c r="B214" s="258" t="s">
        <v>140</v>
      </c>
      <c r="C214" s="259">
        <f>SUM(Aizawl:Serchhip!C214)</f>
        <v>0</v>
      </c>
      <c r="D214" s="260">
        <f>SUM(Aizawl:Serchhip!D214)</f>
        <v>0</v>
      </c>
      <c r="E214" s="259">
        <f>SUM(Aizawl:Serchhip!E214)</f>
        <v>0</v>
      </c>
      <c r="F214" s="260">
        <f>SUM(Aizawl:Serchhip!F214)</f>
        <v>0</v>
      </c>
      <c r="G214" s="261" t="e">
        <f t="shared" si="103"/>
        <v>#DIV/0!</v>
      </c>
      <c r="H214" s="261" t="e">
        <f t="shared" si="104"/>
        <v>#DIV/0!</v>
      </c>
      <c r="I214" s="259"/>
      <c r="J214" s="260"/>
      <c r="K214" s="259">
        <f>C214-E214</f>
        <v>0</v>
      </c>
      <c r="L214" s="260">
        <f>D214-F214</f>
        <v>0</v>
      </c>
      <c r="M214" s="259">
        <f>SUM(Aizawl:Serchhip!M214)</f>
        <v>0</v>
      </c>
      <c r="N214" s="260">
        <f>SUM(Aizawl:Serchhip!N214)</f>
        <v>0</v>
      </c>
      <c r="O214" s="259">
        <v>0.2</v>
      </c>
      <c r="P214" s="259">
        <f>SUM(Aizawl:Serchhip!P214)</f>
        <v>0</v>
      </c>
      <c r="Q214" s="260">
        <f>SUM(Aizawl:Serchhip!Q214)</f>
        <v>0</v>
      </c>
      <c r="R214" s="259">
        <f>K214+M214+P214</f>
        <v>0</v>
      </c>
      <c r="S214" s="260">
        <f>L214+N214+Q214</f>
        <v>0</v>
      </c>
      <c r="T214" s="259"/>
      <c r="U214" s="260"/>
      <c r="V214" s="259"/>
      <c r="W214" s="260"/>
      <c r="X214" s="259"/>
      <c r="Y214" s="259">
        <f>SUM(Aizawl:Serchhip!Y214)</f>
        <v>0</v>
      </c>
      <c r="Z214" s="259">
        <f>SUM(Aizawl:Serchhip!Z214)</f>
        <v>0</v>
      </c>
      <c r="AA214" s="259">
        <f>SUM(Aizawl:Serchhip!AA214)</f>
        <v>0</v>
      </c>
      <c r="AB214" s="260">
        <f>SUM(Aizawl:Serchhip!AB214)</f>
        <v>0</v>
      </c>
      <c r="AC214" s="258"/>
      <c r="AD214" s="233" t="b">
        <f t="shared" si="105"/>
        <v>1</v>
      </c>
      <c r="AE214" s="233" t="b">
        <f t="shared" si="106"/>
        <v>1</v>
      </c>
      <c r="AF214" s="280">
        <f t="shared" si="76"/>
        <v>0</v>
      </c>
    </row>
    <row r="215" spans="1:32">
      <c r="A215" s="258">
        <v>9.02</v>
      </c>
      <c r="B215" s="258" t="s">
        <v>141</v>
      </c>
      <c r="C215" s="259">
        <f>SUM(Aizawl:Serchhip!C215)</f>
        <v>0</v>
      </c>
      <c r="D215" s="260">
        <f>SUM(Aizawl:Serchhip!D215)</f>
        <v>0</v>
      </c>
      <c r="E215" s="259">
        <f>SUM(Aizawl:Serchhip!E215)</f>
        <v>0</v>
      </c>
      <c r="F215" s="260">
        <f>SUM(Aizawl:Serchhip!F215)</f>
        <v>0</v>
      </c>
      <c r="G215" s="261" t="e">
        <f t="shared" si="103"/>
        <v>#DIV/0!</v>
      </c>
      <c r="H215" s="261" t="e">
        <f t="shared" si="104"/>
        <v>#DIV/0!</v>
      </c>
      <c r="I215" s="259"/>
      <c r="J215" s="260"/>
      <c r="K215" s="259">
        <f>C215-E215</f>
        <v>0</v>
      </c>
      <c r="L215" s="260">
        <f>D215-F215</f>
        <v>0</v>
      </c>
      <c r="M215" s="259">
        <f>SUM(Aizawl:Serchhip!M215)</f>
        <v>0</v>
      </c>
      <c r="N215" s="260">
        <f>SUM(Aizawl:Serchhip!N215)</f>
        <v>0</v>
      </c>
      <c r="O215" s="259">
        <v>0.5</v>
      </c>
      <c r="P215" s="259">
        <f>SUM(Aizawl:Serchhip!P215)</f>
        <v>0</v>
      </c>
      <c r="Q215" s="260">
        <f>SUM(Aizawl:Serchhip!Q215)</f>
        <v>0</v>
      </c>
      <c r="R215" s="259">
        <f>K215+M215+P215</f>
        <v>0</v>
      </c>
      <c r="S215" s="260">
        <f>L215+N215+Q215</f>
        <v>0</v>
      </c>
      <c r="T215" s="259"/>
      <c r="U215" s="260"/>
      <c r="V215" s="259"/>
      <c r="W215" s="260"/>
      <c r="X215" s="259"/>
      <c r="Y215" s="259">
        <f>SUM(Aizawl:Serchhip!Y215)</f>
        <v>0</v>
      </c>
      <c r="Z215" s="259">
        <f>SUM(Aizawl:Serchhip!Z215)</f>
        <v>0</v>
      </c>
      <c r="AA215" s="259">
        <f>SUM(Aizawl:Serchhip!AA215)</f>
        <v>0</v>
      </c>
      <c r="AB215" s="260">
        <f>SUM(Aizawl:Serchhip!AB215)</f>
        <v>0</v>
      </c>
      <c r="AC215" s="258"/>
      <c r="AD215" s="233" t="b">
        <f t="shared" si="105"/>
        <v>1</v>
      </c>
      <c r="AE215" s="233" t="b">
        <f t="shared" si="106"/>
        <v>1</v>
      </c>
      <c r="AF215" s="280">
        <f t="shared" si="76"/>
        <v>0</v>
      </c>
    </row>
    <row r="216" spans="1:32" s="307" customFormat="1">
      <c r="A216" s="303"/>
      <c r="B216" s="303" t="s">
        <v>108</v>
      </c>
      <c r="C216" s="304">
        <f>SUM(C214:C215)</f>
        <v>0</v>
      </c>
      <c r="D216" s="305">
        <f>SUM(D214:D215)</f>
        <v>0</v>
      </c>
      <c r="E216" s="304">
        <f>SUM(E214:E215)</f>
        <v>0</v>
      </c>
      <c r="F216" s="305">
        <f>SUM(F214:F215)</f>
        <v>0</v>
      </c>
      <c r="G216" s="306" t="e">
        <f t="shared" si="103"/>
        <v>#DIV/0!</v>
      </c>
      <c r="H216" s="306" t="e">
        <f t="shared" si="104"/>
        <v>#DIV/0!</v>
      </c>
      <c r="I216" s="304">
        <f t="shared" ref="I216:N216" si="113">SUM(I214:I215)</f>
        <v>0</v>
      </c>
      <c r="J216" s="305">
        <f t="shared" si="113"/>
        <v>0</v>
      </c>
      <c r="K216" s="304">
        <f t="shared" si="113"/>
        <v>0</v>
      </c>
      <c r="L216" s="305">
        <f t="shared" si="113"/>
        <v>0</v>
      </c>
      <c r="M216" s="304">
        <f t="shared" si="113"/>
        <v>0</v>
      </c>
      <c r="N216" s="305">
        <f t="shared" si="113"/>
        <v>0</v>
      </c>
      <c r="O216" s="304"/>
      <c r="P216" s="304">
        <f t="shared" ref="P216:W216" si="114">SUM(P214:P215)</f>
        <v>0</v>
      </c>
      <c r="Q216" s="305">
        <f t="shared" si="114"/>
        <v>0</v>
      </c>
      <c r="R216" s="304">
        <f t="shared" si="114"/>
        <v>0</v>
      </c>
      <c r="S216" s="305">
        <f t="shared" si="114"/>
        <v>0</v>
      </c>
      <c r="T216" s="304">
        <f t="shared" si="114"/>
        <v>0</v>
      </c>
      <c r="U216" s="305">
        <f t="shared" si="114"/>
        <v>0</v>
      </c>
      <c r="V216" s="304">
        <f t="shared" si="114"/>
        <v>0</v>
      </c>
      <c r="W216" s="305">
        <f t="shared" si="114"/>
        <v>0</v>
      </c>
      <c r="X216" s="304"/>
      <c r="Y216" s="304">
        <f>SUM(Y214:Y215)</f>
        <v>0</v>
      </c>
      <c r="Z216" s="305">
        <f>SUM(Z214:Z215)</f>
        <v>0</v>
      </c>
      <c r="AA216" s="304">
        <f>SUM(AA214:AA215)</f>
        <v>0</v>
      </c>
      <c r="AB216" s="305">
        <f>SUM(AB214:AB215)</f>
        <v>0</v>
      </c>
      <c r="AC216" s="303"/>
      <c r="AD216" s="233" t="b">
        <f t="shared" si="105"/>
        <v>1</v>
      </c>
      <c r="AE216" s="233" t="b">
        <f t="shared" si="106"/>
        <v>1</v>
      </c>
      <c r="AF216" s="280">
        <f t="shared" si="76"/>
        <v>0</v>
      </c>
    </row>
    <row r="217" spans="1:32" s="307" customFormat="1">
      <c r="A217" s="303" t="s">
        <v>142</v>
      </c>
      <c r="B217" s="303" t="s">
        <v>143</v>
      </c>
      <c r="C217" s="304"/>
      <c r="D217" s="305"/>
      <c r="E217" s="304"/>
      <c r="F217" s="305"/>
      <c r="G217" s="261"/>
      <c r="H217" s="261"/>
      <c r="I217" s="304"/>
      <c r="J217" s="305"/>
      <c r="K217" s="304"/>
      <c r="L217" s="305"/>
      <c r="M217" s="304"/>
      <c r="N217" s="305"/>
      <c r="O217" s="304"/>
      <c r="P217" s="304"/>
      <c r="Q217" s="305"/>
      <c r="R217" s="304"/>
      <c r="S217" s="305"/>
      <c r="T217" s="304"/>
      <c r="U217" s="305"/>
      <c r="V217" s="304"/>
      <c r="W217" s="305"/>
      <c r="X217" s="304"/>
      <c r="Y217" s="304"/>
      <c r="Z217" s="305"/>
      <c r="AA217" s="304"/>
      <c r="AB217" s="305"/>
      <c r="AC217" s="303"/>
      <c r="AD217" s="233" t="b">
        <f t="shared" si="105"/>
        <v>1</v>
      </c>
      <c r="AE217" s="233" t="b">
        <f t="shared" si="106"/>
        <v>1</v>
      </c>
      <c r="AF217" s="280">
        <f t="shared" ref="AF217:AF280" si="115">Y217*X217</f>
        <v>0</v>
      </c>
    </row>
    <row r="218" spans="1:32" s="307" customFormat="1">
      <c r="A218" s="303">
        <v>10</v>
      </c>
      <c r="B218" s="303" t="s">
        <v>144</v>
      </c>
      <c r="C218" s="304"/>
      <c r="D218" s="305"/>
      <c r="E218" s="304"/>
      <c r="F218" s="305"/>
      <c r="G218" s="261"/>
      <c r="H218" s="261"/>
      <c r="I218" s="304"/>
      <c r="J218" s="305"/>
      <c r="K218" s="304"/>
      <c r="L218" s="305"/>
      <c r="M218" s="304"/>
      <c r="N218" s="305"/>
      <c r="O218" s="304"/>
      <c r="P218" s="304"/>
      <c r="Q218" s="305"/>
      <c r="R218" s="304"/>
      <c r="S218" s="305"/>
      <c r="T218" s="304"/>
      <c r="U218" s="305"/>
      <c r="V218" s="304"/>
      <c r="W218" s="305"/>
      <c r="X218" s="304"/>
      <c r="Y218" s="304"/>
      <c r="Z218" s="305"/>
      <c r="AA218" s="304"/>
      <c r="AB218" s="305"/>
      <c r="AC218" s="303"/>
      <c r="AD218" s="233" t="b">
        <f t="shared" si="105"/>
        <v>1</v>
      </c>
      <c r="AE218" s="233" t="b">
        <f t="shared" si="106"/>
        <v>1</v>
      </c>
      <c r="AF218" s="280">
        <f t="shared" si="115"/>
        <v>0</v>
      </c>
    </row>
    <row r="219" spans="1:32" s="307" customFormat="1">
      <c r="A219" s="303"/>
      <c r="B219" s="303" t="s">
        <v>145</v>
      </c>
      <c r="C219" s="304"/>
      <c r="D219" s="305"/>
      <c r="E219" s="304"/>
      <c r="F219" s="305"/>
      <c r="G219" s="261"/>
      <c r="H219" s="261"/>
      <c r="I219" s="304"/>
      <c r="J219" s="305"/>
      <c r="K219" s="304"/>
      <c r="L219" s="305"/>
      <c r="M219" s="304"/>
      <c r="N219" s="305"/>
      <c r="O219" s="304"/>
      <c r="P219" s="304"/>
      <c r="Q219" s="305"/>
      <c r="R219" s="304"/>
      <c r="S219" s="305"/>
      <c r="T219" s="304"/>
      <c r="U219" s="305"/>
      <c r="V219" s="304"/>
      <c r="W219" s="305"/>
      <c r="X219" s="304"/>
      <c r="Y219" s="304"/>
      <c r="Z219" s="305"/>
      <c r="AA219" s="304"/>
      <c r="AB219" s="305"/>
      <c r="AC219" s="303"/>
      <c r="AD219" s="233" t="b">
        <f t="shared" si="105"/>
        <v>1</v>
      </c>
      <c r="AE219" s="233" t="b">
        <f t="shared" si="106"/>
        <v>1</v>
      </c>
      <c r="AF219" s="280">
        <f t="shared" si="115"/>
        <v>0</v>
      </c>
    </row>
    <row r="220" spans="1:32">
      <c r="A220" s="258">
        <v>10.01</v>
      </c>
      <c r="B220" s="258" t="s">
        <v>146</v>
      </c>
      <c r="C220" s="259">
        <f>SUM(Aizawl:Serchhip!C220)</f>
        <v>0</v>
      </c>
      <c r="D220" s="260">
        <f>SUM(Aizawl:Serchhip!D220)</f>
        <v>0</v>
      </c>
      <c r="E220" s="259">
        <f>SUM(Aizawl:Serchhip!E220)</f>
        <v>0</v>
      </c>
      <c r="F220" s="260">
        <f>SUM(Aizawl:Serchhip!F220)</f>
        <v>0</v>
      </c>
      <c r="G220" s="261" t="e">
        <f t="shared" si="103"/>
        <v>#DIV/0!</v>
      </c>
      <c r="H220" s="261" t="e">
        <f t="shared" si="104"/>
        <v>#DIV/0!</v>
      </c>
      <c r="I220" s="259">
        <f t="shared" ref="I220:J232" si="116">C220-E220</f>
        <v>0</v>
      </c>
      <c r="J220" s="260">
        <f t="shared" si="116"/>
        <v>0</v>
      </c>
      <c r="K220" s="259"/>
      <c r="L220" s="260"/>
      <c r="M220" s="259"/>
      <c r="N220" s="260"/>
      <c r="O220" s="259"/>
      <c r="P220" s="259">
        <f>SUM(Aizawl:Serchhip!P220)</f>
        <v>0</v>
      </c>
      <c r="Q220" s="260">
        <f>SUM(Aizawl:Serchhip!Q220)</f>
        <v>0</v>
      </c>
      <c r="R220" s="259">
        <f t="shared" ref="R220:S222" si="117">K220+M220+P220</f>
        <v>0</v>
      </c>
      <c r="S220" s="260">
        <f t="shared" si="117"/>
        <v>0</v>
      </c>
      <c r="T220" s="259"/>
      <c r="U220" s="260"/>
      <c r="V220" s="259"/>
      <c r="W220" s="260"/>
      <c r="X220" s="259"/>
      <c r="Y220" s="259">
        <f>SUM(Aizawl:Serchhip!Y220)</f>
        <v>0</v>
      </c>
      <c r="Z220" s="259">
        <f>SUM(Aizawl:Serchhip!Z220)</f>
        <v>0</v>
      </c>
      <c r="AA220" s="259">
        <f>SUM(Aizawl:Serchhip!AA220)</f>
        <v>0</v>
      </c>
      <c r="AB220" s="260">
        <f>SUM(Aizawl:Serchhip!AB220)</f>
        <v>0</v>
      </c>
      <c r="AC220" s="258"/>
      <c r="AD220" s="233" t="b">
        <f t="shared" si="105"/>
        <v>1</v>
      </c>
      <c r="AE220" s="233" t="b">
        <f t="shared" si="106"/>
        <v>1</v>
      </c>
      <c r="AF220" s="280">
        <f t="shared" si="115"/>
        <v>0</v>
      </c>
    </row>
    <row r="221" spans="1:32">
      <c r="A221" s="258">
        <v>10.02</v>
      </c>
      <c r="B221" s="258" t="s">
        <v>147</v>
      </c>
      <c r="C221" s="259">
        <f>SUM(Aizawl:Serchhip!C221)</f>
        <v>0</v>
      </c>
      <c r="D221" s="260">
        <f>SUM(Aizawl:Serchhip!D221)</f>
        <v>0</v>
      </c>
      <c r="E221" s="259">
        <f>SUM(Aizawl:Serchhip!E221)</f>
        <v>0</v>
      </c>
      <c r="F221" s="260">
        <f>SUM(Aizawl:Serchhip!F221)</f>
        <v>0</v>
      </c>
      <c r="G221" s="261" t="e">
        <f t="shared" si="103"/>
        <v>#DIV/0!</v>
      </c>
      <c r="H221" s="261" t="e">
        <f t="shared" si="104"/>
        <v>#DIV/0!</v>
      </c>
      <c r="I221" s="259">
        <f t="shared" si="116"/>
        <v>0</v>
      </c>
      <c r="J221" s="260">
        <f t="shared" si="116"/>
        <v>0</v>
      </c>
      <c r="K221" s="259"/>
      <c r="L221" s="260"/>
      <c r="M221" s="259"/>
      <c r="N221" s="260"/>
      <c r="O221" s="259"/>
      <c r="P221" s="259">
        <f>SUM(Aizawl:Serchhip!P221)</f>
        <v>0</v>
      </c>
      <c r="Q221" s="260">
        <f>SUM(Aizawl:Serchhip!Q221)</f>
        <v>0</v>
      </c>
      <c r="R221" s="259">
        <f t="shared" si="117"/>
        <v>0</v>
      </c>
      <c r="S221" s="260">
        <f t="shared" si="117"/>
        <v>0</v>
      </c>
      <c r="T221" s="259"/>
      <c r="U221" s="260"/>
      <c r="V221" s="259"/>
      <c r="W221" s="260"/>
      <c r="X221" s="259"/>
      <c r="Y221" s="259">
        <f>SUM(Aizawl:Serchhip!Y221)</f>
        <v>0</v>
      </c>
      <c r="Z221" s="259">
        <f>SUM(Aizawl:Serchhip!Z221)</f>
        <v>0</v>
      </c>
      <c r="AA221" s="259">
        <f>SUM(Aizawl:Serchhip!AA221)</f>
        <v>0</v>
      </c>
      <c r="AB221" s="260">
        <f>SUM(Aizawl:Serchhip!AB221)</f>
        <v>0</v>
      </c>
      <c r="AC221" s="258"/>
      <c r="AD221" s="233" t="b">
        <f t="shared" si="105"/>
        <v>1</v>
      </c>
      <c r="AE221" s="233" t="b">
        <f t="shared" si="106"/>
        <v>1</v>
      </c>
      <c r="AF221" s="280">
        <f t="shared" si="115"/>
        <v>0</v>
      </c>
    </row>
    <row r="222" spans="1:32" ht="30">
      <c r="A222" s="258">
        <f>+A221+0.01</f>
        <v>10.029999999999999</v>
      </c>
      <c r="B222" s="258" t="s">
        <v>148</v>
      </c>
      <c r="C222" s="259">
        <f>SUM(Aizawl:Serchhip!C222)</f>
        <v>0</v>
      </c>
      <c r="D222" s="260">
        <f>SUM(Aizawl:Serchhip!D222)</f>
        <v>0</v>
      </c>
      <c r="E222" s="259">
        <f>SUM(Aizawl:Serchhip!E222)</f>
        <v>0</v>
      </c>
      <c r="F222" s="260">
        <f>SUM(Aizawl:Serchhip!F222)</f>
        <v>0</v>
      </c>
      <c r="G222" s="261" t="e">
        <f t="shared" si="103"/>
        <v>#DIV/0!</v>
      </c>
      <c r="H222" s="261" t="e">
        <f t="shared" si="104"/>
        <v>#DIV/0!</v>
      </c>
      <c r="I222" s="259">
        <f t="shared" si="116"/>
        <v>0</v>
      </c>
      <c r="J222" s="260">
        <f t="shared" si="116"/>
        <v>0</v>
      </c>
      <c r="K222" s="259"/>
      <c r="L222" s="260"/>
      <c r="M222" s="259"/>
      <c r="N222" s="260"/>
      <c r="O222" s="259"/>
      <c r="P222" s="259">
        <f>SUM(Aizawl:Serchhip!P222)</f>
        <v>0</v>
      </c>
      <c r="Q222" s="260">
        <f>SUM(Aizawl:Serchhip!Q222)</f>
        <v>0</v>
      </c>
      <c r="R222" s="259">
        <f t="shared" si="117"/>
        <v>0</v>
      </c>
      <c r="S222" s="260">
        <f t="shared" si="117"/>
        <v>0</v>
      </c>
      <c r="T222" s="259"/>
      <c r="U222" s="260"/>
      <c r="V222" s="259"/>
      <c r="W222" s="260"/>
      <c r="X222" s="259"/>
      <c r="Y222" s="259">
        <f>SUM(Aizawl:Serchhip!Y222)</f>
        <v>0</v>
      </c>
      <c r="Z222" s="259">
        <f>SUM(Aizawl:Serchhip!Z222)</f>
        <v>0</v>
      </c>
      <c r="AA222" s="259">
        <f>SUM(Aizawl:Serchhip!AA222)</f>
        <v>0</v>
      </c>
      <c r="AB222" s="260">
        <f>SUM(Aizawl:Serchhip!AB222)</f>
        <v>0</v>
      </c>
      <c r="AC222" s="258"/>
      <c r="AD222" s="233" t="b">
        <f t="shared" si="105"/>
        <v>1</v>
      </c>
      <c r="AE222" s="233" t="b">
        <f t="shared" si="106"/>
        <v>1</v>
      </c>
      <c r="AF222" s="280">
        <f t="shared" si="115"/>
        <v>0</v>
      </c>
    </row>
    <row r="223" spans="1:32" s="307" customFormat="1">
      <c r="A223" s="303"/>
      <c r="B223" s="303" t="s">
        <v>149</v>
      </c>
      <c r="C223" s="259"/>
      <c r="D223" s="260"/>
      <c r="E223" s="259"/>
      <c r="F223" s="260"/>
      <c r="G223" s="261"/>
      <c r="H223" s="261"/>
      <c r="I223" s="304"/>
      <c r="J223" s="305"/>
      <c r="K223" s="304"/>
      <c r="L223" s="305"/>
      <c r="M223" s="304"/>
      <c r="N223" s="305"/>
      <c r="O223" s="304"/>
      <c r="P223" s="304"/>
      <c r="Q223" s="305"/>
      <c r="R223" s="304"/>
      <c r="S223" s="305"/>
      <c r="T223" s="304"/>
      <c r="U223" s="305"/>
      <c r="V223" s="304"/>
      <c r="W223" s="305"/>
      <c r="X223" s="304"/>
      <c r="Y223" s="304"/>
      <c r="Z223" s="305"/>
      <c r="AA223" s="304"/>
      <c r="AB223" s="305"/>
      <c r="AC223" s="303"/>
      <c r="AD223" s="233" t="b">
        <f t="shared" si="105"/>
        <v>1</v>
      </c>
      <c r="AE223" s="233" t="b">
        <f t="shared" si="106"/>
        <v>1</v>
      </c>
      <c r="AF223" s="280">
        <f t="shared" si="115"/>
        <v>0</v>
      </c>
    </row>
    <row r="224" spans="1:32" ht="30">
      <c r="A224" s="258">
        <v>10.039999999999999</v>
      </c>
      <c r="B224" s="258" t="s">
        <v>150</v>
      </c>
      <c r="C224" s="259">
        <f>SUM(Aizawl:Serchhip!C224)</f>
        <v>0</v>
      </c>
      <c r="D224" s="260">
        <f>SUM(Aizawl:Serchhip!D224)</f>
        <v>0</v>
      </c>
      <c r="E224" s="259">
        <f>SUM(Aizawl:Serchhip!E224)</f>
        <v>0</v>
      </c>
      <c r="F224" s="260">
        <f>SUM(Aizawl:Serchhip!F224)</f>
        <v>0</v>
      </c>
      <c r="G224" s="261" t="e">
        <f t="shared" si="103"/>
        <v>#DIV/0!</v>
      </c>
      <c r="H224" s="261" t="e">
        <f t="shared" si="104"/>
        <v>#DIV/0!</v>
      </c>
      <c r="I224" s="259">
        <f t="shared" si="116"/>
        <v>0</v>
      </c>
      <c r="J224" s="260">
        <f t="shared" si="116"/>
        <v>0</v>
      </c>
      <c r="K224" s="259"/>
      <c r="L224" s="260"/>
      <c r="M224" s="259"/>
      <c r="N224" s="260"/>
      <c r="O224" s="259"/>
      <c r="P224" s="259">
        <f>SUM(Aizawl:Serchhip!P224)</f>
        <v>0</v>
      </c>
      <c r="Q224" s="260">
        <f>SUM(Aizawl:Serchhip!Q224)</f>
        <v>0</v>
      </c>
      <c r="R224" s="259">
        <f t="shared" ref="R224:R236" si="118">K224+M224+P224</f>
        <v>0</v>
      </c>
      <c r="S224" s="260">
        <f t="shared" ref="S224:S236" si="119">L224+N224+Q224</f>
        <v>0</v>
      </c>
      <c r="T224" s="259"/>
      <c r="U224" s="260"/>
      <c r="V224" s="259"/>
      <c r="W224" s="260"/>
      <c r="X224" s="259"/>
      <c r="Y224" s="259"/>
      <c r="Z224" s="260"/>
      <c r="AA224" s="259"/>
      <c r="AB224" s="260"/>
      <c r="AC224" s="258"/>
      <c r="AD224" s="233" t="b">
        <f t="shared" si="105"/>
        <v>1</v>
      </c>
      <c r="AE224" s="233" t="b">
        <f t="shared" si="106"/>
        <v>1</v>
      </c>
      <c r="AF224" s="280">
        <f t="shared" si="115"/>
        <v>0</v>
      </c>
    </row>
    <row r="225" spans="1:32">
      <c r="A225" s="258"/>
      <c r="B225" s="258" t="s">
        <v>151</v>
      </c>
      <c r="C225" s="259">
        <f>SUM(Aizawl:Serchhip!C225)</f>
        <v>0</v>
      </c>
      <c r="D225" s="260">
        <f>SUM(Aizawl:Serchhip!D225)</f>
        <v>0</v>
      </c>
      <c r="E225" s="259">
        <f>SUM(Aizawl:Serchhip!E225)</f>
        <v>0</v>
      </c>
      <c r="F225" s="260">
        <f>SUM(Aizawl:Serchhip!F225)</f>
        <v>0</v>
      </c>
      <c r="G225" s="261" t="e">
        <f t="shared" si="103"/>
        <v>#DIV/0!</v>
      </c>
      <c r="H225" s="261" t="e">
        <f t="shared" si="104"/>
        <v>#DIV/0!</v>
      </c>
      <c r="I225" s="259">
        <f t="shared" si="116"/>
        <v>0</v>
      </c>
      <c r="J225" s="260">
        <f t="shared" si="116"/>
        <v>0</v>
      </c>
      <c r="K225" s="259"/>
      <c r="L225" s="260"/>
      <c r="M225" s="259"/>
      <c r="N225" s="260"/>
      <c r="O225" s="259"/>
      <c r="P225" s="259">
        <f>SUM(Aizawl:Serchhip!P225)</f>
        <v>0</v>
      </c>
      <c r="Q225" s="260">
        <f>SUM(Aizawl:Serchhip!Q225)</f>
        <v>0</v>
      </c>
      <c r="R225" s="259">
        <f t="shared" si="118"/>
        <v>0</v>
      </c>
      <c r="S225" s="260">
        <f t="shared" si="119"/>
        <v>0</v>
      </c>
      <c r="T225" s="259"/>
      <c r="U225" s="260"/>
      <c r="V225" s="259"/>
      <c r="W225" s="260"/>
      <c r="X225" s="259"/>
      <c r="Y225" s="259">
        <f>SUM(Aizawl:Serchhip!Y225)</f>
        <v>0</v>
      </c>
      <c r="Z225" s="259">
        <f>SUM(Aizawl:Serchhip!Z225)</f>
        <v>0</v>
      </c>
      <c r="AA225" s="259">
        <f>SUM(Aizawl:Serchhip!AA225)</f>
        <v>0</v>
      </c>
      <c r="AB225" s="260">
        <f>SUM(Aizawl:Serchhip!AB225)</f>
        <v>0</v>
      </c>
      <c r="AC225" s="258"/>
      <c r="AD225" s="233" t="b">
        <f t="shared" si="105"/>
        <v>1</v>
      </c>
      <c r="AE225" s="233" t="b">
        <f t="shared" si="106"/>
        <v>1</v>
      </c>
      <c r="AF225" s="280">
        <f t="shared" si="115"/>
        <v>0</v>
      </c>
    </row>
    <row r="226" spans="1:32">
      <c r="A226" s="258"/>
      <c r="B226" s="258" t="s">
        <v>152</v>
      </c>
      <c r="C226" s="259">
        <f>SUM(Aizawl:Serchhip!C226)</f>
        <v>0</v>
      </c>
      <c r="D226" s="260">
        <f>SUM(Aizawl:Serchhip!D226)</f>
        <v>0</v>
      </c>
      <c r="E226" s="259">
        <f>SUM(Aizawl:Serchhip!E226)</f>
        <v>0</v>
      </c>
      <c r="F226" s="260">
        <f>SUM(Aizawl:Serchhip!F226)</f>
        <v>0</v>
      </c>
      <c r="G226" s="261" t="e">
        <f t="shared" si="103"/>
        <v>#DIV/0!</v>
      </c>
      <c r="H226" s="261" t="e">
        <f t="shared" si="104"/>
        <v>#DIV/0!</v>
      </c>
      <c r="I226" s="259">
        <f t="shared" si="116"/>
        <v>0</v>
      </c>
      <c r="J226" s="260">
        <f t="shared" si="116"/>
        <v>0</v>
      </c>
      <c r="K226" s="259"/>
      <c r="L226" s="260"/>
      <c r="M226" s="259"/>
      <c r="N226" s="260"/>
      <c r="O226" s="259"/>
      <c r="P226" s="259">
        <f>SUM(Aizawl:Serchhip!P226)</f>
        <v>0</v>
      </c>
      <c r="Q226" s="260">
        <f>SUM(Aizawl:Serchhip!Q226)</f>
        <v>0</v>
      </c>
      <c r="R226" s="259">
        <f t="shared" si="118"/>
        <v>0</v>
      </c>
      <c r="S226" s="260">
        <f t="shared" si="119"/>
        <v>0</v>
      </c>
      <c r="T226" s="259"/>
      <c r="U226" s="260"/>
      <c r="V226" s="259"/>
      <c r="W226" s="260"/>
      <c r="X226" s="259"/>
      <c r="Y226" s="259">
        <f>SUM(Aizawl:Serchhip!Y226)</f>
        <v>0</v>
      </c>
      <c r="Z226" s="259">
        <f>SUM(Aizawl:Serchhip!Z226)</f>
        <v>0</v>
      </c>
      <c r="AA226" s="259">
        <f>SUM(Aizawl:Serchhip!AA226)</f>
        <v>0</v>
      </c>
      <c r="AB226" s="260">
        <f>SUM(Aizawl:Serchhip!AB226)</f>
        <v>0</v>
      </c>
      <c r="AC226" s="258"/>
      <c r="AD226" s="233" t="b">
        <f t="shared" si="105"/>
        <v>1</v>
      </c>
      <c r="AE226" s="233" t="b">
        <f t="shared" si="106"/>
        <v>1</v>
      </c>
      <c r="AF226" s="280">
        <f t="shared" si="115"/>
        <v>0</v>
      </c>
    </row>
    <row r="227" spans="1:32">
      <c r="A227" s="258"/>
      <c r="B227" s="258" t="s">
        <v>153</v>
      </c>
      <c r="C227" s="259">
        <f>SUM(Aizawl:Serchhip!C227)</f>
        <v>0</v>
      </c>
      <c r="D227" s="260">
        <f>SUM(Aizawl:Serchhip!D227)</f>
        <v>0</v>
      </c>
      <c r="E227" s="259">
        <f>SUM(Aizawl:Serchhip!E227)</f>
        <v>0</v>
      </c>
      <c r="F227" s="260">
        <f>SUM(Aizawl:Serchhip!F227)</f>
        <v>0</v>
      </c>
      <c r="G227" s="261" t="e">
        <f t="shared" si="103"/>
        <v>#DIV/0!</v>
      </c>
      <c r="H227" s="261" t="e">
        <f t="shared" si="104"/>
        <v>#DIV/0!</v>
      </c>
      <c r="I227" s="259">
        <f t="shared" si="116"/>
        <v>0</v>
      </c>
      <c r="J227" s="260">
        <f t="shared" si="116"/>
        <v>0</v>
      </c>
      <c r="K227" s="259"/>
      <c r="L227" s="260"/>
      <c r="M227" s="259"/>
      <c r="N227" s="260"/>
      <c r="O227" s="259"/>
      <c r="P227" s="259">
        <f>SUM(Aizawl:Serchhip!P227)</f>
        <v>0</v>
      </c>
      <c r="Q227" s="260">
        <f>SUM(Aizawl:Serchhip!Q227)</f>
        <v>0</v>
      </c>
      <c r="R227" s="259">
        <f t="shared" si="118"/>
        <v>0</v>
      </c>
      <c r="S227" s="260">
        <f t="shared" si="119"/>
        <v>0</v>
      </c>
      <c r="T227" s="259"/>
      <c r="U227" s="260"/>
      <c r="V227" s="259"/>
      <c r="W227" s="260"/>
      <c r="X227" s="259"/>
      <c r="Y227" s="259">
        <f>SUM(Aizawl:Serchhip!Y227)</f>
        <v>0</v>
      </c>
      <c r="Z227" s="259">
        <f>SUM(Aizawl:Serchhip!Z227)</f>
        <v>0</v>
      </c>
      <c r="AA227" s="259">
        <f>SUM(Aizawl:Serchhip!AA227)</f>
        <v>0</v>
      </c>
      <c r="AB227" s="260">
        <f>SUM(Aizawl:Serchhip!AB227)</f>
        <v>0</v>
      </c>
      <c r="AC227" s="258"/>
      <c r="AD227" s="233" t="b">
        <f t="shared" si="105"/>
        <v>1</v>
      </c>
      <c r="AE227" s="233" t="b">
        <f t="shared" si="106"/>
        <v>1</v>
      </c>
      <c r="AF227" s="280">
        <f t="shared" si="115"/>
        <v>0</v>
      </c>
    </row>
    <row r="228" spans="1:32" ht="30">
      <c r="A228" s="258">
        <v>10.050000000000001</v>
      </c>
      <c r="B228" s="258" t="s">
        <v>154</v>
      </c>
      <c r="C228" s="259">
        <f>SUM(Aizawl:Serchhip!C228)</f>
        <v>0</v>
      </c>
      <c r="D228" s="260">
        <f>SUM(Aizawl:Serchhip!D228)</f>
        <v>0</v>
      </c>
      <c r="E228" s="259">
        <f>SUM(Aizawl:Serchhip!E228)</f>
        <v>0</v>
      </c>
      <c r="F228" s="260">
        <f>SUM(Aizawl:Serchhip!F228)</f>
        <v>0</v>
      </c>
      <c r="G228" s="261" t="e">
        <f t="shared" si="103"/>
        <v>#DIV/0!</v>
      </c>
      <c r="H228" s="261" t="e">
        <f t="shared" si="104"/>
        <v>#DIV/0!</v>
      </c>
      <c r="I228" s="259">
        <f t="shared" si="116"/>
        <v>0</v>
      </c>
      <c r="J228" s="260">
        <f t="shared" si="116"/>
        <v>0</v>
      </c>
      <c r="K228" s="259"/>
      <c r="L228" s="260"/>
      <c r="M228" s="259"/>
      <c r="N228" s="260"/>
      <c r="O228" s="259"/>
      <c r="P228" s="259">
        <f>SUM(Aizawl:Serchhip!P228)</f>
        <v>0</v>
      </c>
      <c r="Q228" s="260">
        <f>SUM(Aizawl:Serchhip!Q228)</f>
        <v>0</v>
      </c>
      <c r="R228" s="259">
        <f t="shared" si="118"/>
        <v>0</v>
      </c>
      <c r="S228" s="260">
        <f t="shared" si="119"/>
        <v>0</v>
      </c>
      <c r="T228" s="259"/>
      <c r="U228" s="260"/>
      <c r="V228" s="259"/>
      <c r="W228" s="260"/>
      <c r="X228" s="259"/>
      <c r="Y228" s="259"/>
      <c r="Z228" s="260"/>
      <c r="AA228" s="259"/>
      <c r="AB228" s="260"/>
      <c r="AC228" s="258"/>
      <c r="AD228" s="233" t="b">
        <f t="shared" si="105"/>
        <v>1</v>
      </c>
      <c r="AE228" s="233" t="b">
        <f t="shared" si="106"/>
        <v>1</v>
      </c>
      <c r="AF228" s="280">
        <f t="shared" si="115"/>
        <v>0</v>
      </c>
    </row>
    <row r="229" spans="1:32">
      <c r="A229" s="258"/>
      <c r="B229" s="258" t="s">
        <v>151</v>
      </c>
      <c r="C229" s="259">
        <f>SUM(Aizawl:Serchhip!C229)</f>
        <v>0</v>
      </c>
      <c r="D229" s="260">
        <f>SUM(Aizawl:Serchhip!D229)</f>
        <v>0</v>
      </c>
      <c r="E229" s="259">
        <f>SUM(Aizawl:Serchhip!E229)</f>
        <v>0</v>
      </c>
      <c r="F229" s="260">
        <f>SUM(Aizawl:Serchhip!F229)</f>
        <v>0</v>
      </c>
      <c r="G229" s="261" t="e">
        <f t="shared" si="103"/>
        <v>#DIV/0!</v>
      </c>
      <c r="H229" s="261" t="e">
        <f t="shared" si="104"/>
        <v>#DIV/0!</v>
      </c>
      <c r="I229" s="259">
        <f t="shared" si="116"/>
        <v>0</v>
      </c>
      <c r="J229" s="260">
        <f t="shared" si="116"/>
        <v>0</v>
      </c>
      <c r="K229" s="259"/>
      <c r="L229" s="260"/>
      <c r="M229" s="259"/>
      <c r="N229" s="260"/>
      <c r="O229" s="259"/>
      <c r="P229" s="259">
        <f>SUM(Aizawl:Serchhip!P229)</f>
        <v>0</v>
      </c>
      <c r="Q229" s="260">
        <f>SUM(Aizawl:Serchhip!Q229)</f>
        <v>0</v>
      </c>
      <c r="R229" s="259">
        <f t="shared" si="118"/>
        <v>0</v>
      </c>
      <c r="S229" s="260">
        <f t="shared" si="119"/>
        <v>0</v>
      </c>
      <c r="T229" s="259"/>
      <c r="U229" s="260"/>
      <c r="V229" s="259"/>
      <c r="W229" s="260"/>
      <c r="X229" s="259"/>
      <c r="Y229" s="259">
        <f>SUM(Aizawl:Serchhip!Y229)</f>
        <v>0</v>
      </c>
      <c r="Z229" s="259">
        <f>SUM(Aizawl:Serchhip!Z229)</f>
        <v>0</v>
      </c>
      <c r="AA229" s="259">
        <f>SUM(Aizawl:Serchhip!AA229)</f>
        <v>0</v>
      </c>
      <c r="AB229" s="260">
        <f>SUM(Aizawl:Serchhip!AB229)</f>
        <v>0</v>
      </c>
      <c r="AC229" s="258"/>
      <c r="AD229" s="233" t="b">
        <f t="shared" si="105"/>
        <v>1</v>
      </c>
      <c r="AE229" s="233" t="b">
        <f t="shared" si="106"/>
        <v>1</v>
      </c>
      <c r="AF229" s="280">
        <f t="shared" si="115"/>
        <v>0</v>
      </c>
    </row>
    <row r="230" spans="1:32">
      <c r="A230" s="258"/>
      <c r="B230" s="258" t="s">
        <v>152</v>
      </c>
      <c r="C230" s="259">
        <f>SUM(Aizawl:Serchhip!C230)</f>
        <v>0</v>
      </c>
      <c r="D230" s="260">
        <f>SUM(Aizawl:Serchhip!D230)</f>
        <v>0</v>
      </c>
      <c r="E230" s="259">
        <f>SUM(Aizawl:Serchhip!E230)</f>
        <v>0</v>
      </c>
      <c r="F230" s="260">
        <f>SUM(Aizawl:Serchhip!F230)</f>
        <v>0</v>
      </c>
      <c r="G230" s="261" t="e">
        <f t="shared" si="103"/>
        <v>#DIV/0!</v>
      </c>
      <c r="H230" s="261" t="e">
        <f t="shared" si="104"/>
        <v>#DIV/0!</v>
      </c>
      <c r="I230" s="259">
        <f t="shared" si="116"/>
        <v>0</v>
      </c>
      <c r="J230" s="260">
        <f t="shared" si="116"/>
        <v>0</v>
      </c>
      <c r="K230" s="259"/>
      <c r="L230" s="260"/>
      <c r="M230" s="259"/>
      <c r="N230" s="260"/>
      <c r="O230" s="259"/>
      <c r="P230" s="259">
        <f>SUM(Aizawl:Serchhip!P230)</f>
        <v>0</v>
      </c>
      <c r="Q230" s="260">
        <f>SUM(Aizawl:Serchhip!Q230)</f>
        <v>0</v>
      </c>
      <c r="R230" s="259">
        <f t="shared" si="118"/>
        <v>0</v>
      </c>
      <c r="S230" s="260">
        <f t="shared" si="119"/>
        <v>0</v>
      </c>
      <c r="T230" s="259"/>
      <c r="U230" s="260"/>
      <c r="V230" s="259"/>
      <c r="W230" s="260"/>
      <c r="X230" s="259"/>
      <c r="Y230" s="259">
        <f>SUM(Aizawl:Serchhip!Y230)</f>
        <v>0</v>
      </c>
      <c r="Z230" s="259">
        <f>SUM(Aizawl:Serchhip!Z230)</f>
        <v>0</v>
      </c>
      <c r="AA230" s="259">
        <f>SUM(Aizawl:Serchhip!AA230)</f>
        <v>0</v>
      </c>
      <c r="AB230" s="260">
        <f>SUM(Aizawl:Serchhip!AB230)</f>
        <v>0</v>
      </c>
      <c r="AC230" s="258"/>
      <c r="AD230" s="233" t="b">
        <f t="shared" si="105"/>
        <v>1</v>
      </c>
      <c r="AE230" s="233" t="b">
        <f t="shared" si="106"/>
        <v>1</v>
      </c>
      <c r="AF230" s="280">
        <f t="shared" si="115"/>
        <v>0</v>
      </c>
    </row>
    <row r="231" spans="1:32">
      <c r="A231" s="258"/>
      <c r="B231" s="258" t="s">
        <v>153</v>
      </c>
      <c r="C231" s="259">
        <f>SUM(Aizawl:Serchhip!C231)</f>
        <v>0</v>
      </c>
      <c r="D231" s="260">
        <f>SUM(Aizawl:Serchhip!D231)</f>
        <v>0</v>
      </c>
      <c r="E231" s="259">
        <f>SUM(Aizawl:Serchhip!E231)</f>
        <v>0</v>
      </c>
      <c r="F231" s="260">
        <f>SUM(Aizawl:Serchhip!F231)</f>
        <v>0</v>
      </c>
      <c r="G231" s="261" t="e">
        <f t="shared" si="103"/>
        <v>#DIV/0!</v>
      </c>
      <c r="H231" s="261" t="e">
        <f t="shared" si="104"/>
        <v>#DIV/0!</v>
      </c>
      <c r="I231" s="259">
        <f t="shared" si="116"/>
        <v>0</v>
      </c>
      <c r="J231" s="260">
        <f t="shared" si="116"/>
        <v>0</v>
      </c>
      <c r="K231" s="259"/>
      <c r="L231" s="260"/>
      <c r="M231" s="259"/>
      <c r="N231" s="260"/>
      <c r="O231" s="259"/>
      <c r="P231" s="259">
        <f>SUM(Aizawl:Serchhip!P231)</f>
        <v>0</v>
      </c>
      <c r="Q231" s="260">
        <f>SUM(Aizawl:Serchhip!Q231)</f>
        <v>0</v>
      </c>
      <c r="R231" s="259">
        <f t="shared" si="118"/>
        <v>0</v>
      </c>
      <c r="S231" s="260">
        <f t="shared" si="119"/>
        <v>0</v>
      </c>
      <c r="T231" s="259"/>
      <c r="U231" s="260"/>
      <c r="V231" s="259"/>
      <c r="W231" s="260"/>
      <c r="X231" s="259"/>
      <c r="Y231" s="259">
        <f>SUM(Aizawl:Serchhip!Y231)</f>
        <v>0</v>
      </c>
      <c r="Z231" s="259">
        <f>SUM(Aizawl:Serchhip!Z231)</f>
        <v>0</v>
      </c>
      <c r="AA231" s="259">
        <f>SUM(Aizawl:Serchhip!AA231)</f>
        <v>0</v>
      </c>
      <c r="AB231" s="260">
        <f>SUM(Aizawl:Serchhip!AB231)</f>
        <v>0</v>
      </c>
      <c r="AC231" s="258"/>
      <c r="AD231" s="233" t="b">
        <f t="shared" si="105"/>
        <v>1</v>
      </c>
      <c r="AE231" s="233" t="b">
        <f t="shared" si="106"/>
        <v>1</v>
      </c>
      <c r="AF231" s="280">
        <f t="shared" si="115"/>
        <v>0</v>
      </c>
    </row>
    <row r="232" spans="1:32" ht="30">
      <c r="A232" s="258">
        <f>+A228+0.01</f>
        <v>10.06</v>
      </c>
      <c r="B232" s="258" t="s">
        <v>155</v>
      </c>
      <c r="C232" s="259">
        <f>SUM(Aizawl:Serchhip!C232)</f>
        <v>0</v>
      </c>
      <c r="D232" s="260">
        <f>SUM(Aizawl:Serchhip!D232)</f>
        <v>0</v>
      </c>
      <c r="E232" s="259">
        <f>SUM(Aizawl:Serchhip!E232)</f>
        <v>0</v>
      </c>
      <c r="F232" s="260">
        <f>SUM(Aizawl:Serchhip!F232)</f>
        <v>0</v>
      </c>
      <c r="G232" s="261" t="e">
        <f t="shared" si="103"/>
        <v>#DIV/0!</v>
      </c>
      <c r="H232" s="261" t="e">
        <f t="shared" si="104"/>
        <v>#DIV/0!</v>
      </c>
      <c r="I232" s="259">
        <f t="shared" si="116"/>
        <v>0</v>
      </c>
      <c r="J232" s="260">
        <f t="shared" si="116"/>
        <v>0</v>
      </c>
      <c r="K232" s="259"/>
      <c r="L232" s="260"/>
      <c r="M232" s="259"/>
      <c r="N232" s="260"/>
      <c r="O232" s="259"/>
      <c r="P232" s="259">
        <f>SUM(Aizawl:Serchhip!P232)</f>
        <v>0</v>
      </c>
      <c r="Q232" s="260">
        <f>SUM(Aizawl:Serchhip!Q232)</f>
        <v>0</v>
      </c>
      <c r="R232" s="259">
        <f t="shared" si="118"/>
        <v>0</v>
      </c>
      <c r="S232" s="260">
        <f t="shared" si="119"/>
        <v>0</v>
      </c>
      <c r="T232" s="259"/>
      <c r="U232" s="260"/>
      <c r="V232" s="259"/>
      <c r="W232" s="260"/>
      <c r="X232" s="259"/>
      <c r="Y232" s="259">
        <f>SUM(Aizawl:Serchhip!Y232)</f>
        <v>0</v>
      </c>
      <c r="Z232" s="259">
        <f>SUM(Aizawl:Serchhip!Z232)</f>
        <v>0</v>
      </c>
      <c r="AA232" s="259">
        <f>SUM(Aizawl:Serchhip!AA232)</f>
        <v>0</v>
      </c>
      <c r="AB232" s="260">
        <f>SUM(Aizawl:Serchhip!AB232)</f>
        <v>0</v>
      </c>
      <c r="AC232" s="258"/>
      <c r="AD232" s="233" t="b">
        <f t="shared" si="105"/>
        <v>1</v>
      </c>
      <c r="AE232" s="233" t="b">
        <f t="shared" si="106"/>
        <v>1</v>
      </c>
      <c r="AF232" s="280">
        <f t="shared" si="115"/>
        <v>0</v>
      </c>
    </row>
    <row r="233" spans="1:32" ht="30">
      <c r="A233" s="258">
        <f>+A232+0.01</f>
        <v>10.07</v>
      </c>
      <c r="B233" s="258" t="s">
        <v>156</v>
      </c>
      <c r="C233" s="259">
        <f>SUM(Aizawl:Serchhip!C233)</f>
        <v>0</v>
      </c>
      <c r="D233" s="260">
        <f>SUM(Aizawl:Serchhip!D233)</f>
        <v>0</v>
      </c>
      <c r="E233" s="259">
        <f>SUM(Aizawl:Serchhip!E233)</f>
        <v>0</v>
      </c>
      <c r="F233" s="260">
        <f>SUM(Aizawl:Serchhip!F233)</f>
        <v>0</v>
      </c>
      <c r="G233" s="261" t="e">
        <f t="shared" si="103"/>
        <v>#DIV/0!</v>
      </c>
      <c r="H233" s="261" t="e">
        <f t="shared" si="104"/>
        <v>#DIV/0!</v>
      </c>
      <c r="I233" s="259">
        <f t="shared" ref="I233:J236" si="120">C233-E233</f>
        <v>0</v>
      </c>
      <c r="J233" s="260">
        <f t="shared" si="120"/>
        <v>0</v>
      </c>
      <c r="K233" s="259"/>
      <c r="L233" s="260"/>
      <c r="M233" s="259"/>
      <c r="N233" s="260"/>
      <c r="O233" s="259"/>
      <c r="P233" s="259">
        <f>SUM(Aizawl:Serchhip!P233)</f>
        <v>0</v>
      </c>
      <c r="Q233" s="260">
        <f>SUM(Aizawl:Serchhip!Q233)</f>
        <v>0</v>
      </c>
      <c r="R233" s="259">
        <f t="shared" si="118"/>
        <v>0</v>
      </c>
      <c r="S233" s="260">
        <f t="shared" si="119"/>
        <v>0</v>
      </c>
      <c r="T233" s="259"/>
      <c r="U233" s="260"/>
      <c r="V233" s="259"/>
      <c r="W233" s="260"/>
      <c r="X233" s="259"/>
      <c r="Y233" s="259">
        <f>SUM(Aizawl:Serchhip!Y233)</f>
        <v>0</v>
      </c>
      <c r="Z233" s="259">
        <f>SUM(Aizawl:Serchhip!Z233)</f>
        <v>0</v>
      </c>
      <c r="AA233" s="259">
        <f>SUM(Aizawl:Serchhip!AA233)</f>
        <v>0</v>
      </c>
      <c r="AB233" s="260">
        <f>SUM(Aizawl:Serchhip!AB233)</f>
        <v>0</v>
      </c>
      <c r="AC233" s="258"/>
      <c r="AD233" s="233" t="b">
        <f t="shared" si="105"/>
        <v>1</v>
      </c>
      <c r="AE233" s="233" t="b">
        <f t="shared" si="106"/>
        <v>1</v>
      </c>
      <c r="AF233" s="280">
        <f t="shared" si="115"/>
        <v>0</v>
      </c>
    </row>
    <row r="234" spans="1:32">
      <c r="A234" s="258"/>
      <c r="B234" s="258" t="s">
        <v>157</v>
      </c>
      <c r="C234" s="259">
        <f>SUM(Aizawl:Serchhip!C234)</f>
        <v>0</v>
      </c>
      <c r="D234" s="260">
        <f>SUM(Aizawl:Serchhip!D234)</f>
        <v>0</v>
      </c>
      <c r="E234" s="259">
        <f>SUM(Aizawl:Serchhip!E234)</f>
        <v>0</v>
      </c>
      <c r="F234" s="260">
        <f>SUM(Aizawl:Serchhip!F234)</f>
        <v>0</v>
      </c>
      <c r="G234" s="261" t="e">
        <f t="shared" si="103"/>
        <v>#DIV/0!</v>
      </c>
      <c r="H234" s="261" t="e">
        <f t="shared" si="104"/>
        <v>#DIV/0!</v>
      </c>
      <c r="I234" s="259">
        <f t="shared" si="120"/>
        <v>0</v>
      </c>
      <c r="J234" s="260">
        <f t="shared" si="120"/>
        <v>0</v>
      </c>
      <c r="K234" s="259"/>
      <c r="L234" s="260"/>
      <c r="M234" s="259"/>
      <c r="N234" s="260"/>
      <c r="O234" s="259"/>
      <c r="P234" s="259">
        <f>SUM(Aizawl:Serchhip!P234)</f>
        <v>0</v>
      </c>
      <c r="Q234" s="260">
        <f>SUM(Aizawl:Serchhip!Q234)</f>
        <v>0</v>
      </c>
      <c r="R234" s="259">
        <f t="shared" si="118"/>
        <v>0</v>
      </c>
      <c r="S234" s="260">
        <f t="shared" si="119"/>
        <v>0</v>
      </c>
      <c r="T234" s="259"/>
      <c r="U234" s="260"/>
      <c r="V234" s="259"/>
      <c r="W234" s="260"/>
      <c r="X234" s="259"/>
      <c r="Y234" s="259">
        <f>SUM(Aizawl:Serchhip!Y234)</f>
        <v>0</v>
      </c>
      <c r="Z234" s="259">
        <f>SUM(Aizawl:Serchhip!Z234)</f>
        <v>0</v>
      </c>
      <c r="AA234" s="259">
        <f>SUM(Aizawl:Serchhip!AA234)</f>
        <v>0</v>
      </c>
      <c r="AB234" s="260">
        <f>SUM(Aizawl:Serchhip!AB234)</f>
        <v>0</v>
      </c>
      <c r="AC234" s="258"/>
      <c r="AD234" s="233" t="b">
        <f t="shared" si="105"/>
        <v>1</v>
      </c>
      <c r="AE234" s="233" t="b">
        <f t="shared" si="106"/>
        <v>1</v>
      </c>
      <c r="AF234" s="280">
        <f t="shared" si="115"/>
        <v>0</v>
      </c>
    </row>
    <row r="235" spans="1:32">
      <c r="A235" s="258"/>
      <c r="B235" s="258" t="s">
        <v>158</v>
      </c>
      <c r="C235" s="259">
        <f>SUM(Aizawl:Serchhip!C235)</f>
        <v>0</v>
      </c>
      <c r="D235" s="260">
        <f>SUM(Aizawl:Serchhip!D235)</f>
        <v>0</v>
      </c>
      <c r="E235" s="259">
        <f>SUM(Aizawl:Serchhip!E235)</f>
        <v>0</v>
      </c>
      <c r="F235" s="260">
        <f>SUM(Aizawl:Serchhip!F235)</f>
        <v>0</v>
      </c>
      <c r="G235" s="261" t="e">
        <f t="shared" si="103"/>
        <v>#DIV/0!</v>
      </c>
      <c r="H235" s="261" t="e">
        <f t="shared" si="104"/>
        <v>#DIV/0!</v>
      </c>
      <c r="I235" s="259">
        <f t="shared" si="120"/>
        <v>0</v>
      </c>
      <c r="J235" s="260">
        <f t="shared" si="120"/>
        <v>0</v>
      </c>
      <c r="K235" s="259"/>
      <c r="L235" s="260"/>
      <c r="M235" s="259"/>
      <c r="N235" s="260"/>
      <c r="O235" s="259"/>
      <c r="P235" s="259">
        <f>SUM(Aizawl:Serchhip!P235)</f>
        <v>0</v>
      </c>
      <c r="Q235" s="260">
        <f>SUM(Aizawl:Serchhip!Q235)</f>
        <v>0</v>
      </c>
      <c r="R235" s="259">
        <f t="shared" si="118"/>
        <v>0</v>
      </c>
      <c r="S235" s="260">
        <f t="shared" si="119"/>
        <v>0</v>
      </c>
      <c r="T235" s="259"/>
      <c r="U235" s="260"/>
      <c r="V235" s="259"/>
      <c r="W235" s="260"/>
      <c r="X235" s="259"/>
      <c r="Y235" s="259">
        <f>SUM(Aizawl:Serchhip!Y235)</f>
        <v>0</v>
      </c>
      <c r="Z235" s="259">
        <f>SUM(Aizawl:Serchhip!Z235)</f>
        <v>0</v>
      </c>
      <c r="AA235" s="259">
        <f>SUM(Aizawl:Serchhip!AA235)</f>
        <v>0</v>
      </c>
      <c r="AB235" s="260">
        <f>SUM(Aizawl:Serchhip!AB235)</f>
        <v>0</v>
      </c>
      <c r="AC235" s="258"/>
      <c r="AD235" s="233" t="b">
        <f t="shared" si="105"/>
        <v>1</v>
      </c>
      <c r="AE235" s="233" t="b">
        <f t="shared" si="106"/>
        <v>1</v>
      </c>
      <c r="AF235" s="280">
        <f t="shared" si="115"/>
        <v>0</v>
      </c>
    </row>
    <row r="236" spans="1:32">
      <c r="A236" s="258"/>
      <c r="B236" s="258" t="s">
        <v>159</v>
      </c>
      <c r="C236" s="259">
        <f>SUM(Aizawl:Serchhip!C236)</f>
        <v>0</v>
      </c>
      <c r="D236" s="260">
        <f>SUM(Aizawl:Serchhip!D236)</f>
        <v>0</v>
      </c>
      <c r="E236" s="259">
        <f>SUM(Aizawl:Serchhip!E236)</f>
        <v>0</v>
      </c>
      <c r="F236" s="260">
        <f>SUM(Aizawl:Serchhip!F236)</f>
        <v>0</v>
      </c>
      <c r="G236" s="261" t="e">
        <f t="shared" si="103"/>
        <v>#DIV/0!</v>
      </c>
      <c r="H236" s="261" t="e">
        <f t="shared" si="104"/>
        <v>#DIV/0!</v>
      </c>
      <c r="I236" s="259">
        <f t="shared" si="120"/>
        <v>0</v>
      </c>
      <c r="J236" s="260">
        <f t="shared" si="120"/>
        <v>0</v>
      </c>
      <c r="K236" s="259"/>
      <c r="L236" s="260"/>
      <c r="M236" s="259"/>
      <c r="N236" s="260"/>
      <c r="O236" s="259"/>
      <c r="P236" s="259">
        <f>SUM(Aizawl:Serchhip!P236)</f>
        <v>0</v>
      </c>
      <c r="Q236" s="260">
        <f>SUM(Aizawl:Serchhip!Q236)</f>
        <v>0</v>
      </c>
      <c r="R236" s="259">
        <f t="shared" si="118"/>
        <v>0</v>
      </c>
      <c r="S236" s="260">
        <f t="shared" si="119"/>
        <v>0</v>
      </c>
      <c r="T236" s="259"/>
      <c r="U236" s="260"/>
      <c r="V236" s="259"/>
      <c r="W236" s="260"/>
      <c r="X236" s="259"/>
      <c r="Y236" s="259">
        <f>SUM(Aizawl:Serchhip!Y236)</f>
        <v>0</v>
      </c>
      <c r="Z236" s="259">
        <f>SUM(Aizawl:Serchhip!Z236)</f>
        <v>0</v>
      </c>
      <c r="AA236" s="259">
        <f>SUM(Aizawl:Serchhip!AA236)</f>
        <v>0</v>
      </c>
      <c r="AB236" s="260">
        <f>SUM(Aizawl:Serchhip!AB236)</f>
        <v>0</v>
      </c>
      <c r="AC236" s="258"/>
      <c r="AD236" s="233" t="b">
        <f t="shared" si="105"/>
        <v>1</v>
      </c>
      <c r="AE236" s="233" t="b">
        <f t="shared" si="106"/>
        <v>1</v>
      </c>
      <c r="AF236" s="280">
        <f t="shared" si="115"/>
        <v>0</v>
      </c>
    </row>
    <row r="237" spans="1:32" s="307" customFormat="1">
      <c r="A237" s="303"/>
      <c r="B237" s="303" t="s">
        <v>106</v>
      </c>
      <c r="C237" s="304">
        <f>SUM(C220:C236)</f>
        <v>0</v>
      </c>
      <c r="D237" s="305">
        <f>SUM(D220:D236)</f>
        <v>0</v>
      </c>
      <c r="E237" s="304">
        <f>SUM(E220:E236)</f>
        <v>0</v>
      </c>
      <c r="F237" s="305">
        <f>SUM(F220:F236)</f>
        <v>0</v>
      </c>
      <c r="G237" s="306" t="e">
        <f t="shared" si="103"/>
        <v>#DIV/0!</v>
      </c>
      <c r="H237" s="306" t="e">
        <f t="shared" si="104"/>
        <v>#DIV/0!</v>
      </c>
      <c r="I237" s="304">
        <f t="shared" ref="I237:N237" si="121">SUM(I220:I236)</f>
        <v>0</v>
      </c>
      <c r="J237" s="305">
        <f t="shared" si="121"/>
        <v>0</v>
      </c>
      <c r="K237" s="304">
        <f t="shared" si="121"/>
        <v>0</v>
      </c>
      <c r="L237" s="305">
        <f t="shared" si="121"/>
        <v>0</v>
      </c>
      <c r="M237" s="304">
        <f t="shared" si="121"/>
        <v>0</v>
      </c>
      <c r="N237" s="305">
        <f t="shared" si="121"/>
        <v>0</v>
      </c>
      <c r="O237" s="304"/>
      <c r="P237" s="304">
        <f t="shared" ref="P237:W237" si="122">SUM(P220:P236)</f>
        <v>0</v>
      </c>
      <c r="Q237" s="305">
        <f t="shared" si="122"/>
        <v>0</v>
      </c>
      <c r="R237" s="304">
        <f t="shared" si="122"/>
        <v>0</v>
      </c>
      <c r="S237" s="305">
        <f t="shared" si="122"/>
        <v>0</v>
      </c>
      <c r="T237" s="304">
        <f t="shared" si="122"/>
        <v>0</v>
      </c>
      <c r="U237" s="305">
        <f t="shared" si="122"/>
        <v>0</v>
      </c>
      <c r="V237" s="304">
        <f t="shared" si="122"/>
        <v>0</v>
      </c>
      <c r="W237" s="305">
        <f t="shared" si="122"/>
        <v>0</v>
      </c>
      <c r="X237" s="304"/>
      <c r="Y237" s="304">
        <f>SUM(Y220:Y236)</f>
        <v>0</v>
      </c>
      <c r="Z237" s="305">
        <f>SUM(Z220:Z236)</f>
        <v>0</v>
      </c>
      <c r="AA237" s="304">
        <f>SUM(AA220:AA236)</f>
        <v>0</v>
      </c>
      <c r="AB237" s="305">
        <f>SUM(AB220:AB236)</f>
        <v>0</v>
      </c>
      <c r="AC237" s="303"/>
      <c r="AD237" s="233" t="b">
        <f t="shared" si="105"/>
        <v>1</v>
      </c>
      <c r="AE237" s="233" t="b">
        <f t="shared" si="106"/>
        <v>1</v>
      </c>
      <c r="AF237" s="280">
        <f t="shared" si="115"/>
        <v>0</v>
      </c>
    </row>
    <row r="238" spans="1:32" s="307" customFormat="1">
      <c r="A238" s="303"/>
      <c r="B238" s="303" t="s">
        <v>12</v>
      </c>
      <c r="C238" s="304">
        <f>C237</f>
        <v>0</v>
      </c>
      <c r="D238" s="305">
        <f>D237</f>
        <v>0</v>
      </c>
      <c r="E238" s="304">
        <f>E237</f>
        <v>0</v>
      </c>
      <c r="F238" s="305">
        <f>F237</f>
        <v>0</v>
      </c>
      <c r="G238" s="306" t="e">
        <f t="shared" si="103"/>
        <v>#DIV/0!</v>
      </c>
      <c r="H238" s="306" t="e">
        <f t="shared" si="104"/>
        <v>#DIV/0!</v>
      </c>
      <c r="I238" s="304">
        <f t="shared" ref="I238:N238" si="123">I237</f>
        <v>0</v>
      </c>
      <c r="J238" s="305">
        <f t="shared" si="123"/>
        <v>0</v>
      </c>
      <c r="K238" s="304">
        <f t="shared" si="123"/>
        <v>0</v>
      </c>
      <c r="L238" s="305">
        <f t="shared" si="123"/>
        <v>0</v>
      </c>
      <c r="M238" s="304">
        <f t="shared" si="123"/>
        <v>0</v>
      </c>
      <c r="N238" s="305">
        <f t="shared" si="123"/>
        <v>0</v>
      </c>
      <c r="O238" s="304"/>
      <c r="P238" s="304">
        <f t="shared" ref="P238:W238" si="124">P237</f>
        <v>0</v>
      </c>
      <c r="Q238" s="305">
        <f t="shared" si="124"/>
        <v>0</v>
      </c>
      <c r="R238" s="304">
        <f t="shared" si="124"/>
        <v>0</v>
      </c>
      <c r="S238" s="305">
        <f t="shared" si="124"/>
        <v>0</v>
      </c>
      <c r="T238" s="304">
        <f t="shared" si="124"/>
        <v>0</v>
      </c>
      <c r="U238" s="305">
        <f t="shared" si="124"/>
        <v>0</v>
      </c>
      <c r="V238" s="304">
        <f t="shared" si="124"/>
        <v>0</v>
      </c>
      <c r="W238" s="305">
        <f t="shared" si="124"/>
        <v>0</v>
      </c>
      <c r="X238" s="304"/>
      <c r="Y238" s="304">
        <f>Y237</f>
        <v>0</v>
      </c>
      <c r="Z238" s="305">
        <f>Z237</f>
        <v>0</v>
      </c>
      <c r="AA238" s="304">
        <f>AA237</f>
        <v>0</v>
      </c>
      <c r="AB238" s="305">
        <f>AB237</f>
        <v>0</v>
      </c>
      <c r="AC238" s="303"/>
      <c r="AD238" s="233" t="b">
        <f t="shared" si="105"/>
        <v>1</v>
      </c>
      <c r="AE238" s="233" t="b">
        <f t="shared" si="106"/>
        <v>1</v>
      </c>
      <c r="AF238" s="280">
        <f t="shared" si="115"/>
        <v>0</v>
      </c>
    </row>
    <row r="239" spans="1:32" s="307" customFormat="1" ht="28.5">
      <c r="A239" s="303"/>
      <c r="B239" s="303" t="s">
        <v>160</v>
      </c>
      <c r="C239" s="304"/>
      <c r="D239" s="305"/>
      <c r="E239" s="304"/>
      <c r="F239" s="305"/>
      <c r="G239" s="261"/>
      <c r="H239" s="261"/>
      <c r="I239" s="304"/>
      <c r="J239" s="305"/>
      <c r="K239" s="304"/>
      <c r="L239" s="305"/>
      <c r="M239" s="304"/>
      <c r="N239" s="305"/>
      <c r="O239" s="304"/>
      <c r="P239" s="304"/>
      <c r="Q239" s="305"/>
      <c r="R239" s="304"/>
      <c r="S239" s="305"/>
      <c r="T239" s="304"/>
      <c r="U239" s="305"/>
      <c r="V239" s="304"/>
      <c r="W239" s="305"/>
      <c r="X239" s="304"/>
      <c r="Y239" s="304"/>
      <c r="Z239" s="305"/>
      <c r="AA239" s="304"/>
      <c r="AB239" s="305"/>
      <c r="AC239" s="303"/>
      <c r="AD239" s="233" t="b">
        <f t="shared" si="105"/>
        <v>1</v>
      </c>
      <c r="AE239" s="233" t="b">
        <f t="shared" si="106"/>
        <v>1</v>
      </c>
      <c r="AF239" s="280">
        <f t="shared" si="115"/>
        <v>0</v>
      </c>
    </row>
    <row r="240" spans="1:32" s="307" customFormat="1">
      <c r="A240" s="303"/>
      <c r="B240" s="303" t="s">
        <v>145</v>
      </c>
      <c r="C240" s="304"/>
      <c r="D240" s="305"/>
      <c r="E240" s="304"/>
      <c r="F240" s="305"/>
      <c r="G240" s="261" t="e">
        <f t="shared" si="103"/>
        <v>#DIV/0!</v>
      </c>
      <c r="H240" s="261" t="e">
        <f t="shared" si="104"/>
        <v>#DIV/0!</v>
      </c>
      <c r="I240" s="304">
        <f>C240-E240</f>
        <v>0</v>
      </c>
      <c r="J240" s="305">
        <f>D240-F240</f>
        <v>0</v>
      </c>
      <c r="K240" s="304"/>
      <c r="L240" s="305"/>
      <c r="M240" s="304"/>
      <c r="N240" s="305"/>
      <c r="O240" s="304"/>
      <c r="P240" s="304"/>
      <c r="Q240" s="305"/>
      <c r="R240" s="304"/>
      <c r="S240" s="305"/>
      <c r="T240" s="304"/>
      <c r="U240" s="305"/>
      <c r="V240" s="304"/>
      <c r="W240" s="305"/>
      <c r="X240" s="304"/>
      <c r="Y240" s="259"/>
      <c r="Z240" s="259"/>
      <c r="AA240" s="259"/>
      <c r="AB240" s="260"/>
      <c r="AC240" s="303"/>
      <c r="AD240" s="233" t="b">
        <f t="shared" si="105"/>
        <v>1</v>
      </c>
      <c r="AE240" s="233" t="b">
        <f t="shared" si="106"/>
        <v>1</v>
      </c>
      <c r="AF240" s="280">
        <f t="shared" si="115"/>
        <v>0</v>
      </c>
    </row>
    <row r="241" spans="1:32">
      <c r="A241" s="258">
        <f>+A233+0.01</f>
        <v>10.08</v>
      </c>
      <c r="B241" s="258" t="s">
        <v>161</v>
      </c>
      <c r="C241" s="259">
        <f>SUM(Aizawl:Serchhip!C241)</f>
        <v>0</v>
      </c>
      <c r="D241" s="260">
        <f>SUM(Aizawl:Serchhip!D241)</f>
        <v>0</v>
      </c>
      <c r="E241" s="259">
        <f>SUM(Aizawl:Serchhip!E241)</f>
        <v>0</v>
      </c>
      <c r="F241" s="260">
        <f>SUM(Aizawl:Serchhip!F241)</f>
        <v>0</v>
      </c>
      <c r="G241" s="261" t="e">
        <f t="shared" si="103"/>
        <v>#DIV/0!</v>
      </c>
      <c r="H241" s="261" t="e">
        <f t="shared" si="104"/>
        <v>#DIV/0!</v>
      </c>
      <c r="I241" s="259">
        <f t="shared" ref="I241:J257" si="125">C241-E241</f>
        <v>0</v>
      </c>
      <c r="J241" s="260">
        <f t="shared" si="125"/>
        <v>0</v>
      </c>
      <c r="K241" s="259"/>
      <c r="L241" s="260"/>
      <c r="M241" s="259"/>
      <c r="N241" s="260"/>
      <c r="O241" s="259"/>
      <c r="P241" s="259">
        <f>SUM(Aizawl:Serchhip!P241)</f>
        <v>0</v>
      </c>
      <c r="Q241" s="260">
        <f>SUM(Aizawl:Serchhip!Q241)</f>
        <v>0</v>
      </c>
      <c r="R241" s="259">
        <f t="shared" ref="R241:S243" si="126">K241+M241+P241</f>
        <v>0</v>
      </c>
      <c r="S241" s="260">
        <f t="shared" si="126"/>
        <v>0</v>
      </c>
      <c r="T241" s="259"/>
      <c r="U241" s="260"/>
      <c r="V241" s="259"/>
      <c r="W241" s="260"/>
      <c r="X241" s="259"/>
      <c r="Y241" s="259">
        <f>SUM(Aizawl:Serchhip!Y241)</f>
        <v>0</v>
      </c>
      <c r="Z241" s="259">
        <f>SUM(Aizawl:Serchhip!Z241)</f>
        <v>0</v>
      </c>
      <c r="AA241" s="259">
        <f>SUM(Aizawl:Serchhip!AA241)</f>
        <v>0</v>
      </c>
      <c r="AB241" s="260">
        <f>SUM(Aizawl:Serchhip!AB241)</f>
        <v>0</v>
      </c>
      <c r="AC241" s="258"/>
      <c r="AD241" s="233" t="b">
        <f t="shared" si="105"/>
        <v>1</v>
      </c>
      <c r="AE241" s="233" t="b">
        <f t="shared" si="106"/>
        <v>1</v>
      </c>
      <c r="AF241" s="280">
        <f t="shared" si="115"/>
        <v>0</v>
      </c>
    </row>
    <row r="242" spans="1:32" ht="30">
      <c r="A242" s="258">
        <v>10.09</v>
      </c>
      <c r="B242" s="258" t="s">
        <v>162</v>
      </c>
      <c r="C242" s="259">
        <f>SUM(Aizawl:Serchhip!C242)</f>
        <v>550</v>
      </c>
      <c r="D242" s="260">
        <f>SUM(Aizawl:Serchhip!D242)</f>
        <v>1320</v>
      </c>
      <c r="E242" s="259">
        <f>SUM(Aizawl:Serchhip!E242)</f>
        <v>550</v>
      </c>
      <c r="F242" s="260">
        <f>SUM(Aizawl:Serchhip!F242)</f>
        <v>1320</v>
      </c>
      <c r="G242" s="261">
        <f t="shared" si="103"/>
        <v>1</v>
      </c>
      <c r="H242" s="261">
        <f t="shared" si="104"/>
        <v>1</v>
      </c>
      <c r="I242" s="259">
        <f t="shared" si="125"/>
        <v>0</v>
      </c>
      <c r="J242" s="260">
        <f t="shared" si="125"/>
        <v>0</v>
      </c>
      <c r="K242" s="259"/>
      <c r="L242" s="260"/>
      <c r="M242" s="259"/>
      <c r="N242" s="260"/>
      <c r="O242" s="259">
        <v>0.2</v>
      </c>
      <c r="P242" s="259">
        <f>SUM(Aizawl:Serchhip!P242)</f>
        <v>550</v>
      </c>
      <c r="Q242" s="260">
        <f>SUM(Aizawl:Serchhip!Q242)</f>
        <v>1320.0000000000002</v>
      </c>
      <c r="R242" s="259">
        <f t="shared" si="126"/>
        <v>550</v>
      </c>
      <c r="S242" s="260">
        <f t="shared" si="126"/>
        <v>1320.0000000000002</v>
      </c>
      <c r="T242" s="259"/>
      <c r="U242" s="260"/>
      <c r="V242" s="259"/>
      <c r="W242" s="260"/>
      <c r="X242" s="301">
        <v>0.2</v>
      </c>
      <c r="Y242" s="259">
        <f>SUM(Aizawl:Serchhip!Y242)</f>
        <v>550</v>
      </c>
      <c r="Z242" s="260">
        <f>SUM(Aizawl:Serchhip!Z242)</f>
        <v>1320.0000000000002</v>
      </c>
      <c r="AA242" s="259">
        <f>T242+V242+Y242</f>
        <v>550</v>
      </c>
      <c r="AB242" s="260">
        <f>U242+W242+Z242</f>
        <v>1320.0000000000002</v>
      </c>
      <c r="AC242" s="258" t="s">
        <v>378</v>
      </c>
      <c r="AD242" s="233" t="b">
        <f>X242*Y242*12=Z242</f>
        <v>1</v>
      </c>
      <c r="AE242" s="233" t="b">
        <f t="shared" si="106"/>
        <v>1</v>
      </c>
      <c r="AF242" s="280">
        <f t="shared" si="115"/>
        <v>110</v>
      </c>
    </row>
    <row r="243" spans="1:32">
      <c r="A243" s="258">
        <v>10.1</v>
      </c>
      <c r="B243" s="258" t="s">
        <v>163</v>
      </c>
      <c r="C243" s="259">
        <f>SUM(Aizawl:Serchhip!C243)</f>
        <v>0</v>
      </c>
      <c r="D243" s="260">
        <f>SUM(Aizawl:Serchhip!D243)</f>
        <v>0</v>
      </c>
      <c r="E243" s="259">
        <f>SUM(Aizawl:Serchhip!E243)</f>
        <v>0</v>
      </c>
      <c r="F243" s="260">
        <f>SUM(Aizawl:Serchhip!F243)</f>
        <v>0</v>
      </c>
      <c r="G243" s="261" t="e">
        <f t="shared" si="103"/>
        <v>#DIV/0!</v>
      </c>
      <c r="H243" s="261" t="e">
        <f t="shared" si="104"/>
        <v>#DIV/0!</v>
      </c>
      <c r="I243" s="259">
        <f t="shared" si="125"/>
        <v>0</v>
      </c>
      <c r="J243" s="260">
        <f t="shared" si="125"/>
        <v>0</v>
      </c>
      <c r="K243" s="259"/>
      <c r="L243" s="260"/>
      <c r="M243" s="259"/>
      <c r="N243" s="260"/>
      <c r="O243" s="259"/>
      <c r="P243" s="259">
        <f>SUM(Aizawl:Serchhip!P243)</f>
        <v>0</v>
      </c>
      <c r="Q243" s="260">
        <f>SUM(Aizawl:Serchhip!Q243)</f>
        <v>0</v>
      </c>
      <c r="R243" s="259">
        <f t="shared" si="126"/>
        <v>0</v>
      </c>
      <c r="S243" s="260">
        <f t="shared" si="126"/>
        <v>0</v>
      </c>
      <c r="T243" s="259"/>
      <c r="U243" s="260"/>
      <c r="V243" s="259"/>
      <c r="W243" s="260"/>
      <c r="X243" s="259"/>
      <c r="Y243" s="259">
        <f>SUM(Aizawl:Serchhip!Y243)</f>
        <v>0</v>
      </c>
      <c r="Z243" s="259">
        <f>SUM(Aizawl:Serchhip!Z243)</f>
        <v>0</v>
      </c>
      <c r="AA243" s="259">
        <f>SUM(Aizawl:Serchhip!AA243)</f>
        <v>0</v>
      </c>
      <c r="AB243" s="260">
        <f>SUM(Aizawl:Serchhip!AB243)</f>
        <v>0</v>
      </c>
      <c r="AC243" s="258"/>
      <c r="AD243" s="233" t="b">
        <f t="shared" si="105"/>
        <v>1</v>
      </c>
      <c r="AE243" s="233" t="b">
        <f t="shared" si="106"/>
        <v>1</v>
      </c>
      <c r="AF243" s="280">
        <f t="shared" si="115"/>
        <v>0</v>
      </c>
    </row>
    <row r="244" spans="1:32" s="307" customFormat="1">
      <c r="A244" s="303"/>
      <c r="B244" s="303" t="s">
        <v>149</v>
      </c>
      <c r="C244" s="304"/>
      <c r="D244" s="305"/>
      <c r="E244" s="304"/>
      <c r="F244" s="305"/>
      <c r="G244" s="261"/>
      <c r="H244" s="261"/>
      <c r="I244" s="304"/>
      <c r="J244" s="305"/>
      <c r="K244" s="304"/>
      <c r="L244" s="305"/>
      <c r="M244" s="304"/>
      <c r="N244" s="305"/>
      <c r="O244" s="304"/>
      <c r="P244" s="304"/>
      <c r="Q244" s="305"/>
      <c r="R244" s="304"/>
      <c r="S244" s="305"/>
      <c r="T244" s="304"/>
      <c r="U244" s="305"/>
      <c r="V244" s="304"/>
      <c r="W244" s="305"/>
      <c r="X244" s="304"/>
      <c r="Y244" s="304"/>
      <c r="Z244" s="305"/>
      <c r="AA244" s="304"/>
      <c r="AB244" s="305"/>
      <c r="AC244" s="303"/>
      <c r="AD244" s="233" t="b">
        <f t="shared" si="105"/>
        <v>1</v>
      </c>
      <c r="AE244" s="233" t="b">
        <f t="shared" si="106"/>
        <v>1</v>
      </c>
      <c r="AF244" s="280">
        <f t="shared" si="115"/>
        <v>0</v>
      </c>
    </row>
    <row r="245" spans="1:32" ht="30">
      <c r="A245" s="258">
        <f>+A243+0.01</f>
        <v>10.11</v>
      </c>
      <c r="B245" s="258" t="s">
        <v>164</v>
      </c>
      <c r="C245" s="259">
        <f>SUM(Aizawl:Serchhip!C245)</f>
        <v>0</v>
      </c>
      <c r="D245" s="260">
        <f>SUM(Aizawl:Serchhip!D245)</f>
        <v>0</v>
      </c>
      <c r="E245" s="259">
        <f>SUM(Aizawl:Serchhip!E245)</f>
        <v>0</v>
      </c>
      <c r="F245" s="260">
        <f>SUM(Aizawl:Serchhip!F245)</f>
        <v>0</v>
      </c>
      <c r="G245" s="261" t="e">
        <f t="shared" si="103"/>
        <v>#DIV/0!</v>
      </c>
      <c r="H245" s="261" t="e">
        <f t="shared" si="104"/>
        <v>#DIV/0!</v>
      </c>
      <c r="I245" s="259">
        <f t="shared" si="125"/>
        <v>0</v>
      </c>
      <c r="J245" s="260">
        <f t="shared" si="125"/>
        <v>0</v>
      </c>
      <c r="K245" s="259"/>
      <c r="L245" s="260"/>
      <c r="M245" s="259"/>
      <c r="N245" s="260"/>
      <c r="O245" s="259"/>
      <c r="P245" s="259">
        <f>SUM(Aizawl:Serchhip!P245)</f>
        <v>0</v>
      </c>
      <c r="Q245" s="260">
        <f>SUM(Aizawl:Serchhip!Q245)</f>
        <v>0</v>
      </c>
      <c r="R245" s="259">
        <f t="shared" ref="R245:R257" si="127">K245+M245+P245</f>
        <v>0</v>
      </c>
      <c r="S245" s="260">
        <f t="shared" ref="S245:S257" si="128">L245+N245+Q245</f>
        <v>0</v>
      </c>
      <c r="T245" s="259"/>
      <c r="U245" s="260"/>
      <c r="V245" s="259"/>
      <c r="W245" s="260"/>
      <c r="X245" s="259"/>
      <c r="Y245" s="259">
        <f>SUM(Aizawl:Serchhip!Y245)</f>
        <v>0</v>
      </c>
      <c r="Z245" s="259">
        <f>SUM(Aizawl:Serchhip!Z245)</f>
        <v>0</v>
      </c>
      <c r="AA245" s="259">
        <f>SUM(Aizawl:Serchhip!AA245)</f>
        <v>0</v>
      </c>
      <c r="AB245" s="260">
        <f>SUM(Aizawl:Serchhip!AB245)</f>
        <v>0</v>
      </c>
      <c r="AC245" s="258"/>
      <c r="AD245" s="233" t="b">
        <f t="shared" si="105"/>
        <v>1</v>
      </c>
      <c r="AE245" s="233" t="b">
        <f t="shared" si="106"/>
        <v>1</v>
      </c>
      <c r="AF245" s="280">
        <f t="shared" si="115"/>
        <v>0</v>
      </c>
    </row>
    <row r="246" spans="1:32">
      <c r="A246" s="258"/>
      <c r="B246" s="258" t="s">
        <v>151</v>
      </c>
      <c r="C246" s="259">
        <f>SUM(Aizawl:Serchhip!C246)</f>
        <v>0</v>
      </c>
      <c r="D246" s="260">
        <f>SUM(Aizawl:Serchhip!D246)</f>
        <v>0</v>
      </c>
      <c r="E246" s="259">
        <f>SUM(Aizawl:Serchhip!E246)</f>
        <v>0</v>
      </c>
      <c r="F246" s="260">
        <f>SUM(Aizawl:Serchhip!F246)</f>
        <v>0</v>
      </c>
      <c r="G246" s="261" t="e">
        <f t="shared" si="103"/>
        <v>#DIV/0!</v>
      </c>
      <c r="H246" s="261" t="e">
        <f t="shared" si="104"/>
        <v>#DIV/0!</v>
      </c>
      <c r="I246" s="259">
        <f t="shared" si="125"/>
        <v>0</v>
      </c>
      <c r="J246" s="260">
        <f t="shared" si="125"/>
        <v>0</v>
      </c>
      <c r="K246" s="259"/>
      <c r="L246" s="260"/>
      <c r="M246" s="259"/>
      <c r="N246" s="260"/>
      <c r="O246" s="259"/>
      <c r="P246" s="259">
        <f>SUM(Aizawl:Serchhip!P246)</f>
        <v>0</v>
      </c>
      <c r="Q246" s="260">
        <f>SUM(Aizawl:Serchhip!Q246)</f>
        <v>0</v>
      </c>
      <c r="R246" s="259">
        <f t="shared" si="127"/>
        <v>0</v>
      </c>
      <c r="S246" s="260">
        <f t="shared" si="128"/>
        <v>0</v>
      </c>
      <c r="T246" s="259"/>
      <c r="U246" s="260"/>
      <c r="V246" s="259"/>
      <c r="W246" s="260"/>
      <c r="X246" s="259"/>
      <c r="Y246" s="259">
        <f>SUM(Aizawl:Serchhip!Y246)</f>
        <v>0</v>
      </c>
      <c r="Z246" s="259">
        <f>SUM(Aizawl:Serchhip!Z246)</f>
        <v>0</v>
      </c>
      <c r="AA246" s="259">
        <f>SUM(Aizawl:Serchhip!AA246)</f>
        <v>0</v>
      </c>
      <c r="AB246" s="260">
        <f>SUM(Aizawl:Serchhip!AB246)</f>
        <v>0</v>
      </c>
      <c r="AC246" s="258"/>
      <c r="AD246" s="233" t="b">
        <f t="shared" si="105"/>
        <v>1</v>
      </c>
      <c r="AE246" s="233" t="b">
        <f t="shared" si="106"/>
        <v>1</v>
      </c>
      <c r="AF246" s="280">
        <f t="shared" si="115"/>
        <v>0</v>
      </c>
    </row>
    <row r="247" spans="1:32">
      <c r="A247" s="258"/>
      <c r="B247" s="258" t="s">
        <v>152</v>
      </c>
      <c r="C247" s="259">
        <f>SUM(Aizawl:Serchhip!C247)</f>
        <v>0</v>
      </c>
      <c r="D247" s="260">
        <f>SUM(Aizawl:Serchhip!D247)</f>
        <v>0</v>
      </c>
      <c r="E247" s="259">
        <f>SUM(Aizawl:Serchhip!E247)</f>
        <v>0</v>
      </c>
      <c r="F247" s="260">
        <f>SUM(Aizawl:Serchhip!F247)</f>
        <v>0</v>
      </c>
      <c r="G247" s="261" t="e">
        <f t="shared" si="103"/>
        <v>#DIV/0!</v>
      </c>
      <c r="H247" s="261" t="e">
        <f t="shared" si="104"/>
        <v>#DIV/0!</v>
      </c>
      <c r="I247" s="259">
        <f t="shared" si="125"/>
        <v>0</v>
      </c>
      <c r="J247" s="260">
        <f t="shared" si="125"/>
        <v>0</v>
      </c>
      <c r="K247" s="259"/>
      <c r="L247" s="260"/>
      <c r="M247" s="259"/>
      <c r="N247" s="260"/>
      <c r="O247" s="259"/>
      <c r="P247" s="259">
        <f>SUM(Aizawl:Serchhip!P247)</f>
        <v>0</v>
      </c>
      <c r="Q247" s="260">
        <f>SUM(Aizawl:Serchhip!Q247)</f>
        <v>0</v>
      </c>
      <c r="R247" s="259">
        <f t="shared" si="127"/>
        <v>0</v>
      </c>
      <c r="S247" s="260">
        <f t="shared" si="128"/>
        <v>0</v>
      </c>
      <c r="T247" s="259"/>
      <c r="U247" s="260"/>
      <c r="V247" s="259"/>
      <c r="W247" s="260"/>
      <c r="X247" s="259"/>
      <c r="Y247" s="259">
        <f>SUM(Aizawl:Serchhip!Y247)</f>
        <v>0</v>
      </c>
      <c r="Z247" s="259">
        <f>SUM(Aizawl:Serchhip!Z247)</f>
        <v>0</v>
      </c>
      <c r="AA247" s="259">
        <f>SUM(Aizawl:Serchhip!AA247)</f>
        <v>0</v>
      </c>
      <c r="AB247" s="260">
        <f>SUM(Aizawl:Serchhip!AB247)</f>
        <v>0</v>
      </c>
      <c r="AC247" s="258"/>
      <c r="AD247" s="233" t="b">
        <f t="shared" si="105"/>
        <v>1</v>
      </c>
      <c r="AE247" s="233" t="b">
        <f t="shared" si="106"/>
        <v>1</v>
      </c>
      <c r="AF247" s="280">
        <f t="shared" si="115"/>
        <v>0</v>
      </c>
    </row>
    <row r="248" spans="1:32">
      <c r="A248" s="258"/>
      <c r="B248" s="258" t="s">
        <v>153</v>
      </c>
      <c r="C248" s="259">
        <f>SUM(Aizawl:Serchhip!C248)</f>
        <v>0</v>
      </c>
      <c r="D248" s="260">
        <f>SUM(Aizawl:Serchhip!D248)</f>
        <v>0</v>
      </c>
      <c r="E248" s="259">
        <f>SUM(Aizawl:Serchhip!E248)</f>
        <v>0</v>
      </c>
      <c r="F248" s="260">
        <f>SUM(Aizawl:Serchhip!F248)</f>
        <v>0</v>
      </c>
      <c r="G248" s="261" t="e">
        <f t="shared" si="103"/>
        <v>#DIV/0!</v>
      </c>
      <c r="H248" s="261" t="e">
        <f t="shared" si="104"/>
        <v>#DIV/0!</v>
      </c>
      <c r="I248" s="259">
        <f t="shared" si="125"/>
        <v>0</v>
      </c>
      <c r="J248" s="260">
        <f t="shared" si="125"/>
        <v>0</v>
      </c>
      <c r="K248" s="259"/>
      <c r="L248" s="260"/>
      <c r="M248" s="259"/>
      <c r="N248" s="260"/>
      <c r="O248" s="259"/>
      <c r="P248" s="259">
        <f>SUM(Aizawl:Serchhip!P248)</f>
        <v>0</v>
      </c>
      <c r="Q248" s="260">
        <f>SUM(Aizawl:Serchhip!Q248)</f>
        <v>0</v>
      </c>
      <c r="R248" s="259">
        <f t="shared" si="127"/>
        <v>0</v>
      </c>
      <c r="S248" s="260">
        <f t="shared" si="128"/>
        <v>0</v>
      </c>
      <c r="T248" s="259"/>
      <c r="U248" s="260"/>
      <c r="V248" s="259"/>
      <c r="W248" s="260"/>
      <c r="X248" s="259"/>
      <c r="Y248" s="259">
        <f>SUM(Aizawl:Serchhip!Y248)</f>
        <v>0</v>
      </c>
      <c r="Z248" s="259">
        <f>SUM(Aizawl:Serchhip!Z248)</f>
        <v>0</v>
      </c>
      <c r="AA248" s="259">
        <f>SUM(Aizawl:Serchhip!AA248)</f>
        <v>0</v>
      </c>
      <c r="AB248" s="260">
        <f>SUM(Aizawl:Serchhip!AB248)</f>
        <v>0</v>
      </c>
      <c r="AC248" s="258"/>
      <c r="AD248" s="233" t="b">
        <f t="shared" si="105"/>
        <v>1</v>
      </c>
      <c r="AE248" s="233" t="b">
        <f t="shared" si="106"/>
        <v>1</v>
      </c>
      <c r="AF248" s="280">
        <f t="shared" si="115"/>
        <v>0</v>
      </c>
    </row>
    <row r="249" spans="1:32" ht="29.25" customHeight="1">
      <c r="A249" s="258">
        <f>+A245+0.01</f>
        <v>10.119999999999999</v>
      </c>
      <c r="B249" s="258" t="s">
        <v>165</v>
      </c>
      <c r="C249" s="259">
        <f>SUM(Aizawl:Serchhip!C249)</f>
        <v>1454</v>
      </c>
      <c r="D249" s="260">
        <f>SUM(Aizawl:Serchhip!D249)</f>
        <v>4362</v>
      </c>
      <c r="E249" s="259">
        <f>SUM(Aizawl:Serchhip!E249)</f>
        <v>1454</v>
      </c>
      <c r="F249" s="260">
        <f>SUM(Aizawl:Serchhip!F249)</f>
        <v>4362</v>
      </c>
      <c r="G249" s="261">
        <f t="shared" si="103"/>
        <v>1</v>
      </c>
      <c r="H249" s="261">
        <f t="shared" si="104"/>
        <v>1</v>
      </c>
      <c r="I249" s="259">
        <f t="shared" si="125"/>
        <v>0</v>
      </c>
      <c r="J249" s="260">
        <f t="shared" si="125"/>
        <v>0</v>
      </c>
      <c r="K249" s="259"/>
      <c r="L249" s="260"/>
      <c r="M249" s="259"/>
      <c r="N249" s="260"/>
      <c r="O249" s="259">
        <v>0.25</v>
      </c>
      <c r="P249" s="259">
        <f>SUM(Aizawl:Serchhip!P249)</f>
        <v>1454</v>
      </c>
      <c r="Q249" s="260">
        <f>SUM(Aizawl:Serchhip!Q249)</f>
        <v>4362</v>
      </c>
      <c r="R249" s="259">
        <f t="shared" si="127"/>
        <v>1454</v>
      </c>
      <c r="S249" s="260">
        <f t="shared" si="128"/>
        <v>4362</v>
      </c>
      <c r="T249" s="259"/>
      <c r="U249" s="260"/>
      <c r="V249" s="259"/>
      <c r="W249" s="260"/>
      <c r="X249" s="259">
        <v>0.25</v>
      </c>
      <c r="Y249" s="259">
        <f>SUM(Aizawl:Serchhip!Y249)</f>
        <v>1454</v>
      </c>
      <c r="Z249" s="260">
        <f>SUM(Aizawl:Serchhip!Z249)</f>
        <v>4362</v>
      </c>
      <c r="AA249" s="259">
        <f>T249+V249+Y249</f>
        <v>1454</v>
      </c>
      <c r="AB249" s="260">
        <f>U249+W249+Z249</f>
        <v>4362</v>
      </c>
      <c r="AC249" s="258" t="s">
        <v>378</v>
      </c>
      <c r="AD249" s="233" t="b">
        <f t="shared" si="105"/>
        <v>0</v>
      </c>
      <c r="AE249" s="233" t="b">
        <f t="shared" si="106"/>
        <v>1</v>
      </c>
      <c r="AF249" s="280">
        <f t="shared" si="115"/>
        <v>363.5</v>
      </c>
    </row>
    <row r="250" spans="1:32" ht="29.25" customHeight="1">
      <c r="A250" s="258"/>
      <c r="B250" s="258" t="s">
        <v>151</v>
      </c>
      <c r="C250" s="259">
        <f>SUM(Aizawl:Serchhip!C250)</f>
        <v>63</v>
      </c>
      <c r="D250" s="260">
        <f>SUM(Aizawl:Serchhip!D250)</f>
        <v>189</v>
      </c>
      <c r="E250" s="259">
        <f>SUM(Aizawl:Serchhip!E250)</f>
        <v>63</v>
      </c>
      <c r="F250" s="260">
        <f>SUM(Aizawl:Serchhip!F250)</f>
        <v>189</v>
      </c>
      <c r="G250" s="261">
        <f t="shared" si="103"/>
        <v>1</v>
      </c>
      <c r="H250" s="261">
        <f t="shared" si="104"/>
        <v>1</v>
      </c>
      <c r="I250" s="259">
        <f t="shared" si="125"/>
        <v>0</v>
      </c>
      <c r="J250" s="260">
        <f t="shared" si="125"/>
        <v>0</v>
      </c>
      <c r="K250" s="259"/>
      <c r="L250" s="260"/>
      <c r="M250" s="259"/>
      <c r="N250" s="260"/>
      <c r="O250" s="259">
        <v>0.25</v>
      </c>
      <c r="P250" s="259">
        <f>SUM(Aizawl:Serchhip!P250)</f>
        <v>63</v>
      </c>
      <c r="Q250" s="260">
        <f>SUM(Aizawl:Serchhip!Q250)</f>
        <v>189</v>
      </c>
      <c r="R250" s="259">
        <f t="shared" si="127"/>
        <v>63</v>
      </c>
      <c r="S250" s="260">
        <f t="shared" si="128"/>
        <v>189</v>
      </c>
      <c r="T250" s="259"/>
      <c r="U250" s="260"/>
      <c r="V250" s="259"/>
      <c r="W250" s="260"/>
      <c r="X250" s="259">
        <v>0.25</v>
      </c>
      <c r="Y250" s="259">
        <f>SUM(Aizawl:Serchhip!Y250)</f>
        <v>63</v>
      </c>
      <c r="Z250" s="260">
        <f>SUM(Aizawl:Serchhip!Z250)</f>
        <v>189</v>
      </c>
      <c r="AA250" s="259">
        <f>SUM(Aizawl:Serchhip!AA250)</f>
        <v>63</v>
      </c>
      <c r="AB250" s="260">
        <f>SUM(Aizawl:Serchhip!AB250)</f>
        <v>189</v>
      </c>
      <c r="AC250" s="258" t="s">
        <v>378</v>
      </c>
      <c r="AD250" s="233" t="b">
        <f>X250*Y250*12=Z250</f>
        <v>1</v>
      </c>
      <c r="AE250" s="233" t="b">
        <f t="shared" si="106"/>
        <v>1</v>
      </c>
      <c r="AF250" s="280">
        <f t="shared" si="115"/>
        <v>15.75</v>
      </c>
    </row>
    <row r="251" spans="1:32" ht="30.75" customHeight="1">
      <c r="A251" s="258"/>
      <c r="B251" s="258" t="s">
        <v>152</v>
      </c>
      <c r="C251" s="259">
        <f>SUM(Aizawl:Serchhip!C251)</f>
        <v>63</v>
      </c>
      <c r="D251" s="260">
        <f>SUM(Aizawl:Serchhip!D251)</f>
        <v>189</v>
      </c>
      <c r="E251" s="259">
        <f>SUM(Aizawl:Serchhip!E251)</f>
        <v>63</v>
      </c>
      <c r="F251" s="260">
        <f>SUM(Aizawl:Serchhip!F251)</f>
        <v>189</v>
      </c>
      <c r="G251" s="261">
        <f t="shared" si="103"/>
        <v>1</v>
      </c>
      <c r="H251" s="261">
        <f t="shared" si="104"/>
        <v>1</v>
      </c>
      <c r="I251" s="259">
        <f t="shared" si="125"/>
        <v>0</v>
      </c>
      <c r="J251" s="260">
        <f t="shared" si="125"/>
        <v>0</v>
      </c>
      <c r="K251" s="259"/>
      <c r="L251" s="260"/>
      <c r="M251" s="259"/>
      <c r="N251" s="260"/>
      <c r="O251" s="259">
        <v>0.25</v>
      </c>
      <c r="P251" s="259">
        <f>SUM(Aizawl:Serchhip!P251)</f>
        <v>63</v>
      </c>
      <c r="Q251" s="260">
        <f>SUM(Aizawl:Serchhip!Q251)</f>
        <v>189</v>
      </c>
      <c r="R251" s="259">
        <f t="shared" si="127"/>
        <v>63</v>
      </c>
      <c r="S251" s="260">
        <f t="shared" si="128"/>
        <v>189</v>
      </c>
      <c r="T251" s="259"/>
      <c r="U251" s="260"/>
      <c r="V251" s="259"/>
      <c r="W251" s="260"/>
      <c r="X251" s="259">
        <v>0.25</v>
      </c>
      <c r="Y251" s="259">
        <f>SUM(Aizawl:Serchhip!Y251)</f>
        <v>63</v>
      </c>
      <c r="Z251" s="260">
        <f>SUM(Aizawl:Serchhip!Z251)</f>
        <v>189</v>
      </c>
      <c r="AA251" s="259">
        <f>SUM(Aizawl:Serchhip!AA251)</f>
        <v>63</v>
      </c>
      <c r="AB251" s="260">
        <f>SUM(Aizawl:Serchhip!AB251)</f>
        <v>189</v>
      </c>
      <c r="AC251" s="258" t="s">
        <v>378</v>
      </c>
      <c r="AD251" s="233" t="b">
        <f>X251*Y251*12=Z251</f>
        <v>1</v>
      </c>
      <c r="AE251" s="233" t="b">
        <f t="shared" si="106"/>
        <v>1</v>
      </c>
      <c r="AF251" s="280">
        <f t="shared" si="115"/>
        <v>15.75</v>
      </c>
    </row>
    <row r="252" spans="1:32" ht="27.75" customHeight="1">
      <c r="A252" s="258"/>
      <c r="B252" s="258" t="s">
        <v>153</v>
      </c>
      <c r="C252" s="259">
        <f>SUM(Aizawl:Serchhip!C252)</f>
        <v>63</v>
      </c>
      <c r="D252" s="260">
        <f>SUM(Aizawl:Serchhip!D252)</f>
        <v>189</v>
      </c>
      <c r="E252" s="259">
        <f>SUM(Aizawl:Serchhip!E252)</f>
        <v>63</v>
      </c>
      <c r="F252" s="260">
        <f>SUM(Aizawl:Serchhip!F252)</f>
        <v>189</v>
      </c>
      <c r="G252" s="261">
        <f t="shared" si="103"/>
        <v>1</v>
      </c>
      <c r="H252" s="261">
        <f t="shared" si="104"/>
        <v>1</v>
      </c>
      <c r="I252" s="259">
        <f t="shared" si="125"/>
        <v>0</v>
      </c>
      <c r="J252" s="260">
        <f t="shared" si="125"/>
        <v>0</v>
      </c>
      <c r="K252" s="259"/>
      <c r="L252" s="260"/>
      <c r="M252" s="259"/>
      <c r="N252" s="260"/>
      <c r="O252" s="259">
        <v>0.25</v>
      </c>
      <c r="P252" s="259">
        <f>SUM(Aizawl:Serchhip!P252)</f>
        <v>63</v>
      </c>
      <c r="Q252" s="260">
        <f>SUM(Aizawl:Serchhip!Q252)</f>
        <v>189</v>
      </c>
      <c r="R252" s="259">
        <f t="shared" si="127"/>
        <v>63</v>
      </c>
      <c r="S252" s="260">
        <f t="shared" si="128"/>
        <v>189</v>
      </c>
      <c r="T252" s="259"/>
      <c r="U252" s="260"/>
      <c r="V252" s="259"/>
      <c r="W252" s="260"/>
      <c r="X252" s="259">
        <v>0.25</v>
      </c>
      <c r="Y252" s="259">
        <f>SUM(Aizawl:Serchhip!Y252)</f>
        <v>63</v>
      </c>
      <c r="Z252" s="260">
        <f>SUM(Aizawl:Serchhip!Z252)</f>
        <v>189</v>
      </c>
      <c r="AA252" s="259">
        <f>SUM(Aizawl:Serchhip!AA252)</f>
        <v>63</v>
      </c>
      <c r="AB252" s="260">
        <f>SUM(Aizawl:Serchhip!AB252)</f>
        <v>189</v>
      </c>
      <c r="AC252" s="258" t="s">
        <v>378</v>
      </c>
      <c r="AD252" s="233" t="b">
        <f>X252*Y252*12=Z252</f>
        <v>1</v>
      </c>
      <c r="AE252" s="233" t="b">
        <f t="shared" si="106"/>
        <v>1</v>
      </c>
      <c r="AF252" s="280">
        <f t="shared" si="115"/>
        <v>15.75</v>
      </c>
    </row>
    <row r="253" spans="1:32" ht="30">
      <c r="A253" s="258">
        <f>+A249+0.01</f>
        <v>10.129999999999999</v>
      </c>
      <c r="B253" s="258" t="s">
        <v>166</v>
      </c>
      <c r="C253" s="259">
        <f>SUM(Aizawl:Serchhip!C253)</f>
        <v>0</v>
      </c>
      <c r="D253" s="260">
        <f>SUM(Aizawl:Serchhip!D253)</f>
        <v>0</v>
      </c>
      <c r="E253" s="259">
        <f>SUM(Aizawl:Serchhip!E253)</f>
        <v>0</v>
      </c>
      <c r="F253" s="260">
        <f>SUM(Aizawl:Serchhip!F253)</f>
        <v>0</v>
      </c>
      <c r="G253" s="261" t="e">
        <f t="shared" si="103"/>
        <v>#DIV/0!</v>
      </c>
      <c r="H253" s="261" t="e">
        <f t="shared" si="104"/>
        <v>#DIV/0!</v>
      </c>
      <c r="I253" s="259">
        <f t="shared" si="125"/>
        <v>0</v>
      </c>
      <c r="J253" s="260">
        <f t="shared" si="125"/>
        <v>0</v>
      </c>
      <c r="K253" s="259"/>
      <c r="L253" s="260"/>
      <c r="M253" s="259"/>
      <c r="N253" s="260"/>
      <c r="O253" s="259"/>
      <c r="P253" s="259"/>
      <c r="Q253" s="260"/>
      <c r="R253" s="259">
        <f t="shared" si="127"/>
        <v>0</v>
      </c>
      <c r="S253" s="260">
        <f t="shared" si="128"/>
        <v>0</v>
      </c>
      <c r="T253" s="259"/>
      <c r="U253" s="260"/>
      <c r="V253" s="259"/>
      <c r="W253" s="260"/>
      <c r="X253" s="259"/>
      <c r="Y253" s="259"/>
      <c r="Z253" s="260"/>
      <c r="AA253" s="259"/>
      <c r="AB253" s="260"/>
      <c r="AC253" s="258"/>
      <c r="AD253" s="233" t="b">
        <f t="shared" si="105"/>
        <v>1</v>
      </c>
      <c r="AE253" s="233" t="b">
        <f t="shared" si="106"/>
        <v>1</v>
      </c>
      <c r="AF253" s="280">
        <f t="shared" si="115"/>
        <v>0</v>
      </c>
    </row>
    <row r="254" spans="1:32">
      <c r="A254" s="258">
        <f>+A253+0.01</f>
        <v>10.139999999999999</v>
      </c>
      <c r="B254" s="258" t="s">
        <v>167</v>
      </c>
      <c r="C254" s="259">
        <f>SUM(Aizawl:Serchhip!C254)</f>
        <v>0</v>
      </c>
      <c r="D254" s="260">
        <f>SUM(Aizawl:Serchhip!D254)</f>
        <v>0</v>
      </c>
      <c r="E254" s="259">
        <f>SUM(Aizawl:Serchhip!E254)</f>
        <v>0</v>
      </c>
      <c r="F254" s="260">
        <f>SUM(Aizawl:Serchhip!F254)</f>
        <v>0</v>
      </c>
      <c r="G254" s="261" t="e">
        <f t="shared" si="103"/>
        <v>#DIV/0!</v>
      </c>
      <c r="H254" s="261" t="e">
        <f t="shared" si="104"/>
        <v>#DIV/0!</v>
      </c>
      <c r="I254" s="259">
        <f t="shared" si="125"/>
        <v>0</v>
      </c>
      <c r="J254" s="260">
        <f t="shared" si="125"/>
        <v>0</v>
      </c>
      <c r="K254" s="259"/>
      <c r="L254" s="260"/>
      <c r="M254" s="259"/>
      <c r="N254" s="260"/>
      <c r="O254" s="259"/>
      <c r="P254" s="259"/>
      <c r="Q254" s="260"/>
      <c r="R254" s="259">
        <f t="shared" si="127"/>
        <v>0</v>
      </c>
      <c r="S254" s="260">
        <f t="shared" si="128"/>
        <v>0</v>
      </c>
      <c r="T254" s="259"/>
      <c r="U254" s="260"/>
      <c r="V254" s="259"/>
      <c r="W254" s="260"/>
      <c r="X254" s="259"/>
      <c r="Y254" s="259"/>
      <c r="Z254" s="260"/>
      <c r="AA254" s="259"/>
      <c r="AB254" s="260"/>
      <c r="AC254" s="258"/>
      <c r="AD254" s="233" t="b">
        <f t="shared" si="105"/>
        <v>1</v>
      </c>
      <c r="AE254" s="233" t="b">
        <f t="shared" si="106"/>
        <v>1</v>
      </c>
      <c r="AF254" s="280">
        <f t="shared" si="115"/>
        <v>0</v>
      </c>
    </row>
    <row r="255" spans="1:32" ht="27.75" customHeight="1">
      <c r="A255" s="258"/>
      <c r="B255" s="258" t="s">
        <v>157</v>
      </c>
      <c r="C255" s="259">
        <f>SUM(Aizawl:Serchhip!C255)</f>
        <v>410</v>
      </c>
      <c r="D255" s="260">
        <f>SUM(Aizawl:Serchhip!D255)</f>
        <v>984</v>
      </c>
      <c r="E255" s="259">
        <f>SUM(Aizawl:Serchhip!E255)</f>
        <v>410</v>
      </c>
      <c r="F255" s="260">
        <f>SUM(Aizawl:Serchhip!F255)</f>
        <v>984</v>
      </c>
      <c r="G255" s="261">
        <f t="shared" si="103"/>
        <v>1</v>
      </c>
      <c r="H255" s="261">
        <f t="shared" si="104"/>
        <v>1</v>
      </c>
      <c r="I255" s="259">
        <f t="shared" si="125"/>
        <v>0</v>
      </c>
      <c r="J255" s="260">
        <f t="shared" si="125"/>
        <v>0</v>
      </c>
      <c r="K255" s="259"/>
      <c r="L255" s="260"/>
      <c r="M255" s="259"/>
      <c r="N255" s="260"/>
      <c r="O255" s="259">
        <v>0.2</v>
      </c>
      <c r="P255" s="259">
        <f>SUM(Aizawl:Serchhip!P255)</f>
        <v>410</v>
      </c>
      <c r="Q255" s="260">
        <f>SUM(Aizawl:Serchhip!Q255)</f>
        <v>984</v>
      </c>
      <c r="R255" s="259">
        <f t="shared" si="127"/>
        <v>410</v>
      </c>
      <c r="S255" s="260">
        <f t="shared" si="128"/>
        <v>984</v>
      </c>
      <c r="T255" s="259"/>
      <c r="U255" s="260"/>
      <c r="V255" s="259"/>
      <c r="W255" s="260"/>
      <c r="X255" s="259">
        <v>0.2</v>
      </c>
      <c r="Y255" s="259">
        <f>SUM(Aizawl:Serchhip!Y255)</f>
        <v>410</v>
      </c>
      <c r="Z255" s="259">
        <f>SUM(Aizawl:Serchhip!Z255)</f>
        <v>984</v>
      </c>
      <c r="AA255" s="259">
        <f>SUM(Aizawl:Serchhip!AA255)</f>
        <v>410</v>
      </c>
      <c r="AB255" s="260">
        <f>SUM(Aizawl:Serchhip!AB255)</f>
        <v>984</v>
      </c>
      <c r="AC255" s="258" t="s">
        <v>378</v>
      </c>
      <c r="AD255" s="233" t="b">
        <f>X255*Y255*12=Z255</f>
        <v>1</v>
      </c>
      <c r="AE255" s="233" t="b">
        <f t="shared" si="106"/>
        <v>1</v>
      </c>
      <c r="AF255" s="280">
        <f t="shared" si="115"/>
        <v>82</v>
      </c>
    </row>
    <row r="256" spans="1:32" ht="27.75" customHeight="1">
      <c r="A256" s="258"/>
      <c r="B256" s="258" t="s">
        <v>158</v>
      </c>
      <c r="C256" s="259">
        <f>SUM(Aizawl:Serchhip!C256)</f>
        <v>404</v>
      </c>
      <c r="D256" s="260">
        <f>SUM(Aizawl:Serchhip!D256)</f>
        <v>969.6</v>
      </c>
      <c r="E256" s="259">
        <f>SUM(Aizawl:Serchhip!E256)</f>
        <v>404</v>
      </c>
      <c r="F256" s="260">
        <f>SUM(Aizawl:Serchhip!F256)</f>
        <v>969.6</v>
      </c>
      <c r="G256" s="261">
        <f t="shared" si="103"/>
        <v>1</v>
      </c>
      <c r="H256" s="261">
        <f t="shared" si="104"/>
        <v>1</v>
      </c>
      <c r="I256" s="259">
        <f t="shared" si="125"/>
        <v>0</v>
      </c>
      <c r="J256" s="260">
        <f t="shared" si="125"/>
        <v>0</v>
      </c>
      <c r="K256" s="259"/>
      <c r="L256" s="260"/>
      <c r="M256" s="259"/>
      <c r="N256" s="260"/>
      <c r="O256" s="259">
        <v>0.2</v>
      </c>
      <c r="P256" s="259">
        <f>SUM(Aizawl:Serchhip!P256)</f>
        <v>404</v>
      </c>
      <c r="Q256" s="260">
        <f>SUM(Aizawl:Serchhip!Q256)</f>
        <v>969.6</v>
      </c>
      <c r="R256" s="259">
        <f t="shared" si="127"/>
        <v>404</v>
      </c>
      <c r="S256" s="260">
        <f t="shared" si="128"/>
        <v>969.6</v>
      </c>
      <c r="T256" s="259"/>
      <c r="U256" s="260"/>
      <c r="V256" s="259"/>
      <c r="W256" s="260"/>
      <c r="X256" s="259">
        <v>0.2</v>
      </c>
      <c r="Y256" s="259">
        <f>SUM(Aizawl:Serchhip!Y256)</f>
        <v>404</v>
      </c>
      <c r="Z256" s="259">
        <f>SUM(Aizawl:Serchhip!Z256)</f>
        <v>969.6</v>
      </c>
      <c r="AA256" s="259">
        <f>SUM(Aizawl:Serchhip!AA256)</f>
        <v>404</v>
      </c>
      <c r="AB256" s="260">
        <f>SUM(Aizawl:Serchhip!AB256)</f>
        <v>969.6</v>
      </c>
      <c r="AC256" s="258" t="s">
        <v>378</v>
      </c>
      <c r="AD256" s="233" t="b">
        <f>X256*Y256*12=Z256</f>
        <v>1</v>
      </c>
      <c r="AE256" s="233" t="b">
        <f t="shared" si="106"/>
        <v>1</v>
      </c>
      <c r="AF256" s="280">
        <f t="shared" si="115"/>
        <v>80.800000000000011</v>
      </c>
    </row>
    <row r="257" spans="1:32">
      <c r="A257" s="258"/>
      <c r="B257" s="258" t="s">
        <v>168</v>
      </c>
      <c r="C257" s="259">
        <f>SUM(Aizawl:Serchhip!C257)</f>
        <v>0</v>
      </c>
      <c r="D257" s="260">
        <f>SUM(Aizawl:Serchhip!D257)</f>
        <v>0</v>
      </c>
      <c r="E257" s="259">
        <f>SUM(Aizawl:Serchhip!E257)</f>
        <v>0</v>
      </c>
      <c r="F257" s="260">
        <f>SUM(Aizawl:Serchhip!F257)</f>
        <v>0</v>
      </c>
      <c r="G257" s="261" t="e">
        <f t="shared" si="103"/>
        <v>#DIV/0!</v>
      </c>
      <c r="H257" s="261" t="e">
        <f t="shared" si="104"/>
        <v>#DIV/0!</v>
      </c>
      <c r="I257" s="259">
        <f t="shared" si="125"/>
        <v>0</v>
      </c>
      <c r="J257" s="260">
        <f t="shared" si="125"/>
        <v>0</v>
      </c>
      <c r="K257" s="259"/>
      <c r="L257" s="260"/>
      <c r="M257" s="259"/>
      <c r="N257" s="260"/>
      <c r="O257" s="259"/>
      <c r="P257" s="259">
        <f>SUM(Aizawl:Serchhip!P257)</f>
        <v>0</v>
      </c>
      <c r="Q257" s="260">
        <f>SUM(Aizawl:Serchhip!Q257)</f>
        <v>0</v>
      </c>
      <c r="R257" s="259">
        <f t="shared" si="127"/>
        <v>0</v>
      </c>
      <c r="S257" s="260">
        <f t="shared" si="128"/>
        <v>0</v>
      </c>
      <c r="T257" s="259"/>
      <c r="U257" s="260"/>
      <c r="V257" s="259"/>
      <c r="W257" s="260"/>
      <c r="X257" s="259"/>
      <c r="Y257" s="259">
        <f>SUM(Aizawl:Serchhip!Y257)</f>
        <v>0</v>
      </c>
      <c r="Z257" s="259">
        <f>SUM(Aizawl:Serchhip!Z257)</f>
        <v>0</v>
      </c>
      <c r="AA257" s="259">
        <f>SUM(Aizawl:Serchhip!AA257)</f>
        <v>0</v>
      </c>
      <c r="AB257" s="260">
        <f>SUM(Aizawl:Serchhip!AB257)</f>
        <v>0</v>
      </c>
      <c r="AC257" s="258"/>
      <c r="AD257" s="233" t="b">
        <f t="shared" si="105"/>
        <v>1</v>
      </c>
      <c r="AE257" s="233" t="b">
        <f t="shared" si="106"/>
        <v>1</v>
      </c>
      <c r="AF257" s="280">
        <f t="shared" si="115"/>
        <v>0</v>
      </c>
    </row>
    <row r="258" spans="1:32" s="307" customFormat="1">
      <c r="A258" s="303"/>
      <c r="B258" s="303" t="s">
        <v>108</v>
      </c>
      <c r="C258" s="304">
        <f>SUM(C241:C257)</f>
        <v>3007</v>
      </c>
      <c r="D258" s="305">
        <f>SUM(D241:D257)</f>
        <v>8202.6</v>
      </c>
      <c r="E258" s="304">
        <f>SUM(E241:E257)</f>
        <v>3007</v>
      </c>
      <c r="F258" s="305">
        <f>SUM(F241:F257)</f>
        <v>8202.6</v>
      </c>
      <c r="G258" s="306">
        <f t="shared" si="103"/>
        <v>1</v>
      </c>
      <c r="H258" s="306">
        <f t="shared" si="104"/>
        <v>1</v>
      </c>
      <c r="I258" s="304">
        <f t="shared" ref="I258:N258" si="129">SUM(I241:I257)</f>
        <v>0</v>
      </c>
      <c r="J258" s="305">
        <f t="shared" si="129"/>
        <v>0</v>
      </c>
      <c r="K258" s="304">
        <f t="shared" si="129"/>
        <v>0</v>
      </c>
      <c r="L258" s="305">
        <f t="shared" si="129"/>
        <v>0</v>
      </c>
      <c r="M258" s="304">
        <f t="shared" si="129"/>
        <v>0</v>
      </c>
      <c r="N258" s="305">
        <f t="shared" si="129"/>
        <v>0</v>
      </c>
      <c r="O258" s="304"/>
      <c r="P258" s="304">
        <f t="shared" ref="P258:W258" si="130">SUM(P241:P257)</f>
        <v>3007</v>
      </c>
      <c r="Q258" s="305">
        <f t="shared" si="130"/>
        <v>8202.6</v>
      </c>
      <c r="R258" s="304">
        <f t="shared" si="130"/>
        <v>3007</v>
      </c>
      <c r="S258" s="305">
        <f t="shared" si="130"/>
        <v>8202.6</v>
      </c>
      <c r="T258" s="304">
        <f t="shared" si="130"/>
        <v>0</v>
      </c>
      <c r="U258" s="305">
        <f t="shared" si="130"/>
        <v>0</v>
      </c>
      <c r="V258" s="304">
        <f t="shared" si="130"/>
        <v>0</v>
      </c>
      <c r="W258" s="305">
        <f t="shared" si="130"/>
        <v>0</v>
      </c>
      <c r="X258" s="304"/>
      <c r="Y258" s="304">
        <f>SUM(Y241:Y257)</f>
        <v>3007</v>
      </c>
      <c r="Z258" s="305">
        <f>SUM(Z241:Z257)</f>
        <v>8202.6</v>
      </c>
      <c r="AA258" s="304">
        <f>SUM(AA241:AA257)</f>
        <v>3007</v>
      </c>
      <c r="AB258" s="305">
        <f>SUM(AB241:AB257)</f>
        <v>8202.6</v>
      </c>
      <c r="AC258" s="303"/>
      <c r="AD258" s="233" t="b">
        <f t="shared" si="105"/>
        <v>0</v>
      </c>
      <c r="AE258" s="233" t="b">
        <f t="shared" si="106"/>
        <v>1</v>
      </c>
      <c r="AF258" s="280">
        <f t="shared" si="115"/>
        <v>0</v>
      </c>
    </row>
    <row r="259" spans="1:32" s="307" customFormat="1">
      <c r="A259" s="303"/>
      <c r="B259" s="303" t="s">
        <v>12</v>
      </c>
      <c r="C259" s="304">
        <f>C258</f>
        <v>3007</v>
      </c>
      <c r="D259" s="305">
        <f>D258</f>
        <v>8202.6</v>
      </c>
      <c r="E259" s="304">
        <f>E258</f>
        <v>3007</v>
      </c>
      <c r="F259" s="305">
        <f>F258</f>
        <v>8202.6</v>
      </c>
      <c r="G259" s="306">
        <f t="shared" si="103"/>
        <v>1</v>
      </c>
      <c r="H259" s="306">
        <f t="shared" si="104"/>
        <v>1</v>
      </c>
      <c r="I259" s="304">
        <f t="shared" ref="I259:N259" si="131">I258</f>
        <v>0</v>
      </c>
      <c r="J259" s="305">
        <f t="shared" si="131"/>
        <v>0</v>
      </c>
      <c r="K259" s="304">
        <f t="shared" si="131"/>
        <v>0</v>
      </c>
      <c r="L259" s="305">
        <f t="shared" si="131"/>
        <v>0</v>
      </c>
      <c r="M259" s="304">
        <f t="shared" si="131"/>
        <v>0</v>
      </c>
      <c r="N259" s="305">
        <f t="shared" si="131"/>
        <v>0</v>
      </c>
      <c r="O259" s="304"/>
      <c r="P259" s="304">
        <f t="shared" ref="P259:W259" si="132">P258</f>
        <v>3007</v>
      </c>
      <c r="Q259" s="305">
        <f t="shared" si="132"/>
        <v>8202.6</v>
      </c>
      <c r="R259" s="304">
        <f t="shared" si="132"/>
        <v>3007</v>
      </c>
      <c r="S259" s="305">
        <f t="shared" si="132"/>
        <v>8202.6</v>
      </c>
      <c r="T259" s="304">
        <f t="shared" si="132"/>
        <v>0</v>
      </c>
      <c r="U259" s="305">
        <f t="shared" si="132"/>
        <v>0</v>
      </c>
      <c r="V259" s="304">
        <f t="shared" si="132"/>
        <v>0</v>
      </c>
      <c r="W259" s="305">
        <f t="shared" si="132"/>
        <v>0</v>
      </c>
      <c r="X259" s="304"/>
      <c r="Y259" s="304">
        <f>Y258</f>
        <v>3007</v>
      </c>
      <c r="Z259" s="305">
        <f>Z258</f>
        <v>8202.6</v>
      </c>
      <c r="AA259" s="304">
        <f>AA258</f>
        <v>3007</v>
      </c>
      <c r="AB259" s="305">
        <f>AB258</f>
        <v>8202.6</v>
      </c>
      <c r="AC259" s="303"/>
      <c r="AD259" s="233" t="b">
        <f t="shared" si="105"/>
        <v>0</v>
      </c>
      <c r="AE259" s="233" t="b">
        <f t="shared" si="106"/>
        <v>1</v>
      </c>
      <c r="AF259" s="280">
        <f t="shared" si="115"/>
        <v>0</v>
      </c>
    </row>
    <row r="260" spans="1:32" s="307" customFormat="1">
      <c r="A260" s="303"/>
      <c r="B260" s="303" t="s">
        <v>169</v>
      </c>
      <c r="C260" s="304">
        <f>C259+C238</f>
        <v>3007</v>
      </c>
      <c r="D260" s="305">
        <f>D259+D238</f>
        <v>8202.6</v>
      </c>
      <c r="E260" s="304">
        <f>E259+E238</f>
        <v>3007</v>
      </c>
      <c r="F260" s="305">
        <f>F259+F238</f>
        <v>8202.6</v>
      </c>
      <c r="G260" s="306">
        <f t="shared" si="103"/>
        <v>1</v>
      </c>
      <c r="H260" s="306">
        <f t="shared" si="104"/>
        <v>1</v>
      </c>
      <c r="I260" s="304">
        <f t="shared" ref="I260:N260" si="133">I259+I238</f>
        <v>0</v>
      </c>
      <c r="J260" s="305">
        <f t="shared" si="133"/>
        <v>0</v>
      </c>
      <c r="K260" s="304">
        <f t="shared" si="133"/>
        <v>0</v>
      </c>
      <c r="L260" s="305">
        <f t="shared" si="133"/>
        <v>0</v>
      </c>
      <c r="M260" s="304">
        <f t="shared" si="133"/>
        <v>0</v>
      </c>
      <c r="N260" s="305">
        <f t="shared" si="133"/>
        <v>0</v>
      </c>
      <c r="O260" s="304"/>
      <c r="P260" s="304">
        <f t="shared" ref="P260:W260" si="134">P259+P238</f>
        <v>3007</v>
      </c>
      <c r="Q260" s="305">
        <f t="shared" si="134"/>
        <v>8202.6</v>
      </c>
      <c r="R260" s="304">
        <f t="shared" si="134"/>
        <v>3007</v>
      </c>
      <c r="S260" s="305">
        <f t="shared" si="134"/>
        <v>8202.6</v>
      </c>
      <c r="T260" s="304">
        <f t="shared" si="134"/>
        <v>0</v>
      </c>
      <c r="U260" s="305">
        <f t="shared" si="134"/>
        <v>0</v>
      </c>
      <c r="V260" s="304">
        <f t="shared" si="134"/>
        <v>0</v>
      </c>
      <c r="W260" s="305">
        <f t="shared" si="134"/>
        <v>0</v>
      </c>
      <c r="X260" s="304"/>
      <c r="Y260" s="304">
        <f>Y259+Y238</f>
        <v>3007</v>
      </c>
      <c r="Z260" s="305">
        <f>Z259+Z238</f>
        <v>8202.6</v>
      </c>
      <c r="AA260" s="304">
        <f>AA259+AA238</f>
        <v>3007</v>
      </c>
      <c r="AB260" s="305">
        <f>AB259+AB238</f>
        <v>8202.6</v>
      </c>
      <c r="AC260" s="303"/>
      <c r="AD260" s="233" t="b">
        <f t="shared" si="105"/>
        <v>0</v>
      </c>
      <c r="AE260" s="233" t="b">
        <f t="shared" si="106"/>
        <v>1</v>
      </c>
      <c r="AF260" s="280">
        <f t="shared" si="115"/>
        <v>0</v>
      </c>
    </row>
    <row r="261" spans="1:32" s="307" customFormat="1">
      <c r="A261" s="303">
        <v>11</v>
      </c>
      <c r="B261" s="303" t="s">
        <v>170</v>
      </c>
      <c r="C261" s="304"/>
      <c r="D261" s="305"/>
      <c r="E261" s="304"/>
      <c r="F261" s="305"/>
      <c r="G261" s="261"/>
      <c r="H261" s="261"/>
      <c r="I261" s="304"/>
      <c r="J261" s="305"/>
      <c r="K261" s="304"/>
      <c r="L261" s="305"/>
      <c r="M261" s="304"/>
      <c r="N261" s="305"/>
      <c r="O261" s="304"/>
      <c r="P261" s="304"/>
      <c r="Q261" s="305"/>
      <c r="R261" s="304"/>
      <c r="S261" s="305"/>
      <c r="T261" s="304"/>
      <c r="U261" s="305"/>
      <c r="V261" s="304"/>
      <c r="W261" s="305"/>
      <c r="X261" s="304"/>
      <c r="Y261" s="304"/>
      <c r="Z261" s="305"/>
      <c r="AA261" s="304"/>
      <c r="AB261" s="305"/>
      <c r="AC261" s="303"/>
      <c r="AD261" s="233" t="b">
        <f t="shared" si="105"/>
        <v>1</v>
      </c>
      <c r="AE261" s="233" t="b">
        <f t="shared" si="106"/>
        <v>1</v>
      </c>
      <c r="AF261" s="280">
        <f t="shared" si="115"/>
        <v>0</v>
      </c>
    </row>
    <row r="262" spans="1:32" s="307" customFormat="1">
      <c r="A262" s="303"/>
      <c r="B262" s="303" t="s">
        <v>171</v>
      </c>
      <c r="C262" s="304"/>
      <c r="D262" s="305"/>
      <c r="E262" s="304"/>
      <c r="F262" s="305"/>
      <c r="G262" s="261"/>
      <c r="H262" s="261"/>
      <c r="I262" s="304"/>
      <c r="J262" s="305"/>
      <c r="K262" s="304"/>
      <c r="L262" s="305"/>
      <c r="M262" s="304"/>
      <c r="N262" s="305"/>
      <c r="O262" s="304"/>
      <c r="P262" s="304"/>
      <c r="Q262" s="305"/>
      <c r="R262" s="304"/>
      <c r="S262" s="305"/>
      <c r="T262" s="304"/>
      <c r="U262" s="305"/>
      <c r="V262" s="304"/>
      <c r="W262" s="305"/>
      <c r="X262" s="304"/>
      <c r="Y262" s="304"/>
      <c r="Z262" s="305"/>
      <c r="AA262" s="304"/>
      <c r="AB262" s="305"/>
      <c r="AC262" s="303"/>
      <c r="AD262" s="233" t="b">
        <f t="shared" si="105"/>
        <v>1</v>
      </c>
      <c r="AE262" s="233" t="b">
        <f t="shared" si="106"/>
        <v>1</v>
      </c>
      <c r="AF262" s="280">
        <f t="shared" si="115"/>
        <v>0</v>
      </c>
    </row>
    <row r="263" spans="1:32" ht="30">
      <c r="A263" s="258">
        <v>11.01</v>
      </c>
      <c r="B263" s="258" t="s">
        <v>172</v>
      </c>
      <c r="C263" s="259"/>
      <c r="D263" s="260"/>
      <c r="E263" s="259"/>
      <c r="F263" s="260"/>
      <c r="G263" s="261"/>
      <c r="H263" s="261"/>
      <c r="I263" s="259"/>
      <c r="J263" s="260"/>
      <c r="K263" s="259"/>
      <c r="L263" s="260"/>
      <c r="M263" s="259"/>
      <c r="N263" s="260"/>
      <c r="O263" s="259"/>
      <c r="P263" s="259"/>
      <c r="Q263" s="260"/>
      <c r="R263" s="259"/>
      <c r="S263" s="260"/>
      <c r="T263" s="259"/>
      <c r="U263" s="260"/>
      <c r="V263" s="259"/>
      <c r="W263" s="260"/>
      <c r="X263" s="259"/>
      <c r="Y263" s="259"/>
      <c r="Z263" s="260"/>
      <c r="AA263" s="259"/>
      <c r="AB263" s="260"/>
      <c r="AC263" s="258"/>
      <c r="AD263" s="233" t="b">
        <f t="shared" si="105"/>
        <v>1</v>
      </c>
      <c r="AE263" s="233" t="b">
        <f t="shared" si="106"/>
        <v>1</v>
      </c>
      <c r="AF263" s="280">
        <f t="shared" si="115"/>
        <v>0</v>
      </c>
    </row>
    <row r="264" spans="1:32" ht="30" customHeight="1">
      <c r="A264" s="258"/>
      <c r="B264" s="258" t="s">
        <v>125</v>
      </c>
      <c r="C264" s="259">
        <f>SUM(Aizawl:Serchhip!C264)</f>
        <v>1814</v>
      </c>
      <c r="D264" s="260">
        <f>SUM(Aizawl:Serchhip!D264)</f>
        <v>12.699088400000001</v>
      </c>
      <c r="E264" s="259">
        <f>SUM(Aizawl:Serchhip!E264)</f>
        <v>0</v>
      </c>
      <c r="F264" s="260">
        <f>SUM(Aizawl:Serchhip!F264)</f>
        <v>0</v>
      </c>
      <c r="G264" s="261">
        <f t="shared" ref="G264:G326" si="135">E264/C264</f>
        <v>0</v>
      </c>
      <c r="H264" s="261">
        <f t="shared" ref="H264:H326" si="136">F264/D264</f>
        <v>0</v>
      </c>
      <c r="I264" s="259">
        <f t="shared" ref="I264:J324" si="137">C264-E264</f>
        <v>1814</v>
      </c>
      <c r="J264" s="260">
        <f t="shared" si="137"/>
        <v>12.699088400000001</v>
      </c>
      <c r="K264" s="259"/>
      <c r="L264" s="260"/>
      <c r="M264" s="259"/>
      <c r="N264" s="260"/>
      <c r="O264" s="313">
        <f>0.002*5</f>
        <v>0.01</v>
      </c>
      <c r="P264" s="259">
        <f>SUM(Aizawl:Serchhip!P264)</f>
        <v>2626</v>
      </c>
      <c r="Q264" s="260">
        <f>SUM(Aizawl:Serchhip!Q264)</f>
        <v>26.259999999999998</v>
      </c>
      <c r="R264" s="259">
        <f t="shared" ref="R264:S266" si="138">K264+M264+P264</f>
        <v>2626</v>
      </c>
      <c r="S264" s="260">
        <f t="shared" si="138"/>
        <v>26.259999999999998</v>
      </c>
      <c r="T264" s="259"/>
      <c r="U264" s="260"/>
      <c r="V264" s="259"/>
      <c r="W264" s="260"/>
      <c r="X264" s="313">
        <f>0.002*5</f>
        <v>0.01</v>
      </c>
      <c r="Y264" s="259">
        <f>SUM(Aizawl:Serchhip!Y264)</f>
        <v>2626</v>
      </c>
      <c r="Z264" s="259">
        <f>SUM(Aizawl:Serchhip!Z264)</f>
        <v>26.259999999999998</v>
      </c>
      <c r="AA264" s="259">
        <f>SUM(Aizawl:Serchhip!AA264)</f>
        <v>2626</v>
      </c>
      <c r="AB264" s="301">
        <f>SUM(Aizawl:Serchhip!AB264)</f>
        <v>26.259999999999998</v>
      </c>
      <c r="AC264" s="258" t="s">
        <v>378</v>
      </c>
      <c r="AD264" s="233" t="b">
        <f t="shared" ref="AD264:AD327" si="139">X264*Y264=Z264</f>
        <v>1</v>
      </c>
      <c r="AE264" s="233" t="b">
        <f t="shared" ref="AE264:AE327" si="140">U264+W264+Z264=AB264</f>
        <v>1</v>
      </c>
      <c r="AF264" s="280">
        <f t="shared" si="115"/>
        <v>26.26</v>
      </c>
    </row>
    <row r="265" spans="1:32" ht="28.5" customHeight="1">
      <c r="A265" s="258"/>
      <c r="B265" s="258" t="s">
        <v>173</v>
      </c>
      <c r="C265" s="259">
        <f>SUM(Aizawl:Serchhip!C265)</f>
        <v>2851</v>
      </c>
      <c r="D265" s="260">
        <f>SUM(Aizawl:Serchhip!D265)</f>
        <v>19.958710600000003</v>
      </c>
      <c r="E265" s="259">
        <f>SUM(Aizawl:Serchhip!E265)</f>
        <v>0</v>
      </c>
      <c r="F265" s="260">
        <f>SUM(Aizawl:Serchhip!F265)</f>
        <v>0</v>
      </c>
      <c r="G265" s="261">
        <f t="shared" si="135"/>
        <v>0</v>
      </c>
      <c r="H265" s="261">
        <f t="shared" si="136"/>
        <v>0</v>
      </c>
      <c r="I265" s="259">
        <f t="shared" si="137"/>
        <v>2851</v>
      </c>
      <c r="J265" s="260">
        <f t="shared" si="137"/>
        <v>19.958710600000003</v>
      </c>
      <c r="K265" s="259"/>
      <c r="L265" s="260"/>
      <c r="M265" s="259"/>
      <c r="N265" s="260"/>
      <c r="O265" s="313">
        <f>0.002*5</f>
        <v>0.01</v>
      </c>
      <c r="P265" s="259">
        <f>SUM(Aizawl:Serchhip!P265)</f>
        <v>3099</v>
      </c>
      <c r="Q265" s="260">
        <f>SUM(Aizawl:Serchhip!Q265)</f>
        <v>30.990000000000006</v>
      </c>
      <c r="R265" s="259">
        <f t="shared" si="138"/>
        <v>3099</v>
      </c>
      <c r="S265" s="260">
        <f t="shared" si="138"/>
        <v>30.990000000000006</v>
      </c>
      <c r="T265" s="259"/>
      <c r="U265" s="260"/>
      <c r="V265" s="259"/>
      <c r="W265" s="260"/>
      <c r="X265" s="313">
        <f>0.002*5</f>
        <v>0.01</v>
      </c>
      <c r="Y265" s="259">
        <f>SUM(Aizawl:Serchhip!Y265)</f>
        <v>3099</v>
      </c>
      <c r="Z265" s="259">
        <f>SUM(Aizawl:Serchhip!Z265)</f>
        <v>30.990000000000006</v>
      </c>
      <c r="AA265" s="259">
        <f>SUM(Aizawl:Serchhip!AA265)</f>
        <v>3099</v>
      </c>
      <c r="AB265" s="301">
        <f>SUM(Aizawl:Serchhip!AB265)</f>
        <v>30.990000000000006</v>
      </c>
      <c r="AC265" s="258" t="s">
        <v>378</v>
      </c>
      <c r="AD265" s="233" t="b">
        <f t="shared" si="139"/>
        <v>1</v>
      </c>
      <c r="AE265" s="233" t="b">
        <f t="shared" si="140"/>
        <v>1</v>
      </c>
      <c r="AF265" s="280">
        <f t="shared" si="115"/>
        <v>30.990000000000002</v>
      </c>
    </row>
    <row r="266" spans="1:32" ht="24" customHeight="1">
      <c r="A266" s="258"/>
      <c r="B266" s="258" t="s">
        <v>174</v>
      </c>
      <c r="C266" s="259">
        <f>SUM(Aizawl:Serchhip!C266)</f>
        <v>6708</v>
      </c>
      <c r="D266" s="260">
        <f>SUM(Aizawl:Serchhip!D266)</f>
        <v>46.960024799999999</v>
      </c>
      <c r="E266" s="259">
        <f>SUM(Aizawl:Serchhip!E266)</f>
        <v>0</v>
      </c>
      <c r="F266" s="260">
        <f>SUM(Aizawl:Serchhip!F266)</f>
        <v>0</v>
      </c>
      <c r="G266" s="261">
        <f t="shared" si="135"/>
        <v>0</v>
      </c>
      <c r="H266" s="261">
        <f t="shared" si="136"/>
        <v>0</v>
      </c>
      <c r="I266" s="259">
        <f t="shared" si="137"/>
        <v>6708</v>
      </c>
      <c r="J266" s="260">
        <f t="shared" si="137"/>
        <v>46.960024799999999</v>
      </c>
      <c r="K266" s="259"/>
      <c r="L266" s="260"/>
      <c r="M266" s="259"/>
      <c r="N266" s="260"/>
      <c r="O266" s="313">
        <f>0.002*5</f>
        <v>0.01</v>
      </c>
      <c r="P266" s="259">
        <f>SUM(Aizawl:Serchhip!P266)</f>
        <v>5727</v>
      </c>
      <c r="Q266" s="260">
        <f>SUM(Aizawl:Serchhip!Q266)</f>
        <v>57.27</v>
      </c>
      <c r="R266" s="259">
        <f t="shared" si="138"/>
        <v>5727</v>
      </c>
      <c r="S266" s="260">
        <f t="shared" si="138"/>
        <v>57.27</v>
      </c>
      <c r="T266" s="259"/>
      <c r="U266" s="260"/>
      <c r="V266" s="259"/>
      <c r="W266" s="260"/>
      <c r="X266" s="313">
        <f>0.002*5</f>
        <v>0.01</v>
      </c>
      <c r="Y266" s="259">
        <f>SUM(Aizawl:Serchhip!Y266)</f>
        <v>5727</v>
      </c>
      <c r="Z266" s="259">
        <f>SUM(Aizawl:Serchhip!Z266)</f>
        <v>57.27</v>
      </c>
      <c r="AA266" s="259">
        <f>SUM(Aizawl:Serchhip!AA266)</f>
        <v>5727</v>
      </c>
      <c r="AB266" s="301">
        <f>SUM(Aizawl:Serchhip!AB266)</f>
        <v>57.27</v>
      </c>
      <c r="AC266" s="258" t="s">
        <v>378</v>
      </c>
      <c r="AD266" s="233" t="b">
        <f t="shared" si="139"/>
        <v>1</v>
      </c>
      <c r="AE266" s="233" t="b">
        <f t="shared" si="140"/>
        <v>1</v>
      </c>
      <c r="AF266" s="280">
        <f t="shared" si="115"/>
        <v>57.27</v>
      </c>
    </row>
    <row r="267" spans="1:32" ht="21" customHeight="1">
      <c r="A267" s="258">
        <v>11.02</v>
      </c>
      <c r="B267" s="258" t="s">
        <v>175</v>
      </c>
      <c r="C267" s="259"/>
      <c r="D267" s="260"/>
      <c r="E267" s="259"/>
      <c r="F267" s="260"/>
      <c r="G267" s="261"/>
      <c r="H267" s="261"/>
      <c r="I267" s="259"/>
      <c r="J267" s="260"/>
      <c r="K267" s="259"/>
      <c r="L267" s="260"/>
      <c r="M267" s="259"/>
      <c r="N267" s="260"/>
      <c r="O267" s="259"/>
      <c r="P267" s="259"/>
      <c r="Q267" s="260"/>
      <c r="R267" s="259"/>
      <c r="S267" s="260"/>
      <c r="T267" s="259"/>
      <c r="U267" s="260"/>
      <c r="V267" s="259"/>
      <c r="W267" s="260"/>
      <c r="X267" s="259"/>
      <c r="Y267" s="259"/>
      <c r="Z267" s="260"/>
      <c r="AA267" s="259"/>
      <c r="AB267" s="301"/>
      <c r="AC267" s="258"/>
      <c r="AD267" s="233" t="b">
        <f t="shared" si="139"/>
        <v>1</v>
      </c>
      <c r="AE267" s="233" t="b">
        <f t="shared" si="140"/>
        <v>1</v>
      </c>
      <c r="AF267" s="280">
        <f t="shared" si="115"/>
        <v>0</v>
      </c>
    </row>
    <row r="268" spans="1:32" ht="22.5" customHeight="1">
      <c r="A268" s="258"/>
      <c r="B268" s="258" t="s">
        <v>125</v>
      </c>
      <c r="C268" s="259">
        <f>SUM(Aizawl:Serchhip!C268)</f>
        <v>1814</v>
      </c>
      <c r="D268" s="260">
        <f>SUM(Aizawl:Serchhip!D268)</f>
        <v>10.884362800000002</v>
      </c>
      <c r="E268" s="259">
        <f>SUM(Aizawl:Serchhip!E268)</f>
        <v>0</v>
      </c>
      <c r="F268" s="260">
        <f>SUM(Aizawl:Serchhip!F268)</f>
        <v>0</v>
      </c>
      <c r="G268" s="261">
        <f t="shared" si="135"/>
        <v>0</v>
      </c>
      <c r="H268" s="261">
        <f t="shared" si="136"/>
        <v>0</v>
      </c>
      <c r="I268" s="259">
        <f t="shared" si="137"/>
        <v>1814</v>
      </c>
      <c r="J268" s="260">
        <f t="shared" si="137"/>
        <v>10.884362800000002</v>
      </c>
      <c r="K268" s="259"/>
      <c r="L268" s="260"/>
      <c r="M268" s="259"/>
      <c r="N268" s="260"/>
      <c r="O268" s="313">
        <f>0.001*10</f>
        <v>0.01</v>
      </c>
      <c r="P268" s="259">
        <f>SUM(Aizawl:Serchhip!P268)</f>
        <v>2626</v>
      </c>
      <c r="Q268" s="260">
        <f>SUM(Aizawl:Serchhip!Q268)</f>
        <v>26.259999999999998</v>
      </c>
      <c r="R268" s="259">
        <f t="shared" ref="R268:R274" si="141">K268+M268+P268</f>
        <v>2626</v>
      </c>
      <c r="S268" s="301">
        <f t="shared" ref="S268:S274" si="142">L268+N268+Q268</f>
        <v>26.259999999999998</v>
      </c>
      <c r="T268" s="259"/>
      <c r="U268" s="260"/>
      <c r="V268" s="259"/>
      <c r="W268" s="260"/>
      <c r="X268" s="313">
        <f>0.001*10</f>
        <v>0.01</v>
      </c>
      <c r="Y268" s="259">
        <f>SUM(Aizawl:Serchhip!Y268)</f>
        <v>2626</v>
      </c>
      <c r="Z268" s="259">
        <f>SUM(Aizawl:Serchhip!Z268)</f>
        <v>26.259999999999998</v>
      </c>
      <c r="AA268" s="259">
        <f>SUM(Aizawl:Serchhip!AA268)</f>
        <v>2626</v>
      </c>
      <c r="AB268" s="301">
        <f>SUM(Aizawl:Serchhip!AB268)</f>
        <v>26.259999999999998</v>
      </c>
      <c r="AC268" s="258" t="s">
        <v>378</v>
      </c>
      <c r="AD268" s="233" t="b">
        <f t="shared" si="139"/>
        <v>1</v>
      </c>
      <c r="AE268" s="233" t="b">
        <f t="shared" si="140"/>
        <v>1</v>
      </c>
      <c r="AF268" s="280">
        <f t="shared" si="115"/>
        <v>26.26</v>
      </c>
    </row>
    <row r="269" spans="1:32" ht="33" customHeight="1">
      <c r="A269" s="258"/>
      <c r="B269" s="258" t="s">
        <v>173</v>
      </c>
      <c r="C269" s="259">
        <f>SUM(Aizawl:Serchhip!C269)</f>
        <v>2851</v>
      </c>
      <c r="D269" s="260">
        <f>SUM(Aizawl:Serchhip!D269)</f>
        <v>17.1065702</v>
      </c>
      <c r="E269" s="259">
        <f>SUM(Aizawl:Serchhip!E269)</f>
        <v>0</v>
      </c>
      <c r="F269" s="260">
        <f>SUM(Aizawl:Serchhip!F269)</f>
        <v>0</v>
      </c>
      <c r="G269" s="261">
        <f t="shared" si="135"/>
        <v>0</v>
      </c>
      <c r="H269" s="261">
        <f t="shared" si="136"/>
        <v>0</v>
      </c>
      <c r="I269" s="259">
        <f t="shared" si="137"/>
        <v>2851</v>
      </c>
      <c r="J269" s="260">
        <f t="shared" si="137"/>
        <v>17.1065702</v>
      </c>
      <c r="K269" s="259"/>
      <c r="L269" s="260"/>
      <c r="M269" s="259"/>
      <c r="N269" s="260"/>
      <c r="O269" s="313">
        <f>0.001*10</f>
        <v>0.01</v>
      </c>
      <c r="P269" s="259">
        <f>SUM(Aizawl:Serchhip!P269)</f>
        <v>3099</v>
      </c>
      <c r="Q269" s="260">
        <f>SUM(Aizawl:Serchhip!Q269)</f>
        <v>30.990000000000006</v>
      </c>
      <c r="R269" s="259">
        <f t="shared" si="141"/>
        <v>3099</v>
      </c>
      <c r="S269" s="301">
        <f t="shared" si="142"/>
        <v>30.990000000000006</v>
      </c>
      <c r="T269" s="259"/>
      <c r="U269" s="260"/>
      <c r="V269" s="259"/>
      <c r="W269" s="260"/>
      <c r="X269" s="313">
        <f>0.001*10</f>
        <v>0.01</v>
      </c>
      <c r="Y269" s="259">
        <f>SUM(Aizawl:Serchhip!Y269)</f>
        <v>3099</v>
      </c>
      <c r="Z269" s="259">
        <f>SUM(Aizawl:Serchhip!Z269)</f>
        <v>30.990000000000006</v>
      </c>
      <c r="AA269" s="259">
        <f>SUM(Aizawl:Serchhip!AA269)</f>
        <v>3099</v>
      </c>
      <c r="AB269" s="301">
        <f>SUM(Aizawl:Serchhip!AB269)</f>
        <v>30.990000000000006</v>
      </c>
      <c r="AC269" s="258" t="s">
        <v>378</v>
      </c>
      <c r="AD269" s="233" t="b">
        <f t="shared" si="139"/>
        <v>1</v>
      </c>
      <c r="AE269" s="233" t="b">
        <f t="shared" si="140"/>
        <v>1</v>
      </c>
      <c r="AF269" s="280">
        <f t="shared" si="115"/>
        <v>30.990000000000002</v>
      </c>
    </row>
    <row r="270" spans="1:32" ht="36" customHeight="1">
      <c r="A270" s="258"/>
      <c r="B270" s="258" t="s">
        <v>174</v>
      </c>
      <c r="C270" s="259">
        <f>SUM(Aizawl:Serchhip!C270)</f>
        <v>6708</v>
      </c>
      <c r="D270" s="260">
        <f>SUM(Aizawl:Serchhip!D270)</f>
        <v>40.249341599999994</v>
      </c>
      <c r="E270" s="259">
        <f>SUM(Aizawl:Serchhip!E270)</f>
        <v>0</v>
      </c>
      <c r="F270" s="260">
        <f>SUM(Aizawl:Serchhip!F270)</f>
        <v>0</v>
      </c>
      <c r="G270" s="261">
        <f t="shared" si="135"/>
        <v>0</v>
      </c>
      <c r="H270" s="261">
        <f t="shared" si="136"/>
        <v>0</v>
      </c>
      <c r="I270" s="259">
        <f t="shared" si="137"/>
        <v>6708</v>
      </c>
      <c r="J270" s="260">
        <f t="shared" si="137"/>
        <v>40.249341599999994</v>
      </c>
      <c r="K270" s="259"/>
      <c r="L270" s="260"/>
      <c r="M270" s="259"/>
      <c r="N270" s="260"/>
      <c r="O270" s="313">
        <f>0.001*10</f>
        <v>0.01</v>
      </c>
      <c r="P270" s="259">
        <f>SUM(Aizawl:Serchhip!P270)</f>
        <v>5727</v>
      </c>
      <c r="Q270" s="260">
        <f>SUM(Aizawl:Serchhip!Q270)</f>
        <v>57.27</v>
      </c>
      <c r="R270" s="259">
        <f t="shared" si="141"/>
        <v>5727</v>
      </c>
      <c r="S270" s="301">
        <f t="shared" si="142"/>
        <v>57.27</v>
      </c>
      <c r="T270" s="259"/>
      <c r="U270" s="260"/>
      <c r="V270" s="259"/>
      <c r="W270" s="260"/>
      <c r="X270" s="313">
        <f>0.001*10</f>
        <v>0.01</v>
      </c>
      <c r="Y270" s="259">
        <f>SUM(Aizawl:Serchhip!Y270)</f>
        <v>5727</v>
      </c>
      <c r="Z270" s="259">
        <f>SUM(Aizawl:Serchhip!Z270)</f>
        <v>57.27</v>
      </c>
      <c r="AA270" s="259">
        <f>SUM(Aizawl:Serchhip!AA270)</f>
        <v>5727</v>
      </c>
      <c r="AB270" s="301">
        <f>SUM(Aizawl:Serchhip!AB270)</f>
        <v>57.27</v>
      </c>
      <c r="AC270" s="258" t="s">
        <v>378</v>
      </c>
      <c r="AD270" s="233" t="b">
        <f t="shared" si="139"/>
        <v>1</v>
      </c>
      <c r="AE270" s="233" t="b">
        <f t="shared" si="140"/>
        <v>1</v>
      </c>
      <c r="AF270" s="280">
        <f t="shared" si="115"/>
        <v>57.27</v>
      </c>
    </row>
    <row r="271" spans="1:32" ht="30">
      <c r="A271" s="258">
        <v>11.03</v>
      </c>
      <c r="B271" s="258" t="s">
        <v>176</v>
      </c>
      <c r="C271" s="259">
        <f>SUM(Aizawl:Serchhip!C271)</f>
        <v>0</v>
      </c>
      <c r="D271" s="260">
        <f>SUM(Aizawl:Serchhip!D271)</f>
        <v>0</v>
      </c>
      <c r="E271" s="259">
        <f>SUM(Aizawl:Serchhip!E271)</f>
        <v>0</v>
      </c>
      <c r="F271" s="260">
        <f>SUM(Aizawl:Serchhip!F271)</f>
        <v>0</v>
      </c>
      <c r="G271" s="261" t="e">
        <f t="shared" si="135"/>
        <v>#DIV/0!</v>
      </c>
      <c r="H271" s="261" t="e">
        <f t="shared" si="136"/>
        <v>#DIV/0!</v>
      </c>
      <c r="I271" s="259">
        <f t="shared" si="137"/>
        <v>0</v>
      </c>
      <c r="J271" s="260">
        <f t="shared" si="137"/>
        <v>0</v>
      </c>
      <c r="K271" s="259"/>
      <c r="L271" s="260"/>
      <c r="M271" s="259"/>
      <c r="N271" s="260"/>
      <c r="O271" s="259">
        <f>0.002*30</f>
        <v>0.06</v>
      </c>
      <c r="P271" s="259">
        <f>SUM(Aizawl:Serchhip!P271)</f>
        <v>0</v>
      </c>
      <c r="Q271" s="260">
        <f>SUM(Aizawl:Serchhip!Q271)</f>
        <v>0</v>
      </c>
      <c r="R271" s="259">
        <f t="shared" si="141"/>
        <v>0</v>
      </c>
      <c r="S271" s="260">
        <f t="shared" si="142"/>
        <v>0</v>
      </c>
      <c r="T271" s="259"/>
      <c r="U271" s="260"/>
      <c r="V271" s="259"/>
      <c r="W271" s="260"/>
      <c r="X271" s="259">
        <f>0.002*30</f>
        <v>0.06</v>
      </c>
      <c r="Y271" s="259">
        <f>SUM(Aizawl:Serchhip!Y271)</f>
        <v>0</v>
      </c>
      <c r="Z271" s="259">
        <f>SUM(Aizawl:Serchhip!Z271)</f>
        <v>0</v>
      </c>
      <c r="AA271" s="259">
        <f>SUM(Aizawl:Serchhip!AA271)</f>
        <v>0</v>
      </c>
      <c r="AB271" s="260">
        <f>SUM(Aizawl:Serchhip!AB271)</f>
        <v>0</v>
      </c>
      <c r="AC271" s="258"/>
      <c r="AD271" s="233" t="b">
        <f t="shared" si="139"/>
        <v>1</v>
      </c>
      <c r="AE271" s="233" t="b">
        <f t="shared" si="140"/>
        <v>1</v>
      </c>
      <c r="AF271" s="280">
        <f t="shared" si="115"/>
        <v>0</v>
      </c>
    </row>
    <row r="272" spans="1:32">
      <c r="A272" s="258">
        <v>11.04</v>
      </c>
      <c r="B272" s="258" t="s">
        <v>177</v>
      </c>
      <c r="C272" s="259"/>
      <c r="D272" s="260"/>
      <c r="E272" s="259"/>
      <c r="F272" s="260"/>
      <c r="G272" s="261" t="e">
        <f t="shared" si="135"/>
        <v>#DIV/0!</v>
      </c>
      <c r="H272" s="261" t="e">
        <f t="shared" si="136"/>
        <v>#DIV/0!</v>
      </c>
      <c r="I272" s="259">
        <f t="shared" si="137"/>
        <v>0</v>
      </c>
      <c r="J272" s="260">
        <f t="shared" si="137"/>
        <v>0</v>
      </c>
      <c r="K272" s="259"/>
      <c r="L272" s="260"/>
      <c r="M272" s="259"/>
      <c r="N272" s="260"/>
      <c r="O272" s="259"/>
      <c r="P272" s="259"/>
      <c r="Q272" s="260"/>
      <c r="R272" s="259">
        <f t="shared" si="141"/>
        <v>0</v>
      </c>
      <c r="S272" s="260">
        <f t="shared" si="142"/>
        <v>0</v>
      </c>
      <c r="T272" s="259"/>
      <c r="U272" s="260"/>
      <c r="V272" s="259"/>
      <c r="W272" s="260"/>
      <c r="X272" s="259"/>
      <c r="Y272" s="259">
        <f>SUM(Aizawl:Serchhip!Y272)</f>
        <v>0</v>
      </c>
      <c r="Z272" s="259">
        <f>SUM(Aizawl:Serchhip!Z272)</f>
        <v>0</v>
      </c>
      <c r="AA272" s="259">
        <f>SUM(Aizawl:Serchhip!AA272)</f>
        <v>0</v>
      </c>
      <c r="AB272" s="260">
        <f>SUM(Aizawl:Serchhip!AB272)</f>
        <v>0</v>
      </c>
      <c r="AC272" s="258"/>
      <c r="AD272" s="233" t="b">
        <f t="shared" si="139"/>
        <v>1</v>
      </c>
      <c r="AE272" s="233" t="b">
        <f t="shared" si="140"/>
        <v>1</v>
      </c>
      <c r="AF272" s="280">
        <f t="shared" si="115"/>
        <v>0</v>
      </c>
    </row>
    <row r="273" spans="1:32" ht="45">
      <c r="A273" s="258"/>
      <c r="B273" s="258" t="s">
        <v>178</v>
      </c>
      <c r="C273" s="259">
        <f>SUM(Aizawl:Serchhip!C273)</f>
        <v>0</v>
      </c>
      <c r="D273" s="260">
        <f>SUM(Aizawl:Serchhip!D273)</f>
        <v>0</v>
      </c>
      <c r="E273" s="259">
        <f>SUM(Aizawl:Serchhip!E273)</f>
        <v>0</v>
      </c>
      <c r="F273" s="260">
        <f>SUM(Aizawl:Serchhip!F273)</f>
        <v>0</v>
      </c>
      <c r="G273" s="261" t="e">
        <f t="shared" si="135"/>
        <v>#DIV/0!</v>
      </c>
      <c r="H273" s="261" t="e">
        <f t="shared" si="136"/>
        <v>#DIV/0!</v>
      </c>
      <c r="I273" s="259">
        <f t="shared" si="137"/>
        <v>0</v>
      </c>
      <c r="J273" s="260">
        <f t="shared" si="137"/>
        <v>0</v>
      </c>
      <c r="K273" s="259"/>
      <c r="L273" s="260"/>
      <c r="M273" s="259"/>
      <c r="N273" s="260"/>
      <c r="O273" s="259">
        <v>0.06</v>
      </c>
      <c r="P273" s="259">
        <f>SUM(Aizawl:Serchhip!P273)</f>
        <v>0</v>
      </c>
      <c r="Q273" s="260">
        <f>SUM(Aizawl:Serchhip!Q273)</f>
        <v>0</v>
      </c>
      <c r="R273" s="259">
        <f t="shared" si="141"/>
        <v>0</v>
      </c>
      <c r="S273" s="260">
        <f t="shared" si="142"/>
        <v>0</v>
      </c>
      <c r="T273" s="259"/>
      <c r="U273" s="260"/>
      <c r="V273" s="259"/>
      <c r="W273" s="260"/>
      <c r="X273" s="259">
        <v>0.06</v>
      </c>
      <c r="Y273" s="259">
        <f>SUM(Aizawl:Serchhip!Y273)</f>
        <v>0</v>
      </c>
      <c r="Z273" s="259">
        <f>SUM(Aizawl:Serchhip!Z273)</f>
        <v>0</v>
      </c>
      <c r="AA273" s="259">
        <f>SUM(Aizawl:Serchhip!AA273)</f>
        <v>0</v>
      </c>
      <c r="AB273" s="260">
        <f>SUM(Aizawl:Serchhip!AB273)</f>
        <v>0</v>
      </c>
      <c r="AC273" s="258"/>
      <c r="AD273" s="233" t="b">
        <f t="shared" si="139"/>
        <v>1</v>
      </c>
      <c r="AE273" s="233" t="b">
        <f t="shared" si="140"/>
        <v>1</v>
      </c>
      <c r="AF273" s="280">
        <f t="shared" si="115"/>
        <v>0</v>
      </c>
    </row>
    <row r="274" spans="1:32" ht="45">
      <c r="A274" s="258"/>
      <c r="B274" s="258" t="s">
        <v>179</v>
      </c>
      <c r="C274" s="259">
        <f>SUM(Aizawl:Serchhip!C274)</f>
        <v>0</v>
      </c>
      <c r="D274" s="260">
        <f>SUM(Aizawl:Serchhip!D274)</f>
        <v>0</v>
      </c>
      <c r="E274" s="259">
        <f>SUM(Aizawl:Serchhip!E274)</f>
        <v>0</v>
      </c>
      <c r="F274" s="260">
        <f>SUM(Aizawl:Serchhip!F274)</f>
        <v>0</v>
      </c>
      <c r="G274" s="261" t="e">
        <f t="shared" si="135"/>
        <v>#DIV/0!</v>
      </c>
      <c r="H274" s="261" t="e">
        <f t="shared" si="136"/>
        <v>#DIV/0!</v>
      </c>
      <c r="I274" s="259">
        <f t="shared" si="137"/>
        <v>0</v>
      </c>
      <c r="J274" s="260">
        <f t="shared" si="137"/>
        <v>0</v>
      </c>
      <c r="K274" s="259"/>
      <c r="L274" s="260"/>
      <c r="M274" s="259"/>
      <c r="N274" s="260"/>
      <c r="O274" s="259">
        <v>0.06</v>
      </c>
      <c r="P274" s="259">
        <f>SUM(Aizawl:Serchhip!P274)</f>
        <v>0</v>
      </c>
      <c r="Q274" s="260">
        <f>SUM(Aizawl:Serchhip!Q274)</f>
        <v>0</v>
      </c>
      <c r="R274" s="259">
        <f t="shared" si="141"/>
        <v>0</v>
      </c>
      <c r="S274" s="260">
        <f t="shared" si="142"/>
        <v>0</v>
      </c>
      <c r="T274" s="259"/>
      <c r="U274" s="260"/>
      <c r="V274" s="259"/>
      <c r="W274" s="260"/>
      <c r="X274" s="259">
        <v>0.06</v>
      </c>
      <c r="Y274" s="259">
        <f>SUM(Aizawl:Serchhip!Y274)</f>
        <v>0</v>
      </c>
      <c r="Z274" s="259">
        <f>SUM(Aizawl:Serchhip!Z274)</f>
        <v>0</v>
      </c>
      <c r="AA274" s="259">
        <f>SUM(Aizawl:Serchhip!AA274)</f>
        <v>0</v>
      </c>
      <c r="AB274" s="260">
        <f>SUM(Aizawl:Serchhip!AB274)</f>
        <v>0</v>
      </c>
      <c r="AC274" s="258"/>
      <c r="AD274" s="233" t="b">
        <f t="shared" si="139"/>
        <v>1</v>
      </c>
      <c r="AE274" s="233" t="b">
        <f t="shared" si="140"/>
        <v>1</v>
      </c>
      <c r="AF274" s="280">
        <f t="shared" si="115"/>
        <v>0</v>
      </c>
    </row>
    <row r="275" spans="1:32" s="307" customFormat="1">
      <c r="A275" s="303"/>
      <c r="B275" s="303" t="s">
        <v>180</v>
      </c>
      <c r="C275" s="304"/>
      <c r="D275" s="305"/>
      <c r="E275" s="304"/>
      <c r="F275" s="305"/>
      <c r="G275" s="261"/>
      <c r="H275" s="261"/>
      <c r="I275" s="304"/>
      <c r="J275" s="305"/>
      <c r="K275" s="304"/>
      <c r="L275" s="305"/>
      <c r="M275" s="304"/>
      <c r="N275" s="305"/>
      <c r="O275" s="304"/>
      <c r="P275" s="304"/>
      <c r="Q275" s="305"/>
      <c r="R275" s="304"/>
      <c r="S275" s="305"/>
      <c r="T275" s="304"/>
      <c r="U275" s="305"/>
      <c r="V275" s="304"/>
      <c r="W275" s="305"/>
      <c r="X275" s="304"/>
      <c r="Y275" s="304"/>
      <c r="Z275" s="305"/>
      <c r="AA275" s="304"/>
      <c r="AB275" s="305"/>
      <c r="AC275" s="303"/>
      <c r="AD275" s="233" t="b">
        <f t="shared" si="139"/>
        <v>1</v>
      </c>
      <c r="AE275" s="233" t="b">
        <f t="shared" si="140"/>
        <v>1</v>
      </c>
      <c r="AF275" s="280">
        <f t="shared" si="115"/>
        <v>0</v>
      </c>
    </row>
    <row r="276" spans="1:32" ht="73.5" customHeight="1">
      <c r="A276" s="258">
        <v>11.05</v>
      </c>
      <c r="B276" s="258" t="s">
        <v>181</v>
      </c>
      <c r="C276" s="259">
        <f>SUM(Aizawl:Serchhip!C276)</f>
        <v>0</v>
      </c>
      <c r="D276" s="260">
        <f>SUM(Aizawl:Serchhip!D276)</f>
        <v>0</v>
      </c>
      <c r="E276" s="259">
        <f>SUM(Aizawl:Serchhip!E276)</f>
        <v>0</v>
      </c>
      <c r="F276" s="260">
        <f>SUM(Aizawl:Serchhip!F276)</f>
        <v>0</v>
      </c>
      <c r="G276" s="261" t="e">
        <f t="shared" si="135"/>
        <v>#DIV/0!</v>
      </c>
      <c r="H276" s="261" t="e">
        <f t="shared" si="136"/>
        <v>#DIV/0!</v>
      </c>
      <c r="I276" s="259">
        <f t="shared" si="137"/>
        <v>0</v>
      </c>
      <c r="J276" s="260">
        <f t="shared" si="137"/>
        <v>0</v>
      </c>
      <c r="K276" s="259"/>
      <c r="L276" s="260"/>
      <c r="M276" s="259"/>
      <c r="N276" s="260"/>
      <c r="O276" s="259"/>
      <c r="P276" s="259">
        <f>SUM(Aizawl:Serchhip!P276)</f>
        <v>0</v>
      </c>
      <c r="Q276" s="260">
        <f>SUM(Aizawl:Serchhip!Q276)</f>
        <v>0</v>
      </c>
      <c r="R276" s="259">
        <f t="shared" ref="R276:S279" si="143">K276+M276+P276</f>
        <v>0</v>
      </c>
      <c r="S276" s="260">
        <f t="shared" si="143"/>
        <v>0</v>
      </c>
      <c r="T276" s="259"/>
      <c r="U276" s="260"/>
      <c r="V276" s="259"/>
      <c r="W276" s="260"/>
      <c r="X276" s="259"/>
      <c r="Y276" s="259">
        <f>SUM(Aizawl:Serchhip!Y276)</f>
        <v>0</v>
      </c>
      <c r="Z276" s="259">
        <f>SUM(Aizawl:Serchhip!Z276)</f>
        <v>0</v>
      </c>
      <c r="AA276" s="259">
        <f>SUM(Aizawl:Serchhip!AA276)</f>
        <v>0</v>
      </c>
      <c r="AB276" s="260">
        <f>SUM(Aizawl:Serchhip!AB276)</f>
        <v>0</v>
      </c>
      <c r="AC276" s="258"/>
      <c r="AD276" s="233" t="b">
        <f t="shared" si="139"/>
        <v>1</v>
      </c>
      <c r="AE276" s="233" t="b">
        <f t="shared" si="140"/>
        <v>1</v>
      </c>
      <c r="AF276" s="280">
        <f t="shared" si="115"/>
        <v>0</v>
      </c>
    </row>
    <row r="277" spans="1:32" ht="33" customHeight="1">
      <c r="A277" s="258"/>
      <c r="B277" s="258" t="s">
        <v>125</v>
      </c>
      <c r="C277" s="259">
        <f>SUM(Aizawl:Serchhip!C277)</f>
        <v>80</v>
      </c>
      <c r="D277" s="260">
        <f>SUM(Aizawl:Serchhip!D277)</f>
        <v>0.56000000000000005</v>
      </c>
      <c r="E277" s="259">
        <f>SUM(Aizawl:Serchhip!E277)</f>
        <v>0</v>
      </c>
      <c r="F277" s="260">
        <f>SUM(Aizawl:Serchhip!F277)</f>
        <v>0</v>
      </c>
      <c r="G277" s="261">
        <f t="shared" si="135"/>
        <v>0</v>
      </c>
      <c r="H277" s="261">
        <f t="shared" si="136"/>
        <v>0</v>
      </c>
      <c r="I277" s="259">
        <f t="shared" si="137"/>
        <v>80</v>
      </c>
      <c r="J277" s="260">
        <f t="shared" si="137"/>
        <v>0.56000000000000005</v>
      </c>
      <c r="K277" s="259"/>
      <c r="L277" s="260"/>
      <c r="M277" s="259"/>
      <c r="N277" s="260"/>
      <c r="O277" s="314">
        <v>0.02</v>
      </c>
      <c r="P277" s="259">
        <f>SUM(Aizawl:Serchhip!P277)</f>
        <v>80</v>
      </c>
      <c r="Q277" s="259">
        <f>SUM(Aizawl:Serchhip!Q277)</f>
        <v>1.5999999999999999</v>
      </c>
      <c r="R277" s="259">
        <f t="shared" si="143"/>
        <v>80</v>
      </c>
      <c r="S277" s="260">
        <f t="shared" si="143"/>
        <v>1.5999999999999999</v>
      </c>
      <c r="T277" s="259"/>
      <c r="U277" s="260"/>
      <c r="V277" s="259"/>
      <c r="W277" s="260"/>
      <c r="X277" s="313">
        <v>0.02</v>
      </c>
      <c r="Y277" s="259">
        <f>SUM(Aizawl:Serchhip!Y277)</f>
        <v>80</v>
      </c>
      <c r="Z277" s="301">
        <f>SUM(Aizawl:Serchhip!Z277)</f>
        <v>1.5999999999999999</v>
      </c>
      <c r="AA277" s="259">
        <f>SUM(Aizawl:Serchhip!AA277)</f>
        <v>80</v>
      </c>
      <c r="AB277" s="301">
        <f>SUM(Aizawl:Serchhip!AB277)</f>
        <v>1.5999999999999999</v>
      </c>
      <c r="AC277" s="258" t="s">
        <v>378</v>
      </c>
      <c r="AD277" s="233" t="b">
        <f t="shared" si="139"/>
        <v>1</v>
      </c>
      <c r="AE277" s="233" t="b">
        <f t="shared" si="140"/>
        <v>1</v>
      </c>
      <c r="AF277" s="280">
        <f t="shared" si="115"/>
        <v>1.6</v>
      </c>
    </row>
    <row r="278" spans="1:32" ht="33" customHeight="1">
      <c r="A278" s="258"/>
      <c r="B278" s="258" t="s">
        <v>173</v>
      </c>
      <c r="C278" s="259">
        <f>SUM(Aizawl:Serchhip!C278)</f>
        <v>80</v>
      </c>
      <c r="D278" s="260">
        <f>SUM(Aizawl:Serchhip!D278)</f>
        <v>0.56000000000000005</v>
      </c>
      <c r="E278" s="259">
        <f>SUM(Aizawl:Serchhip!E278)</f>
        <v>0</v>
      </c>
      <c r="F278" s="260">
        <f>SUM(Aizawl:Serchhip!F278)</f>
        <v>0</v>
      </c>
      <c r="G278" s="261">
        <f t="shared" si="135"/>
        <v>0</v>
      </c>
      <c r="H278" s="261">
        <f t="shared" si="136"/>
        <v>0</v>
      </c>
      <c r="I278" s="259">
        <f t="shared" si="137"/>
        <v>80</v>
      </c>
      <c r="J278" s="260">
        <f t="shared" si="137"/>
        <v>0.56000000000000005</v>
      </c>
      <c r="K278" s="259"/>
      <c r="L278" s="260"/>
      <c r="M278" s="259"/>
      <c r="N278" s="260"/>
      <c r="O278" s="314">
        <v>0.02</v>
      </c>
      <c r="P278" s="259">
        <f>SUM(Aizawl:Serchhip!P278)</f>
        <v>80</v>
      </c>
      <c r="Q278" s="259">
        <f>SUM(Aizawl:Serchhip!Q278)</f>
        <v>1.5999999999999999</v>
      </c>
      <c r="R278" s="259">
        <f t="shared" si="143"/>
        <v>80</v>
      </c>
      <c r="S278" s="260">
        <f t="shared" si="143"/>
        <v>1.5999999999999999</v>
      </c>
      <c r="T278" s="259"/>
      <c r="U278" s="260"/>
      <c r="V278" s="259"/>
      <c r="W278" s="260"/>
      <c r="X278" s="313">
        <v>0.02</v>
      </c>
      <c r="Y278" s="259">
        <f>SUM(Aizawl:Serchhip!Y278)</f>
        <v>80</v>
      </c>
      <c r="Z278" s="301">
        <f>SUM(Aizawl:Serchhip!Z278)</f>
        <v>1.5999999999999999</v>
      </c>
      <c r="AA278" s="259">
        <f>SUM(Aizawl:Serchhip!AA278)</f>
        <v>80</v>
      </c>
      <c r="AB278" s="301">
        <f>SUM(Aizawl:Serchhip!AB278)</f>
        <v>1.5999999999999999</v>
      </c>
      <c r="AC278" s="258" t="s">
        <v>378</v>
      </c>
      <c r="AD278" s="233" t="b">
        <f t="shared" si="139"/>
        <v>1</v>
      </c>
      <c r="AE278" s="233" t="b">
        <f t="shared" si="140"/>
        <v>1</v>
      </c>
      <c r="AF278" s="280">
        <f t="shared" si="115"/>
        <v>1.6</v>
      </c>
    </row>
    <row r="279" spans="1:32" ht="33" customHeight="1">
      <c r="A279" s="258"/>
      <c r="B279" s="258" t="s">
        <v>174</v>
      </c>
      <c r="C279" s="259">
        <f>SUM(Aizawl:Serchhip!C279)</f>
        <v>96</v>
      </c>
      <c r="D279" s="260">
        <f>SUM(Aizawl:Serchhip!D279)</f>
        <v>0.67199999999999993</v>
      </c>
      <c r="E279" s="259">
        <f>SUM(Aizawl:Serchhip!E279)</f>
        <v>0</v>
      </c>
      <c r="F279" s="260">
        <f>SUM(Aizawl:Serchhip!F279)</f>
        <v>0</v>
      </c>
      <c r="G279" s="261">
        <f t="shared" si="135"/>
        <v>0</v>
      </c>
      <c r="H279" s="261">
        <f t="shared" si="136"/>
        <v>0</v>
      </c>
      <c r="I279" s="259">
        <f t="shared" si="137"/>
        <v>96</v>
      </c>
      <c r="J279" s="260">
        <f t="shared" si="137"/>
        <v>0.67199999999999993</v>
      </c>
      <c r="K279" s="259"/>
      <c r="L279" s="260"/>
      <c r="M279" s="259"/>
      <c r="N279" s="260"/>
      <c r="O279" s="314">
        <v>0.02</v>
      </c>
      <c r="P279" s="259">
        <f>SUM(Aizawl:Serchhip!P279)</f>
        <v>96</v>
      </c>
      <c r="Q279" s="259">
        <f>SUM(Aizawl:Serchhip!Q279)</f>
        <v>1.92</v>
      </c>
      <c r="R279" s="259">
        <f t="shared" si="143"/>
        <v>96</v>
      </c>
      <c r="S279" s="260">
        <f t="shared" si="143"/>
        <v>1.92</v>
      </c>
      <c r="T279" s="259"/>
      <c r="U279" s="260"/>
      <c r="V279" s="259"/>
      <c r="W279" s="260"/>
      <c r="X279" s="313">
        <v>0.02</v>
      </c>
      <c r="Y279" s="259">
        <f>SUM(Aizawl:Serchhip!Y279)</f>
        <v>96</v>
      </c>
      <c r="Z279" s="301">
        <f>SUM(Aizawl:Serchhip!Z279)</f>
        <v>1.92</v>
      </c>
      <c r="AA279" s="259">
        <f>SUM(Aizawl:Serchhip!AA279)</f>
        <v>96</v>
      </c>
      <c r="AB279" s="301">
        <f>SUM(Aizawl:Serchhip!AB279)</f>
        <v>1.92</v>
      </c>
      <c r="AC279" s="258" t="s">
        <v>378</v>
      </c>
      <c r="AD279" s="233" t="b">
        <f t="shared" si="139"/>
        <v>1</v>
      </c>
      <c r="AE279" s="233" t="b">
        <f t="shared" si="140"/>
        <v>1</v>
      </c>
      <c r="AF279" s="280">
        <f t="shared" si="115"/>
        <v>1.92</v>
      </c>
    </row>
    <row r="280" spans="1:32" s="307" customFormat="1">
      <c r="A280" s="303"/>
      <c r="B280" s="303" t="s">
        <v>182</v>
      </c>
      <c r="C280" s="259"/>
      <c r="D280" s="260"/>
      <c r="E280" s="259"/>
      <c r="F280" s="260"/>
      <c r="G280" s="261"/>
      <c r="H280" s="261"/>
      <c r="I280" s="304"/>
      <c r="J280" s="305"/>
      <c r="K280" s="304"/>
      <c r="L280" s="305"/>
      <c r="M280" s="304"/>
      <c r="N280" s="305"/>
      <c r="O280" s="304"/>
      <c r="P280" s="304"/>
      <c r="Q280" s="305"/>
      <c r="R280" s="304"/>
      <c r="S280" s="305"/>
      <c r="T280" s="304"/>
      <c r="U280" s="305"/>
      <c r="V280" s="304"/>
      <c r="W280" s="305"/>
      <c r="X280" s="304"/>
      <c r="Y280" s="304"/>
      <c r="Z280" s="305"/>
      <c r="AA280" s="304"/>
      <c r="AB280" s="305"/>
      <c r="AC280" s="303"/>
      <c r="AD280" s="233" t="b">
        <f t="shared" si="139"/>
        <v>1</v>
      </c>
      <c r="AE280" s="233" t="b">
        <f t="shared" si="140"/>
        <v>1</v>
      </c>
      <c r="AF280" s="280">
        <f t="shared" si="115"/>
        <v>0</v>
      </c>
    </row>
    <row r="281" spans="1:32" ht="36" customHeight="1">
      <c r="A281" s="258">
        <v>11.06</v>
      </c>
      <c r="B281" s="258" t="s">
        <v>183</v>
      </c>
      <c r="C281" s="259">
        <f>SUM(Aizawl:Serchhip!C281)</f>
        <v>30</v>
      </c>
      <c r="D281" s="260">
        <f>SUM(Aizawl:Serchhip!D281)</f>
        <v>0.60000000000000009</v>
      </c>
      <c r="E281" s="259">
        <f>SUM(Aizawl:Serchhip!E281)</f>
        <v>0</v>
      </c>
      <c r="F281" s="260">
        <f>SUM(Aizawl:Serchhip!F281)</f>
        <v>0</v>
      </c>
      <c r="G281" s="261">
        <f t="shared" si="135"/>
        <v>0</v>
      </c>
      <c r="H281" s="261">
        <f t="shared" si="136"/>
        <v>0</v>
      </c>
      <c r="I281" s="259">
        <f t="shared" si="137"/>
        <v>30</v>
      </c>
      <c r="J281" s="260">
        <f t="shared" si="137"/>
        <v>0.60000000000000009</v>
      </c>
      <c r="K281" s="259"/>
      <c r="L281" s="260"/>
      <c r="M281" s="259"/>
      <c r="N281" s="260"/>
      <c r="O281" s="313">
        <v>0.02</v>
      </c>
      <c r="P281" s="259">
        <f>SUM(Aizawl:Serchhip!P281)</f>
        <v>50</v>
      </c>
      <c r="Q281" s="260">
        <f>SUM(Aizawl:Serchhip!Q281)</f>
        <v>1</v>
      </c>
      <c r="R281" s="259">
        <f>K281+M281+P281</f>
        <v>50</v>
      </c>
      <c r="S281" s="260">
        <f>L281+N281+Q281</f>
        <v>1</v>
      </c>
      <c r="T281" s="259"/>
      <c r="U281" s="260"/>
      <c r="V281" s="259"/>
      <c r="W281" s="260"/>
      <c r="X281" s="313">
        <v>0.02</v>
      </c>
      <c r="Y281" s="259">
        <f>SUM(Aizawl:Serchhip!Y281)</f>
        <v>50</v>
      </c>
      <c r="Z281" s="259">
        <f>SUM(Aizawl:Serchhip!Z281)</f>
        <v>1</v>
      </c>
      <c r="AA281" s="259">
        <f>SUM(Aizawl:Serchhip!AA281)</f>
        <v>50</v>
      </c>
      <c r="AB281" s="301">
        <f>SUM(Aizawl:Serchhip!AB281)</f>
        <v>1</v>
      </c>
      <c r="AC281" s="258" t="s">
        <v>378</v>
      </c>
      <c r="AD281" s="233" t="b">
        <f t="shared" si="139"/>
        <v>1</v>
      </c>
      <c r="AE281" s="233" t="b">
        <f t="shared" si="140"/>
        <v>1</v>
      </c>
      <c r="AF281" s="280">
        <f>Y281*X281</f>
        <v>1</v>
      </c>
    </row>
    <row r="282" spans="1:32" ht="36" customHeight="1">
      <c r="A282" s="258">
        <v>11.07</v>
      </c>
      <c r="B282" s="258" t="s">
        <v>184</v>
      </c>
      <c r="C282" s="259">
        <f>SUM(Aizawl:Serchhip!C282)</f>
        <v>500</v>
      </c>
      <c r="D282" s="260">
        <f>SUM(Aizawl:Serchhip!D282)</f>
        <v>8</v>
      </c>
      <c r="E282" s="259">
        <f>SUM(Aizawl:Serchhip!E282)</f>
        <v>0</v>
      </c>
      <c r="F282" s="260">
        <f>SUM(Aizawl:Serchhip!F282)</f>
        <v>0</v>
      </c>
      <c r="G282" s="261">
        <f t="shared" si="135"/>
        <v>0</v>
      </c>
      <c r="H282" s="261">
        <f t="shared" si="136"/>
        <v>0</v>
      </c>
      <c r="I282" s="259">
        <f t="shared" si="137"/>
        <v>500</v>
      </c>
      <c r="J282" s="260">
        <f t="shared" si="137"/>
        <v>8</v>
      </c>
      <c r="K282" s="259"/>
      <c r="L282" s="260"/>
      <c r="M282" s="259"/>
      <c r="N282" s="260"/>
      <c r="O282" s="313">
        <v>1.6E-2</v>
      </c>
      <c r="P282" s="259">
        <f>SUM(Aizawl:Serchhip!P282)</f>
        <v>1200</v>
      </c>
      <c r="Q282" s="260">
        <f>SUM(Aizawl:Serchhip!Q282)</f>
        <v>19.2</v>
      </c>
      <c r="R282" s="259">
        <f>K282+M282+P282</f>
        <v>1200</v>
      </c>
      <c r="S282" s="260">
        <f>L282+N282+Q282</f>
        <v>19.2</v>
      </c>
      <c r="T282" s="259"/>
      <c r="U282" s="260"/>
      <c r="V282" s="259"/>
      <c r="W282" s="260"/>
      <c r="X282" s="313">
        <v>1.6E-2</v>
      </c>
      <c r="Y282" s="259">
        <f>SUM(Aizawl:Serchhip!Y282)</f>
        <v>1200</v>
      </c>
      <c r="Z282" s="301">
        <f>SUM(Aizawl:Serchhip!Z282)</f>
        <v>19.2</v>
      </c>
      <c r="AA282" s="259">
        <f>SUM(Aizawl:Serchhip!AA282)</f>
        <v>1200</v>
      </c>
      <c r="AB282" s="301">
        <f>SUM(Aizawl:Serchhip!AB282)</f>
        <v>19.2</v>
      </c>
      <c r="AC282" s="258" t="s">
        <v>378</v>
      </c>
      <c r="AD282" s="233" t="b">
        <f t="shared" si="139"/>
        <v>1</v>
      </c>
      <c r="AE282" s="233" t="b">
        <f t="shared" si="140"/>
        <v>1</v>
      </c>
      <c r="AF282" s="280">
        <f>Y282*X282</f>
        <v>19.2</v>
      </c>
    </row>
    <row r="283" spans="1:32" s="307" customFormat="1">
      <c r="A283" s="303"/>
      <c r="B283" s="303" t="s">
        <v>108</v>
      </c>
      <c r="C283" s="304">
        <f>SUM(C263:C282)</f>
        <v>23532</v>
      </c>
      <c r="D283" s="305">
        <f>SUM(D263:D282)</f>
        <v>158.25009840000001</v>
      </c>
      <c r="E283" s="304">
        <f>SUM(E263:E282)</f>
        <v>0</v>
      </c>
      <c r="F283" s="305">
        <f>SUM(F263:F282)</f>
        <v>0</v>
      </c>
      <c r="G283" s="306">
        <f t="shared" si="135"/>
        <v>0</v>
      </c>
      <c r="H283" s="306">
        <f t="shared" si="136"/>
        <v>0</v>
      </c>
      <c r="I283" s="304">
        <f t="shared" ref="I283:N283" si="144">SUM(I263:I282)</f>
        <v>23532</v>
      </c>
      <c r="J283" s="305">
        <f t="shared" si="144"/>
        <v>158.25009840000001</v>
      </c>
      <c r="K283" s="304">
        <f t="shared" si="144"/>
        <v>0</v>
      </c>
      <c r="L283" s="305">
        <f t="shared" si="144"/>
        <v>0</v>
      </c>
      <c r="M283" s="304">
        <f t="shared" si="144"/>
        <v>0</v>
      </c>
      <c r="N283" s="305">
        <f t="shared" si="144"/>
        <v>0</v>
      </c>
      <c r="O283" s="304"/>
      <c r="P283" s="304">
        <f t="shared" ref="P283:W283" si="145">SUM(P263:P282)</f>
        <v>24410</v>
      </c>
      <c r="Q283" s="305">
        <f t="shared" si="145"/>
        <v>254.35999999999999</v>
      </c>
      <c r="R283" s="304">
        <f t="shared" si="145"/>
        <v>24410</v>
      </c>
      <c r="S283" s="305">
        <f t="shared" si="145"/>
        <v>254.35999999999999</v>
      </c>
      <c r="T283" s="304">
        <f t="shared" si="145"/>
        <v>0</v>
      </c>
      <c r="U283" s="305">
        <f t="shared" si="145"/>
        <v>0</v>
      </c>
      <c r="V283" s="304">
        <f t="shared" si="145"/>
        <v>0</v>
      </c>
      <c r="W283" s="305">
        <f t="shared" si="145"/>
        <v>0</v>
      </c>
      <c r="X283" s="304"/>
      <c r="Y283" s="304">
        <f>SUM(Y263:Y282)</f>
        <v>24410</v>
      </c>
      <c r="Z283" s="305">
        <f>SUM(Z263:Z282)</f>
        <v>254.35999999999999</v>
      </c>
      <c r="AA283" s="304">
        <f>SUM(AA263:AA282)</f>
        <v>24410</v>
      </c>
      <c r="AB283" s="312">
        <f>SUM(AB263:AB282)</f>
        <v>254.35999999999999</v>
      </c>
      <c r="AC283" s="303"/>
      <c r="AD283" s="233" t="b">
        <f t="shared" si="139"/>
        <v>0</v>
      </c>
      <c r="AE283" s="233" t="b">
        <f t="shared" si="140"/>
        <v>1</v>
      </c>
      <c r="AF283" s="280">
        <f>Y283*X283</f>
        <v>0</v>
      </c>
    </row>
    <row r="284" spans="1:32" s="307" customFormat="1" ht="28.5">
      <c r="A284" s="303">
        <v>12</v>
      </c>
      <c r="B284" s="303" t="s">
        <v>185</v>
      </c>
      <c r="C284" s="304"/>
      <c r="D284" s="305"/>
      <c r="E284" s="304"/>
      <c r="F284" s="305"/>
      <c r="G284" s="261"/>
      <c r="H284" s="261"/>
      <c r="I284" s="304"/>
      <c r="J284" s="305"/>
      <c r="K284" s="304"/>
      <c r="L284" s="305"/>
      <c r="M284" s="304"/>
      <c r="N284" s="305"/>
      <c r="O284" s="304"/>
      <c r="P284" s="304"/>
      <c r="Q284" s="305"/>
      <c r="R284" s="304"/>
      <c r="S284" s="305"/>
      <c r="T284" s="304"/>
      <c r="U284" s="305"/>
      <c r="V284" s="304"/>
      <c r="W284" s="305"/>
      <c r="X284" s="304"/>
      <c r="Y284" s="304"/>
      <c r="Z284" s="305"/>
      <c r="AA284" s="304"/>
      <c r="AB284" s="305"/>
      <c r="AC284" s="303"/>
      <c r="AD284" s="233" t="b">
        <f t="shared" si="139"/>
        <v>1</v>
      </c>
      <c r="AE284" s="233" t="b">
        <f t="shared" si="140"/>
        <v>1</v>
      </c>
      <c r="AF284" s="280">
        <f>Y284*X284</f>
        <v>0</v>
      </c>
    </row>
    <row r="285" spans="1:32">
      <c r="A285" s="258">
        <v>12.01</v>
      </c>
      <c r="B285" s="258" t="s">
        <v>186</v>
      </c>
      <c r="C285" s="259"/>
      <c r="D285" s="260"/>
      <c r="E285" s="259"/>
      <c r="F285" s="260"/>
      <c r="G285" s="261"/>
      <c r="H285" s="261"/>
      <c r="I285" s="259"/>
      <c r="J285" s="260"/>
      <c r="K285" s="259"/>
      <c r="L285" s="260"/>
      <c r="M285" s="259"/>
      <c r="N285" s="260"/>
      <c r="O285" s="259"/>
      <c r="P285" s="259"/>
      <c r="Q285" s="260"/>
      <c r="R285" s="259"/>
      <c r="S285" s="260"/>
      <c r="T285" s="259"/>
      <c r="U285" s="260"/>
      <c r="V285" s="259"/>
      <c r="W285" s="260"/>
      <c r="X285" s="259"/>
      <c r="Y285" s="259"/>
      <c r="Z285" s="260"/>
      <c r="AA285" s="259"/>
      <c r="AB285" s="260"/>
      <c r="AC285" s="258"/>
      <c r="AD285" s="233" t="b">
        <f t="shared" si="139"/>
        <v>1</v>
      </c>
      <c r="AE285" s="233" t="b">
        <f t="shared" si="140"/>
        <v>1</v>
      </c>
      <c r="AF285" s="280">
        <f>Y285*X285</f>
        <v>0</v>
      </c>
    </row>
    <row r="286" spans="1:32" ht="34.5" customHeight="1">
      <c r="A286" s="258"/>
      <c r="B286" s="258" t="s">
        <v>187</v>
      </c>
      <c r="C286" s="259">
        <f>SUM(Aizawl:Serchhip!C286)</f>
        <v>156</v>
      </c>
      <c r="D286" s="260">
        <f>SUM(Aizawl:Serchhip!D286)</f>
        <v>468</v>
      </c>
      <c r="E286" s="259">
        <f>SUM(Aizawl:Serchhip!E286)</f>
        <v>156</v>
      </c>
      <c r="F286" s="260">
        <f>SUM(Aizawl:Serchhip!F286)</f>
        <v>468</v>
      </c>
      <c r="G286" s="261">
        <f t="shared" si="135"/>
        <v>1</v>
      </c>
      <c r="H286" s="261">
        <f t="shared" si="136"/>
        <v>1</v>
      </c>
      <c r="I286" s="259">
        <f t="shared" si="137"/>
        <v>0</v>
      </c>
      <c r="J286" s="260">
        <f t="shared" si="137"/>
        <v>0</v>
      </c>
      <c r="K286" s="259"/>
      <c r="L286" s="260"/>
      <c r="M286" s="259"/>
      <c r="N286" s="260"/>
      <c r="O286" s="313">
        <v>0.25</v>
      </c>
      <c r="P286" s="259">
        <f>SUM(Aizawl:Serchhip!P286)</f>
        <v>156</v>
      </c>
      <c r="Q286" s="260">
        <f>SUM(Aizawl:Serchhip!Q286)</f>
        <v>468</v>
      </c>
      <c r="R286" s="259">
        <f t="shared" ref="R286:R296" si="146">K286+M286+P286</f>
        <v>156</v>
      </c>
      <c r="S286" s="260">
        <f t="shared" ref="S286:S296" si="147">L286+N286+Q286</f>
        <v>468</v>
      </c>
      <c r="T286" s="259"/>
      <c r="U286" s="260"/>
      <c r="V286" s="259"/>
      <c r="W286" s="260"/>
      <c r="X286" s="313">
        <v>0.25</v>
      </c>
      <c r="Y286" s="259">
        <f>SUM(Aizawl:Serchhip!Y286)</f>
        <v>156</v>
      </c>
      <c r="Z286" s="259">
        <f>SUM(Aizawl:Serchhip!Z286)</f>
        <v>468</v>
      </c>
      <c r="AA286" s="259">
        <f>SUM(Aizawl:Serchhip!AA286)</f>
        <v>156</v>
      </c>
      <c r="AB286" s="260">
        <f>SUM(Aizawl:Serchhip!AB286)</f>
        <v>468</v>
      </c>
      <c r="AC286" s="258" t="s">
        <v>378</v>
      </c>
      <c r="AD286" s="233" t="b">
        <f>X286*Y286*12=Z286</f>
        <v>1</v>
      </c>
      <c r="AE286" s="233" t="b">
        <f t="shared" si="140"/>
        <v>1</v>
      </c>
      <c r="AF286" s="280">
        <f>Y286*X286*12</f>
        <v>468</v>
      </c>
    </row>
    <row r="287" spans="1:32" ht="34.5" customHeight="1">
      <c r="A287" s="258"/>
      <c r="B287" s="258" t="s">
        <v>188</v>
      </c>
      <c r="C287" s="259">
        <f>SUM(Aizawl:Serchhip!C287)</f>
        <v>52</v>
      </c>
      <c r="D287" s="260">
        <f>SUM(Aizawl:Serchhip!D287)</f>
        <v>156</v>
      </c>
      <c r="E287" s="259">
        <f>SUM(Aizawl:Serchhip!E287)</f>
        <v>52</v>
      </c>
      <c r="F287" s="260">
        <f>SUM(Aizawl:Serchhip!F287)</f>
        <v>156</v>
      </c>
      <c r="G287" s="261">
        <f t="shared" si="135"/>
        <v>1</v>
      </c>
      <c r="H287" s="261">
        <f t="shared" si="136"/>
        <v>1</v>
      </c>
      <c r="I287" s="259">
        <f t="shared" si="137"/>
        <v>0</v>
      </c>
      <c r="J287" s="260">
        <f t="shared" si="137"/>
        <v>0</v>
      </c>
      <c r="K287" s="259"/>
      <c r="L287" s="260"/>
      <c r="M287" s="259"/>
      <c r="N287" s="260"/>
      <c r="O287" s="313">
        <v>0.25</v>
      </c>
      <c r="P287" s="259">
        <f>SUM(Aizawl:Serchhip!P287)</f>
        <v>52</v>
      </c>
      <c r="Q287" s="260">
        <f>SUM(Aizawl:Serchhip!Q287)</f>
        <v>156</v>
      </c>
      <c r="R287" s="259">
        <f t="shared" si="146"/>
        <v>52</v>
      </c>
      <c r="S287" s="260">
        <f t="shared" si="147"/>
        <v>156</v>
      </c>
      <c r="T287" s="259"/>
      <c r="U287" s="260"/>
      <c r="V287" s="259"/>
      <c r="W287" s="260"/>
      <c r="X287" s="313">
        <v>0.25</v>
      </c>
      <c r="Y287" s="259">
        <f>SUM(Aizawl:Serchhip!Y287)</f>
        <v>52</v>
      </c>
      <c r="Z287" s="259">
        <f>SUM(Aizawl:Serchhip!Z287)</f>
        <v>156</v>
      </c>
      <c r="AA287" s="259">
        <f>SUM(Aizawl:Serchhip!AA287)</f>
        <v>52</v>
      </c>
      <c r="AB287" s="260">
        <f>SUM(Aizawl:Serchhip!AB287)</f>
        <v>156</v>
      </c>
      <c r="AC287" s="258" t="s">
        <v>378</v>
      </c>
      <c r="AD287" s="233" t="b">
        <f>X287*Y287*12=Z287</f>
        <v>1</v>
      </c>
      <c r="AE287" s="233" t="b">
        <f t="shared" si="140"/>
        <v>1</v>
      </c>
      <c r="AF287" s="280">
        <f>Y287*X287*12</f>
        <v>156</v>
      </c>
    </row>
    <row r="288" spans="1:32" ht="34.5" customHeight="1">
      <c r="A288" s="258"/>
      <c r="B288" s="258" t="s">
        <v>189</v>
      </c>
      <c r="C288" s="259">
        <f>SUM(Aizawl:Serchhip!C288)</f>
        <v>26</v>
      </c>
      <c r="D288" s="260">
        <f>SUM(Aizawl:Serchhip!D288)</f>
        <v>78</v>
      </c>
      <c r="E288" s="259">
        <f>SUM(Aizawl:Serchhip!E288)</f>
        <v>26</v>
      </c>
      <c r="F288" s="260">
        <f>SUM(Aizawl:Serchhip!F288)</f>
        <v>78</v>
      </c>
      <c r="G288" s="261">
        <f t="shared" si="135"/>
        <v>1</v>
      </c>
      <c r="H288" s="261">
        <f t="shared" si="136"/>
        <v>1</v>
      </c>
      <c r="I288" s="259">
        <f t="shared" si="137"/>
        <v>0</v>
      </c>
      <c r="J288" s="260">
        <f t="shared" si="137"/>
        <v>0</v>
      </c>
      <c r="K288" s="259"/>
      <c r="L288" s="260"/>
      <c r="M288" s="259"/>
      <c r="N288" s="260"/>
      <c r="O288" s="313">
        <v>0.25</v>
      </c>
      <c r="P288" s="259">
        <f>SUM(Aizawl:Serchhip!P288)</f>
        <v>26</v>
      </c>
      <c r="Q288" s="260">
        <f>SUM(Aizawl:Serchhip!Q288)</f>
        <v>78</v>
      </c>
      <c r="R288" s="259">
        <f t="shared" si="146"/>
        <v>26</v>
      </c>
      <c r="S288" s="260">
        <f t="shared" si="147"/>
        <v>78</v>
      </c>
      <c r="T288" s="259"/>
      <c r="U288" s="260"/>
      <c r="V288" s="259"/>
      <c r="W288" s="260"/>
      <c r="X288" s="313">
        <v>0.25</v>
      </c>
      <c r="Y288" s="259">
        <f>SUM(Aizawl:Serchhip!Y288)</f>
        <v>26</v>
      </c>
      <c r="Z288" s="259">
        <f>SUM(Aizawl:Serchhip!Z288)</f>
        <v>78</v>
      </c>
      <c r="AA288" s="259">
        <f>SUM(Aizawl:Serchhip!AA288)</f>
        <v>26</v>
      </c>
      <c r="AB288" s="260">
        <f>SUM(Aizawl:Serchhip!AB288)</f>
        <v>78</v>
      </c>
      <c r="AC288" s="258" t="s">
        <v>378</v>
      </c>
      <c r="AD288" s="233" t="b">
        <f>X288*Y288*12=Z288</f>
        <v>1</v>
      </c>
      <c r="AE288" s="233" t="b">
        <f t="shared" si="140"/>
        <v>1</v>
      </c>
      <c r="AF288" s="280">
        <f>Y288*X288*12</f>
        <v>78</v>
      </c>
    </row>
    <row r="289" spans="1:32" ht="34.5" customHeight="1">
      <c r="A289" s="258"/>
      <c r="B289" s="258" t="s">
        <v>190</v>
      </c>
      <c r="C289" s="259">
        <f>SUM(Aizawl:Serchhip!C289)</f>
        <v>26</v>
      </c>
      <c r="D289" s="260">
        <f>SUM(Aizawl:Serchhip!D289)</f>
        <v>62.400000000000006</v>
      </c>
      <c r="E289" s="259">
        <f>SUM(Aizawl:Serchhip!E289)</f>
        <v>26</v>
      </c>
      <c r="F289" s="260">
        <f>SUM(Aizawl:Serchhip!F289)</f>
        <v>62.400000000000006</v>
      </c>
      <c r="G289" s="261">
        <f t="shared" si="135"/>
        <v>1</v>
      </c>
      <c r="H289" s="261">
        <f t="shared" si="136"/>
        <v>1</v>
      </c>
      <c r="I289" s="259">
        <f t="shared" si="137"/>
        <v>0</v>
      </c>
      <c r="J289" s="260">
        <f t="shared" si="137"/>
        <v>0</v>
      </c>
      <c r="K289" s="259"/>
      <c r="L289" s="260"/>
      <c r="M289" s="259"/>
      <c r="N289" s="260"/>
      <c r="O289" s="259">
        <v>0.2</v>
      </c>
      <c r="P289" s="259">
        <f>SUM(Aizawl:Serchhip!P289)</f>
        <v>26</v>
      </c>
      <c r="Q289" s="260">
        <f>SUM(Aizawl:Serchhip!Q289)</f>
        <v>62.400000000000006</v>
      </c>
      <c r="R289" s="259">
        <f t="shared" si="146"/>
        <v>26</v>
      </c>
      <c r="S289" s="260">
        <f t="shared" si="147"/>
        <v>62.400000000000006</v>
      </c>
      <c r="T289" s="259"/>
      <c r="U289" s="260"/>
      <c r="V289" s="259"/>
      <c r="W289" s="260"/>
      <c r="X289" s="313">
        <v>0.2</v>
      </c>
      <c r="Y289" s="259">
        <f>SUM(Aizawl:Serchhip!Y289)</f>
        <v>26</v>
      </c>
      <c r="Z289" s="259">
        <f>SUM(Aizawl:Serchhip!Z289)</f>
        <v>62.400000000000006</v>
      </c>
      <c r="AA289" s="259">
        <f>SUM(Aizawl:Serchhip!AA289)</f>
        <v>26</v>
      </c>
      <c r="AB289" s="301">
        <f>SUM(Aizawl:Serchhip!AB289)</f>
        <v>62.400000000000006</v>
      </c>
      <c r="AC289" s="258" t="s">
        <v>378</v>
      </c>
      <c r="AD289" s="233" t="b">
        <f>X289*Y289*12=Z289</f>
        <v>1</v>
      </c>
      <c r="AE289" s="233" t="b">
        <f t="shared" si="140"/>
        <v>1</v>
      </c>
      <c r="AF289" s="280">
        <f>Y289*X289*12</f>
        <v>62.400000000000006</v>
      </c>
    </row>
    <row r="290" spans="1:32" ht="34.5" customHeight="1">
      <c r="A290" s="258"/>
      <c r="B290" s="258" t="s">
        <v>191</v>
      </c>
      <c r="C290" s="259">
        <f>SUM(Aizawl:Serchhip!C290)</f>
        <v>66</v>
      </c>
      <c r="D290" s="260">
        <f>SUM(Aizawl:Serchhip!D290)</f>
        <v>198</v>
      </c>
      <c r="E290" s="259">
        <f>SUM(Aizawl:Serchhip!E290)</f>
        <v>66</v>
      </c>
      <c r="F290" s="260">
        <f>SUM(Aizawl:Serchhip!F290)</f>
        <v>198</v>
      </c>
      <c r="G290" s="261">
        <f t="shared" si="135"/>
        <v>1</v>
      </c>
      <c r="H290" s="261">
        <f t="shared" si="136"/>
        <v>1</v>
      </c>
      <c r="I290" s="259">
        <f t="shared" si="137"/>
        <v>0</v>
      </c>
      <c r="J290" s="260">
        <f t="shared" si="137"/>
        <v>0</v>
      </c>
      <c r="K290" s="259"/>
      <c r="L290" s="260"/>
      <c r="M290" s="259"/>
      <c r="N290" s="260"/>
      <c r="O290" s="259">
        <v>0.25</v>
      </c>
      <c r="P290" s="259">
        <f>SUM(Aizawl:Serchhip!P290)</f>
        <v>66</v>
      </c>
      <c r="Q290" s="260">
        <f>SUM(Aizawl:Serchhip!Q290)</f>
        <v>198</v>
      </c>
      <c r="R290" s="259">
        <f t="shared" si="146"/>
        <v>66</v>
      </c>
      <c r="S290" s="260">
        <f t="shared" si="147"/>
        <v>198</v>
      </c>
      <c r="T290" s="259"/>
      <c r="U290" s="260"/>
      <c r="V290" s="259"/>
      <c r="W290" s="260"/>
      <c r="X290" s="313">
        <v>0.25</v>
      </c>
      <c r="Y290" s="259">
        <f>SUM(Aizawl:Serchhip!Y290)</f>
        <v>66</v>
      </c>
      <c r="Z290" s="259">
        <f>SUM(Aizawl:Serchhip!Z290)</f>
        <v>198</v>
      </c>
      <c r="AA290" s="259">
        <f>SUM(Aizawl:Serchhip!AA290)</f>
        <v>66</v>
      </c>
      <c r="AB290" s="260">
        <f>SUM(Aizawl:Serchhip!AB290)</f>
        <v>198</v>
      </c>
      <c r="AC290" s="258" t="s">
        <v>378</v>
      </c>
      <c r="AD290" s="233" t="b">
        <f>X290*Y290*12=Z290</f>
        <v>1</v>
      </c>
      <c r="AE290" s="233" t="b">
        <f t="shared" si="140"/>
        <v>1</v>
      </c>
      <c r="AF290" s="280">
        <f>Y290*X290*12</f>
        <v>198</v>
      </c>
    </row>
    <row r="291" spans="1:32">
      <c r="A291" s="258">
        <v>12.02</v>
      </c>
      <c r="B291" s="258" t="s">
        <v>192</v>
      </c>
      <c r="C291" s="259">
        <f>SUM(Aizawl:Serchhip!C291)</f>
        <v>0</v>
      </c>
      <c r="D291" s="260">
        <f>SUM(Aizawl:Serchhip!D291)</f>
        <v>0</v>
      </c>
      <c r="E291" s="259">
        <f>SUM(Aizawl:Serchhip!E291)</f>
        <v>0</v>
      </c>
      <c r="F291" s="260">
        <f>SUM(Aizawl:Serchhip!F291)</f>
        <v>0</v>
      </c>
      <c r="G291" s="261" t="e">
        <f t="shared" si="135"/>
        <v>#DIV/0!</v>
      </c>
      <c r="H291" s="261" t="e">
        <f t="shared" si="136"/>
        <v>#DIV/0!</v>
      </c>
      <c r="I291" s="259">
        <f t="shared" si="137"/>
        <v>0</v>
      </c>
      <c r="J291" s="260">
        <f t="shared" si="137"/>
        <v>0</v>
      </c>
      <c r="K291" s="259"/>
      <c r="L291" s="260"/>
      <c r="M291" s="259"/>
      <c r="N291" s="260"/>
      <c r="O291" s="259">
        <v>1</v>
      </c>
      <c r="P291" s="259">
        <f>SUM(Aizawl:Serchhip!P291)</f>
        <v>0</v>
      </c>
      <c r="Q291" s="260">
        <f>SUM(Aizawl:Serchhip!Q291)</f>
        <v>0</v>
      </c>
      <c r="R291" s="259">
        <f t="shared" si="146"/>
        <v>0</v>
      </c>
      <c r="S291" s="260">
        <f t="shared" si="147"/>
        <v>0</v>
      </c>
      <c r="T291" s="259"/>
      <c r="U291" s="260"/>
      <c r="V291" s="259"/>
      <c r="W291" s="260"/>
      <c r="X291" s="259"/>
      <c r="Y291" s="259">
        <f>SUM(Aizawl:Serchhip!Y291)</f>
        <v>0</v>
      </c>
      <c r="Z291" s="259">
        <f>SUM(Aizawl:Serchhip!Z291)</f>
        <v>0</v>
      </c>
      <c r="AA291" s="259">
        <f>SUM(Aizawl:Serchhip!AA291)</f>
        <v>0</v>
      </c>
      <c r="AB291" s="260">
        <f>SUM(Aizawl:Serchhip!AB291)</f>
        <v>0</v>
      </c>
      <c r="AC291" s="258"/>
      <c r="AD291" s="233" t="b">
        <f t="shared" si="139"/>
        <v>1</v>
      </c>
      <c r="AE291" s="233" t="b">
        <f t="shared" si="140"/>
        <v>1</v>
      </c>
      <c r="AF291" s="280">
        <f t="shared" ref="AF291:AF297" si="148">Y291*X291</f>
        <v>0</v>
      </c>
    </row>
    <row r="292" spans="1:32" ht="30">
      <c r="A292" s="258">
        <f>+A291+0.01</f>
        <v>12.03</v>
      </c>
      <c r="B292" s="258" t="s">
        <v>598</v>
      </c>
      <c r="C292" s="259">
        <f>SUM(Aizawl:Serchhip!C292)</f>
        <v>0</v>
      </c>
      <c r="D292" s="260">
        <f>SUM(Aizawl:Serchhip!D292)</f>
        <v>0</v>
      </c>
      <c r="E292" s="259">
        <f>SUM(Aizawl:Serchhip!E292)</f>
        <v>0</v>
      </c>
      <c r="F292" s="260">
        <f>SUM(Aizawl:Serchhip!F292)</f>
        <v>0</v>
      </c>
      <c r="G292" s="261" t="e">
        <f t="shared" si="135"/>
        <v>#DIV/0!</v>
      </c>
      <c r="H292" s="261" t="e">
        <f t="shared" si="136"/>
        <v>#DIV/0!</v>
      </c>
      <c r="I292" s="259">
        <f t="shared" si="137"/>
        <v>0</v>
      </c>
      <c r="J292" s="260">
        <f t="shared" si="137"/>
        <v>0</v>
      </c>
      <c r="K292" s="259"/>
      <c r="L292" s="260"/>
      <c r="M292" s="259"/>
      <c r="N292" s="260"/>
      <c r="O292" s="259">
        <v>1</v>
      </c>
      <c r="P292" s="259">
        <f>SUM(Aizawl:Serchhip!P292)</f>
        <v>0</v>
      </c>
      <c r="Q292" s="260">
        <f>SUM(Aizawl:Serchhip!Q292)</f>
        <v>0</v>
      </c>
      <c r="R292" s="259">
        <f t="shared" si="146"/>
        <v>0</v>
      </c>
      <c r="S292" s="260">
        <f t="shared" si="147"/>
        <v>0</v>
      </c>
      <c r="T292" s="259"/>
      <c r="U292" s="260"/>
      <c r="V292" s="259"/>
      <c r="W292" s="260"/>
      <c r="X292" s="259"/>
      <c r="Y292" s="259">
        <f>SUM(Aizawl:Serchhip!Y292)</f>
        <v>0</v>
      </c>
      <c r="Z292" s="259">
        <f>SUM(Aizawl:Serchhip!Z292)</f>
        <v>0</v>
      </c>
      <c r="AA292" s="259">
        <f>SUM(Aizawl:Serchhip!AA292)</f>
        <v>0</v>
      </c>
      <c r="AB292" s="260">
        <f>SUM(Aizawl:Serchhip!AB292)</f>
        <v>0</v>
      </c>
      <c r="AC292" s="258"/>
      <c r="AD292" s="233" t="b">
        <f t="shared" si="139"/>
        <v>1</v>
      </c>
      <c r="AE292" s="233" t="b">
        <f t="shared" si="140"/>
        <v>1</v>
      </c>
      <c r="AF292" s="280">
        <f t="shared" si="148"/>
        <v>0</v>
      </c>
    </row>
    <row r="293" spans="1:32" ht="32.25" customHeight="1">
      <c r="A293" s="258">
        <f>+A292+0.01</f>
        <v>12.04</v>
      </c>
      <c r="B293" s="258" t="s">
        <v>193</v>
      </c>
      <c r="C293" s="259">
        <f>SUM(Aizawl:Serchhip!C293)</f>
        <v>26</v>
      </c>
      <c r="D293" s="260">
        <f>SUM(Aizawl:Serchhip!D293)</f>
        <v>13</v>
      </c>
      <c r="E293" s="259">
        <f>SUM(Aizawl:Serchhip!E293)</f>
        <v>26</v>
      </c>
      <c r="F293" s="260">
        <f>SUM(Aizawl:Serchhip!F293)</f>
        <v>13</v>
      </c>
      <c r="G293" s="261">
        <f t="shared" si="135"/>
        <v>1</v>
      </c>
      <c r="H293" s="261">
        <f t="shared" si="136"/>
        <v>1</v>
      </c>
      <c r="I293" s="259">
        <f t="shared" si="137"/>
        <v>0</v>
      </c>
      <c r="J293" s="260">
        <f t="shared" si="137"/>
        <v>0</v>
      </c>
      <c r="K293" s="259"/>
      <c r="L293" s="260"/>
      <c r="M293" s="259"/>
      <c r="N293" s="260"/>
      <c r="O293" s="259">
        <v>0.5</v>
      </c>
      <c r="P293" s="259">
        <f>SUM(Aizawl:Serchhip!P293)</f>
        <v>26</v>
      </c>
      <c r="Q293" s="260">
        <f>SUM(Aizawl:Serchhip!Q293)</f>
        <v>13</v>
      </c>
      <c r="R293" s="259">
        <f t="shared" si="146"/>
        <v>26</v>
      </c>
      <c r="S293" s="260">
        <f t="shared" si="147"/>
        <v>13</v>
      </c>
      <c r="T293" s="259"/>
      <c r="U293" s="260"/>
      <c r="V293" s="259"/>
      <c r="W293" s="260"/>
      <c r="X293" s="301">
        <v>0.5</v>
      </c>
      <c r="Y293" s="259">
        <f>SUM(Aizawl:Serchhip!Y293)</f>
        <v>26</v>
      </c>
      <c r="Z293" s="259">
        <f>SUM(Aizawl:Serchhip!Z293)</f>
        <v>13</v>
      </c>
      <c r="AA293" s="259">
        <f>SUM(Aizawl:Serchhip!AA293)</f>
        <v>26</v>
      </c>
      <c r="AB293" s="260">
        <f>SUM(Aizawl:Serchhip!AB293)</f>
        <v>13</v>
      </c>
      <c r="AC293" s="258" t="s">
        <v>378</v>
      </c>
      <c r="AD293" s="233" t="b">
        <f t="shared" si="139"/>
        <v>1</v>
      </c>
      <c r="AE293" s="233" t="b">
        <f t="shared" si="140"/>
        <v>1</v>
      </c>
      <c r="AF293" s="280">
        <f t="shared" si="148"/>
        <v>13</v>
      </c>
    </row>
    <row r="294" spans="1:32" ht="32.25" customHeight="1">
      <c r="A294" s="258">
        <f>+A293+0.01</f>
        <v>12.049999999999999</v>
      </c>
      <c r="B294" s="258" t="s">
        <v>194</v>
      </c>
      <c r="C294" s="259">
        <f>SUM(Aizawl:Serchhip!C294)</f>
        <v>26</v>
      </c>
      <c r="D294" s="260">
        <f>SUM(Aizawl:Serchhip!D294)</f>
        <v>7.7999999999999989</v>
      </c>
      <c r="E294" s="259">
        <f>SUM(Aizawl:Serchhip!E294)</f>
        <v>26</v>
      </c>
      <c r="F294" s="260">
        <f>SUM(Aizawl:Serchhip!F294)</f>
        <v>7.7999999999999989</v>
      </c>
      <c r="G294" s="261">
        <f t="shared" si="135"/>
        <v>1</v>
      </c>
      <c r="H294" s="261">
        <f t="shared" si="136"/>
        <v>1</v>
      </c>
      <c r="I294" s="259">
        <f t="shared" si="137"/>
        <v>0</v>
      </c>
      <c r="J294" s="260">
        <f t="shared" si="137"/>
        <v>0</v>
      </c>
      <c r="K294" s="259"/>
      <c r="L294" s="260"/>
      <c r="M294" s="259"/>
      <c r="N294" s="260"/>
      <c r="O294" s="259">
        <v>0.3</v>
      </c>
      <c r="P294" s="259">
        <f>SUM(Aizawl:Serchhip!P294)</f>
        <v>26</v>
      </c>
      <c r="Q294" s="260">
        <f>SUM(Aizawl:Serchhip!Q294)</f>
        <v>7.7999999999999989</v>
      </c>
      <c r="R294" s="259">
        <f t="shared" si="146"/>
        <v>26</v>
      </c>
      <c r="S294" s="260">
        <f t="shared" si="147"/>
        <v>7.7999999999999989</v>
      </c>
      <c r="T294" s="259"/>
      <c r="U294" s="260"/>
      <c r="V294" s="259"/>
      <c r="W294" s="260"/>
      <c r="X294" s="301">
        <v>0.3</v>
      </c>
      <c r="Y294" s="259">
        <f>SUM(Aizawl:Serchhip!Y294)</f>
        <v>26</v>
      </c>
      <c r="Z294" s="259">
        <f>SUM(Aizawl:Serchhip!Z294)</f>
        <v>7.7999999999999989</v>
      </c>
      <c r="AA294" s="259">
        <f>SUM(Aizawl:Serchhip!AA294)</f>
        <v>26</v>
      </c>
      <c r="AB294" s="260">
        <f>SUM(Aizawl:Serchhip!AB294)</f>
        <v>7.7999999999999989</v>
      </c>
      <c r="AC294" s="258" t="s">
        <v>378</v>
      </c>
      <c r="AD294" s="233" t="b">
        <f t="shared" si="139"/>
        <v>1</v>
      </c>
      <c r="AE294" s="233" t="b">
        <f t="shared" si="140"/>
        <v>1</v>
      </c>
      <c r="AF294" s="280">
        <f t="shared" si="148"/>
        <v>7.8</v>
      </c>
    </row>
    <row r="295" spans="1:32">
      <c r="A295" s="258">
        <f>+A294+0.01</f>
        <v>12.059999999999999</v>
      </c>
      <c r="B295" s="258" t="s">
        <v>195</v>
      </c>
      <c r="C295" s="259">
        <f>SUM(Aizawl:Serchhip!C295)</f>
        <v>0</v>
      </c>
      <c r="D295" s="260">
        <f>SUM(Aizawl:Serchhip!D295)</f>
        <v>0</v>
      </c>
      <c r="E295" s="259">
        <f>SUM(Aizawl:Serchhip!E295)</f>
        <v>0</v>
      </c>
      <c r="F295" s="260">
        <f>SUM(Aizawl:Serchhip!F295)</f>
        <v>0</v>
      </c>
      <c r="G295" s="261" t="e">
        <f t="shared" si="135"/>
        <v>#DIV/0!</v>
      </c>
      <c r="H295" s="261" t="e">
        <f t="shared" si="136"/>
        <v>#DIV/0!</v>
      </c>
      <c r="I295" s="259">
        <f t="shared" si="137"/>
        <v>0</v>
      </c>
      <c r="J295" s="260">
        <f t="shared" si="137"/>
        <v>0</v>
      </c>
      <c r="K295" s="259"/>
      <c r="L295" s="260"/>
      <c r="M295" s="259"/>
      <c r="N295" s="260"/>
      <c r="O295" s="259">
        <v>0.1</v>
      </c>
      <c r="P295" s="259">
        <f>SUM(Aizawl:Serchhip!P295)</f>
        <v>0</v>
      </c>
      <c r="Q295" s="260">
        <f>SUM(Aizawl:Serchhip!Q295)</f>
        <v>0</v>
      </c>
      <c r="R295" s="259">
        <f t="shared" si="146"/>
        <v>0</v>
      </c>
      <c r="S295" s="260">
        <f t="shared" si="147"/>
        <v>0</v>
      </c>
      <c r="T295" s="259"/>
      <c r="U295" s="260"/>
      <c r="V295" s="259"/>
      <c r="W295" s="260"/>
      <c r="X295" s="259"/>
      <c r="Y295" s="259">
        <f>SUM(Aizawl:Serchhip!Y295)</f>
        <v>0</v>
      </c>
      <c r="Z295" s="259">
        <f>SUM(Aizawl:Serchhip!Z295)</f>
        <v>0</v>
      </c>
      <c r="AA295" s="259">
        <f>SUM(Aizawl:Serchhip!AA295)</f>
        <v>0</v>
      </c>
      <c r="AB295" s="260">
        <f>SUM(Aizawl:Serchhip!AB295)</f>
        <v>0</v>
      </c>
      <c r="AC295" s="258"/>
      <c r="AD295" s="233" t="b">
        <f t="shared" si="139"/>
        <v>1</v>
      </c>
      <c r="AE295" s="233" t="b">
        <f t="shared" si="140"/>
        <v>1</v>
      </c>
      <c r="AF295" s="280">
        <f t="shared" si="148"/>
        <v>0</v>
      </c>
    </row>
    <row r="296" spans="1:32">
      <c r="A296" s="258">
        <f>+A295+0.01</f>
        <v>12.069999999999999</v>
      </c>
      <c r="B296" s="258" t="s">
        <v>196</v>
      </c>
      <c r="C296" s="259">
        <f>SUM(Aizawl:Serchhip!C296)</f>
        <v>0</v>
      </c>
      <c r="D296" s="260">
        <f>SUM(Aizawl:Serchhip!D296)</f>
        <v>0</v>
      </c>
      <c r="E296" s="259">
        <f>SUM(Aizawl:Serchhip!E296)</f>
        <v>0</v>
      </c>
      <c r="F296" s="260">
        <f>SUM(Aizawl:Serchhip!F296)</f>
        <v>0</v>
      </c>
      <c r="G296" s="261" t="e">
        <f t="shared" si="135"/>
        <v>#DIV/0!</v>
      </c>
      <c r="H296" s="261" t="e">
        <f t="shared" si="136"/>
        <v>#DIV/0!</v>
      </c>
      <c r="I296" s="259">
        <f t="shared" si="137"/>
        <v>0</v>
      </c>
      <c r="J296" s="260">
        <f t="shared" si="137"/>
        <v>0</v>
      </c>
      <c r="K296" s="259"/>
      <c r="L296" s="260"/>
      <c r="M296" s="259"/>
      <c r="N296" s="260"/>
      <c r="O296" s="259">
        <v>0.1</v>
      </c>
      <c r="P296" s="259">
        <f>SUM(Aizawl:Serchhip!P296)</f>
        <v>0</v>
      </c>
      <c r="Q296" s="260">
        <f>SUM(Aizawl:Serchhip!Q296)</f>
        <v>0</v>
      </c>
      <c r="R296" s="259">
        <f t="shared" si="146"/>
        <v>0</v>
      </c>
      <c r="S296" s="260">
        <f t="shared" si="147"/>
        <v>0</v>
      </c>
      <c r="T296" s="259"/>
      <c r="U296" s="260"/>
      <c r="V296" s="259"/>
      <c r="W296" s="260"/>
      <c r="X296" s="259"/>
      <c r="Y296" s="259">
        <f>SUM(Aizawl:Serchhip!Y296)</f>
        <v>0</v>
      </c>
      <c r="Z296" s="259">
        <f>SUM(Aizawl:Serchhip!Z296)</f>
        <v>0</v>
      </c>
      <c r="AA296" s="259">
        <f>SUM(Aizawl:Serchhip!AA296)</f>
        <v>0</v>
      </c>
      <c r="AB296" s="260">
        <f>SUM(Aizawl:Serchhip!AB296)</f>
        <v>0</v>
      </c>
      <c r="AC296" s="258"/>
      <c r="AD296" s="233" t="b">
        <f t="shared" si="139"/>
        <v>1</v>
      </c>
      <c r="AE296" s="233" t="b">
        <f t="shared" si="140"/>
        <v>1</v>
      </c>
      <c r="AF296" s="280">
        <f t="shared" si="148"/>
        <v>0</v>
      </c>
    </row>
    <row r="297" spans="1:32" s="307" customFormat="1">
      <c r="A297" s="303"/>
      <c r="B297" s="303" t="s">
        <v>108</v>
      </c>
      <c r="C297" s="304">
        <f>SUM(C286:C296)</f>
        <v>378</v>
      </c>
      <c r="D297" s="305">
        <f>SUM(D286:D296)</f>
        <v>983.19999999999993</v>
      </c>
      <c r="E297" s="304">
        <f>SUM(E286:E296)</f>
        <v>378</v>
      </c>
      <c r="F297" s="305">
        <f>SUM(F286:F296)</f>
        <v>983.19999999999993</v>
      </c>
      <c r="G297" s="306">
        <f t="shared" si="135"/>
        <v>1</v>
      </c>
      <c r="H297" s="306">
        <f t="shared" si="136"/>
        <v>1</v>
      </c>
      <c r="I297" s="304">
        <f t="shared" ref="I297:N297" si="149">SUM(I286:I296)</f>
        <v>0</v>
      </c>
      <c r="J297" s="305">
        <f t="shared" si="149"/>
        <v>0</v>
      </c>
      <c r="K297" s="304">
        <f t="shared" si="149"/>
        <v>0</v>
      </c>
      <c r="L297" s="305">
        <f t="shared" si="149"/>
        <v>0</v>
      </c>
      <c r="M297" s="304">
        <f t="shared" si="149"/>
        <v>0</v>
      </c>
      <c r="N297" s="305">
        <f t="shared" si="149"/>
        <v>0</v>
      </c>
      <c r="O297" s="304"/>
      <c r="P297" s="304">
        <f t="shared" ref="P297:W297" si="150">SUM(P286:P296)</f>
        <v>378</v>
      </c>
      <c r="Q297" s="305">
        <f t="shared" si="150"/>
        <v>983.19999999999993</v>
      </c>
      <c r="R297" s="304">
        <f t="shared" si="150"/>
        <v>378</v>
      </c>
      <c r="S297" s="305">
        <f t="shared" si="150"/>
        <v>983.19999999999993</v>
      </c>
      <c r="T297" s="304">
        <f t="shared" si="150"/>
        <v>0</v>
      </c>
      <c r="U297" s="305">
        <f t="shared" si="150"/>
        <v>0</v>
      </c>
      <c r="V297" s="304">
        <f t="shared" si="150"/>
        <v>0</v>
      </c>
      <c r="W297" s="305">
        <f t="shared" si="150"/>
        <v>0</v>
      </c>
      <c r="X297" s="304"/>
      <c r="Y297" s="304">
        <f>SUM(Y286:Y296)</f>
        <v>378</v>
      </c>
      <c r="Z297" s="305">
        <f>SUM(Z286:Z296)</f>
        <v>983.19999999999993</v>
      </c>
      <c r="AA297" s="304">
        <f>SUM(AA286:AA296)</f>
        <v>378</v>
      </c>
      <c r="AB297" s="305">
        <f>SUM(AB286:AB296)</f>
        <v>983.19999999999993</v>
      </c>
      <c r="AC297" s="303"/>
      <c r="AD297" s="233" t="b">
        <f t="shared" si="139"/>
        <v>0</v>
      </c>
      <c r="AE297" s="233" t="b">
        <f t="shared" si="140"/>
        <v>1</v>
      </c>
      <c r="AF297" s="280">
        <f t="shared" si="148"/>
        <v>0</v>
      </c>
    </row>
    <row r="298" spans="1:32" s="307" customFormat="1" ht="28.5">
      <c r="A298" s="303">
        <v>13</v>
      </c>
      <c r="B298" s="303" t="s">
        <v>197</v>
      </c>
      <c r="C298" s="304"/>
      <c r="D298" s="305"/>
      <c r="E298" s="304"/>
      <c r="F298" s="305"/>
      <c r="G298" s="261"/>
      <c r="H298" s="261"/>
      <c r="I298" s="304"/>
      <c r="J298" s="305"/>
      <c r="K298" s="304"/>
      <c r="L298" s="305"/>
      <c r="M298" s="304"/>
      <c r="N298" s="305"/>
      <c r="O298" s="304"/>
      <c r="P298" s="304"/>
      <c r="Q298" s="305"/>
      <c r="R298" s="304"/>
      <c r="S298" s="305"/>
      <c r="T298" s="304"/>
      <c r="U298" s="305"/>
      <c r="V298" s="304"/>
      <c r="W298" s="305"/>
      <c r="X298" s="304"/>
      <c r="Y298" s="304"/>
      <c r="Z298" s="305"/>
      <c r="AA298" s="304"/>
      <c r="AB298" s="305"/>
      <c r="AC298" s="303"/>
      <c r="AD298" s="233" t="b">
        <f t="shared" si="139"/>
        <v>1</v>
      </c>
      <c r="AE298" s="233" t="b">
        <f t="shared" si="140"/>
        <v>1</v>
      </c>
    </row>
    <row r="299" spans="1:32" ht="30">
      <c r="A299" s="258">
        <v>13.01</v>
      </c>
      <c r="B299" s="258" t="s">
        <v>198</v>
      </c>
      <c r="C299" s="259">
        <f>SUM(Aizawl:Serchhip!C299)</f>
        <v>171</v>
      </c>
      <c r="D299" s="260">
        <f>SUM(Aizawl:Serchhip!D299)</f>
        <v>513</v>
      </c>
      <c r="E299" s="259">
        <f>SUM(Aizawl:Serchhip!E299)</f>
        <v>171</v>
      </c>
      <c r="F299" s="260">
        <f>SUM(Aizawl:Serchhip!F299)</f>
        <v>513</v>
      </c>
      <c r="G299" s="261">
        <f t="shared" si="135"/>
        <v>1</v>
      </c>
      <c r="H299" s="261">
        <f t="shared" si="136"/>
        <v>1</v>
      </c>
      <c r="I299" s="259">
        <f t="shared" ref="I299:J305" si="151">C299-E299</f>
        <v>0</v>
      </c>
      <c r="J299" s="260">
        <f t="shared" si="151"/>
        <v>0</v>
      </c>
      <c r="K299" s="259"/>
      <c r="L299" s="260"/>
      <c r="M299" s="259"/>
      <c r="N299" s="260"/>
      <c r="O299" s="313">
        <v>0.25</v>
      </c>
      <c r="P299" s="259">
        <f>SUM(Aizawl:Serchhip!P299)</f>
        <v>171</v>
      </c>
      <c r="Q299" s="260">
        <f>SUM(Aizawl:Serchhip!Q299)</f>
        <v>513</v>
      </c>
      <c r="R299" s="259">
        <f t="shared" ref="R299:R305" si="152">K299+M299+P299</f>
        <v>171</v>
      </c>
      <c r="S299" s="260">
        <f t="shared" ref="S299:S305" si="153">L299+N299+Q299</f>
        <v>513</v>
      </c>
      <c r="T299" s="259"/>
      <c r="U299" s="260"/>
      <c r="V299" s="259"/>
      <c r="W299" s="260"/>
      <c r="X299" s="313">
        <v>0.25</v>
      </c>
      <c r="Y299" s="259">
        <f>SUM(Aizawl:Serchhip!Y299)</f>
        <v>171</v>
      </c>
      <c r="Z299" s="259">
        <f>SUM(Aizawl:Serchhip!Z299)</f>
        <v>513</v>
      </c>
      <c r="AA299" s="259">
        <f>SUM(Aizawl:Serchhip!AA299)</f>
        <v>171</v>
      </c>
      <c r="AB299" s="260">
        <f>SUM(Aizawl:Serchhip!AB299)</f>
        <v>513</v>
      </c>
      <c r="AC299" s="258" t="s">
        <v>378</v>
      </c>
      <c r="AD299" s="233" t="b">
        <f>X299*Y299*12=Z299</f>
        <v>1</v>
      </c>
      <c r="AE299" s="233" t="b">
        <f t="shared" si="140"/>
        <v>1</v>
      </c>
      <c r="AF299" s="280">
        <f>Y299*X299*12</f>
        <v>513</v>
      </c>
    </row>
    <row r="300" spans="1:32">
      <c r="A300" s="258">
        <f t="shared" ref="A300:A305" si="154">+A299+0.01</f>
        <v>13.02</v>
      </c>
      <c r="B300" s="258" t="s">
        <v>192</v>
      </c>
      <c r="C300" s="259">
        <f>SUM(Aizawl:Serchhip!C300)</f>
        <v>0</v>
      </c>
      <c r="D300" s="260">
        <f>SUM(Aizawl:Serchhip!D300)</f>
        <v>0</v>
      </c>
      <c r="E300" s="259">
        <f>SUM(Aizawl:Serchhip!E300)</f>
        <v>0</v>
      </c>
      <c r="F300" s="260">
        <f>SUM(Aizawl:Serchhip!F300)</f>
        <v>0</v>
      </c>
      <c r="G300" s="261" t="e">
        <f t="shared" si="135"/>
        <v>#DIV/0!</v>
      </c>
      <c r="H300" s="261" t="e">
        <f t="shared" si="136"/>
        <v>#DIV/0!</v>
      </c>
      <c r="I300" s="259">
        <f t="shared" si="151"/>
        <v>0</v>
      </c>
      <c r="J300" s="260">
        <f t="shared" si="151"/>
        <v>0</v>
      </c>
      <c r="K300" s="259"/>
      <c r="L300" s="260"/>
      <c r="M300" s="259"/>
      <c r="N300" s="260"/>
      <c r="O300" s="259">
        <v>0.1</v>
      </c>
      <c r="P300" s="259">
        <f>SUM(Aizawl:Serchhip!P300)</f>
        <v>0</v>
      </c>
      <c r="Q300" s="260">
        <f>SUM(Aizawl:Serchhip!Q300)</f>
        <v>0</v>
      </c>
      <c r="R300" s="259">
        <f t="shared" si="152"/>
        <v>0</v>
      </c>
      <c r="S300" s="260">
        <f t="shared" si="153"/>
        <v>0</v>
      </c>
      <c r="T300" s="259"/>
      <c r="U300" s="260"/>
      <c r="V300" s="259"/>
      <c r="W300" s="260"/>
      <c r="X300" s="259"/>
      <c r="Y300" s="259">
        <f>SUM(Aizawl:Serchhip!Y300)</f>
        <v>0</v>
      </c>
      <c r="Z300" s="259">
        <f>SUM(Aizawl:Serchhip!Z300)</f>
        <v>0</v>
      </c>
      <c r="AA300" s="259">
        <f>SUM(Aizawl:Serchhip!AA300)</f>
        <v>0</v>
      </c>
      <c r="AB300" s="260">
        <f>SUM(Aizawl:Serchhip!AB300)</f>
        <v>0</v>
      </c>
      <c r="AC300" s="258"/>
      <c r="AD300" s="233" t="b">
        <f t="shared" si="139"/>
        <v>1</v>
      </c>
      <c r="AE300" s="233" t="b">
        <f t="shared" si="140"/>
        <v>1</v>
      </c>
      <c r="AF300" s="280">
        <f t="shared" ref="AF300:AF307" si="155">Y300*X300</f>
        <v>0</v>
      </c>
    </row>
    <row r="301" spans="1:32" ht="30">
      <c r="A301" s="258">
        <f t="shared" si="154"/>
        <v>13.03</v>
      </c>
      <c r="B301" s="258" t="s">
        <v>598</v>
      </c>
      <c r="C301" s="259">
        <f>SUM(Aizawl:Serchhip!C301)</f>
        <v>0</v>
      </c>
      <c r="D301" s="260">
        <f>SUM(Aizawl:Serchhip!D301)</f>
        <v>0</v>
      </c>
      <c r="E301" s="259">
        <f>SUM(Aizawl:Serchhip!E301)</f>
        <v>0</v>
      </c>
      <c r="F301" s="260">
        <f>SUM(Aizawl:Serchhip!F301)</f>
        <v>0</v>
      </c>
      <c r="G301" s="261" t="e">
        <f t="shared" si="135"/>
        <v>#DIV/0!</v>
      </c>
      <c r="H301" s="261" t="e">
        <f t="shared" si="136"/>
        <v>#DIV/0!</v>
      </c>
      <c r="I301" s="259">
        <f t="shared" si="151"/>
        <v>0</v>
      </c>
      <c r="J301" s="260">
        <f t="shared" si="151"/>
        <v>0</v>
      </c>
      <c r="K301" s="259"/>
      <c r="L301" s="260"/>
      <c r="M301" s="259"/>
      <c r="N301" s="260"/>
      <c r="O301" s="259">
        <v>0.1</v>
      </c>
      <c r="P301" s="259">
        <f>SUM(Aizawl:Serchhip!P301)</f>
        <v>0</v>
      </c>
      <c r="Q301" s="260">
        <f>SUM(Aizawl:Serchhip!Q301)</f>
        <v>0</v>
      </c>
      <c r="R301" s="259">
        <f t="shared" si="152"/>
        <v>0</v>
      </c>
      <c r="S301" s="260">
        <f t="shared" si="153"/>
        <v>0</v>
      </c>
      <c r="T301" s="259"/>
      <c r="U301" s="260"/>
      <c r="V301" s="259"/>
      <c r="W301" s="260"/>
      <c r="X301" s="259"/>
      <c r="Y301" s="259">
        <f>SUM(Aizawl:Serchhip!Y301)</f>
        <v>0</v>
      </c>
      <c r="Z301" s="259">
        <f>SUM(Aizawl:Serchhip!Z301)</f>
        <v>0</v>
      </c>
      <c r="AA301" s="259">
        <f>SUM(Aizawl:Serchhip!AA301)</f>
        <v>0</v>
      </c>
      <c r="AB301" s="260">
        <f>SUM(Aizawl:Serchhip!AB301)</f>
        <v>0</v>
      </c>
      <c r="AC301" s="258"/>
      <c r="AD301" s="233" t="b">
        <f t="shared" si="139"/>
        <v>1</v>
      </c>
      <c r="AE301" s="233" t="b">
        <f t="shared" si="140"/>
        <v>1</v>
      </c>
      <c r="AF301" s="280">
        <f t="shared" si="155"/>
        <v>0</v>
      </c>
    </row>
    <row r="302" spans="1:32" ht="39" customHeight="1">
      <c r="A302" s="258">
        <f t="shared" si="154"/>
        <v>13.04</v>
      </c>
      <c r="B302" s="258" t="s">
        <v>193</v>
      </c>
      <c r="C302" s="259">
        <f>SUM(Aizawl:Serchhip!C302)</f>
        <v>171</v>
      </c>
      <c r="D302" s="260">
        <f>SUM(Aizawl:Serchhip!D302)</f>
        <v>17.100000000000001</v>
      </c>
      <c r="E302" s="259">
        <f>SUM(Aizawl:Serchhip!E302)</f>
        <v>171</v>
      </c>
      <c r="F302" s="260">
        <f>SUM(Aizawl:Serchhip!F302)</f>
        <v>17.100000000000001</v>
      </c>
      <c r="G302" s="261">
        <f t="shared" si="135"/>
        <v>1</v>
      </c>
      <c r="H302" s="261">
        <f t="shared" si="136"/>
        <v>1</v>
      </c>
      <c r="I302" s="259">
        <f t="shared" si="151"/>
        <v>0</v>
      </c>
      <c r="J302" s="260">
        <f t="shared" si="151"/>
        <v>0</v>
      </c>
      <c r="K302" s="259"/>
      <c r="L302" s="260"/>
      <c r="M302" s="259"/>
      <c r="N302" s="260"/>
      <c r="O302" s="301">
        <v>0.1</v>
      </c>
      <c r="P302" s="259">
        <f>SUM(Aizawl:Serchhip!P302)</f>
        <v>171</v>
      </c>
      <c r="Q302" s="260">
        <f>SUM(Aizawl:Serchhip!Q302)</f>
        <v>17.100000000000001</v>
      </c>
      <c r="R302" s="259">
        <f t="shared" si="152"/>
        <v>171</v>
      </c>
      <c r="S302" s="260">
        <f t="shared" si="153"/>
        <v>17.100000000000001</v>
      </c>
      <c r="T302" s="259"/>
      <c r="U302" s="260"/>
      <c r="V302" s="259"/>
      <c r="W302" s="260"/>
      <c r="X302" s="301">
        <v>0.1</v>
      </c>
      <c r="Y302" s="259">
        <f>SUM(Aizawl:Serchhip!Y302)</f>
        <v>171</v>
      </c>
      <c r="Z302" s="259">
        <f>SUM(Aizawl:Serchhip!Z302)</f>
        <v>17.100000000000001</v>
      </c>
      <c r="AA302" s="259">
        <f>SUM(Aizawl:Serchhip!AA302)</f>
        <v>171</v>
      </c>
      <c r="AB302" s="301">
        <f>SUM(Aizawl:Serchhip!AB302)</f>
        <v>17.100000000000001</v>
      </c>
      <c r="AC302" s="258" t="s">
        <v>378</v>
      </c>
      <c r="AD302" s="233" t="b">
        <f t="shared" si="139"/>
        <v>1</v>
      </c>
      <c r="AE302" s="233" t="b">
        <f t="shared" si="140"/>
        <v>1</v>
      </c>
      <c r="AF302" s="280">
        <f t="shared" si="155"/>
        <v>17.100000000000001</v>
      </c>
    </row>
    <row r="303" spans="1:32" ht="39" customHeight="1">
      <c r="A303" s="258">
        <f t="shared" si="154"/>
        <v>13.049999999999999</v>
      </c>
      <c r="B303" s="258" t="s">
        <v>199</v>
      </c>
      <c r="C303" s="259">
        <f>SUM(Aizawl:Serchhip!C303)</f>
        <v>171</v>
      </c>
      <c r="D303" s="260">
        <f>SUM(Aizawl:Serchhip!D303)</f>
        <v>20.52</v>
      </c>
      <c r="E303" s="259">
        <f>SUM(Aizawl:Serchhip!E303)</f>
        <v>171</v>
      </c>
      <c r="F303" s="260">
        <f>SUM(Aizawl:Serchhip!F303)</f>
        <v>20.52</v>
      </c>
      <c r="G303" s="261">
        <f t="shared" si="135"/>
        <v>1</v>
      </c>
      <c r="H303" s="261">
        <f t="shared" si="136"/>
        <v>1</v>
      </c>
      <c r="I303" s="259">
        <f t="shared" si="151"/>
        <v>0</v>
      </c>
      <c r="J303" s="260">
        <f t="shared" si="151"/>
        <v>0</v>
      </c>
      <c r="K303" s="259"/>
      <c r="L303" s="260"/>
      <c r="M303" s="259"/>
      <c r="N303" s="260"/>
      <c r="O303" s="259">
        <f>0.01*12</f>
        <v>0.12</v>
      </c>
      <c r="P303" s="259">
        <f>SUM(Aizawl:Serchhip!P303)</f>
        <v>171</v>
      </c>
      <c r="Q303" s="260">
        <f>SUM(Aizawl:Serchhip!Q303)</f>
        <v>20.52</v>
      </c>
      <c r="R303" s="259">
        <f t="shared" si="152"/>
        <v>171</v>
      </c>
      <c r="S303" s="260">
        <f t="shared" si="153"/>
        <v>20.52</v>
      </c>
      <c r="T303" s="259"/>
      <c r="U303" s="260"/>
      <c r="V303" s="259"/>
      <c r="W303" s="260"/>
      <c r="X303" s="259">
        <f>0.01*12</f>
        <v>0.12</v>
      </c>
      <c r="Y303" s="259">
        <f>SUM(Aizawl:Serchhip!Y303)</f>
        <v>171</v>
      </c>
      <c r="Z303" s="259">
        <f>SUM(Aizawl:Serchhip!Z303)</f>
        <v>20.52</v>
      </c>
      <c r="AA303" s="259">
        <f>SUM(Aizawl:Serchhip!AA303)</f>
        <v>171</v>
      </c>
      <c r="AB303" s="301">
        <f>SUM(Aizawl:Serchhip!AB303)</f>
        <v>20.52</v>
      </c>
      <c r="AC303" s="258" t="s">
        <v>378</v>
      </c>
      <c r="AD303" s="233" t="b">
        <f t="shared" si="139"/>
        <v>1</v>
      </c>
      <c r="AE303" s="233" t="b">
        <f t="shared" si="140"/>
        <v>1</v>
      </c>
      <c r="AF303" s="280">
        <f t="shared" si="155"/>
        <v>20.52</v>
      </c>
    </row>
    <row r="304" spans="1:32">
      <c r="A304" s="258">
        <f t="shared" si="154"/>
        <v>13.059999999999999</v>
      </c>
      <c r="B304" s="258" t="s">
        <v>195</v>
      </c>
      <c r="C304" s="259">
        <f>SUM(Aizawl:Serchhip!C304)</f>
        <v>0</v>
      </c>
      <c r="D304" s="260">
        <f>SUM(Aizawl:Serchhip!D304)</f>
        <v>0</v>
      </c>
      <c r="E304" s="259">
        <f>SUM(Aizawl:Serchhip!E304)</f>
        <v>0</v>
      </c>
      <c r="F304" s="260">
        <f>SUM(Aizawl:Serchhip!F304)</f>
        <v>0</v>
      </c>
      <c r="G304" s="261" t="e">
        <f t="shared" si="135"/>
        <v>#DIV/0!</v>
      </c>
      <c r="H304" s="261" t="e">
        <f t="shared" si="136"/>
        <v>#DIV/0!</v>
      </c>
      <c r="I304" s="259">
        <f t="shared" si="151"/>
        <v>0</v>
      </c>
      <c r="J304" s="260">
        <f t="shared" si="151"/>
        <v>0</v>
      </c>
      <c r="K304" s="259"/>
      <c r="L304" s="260"/>
      <c r="M304" s="259"/>
      <c r="N304" s="260"/>
      <c r="O304" s="259">
        <v>0.03</v>
      </c>
      <c r="P304" s="259">
        <f>SUM(Aizawl:Serchhip!P304)</f>
        <v>0</v>
      </c>
      <c r="Q304" s="260">
        <f>SUM(Aizawl:Serchhip!Q304)</f>
        <v>0</v>
      </c>
      <c r="R304" s="259">
        <f t="shared" si="152"/>
        <v>0</v>
      </c>
      <c r="S304" s="260">
        <f t="shared" si="153"/>
        <v>0</v>
      </c>
      <c r="T304" s="259"/>
      <c r="U304" s="260"/>
      <c r="V304" s="259"/>
      <c r="W304" s="260"/>
      <c r="X304" s="259">
        <v>0.03</v>
      </c>
      <c r="Y304" s="259">
        <f>SUM(Aizawl:Serchhip!Y304)</f>
        <v>0</v>
      </c>
      <c r="Z304" s="259">
        <f>SUM(Aizawl:Serchhip!Z304)</f>
        <v>0</v>
      </c>
      <c r="AA304" s="259">
        <f>SUM(Aizawl:Serchhip!AA304)</f>
        <v>0</v>
      </c>
      <c r="AB304" s="260">
        <f>SUM(Aizawl:Serchhip!AB304)</f>
        <v>0</v>
      </c>
      <c r="AC304" s="258"/>
      <c r="AD304" s="233" t="b">
        <f t="shared" si="139"/>
        <v>1</v>
      </c>
      <c r="AE304" s="233" t="b">
        <f t="shared" si="140"/>
        <v>1</v>
      </c>
      <c r="AF304" s="280">
        <f t="shared" si="155"/>
        <v>0</v>
      </c>
    </row>
    <row r="305" spans="1:32">
      <c r="A305" s="258">
        <f t="shared" si="154"/>
        <v>13.069999999999999</v>
      </c>
      <c r="B305" s="258" t="s">
        <v>196</v>
      </c>
      <c r="C305" s="259">
        <f>SUM(Aizawl:Serchhip!C305)</f>
        <v>0</v>
      </c>
      <c r="D305" s="260">
        <f>SUM(Aizawl:Serchhip!D305)</f>
        <v>0</v>
      </c>
      <c r="E305" s="259">
        <f>SUM(Aizawl:Serchhip!E305)</f>
        <v>0</v>
      </c>
      <c r="F305" s="260">
        <f>SUM(Aizawl:Serchhip!F305)</f>
        <v>0</v>
      </c>
      <c r="G305" s="261" t="e">
        <f t="shared" si="135"/>
        <v>#DIV/0!</v>
      </c>
      <c r="H305" s="261" t="e">
        <f t="shared" si="136"/>
        <v>#DIV/0!</v>
      </c>
      <c r="I305" s="259">
        <f t="shared" si="151"/>
        <v>0</v>
      </c>
      <c r="J305" s="260">
        <f t="shared" si="151"/>
        <v>0</v>
      </c>
      <c r="K305" s="259"/>
      <c r="L305" s="260"/>
      <c r="M305" s="259"/>
      <c r="N305" s="260"/>
      <c r="O305" s="259">
        <v>0.02</v>
      </c>
      <c r="P305" s="259">
        <f>SUM(Aizawl:Serchhip!P305)</f>
        <v>0</v>
      </c>
      <c r="Q305" s="260">
        <f>SUM(Aizawl:Serchhip!Q305)</f>
        <v>0</v>
      </c>
      <c r="R305" s="259">
        <f t="shared" si="152"/>
        <v>0</v>
      </c>
      <c r="S305" s="260">
        <f t="shared" si="153"/>
        <v>0</v>
      </c>
      <c r="T305" s="259"/>
      <c r="U305" s="260"/>
      <c r="V305" s="259"/>
      <c r="W305" s="260"/>
      <c r="X305" s="259">
        <v>0.02</v>
      </c>
      <c r="Y305" s="259">
        <f>SUM(Aizawl:Serchhip!Y305)</f>
        <v>0</v>
      </c>
      <c r="Z305" s="259">
        <f>SUM(Aizawl:Serchhip!Z305)</f>
        <v>0</v>
      </c>
      <c r="AA305" s="259">
        <f>SUM(Aizawl:Serchhip!AA305)</f>
        <v>0</v>
      </c>
      <c r="AB305" s="260">
        <f>SUM(Aizawl:Serchhip!AB305)</f>
        <v>0</v>
      </c>
      <c r="AC305" s="258"/>
      <c r="AD305" s="233" t="b">
        <f t="shared" si="139"/>
        <v>1</v>
      </c>
      <c r="AE305" s="233" t="b">
        <f t="shared" si="140"/>
        <v>1</v>
      </c>
      <c r="AF305" s="280">
        <f t="shared" si="155"/>
        <v>0</v>
      </c>
    </row>
    <row r="306" spans="1:32" s="307" customFormat="1">
      <c r="A306" s="303"/>
      <c r="B306" s="303" t="s">
        <v>108</v>
      </c>
      <c r="C306" s="304">
        <f>SUM(C299:C305)</f>
        <v>513</v>
      </c>
      <c r="D306" s="305">
        <f>SUM(D299:D305)</f>
        <v>550.62</v>
      </c>
      <c r="E306" s="304">
        <f>SUM(E299:E305)</f>
        <v>513</v>
      </c>
      <c r="F306" s="305">
        <f>SUM(F299:F305)</f>
        <v>550.62</v>
      </c>
      <c r="G306" s="306">
        <f t="shared" si="135"/>
        <v>1</v>
      </c>
      <c r="H306" s="306">
        <f t="shared" si="136"/>
        <v>1</v>
      </c>
      <c r="I306" s="304">
        <f t="shared" ref="I306:N306" si="156">SUM(I299:I305)</f>
        <v>0</v>
      </c>
      <c r="J306" s="305">
        <f t="shared" si="156"/>
        <v>0</v>
      </c>
      <c r="K306" s="304">
        <f t="shared" si="156"/>
        <v>0</v>
      </c>
      <c r="L306" s="305">
        <f t="shared" si="156"/>
        <v>0</v>
      </c>
      <c r="M306" s="304">
        <f t="shared" si="156"/>
        <v>0</v>
      </c>
      <c r="N306" s="305">
        <f t="shared" si="156"/>
        <v>0</v>
      </c>
      <c r="O306" s="304"/>
      <c r="P306" s="304">
        <f t="shared" ref="P306:W306" si="157">SUM(P299:P305)</f>
        <v>513</v>
      </c>
      <c r="Q306" s="305">
        <f t="shared" si="157"/>
        <v>550.62</v>
      </c>
      <c r="R306" s="304">
        <f t="shared" si="157"/>
        <v>513</v>
      </c>
      <c r="S306" s="305">
        <f t="shared" si="157"/>
        <v>550.62</v>
      </c>
      <c r="T306" s="304">
        <f t="shared" si="157"/>
        <v>0</v>
      </c>
      <c r="U306" s="305">
        <f t="shared" si="157"/>
        <v>0</v>
      </c>
      <c r="V306" s="304">
        <f t="shared" si="157"/>
        <v>0</v>
      </c>
      <c r="W306" s="305">
        <f t="shared" si="157"/>
        <v>0</v>
      </c>
      <c r="X306" s="304"/>
      <c r="Y306" s="304">
        <f>SUM(Y299:Y305)</f>
        <v>513</v>
      </c>
      <c r="Z306" s="305">
        <f>SUM(Z299:Z305)</f>
        <v>550.62</v>
      </c>
      <c r="AA306" s="304">
        <f>SUM(AA299:AA305)</f>
        <v>513</v>
      </c>
      <c r="AB306" s="305">
        <f>SUM(AB299:AB305)</f>
        <v>550.62</v>
      </c>
      <c r="AC306" s="303"/>
      <c r="AD306" s="233" t="b">
        <f t="shared" si="139"/>
        <v>0</v>
      </c>
      <c r="AE306" s="233" t="b">
        <f t="shared" si="140"/>
        <v>1</v>
      </c>
      <c r="AF306" s="280">
        <f t="shared" si="155"/>
        <v>0</v>
      </c>
    </row>
    <row r="307" spans="1:32" s="307" customFormat="1" ht="28.5">
      <c r="A307" s="303">
        <v>14</v>
      </c>
      <c r="B307" s="303" t="s">
        <v>200</v>
      </c>
      <c r="C307" s="304"/>
      <c r="D307" s="305"/>
      <c r="E307" s="304"/>
      <c r="F307" s="305"/>
      <c r="G307" s="261"/>
      <c r="H307" s="261"/>
      <c r="I307" s="304"/>
      <c r="J307" s="305"/>
      <c r="K307" s="304"/>
      <c r="L307" s="305"/>
      <c r="M307" s="304"/>
      <c r="N307" s="305"/>
      <c r="O307" s="304"/>
      <c r="P307" s="304"/>
      <c r="Q307" s="305"/>
      <c r="R307" s="304"/>
      <c r="S307" s="305"/>
      <c r="T307" s="304"/>
      <c r="U307" s="305"/>
      <c r="V307" s="304"/>
      <c r="W307" s="305"/>
      <c r="X307" s="304"/>
      <c r="Y307" s="304"/>
      <c r="Z307" s="305"/>
      <c r="AA307" s="304"/>
      <c r="AB307" s="305"/>
      <c r="AC307" s="303"/>
      <c r="AD307" s="233" t="b">
        <f t="shared" si="139"/>
        <v>1</v>
      </c>
      <c r="AE307" s="233" t="b">
        <f t="shared" si="140"/>
        <v>1</v>
      </c>
      <c r="AF307" s="280">
        <f t="shared" si="155"/>
        <v>0</v>
      </c>
    </row>
    <row r="308" spans="1:32" ht="45">
      <c r="A308" s="258">
        <v>14.01</v>
      </c>
      <c r="B308" s="258" t="s">
        <v>201</v>
      </c>
      <c r="C308" s="259">
        <f>SUM(Aizawl:Serchhip!C308)</f>
        <v>0</v>
      </c>
      <c r="D308" s="260">
        <f>SUM(Aizawl:Serchhip!D308)</f>
        <v>0</v>
      </c>
      <c r="E308" s="259">
        <f>SUM(Aizawl:Serchhip!E308)</f>
        <v>0</v>
      </c>
      <c r="F308" s="260">
        <f>SUM(Aizawl:Serchhip!F308)</f>
        <v>0</v>
      </c>
      <c r="G308" s="261" t="e">
        <f t="shared" si="135"/>
        <v>#DIV/0!</v>
      </c>
      <c r="H308" s="261" t="e">
        <f t="shared" si="136"/>
        <v>#DIV/0!</v>
      </c>
      <c r="I308" s="259">
        <f t="shared" si="137"/>
        <v>0</v>
      </c>
      <c r="J308" s="260">
        <f t="shared" si="137"/>
        <v>0</v>
      </c>
      <c r="K308" s="259"/>
      <c r="L308" s="260"/>
      <c r="M308" s="259"/>
      <c r="N308" s="260"/>
      <c r="O308" s="259"/>
      <c r="P308" s="259">
        <f>SUM(Aizawl:Serchhip!P308)</f>
        <v>0</v>
      </c>
      <c r="Q308" s="260">
        <f>SUM(Aizawl:Serchhip!Q308)</f>
        <v>0</v>
      </c>
      <c r="R308" s="259">
        <f t="shared" ref="R308:S310" si="158">K308+M308+P308</f>
        <v>0</v>
      </c>
      <c r="S308" s="260">
        <f t="shared" si="158"/>
        <v>0</v>
      </c>
      <c r="T308" s="259"/>
      <c r="U308" s="260"/>
      <c r="V308" s="259"/>
      <c r="W308" s="260"/>
      <c r="X308" s="259"/>
      <c r="Y308" s="259"/>
      <c r="Z308" s="260"/>
      <c r="AA308" s="259"/>
      <c r="AB308" s="260"/>
      <c r="AC308" s="258"/>
      <c r="AD308" s="233" t="b">
        <f t="shared" si="139"/>
        <v>1</v>
      </c>
      <c r="AE308" s="233" t="b">
        <f t="shared" si="140"/>
        <v>1</v>
      </c>
    </row>
    <row r="309" spans="1:32" ht="75" customHeight="1">
      <c r="A309" s="258"/>
      <c r="B309" s="258" t="s">
        <v>202</v>
      </c>
      <c r="C309" s="259">
        <f>SUM(Aizawl:Serchhip!C309)</f>
        <v>8</v>
      </c>
      <c r="D309" s="260">
        <f>SUM(Aizawl:Serchhip!D309)</f>
        <v>321.59999999999997</v>
      </c>
      <c r="E309" s="259">
        <f>SUM(Aizawl:Serchhip!E309)</f>
        <v>0</v>
      </c>
      <c r="F309" s="260">
        <f>SUM(Aizawl:Serchhip!F309)</f>
        <v>0</v>
      </c>
      <c r="G309" s="261">
        <f t="shared" si="135"/>
        <v>0</v>
      </c>
      <c r="H309" s="261">
        <f t="shared" si="136"/>
        <v>0</v>
      </c>
      <c r="I309" s="259">
        <f t="shared" si="137"/>
        <v>8</v>
      </c>
      <c r="J309" s="260">
        <f t="shared" si="137"/>
        <v>321.59999999999997</v>
      </c>
      <c r="K309" s="259"/>
      <c r="L309" s="260"/>
      <c r="M309" s="259"/>
      <c r="N309" s="260"/>
      <c r="O309" s="259">
        <v>50</v>
      </c>
      <c r="P309" s="259">
        <f>SUM(Aizawl:Serchhip!P309)</f>
        <v>8</v>
      </c>
      <c r="Q309" s="260">
        <f>SUM(Aizawl:Serchhip!Q309)</f>
        <v>400</v>
      </c>
      <c r="R309" s="259">
        <f t="shared" si="158"/>
        <v>8</v>
      </c>
      <c r="S309" s="260">
        <f t="shared" si="158"/>
        <v>400</v>
      </c>
      <c r="T309" s="259"/>
      <c r="U309" s="260"/>
      <c r="V309" s="259"/>
      <c r="W309" s="260"/>
      <c r="X309" s="259">
        <v>50</v>
      </c>
      <c r="Y309" s="259">
        <f>SUM(Aizawl:Serchhip!Y309)</f>
        <v>8</v>
      </c>
      <c r="Z309" s="259">
        <f>SUM(Aizawl:Serchhip!Z309)</f>
        <v>400</v>
      </c>
      <c r="AA309" s="259">
        <f>SUM(Aizawl:Serchhip!AA309)</f>
        <v>8</v>
      </c>
      <c r="AB309" s="260">
        <f>SUM(Aizawl:Serchhip!AB309)</f>
        <v>400</v>
      </c>
      <c r="AC309" s="258" t="s">
        <v>582</v>
      </c>
      <c r="AD309" s="233" t="b">
        <f t="shared" si="139"/>
        <v>1</v>
      </c>
      <c r="AE309" s="233" t="b">
        <f t="shared" si="140"/>
        <v>1</v>
      </c>
      <c r="AF309" s="280">
        <f>Y309*X309</f>
        <v>400</v>
      </c>
    </row>
    <row r="310" spans="1:32">
      <c r="A310" s="258"/>
      <c r="B310" s="258" t="s">
        <v>203</v>
      </c>
      <c r="C310" s="259">
        <f>SUM(Aizawl:Serchhip!C310)</f>
        <v>0</v>
      </c>
      <c r="D310" s="260">
        <f>SUM(Aizawl:Serchhip!D310)</f>
        <v>0</v>
      </c>
      <c r="E310" s="259">
        <f>SUM(Aizawl:Serchhip!E310)</f>
        <v>0</v>
      </c>
      <c r="F310" s="260">
        <f>SUM(Aizawl:Serchhip!F310)</f>
        <v>0</v>
      </c>
      <c r="G310" s="261" t="e">
        <f t="shared" si="135"/>
        <v>#DIV/0!</v>
      </c>
      <c r="H310" s="261" t="e">
        <f t="shared" si="136"/>
        <v>#DIV/0!</v>
      </c>
      <c r="I310" s="259">
        <f t="shared" si="137"/>
        <v>0</v>
      </c>
      <c r="J310" s="260">
        <f t="shared" si="137"/>
        <v>0</v>
      </c>
      <c r="K310" s="259"/>
      <c r="L310" s="260"/>
      <c r="M310" s="259"/>
      <c r="N310" s="260"/>
      <c r="O310" s="259"/>
      <c r="P310" s="259">
        <f>SUM(Aizawl:Serchhip!P310)</f>
        <v>0</v>
      </c>
      <c r="Q310" s="260">
        <f>SUM(Aizawl:Serchhip!Q310)</f>
        <v>0</v>
      </c>
      <c r="R310" s="259">
        <f t="shared" si="158"/>
        <v>0</v>
      </c>
      <c r="S310" s="260">
        <f t="shared" si="158"/>
        <v>0</v>
      </c>
      <c r="T310" s="259"/>
      <c r="U310" s="260"/>
      <c r="V310" s="259"/>
      <c r="W310" s="260"/>
      <c r="X310" s="259"/>
      <c r="Y310" s="259">
        <f>SUM(Aizawl:Serchhip!Y310)</f>
        <v>0</v>
      </c>
      <c r="Z310" s="259">
        <f>SUM(Aizawl:Serchhip!Z310)</f>
        <v>0</v>
      </c>
      <c r="AA310" s="259">
        <f>SUM(Aizawl:Serchhip!AA310)</f>
        <v>0</v>
      </c>
      <c r="AB310" s="260">
        <f>SUM(Aizawl:Serchhip!AB310)</f>
        <v>0</v>
      </c>
      <c r="AC310" s="258"/>
      <c r="AD310" s="233" t="b">
        <f t="shared" si="139"/>
        <v>1</v>
      </c>
      <c r="AE310" s="233" t="b">
        <f t="shared" si="140"/>
        <v>1</v>
      </c>
      <c r="AF310" s="280">
        <f t="shared" ref="AF310:AF315" si="159">Y310*X310</f>
        <v>0</v>
      </c>
    </row>
    <row r="311" spans="1:32" s="307" customFormat="1">
      <c r="A311" s="303"/>
      <c r="B311" s="303" t="s">
        <v>106</v>
      </c>
      <c r="C311" s="304">
        <f>SUM(C308:C310)</f>
        <v>8</v>
      </c>
      <c r="D311" s="305">
        <f>SUM(D308:D310)</f>
        <v>321.59999999999997</v>
      </c>
      <c r="E311" s="304">
        <f>SUM(E308:E310)</f>
        <v>0</v>
      </c>
      <c r="F311" s="305">
        <f>SUM(F308:F310)</f>
        <v>0</v>
      </c>
      <c r="G311" s="306">
        <f t="shared" si="135"/>
        <v>0</v>
      </c>
      <c r="H311" s="306">
        <f t="shared" si="136"/>
        <v>0</v>
      </c>
      <c r="I311" s="304">
        <f t="shared" ref="I311:N311" si="160">SUM(I308:I310)</f>
        <v>8</v>
      </c>
      <c r="J311" s="305">
        <f t="shared" si="160"/>
        <v>321.59999999999997</v>
      </c>
      <c r="K311" s="304">
        <f t="shared" si="160"/>
        <v>0</v>
      </c>
      <c r="L311" s="305">
        <f t="shared" si="160"/>
        <v>0</v>
      </c>
      <c r="M311" s="304">
        <f t="shared" si="160"/>
        <v>0</v>
      </c>
      <c r="N311" s="305">
        <f t="shared" si="160"/>
        <v>0</v>
      </c>
      <c r="O311" s="304"/>
      <c r="P311" s="304">
        <f t="shared" ref="P311:W311" si="161">SUM(P308:P310)</f>
        <v>8</v>
      </c>
      <c r="Q311" s="305">
        <f t="shared" si="161"/>
        <v>400</v>
      </c>
      <c r="R311" s="304">
        <f t="shared" si="161"/>
        <v>8</v>
      </c>
      <c r="S311" s="305">
        <f t="shared" si="161"/>
        <v>400</v>
      </c>
      <c r="T311" s="304">
        <f t="shared" si="161"/>
        <v>0</v>
      </c>
      <c r="U311" s="305">
        <f t="shared" si="161"/>
        <v>0</v>
      </c>
      <c r="V311" s="304">
        <f t="shared" si="161"/>
        <v>0</v>
      </c>
      <c r="W311" s="305">
        <f t="shared" si="161"/>
        <v>0</v>
      </c>
      <c r="X311" s="304"/>
      <c r="Y311" s="304">
        <f>SUM(Y308:Y310)</f>
        <v>8</v>
      </c>
      <c r="Z311" s="305">
        <f>SUM(Z308:Z310)</f>
        <v>400</v>
      </c>
      <c r="AA311" s="304">
        <f>SUM(AA308:AA310)</f>
        <v>8</v>
      </c>
      <c r="AB311" s="305">
        <f>SUM(AB308:AB310)</f>
        <v>400</v>
      </c>
      <c r="AC311" s="303"/>
      <c r="AD311" s="233" t="b">
        <f t="shared" si="139"/>
        <v>0</v>
      </c>
      <c r="AE311" s="233" t="b">
        <f t="shared" si="140"/>
        <v>1</v>
      </c>
      <c r="AF311" s="280">
        <f t="shared" si="159"/>
        <v>0</v>
      </c>
    </row>
    <row r="312" spans="1:32" s="307" customFormat="1">
      <c r="A312" s="303">
        <v>15</v>
      </c>
      <c r="B312" s="303" t="s">
        <v>204</v>
      </c>
      <c r="C312" s="304"/>
      <c r="D312" s="305"/>
      <c r="E312" s="304"/>
      <c r="F312" s="305"/>
      <c r="G312" s="261"/>
      <c r="H312" s="261"/>
      <c r="I312" s="304"/>
      <c r="J312" s="305"/>
      <c r="K312" s="304"/>
      <c r="L312" s="305"/>
      <c r="M312" s="304"/>
      <c r="N312" s="305"/>
      <c r="O312" s="304"/>
      <c r="P312" s="304"/>
      <c r="Q312" s="305"/>
      <c r="R312" s="304"/>
      <c r="S312" s="305"/>
      <c r="T312" s="304"/>
      <c r="U312" s="305"/>
      <c r="V312" s="304"/>
      <c r="W312" s="305"/>
      <c r="X312" s="304"/>
      <c r="Y312" s="304"/>
      <c r="Z312" s="305"/>
      <c r="AA312" s="304"/>
      <c r="AB312" s="305"/>
      <c r="AC312" s="303"/>
      <c r="AD312" s="233" t="b">
        <f t="shared" si="139"/>
        <v>1</v>
      </c>
      <c r="AE312" s="233" t="b">
        <f t="shared" si="140"/>
        <v>1</v>
      </c>
      <c r="AF312" s="280">
        <f t="shared" si="159"/>
        <v>0</v>
      </c>
    </row>
    <row r="313" spans="1:32">
      <c r="A313" s="258">
        <v>15.01</v>
      </c>
      <c r="B313" s="258" t="s">
        <v>205</v>
      </c>
      <c r="C313" s="259">
        <f>SUM(Aizawl:Serchhip!C313)</f>
        <v>0</v>
      </c>
      <c r="D313" s="260">
        <f>SUM(Aizawl:Serchhip!D313)</f>
        <v>0</v>
      </c>
      <c r="E313" s="259">
        <f>SUM(Aizawl:Serchhip!E313)</f>
        <v>0</v>
      </c>
      <c r="F313" s="260">
        <f>SUM(Aizawl:Serchhip!F313)</f>
        <v>0</v>
      </c>
      <c r="G313" s="261" t="e">
        <f t="shared" si="135"/>
        <v>#DIV/0!</v>
      </c>
      <c r="H313" s="261" t="e">
        <f t="shared" si="136"/>
        <v>#DIV/0!</v>
      </c>
      <c r="I313" s="259">
        <f t="shared" si="137"/>
        <v>0</v>
      </c>
      <c r="J313" s="260">
        <f t="shared" si="137"/>
        <v>0</v>
      </c>
      <c r="K313" s="259"/>
      <c r="L313" s="260"/>
      <c r="M313" s="259"/>
      <c r="N313" s="260"/>
      <c r="O313" s="259">
        <v>0.03</v>
      </c>
      <c r="P313" s="259">
        <f>SUM(Aizawl:Serchhip!P313)</f>
        <v>0</v>
      </c>
      <c r="Q313" s="260">
        <f>SUM(Aizawl:Serchhip!Q313)</f>
        <v>0</v>
      </c>
      <c r="R313" s="259">
        <f>K313+M313+P313</f>
        <v>0</v>
      </c>
      <c r="S313" s="260">
        <f>L313+N313+Q313</f>
        <v>0</v>
      </c>
      <c r="T313" s="259"/>
      <c r="U313" s="260"/>
      <c r="V313" s="259"/>
      <c r="W313" s="260"/>
      <c r="X313" s="259"/>
      <c r="Y313" s="259">
        <f>SUM(Aizawl:Serchhip!Y313)</f>
        <v>0</v>
      </c>
      <c r="Z313" s="259">
        <f>SUM(Aizawl:Serchhip!Z313)</f>
        <v>0</v>
      </c>
      <c r="AA313" s="259">
        <f>SUM(Aizawl:Serchhip!AA313)</f>
        <v>0</v>
      </c>
      <c r="AB313" s="260">
        <f>SUM(Aizawl:Serchhip!AB313)</f>
        <v>0</v>
      </c>
      <c r="AC313" s="258"/>
      <c r="AD313" s="233" t="b">
        <f t="shared" si="139"/>
        <v>1</v>
      </c>
      <c r="AE313" s="233" t="b">
        <f t="shared" si="140"/>
        <v>1</v>
      </c>
      <c r="AF313" s="280">
        <f t="shared" si="159"/>
        <v>0</v>
      </c>
    </row>
    <row r="314" spans="1:32">
      <c r="A314" s="258">
        <v>15.02</v>
      </c>
      <c r="B314" s="258" t="s">
        <v>206</v>
      </c>
      <c r="C314" s="259">
        <f>SUM(Aizawl:Serchhip!C314)</f>
        <v>0</v>
      </c>
      <c r="D314" s="260">
        <f>SUM(Aizawl:Serchhip!D314)</f>
        <v>0</v>
      </c>
      <c r="E314" s="259">
        <f>SUM(Aizawl:Serchhip!E314)</f>
        <v>0</v>
      </c>
      <c r="F314" s="260">
        <f>SUM(Aizawl:Serchhip!F314)</f>
        <v>0</v>
      </c>
      <c r="G314" s="261" t="e">
        <f t="shared" si="135"/>
        <v>#DIV/0!</v>
      </c>
      <c r="H314" s="261" t="e">
        <f t="shared" si="136"/>
        <v>#DIV/0!</v>
      </c>
      <c r="I314" s="259">
        <f t="shared" si="137"/>
        <v>0</v>
      </c>
      <c r="J314" s="260">
        <f t="shared" si="137"/>
        <v>0</v>
      </c>
      <c r="K314" s="259"/>
      <c r="L314" s="260"/>
      <c r="M314" s="259"/>
      <c r="N314" s="260"/>
      <c r="O314" s="259">
        <v>0.1</v>
      </c>
      <c r="P314" s="259">
        <f>SUM(Aizawl:Serchhip!P314)</f>
        <v>0</v>
      </c>
      <c r="Q314" s="260">
        <f>SUM(Aizawl:Serchhip!Q314)</f>
        <v>0</v>
      </c>
      <c r="R314" s="259">
        <f>K314+M314+P314</f>
        <v>0</v>
      </c>
      <c r="S314" s="260">
        <f>L314+N314+Q314</f>
        <v>0</v>
      </c>
      <c r="T314" s="259"/>
      <c r="U314" s="260"/>
      <c r="V314" s="259"/>
      <c r="W314" s="260"/>
      <c r="X314" s="259"/>
      <c r="Y314" s="259">
        <f>SUM(Aizawl:Serchhip!Y314)</f>
        <v>0</v>
      </c>
      <c r="Z314" s="259">
        <f>SUM(Aizawl:Serchhip!Z314)</f>
        <v>0</v>
      </c>
      <c r="AA314" s="259">
        <f>SUM(Aizawl:Serchhip!AA314)</f>
        <v>0</v>
      </c>
      <c r="AB314" s="260">
        <f>SUM(Aizawl:Serchhip!AB314)</f>
        <v>0</v>
      </c>
      <c r="AC314" s="258"/>
      <c r="AD314" s="233" t="b">
        <f t="shared" si="139"/>
        <v>1</v>
      </c>
      <c r="AE314" s="233" t="b">
        <f t="shared" si="140"/>
        <v>1</v>
      </c>
      <c r="AF314" s="280">
        <f t="shared" si="159"/>
        <v>0</v>
      </c>
    </row>
    <row r="315" spans="1:32" s="307" customFormat="1">
      <c r="A315" s="303"/>
      <c r="B315" s="303" t="s">
        <v>106</v>
      </c>
      <c r="C315" s="304">
        <f>SUM(C313:C314)</f>
        <v>0</v>
      </c>
      <c r="D315" s="305">
        <f>SUM(D313:D314)</f>
        <v>0</v>
      </c>
      <c r="E315" s="304">
        <f>SUM(E313:E314)</f>
        <v>0</v>
      </c>
      <c r="F315" s="305">
        <f>SUM(F313:F314)</f>
        <v>0</v>
      </c>
      <c r="G315" s="306" t="e">
        <f t="shared" si="135"/>
        <v>#DIV/0!</v>
      </c>
      <c r="H315" s="306" t="e">
        <f t="shared" si="136"/>
        <v>#DIV/0!</v>
      </c>
      <c r="I315" s="304">
        <f t="shared" ref="I315:N315" si="162">SUM(I313:I314)</f>
        <v>0</v>
      </c>
      <c r="J315" s="305">
        <f t="shared" si="162"/>
        <v>0</v>
      </c>
      <c r="K315" s="304">
        <f t="shared" si="162"/>
        <v>0</v>
      </c>
      <c r="L315" s="305">
        <f t="shared" si="162"/>
        <v>0</v>
      </c>
      <c r="M315" s="304">
        <f t="shared" si="162"/>
        <v>0</v>
      </c>
      <c r="N315" s="305">
        <f t="shared" si="162"/>
        <v>0</v>
      </c>
      <c r="O315" s="304"/>
      <c r="P315" s="304">
        <f t="shared" ref="P315:W315" si="163">SUM(P313:P314)</f>
        <v>0</v>
      </c>
      <c r="Q315" s="305">
        <f t="shared" si="163"/>
        <v>0</v>
      </c>
      <c r="R315" s="304">
        <f t="shared" si="163"/>
        <v>0</v>
      </c>
      <c r="S315" s="305">
        <f t="shared" si="163"/>
        <v>0</v>
      </c>
      <c r="T315" s="304">
        <f t="shared" si="163"/>
        <v>0</v>
      </c>
      <c r="U315" s="305">
        <f t="shared" si="163"/>
        <v>0</v>
      </c>
      <c r="V315" s="304">
        <f t="shared" si="163"/>
        <v>0</v>
      </c>
      <c r="W315" s="305">
        <f t="shared" si="163"/>
        <v>0</v>
      </c>
      <c r="X315" s="304"/>
      <c r="Y315" s="304">
        <f>SUM(Y313:Y314)</f>
        <v>0</v>
      </c>
      <c r="Z315" s="305">
        <f>SUM(Z313:Z314)</f>
        <v>0</v>
      </c>
      <c r="AA315" s="304">
        <f>SUM(AA313:AA314)</f>
        <v>0</v>
      </c>
      <c r="AB315" s="305">
        <f>SUM(AB313:AB314)</f>
        <v>0</v>
      </c>
      <c r="AC315" s="303"/>
      <c r="AD315" s="233" t="b">
        <f t="shared" si="139"/>
        <v>1</v>
      </c>
      <c r="AE315" s="233" t="b">
        <f t="shared" si="140"/>
        <v>1</v>
      </c>
      <c r="AF315" s="280">
        <f t="shared" si="159"/>
        <v>0</v>
      </c>
    </row>
    <row r="316" spans="1:32" s="307" customFormat="1">
      <c r="A316" s="303" t="s">
        <v>207</v>
      </c>
      <c r="B316" s="303" t="s">
        <v>208</v>
      </c>
      <c r="C316" s="304"/>
      <c r="D316" s="305"/>
      <c r="E316" s="304"/>
      <c r="F316" s="305"/>
      <c r="G316" s="261"/>
      <c r="H316" s="261"/>
      <c r="I316" s="304"/>
      <c r="J316" s="305"/>
      <c r="K316" s="304"/>
      <c r="L316" s="305"/>
      <c r="M316" s="304"/>
      <c r="N316" s="305"/>
      <c r="O316" s="304"/>
      <c r="P316" s="304"/>
      <c r="Q316" s="305"/>
      <c r="R316" s="304"/>
      <c r="S316" s="305"/>
      <c r="T316" s="304"/>
      <c r="U316" s="305"/>
      <c r="V316" s="304"/>
      <c r="W316" s="305"/>
      <c r="X316" s="304"/>
      <c r="Y316" s="304"/>
      <c r="Z316" s="305"/>
      <c r="AA316" s="304"/>
      <c r="AB316" s="305"/>
      <c r="AC316" s="303"/>
      <c r="AD316" s="233" t="b">
        <f t="shared" si="139"/>
        <v>1</v>
      </c>
      <c r="AE316" s="233" t="b">
        <f t="shared" si="140"/>
        <v>1</v>
      </c>
      <c r="AF316" s="280">
        <f t="shared" ref="AF316:AF321" si="164">Y316*X316</f>
        <v>0</v>
      </c>
    </row>
    <row r="317" spans="1:32" s="307" customFormat="1">
      <c r="A317" s="303">
        <v>16</v>
      </c>
      <c r="B317" s="303" t="s">
        <v>209</v>
      </c>
      <c r="C317" s="304"/>
      <c r="D317" s="305"/>
      <c r="E317" s="304"/>
      <c r="F317" s="305"/>
      <c r="G317" s="261"/>
      <c r="H317" s="261"/>
      <c r="I317" s="304"/>
      <c r="J317" s="305"/>
      <c r="K317" s="304"/>
      <c r="L317" s="305"/>
      <c r="M317" s="304"/>
      <c r="N317" s="305"/>
      <c r="O317" s="304"/>
      <c r="P317" s="304"/>
      <c r="Q317" s="305"/>
      <c r="R317" s="304"/>
      <c r="S317" s="305"/>
      <c r="T317" s="304"/>
      <c r="U317" s="305"/>
      <c r="V317" s="304"/>
      <c r="W317" s="305"/>
      <c r="X317" s="304"/>
      <c r="Y317" s="304"/>
      <c r="Z317" s="305"/>
      <c r="AA317" s="304"/>
      <c r="AB317" s="305"/>
      <c r="AC317" s="303"/>
      <c r="AD317" s="233" t="b">
        <f t="shared" si="139"/>
        <v>1</v>
      </c>
      <c r="AE317" s="233" t="b">
        <f t="shared" si="140"/>
        <v>1</v>
      </c>
      <c r="AF317" s="280">
        <f t="shared" si="164"/>
        <v>0</v>
      </c>
    </row>
    <row r="318" spans="1:32">
      <c r="A318" s="258">
        <v>16.010000000000002</v>
      </c>
      <c r="B318" s="258" t="s">
        <v>210</v>
      </c>
      <c r="C318" s="259"/>
      <c r="D318" s="260"/>
      <c r="E318" s="259"/>
      <c r="F318" s="260"/>
      <c r="G318" s="261"/>
      <c r="H318" s="261"/>
      <c r="I318" s="259"/>
      <c r="J318" s="260"/>
      <c r="K318" s="259"/>
      <c r="L318" s="260"/>
      <c r="M318" s="259"/>
      <c r="N318" s="260"/>
      <c r="O318" s="259"/>
      <c r="P318" s="259"/>
      <c r="Q318" s="260"/>
      <c r="R318" s="259"/>
      <c r="S318" s="260"/>
      <c r="T318" s="259"/>
      <c r="U318" s="260"/>
      <c r="V318" s="259"/>
      <c r="W318" s="260"/>
      <c r="X318" s="259"/>
      <c r="Y318" s="259"/>
      <c r="Z318" s="260"/>
      <c r="AA318" s="259"/>
      <c r="AB318" s="260"/>
      <c r="AC318" s="258"/>
      <c r="AD318" s="233" t="b">
        <f t="shared" si="139"/>
        <v>1</v>
      </c>
      <c r="AE318" s="233" t="b">
        <f t="shared" si="140"/>
        <v>1</v>
      </c>
      <c r="AF318" s="280">
        <f t="shared" si="164"/>
        <v>0</v>
      </c>
    </row>
    <row r="319" spans="1:32" ht="30.75" customHeight="1">
      <c r="A319" s="258"/>
      <c r="B319" s="258" t="s">
        <v>125</v>
      </c>
      <c r="C319" s="259">
        <f>SUM(Aizawl:Serchhip!C319)</f>
        <v>1814</v>
      </c>
      <c r="D319" s="260">
        <f>SUM(Aizawl:Serchhip!D319)</f>
        <v>9.07</v>
      </c>
      <c r="E319" s="259">
        <f>SUM(Aizawl:Serchhip!E319)</f>
        <v>1814</v>
      </c>
      <c r="F319" s="260">
        <f>SUM(Aizawl:Serchhip!F319)</f>
        <v>9.07</v>
      </c>
      <c r="G319" s="261">
        <f t="shared" si="135"/>
        <v>1</v>
      </c>
      <c r="H319" s="261">
        <f t="shared" si="136"/>
        <v>1</v>
      </c>
      <c r="I319" s="259">
        <f t="shared" si="137"/>
        <v>0</v>
      </c>
      <c r="J319" s="260">
        <f t="shared" si="137"/>
        <v>0</v>
      </c>
      <c r="K319" s="259"/>
      <c r="L319" s="260"/>
      <c r="M319" s="259"/>
      <c r="N319" s="260"/>
      <c r="O319" s="259">
        <v>5.0000000000000001E-3</v>
      </c>
      <c r="P319" s="259">
        <f>SUM(Aizawl:Serchhip!P319)</f>
        <v>2626</v>
      </c>
      <c r="Q319" s="260">
        <f>SUM(Aizawl:Serchhip!Q319)</f>
        <v>13.129999999999999</v>
      </c>
      <c r="R319" s="259">
        <f t="shared" ref="R319:S321" si="165">K319+M319+P319</f>
        <v>2626</v>
      </c>
      <c r="S319" s="260">
        <f t="shared" si="165"/>
        <v>13.129999999999999</v>
      </c>
      <c r="T319" s="259"/>
      <c r="U319" s="260"/>
      <c r="V319" s="259"/>
      <c r="W319" s="260"/>
      <c r="X319" s="259">
        <v>5.0000000000000001E-3</v>
      </c>
      <c r="Y319" s="259">
        <f>SUM(Aizawl:Serchhip!Y319)</f>
        <v>2626</v>
      </c>
      <c r="Z319" s="301">
        <f>SUM(Aizawl:Serchhip!Z319)</f>
        <v>13.129999999999999</v>
      </c>
      <c r="AA319" s="259">
        <f>SUM(Aizawl:Serchhip!AA319)</f>
        <v>2626</v>
      </c>
      <c r="AB319" s="301">
        <f>SUM(Aizawl:Serchhip!AB319)</f>
        <v>13.129999999999999</v>
      </c>
      <c r="AC319" s="258" t="s">
        <v>378</v>
      </c>
      <c r="AD319" s="233" t="b">
        <f t="shared" si="139"/>
        <v>1</v>
      </c>
      <c r="AE319" s="233" t="b">
        <f t="shared" si="140"/>
        <v>1</v>
      </c>
      <c r="AF319" s="280">
        <f t="shared" si="164"/>
        <v>13.13</v>
      </c>
    </row>
    <row r="320" spans="1:32" ht="30.75" customHeight="1">
      <c r="A320" s="258"/>
      <c r="B320" s="258" t="s">
        <v>173</v>
      </c>
      <c r="C320" s="259">
        <f>SUM(Aizawl:Serchhip!C320)</f>
        <v>2851</v>
      </c>
      <c r="D320" s="260">
        <f>SUM(Aizawl:Serchhip!D320)</f>
        <v>14.254999999999999</v>
      </c>
      <c r="E320" s="259">
        <f>SUM(Aizawl:Serchhip!E320)</f>
        <v>2851</v>
      </c>
      <c r="F320" s="260">
        <f>SUM(Aizawl:Serchhip!F320)</f>
        <v>14.254999999999999</v>
      </c>
      <c r="G320" s="261">
        <f t="shared" si="135"/>
        <v>1</v>
      </c>
      <c r="H320" s="261">
        <f t="shared" si="136"/>
        <v>1</v>
      </c>
      <c r="I320" s="259">
        <f t="shared" si="137"/>
        <v>0</v>
      </c>
      <c r="J320" s="260">
        <f t="shared" si="137"/>
        <v>0</v>
      </c>
      <c r="K320" s="259"/>
      <c r="L320" s="260"/>
      <c r="M320" s="259"/>
      <c r="N320" s="260"/>
      <c r="O320" s="259">
        <v>5.0000000000000001E-3</v>
      </c>
      <c r="P320" s="259">
        <f>SUM(Aizawl:Serchhip!P320)</f>
        <v>3099</v>
      </c>
      <c r="Q320" s="260">
        <f>SUM(Aizawl:Serchhip!Q320)</f>
        <v>15.495000000000003</v>
      </c>
      <c r="R320" s="259">
        <f t="shared" si="165"/>
        <v>3099</v>
      </c>
      <c r="S320" s="260">
        <f t="shared" si="165"/>
        <v>15.495000000000003</v>
      </c>
      <c r="T320" s="259"/>
      <c r="U320" s="260"/>
      <c r="V320" s="259"/>
      <c r="W320" s="260"/>
      <c r="X320" s="259">
        <v>5.0000000000000001E-3</v>
      </c>
      <c r="Y320" s="259">
        <f>SUM(Aizawl:Serchhip!Y320)</f>
        <v>3099</v>
      </c>
      <c r="Z320" s="313">
        <f>SUM(Aizawl:Serchhip!Z320)</f>
        <v>15.495000000000003</v>
      </c>
      <c r="AA320" s="259">
        <f>SUM(Aizawl:Serchhip!AA320)</f>
        <v>3099</v>
      </c>
      <c r="AB320" s="301">
        <f>SUM(Aizawl:Serchhip!AB320)</f>
        <v>15.495000000000003</v>
      </c>
      <c r="AC320" s="258" t="s">
        <v>378</v>
      </c>
      <c r="AD320" s="233" t="b">
        <f t="shared" si="139"/>
        <v>1</v>
      </c>
      <c r="AE320" s="233" t="b">
        <f t="shared" si="140"/>
        <v>1</v>
      </c>
      <c r="AF320" s="280">
        <f t="shared" si="164"/>
        <v>15.495000000000001</v>
      </c>
    </row>
    <row r="321" spans="1:32" ht="30.75" customHeight="1">
      <c r="A321" s="258">
        <v>16.02</v>
      </c>
      <c r="B321" s="258" t="s">
        <v>211</v>
      </c>
      <c r="C321" s="259">
        <f>SUM(Aizawl:Serchhip!C321)</f>
        <v>6708</v>
      </c>
      <c r="D321" s="260">
        <f>SUM(Aizawl:Serchhip!D321)</f>
        <v>33.54</v>
      </c>
      <c r="E321" s="259">
        <f>SUM(Aizawl:Serchhip!E321)</f>
        <v>6708</v>
      </c>
      <c r="F321" s="260">
        <f>SUM(Aizawl:Serchhip!F321)</f>
        <v>33.54</v>
      </c>
      <c r="G321" s="261">
        <f t="shared" si="135"/>
        <v>1</v>
      </c>
      <c r="H321" s="261">
        <f t="shared" si="136"/>
        <v>1</v>
      </c>
      <c r="I321" s="259">
        <f t="shared" si="137"/>
        <v>0</v>
      </c>
      <c r="J321" s="260">
        <f t="shared" si="137"/>
        <v>0</v>
      </c>
      <c r="K321" s="259"/>
      <c r="L321" s="260"/>
      <c r="M321" s="259"/>
      <c r="N321" s="260"/>
      <c r="O321" s="259">
        <v>5.0000000000000001E-3</v>
      </c>
      <c r="P321" s="259">
        <f>SUM(Aizawl:Serchhip!P321)</f>
        <v>5727</v>
      </c>
      <c r="Q321" s="260">
        <f>SUM(Aizawl:Serchhip!Q321)</f>
        <v>28.635000000000002</v>
      </c>
      <c r="R321" s="259">
        <f t="shared" si="165"/>
        <v>5727</v>
      </c>
      <c r="S321" s="260">
        <f t="shared" si="165"/>
        <v>28.635000000000002</v>
      </c>
      <c r="T321" s="259"/>
      <c r="U321" s="260"/>
      <c r="V321" s="259"/>
      <c r="W321" s="260"/>
      <c r="X321" s="259">
        <v>5.0000000000000001E-3</v>
      </c>
      <c r="Y321" s="259">
        <f>SUM(Aizawl:Serchhip!Y321)</f>
        <v>5727</v>
      </c>
      <c r="Z321" s="313">
        <f>SUM(Aizawl:Serchhip!Z321)</f>
        <v>28.635000000000002</v>
      </c>
      <c r="AA321" s="259">
        <f>SUM(Aizawl:Serchhip!AA321)</f>
        <v>5727</v>
      </c>
      <c r="AB321" s="301">
        <f>SUM(Aizawl:Serchhip!AB321)</f>
        <v>28.635000000000002</v>
      </c>
      <c r="AC321" s="258" t="s">
        <v>378</v>
      </c>
      <c r="AD321" s="233" t="b">
        <f t="shared" si="139"/>
        <v>1</v>
      </c>
      <c r="AE321" s="233" t="b">
        <f t="shared" si="140"/>
        <v>1</v>
      </c>
      <c r="AF321" s="280">
        <f t="shared" si="164"/>
        <v>28.635000000000002</v>
      </c>
    </row>
    <row r="322" spans="1:32" s="307" customFormat="1">
      <c r="A322" s="303"/>
      <c r="B322" s="303" t="s">
        <v>108</v>
      </c>
      <c r="C322" s="304">
        <f>SUM(C318:C321)</f>
        <v>11373</v>
      </c>
      <c r="D322" s="305">
        <f>SUM(D318:D321)</f>
        <v>56.864999999999995</v>
      </c>
      <c r="E322" s="304">
        <f>SUM(E318:E321)</f>
        <v>11373</v>
      </c>
      <c r="F322" s="305">
        <f>SUM(F318:F321)</f>
        <v>56.864999999999995</v>
      </c>
      <c r="G322" s="306">
        <f t="shared" si="135"/>
        <v>1</v>
      </c>
      <c r="H322" s="306">
        <f t="shared" si="136"/>
        <v>1</v>
      </c>
      <c r="I322" s="304">
        <f t="shared" ref="I322:N322" si="166">SUM(I318:I321)</f>
        <v>0</v>
      </c>
      <c r="J322" s="305">
        <f t="shared" si="166"/>
        <v>0</v>
      </c>
      <c r="K322" s="304">
        <f t="shared" si="166"/>
        <v>0</v>
      </c>
      <c r="L322" s="305">
        <f t="shared" si="166"/>
        <v>0</v>
      </c>
      <c r="M322" s="304">
        <f t="shared" si="166"/>
        <v>0</v>
      </c>
      <c r="N322" s="305">
        <f t="shared" si="166"/>
        <v>0</v>
      </c>
      <c r="O322" s="304"/>
      <c r="P322" s="304">
        <f t="shared" ref="P322:W322" si="167">SUM(P318:P321)</f>
        <v>11452</v>
      </c>
      <c r="Q322" s="305">
        <f t="shared" si="167"/>
        <v>57.260000000000005</v>
      </c>
      <c r="R322" s="304">
        <f t="shared" si="167"/>
        <v>11452</v>
      </c>
      <c r="S322" s="305">
        <f t="shared" si="167"/>
        <v>57.260000000000005</v>
      </c>
      <c r="T322" s="304">
        <f t="shared" si="167"/>
        <v>0</v>
      </c>
      <c r="U322" s="305">
        <f t="shared" si="167"/>
        <v>0</v>
      </c>
      <c r="V322" s="304">
        <f t="shared" si="167"/>
        <v>0</v>
      </c>
      <c r="W322" s="305">
        <f t="shared" si="167"/>
        <v>0</v>
      </c>
      <c r="X322" s="304"/>
      <c r="Y322" s="304">
        <f>SUM(Y318:Y321)</f>
        <v>11452</v>
      </c>
      <c r="Z322" s="305">
        <f>SUM(Z318:Z321)</f>
        <v>57.260000000000005</v>
      </c>
      <c r="AA322" s="304">
        <f>SUM(AA318:AA321)</f>
        <v>11452</v>
      </c>
      <c r="AB322" s="305">
        <f>SUM(AB318:AB321)</f>
        <v>57.260000000000005</v>
      </c>
      <c r="AC322" s="303"/>
      <c r="AD322" s="233" t="b">
        <f t="shared" si="139"/>
        <v>0</v>
      </c>
      <c r="AE322" s="233" t="b">
        <f t="shared" si="140"/>
        <v>1</v>
      </c>
      <c r="AF322" s="280">
        <f t="shared" ref="AF322:AF328" si="168">Y322*X322</f>
        <v>0</v>
      </c>
    </row>
    <row r="323" spans="1:32" s="307" customFormat="1">
      <c r="A323" s="303">
        <v>17</v>
      </c>
      <c r="B323" s="303" t="s">
        <v>212</v>
      </c>
      <c r="C323" s="304"/>
      <c r="D323" s="305"/>
      <c r="E323" s="304"/>
      <c r="F323" s="305"/>
      <c r="G323" s="261"/>
      <c r="H323" s="261"/>
      <c r="I323" s="304"/>
      <c r="J323" s="305"/>
      <c r="K323" s="304"/>
      <c r="L323" s="305"/>
      <c r="M323" s="304"/>
      <c r="N323" s="305"/>
      <c r="O323" s="304"/>
      <c r="P323" s="304"/>
      <c r="Q323" s="305"/>
      <c r="R323" s="304"/>
      <c r="S323" s="305"/>
      <c r="T323" s="304"/>
      <c r="U323" s="305"/>
      <c r="V323" s="304"/>
      <c r="W323" s="305"/>
      <c r="X323" s="304"/>
      <c r="Y323" s="304"/>
      <c r="Z323" s="305"/>
      <c r="AA323" s="304"/>
      <c r="AB323" s="305"/>
      <c r="AC323" s="303"/>
      <c r="AD323" s="233" t="b">
        <f t="shared" si="139"/>
        <v>1</v>
      </c>
      <c r="AE323" s="233" t="b">
        <f t="shared" si="140"/>
        <v>1</v>
      </c>
      <c r="AF323" s="280">
        <f t="shared" si="168"/>
        <v>0</v>
      </c>
    </row>
    <row r="324" spans="1:32" ht="39" customHeight="1">
      <c r="A324" s="258">
        <v>17.010000000000002</v>
      </c>
      <c r="B324" s="258" t="s">
        <v>210</v>
      </c>
      <c r="C324" s="259">
        <f>SUM(Aizawl:Serchhip!C324)</f>
        <v>1318</v>
      </c>
      <c r="D324" s="260">
        <f>SUM(Aizawl:Serchhip!D324)</f>
        <v>65.900000000000006</v>
      </c>
      <c r="E324" s="259">
        <f>SUM(Aizawl:Serchhip!E324)</f>
        <v>1313</v>
      </c>
      <c r="F324" s="260">
        <f>SUM(Aizawl:Serchhip!F324)</f>
        <v>65.650000000000006</v>
      </c>
      <c r="G324" s="261">
        <f t="shared" si="135"/>
        <v>0.99620637329286799</v>
      </c>
      <c r="H324" s="261">
        <f t="shared" si="136"/>
        <v>0.99620637329286799</v>
      </c>
      <c r="I324" s="259">
        <f t="shared" si="137"/>
        <v>5</v>
      </c>
      <c r="J324" s="260">
        <f t="shared" si="137"/>
        <v>0.25</v>
      </c>
      <c r="K324" s="259"/>
      <c r="L324" s="260"/>
      <c r="M324" s="259"/>
      <c r="N324" s="260"/>
      <c r="O324" s="259">
        <v>0.05</v>
      </c>
      <c r="P324" s="259">
        <f>SUM(Aizawl:Serchhip!P324)</f>
        <v>1309</v>
      </c>
      <c r="Q324" s="260">
        <f>SUM(Aizawl:Serchhip!Q324)</f>
        <v>65.45</v>
      </c>
      <c r="R324" s="259">
        <f>K324+M324+P324</f>
        <v>1309</v>
      </c>
      <c r="S324" s="260">
        <f>L324+N324+Q324</f>
        <v>65.45</v>
      </c>
      <c r="T324" s="259"/>
      <c r="U324" s="260"/>
      <c r="V324" s="259"/>
      <c r="W324" s="260"/>
      <c r="X324" s="301">
        <v>0.05</v>
      </c>
      <c r="Y324" s="259">
        <f>SUM(Aizawl:Serchhip!Y324)</f>
        <v>1309</v>
      </c>
      <c r="Z324" s="259">
        <f>SUM(Aizawl:Serchhip!Z324)</f>
        <v>65.45</v>
      </c>
      <c r="AA324" s="259">
        <f>SUM(Aizawl:Serchhip!AA324)</f>
        <v>1309</v>
      </c>
      <c r="AB324" s="260">
        <f>SUM(Aizawl:Serchhip!AB324)</f>
        <v>65.45</v>
      </c>
      <c r="AC324" s="258" t="s">
        <v>378</v>
      </c>
      <c r="AD324" s="233" t="b">
        <f t="shared" si="139"/>
        <v>1</v>
      </c>
      <c r="AE324" s="233" t="b">
        <f t="shared" si="140"/>
        <v>1</v>
      </c>
      <c r="AF324" s="280">
        <f t="shared" si="168"/>
        <v>65.45</v>
      </c>
    </row>
    <row r="325" spans="1:32" ht="39" customHeight="1">
      <c r="A325" s="258">
        <v>17.02</v>
      </c>
      <c r="B325" s="258" t="s">
        <v>206</v>
      </c>
      <c r="C325" s="259">
        <f>SUM(Aizawl:Serchhip!C325)</f>
        <v>1025</v>
      </c>
      <c r="D325" s="260">
        <f>SUM(Aizawl:Serchhip!D325)</f>
        <v>71.75</v>
      </c>
      <c r="E325" s="259">
        <f>SUM(Aizawl:Serchhip!E325)</f>
        <v>1023</v>
      </c>
      <c r="F325" s="260">
        <f>SUM(Aizawl:Serchhip!F325)</f>
        <v>71.61</v>
      </c>
      <c r="G325" s="261">
        <f t="shared" si="135"/>
        <v>0.99804878048780488</v>
      </c>
      <c r="H325" s="261">
        <f t="shared" si="136"/>
        <v>0.99804878048780488</v>
      </c>
      <c r="I325" s="259">
        <f>C325-E325</f>
        <v>2</v>
      </c>
      <c r="J325" s="260">
        <f>D325-F325</f>
        <v>0.14000000000000057</v>
      </c>
      <c r="K325" s="259"/>
      <c r="L325" s="260"/>
      <c r="M325" s="259"/>
      <c r="N325" s="260"/>
      <c r="O325" s="259">
        <v>7.0000000000000007E-2</v>
      </c>
      <c r="P325" s="259">
        <f>SUM(Aizawl:Serchhip!P325)</f>
        <v>1021</v>
      </c>
      <c r="Q325" s="260">
        <f>SUM(Aizawl:Serchhip!Q325)</f>
        <v>71.470000000000013</v>
      </c>
      <c r="R325" s="259">
        <f>K325+M325+P325</f>
        <v>1021</v>
      </c>
      <c r="S325" s="260">
        <f>L325+N325+Q325</f>
        <v>71.470000000000013</v>
      </c>
      <c r="T325" s="259"/>
      <c r="U325" s="260"/>
      <c r="V325" s="259"/>
      <c r="W325" s="260"/>
      <c r="X325" s="301">
        <v>7.0000000000000007E-2</v>
      </c>
      <c r="Y325" s="259">
        <f>SUM(Aizawl:Serchhip!Y325)</f>
        <v>1021</v>
      </c>
      <c r="Z325" s="259">
        <f>SUM(Aizawl:Serchhip!Z325)</f>
        <v>71.470000000000013</v>
      </c>
      <c r="AA325" s="259">
        <f>SUM(Aizawl:Serchhip!AA325)</f>
        <v>1021</v>
      </c>
      <c r="AB325" s="260">
        <f>SUM(Aizawl:Serchhip!AB325)</f>
        <v>71.470000000000013</v>
      </c>
      <c r="AC325" s="258" t="s">
        <v>378</v>
      </c>
      <c r="AD325" s="233" t="b">
        <f t="shared" si="139"/>
        <v>1</v>
      </c>
      <c r="AE325" s="233" t="b">
        <f t="shared" si="140"/>
        <v>1</v>
      </c>
      <c r="AF325" s="280">
        <f t="shared" si="168"/>
        <v>71.470000000000013</v>
      </c>
    </row>
    <row r="326" spans="1:32" s="307" customFormat="1">
      <c r="A326" s="303"/>
      <c r="B326" s="303" t="s">
        <v>108</v>
      </c>
      <c r="C326" s="304">
        <f>SUM(C324:C325)</f>
        <v>2343</v>
      </c>
      <c r="D326" s="305">
        <f>SUM(D324:D325)</f>
        <v>137.65</v>
      </c>
      <c r="E326" s="304">
        <f>SUM(E324:E325)</f>
        <v>2336</v>
      </c>
      <c r="F326" s="305">
        <f>SUM(F324:F325)</f>
        <v>137.26</v>
      </c>
      <c r="G326" s="306">
        <f t="shared" si="135"/>
        <v>0.99701237729406744</v>
      </c>
      <c r="H326" s="306">
        <f t="shared" si="136"/>
        <v>0.99716672720668353</v>
      </c>
      <c r="I326" s="304">
        <f t="shared" ref="I326:N326" si="169">SUM(I324:I325)</f>
        <v>7</v>
      </c>
      <c r="J326" s="305">
        <f t="shared" si="169"/>
        <v>0.39000000000000057</v>
      </c>
      <c r="K326" s="304">
        <f t="shared" si="169"/>
        <v>0</v>
      </c>
      <c r="L326" s="305">
        <f t="shared" si="169"/>
        <v>0</v>
      </c>
      <c r="M326" s="304">
        <f t="shared" si="169"/>
        <v>0</v>
      </c>
      <c r="N326" s="305">
        <f t="shared" si="169"/>
        <v>0</v>
      </c>
      <c r="O326" s="304"/>
      <c r="P326" s="304">
        <f t="shared" ref="P326:W326" si="170">SUM(P324:P325)</f>
        <v>2330</v>
      </c>
      <c r="Q326" s="305">
        <f t="shared" si="170"/>
        <v>136.92000000000002</v>
      </c>
      <c r="R326" s="304">
        <f t="shared" si="170"/>
        <v>2330</v>
      </c>
      <c r="S326" s="305">
        <f t="shared" si="170"/>
        <v>136.92000000000002</v>
      </c>
      <c r="T326" s="304">
        <f t="shared" si="170"/>
        <v>0</v>
      </c>
      <c r="U326" s="305">
        <f t="shared" si="170"/>
        <v>0</v>
      </c>
      <c r="V326" s="304">
        <f t="shared" si="170"/>
        <v>0</v>
      </c>
      <c r="W326" s="305">
        <f t="shared" si="170"/>
        <v>0</v>
      </c>
      <c r="X326" s="304"/>
      <c r="Y326" s="304">
        <f>SUM(Y324:Y325)</f>
        <v>2330</v>
      </c>
      <c r="Z326" s="305">
        <f>SUM(Z324:Z325)</f>
        <v>136.92000000000002</v>
      </c>
      <c r="AA326" s="304">
        <f>SUM(AA324:AA325)</f>
        <v>2330</v>
      </c>
      <c r="AB326" s="305">
        <f>SUM(AB324:AB325)</f>
        <v>136.92000000000002</v>
      </c>
      <c r="AC326" s="303"/>
      <c r="AD326" s="233" t="b">
        <f t="shared" si="139"/>
        <v>0</v>
      </c>
      <c r="AE326" s="233" t="b">
        <f t="shared" si="140"/>
        <v>1</v>
      </c>
      <c r="AF326" s="280">
        <f t="shared" si="168"/>
        <v>0</v>
      </c>
    </row>
    <row r="327" spans="1:32" s="307" customFormat="1" ht="28.5">
      <c r="A327" s="303">
        <v>18</v>
      </c>
      <c r="B327" s="303" t="s">
        <v>213</v>
      </c>
      <c r="C327" s="304"/>
      <c r="D327" s="305"/>
      <c r="E327" s="304"/>
      <c r="F327" s="305"/>
      <c r="G327" s="261"/>
      <c r="H327" s="261"/>
      <c r="I327" s="304"/>
      <c r="J327" s="305"/>
      <c r="K327" s="304"/>
      <c r="L327" s="305"/>
      <c r="M327" s="304"/>
      <c r="N327" s="305"/>
      <c r="O327" s="304"/>
      <c r="P327" s="304"/>
      <c r="Q327" s="305"/>
      <c r="R327" s="304"/>
      <c r="S327" s="305"/>
      <c r="T327" s="304"/>
      <c r="U327" s="305"/>
      <c r="V327" s="304"/>
      <c r="W327" s="305"/>
      <c r="X327" s="304"/>
      <c r="Y327" s="304"/>
      <c r="Z327" s="305"/>
      <c r="AA327" s="304"/>
      <c r="AB327" s="305"/>
      <c r="AC327" s="303"/>
      <c r="AD327" s="233" t="b">
        <f t="shared" si="139"/>
        <v>1</v>
      </c>
      <c r="AE327" s="233" t="b">
        <f t="shared" si="140"/>
        <v>1</v>
      </c>
      <c r="AF327" s="280">
        <f t="shared" si="168"/>
        <v>0</v>
      </c>
    </row>
    <row r="328" spans="1:32">
      <c r="A328" s="258">
        <v>18.010000000000002</v>
      </c>
      <c r="B328" s="258" t="s">
        <v>214</v>
      </c>
      <c r="C328" s="259">
        <f>SUM(Aizawl:Serchhip!C328)</f>
        <v>0</v>
      </c>
      <c r="D328" s="260">
        <f>SUM(Aizawl:Serchhip!D328)</f>
        <v>0</v>
      </c>
      <c r="E328" s="259">
        <f>SUM(Aizawl:Serchhip!E328)</f>
        <v>0</v>
      </c>
      <c r="F328" s="260">
        <f>SUM(Aizawl:Serchhip!F328)</f>
        <v>0</v>
      </c>
      <c r="G328" s="261" t="e">
        <f t="shared" ref="G328:G391" si="171">E328/C328</f>
        <v>#DIV/0!</v>
      </c>
      <c r="H328" s="261" t="e">
        <f t="shared" ref="H328:H391" si="172">F328/D328</f>
        <v>#DIV/0!</v>
      </c>
      <c r="I328" s="259">
        <f>C328-E328</f>
        <v>0</v>
      </c>
      <c r="J328" s="260">
        <f>D328-F328</f>
        <v>0</v>
      </c>
      <c r="K328" s="259"/>
      <c r="L328" s="260"/>
      <c r="M328" s="259"/>
      <c r="N328" s="260"/>
      <c r="O328" s="259">
        <v>4.0000000000000001E-3</v>
      </c>
      <c r="P328" s="259">
        <f>SUM(Aizawl:Serchhip!P328)</f>
        <v>0</v>
      </c>
      <c r="Q328" s="260">
        <f>SUM(Aizawl:Serchhip!Q328)</f>
        <v>0</v>
      </c>
      <c r="R328" s="259">
        <f>K328+M328+P328</f>
        <v>0</v>
      </c>
      <c r="S328" s="260">
        <f>L328+N328+Q328</f>
        <v>0</v>
      </c>
      <c r="T328" s="259"/>
      <c r="U328" s="260"/>
      <c r="V328" s="259"/>
      <c r="W328" s="260"/>
      <c r="X328" s="259">
        <v>4.0000000000000001E-3</v>
      </c>
      <c r="Y328" s="259">
        <f>SUM(Aizawl:Serchhip!Y328)</f>
        <v>0</v>
      </c>
      <c r="Z328" s="259">
        <f>SUM(Aizawl:Serchhip!Z328)</f>
        <v>0</v>
      </c>
      <c r="AA328" s="259">
        <f>SUM(Aizawl:Serchhip!AA328)</f>
        <v>0</v>
      </c>
      <c r="AB328" s="260">
        <f>SUM(Aizawl:Serchhip!AB328)</f>
        <v>0</v>
      </c>
      <c r="AC328" s="258"/>
      <c r="AD328" s="233" t="b">
        <f t="shared" ref="AD328:AD391" si="173">X328*Y328=Z328</f>
        <v>1</v>
      </c>
      <c r="AE328" s="233" t="b">
        <f t="shared" ref="AE328:AE391" si="174">U328+W328+Z328=AB328</f>
        <v>1</v>
      </c>
      <c r="AF328" s="280">
        <f t="shared" si="168"/>
        <v>0</v>
      </c>
    </row>
    <row r="329" spans="1:32">
      <c r="A329" s="258">
        <f>+A328+0.01</f>
        <v>18.020000000000003</v>
      </c>
      <c r="B329" s="258" t="s">
        <v>215</v>
      </c>
      <c r="C329" s="259">
        <f>SUM(Aizawl:Serchhip!C329)</f>
        <v>0</v>
      </c>
      <c r="D329" s="260">
        <f>SUM(Aizawl:Serchhip!D329)</f>
        <v>0</v>
      </c>
      <c r="E329" s="259">
        <f>SUM(Aizawl:Serchhip!E329)</f>
        <v>0</v>
      </c>
      <c r="F329" s="260">
        <f>SUM(Aizawl:Serchhip!F329)</f>
        <v>0</v>
      </c>
      <c r="G329" s="261" t="e">
        <f t="shared" si="171"/>
        <v>#DIV/0!</v>
      </c>
      <c r="H329" s="261" t="e">
        <f t="shared" si="172"/>
        <v>#DIV/0!</v>
      </c>
      <c r="I329" s="259">
        <f>C329-E329</f>
        <v>0</v>
      </c>
      <c r="J329" s="260">
        <f>D329-F329</f>
        <v>0</v>
      </c>
      <c r="K329" s="259"/>
      <c r="L329" s="260"/>
      <c r="M329" s="259"/>
      <c r="N329" s="260"/>
      <c r="O329" s="259">
        <v>4.0000000000000001E-3</v>
      </c>
      <c r="P329" s="259">
        <f>SUM(Aizawl:Serchhip!P329)</f>
        <v>0</v>
      </c>
      <c r="Q329" s="260">
        <f>SUM(Aizawl:Serchhip!Q329)</f>
        <v>0</v>
      </c>
      <c r="R329" s="259">
        <f>K329+M329+P329</f>
        <v>0</v>
      </c>
      <c r="S329" s="260">
        <f>L329+N329+Q329</f>
        <v>0</v>
      </c>
      <c r="T329" s="259"/>
      <c r="U329" s="260"/>
      <c r="V329" s="259"/>
      <c r="W329" s="260"/>
      <c r="X329" s="259">
        <v>4.0000000000000001E-3</v>
      </c>
      <c r="Y329" s="259">
        <f>SUM(Aizawl:Serchhip!Y329)</f>
        <v>0</v>
      </c>
      <c r="Z329" s="259">
        <f>SUM(Aizawl:Serchhip!Z329)</f>
        <v>0</v>
      </c>
      <c r="AA329" s="259">
        <f>SUM(Aizawl:Serchhip!AA329)</f>
        <v>0</v>
      </c>
      <c r="AB329" s="260">
        <f>SUM(Aizawl:Serchhip!AB329)</f>
        <v>0</v>
      </c>
      <c r="AC329" s="258"/>
      <c r="AD329" s="233" t="b">
        <f t="shared" si="173"/>
        <v>1</v>
      </c>
      <c r="AE329" s="233" t="b">
        <f t="shared" si="174"/>
        <v>1</v>
      </c>
      <c r="AF329" s="280">
        <f t="shared" ref="AF329:AF338" si="175">Y329*X329</f>
        <v>0</v>
      </c>
    </row>
    <row r="330" spans="1:32" s="307" customFormat="1">
      <c r="A330" s="303"/>
      <c r="B330" s="303" t="s">
        <v>108</v>
      </c>
      <c r="C330" s="304">
        <f>SUM(C328:C329)</f>
        <v>0</v>
      </c>
      <c r="D330" s="305">
        <f>SUM(D328:D329)</f>
        <v>0</v>
      </c>
      <c r="E330" s="304">
        <f>SUM(E328:E329)</f>
        <v>0</v>
      </c>
      <c r="F330" s="305">
        <f>SUM(F328:F329)</f>
        <v>0</v>
      </c>
      <c r="G330" s="306" t="e">
        <f t="shared" si="171"/>
        <v>#DIV/0!</v>
      </c>
      <c r="H330" s="306" t="e">
        <f t="shared" si="172"/>
        <v>#DIV/0!</v>
      </c>
      <c r="I330" s="304">
        <f t="shared" ref="I330:N330" si="176">SUM(I328:I329)</f>
        <v>0</v>
      </c>
      <c r="J330" s="305">
        <f t="shared" si="176"/>
        <v>0</v>
      </c>
      <c r="K330" s="304">
        <f t="shared" si="176"/>
        <v>0</v>
      </c>
      <c r="L330" s="305">
        <f t="shared" si="176"/>
        <v>0</v>
      </c>
      <c r="M330" s="304">
        <f t="shared" si="176"/>
        <v>0</v>
      </c>
      <c r="N330" s="305">
        <f t="shared" si="176"/>
        <v>0</v>
      </c>
      <c r="O330" s="304"/>
      <c r="P330" s="304">
        <f t="shared" ref="P330:W330" si="177">SUM(P328:P329)</f>
        <v>0</v>
      </c>
      <c r="Q330" s="305">
        <f t="shared" si="177"/>
        <v>0</v>
      </c>
      <c r="R330" s="304">
        <f t="shared" si="177"/>
        <v>0</v>
      </c>
      <c r="S330" s="305">
        <f t="shared" si="177"/>
        <v>0</v>
      </c>
      <c r="T330" s="304">
        <f t="shared" si="177"/>
        <v>0</v>
      </c>
      <c r="U330" s="305">
        <f t="shared" si="177"/>
        <v>0</v>
      </c>
      <c r="V330" s="304">
        <f t="shared" si="177"/>
        <v>0</v>
      </c>
      <c r="W330" s="305">
        <f t="shared" si="177"/>
        <v>0</v>
      </c>
      <c r="X330" s="304"/>
      <c r="Y330" s="304">
        <f>SUM(Y328:Y329)</f>
        <v>0</v>
      </c>
      <c r="Z330" s="305">
        <f>SUM(Z328:Z329)</f>
        <v>0</v>
      </c>
      <c r="AA330" s="304">
        <f>SUM(AA328:AA329)</f>
        <v>0</v>
      </c>
      <c r="AB330" s="305">
        <f>SUM(AB328:AB329)</f>
        <v>0</v>
      </c>
      <c r="AC330" s="303"/>
      <c r="AD330" s="233" t="b">
        <f t="shared" si="173"/>
        <v>1</v>
      </c>
      <c r="AE330" s="233" t="b">
        <f t="shared" si="174"/>
        <v>1</v>
      </c>
      <c r="AF330" s="280">
        <f t="shared" si="175"/>
        <v>0</v>
      </c>
    </row>
    <row r="331" spans="1:32" s="307" customFormat="1">
      <c r="A331" s="303">
        <v>19</v>
      </c>
      <c r="B331" s="303" t="s">
        <v>216</v>
      </c>
      <c r="C331" s="304"/>
      <c r="D331" s="305"/>
      <c r="E331" s="304"/>
      <c r="F331" s="305"/>
      <c r="G331" s="261"/>
      <c r="H331" s="261"/>
      <c r="I331" s="304"/>
      <c r="J331" s="305"/>
      <c r="K331" s="304"/>
      <c r="L331" s="305"/>
      <c r="M331" s="304"/>
      <c r="N331" s="305"/>
      <c r="O331" s="304"/>
      <c r="P331" s="304"/>
      <c r="Q331" s="305"/>
      <c r="R331" s="304"/>
      <c r="S331" s="305"/>
      <c r="T331" s="304"/>
      <c r="U331" s="305"/>
      <c r="V331" s="304"/>
      <c r="W331" s="305"/>
      <c r="X331" s="304"/>
      <c r="Y331" s="304"/>
      <c r="Z331" s="305"/>
      <c r="AA331" s="304"/>
      <c r="AB331" s="305"/>
      <c r="AC331" s="303"/>
      <c r="AD331" s="233" t="b">
        <f t="shared" si="173"/>
        <v>1</v>
      </c>
      <c r="AE331" s="233" t="b">
        <f t="shared" si="174"/>
        <v>1</v>
      </c>
      <c r="AF331" s="280">
        <f t="shared" si="175"/>
        <v>0</v>
      </c>
    </row>
    <row r="332" spans="1:32">
      <c r="A332" s="258">
        <v>19.010000000000002</v>
      </c>
      <c r="B332" s="258" t="s">
        <v>217</v>
      </c>
      <c r="C332" s="259">
        <f>SUM(Aizawl:Serchhip!C332)</f>
        <v>2265</v>
      </c>
      <c r="D332" s="260">
        <f>SUM(Aizawl:Serchhip!D332)</f>
        <v>169.875</v>
      </c>
      <c r="E332" s="259">
        <f>SUM(Aizawl:Serchhip!E332)</f>
        <v>2259</v>
      </c>
      <c r="F332" s="260">
        <f>SUM(Aizawl:Serchhip!F332)</f>
        <v>169.42499999999998</v>
      </c>
      <c r="G332" s="261">
        <f t="shared" si="171"/>
        <v>0.99735099337748345</v>
      </c>
      <c r="H332" s="261">
        <f t="shared" si="172"/>
        <v>0.99735099337748334</v>
      </c>
      <c r="I332" s="259">
        <f>C332-E332</f>
        <v>6</v>
      </c>
      <c r="J332" s="260">
        <f>D332-F332</f>
        <v>0.45000000000001705</v>
      </c>
      <c r="K332" s="259"/>
      <c r="L332" s="260"/>
      <c r="M332" s="259"/>
      <c r="N332" s="260"/>
      <c r="O332" s="259">
        <v>7.4999999999999997E-2</v>
      </c>
      <c r="P332" s="259">
        <f>SUM(Aizawl:Serchhip!P332)</f>
        <v>2252</v>
      </c>
      <c r="Q332" s="260">
        <f>SUM(Aizawl:Serchhip!Q332)</f>
        <v>168.9</v>
      </c>
      <c r="R332" s="259">
        <f>K332+M332+P332</f>
        <v>2252</v>
      </c>
      <c r="S332" s="260">
        <f>L332+N332+Q332</f>
        <v>168.9</v>
      </c>
      <c r="T332" s="259"/>
      <c r="U332" s="260"/>
      <c r="V332" s="259"/>
      <c r="W332" s="260"/>
      <c r="X332" s="259">
        <v>7.4999999999999997E-2</v>
      </c>
      <c r="Y332" s="259">
        <f>SUM(Aizawl:Serchhip!Y332)</f>
        <v>2252</v>
      </c>
      <c r="Z332" s="259">
        <f>SUM(Aizawl:Serchhip!Z332)</f>
        <v>168.9</v>
      </c>
      <c r="AA332" s="259">
        <f>SUM(Aizawl:Serchhip!AA332)</f>
        <v>2252</v>
      </c>
      <c r="AB332" s="260">
        <f>SUM(Aizawl:Serchhip!AB332)</f>
        <v>168.9</v>
      </c>
      <c r="AC332" s="258" t="s">
        <v>378</v>
      </c>
      <c r="AD332" s="233" t="b">
        <f t="shared" si="173"/>
        <v>1</v>
      </c>
      <c r="AE332" s="233" t="b">
        <f t="shared" si="174"/>
        <v>1</v>
      </c>
      <c r="AF332" s="280">
        <f t="shared" si="175"/>
        <v>168.9</v>
      </c>
    </row>
    <row r="333" spans="1:32" s="307" customFormat="1">
      <c r="A333" s="303"/>
      <c r="B333" s="303" t="s">
        <v>108</v>
      </c>
      <c r="C333" s="304">
        <f>SUM(C332)</f>
        <v>2265</v>
      </c>
      <c r="D333" s="305">
        <f>SUM(D332)</f>
        <v>169.875</v>
      </c>
      <c r="E333" s="304">
        <f>SUM(E332)</f>
        <v>2259</v>
      </c>
      <c r="F333" s="305">
        <f>SUM(F332)</f>
        <v>169.42499999999998</v>
      </c>
      <c r="G333" s="306">
        <f t="shared" si="171"/>
        <v>0.99735099337748345</v>
      </c>
      <c r="H333" s="306">
        <f t="shared" si="172"/>
        <v>0.99735099337748334</v>
      </c>
      <c r="I333" s="304">
        <f t="shared" ref="I333:N333" si="178">SUM(I332)</f>
        <v>6</v>
      </c>
      <c r="J333" s="305">
        <f t="shared" si="178"/>
        <v>0.45000000000001705</v>
      </c>
      <c r="K333" s="304">
        <f t="shared" si="178"/>
        <v>0</v>
      </c>
      <c r="L333" s="305">
        <f t="shared" si="178"/>
        <v>0</v>
      </c>
      <c r="M333" s="304">
        <f t="shared" si="178"/>
        <v>0</v>
      </c>
      <c r="N333" s="305">
        <f t="shared" si="178"/>
        <v>0</v>
      </c>
      <c r="O333" s="304"/>
      <c r="P333" s="304">
        <f t="shared" ref="P333:W333" si="179">SUM(P332)</f>
        <v>2252</v>
      </c>
      <c r="Q333" s="305">
        <f t="shared" si="179"/>
        <v>168.9</v>
      </c>
      <c r="R333" s="304">
        <f t="shared" si="179"/>
        <v>2252</v>
      </c>
      <c r="S333" s="305">
        <f t="shared" si="179"/>
        <v>168.9</v>
      </c>
      <c r="T333" s="304">
        <f t="shared" si="179"/>
        <v>0</v>
      </c>
      <c r="U333" s="305">
        <f t="shared" si="179"/>
        <v>0</v>
      </c>
      <c r="V333" s="304">
        <f t="shared" si="179"/>
        <v>0</v>
      </c>
      <c r="W333" s="305">
        <f t="shared" si="179"/>
        <v>0</v>
      </c>
      <c r="X333" s="304"/>
      <c r="Y333" s="304">
        <f>SUM(Y332)</f>
        <v>2252</v>
      </c>
      <c r="Z333" s="305">
        <f>SUM(Z332)</f>
        <v>168.9</v>
      </c>
      <c r="AA333" s="304">
        <f>SUM(AA332)</f>
        <v>2252</v>
      </c>
      <c r="AB333" s="305">
        <f>SUM(AB332)</f>
        <v>168.9</v>
      </c>
      <c r="AC333" s="303"/>
      <c r="AD333" s="233" t="b">
        <f t="shared" si="173"/>
        <v>0</v>
      </c>
      <c r="AE333" s="233" t="b">
        <f t="shared" si="174"/>
        <v>1</v>
      </c>
      <c r="AF333" s="280">
        <f t="shared" si="175"/>
        <v>0</v>
      </c>
    </row>
    <row r="334" spans="1:32" s="307" customFormat="1" ht="28.5">
      <c r="A334" s="303" t="s">
        <v>218</v>
      </c>
      <c r="B334" s="303" t="s">
        <v>219</v>
      </c>
      <c r="C334" s="304"/>
      <c r="D334" s="305"/>
      <c r="E334" s="304"/>
      <c r="F334" s="305"/>
      <c r="G334" s="261"/>
      <c r="H334" s="261"/>
      <c r="I334" s="304"/>
      <c r="J334" s="305"/>
      <c r="K334" s="304"/>
      <c r="L334" s="305"/>
      <c r="M334" s="304"/>
      <c r="N334" s="305"/>
      <c r="O334" s="304"/>
      <c r="P334" s="304"/>
      <c r="Q334" s="305"/>
      <c r="R334" s="304"/>
      <c r="S334" s="305"/>
      <c r="T334" s="304"/>
      <c r="U334" s="305"/>
      <c r="V334" s="304"/>
      <c r="W334" s="305"/>
      <c r="X334" s="304"/>
      <c r="Y334" s="304"/>
      <c r="Z334" s="305"/>
      <c r="AA334" s="304"/>
      <c r="AB334" s="305"/>
      <c r="AC334" s="303"/>
      <c r="AD334" s="233" t="b">
        <f t="shared" si="173"/>
        <v>1</v>
      </c>
      <c r="AE334" s="233" t="b">
        <f t="shared" si="174"/>
        <v>1</v>
      </c>
      <c r="AF334" s="280">
        <f t="shared" si="175"/>
        <v>0</v>
      </c>
    </row>
    <row r="335" spans="1:32" s="307" customFormat="1">
      <c r="A335" s="303">
        <v>20</v>
      </c>
      <c r="B335" s="303" t="s">
        <v>220</v>
      </c>
      <c r="C335" s="304"/>
      <c r="D335" s="305"/>
      <c r="E335" s="304"/>
      <c r="F335" s="305"/>
      <c r="G335" s="261"/>
      <c r="H335" s="261"/>
      <c r="I335" s="304"/>
      <c r="J335" s="305"/>
      <c r="K335" s="304"/>
      <c r="L335" s="305"/>
      <c r="M335" s="304"/>
      <c r="N335" s="305"/>
      <c r="O335" s="304"/>
      <c r="P335" s="304"/>
      <c r="Q335" s="305"/>
      <c r="R335" s="304"/>
      <c r="S335" s="305"/>
      <c r="T335" s="304"/>
      <c r="U335" s="305"/>
      <c r="V335" s="304"/>
      <c r="W335" s="305"/>
      <c r="X335" s="304"/>
      <c r="Y335" s="304"/>
      <c r="Z335" s="305"/>
      <c r="AA335" s="304"/>
      <c r="AB335" s="305"/>
      <c r="AC335" s="303"/>
      <c r="AD335" s="233" t="b">
        <f t="shared" si="173"/>
        <v>1</v>
      </c>
      <c r="AE335" s="233" t="b">
        <f t="shared" si="174"/>
        <v>1</v>
      </c>
      <c r="AF335" s="280">
        <f t="shared" si="175"/>
        <v>0</v>
      </c>
    </row>
    <row r="336" spans="1:32" ht="32.25" customHeight="1">
      <c r="A336" s="258">
        <v>20.010000000000002</v>
      </c>
      <c r="B336" s="258" t="s">
        <v>221</v>
      </c>
      <c r="C336" s="259">
        <f>SUM(Aizawl:Serchhip!C336)</f>
        <v>6394</v>
      </c>
      <c r="D336" s="260">
        <f>SUM(Aizawl:Serchhip!D336)</f>
        <v>191.82</v>
      </c>
      <c r="E336" s="259">
        <f>SUM(Aizawl:Serchhip!E336)</f>
        <v>2175</v>
      </c>
      <c r="F336" s="260">
        <f>SUM(Aizawl:Serchhip!F336)</f>
        <v>65.218799999999987</v>
      </c>
      <c r="G336" s="261">
        <f t="shared" si="171"/>
        <v>0.3401626524867063</v>
      </c>
      <c r="H336" s="261">
        <f t="shared" si="172"/>
        <v>0.33999999999999997</v>
      </c>
      <c r="I336" s="259">
        <f>C336-E336</f>
        <v>4219</v>
      </c>
      <c r="J336" s="260">
        <f>D336-F336</f>
        <v>126.60120000000001</v>
      </c>
      <c r="K336" s="259"/>
      <c r="L336" s="260"/>
      <c r="M336" s="259"/>
      <c r="N336" s="260"/>
      <c r="O336" s="259">
        <v>0.03</v>
      </c>
      <c r="P336" s="259">
        <f>SUM(Aizawl:Serchhip!P336)</f>
        <v>3285</v>
      </c>
      <c r="Q336" s="260">
        <f>SUM(Aizawl:Serchhip!Q336)</f>
        <v>98.55</v>
      </c>
      <c r="R336" s="259">
        <f>K336+M336+P336</f>
        <v>3285</v>
      </c>
      <c r="S336" s="260">
        <f>L336+N336+Q336</f>
        <v>98.55</v>
      </c>
      <c r="T336" s="259"/>
      <c r="U336" s="260"/>
      <c r="V336" s="259"/>
      <c r="W336" s="260"/>
      <c r="X336" s="259">
        <v>0.03</v>
      </c>
      <c r="Y336" s="259">
        <f>SUM(Aizawl:Serchhip!Y336)</f>
        <v>3285</v>
      </c>
      <c r="Z336" s="259">
        <f>SUM(Aizawl:Serchhip!Z336)</f>
        <v>98.55</v>
      </c>
      <c r="AA336" s="259">
        <f>SUM(Aizawl:Serchhip!AA336)</f>
        <v>3285</v>
      </c>
      <c r="AB336" s="260">
        <f>SUM(Aizawl:Serchhip!AB336)</f>
        <v>98.55</v>
      </c>
      <c r="AC336" s="258" t="s">
        <v>378</v>
      </c>
      <c r="AD336" s="233" t="b">
        <f t="shared" si="173"/>
        <v>1</v>
      </c>
      <c r="AE336" s="233" t="b">
        <f t="shared" si="174"/>
        <v>1</v>
      </c>
      <c r="AF336" s="280">
        <f t="shared" si="175"/>
        <v>98.55</v>
      </c>
    </row>
    <row r="337" spans="1:32" s="307" customFormat="1">
      <c r="A337" s="303"/>
      <c r="B337" s="303" t="s">
        <v>108</v>
      </c>
      <c r="C337" s="304">
        <f>SUM(C336)</f>
        <v>6394</v>
      </c>
      <c r="D337" s="305">
        <f>SUM(D336)</f>
        <v>191.82</v>
      </c>
      <c r="E337" s="304">
        <f>SUM(E336)</f>
        <v>2175</v>
      </c>
      <c r="F337" s="305">
        <f>SUM(F336)</f>
        <v>65.218799999999987</v>
      </c>
      <c r="G337" s="306">
        <f t="shared" si="171"/>
        <v>0.3401626524867063</v>
      </c>
      <c r="H337" s="306">
        <f t="shared" si="172"/>
        <v>0.33999999999999997</v>
      </c>
      <c r="I337" s="304">
        <f t="shared" ref="I337:N337" si="180">SUM(I336)</f>
        <v>4219</v>
      </c>
      <c r="J337" s="305">
        <f t="shared" si="180"/>
        <v>126.60120000000001</v>
      </c>
      <c r="K337" s="304">
        <f t="shared" si="180"/>
        <v>0</v>
      </c>
      <c r="L337" s="305">
        <f t="shared" si="180"/>
        <v>0</v>
      </c>
      <c r="M337" s="304">
        <f t="shared" si="180"/>
        <v>0</v>
      </c>
      <c r="N337" s="305">
        <f t="shared" si="180"/>
        <v>0</v>
      </c>
      <c r="O337" s="304"/>
      <c r="P337" s="304">
        <f t="shared" ref="P337:W337" si="181">SUM(P336)</f>
        <v>3285</v>
      </c>
      <c r="Q337" s="305">
        <f t="shared" si="181"/>
        <v>98.55</v>
      </c>
      <c r="R337" s="304">
        <f t="shared" si="181"/>
        <v>3285</v>
      </c>
      <c r="S337" s="305">
        <f t="shared" si="181"/>
        <v>98.55</v>
      </c>
      <c r="T337" s="304">
        <f t="shared" si="181"/>
        <v>0</v>
      </c>
      <c r="U337" s="305">
        <f t="shared" si="181"/>
        <v>0</v>
      </c>
      <c r="V337" s="304">
        <f t="shared" si="181"/>
        <v>0</v>
      </c>
      <c r="W337" s="305">
        <f t="shared" si="181"/>
        <v>0</v>
      </c>
      <c r="X337" s="304"/>
      <c r="Y337" s="304">
        <f>SUM(Y336)</f>
        <v>3285</v>
      </c>
      <c r="Z337" s="305">
        <f>SUM(Z336)</f>
        <v>98.55</v>
      </c>
      <c r="AA337" s="304">
        <f>SUM(AA336)</f>
        <v>3285</v>
      </c>
      <c r="AB337" s="305">
        <f>SUM(AB336)</f>
        <v>98.55</v>
      </c>
      <c r="AC337" s="258"/>
      <c r="AD337" s="233" t="b">
        <f t="shared" si="173"/>
        <v>0</v>
      </c>
      <c r="AE337" s="233" t="b">
        <f t="shared" si="174"/>
        <v>1</v>
      </c>
      <c r="AF337" s="280">
        <f t="shared" si="175"/>
        <v>0</v>
      </c>
    </row>
    <row r="338" spans="1:32" s="307" customFormat="1" ht="28.5">
      <c r="A338" s="303">
        <v>21</v>
      </c>
      <c r="B338" s="303" t="s">
        <v>222</v>
      </c>
      <c r="C338" s="304"/>
      <c r="D338" s="305"/>
      <c r="E338" s="304"/>
      <c r="F338" s="305"/>
      <c r="G338" s="261"/>
      <c r="H338" s="261"/>
      <c r="I338" s="304"/>
      <c r="J338" s="305"/>
      <c r="K338" s="304"/>
      <c r="L338" s="305"/>
      <c r="M338" s="304"/>
      <c r="N338" s="305"/>
      <c r="O338" s="304"/>
      <c r="P338" s="304"/>
      <c r="Q338" s="305"/>
      <c r="R338" s="304"/>
      <c r="S338" s="305"/>
      <c r="T338" s="304"/>
      <c r="U338" s="305"/>
      <c r="V338" s="304"/>
      <c r="W338" s="305"/>
      <c r="X338" s="304"/>
      <c r="Y338" s="304"/>
      <c r="Z338" s="305"/>
      <c r="AA338" s="304"/>
      <c r="AB338" s="305"/>
      <c r="AC338" s="303"/>
      <c r="AD338" s="233" t="b">
        <f t="shared" si="173"/>
        <v>1</v>
      </c>
      <c r="AE338" s="233" t="b">
        <f t="shared" si="174"/>
        <v>1</v>
      </c>
      <c r="AF338" s="280">
        <f t="shared" si="175"/>
        <v>0</v>
      </c>
    </row>
    <row r="339" spans="1:32">
      <c r="A339" s="258">
        <v>21.01</v>
      </c>
      <c r="B339" s="258" t="s">
        <v>223</v>
      </c>
      <c r="C339" s="259">
        <f>SUM(Aizawl:Serchhip!C339)</f>
        <v>8</v>
      </c>
      <c r="D339" s="260">
        <f>SUM(Aizawl:Serchhip!D339)</f>
        <v>100</v>
      </c>
      <c r="E339" s="259">
        <f>SUM(Aizawl:Serchhip!E339)</f>
        <v>0</v>
      </c>
      <c r="F339" s="260">
        <f>SUM(Aizawl:Serchhip!F339)</f>
        <v>0</v>
      </c>
      <c r="G339" s="261">
        <f t="shared" si="171"/>
        <v>0</v>
      </c>
      <c r="H339" s="261">
        <f t="shared" si="172"/>
        <v>0</v>
      </c>
      <c r="I339" s="259">
        <f t="shared" ref="I339:J342" si="182">C339-E339</f>
        <v>8</v>
      </c>
      <c r="J339" s="260">
        <f t="shared" si="182"/>
        <v>100</v>
      </c>
      <c r="K339" s="259"/>
      <c r="L339" s="260"/>
      <c r="M339" s="259"/>
      <c r="N339" s="260"/>
      <c r="O339" s="259">
        <v>12.5</v>
      </c>
      <c r="P339" s="259">
        <f>SUM(Aizawl:Serchhip!P339)</f>
        <v>8</v>
      </c>
      <c r="Q339" s="260">
        <f>SUM(Aizawl:Serchhip!Q339)</f>
        <v>100</v>
      </c>
      <c r="R339" s="259">
        <f t="shared" ref="R339:S342" si="183">K339+M339+P339</f>
        <v>8</v>
      </c>
      <c r="S339" s="260">
        <f t="shared" si="183"/>
        <v>100</v>
      </c>
      <c r="T339" s="259"/>
      <c r="U339" s="260"/>
      <c r="V339" s="259"/>
      <c r="W339" s="260"/>
      <c r="X339" s="259">
        <v>12.5</v>
      </c>
      <c r="Y339" s="259">
        <f>SUM(Aizawl:Serchhip!Y339)</f>
        <v>8</v>
      </c>
      <c r="Z339" s="259">
        <f>SUM(Aizawl:Serchhip!Z339)</f>
        <v>100</v>
      </c>
      <c r="AA339" s="259">
        <f>SUM(Aizawl:Serchhip!AA339)</f>
        <v>8</v>
      </c>
      <c r="AB339" s="260">
        <f>SUM(Aizawl:Serchhip!AB339)</f>
        <v>100</v>
      </c>
      <c r="AC339" s="258" t="s">
        <v>378</v>
      </c>
      <c r="AD339" s="233" t="b">
        <f t="shared" si="173"/>
        <v>1</v>
      </c>
      <c r="AE339" s="233" t="b">
        <f t="shared" si="174"/>
        <v>1</v>
      </c>
      <c r="AF339" s="280">
        <f>Y339*X339*4</f>
        <v>400</v>
      </c>
    </row>
    <row r="340" spans="1:32" ht="33.75" customHeight="1">
      <c r="A340" s="258">
        <v>21.02</v>
      </c>
      <c r="B340" s="258" t="s">
        <v>224</v>
      </c>
      <c r="C340" s="259">
        <f>SUM(Aizawl:Serchhip!C340)</f>
        <v>8</v>
      </c>
      <c r="D340" s="260">
        <f>SUM(Aizawl:Serchhip!D340)</f>
        <v>100</v>
      </c>
      <c r="E340" s="259">
        <f>SUM(Aizawl:Serchhip!E340)</f>
        <v>0</v>
      </c>
      <c r="F340" s="260">
        <f>SUM(Aizawl:Serchhip!F340)</f>
        <v>0</v>
      </c>
      <c r="G340" s="261">
        <f t="shared" si="171"/>
        <v>0</v>
      </c>
      <c r="H340" s="261">
        <f t="shared" si="172"/>
        <v>0</v>
      </c>
      <c r="I340" s="259">
        <f t="shared" si="182"/>
        <v>8</v>
      </c>
      <c r="J340" s="260">
        <f t="shared" si="182"/>
        <v>100</v>
      </c>
      <c r="K340" s="259"/>
      <c r="L340" s="260"/>
      <c r="M340" s="259"/>
      <c r="N340" s="260"/>
      <c r="O340" s="259">
        <v>12.5</v>
      </c>
      <c r="P340" s="259">
        <f>SUM(Aizawl:Serchhip!P340)</f>
        <v>8</v>
      </c>
      <c r="Q340" s="260">
        <f>SUM(Aizawl:Serchhip!Q340)</f>
        <v>100</v>
      </c>
      <c r="R340" s="259">
        <f t="shared" si="183"/>
        <v>8</v>
      </c>
      <c r="S340" s="260">
        <f t="shared" si="183"/>
        <v>100</v>
      </c>
      <c r="T340" s="259"/>
      <c r="U340" s="260"/>
      <c r="V340" s="259"/>
      <c r="W340" s="260"/>
      <c r="X340" s="259">
        <v>12.5</v>
      </c>
      <c r="Y340" s="259">
        <f>SUM(Aizawl:Serchhip!Y340)</f>
        <v>8</v>
      </c>
      <c r="Z340" s="259">
        <f>SUM(Aizawl:Serchhip!Z340)</f>
        <v>100</v>
      </c>
      <c r="AA340" s="259">
        <f>SUM(Aizawl:Serchhip!AA340)</f>
        <v>8</v>
      </c>
      <c r="AB340" s="260">
        <f>SUM(Aizawl:Serchhip!AB340)</f>
        <v>100</v>
      </c>
      <c r="AC340" s="258" t="s">
        <v>378</v>
      </c>
      <c r="AD340" s="233" t="b">
        <f t="shared" si="173"/>
        <v>1</v>
      </c>
      <c r="AE340" s="233" t="b">
        <f t="shared" si="174"/>
        <v>1</v>
      </c>
    </row>
    <row r="341" spans="1:32" ht="35.25" customHeight="1">
      <c r="A341" s="258">
        <f>+A340+0.01</f>
        <v>21.03</v>
      </c>
      <c r="B341" s="258" t="s">
        <v>225</v>
      </c>
      <c r="C341" s="259">
        <f>SUM(Aizawl:Serchhip!C341)</f>
        <v>8</v>
      </c>
      <c r="D341" s="260">
        <f>SUM(Aizawl:Serchhip!D341)</f>
        <v>100</v>
      </c>
      <c r="E341" s="259">
        <f>SUM(Aizawl:Serchhip!E341)</f>
        <v>0</v>
      </c>
      <c r="F341" s="260">
        <f>SUM(Aizawl:Serchhip!F341)</f>
        <v>0</v>
      </c>
      <c r="G341" s="261">
        <f t="shared" si="171"/>
        <v>0</v>
      </c>
      <c r="H341" s="261">
        <f t="shared" si="172"/>
        <v>0</v>
      </c>
      <c r="I341" s="259">
        <f t="shared" si="182"/>
        <v>8</v>
      </c>
      <c r="J341" s="260">
        <f t="shared" si="182"/>
        <v>100</v>
      </c>
      <c r="K341" s="259"/>
      <c r="L341" s="260"/>
      <c r="M341" s="259"/>
      <c r="N341" s="260"/>
      <c r="O341" s="259">
        <v>12.5</v>
      </c>
      <c r="P341" s="259">
        <f>SUM(Aizawl:Serchhip!P341)</f>
        <v>8</v>
      </c>
      <c r="Q341" s="260">
        <f>SUM(Aizawl:Serchhip!Q341)</f>
        <v>100</v>
      </c>
      <c r="R341" s="259">
        <f t="shared" si="183"/>
        <v>8</v>
      </c>
      <c r="S341" s="260">
        <f t="shared" si="183"/>
        <v>100</v>
      </c>
      <c r="T341" s="259"/>
      <c r="U341" s="260"/>
      <c r="V341" s="259"/>
      <c r="W341" s="260"/>
      <c r="X341" s="259">
        <v>12.5</v>
      </c>
      <c r="Y341" s="259">
        <f>SUM(Aizawl:Serchhip!Y341)</f>
        <v>8</v>
      </c>
      <c r="Z341" s="259">
        <f>SUM(Aizawl:Serchhip!Z341)</f>
        <v>100</v>
      </c>
      <c r="AA341" s="259">
        <f>SUM(Aizawl:Serchhip!AA341)</f>
        <v>8</v>
      </c>
      <c r="AB341" s="260">
        <f>SUM(Aizawl:Serchhip!AB341)</f>
        <v>100</v>
      </c>
      <c r="AC341" s="258" t="s">
        <v>378</v>
      </c>
      <c r="AD341" s="233" t="b">
        <f t="shared" si="173"/>
        <v>1</v>
      </c>
      <c r="AE341" s="233" t="b">
        <f t="shared" si="174"/>
        <v>1</v>
      </c>
    </row>
    <row r="342" spans="1:32" ht="32.25" customHeight="1">
      <c r="A342" s="258">
        <f>+A341+0.01</f>
        <v>21.040000000000003</v>
      </c>
      <c r="B342" s="258" t="s">
        <v>226</v>
      </c>
      <c r="C342" s="259">
        <f>SUM(Aizawl:Serchhip!C342)</f>
        <v>8</v>
      </c>
      <c r="D342" s="260">
        <f>SUM(Aizawl:Serchhip!D342)</f>
        <v>100</v>
      </c>
      <c r="E342" s="259">
        <f>SUM(Aizawl:Serchhip!E342)</f>
        <v>0</v>
      </c>
      <c r="F342" s="260">
        <f>SUM(Aizawl:Serchhip!F342)</f>
        <v>0</v>
      </c>
      <c r="G342" s="261">
        <f t="shared" si="171"/>
        <v>0</v>
      </c>
      <c r="H342" s="261">
        <f t="shared" si="172"/>
        <v>0</v>
      </c>
      <c r="I342" s="259">
        <f t="shared" si="182"/>
        <v>8</v>
      </c>
      <c r="J342" s="260">
        <f t="shared" si="182"/>
        <v>100</v>
      </c>
      <c r="K342" s="259"/>
      <c r="L342" s="260"/>
      <c r="M342" s="259"/>
      <c r="N342" s="260"/>
      <c r="O342" s="259">
        <v>12.5</v>
      </c>
      <c r="P342" s="259">
        <f>SUM(Aizawl:Serchhip!P342)</f>
        <v>8</v>
      </c>
      <c r="Q342" s="260">
        <f>SUM(Aizawl:Serchhip!Q342)</f>
        <v>100</v>
      </c>
      <c r="R342" s="259">
        <f t="shared" si="183"/>
        <v>8</v>
      </c>
      <c r="S342" s="260">
        <f t="shared" si="183"/>
        <v>100</v>
      </c>
      <c r="T342" s="259"/>
      <c r="U342" s="260"/>
      <c r="V342" s="259"/>
      <c r="W342" s="260"/>
      <c r="X342" s="259">
        <v>12.5</v>
      </c>
      <c r="Y342" s="259">
        <f>SUM(Aizawl:Serchhip!Y342)</f>
        <v>8</v>
      </c>
      <c r="Z342" s="259">
        <f>SUM(Aizawl:Serchhip!Z342)</f>
        <v>100</v>
      </c>
      <c r="AA342" s="259">
        <f>SUM(Aizawl:Serchhip!AA342)</f>
        <v>8</v>
      </c>
      <c r="AB342" s="260">
        <f>SUM(Aizawl:Serchhip!AB342)</f>
        <v>100</v>
      </c>
      <c r="AC342" s="258" t="s">
        <v>378</v>
      </c>
      <c r="AD342" s="233" t="b">
        <f t="shared" si="173"/>
        <v>1</v>
      </c>
      <c r="AE342" s="233" t="b">
        <f t="shared" si="174"/>
        <v>1</v>
      </c>
    </row>
    <row r="343" spans="1:32" s="307" customFormat="1">
      <c r="A343" s="303"/>
      <c r="B343" s="303" t="s">
        <v>108</v>
      </c>
      <c r="C343" s="304">
        <f>C342</f>
        <v>8</v>
      </c>
      <c r="D343" s="305">
        <f>SUM(D339:D342)</f>
        <v>400</v>
      </c>
      <c r="E343" s="304">
        <f>SUM(E339:E342)</f>
        <v>0</v>
      </c>
      <c r="F343" s="305">
        <f>SUM(F339:F342)</f>
        <v>0</v>
      </c>
      <c r="G343" s="306">
        <f t="shared" si="171"/>
        <v>0</v>
      </c>
      <c r="H343" s="306">
        <f t="shared" si="172"/>
        <v>0</v>
      </c>
      <c r="I343" s="304">
        <f t="shared" ref="I343:N343" si="184">SUM(I339:I342)</f>
        <v>32</v>
      </c>
      <c r="J343" s="305">
        <f t="shared" si="184"/>
        <v>400</v>
      </c>
      <c r="K343" s="304">
        <f t="shared" si="184"/>
        <v>0</v>
      </c>
      <c r="L343" s="305">
        <f t="shared" si="184"/>
        <v>0</v>
      </c>
      <c r="M343" s="304">
        <f t="shared" si="184"/>
        <v>0</v>
      </c>
      <c r="N343" s="305">
        <f t="shared" si="184"/>
        <v>0</v>
      </c>
      <c r="O343" s="304"/>
      <c r="P343" s="304">
        <f>P340</f>
        <v>8</v>
      </c>
      <c r="Q343" s="305">
        <f t="shared" ref="Q343:W343" si="185">SUM(Q339:Q342)</f>
        <v>400</v>
      </c>
      <c r="R343" s="304">
        <f>R342</f>
        <v>8</v>
      </c>
      <c r="S343" s="305">
        <f t="shared" si="185"/>
        <v>400</v>
      </c>
      <c r="T343" s="304">
        <f t="shared" si="185"/>
        <v>0</v>
      </c>
      <c r="U343" s="305">
        <f t="shared" si="185"/>
        <v>0</v>
      </c>
      <c r="V343" s="304">
        <f t="shared" si="185"/>
        <v>0</v>
      </c>
      <c r="W343" s="305">
        <f t="shared" si="185"/>
        <v>0</v>
      </c>
      <c r="X343" s="304"/>
      <c r="Y343" s="304">
        <f>Y342</f>
        <v>8</v>
      </c>
      <c r="Z343" s="305">
        <f>SUM(Z339:Z342)</f>
        <v>400</v>
      </c>
      <c r="AA343" s="304">
        <f>AA342</f>
        <v>8</v>
      </c>
      <c r="AB343" s="305">
        <f>SUM(AB339:AB342)</f>
        <v>400</v>
      </c>
      <c r="AC343" s="303"/>
      <c r="AD343" s="233" t="b">
        <f t="shared" si="173"/>
        <v>0</v>
      </c>
      <c r="AE343" s="233" t="b">
        <f t="shared" si="174"/>
        <v>1</v>
      </c>
    </row>
    <row r="344" spans="1:32" s="307" customFormat="1">
      <c r="A344" s="303">
        <v>22</v>
      </c>
      <c r="B344" s="303" t="s">
        <v>227</v>
      </c>
      <c r="C344" s="304"/>
      <c r="D344" s="305"/>
      <c r="E344" s="304"/>
      <c r="F344" s="305"/>
      <c r="G344" s="261"/>
      <c r="H344" s="261"/>
      <c r="I344" s="304"/>
      <c r="J344" s="305"/>
      <c r="K344" s="304"/>
      <c r="L344" s="305"/>
      <c r="M344" s="304"/>
      <c r="N344" s="305"/>
      <c r="O344" s="304"/>
      <c r="P344" s="304"/>
      <c r="Q344" s="305"/>
      <c r="R344" s="304"/>
      <c r="S344" s="305"/>
      <c r="T344" s="304"/>
      <c r="U344" s="305"/>
      <c r="V344" s="304"/>
      <c r="W344" s="305"/>
      <c r="X344" s="304"/>
      <c r="Y344" s="304"/>
      <c r="Z344" s="305"/>
      <c r="AA344" s="304"/>
      <c r="AB344" s="305"/>
      <c r="AC344" s="303"/>
      <c r="AD344" s="233" t="b">
        <f t="shared" si="173"/>
        <v>1</v>
      </c>
      <c r="AE344" s="233" t="b">
        <f t="shared" si="174"/>
        <v>1</v>
      </c>
      <c r="AF344" s="280">
        <f t="shared" ref="AF344:AF349" si="186">Y344*X344</f>
        <v>0</v>
      </c>
    </row>
    <row r="345" spans="1:32">
      <c r="A345" s="258">
        <v>22.01</v>
      </c>
      <c r="B345" s="258" t="s">
        <v>228</v>
      </c>
      <c r="C345" s="259">
        <f>SUM(Aizawl:Serchhip!C345)</f>
        <v>0</v>
      </c>
      <c r="D345" s="260">
        <f>SUM(Aizawl:Serchhip!D345)</f>
        <v>0</v>
      </c>
      <c r="E345" s="259">
        <f>SUM(Aizawl:Serchhip!E345)</f>
        <v>0</v>
      </c>
      <c r="F345" s="260">
        <f>SUM(Aizawl:Serchhip!F345)</f>
        <v>0</v>
      </c>
      <c r="G345" s="261" t="e">
        <f t="shared" si="171"/>
        <v>#DIV/0!</v>
      </c>
      <c r="H345" s="261" t="e">
        <f t="shared" si="172"/>
        <v>#DIV/0!</v>
      </c>
      <c r="I345" s="259">
        <f>C345-E345</f>
        <v>0</v>
      </c>
      <c r="J345" s="260">
        <f>D345-F345</f>
        <v>0</v>
      </c>
      <c r="K345" s="259"/>
      <c r="L345" s="260"/>
      <c r="M345" s="259"/>
      <c r="N345" s="260"/>
      <c r="O345" s="259">
        <v>6.0000000000000001E-3</v>
      </c>
      <c r="P345" s="259">
        <f>SUM(Aizawl:Serchhip!P345)</f>
        <v>0</v>
      </c>
      <c r="Q345" s="260">
        <f>SUM(Aizawl:Serchhip!Q345)</f>
        <v>0</v>
      </c>
      <c r="R345" s="259">
        <f>K345+M345+P345</f>
        <v>0</v>
      </c>
      <c r="S345" s="260">
        <f>L345+N345+Q345</f>
        <v>0</v>
      </c>
      <c r="T345" s="259"/>
      <c r="U345" s="260"/>
      <c r="V345" s="259"/>
      <c r="W345" s="260"/>
      <c r="X345" s="259">
        <v>6.0000000000000001E-3</v>
      </c>
      <c r="Y345" s="259">
        <f>SUM(Aizawl:Serchhip!Y345)</f>
        <v>0</v>
      </c>
      <c r="Z345" s="259">
        <f>SUM(Aizawl:Serchhip!Z345)</f>
        <v>0</v>
      </c>
      <c r="AA345" s="259">
        <f>SUM(Aizawl:Serchhip!AA345)</f>
        <v>0</v>
      </c>
      <c r="AB345" s="260">
        <f>SUM(Aizawl:Serchhip!AB345)</f>
        <v>0</v>
      </c>
      <c r="AC345" s="258"/>
      <c r="AD345" s="233" t="b">
        <f t="shared" si="173"/>
        <v>1</v>
      </c>
      <c r="AE345" s="233" t="b">
        <f t="shared" si="174"/>
        <v>1</v>
      </c>
      <c r="AF345" s="280">
        <f t="shared" si="186"/>
        <v>0</v>
      </c>
    </row>
    <row r="346" spans="1:32" ht="34.5" customHeight="1">
      <c r="A346" s="258">
        <v>22.02</v>
      </c>
      <c r="B346" s="258" t="s">
        <v>229</v>
      </c>
      <c r="C346" s="259">
        <f>SUM(Aizawl:Serchhip!C346)</f>
        <v>13602</v>
      </c>
      <c r="D346" s="260">
        <f>SUM(Aizawl:Serchhip!D346)</f>
        <v>40.806000000000012</v>
      </c>
      <c r="E346" s="259">
        <f>SUM(Aizawl:Serchhip!E346)</f>
        <v>0</v>
      </c>
      <c r="F346" s="260">
        <f>SUM(Aizawl:Serchhip!F346)</f>
        <v>0</v>
      </c>
      <c r="G346" s="261">
        <f t="shared" si="171"/>
        <v>0</v>
      </c>
      <c r="H346" s="261">
        <f t="shared" si="172"/>
        <v>0</v>
      </c>
      <c r="I346" s="259">
        <f>C346-E346</f>
        <v>13602</v>
      </c>
      <c r="J346" s="260">
        <f>D346-F346</f>
        <v>40.806000000000012</v>
      </c>
      <c r="K346" s="259"/>
      <c r="L346" s="260"/>
      <c r="M346" s="259"/>
      <c r="N346" s="260"/>
      <c r="O346" s="259">
        <v>3.0000000000000001E-3</v>
      </c>
      <c r="P346" s="259">
        <f>SUM(Aizawl:Serchhip!P346)</f>
        <v>13512</v>
      </c>
      <c r="Q346" s="260">
        <f>SUM(Aizawl:Serchhip!Q346)</f>
        <v>40.536000000000008</v>
      </c>
      <c r="R346" s="259">
        <f>K346+M346+P346</f>
        <v>13512</v>
      </c>
      <c r="S346" s="260">
        <f>L346+N346+Q346</f>
        <v>40.536000000000008</v>
      </c>
      <c r="T346" s="259"/>
      <c r="U346" s="260"/>
      <c r="V346" s="259"/>
      <c r="W346" s="260"/>
      <c r="X346" s="259">
        <v>3.0000000000000001E-3</v>
      </c>
      <c r="Y346" s="259">
        <f>SUM(Aizawl:Serchhip!Y346)</f>
        <v>13512</v>
      </c>
      <c r="Z346" s="259">
        <f>SUM(Aizawl:Serchhip!Z346)</f>
        <v>40.536000000000008</v>
      </c>
      <c r="AA346" s="259">
        <f>SUM(Aizawl:Serchhip!AA346)</f>
        <v>13512</v>
      </c>
      <c r="AB346" s="260">
        <f>SUM(Aizawl:Serchhip!AB346)</f>
        <v>40.536000000000008</v>
      </c>
      <c r="AC346" s="258" t="s">
        <v>378</v>
      </c>
      <c r="AD346" s="233" t="b">
        <f t="shared" si="173"/>
        <v>1</v>
      </c>
      <c r="AE346" s="233" t="b">
        <f t="shared" si="174"/>
        <v>1</v>
      </c>
      <c r="AF346" s="280">
        <f t="shared" si="186"/>
        <v>40.536000000000001</v>
      </c>
    </row>
    <row r="347" spans="1:32" s="307" customFormat="1">
      <c r="A347" s="303"/>
      <c r="B347" s="303" t="s">
        <v>106</v>
      </c>
      <c r="C347" s="304">
        <f>SUM(C345:C346)</f>
        <v>13602</v>
      </c>
      <c r="D347" s="305">
        <f>SUM(D345:D346)</f>
        <v>40.806000000000012</v>
      </c>
      <c r="E347" s="304">
        <f>SUM(E345:E346)</f>
        <v>0</v>
      </c>
      <c r="F347" s="305">
        <f>SUM(F345:F346)</f>
        <v>0</v>
      </c>
      <c r="G347" s="306">
        <f t="shared" si="171"/>
        <v>0</v>
      </c>
      <c r="H347" s="306">
        <f t="shared" si="172"/>
        <v>0</v>
      </c>
      <c r="I347" s="304">
        <f t="shared" ref="I347:N347" si="187">SUM(I345:I346)</f>
        <v>13602</v>
      </c>
      <c r="J347" s="305">
        <f t="shared" si="187"/>
        <v>40.806000000000012</v>
      </c>
      <c r="K347" s="304">
        <f t="shared" si="187"/>
        <v>0</v>
      </c>
      <c r="L347" s="305">
        <f t="shared" si="187"/>
        <v>0</v>
      </c>
      <c r="M347" s="304">
        <f t="shared" si="187"/>
        <v>0</v>
      </c>
      <c r="N347" s="305">
        <f t="shared" si="187"/>
        <v>0</v>
      </c>
      <c r="O347" s="304"/>
      <c r="P347" s="304">
        <f t="shared" ref="P347:W347" si="188">SUM(P345:P346)</f>
        <v>13512</v>
      </c>
      <c r="Q347" s="305">
        <f t="shared" si="188"/>
        <v>40.536000000000008</v>
      </c>
      <c r="R347" s="304">
        <f t="shared" si="188"/>
        <v>13512</v>
      </c>
      <c r="S347" s="305">
        <f t="shared" si="188"/>
        <v>40.536000000000008</v>
      </c>
      <c r="T347" s="304">
        <f t="shared" si="188"/>
        <v>0</v>
      </c>
      <c r="U347" s="305">
        <f t="shared" si="188"/>
        <v>0</v>
      </c>
      <c r="V347" s="304">
        <f t="shared" si="188"/>
        <v>0</v>
      </c>
      <c r="W347" s="305">
        <f t="shared" si="188"/>
        <v>0</v>
      </c>
      <c r="X347" s="304"/>
      <c r="Y347" s="304">
        <f>SUM(Y345:Y346)</f>
        <v>13512</v>
      </c>
      <c r="Z347" s="305">
        <f>SUM(Z345:Z346)</f>
        <v>40.536000000000008</v>
      </c>
      <c r="AA347" s="304">
        <f>SUM(AA345:AA346)</f>
        <v>13512</v>
      </c>
      <c r="AB347" s="305">
        <f>SUM(AB345:AB346)</f>
        <v>40.536000000000008</v>
      </c>
      <c r="AC347" s="303"/>
      <c r="AD347" s="233" t="b">
        <f t="shared" si="173"/>
        <v>0</v>
      </c>
      <c r="AE347" s="233" t="b">
        <f t="shared" si="174"/>
        <v>1</v>
      </c>
      <c r="AF347" s="280">
        <f t="shared" si="186"/>
        <v>0</v>
      </c>
    </row>
    <row r="348" spans="1:32" s="307" customFormat="1">
      <c r="A348" s="303" t="s">
        <v>218</v>
      </c>
      <c r="B348" s="303" t="s">
        <v>230</v>
      </c>
      <c r="C348" s="304"/>
      <c r="D348" s="305"/>
      <c r="E348" s="304"/>
      <c r="F348" s="305"/>
      <c r="G348" s="261"/>
      <c r="H348" s="261"/>
      <c r="I348" s="304"/>
      <c r="J348" s="305"/>
      <c r="K348" s="304"/>
      <c r="L348" s="305"/>
      <c r="M348" s="304"/>
      <c r="N348" s="305"/>
      <c r="O348" s="304"/>
      <c r="P348" s="304"/>
      <c r="Q348" s="305"/>
      <c r="R348" s="304"/>
      <c r="S348" s="305"/>
      <c r="T348" s="304"/>
      <c r="U348" s="305"/>
      <c r="V348" s="304"/>
      <c r="W348" s="305"/>
      <c r="X348" s="304"/>
      <c r="Y348" s="304"/>
      <c r="Z348" s="305"/>
      <c r="AA348" s="304"/>
      <c r="AB348" s="305"/>
      <c r="AC348" s="303"/>
      <c r="AD348" s="233" t="b">
        <f t="shared" si="173"/>
        <v>1</v>
      </c>
      <c r="AE348" s="233" t="b">
        <f t="shared" si="174"/>
        <v>1</v>
      </c>
      <c r="AF348" s="280">
        <f t="shared" si="186"/>
        <v>0</v>
      </c>
    </row>
    <row r="349" spans="1:32" s="307" customFormat="1">
      <c r="A349" s="303">
        <v>23</v>
      </c>
      <c r="B349" s="303" t="s">
        <v>231</v>
      </c>
      <c r="C349" s="304"/>
      <c r="D349" s="305"/>
      <c r="E349" s="304"/>
      <c r="F349" s="305"/>
      <c r="G349" s="261"/>
      <c r="H349" s="261"/>
      <c r="I349" s="304"/>
      <c r="J349" s="305"/>
      <c r="K349" s="304"/>
      <c r="L349" s="305"/>
      <c r="M349" s="304"/>
      <c r="N349" s="305"/>
      <c r="O349" s="304"/>
      <c r="P349" s="304"/>
      <c r="Q349" s="305"/>
      <c r="R349" s="304"/>
      <c r="S349" s="305"/>
      <c r="T349" s="304"/>
      <c r="U349" s="305"/>
      <c r="V349" s="304"/>
      <c r="W349" s="305"/>
      <c r="X349" s="304"/>
      <c r="Y349" s="304"/>
      <c r="Z349" s="305"/>
      <c r="AA349" s="304"/>
      <c r="AB349" s="305"/>
      <c r="AC349" s="303"/>
      <c r="AD349" s="233" t="b">
        <f t="shared" si="173"/>
        <v>1</v>
      </c>
      <c r="AE349" s="233" t="b">
        <f t="shared" si="174"/>
        <v>1</v>
      </c>
      <c r="AF349" s="280">
        <f t="shared" si="186"/>
        <v>0</v>
      </c>
    </row>
    <row r="350" spans="1:32" ht="37.5" customHeight="1">
      <c r="A350" s="258">
        <v>23.01</v>
      </c>
      <c r="B350" s="258" t="s">
        <v>232</v>
      </c>
      <c r="C350" s="259">
        <f>SUM(Aizawl:Serchhip!C350)</f>
        <v>10</v>
      </c>
      <c r="D350" s="260">
        <f>SUM(Aizawl:Serchhip!D350)</f>
        <v>284.03922</v>
      </c>
      <c r="E350" s="259">
        <f>SUM(Aizawl:Serchhip!E350)</f>
        <v>10</v>
      </c>
      <c r="F350" s="260">
        <f>SUM(Aizawl:Serchhip!F350)</f>
        <v>56.807844000000003</v>
      </c>
      <c r="G350" s="261">
        <f t="shared" si="171"/>
        <v>1</v>
      </c>
      <c r="H350" s="261">
        <f t="shared" si="172"/>
        <v>0.2</v>
      </c>
      <c r="I350" s="259"/>
      <c r="J350" s="260"/>
      <c r="K350" s="259">
        <f t="shared" ref="K350:L385" si="189">C350-E350</f>
        <v>0</v>
      </c>
      <c r="L350" s="260">
        <f t="shared" si="189"/>
        <v>227.23137600000001</v>
      </c>
      <c r="M350" s="259">
        <f>SUM(Aizawl:Serchhip!M350)</f>
        <v>0</v>
      </c>
      <c r="N350" s="260">
        <f>SUM(Aizawl:Serchhip!N350)</f>
        <v>0</v>
      </c>
      <c r="O350" s="259"/>
      <c r="P350" s="259">
        <f>SUM(Aizawl:Serchhip!P350)</f>
        <v>0</v>
      </c>
      <c r="Q350" s="260">
        <f>SUM(Aizawl:Serchhip!Q350)</f>
        <v>0</v>
      </c>
      <c r="R350" s="259">
        <f t="shared" ref="R350:R385" si="190">K350+M350+P350</f>
        <v>0</v>
      </c>
      <c r="S350" s="260">
        <f t="shared" ref="S350:S385" si="191">L350+N350+Q350</f>
        <v>227.23137600000001</v>
      </c>
      <c r="T350" s="259">
        <f>SUM(Aizawl:Serchhip!T350)</f>
        <v>0</v>
      </c>
      <c r="U350" s="260">
        <f>SUM(Aizawl:Serchhip!U350)</f>
        <v>227.23137599999998</v>
      </c>
      <c r="V350" s="259"/>
      <c r="W350" s="260"/>
      <c r="X350" s="259"/>
      <c r="Y350" s="259">
        <f>SUM(Aizawl:Serchhip!Y350)</f>
        <v>0</v>
      </c>
      <c r="Z350" s="259">
        <f>SUM(Aizawl:Serchhip!Z350)</f>
        <v>0</v>
      </c>
      <c r="AA350" s="259">
        <f>SUM(Aizawl:Serchhip!AA350)</f>
        <v>0</v>
      </c>
      <c r="AB350" s="260">
        <f>SUM(Aizawl:Serchhip!AB350)</f>
        <v>227.23137599999998</v>
      </c>
      <c r="AC350" s="258" t="s">
        <v>378</v>
      </c>
      <c r="AD350" s="233" t="b">
        <f t="shared" si="173"/>
        <v>1</v>
      </c>
      <c r="AE350" s="233" t="b">
        <f t="shared" si="174"/>
        <v>1</v>
      </c>
    </row>
    <row r="351" spans="1:32">
      <c r="A351" s="258">
        <f>+A350+0.01</f>
        <v>23.020000000000003</v>
      </c>
      <c r="B351" s="258" t="s">
        <v>233</v>
      </c>
      <c r="C351" s="259">
        <f>SUM(Aizawl:Serchhip!C351)</f>
        <v>0</v>
      </c>
      <c r="D351" s="260">
        <f>SUM(Aizawl:Serchhip!D351)</f>
        <v>0</v>
      </c>
      <c r="E351" s="259">
        <f>SUM(Aizawl:Serchhip!E351)</f>
        <v>0</v>
      </c>
      <c r="F351" s="260">
        <f>SUM(Aizawl:Serchhip!F351)</f>
        <v>0</v>
      </c>
      <c r="G351" s="261" t="e">
        <f t="shared" si="171"/>
        <v>#DIV/0!</v>
      </c>
      <c r="H351" s="261" t="e">
        <f t="shared" si="172"/>
        <v>#DIV/0!</v>
      </c>
      <c r="I351" s="259"/>
      <c r="J351" s="260"/>
      <c r="K351" s="259">
        <f t="shared" si="189"/>
        <v>0</v>
      </c>
      <c r="L351" s="260">
        <f t="shared" si="189"/>
        <v>0</v>
      </c>
      <c r="M351" s="259">
        <f>SUM(Aizawl:Serchhip!M351)</f>
        <v>0</v>
      </c>
      <c r="N351" s="260">
        <f>SUM(Aizawl:Serchhip!N351)</f>
        <v>0</v>
      </c>
      <c r="O351" s="259"/>
      <c r="P351" s="259">
        <f>SUM(Aizawl:Serchhip!P351)</f>
        <v>0</v>
      </c>
      <c r="Q351" s="260">
        <f>SUM(Aizawl:Serchhip!Q351)</f>
        <v>0</v>
      </c>
      <c r="R351" s="259">
        <f t="shared" si="190"/>
        <v>0</v>
      </c>
      <c r="S351" s="260">
        <f t="shared" si="191"/>
        <v>0</v>
      </c>
      <c r="T351" s="259">
        <f>SUM(Aizawl:Serchhip!T351)</f>
        <v>0</v>
      </c>
      <c r="U351" s="260">
        <f>SUM(Aizawl:Serchhip!U351)</f>
        <v>0</v>
      </c>
      <c r="V351" s="259"/>
      <c r="W351" s="260"/>
      <c r="X351" s="259"/>
      <c r="Y351" s="259">
        <f>SUM(Aizawl:Serchhip!Y351)</f>
        <v>0</v>
      </c>
      <c r="Z351" s="259">
        <f>SUM(Aizawl:Serchhip!Z351)</f>
        <v>0</v>
      </c>
      <c r="AA351" s="259">
        <f>SUM(Aizawl:Serchhip!AA351)</f>
        <v>0</v>
      </c>
      <c r="AB351" s="260">
        <f>SUM(Aizawl:Serchhip!AB351)</f>
        <v>0</v>
      </c>
      <c r="AC351" s="258"/>
      <c r="AD351" s="233" t="b">
        <f t="shared" si="173"/>
        <v>1</v>
      </c>
      <c r="AE351" s="233" t="b">
        <f t="shared" si="174"/>
        <v>1</v>
      </c>
    </row>
    <row r="352" spans="1:32" ht="33" customHeight="1">
      <c r="A352" s="258">
        <f t="shared" ref="A352:A379" si="192">+A351+0.01</f>
        <v>23.030000000000005</v>
      </c>
      <c r="B352" s="258" t="s">
        <v>234</v>
      </c>
      <c r="C352" s="259">
        <f>SUM(Aizawl:Serchhip!C352)</f>
        <v>5</v>
      </c>
      <c r="D352" s="260">
        <f>SUM(Aizawl:Serchhip!D352)</f>
        <v>155</v>
      </c>
      <c r="E352" s="259">
        <f>SUM(Aizawl:Serchhip!E352)</f>
        <v>5</v>
      </c>
      <c r="F352" s="260">
        <f>SUM(Aizawl:Serchhip!F352)</f>
        <v>31.000000000000004</v>
      </c>
      <c r="G352" s="261">
        <f t="shared" si="171"/>
        <v>1</v>
      </c>
      <c r="H352" s="261">
        <f t="shared" si="172"/>
        <v>0.2</v>
      </c>
      <c r="I352" s="259"/>
      <c r="J352" s="260"/>
      <c r="K352" s="259">
        <f t="shared" si="189"/>
        <v>0</v>
      </c>
      <c r="L352" s="260">
        <f t="shared" si="189"/>
        <v>124</v>
      </c>
      <c r="M352" s="259">
        <f>SUM(Aizawl:Serchhip!M352)</f>
        <v>0</v>
      </c>
      <c r="N352" s="260">
        <f>SUM(Aizawl:Serchhip!N352)</f>
        <v>0</v>
      </c>
      <c r="O352" s="259"/>
      <c r="P352" s="259">
        <f>SUM(Aizawl:Serchhip!P352)</f>
        <v>0</v>
      </c>
      <c r="Q352" s="260">
        <f>SUM(Aizawl:Serchhip!Q352)</f>
        <v>0</v>
      </c>
      <c r="R352" s="259">
        <f t="shared" si="190"/>
        <v>0</v>
      </c>
      <c r="S352" s="260">
        <f t="shared" si="191"/>
        <v>124</v>
      </c>
      <c r="T352" s="259">
        <f>SUM(Aizawl:Serchhip!T352)</f>
        <v>0</v>
      </c>
      <c r="U352" s="260">
        <f>SUM(Aizawl:Serchhip!U352)</f>
        <v>124</v>
      </c>
      <c r="V352" s="259"/>
      <c r="W352" s="260"/>
      <c r="X352" s="259"/>
      <c r="Y352" s="259">
        <f>SUM(Aizawl:Serchhip!Y352)</f>
        <v>0</v>
      </c>
      <c r="Z352" s="259">
        <f>SUM(Aizawl:Serchhip!Z352)</f>
        <v>0</v>
      </c>
      <c r="AA352" s="259">
        <f>SUM(Aizawl:Serchhip!AA352)</f>
        <v>0</v>
      </c>
      <c r="AB352" s="260">
        <f>SUM(Aizawl:Serchhip!AB352)</f>
        <v>124</v>
      </c>
      <c r="AC352" s="258" t="s">
        <v>378</v>
      </c>
      <c r="AD352" s="233" t="b">
        <f t="shared" si="173"/>
        <v>1</v>
      </c>
      <c r="AE352" s="233" t="b">
        <f t="shared" si="174"/>
        <v>1</v>
      </c>
    </row>
    <row r="353" spans="1:31">
      <c r="A353" s="258">
        <f t="shared" si="192"/>
        <v>23.040000000000006</v>
      </c>
      <c r="B353" s="258" t="s">
        <v>235</v>
      </c>
      <c r="C353" s="259">
        <f>SUM(Aizawl:Serchhip!C353)</f>
        <v>0</v>
      </c>
      <c r="D353" s="260">
        <f>SUM(Aizawl:Serchhip!D353)</f>
        <v>0</v>
      </c>
      <c r="E353" s="259">
        <f>SUM(Aizawl:Serchhip!E353)</f>
        <v>0</v>
      </c>
      <c r="F353" s="260">
        <f>SUM(Aizawl:Serchhip!F353)</f>
        <v>0</v>
      </c>
      <c r="G353" s="261" t="e">
        <f t="shared" si="171"/>
        <v>#DIV/0!</v>
      </c>
      <c r="H353" s="261" t="e">
        <f t="shared" si="172"/>
        <v>#DIV/0!</v>
      </c>
      <c r="I353" s="259"/>
      <c r="J353" s="260"/>
      <c r="K353" s="259">
        <f t="shared" si="189"/>
        <v>0</v>
      </c>
      <c r="L353" s="260">
        <f t="shared" si="189"/>
        <v>0</v>
      </c>
      <c r="M353" s="259">
        <f>SUM(Aizawl:Serchhip!M353)</f>
        <v>0</v>
      </c>
      <c r="N353" s="260">
        <f>SUM(Aizawl:Serchhip!N353)</f>
        <v>0</v>
      </c>
      <c r="O353" s="259"/>
      <c r="P353" s="259">
        <f>SUM(Aizawl:Serchhip!P353)</f>
        <v>0</v>
      </c>
      <c r="Q353" s="260">
        <f>SUM(Aizawl:Serchhip!Q353)</f>
        <v>0</v>
      </c>
      <c r="R353" s="259">
        <f t="shared" si="190"/>
        <v>0</v>
      </c>
      <c r="S353" s="260">
        <f t="shared" si="191"/>
        <v>0</v>
      </c>
      <c r="T353" s="259">
        <f>SUM(Aizawl:Serchhip!T353)</f>
        <v>0</v>
      </c>
      <c r="U353" s="260">
        <f>SUM(Aizawl:Serchhip!U353)</f>
        <v>0</v>
      </c>
      <c r="V353" s="259"/>
      <c r="W353" s="260"/>
      <c r="X353" s="259"/>
      <c r="Y353" s="259">
        <f>SUM(Aizawl:Serchhip!Y353)</f>
        <v>0</v>
      </c>
      <c r="Z353" s="259">
        <f>SUM(Aizawl:Serchhip!Z353)</f>
        <v>0</v>
      </c>
      <c r="AA353" s="259">
        <f>SUM(Aizawl:Serchhip!AA353)</f>
        <v>0</v>
      </c>
      <c r="AB353" s="260">
        <f>SUM(Aizawl:Serchhip!AB353)</f>
        <v>0</v>
      </c>
      <c r="AC353" s="258"/>
      <c r="AD353" s="233" t="b">
        <f t="shared" si="173"/>
        <v>1</v>
      </c>
      <c r="AE353" s="233" t="b">
        <f t="shared" si="174"/>
        <v>1</v>
      </c>
    </row>
    <row r="354" spans="1:31">
      <c r="A354" s="258">
        <f t="shared" si="192"/>
        <v>23.050000000000008</v>
      </c>
      <c r="B354" s="258" t="s">
        <v>236</v>
      </c>
      <c r="C354" s="259">
        <f>SUM(Aizawl:Serchhip!C354)</f>
        <v>0</v>
      </c>
      <c r="D354" s="260">
        <f>SUM(Aizawl:Serchhip!D354)</f>
        <v>0</v>
      </c>
      <c r="E354" s="259">
        <f>SUM(Aizawl:Serchhip!E354)</f>
        <v>0</v>
      </c>
      <c r="F354" s="260">
        <f>SUM(Aizawl:Serchhip!F354)</f>
        <v>0</v>
      </c>
      <c r="G354" s="261" t="e">
        <f t="shared" si="171"/>
        <v>#DIV/0!</v>
      </c>
      <c r="H354" s="261" t="e">
        <f t="shared" si="172"/>
        <v>#DIV/0!</v>
      </c>
      <c r="I354" s="259"/>
      <c r="J354" s="260"/>
      <c r="K354" s="259">
        <f t="shared" si="189"/>
        <v>0</v>
      </c>
      <c r="L354" s="260">
        <f t="shared" si="189"/>
        <v>0</v>
      </c>
      <c r="M354" s="259">
        <f>SUM(Aizawl:Serchhip!M354)</f>
        <v>0</v>
      </c>
      <c r="N354" s="260">
        <f>SUM(Aizawl:Serchhip!N354)</f>
        <v>0</v>
      </c>
      <c r="O354" s="259"/>
      <c r="P354" s="259">
        <f>SUM(Aizawl:Serchhip!P354)</f>
        <v>0</v>
      </c>
      <c r="Q354" s="260">
        <f>SUM(Aizawl:Serchhip!Q354)</f>
        <v>0</v>
      </c>
      <c r="R354" s="259">
        <f t="shared" si="190"/>
        <v>0</v>
      </c>
      <c r="S354" s="260">
        <f t="shared" si="191"/>
        <v>0</v>
      </c>
      <c r="T354" s="259">
        <f>SUM(Aizawl:Serchhip!T354)</f>
        <v>0</v>
      </c>
      <c r="U354" s="260">
        <f>SUM(Aizawl:Serchhip!U354)</f>
        <v>0</v>
      </c>
      <c r="V354" s="259"/>
      <c r="W354" s="260"/>
      <c r="X354" s="259"/>
      <c r="Y354" s="259">
        <f>SUM(Aizawl:Serchhip!Y354)</f>
        <v>0</v>
      </c>
      <c r="Z354" s="259">
        <f>SUM(Aizawl:Serchhip!Z354)</f>
        <v>0</v>
      </c>
      <c r="AA354" s="259">
        <f>SUM(Aizawl:Serchhip!AA354)</f>
        <v>0</v>
      </c>
      <c r="AB354" s="260">
        <f>SUM(Aizawl:Serchhip!AB354)</f>
        <v>0</v>
      </c>
      <c r="AC354" s="258"/>
      <c r="AD354" s="233" t="b">
        <f t="shared" si="173"/>
        <v>1</v>
      </c>
      <c r="AE354" s="233" t="b">
        <f t="shared" si="174"/>
        <v>1</v>
      </c>
    </row>
    <row r="355" spans="1:31" ht="30.75" customHeight="1">
      <c r="A355" s="258"/>
      <c r="B355" s="258" t="s">
        <v>237</v>
      </c>
      <c r="C355" s="259">
        <f>SUM(Aizawl:Serchhip!C355)</f>
        <v>104</v>
      </c>
      <c r="D355" s="260">
        <f>SUM(Aizawl:Serchhip!D355)</f>
        <v>2882.88</v>
      </c>
      <c r="E355" s="259">
        <f>SUM(Aizawl:Serchhip!E355)</f>
        <v>104</v>
      </c>
      <c r="F355" s="260">
        <f>SUM(Aizawl:Serchhip!F355)</f>
        <v>576.57600000000002</v>
      </c>
      <c r="G355" s="261">
        <f t="shared" si="171"/>
        <v>1</v>
      </c>
      <c r="H355" s="261">
        <f t="shared" si="172"/>
        <v>0.2</v>
      </c>
      <c r="I355" s="259"/>
      <c r="J355" s="260"/>
      <c r="K355" s="259">
        <f t="shared" si="189"/>
        <v>0</v>
      </c>
      <c r="L355" s="260">
        <f t="shared" si="189"/>
        <v>2306.3040000000001</v>
      </c>
      <c r="M355" s="259">
        <f>SUM(Aizawl:Serchhip!M355)</f>
        <v>0</v>
      </c>
      <c r="N355" s="260">
        <f>SUM(Aizawl:Serchhip!N355)</f>
        <v>0</v>
      </c>
      <c r="O355" s="259"/>
      <c r="P355" s="259">
        <f>SUM(Aizawl:Serchhip!P355)</f>
        <v>0</v>
      </c>
      <c r="Q355" s="260">
        <f>SUM(Aizawl:Serchhip!Q355)</f>
        <v>0</v>
      </c>
      <c r="R355" s="259">
        <f t="shared" si="190"/>
        <v>0</v>
      </c>
      <c r="S355" s="260">
        <f t="shared" si="191"/>
        <v>2306.3040000000001</v>
      </c>
      <c r="T355" s="259">
        <f>SUM(Aizawl:Serchhip!T355)</f>
        <v>0</v>
      </c>
      <c r="U355" s="260">
        <f>SUM(Aizawl:Serchhip!U355)</f>
        <v>2306.3040000000001</v>
      </c>
      <c r="V355" s="259"/>
      <c r="W355" s="260"/>
      <c r="X355" s="259"/>
      <c r="Y355" s="259">
        <f>SUM(Aizawl:Serchhip!Y355)</f>
        <v>0</v>
      </c>
      <c r="Z355" s="259">
        <f>SUM(Aizawl:Serchhip!Z355)</f>
        <v>0</v>
      </c>
      <c r="AA355" s="259">
        <f>SUM(Aizawl:Serchhip!AA355)</f>
        <v>0</v>
      </c>
      <c r="AB355" s="260">
        <f>SUM(Aizawl:Serchhip!AB355)</f>
        <v>2306.3040000000001</v>
      </c>
      <c r="AC355" s="258" t="s">
        <v>378</v>
      </c>
      <c r="AD355" s="233" t="b">
        <f t="shared" si="173"/>
        <v>1</v>
      </c>
      <c r="AE355" s="233" t="b">
        <f t="shared" si="174"/>
        <v>1</v>
      </c>
    </row>
    <row r="356" spans="1:31" ht="31.5" customHeight="1">
      <c r="A356" s="258"/>
      <c r="B356" s="258" t="s">
        <v>238</v>
      </c>
      <c r="C356" s="259">
        <f>SUM(Aizawl:Serchhip!C356)</f>
        <v>35</v>
      </c>
      <c r="D356" s="260">
        <f>SUM(Aizawl:Serchhip!D356)</f>
        <v>1085</v>
      </c>
      <c r="E356" s="259">
        <f>SUM(Aizawl:Serchhip!E356)</f>
        <v>35</v>
      </c>
      <c r="F356" s="260">
        <f>SUM(Aizawl:Serchhip!F356)</f>
        <v>217</v>
      </c>
      <c r="G356" s="261">
        <f t="shared" si="171"/>
        <v>1</v>
      </c>
      <c r="H356" s="261">
        <f t="shared" si="172"/>
        <v>0.2</v>
      </c>
      <c r="I356" s="259"/>
      <c r="J356" s="260"/>
      <c r="K356" s="259">
        <f t="shared" si="189"/>
        <v>0</v>
      </c>
      <c r="L356" s="260">
        <f t="shared" si="189"/>
        <v>868</v>
      </c>
      <c r="M356" s="259">
        <f>SUM(Aizawl:Serchhip!M356)</f>
        <v>0</v>
      </c>
      <c r="N356" s="260">
        <f>SUM(Aizawl:Serchhip!N356)</f>
        <v>0</v>
      </c>
      <c r="O356" s="259"/>
      <c r="P356" s="259">
        <f>SUM(Aizawl:Serchhip!P356)</f>
        <v>0</v>
      </c>
      <c r="Q356" s="260">
        <f>SUM(Aizawl:Serchhip!Q356)</f>
        <v>0</v>
      </c>
      <c r="R356" s="259">
        <f t="shared" si="190"/>
        <v>0</v>
      </c>
      <c r="S356" s="260">
        <f t="shared" si="191"/>
        <v>868</v>
      </c>
      <c r="T356" s="259">
        <f>SUM(Aizawl:Serchhip!T356)</f>
        <v>0</v>
      </c>
      <c r="U356" s="260">
        <f>SUM(Aizawl:Serchhip!U356)</f>
        <v>868</v>
      </c>
      <c r="V356" s="259"/>
      <c r="W356" s="260"/>
      <c r="X356" s="259"/>
      <c r="Y356" s="259">
        <f>SUM(Aizawl:Serchhip!Y356)</f>
        <v>0</v>
      </c>
      <c r="Z356" s="259">
        <f>SUM(Aizawl:Serchhip!Z356)</f>
        <v>0</v>
      </c>
      <c r="AA356" s="259">
        <f>SUM(Aizawl:Serchhip!AA356)</f>
        <v>0</v>
      </c>
      <c r="AB356" s="260">
        <f>SUM(Aizawl:Serchhip!AB356)</f>
        <v>868</v>
      </c>
      <c r="AC356" s="258" t="s">
        <v>378</v>
      </c>
      <c r="AD356" s="233" t="b">
        <f t="shared" si="173"/>
        <v>1</v>
      </c>
      <c r="AE356" s="233" t="b">
        <f t="shared" si="174"/>
        <v>1</v>
      </c>
    </row>
    <row r="357" spans="1:31" ht="32.25" customHeight="1">
      <c r="A357" s="258"/>
      <c r="B357" s="258" t="s">
        <v>239</v>
      </c>
      <c r="C357" s="259">
        <f>SUM(Aizawl:Serchhip!C357)</f>
        <v>36</v>
      </c>
      <c r="D357" s="260">
        <f>SUM(Aizawl:Serchhip!D357)</f>
        <v>180</v>
      </c>
      <c r="E357" s="259">
        <f>SUM(Aizawl:Serchhip!E357)</f>
        <v>36</v>
      </c>
      <c r="F357" s="260">
        <f>SUM(Aizawl:Serchhip!F357)</f>
        <v>36</v>
      </c>
      <c r="G357" s="261">
        <f t="shared" si="171"/>
        <v>1</v>
      </c>
      <c r="H357" s="261">
        <f t="shared" si="172"/>
        <v>0.2</v>
      </c>
      <c r="I357" s="259"/>
      <c r="J357" s="260"/>
      <c r="K357" s="259">
        <f t="shared" si="189"/>
        <v>0</v>
      </c>
      <c r="L357" s="260">
        <f t="shared" si="189"/>
        <v>144</v>
      </c>
      <c r="M357" s="259">
        <f>SUM(Aizawl:Serchhip!M357)</f>
        <v>0</v>
      </c>
      <c r="N357" s="260">
        <f>SUM(Aizawl:Serchhip!N357)</f>
        <v>0</v>
      </c>
      <c r="O357" s="259"/>
      <c r="P357" s="259">
        <f>SUM(Aizawl:Serchhip!P357)</f>
        <v>0</v>
      </c>
      <c r="Q357" s="260">
        <f>SUM(Aizawl:Serchhip!Q357)</f>
        <v>0</v>
      </c>
      <c r="R357" s="259">
        <f t="shared" si="190"/>
        <v>0</v>
      </c>
      <c r="S357" s="260">
        <f t="shared" si="191"/>
        <v>144</v>
      </c>
      <c r="T357" s="259">
        <f>SUM(Aizawl:Serchhip!T357)</f>
        <v>0</v>
      </c>
      <c r="U357" s="260">
        <f>SUM(Aizawl:Serchhip!U357)</f>
        <v>144</v>
      </c>
      <c r="V357" s="259"/>
      <c r="W357" s="260"/>
      <c r="X357" s="259"/>
      <c r="Y357" s="259">
        <f>SUM(Aizawl:Serchhip!Y357)</f>
        <v>0</v>
      </c>
      <c r="Z357" s="259">
        <f>SUM(Aizawl:Serchhip!Z357)</f>
        <v>0</v>
      </c>
      <c r="AA357" s="259">
        <f>SUM(Aizawl:Serchhip!AA357)</f>
        <v>0</v>
      </c>
      <c r="AB357" s="260">
        <f>SUM(Aizawl:Serchhip!AB357)</f>
        <v>144</v>
      </c>
      <c r="AC357" s="258" t="s">
        <v>378</v>
      </c>
      <c r="AD357" s="233" t="b">
        <f t="shared" si="173"/>
        <v>1</v>
      </c>
      <c r="AE357" s="233" t="b">
        <f t="shared" si="174"/>
        <v>1</v>
      </c>
    </row>
    <row r="358" spans="1:31" ht="32.25" customHeight="1">
      <c r="A358" s="258"/>
      <c r="B358" s="258" t="s">
        <v>240</v>
      </c>
      <c r="C358" s="259">
        <f>SUM(Aizawl:Serchhip!C358)</f>
        <v>4</v>
      </c>
      <c r="D358" s="260">
        <f>SUM(Aizawl:Serchhip!D358)</f>
        <v>20</v>
      </c>
      <c r="E358" s="259">
        <f>SUM(Aizawl:Serchhip!E358)</f>
        <v>4</v>
      </c>
      <c r="F358" s="260">
        <f>SUM(Aizawl:Serchhip!F358)</f>
        <v>4</v>
      </c>
      <c r="G358" s="261">
        <f t="shared" si="171"/>
        <v>1</v>
      </c>
      <c r="H358" s="261">
        <f t="shared" si="172"/>
        <v>0.2</v>
      </c>
      <c r="I358" s="259"/>
      <c r="J358" s="260"/>
      <c r="K358" s="259">
        <f t="shared" si="189"/>
        <v>0</v>
      </c>
      <c r="L358" s="260">
        <f t="shared" si="189"/>
        <v>16</v>
      </c>
      <c r="M358" s="259">
        <f>SUM(Aizawl:Serchhip!M358)</f>
        <v>0</v>
      </c>
      <c r="N358" s="260">
        <f>SUM(Aizawl:Serchhip!N358)</f>
        <v>0</v>
      </c>
      <c r="O358" s="259"/>
      <c r="P358" s="259">
        <f>SUM(Aizawl:Serchhip!P358)</f>
        <v>0</v>
      </c>
      <c r="Q358" s="260">
        <f>SUM(Aizawl:Serchhip!Q358)</f>
        <v>0</v>
      </c>
      <c r="R358" s="259">
        <f t="shared" si="190"/>
        <v>0</v>
      </c>
      <c r="S358" s="260">
        <f t="shared" si="191"/>
        <v>16</v>
      </c>
      <c r="T358" s="259">
        <f>SUM(Aizawl:Serchhip!T358)</f>
        <v>0</v>
      </c>
      <c r="U358" s="260">
        <f>SUM(Aizawl:Serchhip!U358)</f>
        <v>16</v>
      </c>
      <c r="V358" s="259"/>
      <c r="W358" s="260"/>
      <c r="X358" s="259"/>
      <c r="Y358" s="259">
        <f>SUM(Aizawl:Serchhip!Y358)</f>
        <v>0</v>
      </c>
      <c r="Z358" s="259">
        <f>SUM(Aizawl:Serchhip!Z358)</f>
        <v>0</v>
      </c>
      <c r="AA358" s="259">
        <f>SUM(Aizawl:Serchhip!AA358)</f>
        <v>0</v>
      </c>
      <c r="AB358" s="260">
        <f>SUM(Aizawl:Serchhip!AB358)</f>
        <v>16</v>
      </c>
      <c r="AC358" s="258" t="s">
        <v>378</v>
      </c>
      <c r="AD358" s="233" t="b">
        <f t="shared" si="173"/>
        <v>1</v>
      </c>
      <c r="AE358" s="233" t="b">
        <f t="shared" si="174"/>
        <v>1</v>
      </c>
    </row>
    <row r="359" spans="1:31">
      <c r="A359" s="258">
        <f>+A354+0.01</f>
        <v>23.060000000000009</v>
      </c>
      <c r="B359" s="258" t="s">
        <v>241</v>
      </c>
      <c r="C359" s="259">
        <f>SUM(Aizawl:Serchhip!C359)</f>
        <v>0</v>
      </c>
      <c r="D359" s="260">
        <f>SUM(Aizawl:Serchhip!D359)</f>
        <v>0</v>
      </c>
      <c r="E359" s="259">
        <f>SUM(Aizawl:Serchhip!E359)</f>
        <v>0</v>
      </c>
      <c r="F359" s="260">
        <f>SUM(Aizawl:Serchhip!F359)</f>
        <v>0</v>
      </c>
      <c r="G359" s="261" t="e">
        <f t="shared" si="171"/>
        <v>#DIV/0!</v>
      </c>
      <c r="H359" s="261" t="e">
        <f t="shared" si="172"/>
        <v>#DIV/0!</v>
      </c>
      <c r="I359" s="259"/>
      <c r="J359" s="260"/>
      <c r="K359" s="259">
        <f t="shared" si="189"/>
        <v>0</v>
      </c>
      <c r="L359" s="260">
        <f t="shared" si="189"/>
        <v>0</v>
      </c>
      <c r="M359" s="259">
        <f>SUM(Aizawl:Serchhip!M359)</f>
        <v>0</v>
      </c>
      <c r="N359" s="260">
        <f>SUM(Aizawl:Serchhip!N359)</f>
        <v>0</v>
      </c>
      <c r="O359" s="259"/>
      <c r="P359" s="259">
        <f>SUM(Aizawl:Serchhip!P359)</f>
        <v>0</v>
      </c>
      <c r="Q359" s="260">
        <f>SUM(Aizawl:Serchhip!Q359)</f>
        <v>0</v>
      </c>
      <c r="R359" s="259">
        <f t="shared" si="190"/>
        <v>0</v>
      </c>
      <c r="S359" s="260">
        <f t="shared" si="191"/>
        <v>0</v>
      </c>
      <c r="T359" s="259">
        <f>SUM(Aizawl:Serchhip!T359)</f>
        <v>0</v>
      </c>
      <c r="U359" s="260">
        <f>SUM(Aizawl:Serchhip!U359)</f>
        <v>0</v>
      </c>
      <c r="V359" s="259"/>
      <c r="W359" s="260"/>
      <c r="X359" s="259"/>
      <c r="Y359" s="259">
        <f>SUM(Aizawl:Serchhip!Y359)</f>
        <v>0</v>
      </c>
      <c r="Z359" s="259">
        <f>SUM(Aizawl:Serchhip!Z359)</f>
        <v>0</v>
      </c>
      <c r="AA359" s="259">
        <f>SUM(Aizawl:Serchhip!AA359)</f>
        <v>0</v>
      </c>
      <c r="AB359" s="260">
        <f>SUM(Aizawl:Serchhip!AB359)</f>
        <v>0</v>
      </c>
      <c r="AC359" s="258"/>
      <c r="AD359" s="233" t="b">
        <f t="shared" si="173"/>
        <v>1</v>
      </c>
      <c r="AE359" s="233" t="b">
        <f t="shared" si="174"/>
        <v>1</v>
      </c>
    </row>
    <row r="360" spans="1:31" ht="33.75" customHeight="1">
      <c r="A360" s="258">
        <f t="shared" si="192"/>
        <v>23.070000000000011</v>
      </c>
      <c r="B360" s="258" t="s">
        <v>242</v>
      </c>
      <c r="C360" s="259">
        <f>SUM(Aizawl:Serchhip!C360)</f>
        <v>69</v>
      </c>
      <c r="D360" s="260">
        <f>SUM(Aizawl:Serchhip!D360)</f>
        <v>358.5</v>
      </c>
      <c r="E360" s="259">
        <f>SUM(Aizawl:Serchhip!E360)</f>
        <v>69</v>
      </c>
      <c r="F360" s="260">
        <f>SUM(Aizawl:Serchhip!F360)</f>
        <v>79.700000000000017</v>
      </c>
      <c r="G360" s="261">
        <f t="shared" si="171"/>
        <v>1</v>
      </c>
      <c r="H360" s="261">
        <f t="shared" si="172"/>
        <v>0.22231520223152026</v>
      </c>
      <c r="I360" s="259"/>
      <c r="J360" s="260"/>
      <c r="K360" s="259">
        <f t="shared" si="189"/>
        <v>0</v>
      </c>
      <c r="L360" s="260">
        <f t="shared" si="189"/>
        <v>278.79999999999995</v>
      </c>
      <c r="M360" s="259">
        <f>SUM(Aizawl:Serchhip!M360)</f>
        <v>0</v>
      </c>
      <c r="N360" s="260">
        <f>SUM(Aizawl:Serchhip!N360)</f>
        <v>0</v>
      </c>
      <c r="O360" s="259"/>
      <c r="P360" s="259">
        <f>SUM(Aizawl:Serchhip!P360)</f>
        <v>0</v>
      </c>
      <c r="Q360" s="260">
        <f>SUM(Aizawl:Serchhip!Q360)</f>
        <v>0</v>
      </c>
      <c r="R360" s="259">
        <f t="shared" si="190"/>
        <v>0</v>
      </c>
      <c r="S360" s="260">
        <f t="shared" si="191"/>
        <v>278.79999999999995</v>
      </c>
      <c r="T360" s="259">
        <f>SUM(Aizawl:Serchhip!T360)</f>
        <v>0</v>
      </c>
      <c r="U360" s="260">
        <f>SUM(Aizawl:Serchhip!U360)</f>
        <v>278.79999999999995</v>
      </c>
      <c r="V360" s="259"/>
      <c r="W360" s="260"/>
      <c r="X360" s="259"/>
      <c r="Y360" s="259">
        <f>SUM(Aizawl:Serchhip!Y360)</f>
        <v>0</v>
      </c>
      <c r="Z360" s="259">
        <f>SUM(Aizawl:Serchhip!Z360)</f>
        <v>0</v>
      </c>
      <c r="AA360" s="259">
        <f>SUM(Aizawl:Serchhip!AA360)</f>
        <v>0</v>
      </c>
      <c r="AB360" s="260">
        <f>SUM(Aizawl:Serchhip!AB360)</f>
        <v>278.79999999999995</v>
      </c>
      <c r="AC360" s="258" t="s">
        <v>378</v>
      </c>
      <c r="AD360" s="233" t="b">
        <f t="shared" si="173"/>
        <v>1</v>
      </c>
      <c r="AE360" s="233" t="b">
        <f t="shared" si="174"/>
        <v>1</v>
      </c>
    </row>
    <row r="361" spans="1:31">
      <c r="A361" s="258">
        <f t="shared" si="192"/>
        <v>23.080000000000013</v>
      </c>
      <c r="B361" s="258" t="s">
        <v>243</v>
      </c>
      <c r="C361" s="259">
        <f>SUM(Aizawl:Serchhip!C361)</f>
        <v>0</v>
      </c>
      <c r="D361" s="260">
        <f>SUM(Aizawl:Serchhip!D361)</f>
        <v>0</v>
      </c>
      <c r="E361" s="259">
        <f>SUM(Aizawl:Serchhip!E361)</f>
        <v>0</v>
      </c>
      <c r="F361" s="260">
        <f>SUM(Aizawl:Serchhip!F361)</f>
        <v>0</v>
      </c>
      <c r="G361" s="261" t="e">
        <f t="shared" si="171"/>
        <v>#DIV/0!</v>
      </c>
      <c r="H361" s="261" t="e">
        <f t="shared" si="172"/>
        <v>#DIV/0!</v>
      </c>
      <c r="I361" s="259"/>
      <c r="J361" s="260"/>
      <c r="K361" s="259">
        <f t="shared" si="189"/>
        <v>0</v>
      </c>
      <c r="L361" s="260">
        <f t="shared" si="189"/>
        <v>0</v>
      </c>
      <c r="M361" s="259">
        <f>SUM(Aizawl:Serchhip!M361)</f>
        <v>0</v>
      </c>
      <c r="N361" s="260">
        <f>SUM(Aizawl:Serchhip!N361)</f>
        <v>0</v>
      </c>
      <c r="O361" s="259"/>
      <c r="P361" s="259">
        <f>SUM(Aizawl:Serchhip!P361)</f>
        <v>0</v>
      </c>
      <c r="Q361" s="260">
        <f>SUM(Aizawl:Serchhip!Q361)</f>
        <v>0</v>
      </c>
      <c r="R361" s="259">
        <f t="shared" si="190"/>
        <v>0</v>
      </c>
      <c r="S361" s="260">
        <f t="shared" si="191"/>
        <v>0</v>
      </c>
      <c r="T361" s="259">
        <f>SUM(Aizawl:Serchhip!T361)</f>
        <v>0</v>
      </c>
      <c r="U361" s="260">
        <f>SUM(Aizawl:Serchhip!U361)</f>
        <v>0</v>
      </c>
      <c r="V361" s="259"/>
      <c r="W361" s="260"/>
      <c r="X361" s="259"/>
      <c r="Y361" s="259">
        <f>SUM(Aizawl:Serchhip!Y361)</f>
        <v>0</v>
      </c>
      <c r="Z361" s="259">
        <f>SUM(Aizawl:Serchhip!Z361)</f>
        <v>0</v>
      </c>
      <c r="AA361" s="259">
        <f>SUM(Aizawl:Serchhip!AA361)</f>
        <v>0</v>
      </c>
      <c r="AB361" s="260">
        <f>SUM(Aizawl:Serchhip!AB361)</f>
        <v>0</v>
      </c>
      <c r="AC361" s="258"/>
      <c r="AD361" s="233" t="b">
        <f t="shared" si="173"/>
        <v>1</v>
      </c>
      <c r="AE361" s="233" t="b">
        <f t="shared" si="174"/>
        <v>1</v>
      </c>
    </row>
    <row r="362" spans="1:31">
      <c r="A362" s="258">
        <v>23.09</v>
      </c>
      <c r="B362" s="258" t="s">
        <v>244</v>
      </c>
      <c r="C362" s="259">
        <f>SUM(Aizawl:Serchhip!C362)</f>
        <v>0</v>
      </c>
      <c r="D362" s="260">
        <f>SUM(Aizawl:Serchhip!D362)</f>
        <v>0</v>
      </c>
      <c r="E362" s="259">
        <f>SUM(Aizawl:Serchhip!E362)</f>
        <v>0</v>
      </c>
      <c r="F362" s="260">
        <f>SUM(Aizawl:Serchhip!F362)</f>
        <v>0</v>
      </c>
      <c r="G362" s="261" t="e">
        <f t="shared" si="171"/>
        <v>#DIV/0!</v>
      </c>
      <c r="H362" s="261" t="e">
        <f t="shared" si="172"/>
        <v>#DIV/0!</v>
      </c>
      <c r="I362" s="259"/>
      <c r="J362" s="260"/>
      <c r="K362" s="259">
        <f t="shared" si="189"/>
        <v>0</v>
      </c>
      <c r="L362" s="260">
        <f t="shared" si="189"/>
        <v>0</v>
      </c>
      <c r="M362" s="259">
        <f>SUM(Aizawl:Serchhip!M362)</f>
        <v>0</v>
      </c>
      <c r="N362" s="260">
        <f>SUM(Aizawl:Serchhip!N362)</f>
        <v>0</v>
      </c>
      <c r="O362" s="259"/>
      <c r="P362" s="259">
        <f>SUM(Aizawl:Serchhip!P362)</f>
        <v>0</v>
      </c>
      <c r="Q362" s="260">
        <f>SUM(Aizawl:Serchhip!Q362)</f>
        <v>0</v>
      </c>
      <c r="R362" s="259">
        <f t="shared" si="190"/>
        <v>0</v>
      </c>
      <c r="S362" s="260">
        <f t="shared" si="191"/>
        <v>0</v>
      </c>
      <c r="T362" s="259">
        <f>SUM(Aizawl:Serchhip!T362)</f>
        <v>0</v>
      </c>
      <c r="U362" s="260">
        <f>SUM(Aizawl:Serchhip!U362)</f>
        <v>0</v>
      </c>
      <c r="V362" s="259"/>
      <c r="W362" s="260"/>
      <c r="X362" s="259"/>
      <c r="Y362" s="259">
        <f>SUM(Aizawl:Serchhip!Y362)</f>
        <v>0</v>
      </c>
      <c r="Z362" s="259">
        <f>SUM(Aizawl:Serchhip!Z362)</f>
        <v>0</v>
      </c>
      <c r="AA362" s="259">
        <f>SUM(Aizawl:Serchhip!AA362)</f>
        <v>0</v>
      </c>
      <c r="AB362" s="260">
        <f>SUM(Aizawl:Serchhip!AB362)</f>
        <v>0</v>
      </c>
      <c r="AC362" s="258"/>
      <c r="AD362" s="233" t="b">
        <f t="shared" si="173"/>
        <v>1</v>
      </c>
      <c r="AE362" s="233" t="b">
        <f t="shared" si="174"/>
        <v>1</v>
      </c>
    </row>
    <row r="363" spans="1:31">
      <c r="A363" s="258">
        <f>+A362+0.01</f>
        <v>23.1</v>
      </c>
      <c r="B363" s="258" t="s">
        <v>245</v>
      </c>
      <c r="C363" s="259">
        <f>SUM(Aizawl:Serchhip!C363)</f>
        <v>0</v>
      </c>
      <c r="D363" s="260">
        <f>SUM(Aizawl:Serchhip!D363)</f>
        <v>0</v>
      </c>
      <c r="E363" s="259">
        <f>SUM(Aizawl:Serchhip!E363)</f>
        <v>0</v>
      </c>
      <c r="F363" s="260">
        <f>SUM(Aizawl:Serchhip!F363)</f>
        <v>0</v>
      </c>
      <c r="G363" s="261" t="e">
        <f t="shared" si="171"/>
        <v>#DIV/0!</v>
      </c>
      <c r="H363" s="261" t="e">
        <f t="shared" si="172"/>
        <v>#DIV/0!</v>
      </c>
      <c r="I363" s="259"/>
      <c r="J363" s="260"/>
      <c r="K363" s="259">
        <f t="shared" si="189"/>
        <v>0</v>
      </c>
      <c r="L363" s="260">
        <f t="shared" si="189"/>
        <v>0</v>
      </c>
      <c r="M363" s="259">
        <f>SUM(Aizawl:Serchhip!M363)</f>
        <v>0</v>
      </c>
      <c r="N363" s="260">
        <f>SUM(Aizawl:Serchhip!N363)</f>
        <v>0</v>
      </c>
      <c r="O363" s="259"/>
      <c r="P363" s="259">
        <f>SUM(Aizawl:Serchhip!P363)</f>
        <v>0</v>
      </c>
      <c r="Q363" s="260">
        <f>SUM(Aizawl:Serchhip!Q363)</f>
        <v>0</v>
      </c>
      <c r="R363" s="259">
        <f t="shared" si="190"/>
        <v>0</v>
      </c>
      <c r="S363" s="260">
        <f t="shared" si="191"/>
        <v>0</v>
      </c>
      <c r="T363" s="259">
        <f>SUM(Aizawl:Serchhip!T363)</f>
        <v>0</v>
      </c>
      <c r="U363" s="260">
        <f>SUM(Aizawl:Serchhip!U363)</f>
        <v>0</v>
      </c>
      <c r="V363" s="259"/>
      <c r="W363" s="260"/>
      <c r="X363" s="259"/>
      <c r="Y363" s="259">
        <f>SUM(Aizawl:Serchhip!Y363)</f>
        <v>0</v>
      </c>
      <c r="Z363" s="259">
        <f>SUM(Aizawl:Serchhip!Z363)</f>
        <v>0</v>
      </c>
      <c r="AA363" s="259">
        <f>SUM(Aizawl:Serchhip!AA363)</f>
        <v>0</v>
      </c>
      <c r="AB363" s="260">
        <f>SUM(Aizawl:Serchhip!AB363)</f>
        <v>0</v>
      </c>
      <c r="AC363" s="258"/>
      <c r="AD363" s="233" t="b">
        <f t="shared" si="173"/>
        <v>1</v>
      </c>
      <c r="AE363" s="233" t="b">
        <f t="shared" si="174"/>
        <v>1</v>
      </c>
    </row>
    <row r="364" spans="1:31">
      <c r="A364" s="258">
        <f t="shared" si="192"/>
        <v>23.110000000000003</v>
      </c>
      <c r="B364" s="258" t="s">
        <v>246</v>
      </c>
      <c r="C364" s="259">
        <f>SUM(Aizawl:Serchhip!C364)</f>
        <v>0</v>
      </c>
      <c r="D364" s="260">
        <f>SUM(Aizawl:Serchhip!D364)</f>
        <v>0</v>
      </c>
      <c r="E364" s="259">
        <f>SUM(Aizawl:Serchhip!E364)</f>
        <v>0</v>
      </c>
      <c r="F364" s="260">
        <f>SUM(Aizawl:Serchhip!F364)</f>
        <v>0</v>
      </c>
      <c r="G364" s="261" t="e">
        <f t="shared" si="171"/>
        <v>#DIV/0!</v>
      </c>
      <c r="H364" s="261" t="e">
        <f t="shared" si="172"/>
        <v>#DIV/0!</v>
      </c>
      <c r="I364" s="259"/>
      <c r="J364" s="260"/>
      <c r="K364" s="259">
        <f t="shared" si="189"/>
        <v>0</v>
      </c>
      <c r="L364" s="260">
        <f t="shared" si="189"/>
        <v>0</v>
      </c>
      <c r="M364" s="259">
        <f>SUM(Aizawl:Serchhip!M364)</f>
        <v>0</v>
      </c>
      <c r="N364" s="260">
        <f>SUM(Aizawl:Serchhip!N364)</f>
        <v>0</v>
      </c>
      <c r="O364" s="259"/>
      <c r="P364" s="259">
        <f>SUM(Aizawl:Serchhip!P364)</f>
        <v>0</v>
      </c>
      <c r="Q364" s="260">
        <f>SUM(Aizawl:Serchhip!Q364)</f>
        <v>0</v>
      </c>
      <c r="R364" s="259">
        <f t="shared" si="190"/>
        <v>0</v>
      </c>
      <c r="S364" s="260">
        <f t="shared" si="191"/>
        <v>0</v>
      </c>
      <c r="T364" s="259">
        <f>SUM(Aizawl:Serchhip!T364)</f>
        <v>0</v>
      </c>
      <c r="U364" s="260">
        <f>SUM(Aizawl:Serchhip!U364)</f>
        <v>0</v>
      </c>
      <c r="V364" s="259"/>
      <c r="W364" s="260"/>
      <c r="X364" s="259"/>
      <c r="Y364" s="259">
        <f>SUM(Aizawl:Serchhip!Y364)</f>
        <v>0</v>
      </c>
      <c r="Z364" s="259">
        <f>SUM(Aizawl:Serchhip!Z364)</f>
        <v>0</v>
      </c>
      <c r="AA364" s="259">
        <f>SUM(Aizawl:Serchhip!AA364)</f>
        <v>0</v>
      </c>
      <c r="AB364" s="260">
        <f>SUM(Aizawl:Serchhip!AB364)</f>
        <v>0</v>
      </c>
      <c r="AC364" s="258"/>
      <c r="AD364" s="233" t="b">
        <f t="shared" si="173"/>
        <v>1</v>
      </c>
      <c r="AE364" s="233" t="b">
        <f t="shared" si="174"/>
        <v>1</v>
      </c>
    </row>
    <row r="365" spans="1:31" ht="45">
      <c r="A365" s="258" t="s">
        <v>247</v>
      </c>
      <c r="B365" s="258" t="s">
        <v>248</v>
      </c>
      <c r="C365" s="259">
        <f>SUM(Aizawl:Serchhip!C365)</f>
        <v>0</v>
      </c>
      <c r="D365" s="260">
        <f>SUM(Aizawl:Serchhip!D365)</f>
        <v>0</v>
      </c>
      <c r="E365" s="259">
        <f>SUM(Aizawl:Serchhip!E365)</f>
        <v>0</v>
      </c>
      <c r="F365" s="260">
        <f>SUM(Aizawl:Serchhip!F365)</f>
        <v>0</v>
      </c>
      <c r="G365" s="261" t="e">
        <f t="shared" si="171"/>
        <v>#DIV/0!</v>
      </c>
      <c r="H365" s="261" t="e">
        <f t="shared" si="172"/>
        <v>#DIV/0!</v>
      </c>
      <c r="I365" s="259"/>
      <c r="J365" s="260"/>
      <c r="K365" s="259">
        <f t="shared" si="189"/>
        <v>0</v>
      </c>
      <c r="L365" s="260">
        <f t="shared" si="189"/>
        <v>0</v>
      </c>
      <c r="M365" s="259">
        <f>SUM(Aizawl:Serchhip!M365)</f>
        <v>0</v>
      </c>
      <c r="N365" s="260">
        <f>SUM(Aizawl:Serchhip!N365)</f>
        <v>0</v>
      </c>
      <c r="O365" s="259"/>
      <c r="P365" s="259">
        <f>SUM(Aizawl:Serchhip!P365)</f>
        <v>0</v>
      </c>
      <c r="Q365" s="260">
        <f>SUM(Aizawl:Serchhip!Q365)</f>
        <v>0</v>
      </c>
      <c r="R365" s="259">
        <f t="shared" si="190"/>
        <v>0</v>
      </c>
      <c r="S365" s="260">
        <f t="shared" si="191"/>
        <v>0</v>
      </c>
      <c r="T365" s="259">
        <f>SUM(Aizawl:Serchhip!T365)</f>
        <v>0</v>
      </c>
      <c r="U365" s="260">
        <f>SUM(Aizawl:Serchhip!U365)</f>
        <v>0</v>
      </c>
      <c r="V365" s="259"/>
      <c r="W365" s="260"/>
      <c r="X365" s="259"/>
      <c r="Y365" s="259">
        <f>SUM(Aizawl:Serchhip!Y365)</f>
        <v>0</v>
      </c>
      <c r="Z365" s="259">
        <f>SUM(Aizawl:Serchhip!Z365)</f>
        <v>0</v>
      </c>
      <c r="AA365" s="259">
        <f>SUM(Aizawl:Serchhip!AA365)</f>
        <v>0</v>
      </c>
      <c r="AB365" s="260">
        <f>SUM(Aizawl:Serchhip!AB365)</f>
        <v>0</v>
      </c>
      <c r="AC365" s="258"/>
      <c r="AD365" s="233" t="b">
        <f t="shared" si="173"/>
        <v>1</v>
      </c>
      <c r="AE365" s="233" t="b">
        <f t="shared" si="174"/>
        <v>1</v>
      </c>
    </row>
    <row r="366" spans="1:31" ht="45">
      <c r="A366" s="258" t="s">
        <v>249</v>
      </c>
      <c r="B366" s="258" t="s">
        <v>250</v>
      </c>
      <c r="C366" s="259">
        <f>SUM(Aizawl:Serchhip!C366)</f>
        <v>0</v>
      </c>
      <c r="D366" s="260">
        <f>SUM(Aizawl:Serchhip!D366)</f>
        <v>0</v>
      </c>
      <c r="E366" s="259">
        <f>SUM(Aizawl:Serchhip!E366)</f>
        <v>0</v>
      </c>
      <c r="F366" s="260">
        <f>SUM(Aizawl:Serchhip!F366)</f>
        <v>0</v>
      </c>
      <c r="G366" s="261" t="e">
        <f t="shared" si="171"/>
        <v>#DIV/0!</v>
      </c>
      <c r="H366" s="261" t="e">
        <f t="shared" si="172"/>
        <v>#DIV/0!</v>
      </c>
      <c r="I366" s="259"/>
      <c r="J366" s="260"/>
      <c r="K366" s="259">
        <f t="shared" si="189"/>
        <v>0</v>
      </c>
      <c r="L366" s="260">
        <f t="shared" si="189"/>
        <v>0</v>
      </c>
      <c r="M366" s="259">
        <f>SUM(Aizawl:Serchhip!M366)</f>
        <v>0</v>
      </c>
      <c r="N366" s="260">
        <f>SUM(Aizawl:Serchhip!N366)</f>
        <v>0</v>
      </c>
      <c r="O366" s="259"/>
      <c r="P366" s="259">
        <f>SUM(Aizawl:Serchhip!P366)</f>
        <v>0</v>
      </c>
      <c r="Q366" s="260">
        <f>SUM(Aizawl:Serchhip!Q366)</f>
        <v>0</v>
      </c>
      <c r="R366" s="259">
        <f t="shared" si="190"/>
        <v>0</v>
      </c>
      <c r="S366" s="260">
        <f t="shared" si="191"/>
        <v>0</v>
      </c>
      <c r="T366" s="259">
        <f>SUM(Aizawl:Serchhip!T366)</f>
        <v>0</v>
      </c>
      <c r="U366" s="260">
        <f>SUM(Aizawl:Serchhip!U366)</f>
        <v>0</v>
      </c>
      <c r="V366" s="259"/>
      <c r="W366" s="260"/>
      <c r="X366" s="259"/>
      <c r="Y366" s="259">
        <f>SUM(Aizawl:Serchhip!Y366)</f>
        <v>0</v>
      </c>
      <c r="Z366" s="259">
        <f>SUM(Aizawl:Serchhip!Z366)</f>
        <v>0</v>
      </c>
      <c r="AA366" s="259">
        <f>SUM(Aizawl:Serchhip!AA366)</f>
        <v>0</v>
      </c>
      <c r="AB366" s="260">
        <f>SUM(Aizawl:Serchhip!AB366)</f>
        <v>0</v>
      </c>
      <c r="AC366" s="258"/>
      <c r="AD366" s="233" t="b">
        <f t="shared" si="173"/>
        <v>1</v>
      </c>
      <c r="AE366" s="233" t="b">
        <f t="shared" si="174"/>
        <v>1</v>
      </c>
    </row>
    <row r="367" spans="1:31" ht="30">
      <c r="A367" s="258" t="s">
        <v>251</v>
      </c>
      <c r="B367" s="258" t="s">
        <v>252</v>
      </c>
      <c r="C367" s="259">
        <f>SUM(Aizawl:Serchhip!C367)</f>
        <v>0</v>
      </c>
      <c r="D367" s="260">
        <f>SUM(Aizawl:Serchhip!D367)</f>
        <v>0</v>
      </c>
      <c r="E367" s="259">
        <f>SUM(Aizawl:Serchhip!E367)</f>
        <v>0</v>
      </c>
      <c r="F367" s="260">
        <f>SUM(Aizawl:Serchhip!F367)</f>
        <v>0</v>
      </c>
      <c r="G367" s="261" t="e">
        <f t="shared" si="171"/>
        <v>#DIV/0!</v>
      </c>
      <c r="H367" s="261" t="e">
        <f t="shared" si="172"/>
        <v>#DIV/0!</v>
      </c>
      <c r="I367" s="259"/>
      <c r="J367" s="260"/>
      <c r="K367" s="259">
        <f t="shared" si="189"/>
        <v>0</v>
      </c>
      <c r="L367" s="260">
        <f t="shared" si="189"/>
        <v>0</v>
      </c>
      <c r="M367" s="259">
        <f>SUM(Aizawl:Serchhip!M367)</f>
        <v>0</v>
      </c>
      <c r="N367" s="260">
        <f>SUM(Aizawl:Serchhip!N367)</f>
        <v>0</v>
      </c>
      <c r="O367" s="259"/>
      <c r="P367" s="259">
        <f>SUM(Aizawl:Serchhip!P367)</f>
        <v>0</v>
      </c>
      <c r="Q367" s="260">
        <f>SUM(Aizawl:Serchhip!Q367)</f>
        <v>0</v>
      </c>
      <c r="R367" s="259">
        <f t="shared" si="190"/>
        <v>0</v>
      </c>
      <c r="S367" s="260">
        <f t="shared" si="191"/>
        <v>0</v>
      </c>
      <c r="T367" s="259">
        <f>SUM(Aizawl:Serchhip!T367)</f>
        <v>0</v>
      </c>
      <c r="U367" s="260">
        <f>SUM(Aizawl:Serchhip!U367)</f>
        <v>0</v>
      </c>
      <c r="V367" s="259"/>
      <c r="W367" s="260"/>
      <c r="X367" s="259"/>
      <c r="Y367" s="259">
        <f>SUM(Aizawl:Serchhip!Y367)</f>
        <v>0</v>
      </c>
      <c r="Z367" s="259">
        <f>SUM(Aizawl:Serchhip!Z367)</f>
        <v>0</v>
      </c>
      <c r="AA367" s="259">
        <f>SUM(Aizawl:Serchhip!AA367)</f>
        <v>0</v>
      </c>
      <c r="AB367" s="260">
        <f>SUM(Aizawl:Serchhip!AB367)</f>
        <v>0</v>
      </c>
      <c r="AC367" s="258"/>
      <c r="AD367" s="233" t="b">
        <f t="shared" si="173"/>
        <v>1</v>
      </c>
      <c r="AE367" s="233" t="b">
        <f t="shared" si="174"/>
        <v>1</v>
      </c>
    </row>
    <row r="368" spans="1:31" ht="32.25" customHeight="1">
      <c r="A368" s="258">
        <f>+A364+0.01</f>
        <v>23.120000000000005</v>
      </c>
      <c r="B368" s="258" t="s">
        <v>253</v>
      </c>
      <c r="C368" s="259">
        <f>SUM(Aizawl:Serchhip!C368)</f>
        <v>808</v>
      </c>
      <c r="D368" s="260">
        <f>SUM(Aizawl:Serchhip!D368)</f>
        <v>214.24</v>
      </c>
      <c r="E368" s="259">
        <f>SUM(Aizawl:Serchhip!E368)</f>
        <v>808</v>
      </c>
      <c r="F368" s="260">
        <f>SUM(Aizawl:Serchhip!F368)</f>
        <v>44.527999999999999</v>
      </c>
      <c r="G368" s="261">
        <f t="shared" si="171"/>
        <v>1</v>
      </c>
      <c r="H368" s="261">
        <f t="shared" si="172"/>
        <v>0.20784167289021657</v>
      </c>
      <c r="I368" s="259"/>
      <c r="J368" s="260"/>
      <c r="K368" s="259">
        <f t="shared" si="189"/>
        <v>0</v>
      </c>
      <c r="L368" s="260">
        <f t="shared" si="189"/>
        <v>169.71200000000002</v>
      </c>
      <c r="M368" s="259">
        <f>SUM(Aizawl:Serchhip!M368)</f>
        <v>0</v>
      </c>
      <c r="N368" s="260">
        <f>SUM(Aizawl:Serchhip!N368)</f>
        <v>0</v>
      </c>
      <c r="O368" s="259"/>
      <c r="P368" s="259">
        <f>SUM(Aizawl:Serchhip!P368)</f>
        <v>0</v>
      </c>
      <c r="Q368" s="260">
        <f>SUM(Aizawl:Serchhip!Q368)</f>
        <v>0</v>
      </c>
      <c r="R368" s="259">
        <f t="shared" si="190"/>
        <v>0</v>
      </c>
      <c r="S368" s="260">
        <f t="shared" si="191"/>
        <v>169.71200000000002</v>
      </c>
      <c r="T368" s="259">
        <f>SUM(Aizawl:Serchhip!T368)</f>
        <v>0</v>
      </c>
      <c r="U368" s="260">
        <f>SUM(Aizawl:Serchhip!U368)</f>
        <v>169.71199999999999</v>
      </c>
      <c r="V368" s="259"/>
      <c r="W368" s="260"/>
      <c r="X368" s="259"/>
      <c r="Y368" s="259">
        <f>SUM(Aizawl:Serchhip!Y368)</f>
        <v>0</v>
      </c>
      <c r="Z368" s="259">
        <f>SUM(Aizawl:Serchhip!Z368)</f>
        <v>0</v>
      </c>
      <c r="AA368" s="259">
        <f>SUM(Aizawl:Serchhip!AA368)</f>
        <v>0</v>
      </c>
      <c r="AB368" s="260">
        <f>SUM(Aizawl:Serchhip!AB368)</f>
        <v>169.71199999999999</v>
      </c>
      <c r="AC368" s="258" t="s">
        <v>378</v>
      </c>
      <c r="AD368" s="233" t="b">
        <f t="shared" si="173"/>
        <v>1</v>
      </c>
      <c r="AE368" s="233" t="b">
        <f t="shared" si="174"/>
        <v>1</v>
      </c>
    </row>
    <row r="369" spans="1:31">
      <c r="A369" s="258">
        <f t="shared" si="192"/>
        <v>23.130000000000006</v>
      </c>
      <c r="B369" s="258" t="s">
        <v>254</v>
      </c>
      <c r="C369" s="259">
        <f>SUM(Aizawl:Serchhip!C369)</f>
        <v>0</v>
      </c>
      <c r="D369" s="260">
        <f>SUM(Aizawl:Serchhip!D369)</f>
        <v>0</v>
      </c>
      <c r="E369" s="259">
        <f>SUM(Aizawl:Serchhip!E369)</f>
        <v>0</v>
      </c>
      <c r="F369" s="260">
        <f>SUM(Aizawl:Serchhip!F369)</f>
        <v>0</v>
      </c>
      <c r="G369" s="261" t="e">
        <f t="shared" si="171"/>
        <v>#DIV/0!</v>
      </c>
      <c r="H369" s="261" t="e">
        <f t="shared" si="172"/>
        <v>#DIV/0!</v>
      </c>
      <c r="I369" s="259"/>
      <c r="J369" s="260"/>
      <c r="K369" s="259">
        <f t="shared" si="189"/>
        <v>0</v>
      </c>
      <c r="L369" s="260">
        <f t="shared" si="189"/>
        <v>0</v>
      </c>
      <c r="M369" s="259">
        <f>SUM(Aizawl:Serchhip!M369)</f>
        <v>0</v>
      </c>
      <c r="N369" s="260">
        <f>SUM(Aizawl:Serchhip!N369)</f>
        <v>0</v>
      </c>
      <c r="O369" s="259"/>
      <c r="P369" s="259">
        <f>SUM(Aizawl:Serchhip!P369)</f>
        <v>0</v>
      </c>
      <c r="Q369" s="260">
        <f>SUM(Aizawl:Serchhip!Q369)</f>
        <v>0</v>
      </c>
      <c r="R369" s="259">
        <f t="shared" si="190"/>
        <v>0</v>
      </c>
      <c r="S369" s="260">
        <f t="shared" si="191"/>
        <v>0</v>
      </c>
      <c r="T369" s="259">
        <f>SUM(Aizawl:Serchhip!T369)</f>
        <v>0</v>
      </c>
      <c r="U369" s="260">
        <f>SUM(Aizawl:Serchhip!U369)</f>
        <v>0</v>
      </c>
      <c r="V369" s="259"/>
      <c r="W369" s="260"/>
      <c r="X369" s="259"/>
      <c r="Y369" s="259">
        <f>SUM(Aizawl:Serchhip!Y369)</f>
        <v>0</v>
      </c>
      <c r="Z369" s="259">
        <f>SUM(Aizawl:Serchhip!Z369)</f>
        <v>0</v>
      </c>
      <c r="AA369" s="259">
        <f>SUM(Aizawl:Serchhip!AA369)</f>
        <v>0</v>
      </c>
      <c r="AB369" s="260">
        <f>SUM(Aizawl:Serchhip!AB369)</f>
        <v>0</v>
      </c>
      <c r="AC369" s="258"/>
      <c r="AD369" s="233" t="b">
        <f t="shared" si="173"/>
        <v>1</v>
      </c>
      <c r="AE369" s="233" t="b">
        <f t="shared" si="174"/>
        <v>1</v>
      </c>
    </row>
    <row r="370" spans="1:31">
      <c r="A370" s="258">
        <f t="shared" si="192"/>
        <v>23.140000000000008</v>
      </c>
      <c r="B370" s="258" t="s">
        <v>255</v>
      </c>
      <c r="C370" s="259">
        <f>SUM(Aizawl:Serchhip!C370)</f>
        <v>0</v>
      </c>
      <c r="D370" s="260">
        <f>SUM(Aizawl:Serchhip!D370)</f>
        <v>0</v>
      </c>
      <c r="E370" s="259">
        <f>SUM(Aizawl:Serchhip!E370)</f>
        <v>0</v>
      </c>
      <c r="F370" s="260">
        <f>SUM(Aizawl:Serchhip!F370)</f>
        <v>0</v>
      </c>
      <c r="G370" s="261" t="e">
        <f t="shared" si="171"/>
        <v>#DIV/0!</v>
      </c>
      <c r="H370" s="261" t="e">
        <f t="shared" si="172"/>
        <v>#DIV/0!</v>
      </c>
      <c r="I370" s="259"/>
      <c r="J370" s="260"/>
      <c r="K370" s="259">
        <f t="shared" si="189"/>
        <v>0</v>
      </c>
      <c r="L370" s="260">
        <f t="shared" si="189"/>
        <v>0</v>
      </c>
      <c r="M370" s="259">
        <f>SUM(Aizawl:Serchhip!M370)</f>
        <v>0</v>
      </c>
      <c r="N370" s="260">
        <f>SUM(Aizawl:Serchhip!N370)</f>
        <v>0</v>
      </c>
      <c r="O370" s="259"/>
      <c r="P370" s="259">
        <f>SUM(Aizawl:Serchhip!P370)</f>
        <v>0</v>
      </c>
      <c r="Q370" s="260">
        <f>SUM(Aizawl:Serchhip!Q370)</f>
        <v>0</v>
      </c>
      <c r="R370" s="259">
        <f t="shared" si="190"/>
        <v>0</v>
      </c>
      <c r="S370" s="260">
        <f t="shared" si="191"/>
        <v>0</v>
      </c>
      <c r="T370" s="259">
        <f>SUM(Aizawl:Serchhip!T370)</f>
        <v>0</v>
      </c>
      <c r="U370" s="260">
        <f>SUM(Aizawl:Serchhip!U370)</f>
        <v>0</v>
      </c>
      <c r="V370" s="259"/>
      <c r="W370" s="260"/>
      <c r="X370" s="259"/>
      <c r="Y370" s="259">
        <f>SUM(Aizawl:Serchhip!Y370)</f>
        <v>0</v>
      </c>
      <c r="Z370" s="259">
        <f>SUM(Aizawl:Serchhip!Z370)</f>
        <v>0</v>
      </c>
      <c r="AA370" s="259">
        <f>SUM(Aizawl:Serchhip!AA370)</f>
        <v>0</v>
      </c>
      <c r="AB370" s="260">
        <f>SUM(Aizawl:Serchhip!AB370)</f>
        <v>0</v>
      </c>
      <c r="AC370" s="258"/>
      <c r="AD370" s="233" t="b">
        <f t="shared" si="173"/>
        <v>1</v>
      </c>
      <c r="AE370" s="233" t="b">
        <f t="shared" si="174"/>
        <v>1</v>
      </c>
    </row>
    <row r="371" spans="1:31">
      <c r="A371" s="258">
        <f t="shared" si="192"/>
        <v>23.150000000000009</v>
      </c>
      <c r="B371" s="258" t="s">
        <v>256</v>
      </c>
      <c r="C371" s="259">
        <f>SUM(Aizawl:Serchhip!C371)</f>
        <v>0</v>
      </c>
      <c r="D371" s="260">
        <f>SUM(Aizawl:Serchhip!D371)</f>
        <v>0</v>
      </c>
      <c r="E371" s="259">
        <f>SUM(Aizawl:Serchhip!E371)</f>
        <v>0</v>
      </c>
      <c r="F371" s="260">
        <f>SUM(Aizawl:Serchhip!F371)</f>
        <v>0</v>
      </c>
      <c r="G371" s="261" t="e">
        <f t="shared" si="171"/>
        <v>#DIV/0!</v>
      </c>
      <c r="H371" s="261" t="e">
        <f t="shared" si="172"/>
        <v>#DIV/0!</v>
      </c>
      <c r="I371" s="259"/>
      <c r="J371" s="260"/>
      <c r="K371" s="259">
        <f t="shared" si="189"/>
        <v>0</v>
      </c>
      <c r="L371" s="260">
        <f t="shared" si="189"/>
        <v>0</v>
      </c>
      <c r="M371" s="259">
        <f>SUM(Aizawl:Serchhip!M371)</f>
        <v>0</v>
      </c>
      <c r="N371" s="260">
        <f>SUM(Aizawl:Serchhip!N371)</f>
        <v>0</v>
      </c>
      <c r="O371" s="259"/>
      <c r="P371" s="259">
        <f>SUM(Aizawl:Serchhip!P371)</f>
        <v>0</v>
      </c>
      <c r="Q371" s="260">
        <f>SUM(Aizawl:Serchhip!Q371)</f>
        <v>0</v>
      </c>
      <c r="R371" s="259">
        <f t="shared" si="190"/>
        <v>0</v>
      </c>
      <c r="S371" s="260">
        <f t="shared" si="191"/>
        <v>0</v>
      </c>
      <c r="T371" s="259">
        <f>SUM(Aizawl:Serchhip!T371)</f>
        <v>0</v>
      </c>
      <c r="U371" s="260">
        <f>SUM(Aizawl:Serchhip!U371)</f>
        <v>0</v>
      </c>
      <c r="V371" s="259"/>
      <c r="W371" s="260"/>
      <c r="X371" s="259"/>
      <c r="Y371" s="259">
        <f>SUM(Aizawl:Serchhip!Y371)</f>
        <v>0</v>
      </c>
      <c r="Z371" s="259">
        <f>SUM(Aizawl:Serchhip!Z371)</f>
        <v>0</v>
      </c>
      <c r="AA371" s="259">
        <f>SUM(Aizawl:Serchhip!AA371)</f>
        <v>0</v>
      </c>
      <c r="AB371" s="260">
        <f>SUM(Aizawl:Serchhip!AB371)</f>
        <v>0</v>
      </c>
      <c r="AC371" s="258"/>
      <c r="AD371" s="233" t="b">
        <f t="shared" si="173"/>
        <v>1</v>
      </c>
      <c r="AE371" s="233" t="b">
        <f t="shared" si="174"/>
        <v>1</v>
      </c>
    </row>
    <row r="372" spans="1:31" ht="30">
      <c r="A372" s="258">
        <f t="shared" si="192"/>
        <v>23.160000000000011</v>
      </c>
      <c r="B372" s="258" t="s">
        <v>257</v>
      </c>
      <c r="C372" s="259">
        <f>SUM(Aizawl:Serchhip!C372)</f>
        <v>0</v>
      </c>
      <c r="D372" s="260">
        <f>SUM(Aizawl:Serchhip!D372)</f>
        <v>0</v>
      </c>
      <c r="E372" s="259">
        <f>SUM(Aizawl:Serchhip!E372)</f>
        <v>0</v>
      </c>
      <c r="F372" s="260">
        <f>SUM(Aizawl:Serchhip!F372)</f>
        <v>0</v>
      </c>
      <c r="G372" s="261" t="e">
        <f t="shared" si="171"/>
        <v>#DIV/0!</v>
      </c>
      <c r="H372" s="261" t="e">
        <f t="shared" si="172"/>
        <v>#DIV/0!</v>
      </c>
      <c r="I372" s="259"/>
      <c r="J372" s="260"/>
      <c r="K372" s="259">
        <f t="shared" si="189"/>
        <v>0</v>
      </c>
      <c r="L372" s="260">
        <f t="shared" si="189"/>
        <v>0</v>
      </c>
      <c r="M372" s="259">
        <f>SUM(Aizawl:Serchhip!M372)</f>
        <v>0</v>
      </c>
      <c r="N372" s="260">
        <f>SUM(Aizawl:Serchhip!N372)</f>
        <v>0</v>
      </c>
      <c r="O372" s="259"/>
      <c r="P372" s="259">
        <f>SUM(Aizawl:Serchhip!P372)</f>
        <v>0</v>
      </c>
      <c r="Q372" s="260">
        <f>SUM(Aizawl:Serchhip!Q372)</f>
        <v>0</v>
      </c>
      <c r="R372" s="259">
        <f t="shared" si="190"/>
        <v>0</v>
      </c>
      <c r="S372" s="260">
        <f t="shared" si="191"/>
        <v>0</v>
      </c>
      <c r="T372" s="259">
        <f>SUM(Aizawl:Serchhip!T372)</f>
        <v>0</v>
      </c>
      <c r="U372" s="260">
        <f>SUM(Aizawl:Serchhip!U372)</f>
        <v>0</v>
      </c>
      <c r="V372" s="259"/>
      <c r="W372" s="260"/>
      <c r="X372" s="259"/>
      <c r="Y372" s="259">
        <f>SUM(Aizawl:Serchhip!Y372)</f>
        <v>0</v>
      </c>
      <c r="Z372" s="259">
        <f>SUM(Aizawl:Serchhip!Z372)</f>
        <v>0</v>
      </c>
      <c r="AA372" s="259">
        <f>SUM(Aizawl:Serchhip!AA372)</f>
        <v>0</v>
      </c>
      <c r="AB372" s="260">
        <f>SUM(Aizawl:Serchhip!AB372)</f>
        <v>0</v>
      </c>
      <c r="AC372" s="258"/>
      <c r="AD372" s="233" t="b">
        <f t="shared" si="173"/>
        <v>1</v>
      </c>
      <c r="AE372" s="233" t="b">
        <f t="shared" si="174"/>
        <v>1</v>
      </c>
    </row>
    <row r="373" spans="1:31" ht="30">
      <c r="A373" s="258">
        <f t="shared" si="192"/>
        <v>23.170000000000012</v>
      </c>
      <c r="B373" s="258" t="s">
        <v>258</v>
      </c>
      <c r="C373" s="259">
        <f>SUM(Aizawl:Serchhip!C373)</f>
        <v>0</v>
      </c>
      <c r="D373" s="260">
        <f>SUM(Aizawl:Serchhip!D373)</f>
        <v>0</v>
      </c>
      <c r="E373" s="259">
        <f>SUM(Aizawl:Serchhip!E373)</f>
        <v>0</v>
      </c>
      <c r="F373" s="260">
        <f>SUM(Aizawl:Serchhip!F373)</f>
        <v>0</v>
      </c>
      <c r="G373" s="261" t="e">
        <f t="shared" si="171"/>
        <v>#DIV/0!</v>
      </c>
      <c r="H373" s="261" t="e">
        <f t="shared" si="172"/>
        <v>#DIV/0!</v>
      </c>
      <c r="I373" s="259"/>
      <c r="J373" s="260"/>
      <c r="K373" s="259">
        <f t="shared" si="189"/>
        <v>0</v>
      </c>
      <c r="L373" s="260">
        <f t="shared" si="189"/>
        <v>0</v>
      </c>
      <c r="M373" s="259">
        <f>SUM(Aizawl:Serchhip!M373)</f>
        <v>0</v>
      </c>
      <c r="N373" s="260">
        <f>SUM(Aizawl:Serchhip!N373)</f>
        <v>0</v>
      </c>
      <c r="O373" s="259"/>
      <c r="P373" s="259">
        <f>SUM(Aizawl:Serchhip!P373)</f>
        <v>0</v>
      </c>
      <c r="Q373" s="260">
        <f>SUM(Aizawl:Serchhip!Q373)</f>
        <v>0</v>
      </c>
      <c r="R373" s="259">
        <f>K373+M373+P373</f>
        <v>0</v>
      </c>
      <c r="S373" s="260">
        <f t="shared" si="191"/>
        <v>0</v>
      </c>
      <c r="T373" s="259">
        <f>SUM(Aizawl:Serchhip!T373)</f>
        <v>0</v>
      </c>
      <c r="U373" s="260">
        <f>SUM(Aizawl:Serchhip!U373)</f>
        <v>0</v>
      </c>
      <c r="V373" s="259"/>
      <c r="W373" s="260"/>
      <c r="X373" s="259"/>
      <c r="Y373" s="259">
        <f>SUM(Aizawl:Serchhip!Y373)</f>
        <v>0</v>
      </c>
      <c r="Z373" s="259">
        <f>SUM(Aizawl:Serchhip!Z373)</f>
        <v>0</v>
      </c>
      <c r="AA373" s="259">
        <f>SUM(Aizawl:Serchhip!AA373)</f>
        <v>0</v>
      </c>
      <c r="AB373" s="260">
        <f>SUM(Aizawl:Serchhip!AB373)</f>
        <v>0</v>
      </c>
      <c r="AC373" s="258"/>
      <c r="AD373" s="233" t="b">
        <f t="shared" si="173"/>
        <v>1</v>
      </c>
      <c r="AE373" s="233" t="b">
        <f t="shared" si="174"/>
        <v>1</v>
      </c>
    </row>
    <row r="374" spans="1:31" ht="30">
      <c r="A374" s="258">
        <f t="shared" si="192"/>
        <v>23.180000000000014</v>
      </c>
      <c r="B374" s="258" t="s">
        <v>259</v>
      </c>
      <c r="C374" s="259">
        <f>SUM(Aizawl:Serchhip!C374)</f>
        <v>0</v>
      </c>
      <c r="D374" s="260">
        <f>SUM(Aizawl:Serchhip!D374)</f>
        <v>0</v>
      </c>
      <c r="E374" s="259">
        <f>SUM(Aizawl:Serchhip!E374)</f>
        <v>0</v>
      </c>
      <c r="F374" s="260">
        <f>SUM(Aizawl:Serchhip!F374)</f>
        <v>0</v>
      </c>
      <c r="G374" s="261" t="e">
        <f t="shared" si="171"/>
        <v>#DIV/0!</v>
      </c>
      <c r="H374" s="261" t="e">
        <f t="shared" si="172"/>
        <v>#DIV/0!</v>
      </c>
      <c r="I374" s="259"/>
      <c r="J374" s="260"/>
      <c r="K374" s="259">
        <f t="shared" si="189"/>
        <v>0</v>
      </c>
      <c r="L374" s="260">
        <f t="shared" si="189"/>
        <v>0</v>
      </c>
      <c r="M374" s="259">
        <f>SUM(Aizawl:Serchhip!M374)</f>
        <v>0</v>
      </c>
      <c r="N374" s="260">
        <f>SUM(Aizawl:Serchhip!N374)</f>
        <v>0</v>
      </c>
      <c r="O374" s="259"/>
      <c r="P374" s="259">
        <f>SUM(Aizawl:Serchhip!P374)</f>
        <v>0</v>
      </c>
      <c r="Q374" s="260">
        <f>SUM(Aizawl:Serchhip!Q374)</f>
        <v>0</v>
      </c>
      <c r="R374" s="259">
        <f t="shared" si="190"/>
        <v>0</v>
      </c>
      <c r="S374" s="260">
        <f t="shared" si="191"/>
        <v>0</v>
      </c>
      <c r="T374" s="259">
        <f>SUM(Aizawl:Serchhip!T374)</f>
        <v>0</v>
      </c>
      <c r="U374" s="260">
        <f>SUM(Aizawl:Serchhip!U374)</f>
        <v>0</v>
      </c>
      <c r="V374" s="259"/>
      <c r="W374" s="260"/>
      <c r="X374" s="259"/>
      <c r="Y374" s="259">
        <f>SUM(Aizawl:Serchhip!Y374)</f>
        <v>0</v>
      </c>
      <c r="Z374" s="259">
        <f>SUM(Aizawl:Serchhip!Z374)</f>
        <v>0</v>
      </c>
      <c r="AA374" s="259">
        <f>SUM(Aizawl:Serchhip!AA374)</f>
        <v>0</v>
      </c>
      <c r="AB374" s="260">
        <f>SUM(Aizawl:Serchhip!AB374)</f>
        <v>0</v>
      </c>
      <c r="AC374" s="258"/>
      <c r="AD374" s="233" t="b">
        <f t="shared" si="173"/>
        <v>1</v>
      </c>
      <c r="AE374" s="233" t="b">
        <f t="shared" si="174"/>
        <v>1</v>
      </c>
    </row>
    <row r="375" spans="1:31" ht="34.5" customHeight="1">
      <c r="A375" s="258">
        <f t="shared" si="192"/>
        <v>23.190000000000015</v>
      </c>
      <c r="B375" s="258" t="s">
        <v>260</v>
      </c>
      <c r="C375" s="259">
        <f>SUM(Aizawl:Serchhip!C375)</f>
        <v>1070</v>
      </c>
      <c r="D375" s="260">
        <f>SUM(Aizawl:Serchhip!D375)</f>
        <v>374.50000000000006</v>
      </c>
      <c r="E375" s="259">
        <f>SUM(Aizawl:Serchhip!E375)</f>
        <v>1070</v>
      </c>
      <c r="F375" s="260">
        <f>SUM(Aizawl:Serchhip!F375)</f>
        <v>76.300000000000011</v>
      </c>
      <c r="G375" s="261">
        <f t="shared" si="171"/>
        <v>1</v>
      </c>
      <c r="H375" s="261">
        <f t="shared" si="172"/>
        <v>0.20373831775700935</v>
      </c>
      <c r="I375" s="259"/>
      <c r="J375" s="260"/>
      <c r="K375" s="259">
        <f t="shared" si="189"/>
        <v>0</v>
      </c>
      <c r="L375" s="260">
        <f t="shared" si="189"/>
        <v>298.20000000000005</v>
      </c>
      <c r="M375" s="259">
        <f>SUM(Aizawl:Serchhip!M375)</f>
        <v>0</v>
      </c>
      <c r="N375" s="260">
        <f>SUM(Aizawl:Serchhip!N375)</f>
        <v>0</v>
      </c>
      <c r="O375" s="259"/>
      <c r="P375" s="259">
        <f>SUM(Aizawl:Serchhip!P375)</f>
        <v>0</v>
      </c>
      <c r="Q375" s="260">
        <f>SUM(Aizawl:Serchhip!Q375)</f>
        <v>0</v>
      </c>
      <c r="R375" s="259">
        <f t="shared" si="190"/>
        <v>0</v>
      </c>
      <c r="S375" s="260">
        <f t="shared" si="191"/>
        <v>298.20000000000005</v>
      </c>
      <c r="T375" s="259">
        <f>SUM(Aizawl:Serchhip!T375)</f>
        <v>0</v>
      </c>
      <c r="U375" s="260">
        <f>SUM(Aizawl:Serchhip!U375)</f>
        <v>298.20000000000005</v>
      </c>
      <c r="V375" s="259"/>
      <c r="W375" s="260"/>
      <c r="X375" s="259"/>
      <c r="Y375" s="259">
        <f>SUM(Aizawl:Serchhip!Y375)</f>
        <v>0</v>
      </c>
      <c r="Z375" s="259">
        <f>SUM(Aizawl:Serchhip!Z375)</f>
        <v>0</v>
      </c>
      <c r="AA375" s="259">
        <f>SUM(Aizawl:Serchhip!AA375)</f>
        <v>0</v>
      </c>
      <c r="AB375" s="260">
        <f>SUM(Aizawl:Serchhip!AB375)</f>
        <v>298.20000000000005</v>
      </c>
      <c r="AC375" s="258" t="s">
        <v>378</v>
      </c>
      <c r="AD375" s="233" t="b">
        <f t="shared" si="173"/>
        <v>1</v>
      </c>
      <c r="AE375" s="233" t="b">
        <f t="shared" si="174"/>
        <v>1</v>
      </c>
    </row>
    <row r="376" spans="1:31">
      <c r="A376" s="258">
        <f t="shared" si="192"/>
        <v>23.200000000000017</v>
      </c>
      <c r="B376" s="258" t="s">
        <v>261</v>
      </c>
      <c r="C376" s="259">
        <f>SUM(Aizawl:Serchhip!C376)</f>
        <v>0</v>
      </c>
      <c r="D376" s="260">
        <f>SUM(Aizawl:Serchhip!D376)</f>
        <v>0</v>
      </c>
      <c r="E376" s="259">
        <f>SUM(Aizawl:Serchhip!E376)</f>
        <v>0</v>
      </c>
      <c r="F376" s="260">
        <f>SUM(Aizawl:Serchhip!F376)</f>
        <v>0</v>
      </c>
      <c r="G376" s="261" t="e">
        <f t="shared" si="171"/>
        <v>#DIV/0!</v>
      </c>
      <c r="H376" s="261" t="e">
        <f t="shared" si="172"/>
        <v>#DIV/0!</v>
      </c>
      <c r="I376" s="259"/>
      <c r="J376" s="260"/>
      <c r="K376" s="259">
        <f t="shared" si="189"/>
        <v>0</v>
      </c>
      <c r="L376" s="260">
        <f t="shared" si="189"/>
        <v>0</v>
      </c>
      <c r="M376" s="259">
        <f>SUM(Aizawl:Serchhip!M376)</f>
        <v>0</v>
      </c>
      <c r="N376" s="260">
        <f>SUM(Aizawl:Serchhip!N376)</f>
        <v>0</v>
      </c>
      <c r="O376" s="259"/>
      <c r="P376" s="259">
        <f>SUM(Aizawl:Serchhip!P376)</f>
        <v>0</v>
      </c>
      <c r="Q376" s="260">
        <f>SUM(Aizawl:Serchhip!Q376)</f>
        <v>0</v>
      </c>
      <c r="R376" s="259">
        <f t="shared" si="190"/>
        <v>0</v>
      </c>
      <c r="S376" s="260">
        <f t="shared" si="191"/>
        <v>0</v>
      </c>
      <c r="T376" s="259">
        <f>SUM(Aizawl:Serchhip!T376)</f>
        <v>0</v>
      </c>
      <c r="U376" s="260">
        <f>SUM(Aizawl:Serchhip!U376)</f>
        <v>0</v>
      </c>
      <c r="V376" s="259"/>
      <c r="W376" s="260"/>
      <c r="X376" s="259"/>
      <c r="Y376" s="259">
        <f>SUM(Aizawl:Serchhip!Y376)</f>
        <v>0</v>
      </c>
      <c r="Z376" s="259">
        <f>SUM(Aizawl:Serchhip!Z376)</f>
        <v>0</v>
      </c>
      <c r="AA376" s="259">
        <f>SUM(Aizawl:Serchhip!AA376)</f>
        <v>0</v>
      </c>
      <c r="AB376" s="260">
        <f>SUM(Aizawl:Serchhip!AB376)</f>
        <v>0</v>
      </c>
      <c r="AC376" s="258"/>
      <c r="AD376" s="233" t="b">
        <f t="shared" si="173"/>
        <v>1</v>
      </c>
      <c r="AE376" s="233" t="b">
        <f t="shared" si="174"/>
        <v>1</v>
      </c>
    </row>
    <row r="377" spans="1:31">
      <c r="A377" s="258">
        <f t="shared" si="192"/>
        <v>23.210000000000019</v>
      </c>
      <c r="B377" s="258" t="s">
        <v>262</v>
      </c>
      <c r="C377" s="259">
        <f>SUM(Aizawl:Serchhip!C377)</f>
        <v>0</v>
      </c>
      <c r="D377" s="260">
        <f>SUM(Aizawl:Serchhip!D377)</f>
        <v>0</v>
      </c>
      <c r="E377" s="259">
        <f>SUM(Aizawl:Serchhip!E377)</f>
        <v>0</v>
      </c>
      <c r="F377" s="260">
        <f>SUM(Aizawl:Serchhip!F377)</f>
        <v>0</v>
      </c>
      <c r="G377" s="261" t="e">
        <f t="shared" si="171"/>
        <v>#DIV/0!</v>
      </c>
      <c r="H377" s="261" t="e">
        <f t="shared" si="172"/>
        <v>#DIV/0!</v>
      </c>
      <c r="I377" s="259"/>
      <c r="J377" s="260"/>
      <c r="K377" s="259">
        <f t="shared" si="189"/>
        <v>0</v>
      </c>
      <c r="L377" s="260">
        <f t="shared" si="189"/>
        <v>0</v>
      </c>
      <c r="M377" s="259">
        <f>SUM(Aizawl:Serchhip!M377)</f>
        <v>0</v>
      </c>
      <c r="N377" s="260">
        <f>SUM(Aizawl:Serchhip!N377)</f>
        <v>0</v>
      </c>
      <c r="O377" s="259"/>
      <c r="P377" s="259">
        <f>SUM(Aizawl:Serchhip!P377)</f>
        <v>0</v>
      </c>
      <c r="Q377" s="260">
        <f>SUM(Aizawl:Serchhip!Q377)</f>
        <v>0</v>
      </c>
      <c r="R377" s="259">
        <f t="shared" si="190"/>
        <v>0</v>
      </c>
      <c r="S377" s="260">
        <f t="shared" si="191"/>
        <v>0</v>
      </c>
      <c r="T377" s="259">
        <f>SUM(Aizawl:Serchhip!T377)</f>
        <v>0</v>
      </c>
      <c r="U377" s="260">
        <f>SUM(Aizawl:Serchhip!U377)</f>
        <v>0</v>
      </c>
      <c r="V377" s="259"/>
      <c r="W377" s="260"/>
      <c r="X377" s="259"/>
      <c r="Y377" s="259">
        <f>SUM(Aizawl:Serchhip!Y377)</f>
        <v>0</v>
      </c>
      <c r="Z377" s="259">
        <f>SUM(Aizawl:Serchhip!Z377)</f>
        <v>0</v>
      </c>
      <c r="AA377" s="259">
        <f>SUM(Aizawl:Serchhip!AA377)</f>
        <v>0</v>
      </c>
      <c r="AB377" s="260">
        <f>SUM(Aizawl:Serchhip!AB377)</f>
        <v>0</v>
      </c>
      <c r="AC377" s="258"/>
      <c r="AD377" s="233" t="b">
        <f t="shared" si="173"/>
        <v>1</v>
      </c>
      <c r="AE377" s="233" t="b">
        <f t="shared" si="174"/>
        <v>1</v>
      </c>
    </row>
    <row r="378" spans="1:31" ht="36.75" customHeight="1">
      <c r="A378" s="258">
        <f t="shared" si="192"/>
        <v>23.22000000000002</v>
      </c>
      <c r="B378" s="258" t="s">
        <v>263</v>
      </c>
      <c r="C378" s="259">
        <f>SUM(Aizawl:Serchhip!C378)</f>
        <v>0</v>
      </c>
      <c r="D378" s="260">
        <f>SUM(Aizawl:Serchhip!D378)</f>
        <v>0</v>
      </c>
      <c r="E378" s="259">
        <f>SUM(Aizawl:Serchhip!E378)</f>
        <v>0</v>
      </c>
      <c r="F378" s="260">
        <f>SUM(Aizawl:Serchhip!F378)</f>
        <v>0</v>
      </c>
      <c r="G378" s="261" t="e">
        <f t="shared" si="171"/>
        <v>#DIV/0!</v>
      </c>
      <c r="H378" s="261" t="e">
        <f t="shared" si="172"/>
        <v>#DIV/0!</v>
      </c>
      <c r="I378" s="259"/>
      <c r="J378" s="260"/>
      <c r="K378" s="259">
        <f t="shared" si="189"/>
        <v>0</v>
      </c>
      <c r="L378" s="260">
        <f t="shared" si="189"/>
        <v>0</v>
      </c>
      <c r="M378" s="259">
        <f>SUM(Aizawl:Serchhip!M378)</f>
        <v>0</v>
      </c>
      <c r="N378" s="260">
        <f>SUM(Aizawl:Serchhip!N378)</f>
        <v>0</v>
      </c>
      <c r="O378" s="259"/>
      <c r="P378" s="259">
        <f>SUM(Aizawl:Serchhip!P378)</f>
        <v>13</v>
      </c>
      <c r="Q378" s="260">
        <f>SUM(Aizawl:Serchhip!Q378)</f>
        <v>25</v>
      </c>
      <c r="R378" s="259">
        <f t="shared" si="190"/>
        <v>13</v>
      </c>
      <c r="S378" s="260">
        <f t="shared" si="191"/>
        <v>25</v>
      </c>
      <c r="T378" s="259">
        <f>SUM(Aizawl:Serchhip!T378)</f>
        <v>0</v>
      </c>
      <c r="U378" s="260">
        <f>SUM(Aizawl:Serchhip!U378)</f>
        <v>0</v>
      </c>
      <c r="V378" s="259"/>
      <c r="W378" s="260"/>
      <c r="X378" s="259"/>
      <c r="Y378" s="259">
        <f>SUM(Aizawl:Serchhip!Y378)</f>
        <v>13</v>
      </c>
      <c r="Z378" s="259">
        <f>SUM(Aizawl:Serchhip!Z378)</f>
        <v>25</v>
      </c>
      <c r="AA378" s="259">
        <f>SUM(Aizawl:Serchhip!AA378)</f>
        <v>13</v>
      </c>
      <c r="AB378" s="260">
        <f>SUM(Aizawl:Serchhip!AB378)</f>
        <v>25</v>
      </c>
      <c r="AC378" s="258" t="s">
        <v>378</v>
      </c>
      <c r="AD378" s="233" t="b">
        <f t="shared" si="173"/>
        <v>0</v>
      </c>
      <c r="AE378" s="233" t="b">
        <f t="shared" si="174"/>
        <v>1</v>
      </c>
    </row>
    <row r="379" spans="1:31" ht="33.75" customHeight="1">
      <c r="A379" s="258">
        <f t="shared" si="192"/>
        <v>23.230000000000022</v>
      </c>
      <c r="B379" s="258" t="s">
        <v>264</v>
      </c>
      <c r="C379" s="259">
        <f>SUM(Aizawl:Serchhip!C379)</f>
        <v>0</v>
      </c>
      <c r="D379" s="260">
        <f>SUM(Aizawl:Serchhip!D379)</f>
        <v>0</v>
      </c>
      <c r="E379" s="259">
        <f>SUM(Aizawl:Serchhip!E379)</f>
        <v>0</v>
      </c>
      <c r="F379" s="260">
        <f>SUM(Aizawl:Serchhip!F379)</f>
        <v>0</v>
      </c>
      <c r="G379" s="261" t="e">
        <f t="shared" si="171"/>
        <v>#DIV/0!</v>
      </c>
      <c r="H379" s="261" t="e">
        <f t="shared" si="172"/>
        <v>#DIV/0!</v>
      </c>
      <c r="I379" s="259"/>
      <c r="J379" s="260"/>
      <c r="K379" s="259">
        <f t="shared" si="189"/>
        <v>0</v>
      </c>
      <c r="L379" s="260">
        <f t="shared" si="189"/>
        <v>0</v>
      </c>
      <c r="M379" s="259">
        <f>SUM(Aizawl:Serchhip!M379)</f>
        <v>0</v>
      </c>
      <c r="N379" s="260">
        <f>SUM(Aizawl:Serchhip!N379)</f>
        <v>0</v>
      </c>
      <c r="O379" s="259"/>
      <c r="P379" s="259">
        <f>SUM(Aizawl:Serchhip!P379)</f>
        <v>3</v>
      </c>
      <c r="Q379" s="260">
        <f>SUM(Aizawl:Serchhip!Q379)</f>
        <v>6</v>
      </c>
      <c r="R379" s="259">
        <f t="shared" si="190"/>
        <v>3</v>
      </c>
      <c r="S379" s="260">
        <f t="shared" si="191"/>
        <v>6</v>
      </c>
      <c r="T379" s="259">
        <f>SUM(Aizawl:Serchhip!T379)</f>
        <v>0</v>
      </c>
      <c r="U379" s="260">
        <f>SUM(Aizawl:Serchhip!U379)</f>
        <v>0</v>
      </c>
      <c r="V379" s="259"/>
      <c r="W379" s="260"/>
      <c r="X379" s="259"/>
      <c r="Y379" s="259">
        <f>SUM(Aizawl:Serchhip!Y379)</f>
        <v>3</v>
      </c>
      <c r="Z379" s="259">
        <f>SUM(Aizawl:Serchhip!Z379)</f>
        <v>6</v>
      </c>
      <c r="AA379" s="259">
        <f>SUM(Aizawl:Serchhip!AA379)</f>
        <v>3</v>
      </c>
      <c r="AB379" s="260">
        <f>SUM(Aizawl:Serchhip!AB379)</f>
        <v>6</v>
      </c>
      <c r="AC379" s="258" t="s">
        <v>378</v>
      </c>
      <c r="AD379" s="233" t="b">
        <f t="shared" si="173"/>
        <v>0</v>
      </c>
      <c r="AE379" s="233" t="b">
        <f t="shared" si="174"/>
        <v>1</v>
      </c>
    </row>
    <row r="380" spans="1:31" ht="32.25" customHeight="1">
      <c r="A380" s="258">
        <v>23.24</v>
      </c>
      <c r="B380" s="258" t="s">
        <v>265</v>
      </c>
      <c r="C380" s="259">
        <f>SUM(Aizawl:Serchhip!C380)</f>
        <v>0</v>
      </c>
      <c r="D380" s="260">
        <f>SUM(Aizawl:Serchhip!D380)</f>
        <v>0</v>
      </c>
      <c r="E380" s="259">
        <f>SUM(Aizawl:Serchhip!E380)</f>
        <v>0</v>
      </c>
      <c r="F380" s="260">
        <f>SUM(Aizawl:Serchhip!F380)</f>
        <v>0</v>
      </c>
      <c r="G380" s="261" t="e">
        <f t="shared" si="171"/>
        <v>#DIV/0!</v>
      </c>
      <c r="H380" s="261" t="e">
        <f t="shared" si="172"/>
        <v>#DIV/0!</v>
      </c>
      <c r="I380" s="259"/>
      <c r="J380" s="260"/>
      <c r="K380" s="259">
        <f t="shared" si="189"/>
        <v>0</v>
      </c>
      <c r="L380" s="260">
        <f t="shared" si="189"/>
        <v>0</v>
      </c>
      <c r="M380" s="259">
        <f>SUM(Aizawl:Serchhip!M380)</f>
        <v>0</v>
      </c>
      <c r="N380" s="260">
        <f>SUM(Aizawl:Serchhip!N380)</f>
        <v>0</v>
      </c>
      <c r="O380" s="259"/>
      <c r="P380" s="259">
        <f>SUM(Aizawl:Serchhip!P380)</f>
        <v>0</v>
      </c>
      <c r="Q380" s="260">
        <f>SUM(Aizawl:Serchhip!Q380)</f>
        <v>0</v>
      </c>
      <c r="R380" s="259">
        <f t="shared" si="190"/>
        <v>0</v>
      </c>
      <c r="S380" s="260">
        <f t="shared" si="191"/>
        <v>0</v>
      </c>
      <c r="T380" s="259">
        <f>SUM(Aizawl:Serchhip!T380)</f>
        <v>0</v>
      </c>
      <c r="U380" s="260">
        <f>SUM(Aizawl:Serchhip!U380)</f>
        <v>0</v>
      </c>
      <c r="V380" s="259"/>
      <c r="W380" s="260"/>
      <c r="X380" s="259"/>
      <c r="Y380" s="259">
        <f>SUM(Aizawl:Serchhip!Y380)</f>
        <v>0</v>
      </c>
      <c r="Z380" s="259">
        <f>SUM(Aizawl:Serchhip!Z380)</f>
        <v>0</v>
      </c>
      <c r="AA380" s="259">
        <f>SUM(Aizawl:Serchhip!AA380)</f>
        <v>0</v>
      </c>
      <c r="AB380" s="260">
        <f>SUM(Aizawl:Serchhip!AB380)</f>
        <v>0</v>
      </c>
      <c r="AC380" s="258"/>
      <c r="AD380" s="233" t="b">
        <f t="shared" si="173"/>
        <v>1</v>
      </c>
      <c r="AE380" s="233" t="b">
        <f t="shared" si="174"/>
        <v>1</v>
      </c>
    </row>
    <row r="381" spans="1:31" ht="45">
      <c r="A381" s="258"/>
      <c r="B381" s="258" t="s">
        <v>266</v>
      </c>
      <c r="C381" s="259">
        <f>SUM(Aizawl:Serchhip!C381)</f>
        <v>0</v>
      </c>
      <c r="D381" s="260">
        <f>SUM(Aizawl:Serchhip!D381)</f>
        <v>0</v>
      </c>
      <c r="E381" s="259">
        <f>SUM(Aizawl:Serchhip!E381)</f>
        <v>0</v>
      </c>
      <c r="F381" s="260">
        <f>SUM(Aizawl:Serchhip!F381)</f>
        <v>0</v>
      </c>
      <c r="G381" s="261" t="e">
        <f t="shared" si="171"/>
        <v>#DIV/0!</v>
      </c>
      <c r="H381" s="261" t="e">
        <f t="shared" si="172"/>
        <v>#DIV/0!</v>
      </c>
      <c r="I381" s="259"/>
      <c r="J381" s="260"/>
      <c r="K381" s="259">
        <f t="shared" si="189"/>
        <v>0</v>
      </c>
      <c r="L381" s="260">
        <f t="shared" si="189"/>
        <v>0</v>
      </c>
      <c r="M381" s="259">
        <f>SUM(Aizawl:Serchhip!M381)</f>
        <v>0</v>
      </c>
      <c r="N381" s="260">
        <f>SUM(Aizawl:Serchhip!N381)</f>
        <v>0</v>
      </c>
      <c r="O381" s="259"/>
      <c r="P381" s="259">
        <f>SUM(Aizawl:Serchhip!P381)</f>
        <v>0</v>
      </c>
      <c r="Q381" s="260">
        <f>SUM(Aizawl:Serchhip!Q381)</f>
        <v>0</v>
      </c>
      <c r="R381" s="259">
        <f t="shared" si="190"/>
        <v>0</v>
      </c>
      <c r="S381" s="260">
        <f t="shared" si="191"/>
        <v>0</v>
      </c>
      <c r="T381" s="259">
        <f>SUM(Aizawl:Serchhip!T381)</f>
        <v>0</v>
      </c>
      <c r="U381" s="260">
        <f>SUM(Aizawl:Serchhip!U381)</f>
        <v>0</v>
      </c>
      <c r="V381" s="259"/>
      <c r="W381" s="260"/>
      <c r="X381" s="259"/>
      <c r="Y381" s="259">
        <f>SUM(Aizawl:Serchhip!Y381)</f>
        <v>0</v>
      </c>
      <c r="Z381" s="259">
        <f>SUM(Aizawl:Serchhip!Z381)</f>
        <v>0</v>
      </c>
      <c r="AA381" s="259">
        <f>SUM(Aizawl:Serchhip!AA381)</f>
        <v>0</v>
      </c>
      <c r="AB381" s="260">
        <f>SUM(Aizawl:Serchhip!AB381)</f>
        <v>0</v>
      </c>
      <c r="AC381" s="258"/>
      <c r="AD381" s="233" t="b">
        <f t="shared" si="173"/>
        <v>1</v>
      </c>
      <c r="AE381" s="233" t="b">
        <f t="shared" si="174"/>
        <v>1</v>
      </c>
    </row>
    <row r="382" spans="1:31">
      <c r="A382" s="258"/>
      <c r="B382" s="258" t="s">
        <v>267</v>
      </c>
      <c r="C382" s="259">
        <f>SUM(Aizawl:Serchhip!C382)</f>
        <v>0</v>
      </c>
      <c r="D382" s="260">
        <f>SUM(Aizawl:Serchhip!D382)</f>
        <v>0</v>
      </c>
      <c r="E382" s="259">
        <f>SUM(Aizawl:Serchhip!E382)</f>
        <v>0</v>
      </c>
      <c r="F382" s="260">
        <f>SUM(Aizawl:Serchhip!F382)</f>
        <v>0</v>
      </c>
      <c r="G382" s="261" t="e">
        <f t="shared" si="171"/>
        <v>#DIV/0!</v>
      </c>
      <c r="H382" s="261" t="e">
        <f t="shared" si="172"/>
        <v>#DIV/0!</v>
      </c>
      <c r="I382" s="259"/>
      <c r="J382" s="260"/>
      <c r="K382" s="259">
        <f t="shared" si="189"/>
        <v>0</v>
      </c>
      <c r="L382" s="260">
        <f t="shared" si="189"/>
        <v>0</v>
      </c>
      <c r="M382" s="259">
        <f>SUM(Aizawl:Serchhip!M382)</f>
        <v>0</v>
      </c>
      <c r="N382" s="260">
        <f>SUM(Aizawl:Serchhip!N382)</f>
        <v>0</v>
      </c>
      <c r="O382" s="259"/>
      <c r="P382" s="259">
        <f>SUM(Aizawl:Serchhip!P382)</f>
        <v>0</v>
      </c>
      <c r="Q382" s="260">
        <f>SUM(Aizawl:Serchhip!Q382)</f>
        <v>0</v>
      </c>
      <c r="R382" s="259">
        <f t="shared" si="190"/>
        <v>0</v>
      </c>
      <c r="S382" s="260">
        <f t="shared" si="191"/>
        <v>0</v>
      </c>
      <c r="T382" s="259">
        <f>SUM(Aizawl:Serchhip!T382)</f>
        <v>0</v>
      </c>
      <c r="U382" s="260">
        <f>SUM(Aizawl:Serchhip!U382)</f>
        <v>0</v>
      </c>
      <c r="V382" s="259"/>
      <c r="W382" s="260"/>
      <c r="X382" s="259"/>
      <c r="Y382" s="259">
        <f>SUM(Aizawl:Serchhip!Y382)</f>
        <v>0</v>
      </c>
      <c r="Z382" s="259">
        <f>SUM(Aizawl:Serchhip!Z382)</f>
        <v>0</v>
      </c>
      <c r="AA382" s="259">
        <f>SUM(Aizawl:Serchhip!AA382)</f>
        <v>0</v>
      </c>
      <c r="AB382" s="260">
        <f>SUM(Aizawl:Serchhip!AB382)</f>
        <v>0</v>
      </c>
      <c r="AC382" s="258"/>
      <c r="AD382" s="233" t="b">
        <f t="shared" si="173"/>
        <v>1</v>
      </c>
      <c r="AE382" s="233" t="b">
        <f t="shared" si="174"/>
        <v>1</v>
      </c>
    </row>
    <row r="383" spans="1:31">
      <c r="A383" s="258"/>
      <c r="B383" s="258" t="s">
        <v>268</v>
      </c>
      <c r="C383" s="259">
        <f>SUM(Aizawl:Serchhip!C383)</f>
        <v>0</v>
      </c>
      <c r="D383" s="260">
        <f>SUM(Aizawl:Serchhip!D383)</f>
        <v>0</v>
      </c>
      <c r="E383" s="259">
        <f>SUM(Aizawl:Serchhip!E383)</f>
        <v>0</v>
      </c>
      <c r="F383" s="260">
        <f>SUM(Aizawl:Serchhip!F383)</f>
        <v>0</v>
      </c>
      <c r="G383" s="261" t="e">
        <f t="shared" si="171"/>
        <v>#DIV/0!</v>
      </c>
      <c r="H383" s="261" t="e">
        <f t="shared" si="172"/>
        <v>#DIV/0!</v>
      </c>
      <c r="I383" s="259"/>
      <c r="J383" s="260"/>
      <c r="K383" s="259">
        <f t="shared" si="189"/>
        <v>0</v>
      </c>
      <c r="L383" s="260">
        <f t="shared" si="189"/>
        <v>0</v>
      </c>
      <c r="M383" s="259">
        <f>SUM(Aizawl:Serchhip!M383)</f>
        <v>0</v>
      </c>
      <c r="N383" s="260">
        <f>SUM(Aizawl:Serchhip!N383)</f>
        <v>0</v>
      </c>
      <c r="O383" s="259"/>
      <c r="P383" s="259">
        <f>SUM(Aizawl:Serchhip!P383)</f>
        <v>0</v>
      </c>
      <c r="Q383" s="260">
        <f>SUM(Aizawl:Serchhip!Q383)</f>
        <v>0</v>
      </c>
      <c r="R383" s="259">
        <f t="shared" si="190"/>
        <v>0</v>
      </c>
      <c r="S383" s="260">
        <f t="shared" si="191"/>
        <v>0</v>
      </c>
      <c r="T383" s="259">
        <f>SUM(Aizawl:Serchhip!T383)</f>
        <v>0</v>
      </c>
      <c r="U383" s="260">
        <f>SUM(Aizawl:Serchhip!U383)</f>
        <v>0</v>
      </c>
      <c r="V383" s="259"/>
      <c r="W383" s="260"/>
      <c r="X383" s="259"/>
      <c r="Y383" s="259">
        <f>SUM(Aizawl:Serchhip!Y383)</f>
        <v>0</v>
      </c>
      <c r="Z383" s="259">
        <f>SUM(Aizawl:Serchhip!Z383)</f>
        <v>0</v>
      </c>
      <c r="AA383" s="259">
        <f>SUM(Aizawl:Serchhip!AA383)</f>
        <v>0</v>
      </c>
      <c r="AB383" s="260">
        <f>SUM(Aizawl:Serchhip!AB383)</f>
        <v>0</v>
      </c>
      <c r="AC383" s="258"/>
      <c r="AD383" s="233" t="b">
        <f t="shared" si="173"/>
        <v>1</v>
      </c>
      <c r="AE383" s="233" t="b">
        <f t="shared" si="174"/>
        <v>1</v>
      </c>
    </row>
    <row r="384" spans="1:31">
      <c r="A384" s="258"/>
      <c r="B384" s="258" t="s">
        <v>269</v>
      </c>
      <c r="C384" s="259">
        <f>SUM(Aizawl:Serchhip!C384)</f>
        <v>2</v>
      </c>
      <c r="D384" s="260">
        <f>SUM(Aizawl:Serchhip!D384)</f>
        <v>208</v>
      </c>
      <c r="E384" s="259">
        <f>SUM(Aizawl:Serchhip!E384)</f>
        <v>2</v>
      </c>
      <c r="F384" s="260">
        <f>SUM(Aizawl:Serchhip!F384)</f>
        <v>41.6</v>
      </c>
      <c r="G384" s="261">
        <f t="shared" si="171"/>
        <v>1</v>
      </c>
      <c r="H384" s="261">
        <f t="shared" si="172"/>
        <v>0.2</v>
      </c>
      <c r="I384" s="259"/>
      <c r="J384" s="260"/>
      <c r="K384" s="259">
        <f t="shared" si="189"/>
        <v>0</v>
      </c>
      <c r="L384" s="260">
        <f t="shared" si="189"/>
        <v>166.4</v>
      </c>
      <c r="M384" s="259">
        <f>SUM(Aizawl:Serchhip!M384)</f>
        <v>0</v>
      </c>
      <c r="N384" s="260">
        <f>SUM(Aizawl:Serchhip!N384)</f>
        <v>0</v>
      </c>
      <c r="O384" s="259"/>
      <c r="P384" s="259">
        <f>SUM(Aizawl:Serchhip!P384)</f>
        <v>0</v>
      </c>
      <c r="Q384" s="260">
        <f>SUM(Aizawl:Serchhip!Q384)</f>
        <v>0</v>
      </c>
      <c r="R384" s="259">
        <f t="shared" si="190"/>
        <v>0</v>
      </c>
      <c r="S384" s="260">
        <f t="shared" si="191"/>
        <v>166.4</v>
      </c>
      <c r="T384" s="259">
        <f>SUM(Aizawl:Serchhip!T384)</f>
        <v>0</v>
      </c>
      <c r="U384" s="260">
        <f>SUM(Aizawl:Serchhip!U384)</f>
        <v>166.4</v>
      </c>
      <c r="V384" s="259"/>
      <c r="W384" s="260"/>
      <c r="X384" s="259"/>
      <c r="Y384" s="259">
        <f>SUM(Aizawl:Serchhip!Y384)</f>
        <v>0</v>
      </c>
      <c r="Z384" s="259">
        <f>SUM(Aizawl:Serchhip!Z384)</f>
        <v>0</v>
      </c>
      <c r="AA384" s="259">
        <f>SUM(Aizawl:Serchhip!AA384)</f>
        <v>0</v>
      </c>
      <c r="AB384" s="260">
        <f>SUM(Aizawl:Serchhip!AB384)</f>
        <v>166.4</v>
      </c>
      <c r="AC384" s="258" t="s">
        <v>378</v>
      </c>
      <c r="AD384" s="233" t="b">
        <f t="shared" si="173"/>
        <v>1</v>
      </c>
      <c r="AE384" s="233" t="b">
        <f t="shared" si="174"/>
        <v>1</v>
      </c>
    </row>
    <row r="385" spans="1:31" ht="30">
      <c r="A385" s="258">
        <f>+A380+0.01</f>
        <v>23.25</v>
      </c>
      <c r="B385" s="258" t="s">
        <v>270</v>
      </c>
      <c r="C385" s="259">
        <f>SUM(Aizawl:Serchhip!C385)</f>
        <v>0</v>
      </c>
      <c r="D385" s="260">
        <f>SUM(Aizawl:Serchhip!D385)</f>
        <v>0</v>
      </c>
      <c r="E385" s="259">
        <f>SUM(Aizawl:Serchhip!E385)</f>
        <v>0</v>
      </c>
      <c r="F385" s="260">
        <f>SUM(Aizawl:Serchhip!F385)</f>
        <v>0</v>
      </c>
      <c r="G385" s="261" t="e">
        <f t="shared" si="171"/>
        <v>#DIV/0!</v>
      </c>
      <c r="H385" s="261" t="e">
        <f t="shared" si="172"/>
        <v>#DIV/0!</v>
      </c>
      <c r="I385" s="259"/>
      <c r="J385" s="260"/>
      <c r="K385" s="259">
        <f t="shared" si="189"/>
        <v>0</v>
      </c>
      <c r="L385" s="260">
        <f t="shared" si="189"/>
        <v>0</v>
      </c>
      <c r="M385" s="259">
        <f>SUM(Aizawl:Serchhip!M385)</f>
        <v>0</v>
      </c>
      <c r="N385" s="260">
        <f>SUM(Aizawl:Serchhip!N385)</f>
        <v>0</v>
      </c>
      <c r="O385" s="259"/>
      <c r="P385" s="259">
        <f>SUM(Aizawl:Serchhip!P385)</f>
        <v>0</v>
      </c>
      <c r="Q385" s="260">
        <f>SUM(Aizawl:Serchhip!Q385)</f>
        <v>0</v>
      </c>
      <c r="R385" s="259">
        <f t="shared" si="190"/>
        <v>0</v>
      </c>
      <c r="S385" s="260">
        <f t="shared" si="191"/>
        <v>0</v>
      </c>
      <c r="T385" s="259">
        <f>SUM(Aizawl:Serchhip!T385)</f>
        <v>0</v>
      </c>
      <c r="U385" s="260">
        <f>SUM(Aizawl:Serchhip!U385)</f>
        <v>0</v>
      </c>
      <c r="V385" s="259"/>
      <c r="W385" s="260"/>
      <c r="X385" s="259"/>
      <c r="Y385" s="259">
        <f>SUM(Aizawl:Serchhip!Y385)</f>
        <v>0</v>
      </c>
      <c r="Z385" s="259">
        <f>SUM(Aizawl:Serchhip!Z385)</f>
        <v>0</v>
      </c>
      <c r="AA385" s="259">
        <f>SUM(Aizawl:Serchhip!AA385)</f>
        <v>0</v>
      </c>
      <c r="AB385" s="260">
        <f>SUM(Aizawl:Serchhip!AB385)</f>
        <v>0</v>
      </c>
      <c r="AC385" s="258"/>
      <c r="AD385" s="233" t="b">
        <f t="shared" si="173"/>
        <v>1</v>
      </c>
      <c r="AE385" s="233" t="b">
        <f t="shared" si="174"/>
        <v>1</v>
      </c>
    </row>
    <row r="386" spans="1:31" s="307" customFormat="1">
      <c r="A386" s="303"/>
      <c r="B386" s="303" t="s">
        <v>106</v>
      </c>
      <c r="C386" s="304">
        <f>SUM(C350:C385)</f>
        <v>2143</v>
      </c>
      <c r="D386" s="305">
        <f>SUM(D350:D385)</f>
        <v>5762.1592199999996</v>
      </c>
      <c r="E386" s="304">
        <f>SUM(E350:E385)</f>
        <v>2143</v>
      </c>
      <c r="F386" s="305">
        <f>SUM(F350:F385)</f>
        <v>1163.5118439999999</v>
      </c>
      <c r="G386" s="306">
        <f t="shared" si="171"/>
        <v>1</v>
      </c>
      <c r="H386" s="306">
        <f t="shared" si="172"/>
        <v>0.20192289028764462</v>
      </c>
      <c r="I386" s="304">
        <f t="shared" ref="I386:N386" si="193">SUM(I350:I385)</f>
        <v>0</v>
      </c>
      <c r="J386" s="305">
        <f t="shared" si="193"/>
        <v>0</v>
      </c>
      <c r="K386" s="304">
        <f t="shared" si="193"/>
        <v>0</v>
      </c>
      <c r="L386" s="305">
        <f t="shared" si="193"/>
        <v>4598.6473759999999</v>
      </c>
      <c r="M386" s="304">
        <f t="shared" si="193"/>
        <v>0</v>
      </c>
      <c r="N386" s="305">
        <f t="shared" si="193"/>
        <v>0</v>
      </c>
      <c r="O386" s="304"/>
      <c r="P386" s="304">
        <f t="shared" ref="P386:W386" si="194">SUM(P350:P385)</f>
        <v>16</v>
      </c>
      <c r="Q386" s="305">
        <f t="shared" si="194"/>
        <v>31</v>
      </c>
      <c r="R386" s="304">
        <f t="shared" si="194"/>
        <v>16</v>
      </c>
      <c r="S386" s="305">
        <f t="shared" si="194"/>
        <v>4629.6473759999999</v>
      </c>
      <c r="T386" s="304">
        <f t="shared" si="194"/>
        <v>0</v>
      </c>
      <c r="U386" s="305">
        <f t="shared" si="194"/>
        <v>4598.6473759999999</v>
      </c>
      <c r="V386" s="304">
        <f t="shared" si="194"/>
        <v>0</v>
      </c>
      <c r="W386" s="305">
        <f t="shared" si="194"/>
        <v>0</v>
      </c>
      <c r="X386" s="304"/>
      <c r="Y386" s="304">
        <f>SUM(Y350:Y385)</f>
        <v>16</v>
      </c>
      <c r="Z386" s="305">
        <f>SUM(Z350:Z385)</f>
        <v>31</v>
      </c>
      <c r="AA386" s="304">
        <f>SUM(AA350:AA385)</f>
        <v>16</v>
      </c>
      <c r="AB386" s="305">
        <f>SUM(AB350:AB385)</f>
        <v>4629.6473759999999</v>
      </c>
      <c r="AC386" s="303"/>
      <c r="AD386" s="233" t="b">
        <f t="shared" si="173"/>
        <v>0</v>
      </c>
      <c r="AE386" s="233" t="b">
        <f t="shared" si="174"/>
        <v>1</v>
      </c>
    </row>
    <row r="387" spans="1:31" s="307" customFormat="1">
      <c r="A387" s="303" t="s">
        <v>271</v>
      </c>
      <c r="B387" s="303" t="s">
        <v>272</v>
      </c>
      <c r="C387" s="304"/>
      <c r="D387" s="305"/>
      <c r="E387" s="304"/>
      <c r="F387" s="305"/>
      <c r="G387" s="261"/>
      <c r="H387" s="261"/>
      <c r="I387" s="304"/>
      <c r="J387" s="305"/>
      <c r="K387" s="304"/>
      <c r="L387" s="305"/>
      <c r="M387" s="304"/>
      <c r="N387" s="305"/>
      <c r="O387" s="304"/>
      <c r="P387" s="304"/>
      <c r="Q387" s="305"/>
      <c r="R387" s="304"/>
      <c r="S387" s="305"/>
      <c r="T387" s="304"/>
      <c r="U387" s="305"/>
      <c r="V387" s="304"/>
      <c r="W387" s="305"/>
      <c r="X387" s="304"/>
      <c r="Y387" s="304"/>
      <c r="Z387" s="305"/>
      <c r="AA387" s="304"/>
      <c r="AB387" s="305"/>
      <c r="AC387" s="303"/>
      <c r="AD387" s="233" t="b">
        <f t="shared" si="173"/>
        <v>1</v>
      </c>
      <c r="AE387" s="233" t="b">
        <f t="shared" si="174"/>
        <v>1</v>
      </c>
    </row>
    <row r="388" spans="1:31" s="307" customFormat="1">
      <c r="A388" s="303">
        <v>24</v>
      </c>
      <c r="B388" s="303" t="s">
        <v>273</v>
      </c>
      <c r="C388" s="304"/>
      <c r="D388" s="305"/>
      <c r="E388" s="304"/>
      <c r="F388" s="305"/>
      <c r="G388" s="261"/>
      <c r="H388" s="261"/>
      <c r="I388" s="304"/>
      <c r="J388" s="305"/>
      <c r="K388" s="304"/>
      <c r="L388" s="305"/>
      <c r="M388" s="304"/>
      <c r="N388" s="305"/>
      <c r="O388" s="304"/>
      <c r="P388" s="304"/>
      <c r="Q388" s="305"/>
      <c r="R388" s="304"/>
      <c r="S388" s="305"/>
      <c r="T388" s="304"/>
      <c r="U388" s="305"/>
      <c r="V388" s="304"/>
      <c r="W388" s="305"/>
      <c r="X388" s="304"/>
      <c r="Y388" s="304"/>
      <c r="Z388" s="305"/>
      <c r="AA388" s="304"/>
      <c r="AB388" s="305"/>
      <c r="AC388" s="303"/>
      <c r="AD388" s="233" t="b">
        <f t="shared" si="173"/>
        <v>1</v>
      </c>
      <c r="AE388" s="233" t="b">
        <f t="shared" si="174"/>
        <v>1</v>
      </c>
    </row>
    <row r="389" spans="1:31">
      <c r="A389" s="258">
        <v>24.01</v>
      </c>
      <c r="B389" s="258" t="s">
        <v>274</v>
      </c>
      <c r="C389" s="259">
        <f>SUM(Aizawl:Serchhip!C389)</f>
        <v>0</v>
      </c>
      <c r="D389" s="260">
        <f>SUM(Aizawl:Serchhip!D389)</f>
        <v>0</v>
      </c>
      <c r="E389" s="259">
        <f>SUM(Aizawl:Serchhip!E389)</f>
        <v>0</v>
      </c>
      <c r="F389" s="260">
        <f>SUM(Aizawl:Serchhip!F389)</f>
        <v>0</v>
      </c>
      <c r="G389" s="261" t="e">
        <f t="shared" si="171"/>
        <v>#DIV/0!</v>
      </c>
      <c r="H389" s="261" t="e">
        <f t="shared" si="172"/>
        <v>#DIV/0!</v>
      </c>
      <c r="I389" s="259">
        <f t="shared" ref="I389:J392" si="195">C389-E389</f>
        <v>0</v>
      </c>
      <c r="J389" s="260">
        <f t="shared" si="195"/>
        <v>0</v>
      </c>
      <c r="K389" s="259"/>
      <c r="L389" s="260"/>
      <c r="M389" s="259"/>
      <c r="N389" s="260"/>
      <c r="O389" s="259"/>
      <c r="P389" s="259">
        <f>SUM(Aizawl:Serchhip!P389)</f>
        <v>0</v>
      </c>
      <c r="Q389" s="260">
        <f>SUM(Aizawl:Serchhip!Q389)</f>
        <v>0</v>
      </c>
      <c r="R389" s="259">
        <f t="shared" ref="R389:S392" si="196">K389+M389+P389</f>
        <v>0</v>
      </c>
      <c r="S389" s="260">
        <f t="shared" si="196"/>
        <v>0</v>
      </c>
      <c r="T389" s="259"/>
      <c r="U389" s="260"/>
      <c r="V389" s="259"/>
      <c r="W389" s="260"/>
      <c r="X389" s="259"/>
      <c r="Y389" s="259">
        <f>SUM(Aizawl:Serchhip!Y389)</f>
        <v>0</v>
      </c>
      <c r="Z389" s="260">
        <f>SUM(Aizawl:Serchhip!Z389)</f>
        <v>0</v>
      </c>
      <c r="AA389" s="259">
        <f>T389+V389+Y389</f>
        <v>0</v>
      </c>
      <c r="AB389" s="260">
        <f>U389+W389+Z389</f>
        <v>0</v>
      </c>
      <c r="AC389" s="258"/>
      <c r="AD389" s="233" t="b">
        <f t="shared" si="173"/>
        <v>1</v>
      </c>
      <c r="AE389" s="233" t="b">
        <f t="shared" si="174"/>
        <v>1</v>
      </c>
    </row>
    <row r="390" spans="1:31">
      <c r="A390" s="258"/>
      <c r="B390" s="258" t="s">
        <v>275</v>
      </c>
      <c r="C390" s="259">
        <f>SUM(Aizawl:Serchhip!C390)</f>
        <v>8</v>
      </c>
      <c r="D390" s="260">
        <f>SUM(Aizawl:Serchhip!D390)</f>
        <v>499.06000000000006</v>
      </c>
      <c r="E390" s="259">
        <f>SUM(Aizawl:Serchhip!E390)</f>
        <v>8</v>
      </c>
      <c r="F390" s="260">
        <f>SUM(Aizawl:Serchhip!F390)</f>
        <v>499.06000000000006</v>
      </c>
      <c r="G390" s="261">
        <f t="shared" si="171"/>
        <v>1</v>
      </c>
      <c r="H390" s="261">
        <f t="shared" si="172"/>
        <v>1</v>
      </c>
      <c r="I390" s="259">
        <f t="shared" si="195"/>
        <v>0</v>
      </c>
      <c r="J390" s="260">
        <f t="shared" si="195"/>
        <v>0</v>
      </c>
      <c r="K390" s="259"/>
      <c r="L390" s="260"/>
      <c r="M390" s="259"/>
      <c r="N390" s="260"/>
      <c r="O390" s="259"/>
      <c r="P390" s="259">
        <f>SUM(Aizawl:Serchhip!P390)</f>
        <v>8</v>
      </c>
      <c r="Q390" s="260">
        <f>SUM(Aizawl:Serchhip!Q390)</f>
        <v>505</v>
      </c>
      <c r="R390" s="259">
        <f t="shared" si="196"/>
        <v>8</v>
      </c>
      <c r="S390" s="260">
        <f t="shared" si="196"/>
        <v>505</v>
      </c>
      <c r="T390" s="259"/>
      <c r="U390" s="260"/>
      <c r="V390" s="259"/>
      <c r="W390" s="260"/>
      <c r="X390" s="259"/>
      <c r="Y390" s="259">
        <f>SUM(Aizawl:Serchhip!Y390)</f>
        <v>8</v>
      </c>
      <c r="Z390" s="259">
        <f>SUM(Aizawl:Serchhip!Z390)</f>
        <v>505</v>
      </c>
      <c r="AA390" s="259">
        <f>SUM(Aizawl:Serchhip!AA390)</f>
        <v>8</v>
      </c>
      <c r="AB390" s="260">
        <f>SUM(Aizawl:Serchhip!AB390)</f>
        <v>505</v>
      </c>
      <c r="AC390" s="258"/>
      <c r="AD390" s="233" t="b">
        <f>X390*Y390=Z390</f>
        <v>0</v>
      </c>
      <c r="AE390" s="233" t="b">
        <f t="shared" si="174"/>
        <v>1</v>
      </c>
    </row>
    <row r="391" spans="1:31">
      <c r="A391" s="258"/>
      <c r="B391" s="258" t="s">
        <v>276</v>
      </c>
      <c r="C391" s="259">
        <f>SUM(Aizawl:Serchhip!C391)</f>
        <v>0</v>
      </c>
      <c r="D391" s="260">
        <f>SUM(Aizawl:Serchhip!D391)</f>
        <v>0</v>
      </c>
      <c r="E391" s="259">
        <f>SUM(Aizawl:Serchhip!E391)</f>
        <v>0</v>
      </c>
      <c r="F391" s="260">
        <f>SUM(Aizawl:Serchhip!F391)</f>
        <v>0</v>
      </c>
      <c r="G391" s="261" t="e">
        <f t="shared" si="171"/>
        <v>#DIV/0!</v>
      </c>
      <c r="H391" s="261" t="e">
        <f t="shared" si="172"/>
        <v>#DIV/0!</v>
      </c>
      <c r="I391" s="259">
        <f t="shared" si="195"/>
        <v>0</v>
      </c>
      <c r="J391" s="260">
        <f t="shared" si="195"/>
        <v>0</v>
      </c>
      <c r="K391" s="259"/>
      <c r="L391" s="260"/>
      <c r="M391" s="259"/>
      <c r="N391" s="260"/>
      <c r="O391" s="259"/>
      <c r="P391" s="259">
        <f>SUM(Aizawl:Serchhip!P391)</f>
        <v>0</v>
      </c>
      <c r="Q391" s="260">
        <f>SUM(Aizawl:Serchhip!Q391)</f>
        <v>0</v>
      </c>
      <c r="R391" s="259">
        <f t="shared" si="196"/>
        <v>0</v>
      </c>
      <c r="S391" s="260">
        <f t="shared" si="196"/>
        <v>0</v>
      </c>
      <c r="T391" s="259"/>
      <c r="U391" s="260"/>
      <c r="V391" s="259"/>
      <c r="W391" s="260"/>
      <c r="X391" s="259"/>
      <c r="Y391" s="259">
        <f>SUM(Aizawl:Serchhip!Y391)</f>
        <v>0</v>
      </c>
      <c r="Z391" s="259">
        <f>SUM(Aizawl:Serchhip!Z391)</f>
        <v>0</v>
      </c>
      <c r="AA391" s="259">
        <f>SUM(Aizawl:Serchhip!AA391)</f>
        <v>0</v>
      </c>
      <c r="AB391" s="260">
        <f>SUM(Aizawl:Serchhip!AB391)</f>
        <v>0</v>
      </c>
      <c r="AC391" s="258"/>
      <c r="AD391" s="233" t="b">
        <f t="shared" si="173"/>
        <v>1</v>
      </c>
      <c r="AE391" s="233" t="b">
        <f t="shared" si="174"/>
        <v>1</v>
      </c>
    </row>
    <row r="392" spans="1:31">
      <c r="A392" s="258"/>
      <c r="B392" s="258" t="s">
        <v>277</v>
      </c>
      <c r="C392" s="259">
        <f>SUM(Aizawl:Serchhip!C392)</f>
        <v>0</v>
      </c>
      <c r="D392" s="260">
        <f>SUM(Aizawl:Serchhip!D392)</f>
        <v>0</v>
      </c>
      <c r="E392" s="259">
        <f>SUM(Aizawl:Serchhip!E392)</f>
        <v>0</v>
      </c>
      <c r="F392" s="260">
        <f>SUM(Aizawl:Serchhip!F392)</f>
        <v>0</v>
      </c>
      <c r="G392" s="261" t="e">
        <f t="shared" ref="G392:G455" si="197">E392/C392</f>
        <v>#DIV/0!</v>
      </c>
      <c r="H392" s="261" t="e">
        <f t="shared" ref="H392:H455" si="198">F392/D392</f>
        <v>#DIV/0!</v>
      </c>
      <c r="I392" s="259">
        <f t="shared" si="195"/>
        <v>0</v>
      </c>
      <c r="J392" s="260">
        <f t="shared" si="195"/>
        <v>0</v>
      </c>
      <c r="K392" s="259"/>
      <c r="L392" s="260"/>
      <c r="M392" s="259"/>
      <c r="N392" s="260"/>
      <c r="O392" s="259"/>
      <c r="P392" s="259">
        <f>SUM(Aizawl:Serchhip!P392)</f>
        <v>0</v>
      </c>
      <c r="Q392" s="260">
        <f>SUM(Aizawl:Serchhip!Q392)</f>
        <v>0</v>
      </c>
      <c r="R392" s="259">
        <f t="shared" si="196"/>
        <v>0</v>
      </c>
      <c r="S392" s="260">
        <f t="shared" si="196"/>
        <v>0</v>
      </c>
      <c r="T392" s="259"/>
      <c r="U392" s="260"/>
      <c r="V392" s="259"/>
      <c r="W392" s="260"/>
      <c r="X392" s="259"/>
      <c r="Y392" s="259">
        <f>SUM(Aizawl:Serchhip!Y392)</f>
        <v>0</v>
      </c>
      <c r="Z392" s="259">
        <f>SUM(Aizawl:Serchhip!Z392)</f>
        <v>0</v>
      </c>
      <c r="AA392" s="259">
        <f>SUM(Aizawl:Serchhip!AA392)</f>
        <v>0</v>
      </c>
      <c r="AB392" s="260">
        <f>SUM(Aizawl:Serchhip!AB392)</f>
        <v>0</v>
      </c>
      <c r="AC392" s="258"/>
      <c r="AD392" s="233" t="b">
        <f t="shared" ref="AD392:AD455" si="199">X392*Y392=Z392</f>
        <v>1</v>
      </c>
      <c r="AE392" s="233" t="b">
        <f t="shared" ref="AE392:AE455" si="200">U392+W392+Z392=AB392</f>
        <v>1</v>
      </c>
    </row>
    <row r="393" spans="1:31" s="307" customFormat="1">
      <c r="A393" s="303"/>
      <c r="B393" s="303" t="s">
        <v>108</v>
      </c>
      <c r="C393" s="304">
        <f>SUM(C389:C392)</f>
        <v>8</v>
      </c>
      <c r="D393" s="305">
        <f>SUM(D389:D392)</f>
        <v>499.06000000000006</v>
      </c>
      <c r="E393" s="304">
        <f>SUM(E389:E392)</f>
        <v>8</v>
      </c>
      <c r="F393" s="305">
        <f>SUM(F389:F392)</f>
        <v>499.06000000000006</v>
      </c>
      <c r="G393" s="306">
        <f t="shared" si="197"/>
        <v>1</v>
      </c>
      <c r="H393" s="306">
        <f t="shared" si="198"/>
        <v>1</v>
      </c>
      <c r="I393" s="304">
        <f t="shared" ref="I393:N393" si="201">SUM(I389:I392)</f>
        <v>0</v>
      </c>
      <c r="J393" s="305">
        <f t="shared" si="201"/>
        <v>0</v>
      </c>
      <c r="K393" s="304">
        <f t="shared" si="201"/>
        <v>0</v>
      </c>
      <c r="L393" s="305">
        <f t="shared" si="201"/>
        <v>0</v>
      </c>
      <c r="M393" s="304">
        <f t="shared" si="201"/>
        <v>0</v>
      </c>
      <c r="N393" s="305">
        <f t="shared" si="201"/>
        <v>0</v>
      </c>
      <c r="O393" s="304"/>
      <c r="P393" s="304">
        <f t="shared" ref="P393:W393" si="202">SUM(P389:P392)</f>
        <v>8</v>
      </c>
      <c r="Q393" s="305">
        <f t="shared" si="202"/>
        <v>505</v>
      </c>
      <c r="R393" s="304">
        <f t="shared" si="202"/>
        <v>8</v>
      </c>
      <c r="S393" s="305">
        <f t="shared" si="202"/>
        <v>505</v>
      </c>
      <c r="T393" s="304">
        <f t="shared" si="202"/>
        <v>0</v>
      </c>
      <c r="U393" s="305">
        <f t="shared" si="202"/>
        <v>0</v>
      </c>
      <c r="V393" s="304">
        <f t="shared" si="202"/>
        <v>0</v>
      </c>
      <c r="W393" s="305">
        <f t="shared" si="202"/>
        <v>0</v>
      </c>
      <c r="X393" s="304"/>
      <c r="Y393" s="304">
        <f>SUM(Y389:Y392)</f>
        <v>8</v>
      </c>
      <c r="Z393" s="305">
        <f>SUM(Z389:Z392)</f>
        <v>505</v>
      </c>
      <c r="AA393" s="304">
        <f>SUM(AA389:AA392)</f>
        <v>8</v>
      </c>
      <c r="AB393" s="305">
        <f>SUM(AB389:AB392)</f>
        <v>505</v>
      </c>
      <c r="AC393" s="303"/>
      <c r="AD393" s="233" t="b">
        <f t="shared" si="199"/>
        <v>0</v>
      </c>
      <c r="AE393" s="233" t="b">
        <f t="shared" si="200"/>
        <v>1</v>
      </c>
    </row>
    <row r="394" spans="1:31" ht="45">
      <c r="A394" s="258">
        <v>24.02</v>
      </c>
      <c r="B394" s="258" t="s">
        <v>278</v>
      </c>
      <c r="C394" s="259"/>
      <c r="D394" s="260"/>
      <c r="E394" s="259"/>
      <c r="F394" s="260"/>
      <c r="G394" s="261" t="e">
        <f t="shared" si="197"/>
        <v>#DIV/0!</v>
      </c>
      <c r="H394" s="261" t="e">
        <f t="shared" si="198"/>
        <v>#DIV/0!</v>
      </c>
      <c r="I394" s="259">
        <f t="shared" ref="I394:J398" si="203">C394-E394</f>
        <v>0</v>
      </c>
      <c r="J394" s="260">
        <f t="shared" si="203"/>
        <v>0</v>
      </c>
      <c r="K394" s="259"/>
      <c r="L394" s="260"/>
      <c r="M394" s="259"/>
      <c r="N394" s="260"/>
      <c r="O394" s="259"/>
      <c r="P394" s="259"/>
      <c r="Q394" s="260"/>
      <c r="R394" s="259"/>
      <c r="S394" s="260"/>
      <c r="T394" s="259"/>
      <c r="U394" s="260"/>
      <c r="V394" s="259"/>
      <c r="W394" s="260"/>
      <c r="X394" s="259"/>
      <c r="Y394" s="259"/>
      <c r="Z394" s="260"/>
      <c r="AA394" s="259"/>
      <c r="AB394" s="260"/>
      <c r="AC394" s="258"/>
      <c r="AD394" s="233" t="b">
        <f t="shared" si="199"/>
        <v>1</v>
      </c>
      <c r="AE394" s="233" t="b">
        <f t="shared" si="200"/>
        <v>1</v>
      </c>
    </row>
    <row r="395" spans="1:31">
      <c r="A395" s="258"/>
      <c r="B395" s="258" t="s">
        <v>125</v>
      </c>
      <c r="C395" s="259">
        <f>SUM(Aizawl:Serchhip!C395)</f>
        <v>1318</v>
      </c>
      <c r="D395" s="260">
        <f>SUM(Aizawl:Serchhip!D395)</f>
        <v>84.352000000000004</v>
      </c>
      <c r="E395" s="259">
        <f>SUM(Aizawl:Serchhip!E395)</f>
        <v>1313</v>
      </c>
      <c r="F395" s="260">
        <f>SUM(Aizawl:Serchhip!F395)</f>
        <v>2.8885999999999998</v>
      </c>
      <c r="G395" s="261">
        <f t="shared" si="197"/>
        <v>0.99620637329286799</v>
      </c>
      <c r="H395" s="261">
        <f t="shared" si="198"/>
        <v>3.4244594081942331E-2</v>
      </c>
      <c r="I395" s="259">
        <f t="shared" si="203"/>
        <v>5</v>
      </c>
      <c r="J395" s="260">
        <f t="shared" si="203"/>
        <v>81.463400000000007</v>
      </c>
      <c r="K395" s="259"/>
      <c r="L395" s="260"/>
      <c r="M395" s="259"/>
      <c r="N395" s="260"/>
      <c r="O395" s="259"/>
      <c r="P395" s="259">
        <f>SUM(Aizawl:Serchhip!P395)</f>
        <v>1309</v>
      </c>
      <c r="Q395" s="260">
        <f>SUM(Aizawl:Serchhip!Q395)</f>
        <v>77.878199999999993</v>
      </c>
      <c r="R395" s="259">
        <f t="shared" ref="R395:S398" si="204">K395+M395+P395</f>
        <v>1309</v>
      </c>
      <c r="S395" s="260">
        <f t="shared" si="204"/>
        <v>77.878199999999993</v>
      </c>
      <c r="T395" s="259"/>
      <c r="U395" s="260"/>
      <c r="V395" s="259"/>
      <c r="W395" s="260"/>
      <c r="X395" s="259"/>
      <c r="Y395" s="259">
        <f>SUM(Aizawl:Serchhip!Y395)</f>
        <v>1309</v>
      </c>
      <c r="Z395" s="260">
        <f>SUM(Aizawl:Serchhip!Z395)</f>
        <v>78.218199999999996</v>
      </c>
      <c r="AA395" s="259">
        <f>SUM(Aizawl:Serchhip!AA395)</f>
        <v>1309</v>
      </c>
      <c r="AB395" s="260">
        <f>SUM(Aizawl:Serchhip!AB395)</f>
        <v>78.218199999999996</v>
      </c>
      <c r="AC395" s="258" t="s">
        <v>378</v>
      </c>
      <c r="AD395" s="233" t="b">
        <f t="shared" si="199"/>
        <v>0</v>
      </c>
      <c r="AE395" s="233" t="b">
        <f t="shared" si="200"/>
        <v>1</v>
      </c>
    </row>
    <row r="396" spans="1:31">
      <c r="A396" s="258"/>
      <c r="B396" s="258" t="s">
        <v>173</v>
      </c>
      <c r="C396" s="259">
        <f>SUM(Aizawl:Serchhip!C396)</f>
        <v>40133</v>
      </c>
      <c r="D396" s="260">
        <f>SUM(Aizawl:Serchhip!D396)</f>
        <v>66.219449999999995</v>
      </c>
      <c r="E396" s="259">
        <f>SUM(Aizawl:Serchhip!E396)</f>
        <v>0</v>
      </c>
      <c r="F396" s="260">
        <f>SUM(Aizawl:Serchhip!F396)</f>
        <v>0</v>
      </c>
      <c r="G396" s="261">
        <f t="shared" si="197"/>
        <v>0</v>
      </c>
      <c r="H396" s="261">
        <f t="shared" si="198"/>
        <v>0</v>
      </c>
      <c r="I396" s="259">
        <f t="shared" si="203"/>
        <v>40133</v>
      </c>
      <c r="J396" s="260">
        <f t="shared" si="203"/>
        <v>66.219449999999995</v>
      </c>
      <c r="K396" s="259"/>
      <c r="L396" s="260"/>
      <c r="M396" s="259"/>
      <c r="N396" s="260"/>
      <c r="O396" s="259"/>
      <c r="P396" s="259">
        <f>SUM(Aizawl:Serchhip!P396)</f>
        <v>1309</v>
      </c>
      <c r="Q396" s="260">
        <f>SUM(Aizawl:Serchhip!Q396)</f>
        <v>69.318200000000004</v>
      </c>
      <c r="R396" s="259">
        <f t="shared" si="204"/>
        <v>1309</v>
      </c>
      <c r="S396" s="260">
        <f t="shared" si="204"/>
        <v>69.318200000000004</v>
      </c>
      <c r="T396" s="259"/>
      <c r="U396" s="260"/>
      <c r="V396" s="259"/>
      <c r="W396" s="260"/>
      <c r="X396" s="259"/>
      <c r="Y396" s="259">
        <f>SUM(Aizawl:Serchhip!Y396)</f>
        <v>1309</v>
      </c>
      <c r="Z396" s="260">
        <f>SUM(Aizawl:Serchhip!Z396)</f>
        <v>69.318200000000004</v>
      </c>
      <c r="AA396" s="259">
        <f>SUM(Aizawl:Serchhip!AA396)</f>
        <v>1309</v>
      </c>
      <c r="AB396" s="260">
        <f>SUM(Aizawl:Serchhip!AB396)</f>
        <v>69.318200000000004</v>
      </c>
      <c r="AC396" s="258" t="s">
        <v>378</v>
      </c>
      <c r="AD396" s="233" t="b">
        <f t="shared" si="199"/>
        <v>0</v>
      </c>
      <c r="AE396" s="233" t="b">
        <f t="shared" si="200"/>
        <v>1</v>
      </c>
    </row>
    <row r="397" spans="1:31">
      <c r="A397" s="258"/>
      <c r="B397" s="258" t="s">
        <v>174</v>
      </c>
      <c r="C397" s="259">
        <f>SUM(Aizawl:Serchhip!C397)</f>
        <v>40958</v>
      </c>
      <c r="D397" s="260">
        <f>SUM(Aizawl:Serchhip!D397)</f>
        <v>202.74209999999999</v>
      </c>
      <c r="E397" s="259">
        <f>SUM(Aizawl:Serchhip!E397)</f>
        <v>1023</v>
      </c>
      <c r="F397" s="260">
        <f>SUM(Aizawl:Serchhip!F397)</f>
        <v>1.393</v>
      </c>
      <c r="G397" s="261">
        <f t="shared" si="197"/>
        <v>2.497680550808145E-2</v>
      </c>
      <c r="H397" s="261">
        <f t="shared" si="198"/>
        <v>6.8707979250486216E-3</v>
      </c>
      <c r="I397" s="259">
        <f t="shared" si="203"/>
        <v>39935</v>
      </c>
      <c r="J397" s="260">
        <f t="shared" si="203"/>
        <v>201.34909999999999</v>
      </c>
      <c r="K397" s="259"/>
      <c r="L397" s="260"/>
      <c r="M397" s="259"/>
      <c r="N397" s="260"/>
      <c r="O397" s="259"/>
      <c r="P397" s="259">
        <f>SUM(Aizawl:Serchhip!P397)</f>
        <v>1021</v>
      </c>
      <c r="Q397" s="260">
        <f>SUM(Aizawl:Serchhip!Q397)</f>
        <v>179.92240000000001</v>
      </c>
      <c r="R397" s="259">
        <f t="shared" si="204"/>
        <v>1021</v>
      </c>
      <c r="S397" s="260">
        <f t="shared" si="204"/>
        <v>179.92240000000001</v>
      </c>
      <c r="T397" s="259"/>
      <c r="U397" s="260"/>
      <c r="V397" s="259"/>
      <c r="W397" s="260"/>
      <c r="X397" s="259"/>
      <c r="Y397" s="259">
        <f>SUM(Aizawl:Serchhip!Y397)</f>
        <v>1021</v>
      </c>
      <c r="Z397" s="260">
        <f>SUM(Aizawl:Serchhip!Z397)</f>
        <v>179.92240000000001</v>
      </c>
      <c r="AA397" s="259">
        <f>SUM(Aizawl:Serchhip!AA397)</f>
        <v>1021</v>
      </c>
      <c r="AB397" s="260">
        <f>SUM(Aizawl:Serchhip!AB397)</f>
        <v>179.92240000000001</v>
      </c>
      <c r="AC397" s="258" t="s">
        <v>378</v>
      </c>
      <c r="AD397" s="233" t="b">
        <f t="shared" si="199"/>
        <v>0</v>
      </c>
      <c r="AE397" s="233" t="b">
        <f t="shared" si="200"/>
        <v>1</v>
      </c>
    </row>
    <row r="398" spans="1:31">
      <c r="A398" s="258">
        <v>24.03</v>
      </c>
      <c r="B398" s="258" t="s">
        <v>279</v>
      </c>
      <c r="C398" s="259">
        <f>SUM(Aizawl:Serchhip!C398)</f>
        <v>8</v>
      </c>
      <c r="D398" s="260">
        <f>SUM(Aizawl:Serchhip!D398)</f>
        <v>42.6</v>
      </c>
      <c r="E398" s="259">
        <f>SUM(Aizawl:Serchhip!E398)</f>
        <v>8</v>
      </c>
      <c r="F398" s="260">
        <f>SUM(Aizawl:Serchhip!F398)</f>
        <v>1</v>
      </c>
      <c r="G398" s="261">
        <f t="shared" si="197"/>
        <v>1</v>
      </c>
      <c r="H398" s="261">
        <f t="shared" si="198"/>
        <v>2.3474178403755867E-2</v>
      </c>
      <c r="I398" s="259">
        <f t="shared" si="203"/>
        <v>0</v>
      </c>
      <c r="J398" s="260">
        <f t="shared" si="203"/>
        <v>41.6</v>
      </c>
      <c r="K398" s="259"/>
      <c r="L398" s="260"/>
      <c r="M398" s="259"/>
      <c r="N398" s="260"/>
      <c r="O398" s="259"/>
      <c r="P398" s="259">
        <f>SUM(Aizawl:Serchhip!P398)</f>
        <v>8</v>
      </c>
      <c r="Q398" s="260">
        <f>SUM(Aizawl:Serchhip!Q398)</f>
        <v>90</v>
      </c>
      <c r="R398" s="259">
        <f t="shared" si="204"/>
        <v>8</v>
      </c>
      <c r="S398" s="260">
        <f t="shared" si="204"/>
        <v>90</v>
      </c>
      <c r="T398" s="259"/>
      <c r="U398" s="260"/>
      <c r="V398" s="259"/>
      <c r="W398" s="260"/>
      <c r="X398" s="259"/>
      <c r="Y398" s="259">
        <f>SUM(Aizawl:Serchhip!Y398)</f>
        <v>8</v>
      </c>
      <c r="Z398" s="259">
        <f>SUM(Aizawl:Serchhip!Z398)</f>
        <v>90</v>
      </c>
      <c r="AA398" s="259">
        <f>SUM(Aizawl:Serchhip!AA398)</f>
        <v>8</v>
      </c>
      <c r="AB398" s="260">
        <f>SUM(Aizawl:Serchhip!AB398)</f>
        <v>90</v>
      </c>
      <c r="AC398" s="258"/>
      <c r="AD398" s="233" t="b">
        <f t="shared" si="199"/>
        <v>0</v>
      </c>
      <c r="AE398" s="233" t="b">
        <f t="shared" si="200"/>
        <v>1</v>
      </c>
    </row>
    <row r="399" spans="1:31" s="307" customFormat="1">
      <c r="A399" s="303"/>
      <c r="B399" s="303" t="s">
        <v>108</v>
      </c>
      <c r="C399" s="304">
        <f>SUM(C394:C398)</f>
        <v>82417</v>
      </c>
      <c r="D399" s="305">
        <f>SUM(D394:D398)</f>
        <v>395.91354999999999</v>
      </c>
      <c r="E399" s="304">
        <f>SUM(E394:E398)</f>
        <v>2344</v>
      </c>
      <c r="F399" s="305">
        <f>SUM(F394:F398)</f>
        <v>5.2816000000000001</v>
      </c>
      <c r="G399" s="306">
        <f t="shared" si="197"/>
        <v>2.844073431452249E-2</v>
      </c>
      <c r="H399" s="306">
        <f t="shared" si="198"/>
        <v>1.3340286029614293E-2</v>
      </c>
      <c r="I399" s="304">
        <f t="shared" ref="I399:N399" si="205">SUM(I394:I398)</f>
        <v>80073</v>
      </c>
      <c r="J399" s="305">
        <f t="shared" si="205"/>
        <v>390.63195000000002</v>
      </c>
      <c r="K399" s="304">
        <f t="shared" si="205"/>
        <v>0</v>
      </c>
      <c r="L399" s="305">
        <f t="shared" si="205"/>
        <v>0</v>
      </c>
      <c r="M399" s="304">
        <f t="shared" si="205"/>
        <v>0</v>
      </c>
      <c r="N399" s="305">
        <f t="shared" si="205"/>
        <v>0</v>
      </c>
      <c r="O399" s="304"/>
      <c r="P399" s="304">
        <f t="shared" ref="P399:W399" si="206">SUM(P394:P398)</f>
        <v>3647</v>
      </c>
      <c r="Q399" s="305">
        <f t="shared" si="206"/>
        <v>417.11879999999996</v>
      </c>
      <c r="R399" s="304">
        <f t="shared" si="206"/>
        <v>3647</v>
      </c>
      <c r="S399" s="305">
        <f>SUM(S394:S398)</f>
        <v>417.11879999999996</v>
      </c>
      <c r="T399" s="304">
        <f t="shared" si="206"/>
        <v>0</v>
      </c>
      <c r="U399" s="305">
        <f t="shared" si="206"/>
        <v>0</v>
      </c>
      <c r="V399" s="304">
        <f t="shared" si="206"/>
        <v>0</v>
      </c>
      <c r="W399" s="305">
        <f t="shared" si="206"/>
        <v>0</v>
      </c>
      <c r="X399" s="304"/>
      <c r="Y399" s="304">
        <f>SUM(Y394:Y398)</f>
        <v>3647</v>
      </c>
      <c r="Z399" s="305">
        <f>SUM(Z394:Z398)</f>
        <v>417.4588</v>
      </c>
      <c r="AA399" s="304">
        <f>SUM(AA394:AA398)</f>
        <v>3647</v>
      </c>
      <c r="AB399" s="305">
        <f>SUM(AB394:AB398)</f>
        <v>417.4588</v>
      </c>
      <c r="AC399" s="303"/>
      <c r="AD399" s="233"/>
      <c r="AE399" s="233" t="b">
        <f t="shared" si="200"/>
        <v>1</v>
      </c>
    </row>
    <row r="400" spans="1:31" s="307" customFormat="1">
      <c r="A400" s="303"/>
      <c r="B400" s="303" t="s">
        <v>280</v>
      </c>
      <c r="C400" s="304">
        <f>C399+C393+C386+C347+C343+C337+C333+C330+C326+C322+C315+C311+C306+C297+C283+C260+C216+C212+C206+C193+C149+C147+C143+C78</f>
        <v>381171</v>
      </c>
      <c r="D400" s="305">
        <f>D399+D393+D386+D347+D343+D337+D333+D330+D326+D322+D315+D311+D306+D297+D283+D260+D216+D212+D206+D193+D149+D147+D143+D78</f>
        <v>19404.936868400004</v>
      </c>
      <c r="E400" s="304">
        <f>E399+E393+E386+E347+E343+E337+E333+E330+E326+E322+E315+E311+E306+E297+E283+E260+E216+E212+E206+E193+E149+E147+E143+E78</f>
        <v>255860</v>
      </c>
      <c r="F400" s="305">
        <f>F399+F393+F386+F347+F343+F337+F333+F330+F326+F322+F315+F311+F306+F297+F283+F260+F216+F212+F206+F193+F149+F147+F143+F78</f>
        <v>12916.571594000001</v>
      </c>
      <c r="G400" s="306">
        <f t="shared" si="197"/>
        <v>0.67124728796262045</v>
      </c>
      <c r="H400" s="306">
        <f t="shared" si="198"/>
        <v>0.66563327062578648</v>
      </c>
      <c r="I400" s="304">
        <f t="shared" ref="I400:N400" si="207">I399+I393+I386+I347+I343+I337+I333+I330+I326+I322+I315+I311+I306+I297+I283+I260+I216+I212+I206+I193+I149+I147+I143+I78</f>
        <v>125335</v>
      </c>
      <c r="J400" s="305">
        <f t="shared" si="207"/>
        <v>1889.7178984000002</v>
      </c>
      <c r="K400" s="304">
        <f t="shared" si="207"/>
        <v>0</v>
      </c>
      <c r="L400" s="305">
        <f t="shared" si="207"/>
        <v>4598.6473759999999</v>
      </c>
      <c r="M400" s="304">
        <f t="shared" si="207"/>
        <v>0</v>
      </c>
      <c r="N400" s="305">
        <f t="shared" si="207"/>
        <v>0</v>
      </c>
      <c r="O400" s="304"/>
      <c r="P400" s="304">
        <f t="shared" ref="P400:V400" si="208">P399+P393+P386+P347+P343+P337+P333+P330+P326+P322+P315+P311+P306+P297+P283+P260+P216+P212+P206+P193+P149+P147+P143+P78</f>
        <v>277230</v>
      </c>
      <c r="Q400" s="305">
        <f t="shared" si="208"/>
        <v>13730.2593</v>
      </c>
      <c r="R400" s="304">
        <f t="shared" si="208"/>
        <v>277230</v>
      </c>
      <c r="S400" s="305">
        <f>S399+S393+S386+S347+S343+S337+S333+S330+S326+S322+S315+S311+S306+S297+S283+S260+S216+S212+S206+S193+S149+S147+S143+S78</f>
        <v>18328.906676000002</v>
      </c>
      <c r="T400" s="304">
        <f t="shared" si="208"/>
        <v>0</v>
      </c>
      <c r="U400" s="305">
        <f t="shared" si="208"/>
        <v>4598.6473759999999</v>
      </c>
      <c r="V400" s="304">
        <f t="shared" si="208"/>
        <v>0</v>
      </c>
      <c r="W400" s="305">
        <f>W399+W393+W386+W347+W343+W337+W333+W330+W326+W322+W315+W311+W306+W297+W283+W260+W216+W212+W206+W193+W149+W147+W143+W78</f>
        <v>0</v>
      </c>
      <c r="X400" s="304"/>
      <c r="Y400" s="315">
        <f>Y399+Y393+Y386+Y347+Y343+Y337+Y333+Y330+Y326+Y322+Y315+Y311+Y306+Y297+Y283+Y260+Y216+Y212+Y206+Y193+Y149+Y147+Y143+Y78</f>
        <v>277230</v>
      </c>
      <c r="Z400" s="305">
        <f>Z399+Z393+Z386+Z347+Z343+Z337+Z333+Z330+Z326+Z322+Z315+Z311+Z306+Z297+Z283+Z260+Z216+Z212+Z206+Z193+Z149+Z147+Z143+Z78</f>
        <v>13730.5993</v>
      </c>
      <c r="AA400" s="304">
        <f>AA399+AA393+AA386+AA347+AA343+AA337+AA333+AA330+AA326+AA322+AA315+AA311+AA306+AA297+AA283+AA260+AA216+AA212+AA206+AA193+AA149+AA147+AA143+AA78</f>
        <v>277230</v>
      </c>
      <c r="AB400" s="305">
        <f>AB399+AB393+AB386+AB347+AB343+AB337+AB333+AB330+AB326+AB322+AB315+AB311+AB306+AB297+AB283+AB260+AB216+AB212+AB206+AB193+AB149+AB147+AB143+AB78</f>
        <v>18329.246676000002</v>
      </c>
      <c r="AC400" s="303"/>
      <c r="AD400" s="233"/>
      <c r="AE400" s="233" t="b">
        <f t="shared" si="200"/>
        <v>1</v>
      </c>
    </row>
    <row r="401" spans="1:31" s="307" customFormat="1">
      <c r="A401" s="303">
        <v>25</v>
      </c>
      <c r="B401" s="303" t="s">
        <v>281</v>
      </c>
      <c r="C401" s="304"/>
      <c r="D401" s="305"/>
      <c r="E401" s="304"/>
      <c r="F401" s="305"/>
      <c r="G401" s="261"/>
      <c r="H401" s="261"/>
      <c r="I401" s="304"/>
      <c r="J401" s="305"/>
      <c r="K401" s="304"/>
      <c r="L401" s="305"/>
      <c r="M401" s="304"/>
      <c r="N401" s="305"/>
      <c r="O401" s="304"/>
      <c r="P401" s="304"/>
      <c r="Q401" s="305"/>
      <c r="R401" s="304"/>
      <c r="S401" s="305"/>
      <c r="T401" s="304"/>
      <c r="U401" s="305"/>
      <c r="V401" s="304"/>
      <c r="W401" s="305"/>
      <c r="X401" s="304"/>
      <c r="Y401" s="304"/>
      <c r="Z401" s="305"/>
      <c r="AA401" s="304"/>
      <c r="AB401" s="305"/>
      <c r="AC401" s="303"/>
      <c r="AD401" s="233" t="b">
        <f t="shared" si="199"/>
        <v>1</v>
      </c>
      <c r="AE401" s="233" t="b">
        <f t="shared" si="200"/>
        <v>1</v>
      </c>
    </row>
    <row r="402" spans="1:31">
      <c r="A402" s="258">
        <v>25.01</v>
      </c>
      <c r="B402" s="258" t="s">
        <v>282</v>
      </c>
      <c r="C402" s="259">
        <v>1</v>
      </c>
      <c r="D402" s="260">
        <v>151.93</v>
      </c>
      <c r="E402" s="259">
        <f>C402</f>
        <v>1</v>
      </c>
      <c r="F402" s="260">
        <f>D402</f>
        <v>151.93</v>
      </c>
      <c r="G402" s="261">
        <f t="shared" si="197"/>
        <v>1</v>
      </c>
      <c r="H402" s="261">
        <f t="shared" si="198"/>
        <v>1</v>
      </c>
      <c r="I402" s="259">
        <f t="shared" ref="I402:J443" si="209">C402-E402</f>
        <v>0</v>
      </c>
      <c r="J402" s="260">
        <f t="shared" si="209"/>
        <v>0</v>
      </c>
      <c r="K402" s="259"/>
      <c r="L402" s="260"/>
      <c r="M402" s="259"/>
      <c r="N402" s="260"/>
      <c r="O402" s="260">
        <v>155</v>
      </c>
      <c r="P402" s="259">
        <v>1</v>
      </c>
      <c r="Q402" s="260">
        <f>P402*O402</f>
        <v>155</v>
      </c>
      <c r="R402" s="259">
        <f>K402+M402+P402</f>
        <v>1</v>
      </c>
      <c r="S402" s="260">
        <f>L402+N402+Q402</f>
        <v>155</v>
      </c>
      <c r="T402" s="259"/>
      <c r="U402" s="260"/>
      <c r="V402" s="259"/>
      <c r="W402" s="260"/>
      <c r="X402" s="260">
        <v>155</v>
      </c>
      <c r="Y402" s="259">
        <v>1</v>
      </c>
      <c r="Z402" s="260">
        <v>145</v>
      </c>
      <c r="AA402" s="259">
        <f>T402+V402+Y402</f>
        <v>1</v>
      </c>
      <c r="AB402" s="260">
        <f>U402+W402+Z402</f>
        <v>145</v>
      </c>
      <c r="AC402" s="258"/>
      <c r="AD402" s="233" t="b">
        <f t="shared" si="199"/>
        <v>0</v>
      </c>
      <c r="AE402" s="233" t="b">
        <f t="shared" si="200"/>
        <v>1</v>
      </c>
    </row>
    <row r="403" spans="1:31">
      <c r="A403" s="258">
        <v>25.02</v>
      </c>
      <c r="B403" s="258" t="s">
        <v>283</v>
      </c>
      <c r="C403" s="259">
        <v>2343</v>
      </c>
      <c r="D403" s="260">
        <v>33.0899547</v>
      </c>
      <c r="E403" s="259"/>
      <c r="F403" s="260">
        <f>SUM(Aizawl:Serchhip!F403)</f>
        <v>0</v>
      </c>
      <c r="G403" s="261">
        <f t="shared" si="197"/>
        <v>0</v>
      </c>
      <c r="H403" s="261">
        <f t="shared" si="198"/>
        <v>0</v>
      </c>
      <c r="I403" s="259">
        <f t="shared" si="209"/>
        <v>2343</v>
      </c>
      <c r="J403" s="260">
        <f t="shared" si="209"/>
        <v>33.0899547</v>
      </c>
      <c r="K403" s="259"/>
      <c r="L403" s="260"/>
      <c r="M403" s="259"/>
      <c r="N403" s="260"/>
      <c r="O403" s="259">
        <v>1.4999999999999999E-2</v>
      </c>
      <c r="P403" s="259">
        <f>P326</f>
        <v>2330</v>
      </c>
      <c r="Q403" s="260">
        <f>P403*O403</f>
        <v>34.949999999999996</v>
      </c>
      <c r="R403" s="259">
        <f>K403+M403+P403</f>
        <v>2330</v>
      </c>
      <c r="S403" s="260">
        <f>L403+N403+Q403</f>
        <v>34.949999999999996</v>
      </c>
      <c r="T403" s="259"/>
      <c r="U403" s="260"/>
      <c r="V403" s="259"/>
      <c r="W403" s="260"/>
      <c r="X403" s="259">
        <v>1.4999999999999999E-2</v>
      </c>
      <c r="Y403" s="259">
        <f>Y326</f>
        <v>2330</v>
      </c>
      <c r="Z403" s="260">
        <f>Y403*X403</f>
        <v>34.949999999999996</v>
      </c>
      <c r="AA403" s="259">
        <f>T403+V403+Y403</f>
        <v>2330</v>
      </c>
      <c r="AB403" s="260">
        <f>U403+W403+Z403</f>
        <v>34.949999999999996</v>
      </c>
      <c r="AC403" s="258" t="s">
        <v>592</v>
      </c>
      <c r="AD403" s="233" t="b">
        <f t="shared" si="199"/>
        <v>1</v>
      </c>
      <c r="AE403" s="233" t="b">
        <f t="shared" si="200"/>
        <v>1</v>
      </c>
    </row>
    <row r="404" spans="1:31" s="307" customFormat="1">
      <c r="A404" s="303"/>
      <c r="B404" s="303" t="s">
        <v>108</v>
      </c>
      <c r="C404" s="304">
        <f>SUM(C402:C403)</f>
        <v>2344</v>
      </c>
      <c r="D404" s="305">
        <f>SUM(D402:D403)</f>
        <v>185.0199547</v>
      </c>
      <c r="E404" s="304">
        <f>SUM(E402:E403)</f>
        <v>1</v>
      </c>
      <c r="F404" s="305">
        <f>SUM(F402:F403)</f>
        <v>151.93</v>
      </c>
      <c r="G404" s="306">
        <f t="shared" si="197"/>
        <v>4.2662116040955632E-4</v>
      </c>
      <c r="H404" s="306">
        <f t="shared" si="198"/>
        <v>0.82115467083724247</v>
      </c>
      <c r="I404" s="304">
        <f t="shared" ref="I404:N404" si="210">SUM(I402:I403)</f>
        <v>2343</v>
      </c>
      <c r="J404" s="305">
        <f t="shared" si="210"/>
        <v>33.0899547</v>
      </c>
      <c r="K404" s="304">
        <f t="shared" si="210"/>
        <v>0</v>
      </c>
      <c r="L404" s="305">
        <f t="shared" si="210"/>
        <v>0</v>
      </c>
      <c r="M404" s="304">
        <f t="shared" si="210"/>
        <v>0</v>
      </c>
      <c r="N404" s="305">
        <f t="shared" si="210"/>
        <v>0</v>
      </c>
      <c r="O404" s="304"/>
      <c r="P404" s="304">
        <f t="shared" ref="P404:W404" si="211">SUM(P402:P403)</f>
        <v>2331</v>
      </c>
      <c r="Q404" s="305">
        <f t="shared" si="211"/>
        <v>189.95</v>
      </c>
      <c r="R404" s="304">
        <f t="shared" si="211"/>
        <v>2331</v>
      </c>
      <c r="S404" s="305">
        <f t="shared" si="211"/>
        <v>189.95</v>
      </c>
      <c r="T404" s="304">
        <f t="shared" si="211"/>
        <v>0</v>
      </c>
      <c r="U404" s="305">
        <f t="shared" si="211"/>
        <v>0</v>
      </c>
      <c r="V404" s="304">
        <f t="shared" si="211"/>
        <v>0</v>
      </c>
      <c r="W404" s="305">
        <f t="shared" si="211"/>
        <v>0</v>
      </c>
      <c r="X404" s="304"/>
      <c r="Y404" s="304">
        <f>SUM(Y402:Y403)</f>
        <v>2331</v>
      </c>
      <c r="Z404" s="305">
        <f>SUM(Z402:Z403)</f>
        <v>179.95</v>
      </c>
      <c r="AA404" s="304">
        <f>SUM(AA402:AA403)</f>
        <v>2331</v>
      </c>
      <c r="AB404" s="305">
        <f>SUM(AB402:AB403)</f>
        <v>179.95</v>
      </c>
      <c r="AC404" s="316"/>
      <c r="AD404" s="233" t="b">
        <f t="shared" si="199"/>
        <v>0</v>
      </c>
      <c r="AE404" s="233" t="b">
        <f t="shared" si="200"/>
        <v>1</v>
      </c>
    </row>
    <row r="405" spans="1:31" s="307" customFormat="1">
      <c r="A405" s="303"/>
      <c r="B405" s="303" t="s">
        <v>284</v>
      </c>
      <c r="C405" s="304">
        <f>C404+C400</f>
        <v>383515</v>
      </c>
      <c r="D405" s="305">
        <f>D404+D400</f>
        <v>19589.956823100005</v>
      </c>
      <c r="E405" s="304">
        <f>E404+E400</f>
        <v>255861</v>
      </c>
      <c r="F405" s="305">
        <f>F404+F400</f>
        <v>13068.501594000001</v>
      </c>
      <c r="G405" s="306">
        <f t="shared" si="197"/>
        <v>0.6671473084494739</v>
      </c>
      <c r="H405" s="306">
        <f t="shared" si="198"/>
        <v>0.66710211319046597</v>
      </c>
      <c r="I405" s="304">
        <f t="shared" ref="I405:Y405" si="212">I404+I400</f>
        <v>127678</v>
      </c>
      <c r="J405" s="305">
        <f t="shared" si="212"/>
        <v>1922.8078531000001</v>
      </c>
      <c r="K405" s="304">
        <f t="shared" si="212"/>
        <v>0</v>
      </c>
      <c r="L405" s="305">
        <f t="shared" si="212"/>
        <v>4598.6473759999999</v>
      </c>
      <c r="M405" s="304">
        <f t="shared" si="212"/>
        <v>0</v>
      </c>
      <c r="N405" s="305">
        <f t="shared" si="212"/>
        <v>0</v>
      </c>
      <c r="O405" s="304">
        <f t="shared" si="212"/>
        <v>0</v>
      </c>
      <c r="P405" s="304">
        <f t="shared" si="212"/>
        <v>279561</v>
      </c>
      <c r="Q405" s="305">
        <f t="shared" si="212"/>
        <v>13920.2093</v>
      </c>
      <c r="R405" s="304">
        <f t="shared" si="212"/>
        <v>279561</v>
      </c>
      <c r="S405" s="305">
        <f>S404+S400</f>
        <v>18518.856676000003</v>
      </c>
      <c r="T405" s="304">
        <f t="shared" si="212"/>
        <v>0</v>
      </c>
      <c r="U405" s="305">
        <f t="shared" si="212"/>
        <v>4598.6473759999999</v>
      </c>
      <c r="V405" s="304">
        <f t="shared" si="212"/>
        <v>0</v>
      </c>
      <c r="W405" s="305">
        <f t="shared" si="212"/>
        <v>0</v>
      </c>
      <c r="X405" s="304">
        <f>X404+X400</f>
        <v>0</v>
      </c>
      <c r="Y405" s="304">
        <f t="shared" si="212"/>
        <v>279561</v>
      </c>
      <c r="Z405" s="305">
        <f>Z404+Z400</f>
        <v>13910.549300000001</v>
      </c>
      <c r="AA405" s="304">
        <f>AA404+AA400</f>
        <v>279561</v>
      </c>
      <c r="AB405" s="305">
        <f>AB404+AB400</f>
        <v>18509.196676000003</v>
      </c>
      <c r="AC405" s="303"/>
      <c r="AD405" s="233" t="b">
        <f t="shared" si="199"/>
        <v>0</v>
      </c>
      <c r="AE405" s="233" t="b">
        <f t="shared" si="200"/>
        <v>1</v>
      </c>
    </row>
    <row r="406" spans="1:31" s="307" customFormat="1" ht="28.5">
      <c r="A406" s="303">
        <v>26</v>
      </c>
      <c r="B406" s="303" t="s">
        <v>285</v>
      </c>
      <c r="C406" s="304"/>
      <c r="D406" s="305"/>
      <c r="E406" s="304"/>
      <c r="F406" s="305"/>
      <c r="G406" s="261"/>
      <c r="H406" s="261"/>
      <c r="I406" s="304"/>
      <c r="J406" s="305"/>
      <c r="K406" s="304"/>
      <c r="L406" s="305"/>
      <c r="M406" s="304"/>
      <c r="N406" s="305"/>
      <c r="O406" s="304"/>
      <c r="P406" s="304"/>
      <c r="Q406" s="305"/>
      <c r="R406" s="304"/>
      <c r="S406" s="305"/>
      <c r="T406" s="304"/>
      <c r="U406" s="305"/>
      <c r="V406" s="304"/>
      <c r="W406" s="305"/>
      <c r="X406" s="304"/>
      <c r="Y406" s="304"/>
      <c r="Z406" s="305"/>
      <c r="AA406" s="304"/>
      <c r="AB406" s="305"/>
      <c r="AC406" s="303"/>
      <c r="AD406" s="233" t="b">
        <f t="shared" si="199"/>
        <v>1</v>
      </c>
      <c r="AE406" s="233" t="b">
        <f t="shared" si="200"/>
        <v>1</v>
      </c>
    </row>
    <row r="407" spans="1:31" s="307" customFormat="1">
      <c r="A407" s="303"/>
      <c r="B407" s="303" t="s">
        <v>286</v>
      </c>
      <c r="C407" s="304"/>
      <c r="D407" s="305"/>
      <c r="E407" s="304"/>
      <c r="F407" s="305"/>
      <c r="G407" s="261"/>
      <c r="H407" s="261"/>
      <c r="I407" s="304"/>
      <c r="J407" s="305"/>
      <c r="K407" s="304"/>
      <c r="L407" s="305"/>
      <c r="M407" s="304"/>
      <c r="N407" s="305"/>
      <c r="O407" s="304"/>
      <c r="P407" s="304"/>
      <c r="Q407" s="305"/>
      <c r="R407" s="304"/>
      <c r="S407" s="305"/>
      <c r="T407" s="304"/>
      <c r="U407" s="305"/>
      <c r="V407" s="304"/>
      <c r="W407" s="305"/>
      <c r="X407" s="304"/>
      <c r="Y407" s="304"/>
      <c r="Z407" s="305"/>
      <c r="AA407" s="304"/>
      <c r="AB407" s="305"/>
      <c r="AC407" s="303"/>
      <c r="AD407" s="233" t="b">
        <f t="shared" si="199"/>
        <v>1</v>
      </c>
      <c r="AE407" s="233" t="b">
        <f t="shared" si="200"/>
        <v>1</v>
      </c>
    </row>
    <row r="408" spans="1:31" s="307" customFormat="1">
      <c r="A408" s="303"/>
      <c r="B408" s="303" t="s">
        <v>287</v>
      </c>
      <c r="C408" s="304"/>
      <c r="D408" s="305"/>
      <c r="E408" s="304"/>
      <c r="F408" s="305"/>
      <c r="G408" s="261"/>
      <c r="H408" s="261"/>
      <c r="I408" s="304"/>
      <c r="J408" s="305"/>
      <c r="K408" s="304"/>
      <c r="L408" s="305"/>
      <c r="M408" s="304"/>
      <c r="N408" s="305"/>
      <c r="O408" s="304"/>
      <c r="P408" s="304"/>
      <c r="Q408" s="305"/>
      <c r="R408" s="304"/>
      <c r="S408" s="305"/>
      <c r="T408" s="304"/>
      <c r="U408" s="305"/>
      <c r="V408" s="304"/>
      <c r="W408" s="305"/>
      <c r="X408" s="304"/>
      <c r="Y408" s="304"/>
      <c r="Z408" s="305"/>
      <c r="AA408" s="304"/>
      <c r="AB408" s="305"/>
      <c r="AC408" s="303"/>
      <c r="AD408" s="233" t="b">
        <f t="shared" si="199"/>
        <v>1</v>
      </c>
      <c r="AE408" s="233" t="b">
        <f t="shared" si="200"/>
        <v>1</v>
      </c>
    </row>
    <row r="409" spans="1:31">
      <c r="A409" s="258">
        <v>26.01</v>
      </c>
      <c r="B409" s="258" t="s">
        <v>288</v>
      </c>
      <c r="C409" s="259">
        <f>SUM(Aizawl:Serchhip!C409)</f>
        <v>0</v>
      </c>
      <c r="D409" s="260">
        <f>SUM(Aizawl:Serchhip!D409)</f>
        <v>0</v>
      </c>
      <c r="E409" s="259">
        <f>SUM(Aizawl:Serchhip!E409)</f>
        <v>0</v>
      </c>
      <c r="F409" s="260">
        <f>SUM(Aizawl:Serchhip!F409)</f>
        <v>0</v>
      </c>
      <c r="G409" s="261" t="e">
        <f t="shared" si="197"/>
        <v>#DIV/0!</v>
      </c>
      <c r="H409" s="261" t="e">
        <f t="shared" si="198"/>
        <v>#DIV/0!</v>
      </c>
      <c r="I409" s="259"/>
      <c r="J409" s="260"/>
      <c r="K409" s="259">
        <f t="shared" ref="K409:L417" si="213">C409-E409</f>
        <v>0</v>
      </c>
      <c r="L409" s="260">
        <f t="shared" si="213"/>
        <v>0</v>
      </c>
      <c r="M409" s="259">
        <f>SUM(Aizawl:Serchhip!M409)</f>
        <v>0</v>
      </c>
      <c r="N409" s="260">
        <f>SUM(Aizawl:Serchhip!N409)</f>
        <v>0</v>
      </c>
      <c r="O409" s="259"/>
      <c r="P409" s="259">
        <f>SUM(Aizawl:Serchhip!P409)</f>
        <v>0</v>
      </c>
      <c r="Q409" s="260">
        <f>SUM(Aizawl:Serchhip!Q409)</f>
        <v>0</v>
      </c>
      <c r="R409" s="259">
        <f t="shared" ref="R409:R417" si="214">K409+M409+P409</f>
        <v>0</v>
      </c>
      <c r="S409" s="260">
        <f t="shared" ref="S409:S417" si="215">L409+N409+Q409</f>
        <v>0</v>
      </c>
      <c r="T409" s="259"/>
      <c r="U409" s="260"/>
      <c r="V409" s="259"/>
      <c r="W409" s="260"/>
      <c r="X409" s="259"/>
      <c r="Y409" s="259">
        <f>SUM(Aizawl:Serchhip!Y409)</f>
        <v>0</v>
      </c>
      <c r="Z409" s="259">
        <f>SUM(Aizawl:Serchhip!Z409)</f>
        <v>0</v>
      </c>
      <c r="AA409" s="259">
        <f>SUM(Aizawl:Serchhip!AA409)</f>
        <v>0</v>
      </c>
      <c r="AB409" s="260">
        <f>SUM(Aizawl:Serchhip!AB409)</f>
        <v>0</v>
      </c>
      <c r="AC409" s="258"/>
      <c r="AD409" s="233" t="b">
        <f t="shared" si="199"/>
        <v>1</v>
      </c>
      <c r="AE409" s="233" t="b">
        <f t="shared" si="200"/>
        <v>1</v>
      </c>
    </row>
    <row r="410" spans="1:31" ht="30">
      <c r="A410" s="258">
        <f>+A409+0.01</f>
        <v>26.020000000000003</v>
      </c>
      <c r="B410" s="258" t="s">
        <v>289</v>
      </c>
      <c r="C410" s="259">
        <f>SUM(Aizawl:Serchhip!C410)</f>
        <v>0</v>
      </c>
      <c r="D410" s="260">
        <f>SUM(Aizawl:Serchhip!D410)</f>
        <v>0</v>
      </c>
      <c r="E410" s="259">
        <f>SUM(Aizawl:Serchhip!E410)</f>
        <v>0</v>
      </c>
      <c r="F410" s="260">
        <f>SUM(Aizawl:Serchhip!F410)</f>
        <v>0</v>
      </c>
      <c r="G410" s="261" t="e">
        <f t="shared" si="197"/>
        <v>#DIV/0!</v>
      </c>
      <c r="H410" s="261" t="e">
        <f t="shared" si="198"/>
        <v>#DIV/0!</v>
      </c>
      <c r="I410" s="259"/>
      <c r="J410" s="260"/>
      <c r="K410" s="259">
        <f t="shared" si="213"/>
        <v>0</v>
      </c>
      <c r="L410" s="260">
        <f t="shared" si="213"/>
        <v>0</v>
      </c>
      <c r="M410" s="259">
        <f>SUM(Aizawl:Serchhip!M410)</f>
        <v>0</v>
      </c>
      <c r="N410" s="260">
        <f>SUM(Aizawl:Serchhip!N410)</f>
        <v>0</v>
      </c>
      <c r="O410" s="259"/>
      <c r="P410" s="259">
        <f>SUM(Aizawl:Serchhip!P410)</f>
        <v>0</v>
      </c>
      <c r="Q410" s="260">
        <f>SUM(Aizawl:Serchhip!Q410)</f>
        <v>0</v>
      </c>
      <c r="R410" s="259">
        <f t="shared" si="214"/>
        <v>0</v>
      </c>
      <c r="S410" s="260">
        <f t="shared" si="215"/>
        <v>0</v>
      </c>
      <c r="T410" s="259"/>
      <c r="U410" s="260"/>
      <c r="V410" s="259"/>
      <c r="W410" s="260"/>
      <c r="X410" s="259"/>
      <c r="Y410" s="259">
        <f>SUM(Aizawl:Serchhip!Y410)</f>
        <v>0</v>
      </c>
      <c r="Z410" s="259">
        <f>SUM(Aizawl:Serchhip!Z410)</f>
        <v>0</v>
      </c>
      <c r="AA410" s="259">
        <f>SUM(Aizawl:Serchhip!AA410)</f>
        <v>0</v>
      </c>
      <c r="AB410" s="260">
        <f>SUM(Aizawl:Serchhip!AB410)</f>
        <v>0</v>
      </c>
      <c r="AC410" s="258"/>
      <c r="AD410" s="233" t="b">
        <f t="shared" si="199"/>
        <v>1</v>
      </c>
      <c r="AE410" s="233" t="b">
        <f t="shared" si="200"/>
        <v>1</v>
      </c>
    </row>
    <row r="411" spans="1:31">
      <c r="A411" s="258">
        <f t="shared" ref="A411:A417" si="216">+A410+0.01</f>
        <v>26.030000000000005</v>
      </c>
      <c r="B411" s="258" t="s">
        <v>290</v>
      </c>
      <c r="C411" s="259">
        <f>SUM(Aizawl:Serchhip!C411)</f>
        <v>0</v>
      </c>
      <c r="D411" s="260">
        <f>SUM(Aizawl:Serchhip!D411)</f>
        <v>0</v>
      </c>
      <c r="E411" s="259">
        <f>SUM(Aizawl:Serchhip!E411)</f>
        <v>0</v>
      </c>
      <c r="F411" s="260">
        <f>SUM(Aizawl:Serchhip!F411)</f>
        <v>0</v>
      </c>
      <c r="G411" s="261" t="e">
        <f t="shared" si="197"/>
        <v>#DIV/0!</v>
      </c>
      <c r="H411" s="261" t="e">
        <f t="shared" si="198"/>
        <v>#DIV/0!</v>
      </c>
      <c r="I411" s="259"/>
      <c r="J411" s="260"/>
      <c r="K411" s="259">
        <f t="shared" si="213"/>
        <v>0</v>
      </c>
      <c r="L411" s="260">
        <f t="shared" si="213"/>
        <v>0</v>
      </c>
      <c r="M411" s="259">
        <f>SUM(Aizawl:Serchhip!M411)</f>
        <v>0</v>
      </c>
      <c r="N411" s="260">
        <f>SUM(Aizawl:Serchhip!N411)</f>
        <v>0</v>
      </c>
      <c r="O411" s="259"/>
      <c r="P411" s="259">
        <f>SUM(Aizawl:Serchhip!P411)</f>
        <v>0</v>
      </c>
      <c r="Q411" s="260">
        <f>SUM(Aizawl:Serchhip!Q411)</f>
        <v>0</v>
      </c>
      <c r="R411" s="259">
        <f t="shared" si="214"/>
        <v>0</v>
      </c>
      <c r="S411" s="260">
        <f t="shared" si="215"/>
        <v>0</v>
      </c>
      <c r="T411" s="259"/>
      <c r="U411" s="260"/>
      <c r="V411" s="259"/>
      <c r="W411" s="260"/>
      <c r="X411" s="259"/>
      <c r="Y411" s="259">
        <f>SUM(Aizawl:Serchhip!Y411)</f>
        <v>0</v>
      </c>
      <c r="Z411" s="259">
        <f>SUM(Aizawl:Serchhip!Z411)</f>
        <v>0</v>
      </c>
      <c r="AA411" s="259">
        <f>SUM(Aizawl:Serchhip!AA411)</f>
        <v>0</v>
      </c>
      <c r="AB411" s="260">
        <f>SUM(Aizawl:Serchhip!AB411)</f>
        <v>0</v>
      </c>
      <c r="AC411" s="258"/>
      <c r="AD411" s="233" t="b">
        <f t="shared" si="199"/>
        <v>1</v>
      </c>
      <c r="AE411" s="233" t="b">
        <f t="shared" si="200"/>
        <v>1</v>
      </c>
    </row>
    <row r="412" spans="1:31">
      <c r="A412" s="258">
        <f t="shared" si="216"/>
        <v>26.040000000000006</v>
      </c>
      <c r="B412" s="258" t="s">
        <v>291</v>
      </c>
      <c r="C412" s="259">
        <f>SUM(Aizawl:Serchhip!C412)</f>
        <v>0</v>
      </c>
      <c r="D412" s="260">
        <f>SUM(Aizawl:Serchhip!D412)</f>
        <v>0</v>
      </c>
      <c r="E412" s="259">
        <f>SUM(Aizawl:Serchhip!E412)</f>
        <v>0</v>
      </c>
      <c r="F412" s="260">
        <f>SUM(Aizawl:Serchhip!F412)</f>
        <v>0</v>
      </c>
      <c r="G412" s="261" t="e">
        <f t="shared" si="197"/>
        <v>#DIV/0!</v>
      </c>
      <c r="H412" s="261" t="e">
        <f t="shared" si="198"/>
        <v>#DIV/0!</v>
      </c>
      <c r="I412" s="259"/>
      <c r="J412" s="260"/>
      <c r="K412" s="259">
        <f t="shared" si="213"/>
        <v>0</v>
      </c>
      <c r="L412" s="260">
        <f t="shared" si="213"/>
        <v>0</v>
      </c>
      <c r="M412" s="259">
        <f>SUM(Aizawl:Serchhip!M412)</f>
        <v>0</v>
      </c>
      <c r="N412" s="260">
        <f>SUM(Aizawl:Serchhip!N412)</f>
        <v>0</v>
      </c>
      <c r="O412" s="259"/>
      <c r="P412" s="259">
        <f>SUM(Aizawl:Serchhip!P412)</f>
        <v>0</v>
      </c>
      <c r="Q412" s="260">
        <f>SUM(Aizawl:Serchhip!Q412)</f>
        <v>0</v>
      </c>
      <c r="R412" s="259">
        <f t="shared" si="214"/>
        <v>0</v>
      </c>
      <c r="S412" s="260">
        <f t="shared" si="215"/>
        <v>0</v>
      </c>
      <c r="T412" s="259"/>
      <c r="U412" s="260"/>
      <c r="V412" s="259"/>
      <c r="W412" s="260"/>
      <c r="X412" s="259"/>
      <c r="Y412" s="259">
        <f>SUM(Aizawl:Serchhip!Y412)</f>
        <v>0</v>
      </c>
      <c r="Z412" s="259">
        <f>SUM(Aizawl:Serchhip!Z412)</f>
        <v>0</v>
      </c>
      <c r="AA412" s="259">
        <f>SUM(Aizawl:Serchhip!AA412)</f>
        <v>0</v>
      </c>
      <c r="AB412" s="260">
        <f>SUM(Aizawl:Serchhip!AB412)</f>
        <v>0</v>
      </c>
      <c r="AC412" s="258"/>
      <c r="AD412" s="233" t="b">
        <f t="shared" si="199"/>
        <v>1</v>
      </c>
      <c r="AE412" s="233" t="b">
        <f t="shared" si="200"/>
        <v>1</v>
      </c>
    </row>
    <row r="413" spans="1:31">
      <c r="A413" s="258">
        <f t="shared" si="216"/>
        <v>26.050000000000008</v>
      </c>
      <c r="B413" s="258" t="s">
        <v>292</v>
      </c>
      <c r="C413" s="259">
        <f>SUM(Aizawl:Serchhip!C413)</f>
        <v>0</v>
      </c>
      <c r="D413" s="260">
        <f>SUM(Aizawl:Serchhip!D413)</f>
        <v>0</v>
      </c>
      <c r="E413" s="259">
        <f>SUM(Aizawl:Serchhip!E413)</f>
        <v>0</v>
      </c>
      <c r="F413" s="260">
        <f>SUM(Aizawl:Serchhip!F413)</f>
        <v>0</v>
      </c>
      <c r="G413" s="261" t="e">
        <f t="shared" si="197"/>
        <v>#DIV/0!</v>
      </c>
      <c r="H413" s="261" t="e">
        <f t="shared" si="198"/>
        <v>#DIV/0!</v>
      </c>
      <c r="I413" s="259"/>
      <c r="J413" s="260"/>
      <c r="K413" s="259">
        <f t="shared" si="213"/>
        <v>0</v>
      </c>
      <c r="L413" s="260">
        <f t="shared" si="213"/>
        <v>0</v>
      </c>
      <c r="M413" s="259">
        <f>SUM(Aizawl:Serchhip!M413)</f>
        <v>0</v>
      </c>
      <c r="N413" s="260">
        <f>SUM(Aizawl:Serchhip!N413)</f>
        <v>0</v>
      </c>
      <c r="O413" s="259"/>
      <c r="P413" s="259">
        <f>SUM(Aizawl:Serchhip!P413)</f>
        <v>0</v>
      </c>
      <c r="Q413" s="260">
        <f>SUM(Aizawl:Serchhip!Q413)</f>
        <v>0</v>
      </c>
      <c r="R413" s="259">
        <f t="shared" si="214"/>
        <v>0</v>
      </c>
      <c r="S413" s="260">
        <f t="shared" si="215"/>
        <v>0</v>
      </c>
      <c r="T413" s="259"/>
      <c r="U413" s="260"/>
      <c r="V413" s="259"/>
      <c r="W413" s="260"/>
      <c r="X413" s="259"/>
      <c r="Y413" s="259">
        <f>SUM(Aizawl:Serchhip!Y413)</f>
        <v>0</v>
      </c>
      <c r="Z413" s="259">
        <f>SUM(Aizawl:Serchhip!Z413)</f>
        <v>0</v>
      </c>
      <c r="AA413" s="259">
        <f>SUM(Aizawl:Serchhip!AA413)</f>
        <v>0</v>
      </c>
      <c r="AB413" s="260">
        <f>SUM(Aizawl:Serchhip!AB413)</f>
        <v>0</v>
      </c>
      <c r="AC413" s="258"/>
      <c r="AD413" s="233" t="b">
        <f t="shared" si="199"/>
        <v>1</v>
      </c>
      <c r="AE413" s="233" t="b">
        <f t="shared" si="200"/>
        <v>1</v>
      </c>
    </row>
    <row r="414" spans="1:31">
      <c r="A414" s="258">
        <f t="shared" si="216"/>
        <v>26.060000000000009</v>
      </c>
      <c r="B414" s="258" t="s">
        <v>33</v>
      </c>
      <c r="C414" s="259">
        <f>SUM(Aizawl:Serchhip!C414)</f>
        <v>0</v>
      </c>
      <c r="D414" s="260">
        <f>SUM(Aizawl:Serchhip!D414)</f>
        <v>0</v>
      </c>
      <c r="E414" s="259">
        <f>SUM(Aizawl:Serchhip!E414)</f>
        <v>0</v>
      </c>
      <c r="F414" s="260">
        <f>SUM(Aizawl:Serchhip!F414)</f>
        <v>0</v>
      </c>
      <c r="G414" s="261" t="e">
        <f t="shared" si="197"/>
        <v>#DIV/0!</v>
      </c>
      <c r="H414" s="261" t="e">
        <f t="shared" si="198"/>
        <v>#DIV/0!</v>
      </c>
      <c r="I414" s="259"/>
      <c r="J414" s="260"/>
      <c r="K414" s="259">
        <f t="shared" si="213"/>
        <v>0</v>
      </c>
      <c r="L414" s="260">
        <f t="shared" si="213"/>
        <v>0</v>
      </c>
      <c r="M414" s="259">
        <f>SUM(Aizawl:Serchhip!M414)</f>
        <v>0</v>
      </c>
      <c r="N414" s="260">
        <f>SUM(Aizawl:Serchhip!N414)</f>
        <v>0</v>
      </c>
      <c r="O414" s="259"/>
      <c r="P414" s="259">
        <f>SUM(Aizawl:Serchhip!P414)</f>
        <v>0</v>
      </c>
      <c r="Q414" s="260">
        <f>SUM(Aizawl:Serchhip!Q414)</f>
        <v>0</v>
      </c>
      <c r="R414" s="259">
        <f t="shared" si="214"/>
        <v>0</v>
      </c>
      <c r="S414" s="260">
        <f t="shared" si="215"/>
        <v>0</v>
      </c>
      <c r="T414" s="259"/>
      <c r="U414" s="260"/>
      <c r="V414" s="259"/>
      <c r="W414" s="260"/>
      <c r="X414" s="259"/>
      <c r="Y414" s="259">
        <f>SUM(Aizawl:Serchhip!Y414)</f>
        <v>0</v>
      </c>
      <c r="Z414" s="259">
        <f>SUM(Aizawl:Serchhip!Z414)</f>
        <v>0</v>
      </c>
      <c r="AA414" s="259">
        <f>SUM(Aizawl:Serchhip!AA414)</f>
        <v>0</v>
      </c>
      <c r="AB414" s="260">
        <f>SUM(Aizawl:Serchhip!AB414)</f>
        <v>0</v>
      </c>
      <c r="AC414" s="258"/>
      <c r="AD414" s="233" t="b">
        <f t="shared" si="199"/>
        <v>1</v>
      </c>
      <c r="AE414" s="233" t="b">
        <f t="shared" si="200"/>
        <v>1</v>
      </c>
    </row>
    <row r="415" spans="1:31">
      <c r="A415" s="258">
        <f t="shared" si="216"/>
        <v>26.070000000000011</v>
      </c>
      <c r="B415" s="258" t="s">
        <v>34</v>
      </c>
      <c r="C415" s="259">
        <f>SUM(Aizawl:Serchhip!C415)</f>
        <v>0</v>
      </c>
      <c r="D415" s="260">
        <f>SUM(Aizawl:Serchhip!D415)</f>
        <v>0</v>
      </c>
      <c r="E415" s="259">
        <f>SUM(Aizawl:Serchhip!E415)</f>
        <v>0</v>
      </c>
      <c r="F415" s="260">
        <f>SUM(Aizawl:Serchhip!F415)</f>
        <v>0</v>
      </c>
      <c r="G415" s="261" t="e">
        <f t="shared" si="197"/>
        <v>#DIV/0!</v>
      </c>
      <c r="H415" s="261" t="e">
        <f t="shared" si="198"/>
        <v>#DIV/0!</v>
      </c>
      <c r="I415" s="259"/>
      <c r="J415" s="260"/>
      <c r="K415" s="259">
        <f t="shared" si="213"/>
        <v>0</v>
      </c>
      <c r="L415" s="260">
        <f t="shared" si="213"/>
        <v>0</v>
      </c>
      <c r="M415" s="259">
        <f>SUM(Aizawl:Serchhip!M415)</f>
        <v>0</v>
      </c>
      <c r="N415" s="260">
        <f>SUM(Aizawl:Serchhip!N415)</f>
        <v>0</v>
      </c>
      <c r="O415" s="259"/>
      <c r="P415" s="259">
        <f>SUM(Aizawl:Serchhip!P415)</f>
        <v>0</v>
      </c>
      <c r="Q415" s="260">
        <f>SUM(Aizawl:Serchhip!Q415)</f>
        <v>0</v>
      </c>
      <c r="R415" s="259">
        <f t="shared" si="214"/>
        <v>0</v>
      </c>
      <c r="S415" s="260">
        <f t="shared" si="215"/>
        <v>0</v>
      </c>
      <c r="T415" s="259"/>
      <c r="U415" s="260"/>
      <c r="V415" s="259"/>
      <c r="W415" s="260"/>
      <c r="X415" s="259"/>
      <c r="Y415" s="259">
        <f>SUM(Aizawl:Serchhip!Y415)</f>
        <v>0</v>
      </c>
      <c r="Z415" s="259">
        <f>SUM(Aizawl:Serchhip!Z415)</f>
        <v>0</v>
      </c>
      <c r="AA415" s="259">
        <f>SUM(Aizawl:Serchhip!AA415)</f>
        <v>0</v>
      </c>
      <c r="AB415" s="260">
        <f>SUM(Aizawl:Serchhip!AB415)</f>
        <v>0</v>
      </c>
      <c r="AC415" s="258"/>
      <c r="AD415" s="233" t="b">
        <f t="shared" si="199"/>
        <v>1</v>
      </c>
      <c r="AE415" s="233" t="b">
        <f t="shared" si="200"/>
        <v>1</v>
      </c>
    </row>
    <row r="416" spans="1:31">
      <c r="A416" s="258">
        <f t="shared" si="216"/>
        <v>26.080000000000013</v>
      </c>
      <c r="B416" s="258" t="s">
        <v>293</v>
      </c>
      <c r="C416" s="259">
        <f>SUM(Aizawl:Serchhip!C416)</f>
        <v>0</v>
      </c>
      <c r="D416" s="260">
        <f>SUM(Aizawl:Serchhip!D416)</f>
        <v>0</v>
      </c>
      <c r="E416" s="259">
        <f>SUM(Aizawl:Serchhip!E416)</f>
        <v>0</v>
      </c>
      <c r="F416" s="260">
        <f>SUM(Aizawl:Serchhip!F416)</f>
        <v>0</v>
      </c>
      <c r="G416" s="261" t="e">
        <f t="shared" si="197"/>
        <v>#DIV/0!</v>
      </c>
      <c r="H416" s="261" t="e">
        <f t="shared" si="198"/>
        <v>#DIV/0!</v>
      </c>
      <c r="I416" s="259"/>
      <c r="J416" s="260"/>
      <c r="K416" s="259">
        <f t="shared" si="213"/>
        <v>0</v>
      </c>
      <c r="L416" s="260">
        <f t="shared" si="213"/>
        <v>0</v>
      </c>
      <c r="M416" s="259">
        <f>SUM(Aizawl:Serchhip!M416)</f>
        <v>0</v>
      </c>
      <c r="N416" s="260">
        <f>SUM(Aizawl:Serchhip!N416)</f>
        <v>0</v>
      </c>
      <c r="O416" s="259"/>
      <c r="P416" s="259">
        <f>SUM(Aizawl:Serchhip!P416)</f>
        <v>0</v>
      </c>
      <c r="Q416" s="260">
        <f>SUM(Aizawl:Serchhip!Q416)</f>
        <v>0</v>
      </c>
      <c r="R416" s="259">
        <f t="shared" si="214"/>
        <v>0</v>
      </c>
      <c r="S416" s="260">
        <f t="shared" si="215"/>
        <v>0</v>
      </c>
      <c r="T416" s="259"/>
      <c r="U416" s="260"/>
      <c r="V416" s="259"/>
      <c r="W416" s="260"/>
      <c r="X416" s="259"/>
      <c r="Y416" s="259">
        <f>SUM(Aizawl:Serchhip!Y416)</f>
        <v>0</v>
      </c>
      <c r="Z416" s="259">
        <f>SUM(Aizawl:Serchhip!Z416)</f>
        <v>0</v>
      </c>
      <c r="AA416" s="259">
        <f>SUM(Aizawl:Serchhip!AA416)</f>
        <v>0</v>
      </c>
      <c r="AB416" s="260">
        <f>SUM(Aizawl:Serchhip!AB416)</f>
        <v>0</v>
      </c>
      <c r="AC416" s="258"/>
      <c r="AD416" s="233" t="b">
        <f t="shared" si="199"/>
        <v>1</v>
      </c>
      <c r="AE416" s="233" t="b">
        <f t="shared" si="200"/>
        <v>1</v>
      </c>
    </row>
    <row r="417" spans="1:31">
      <c r="A417" s="258">
        <f t="shared" si="216"/>
        <v>26.090000000000014</v>
      </c>
      <c r="B417" s="258" t="s">
        <v>36</v>
      </c>
      <c r="C417" s="259">
        <f>SUM(Aizawl:Serchhip!C417)</f>
        <v>0</v>
      </c>
      <c r="D417" s="260">
        <f>SUM(Aizawl:Serchhip!D417)</f>
        <v>0</v>
      </c>
      <c r="E417" s="259">
        <f>SUM(Aizawl:Serchhip!E417)</f>
        <v>0</v>
      </c>
      <c r="F417" s="260">
        <f>SUM(Aizawl:Serchhip!F417)</f>
        <v>0</v>
      </c>
      <c r="G417" s="261" t="e">
        <f t="shared" si="197"/>
        <v>#DIV/0!</v>
      </c>
      <c r="H417" s="261" t="e">
        <f t="shared" si="198"/>
        <v>#DIV/0!</v>
      </c>
      <c r="I417" s="259"/>
      <c r="J417" s="260"/>
      <c r="K417" s="259">
        <f t="shared" si="213"/>
        <v>0</v>
      </c>
      <c r="L417" s="260">
        <f t="shared" si="213"/>
        <v>0</v>
      </c>
      <c r="M417" s="259">
        <f>SUM(Aizawl:Serchhip!M417)</f>
        <v>0</v>
      </c>
      <c r="N417" s="260">
        <f>SUM(Aizawl:Serchhip!N417)</f>
        <v>0</v>
      </c>
      <c r="O417" s="259"/>
      <c r="P417" s="259">
        <f>SUM(Aizawl:Serchhip!P417)</f>
        <v>0</v>
      </c>
      <c r="Q417" s="260">
        <f>SUM(Aizawl:Serchhip!Q417)</f>
        <v>0</v>
      </c>
      <c r="R417" s="259">
        <f t="shared" si="214"/>
        <v>0</v>
      </c>
      <c r="S417" s="260">
        <f t="shared" si="215"/>
        <v>0</v>
      </c>
      <c r="T417" s="259"/>
      <c r="U417" s="260"/>
      <c r="V417" s="259"/>
      <c r="W417" s="260"/>
      <c r="X417" s="259"/>
      <c r="Y417" s="259">
        <f>SUM(Aizawl:Serchhip!Y417)</f>
        <v>0</v>
      </c>
      <c r="Z417" s="259">
        <f>SUM(Aizawl:Serchhip!Z417)</f>
        <v>0</v>
      </c>
      <c r="AA417" s="259">
        <f>SUM(Aizawl:Serchhip!AA417)</f>
        <v>0</v>
      </c>
      <c r="AB417" s="260">
        <f>SUM(Aizawl:Serchhip!AB417)</f>
        <v>0</v>
      </c>
      <c r="AC417" s="258"/>
      <c r="AD417" s="233" t="b">
        <f t="shared" si="199"/>
        <v>1</v>
      </c>
      <c r="AE417" s="233" t="b">
        <f t="shared" si="200"/>
        <v>1</v>
      </c>
    </row>
    <row r="418" spans="1:31" s="307" customFormat="1">
      <c r="A418" s="303"/>
      <c r="B418" s="303" t="s">
        <v>294</v>
      </c>
      <c r="C418" s="304">
        <f>SUM(C409:C417)</f>
        <v>0</v>
      </c>
      <c r="D418" s="305">
        <f>SUM(D409:D417)</f>
        <v>0</v>
      </c>
      <c r="E418" s="304">
        <f>SUM(E409:E417)</f>
        <v>0</v>
      </c>
      <c r="F418" s="305">
        <f>SUM(F409:F417)</f>
        <v>0</v>
      </c>
      <c r="G418" s="306" t="e">
        <f t="shared" si="197"/>
        <v>#DIV/0!</v>
      </c>
      <c r="H418" s="306" t="e">
        <f t="shared" si="198"/>
        <v>#DIV/0!</v>
      </c>
      <c r="I418" s="304">
        <f t="shared" si="209"/>
        <v>0</v>
      </c>
      <c r="J418" s="305">
        <f t="shared" si="209"/>
        <v>0</v>
      </c>
      <c r="K418" s="304">
        <f>SUM(K409:K417)</f>
        <v>0</v>
      </c>
      <c r="L418" s="305">
        <f>SUM(L409:L417)</f>
        <v>0</v>
      </c>
      <c r="M418" s="304">
        <f>SUM(M409:M417)</f>
        <v>0</v>
      </c>
      <c r="N418" s="305">
        <f>SUM(N409:N417)</f>
        <v>0</v>
      </c>
      <c r="O418" s="304"/>
      <c r="P418" s="304">
        <f>SUM(P409:P417)</f>
        <v>0</v>
      </c>
      <c r="Q418" s="305">
        <f>SUM(Q409:Q417)</f>
        <v>0</v>
      </c>
      <c r="R418" s="304">
        <f>SUM(R409:R417)</f>
        <v>0</v>
      </c>
      <c r="S418" s="305">
        <f>SUM([32]Aizawl:Serchhip!S418)</f>
        <v>0</v>
      </c>
      <c r="T418" s="304">
        <f>SUM([32]Aizawl:Serchhip!T418)</f>
        <v>0</v>
      </c>
      <c r="U418" s="305">
        <f>SUM([32]Aizawl:Serchhip!U418)</f>
        <v>0</v>
      </c>
      <c r="V418" s="304">
        <f>SUM([32]Aizawl:Serchhip!V418)</f>
        <v>0</v>
      </c>
      <c r="W418" s="305">
        <f>SUM([32]Aizawl:Serchhip!W418)</f>
        <v>0</v>
      </c>
      <c r="X418" s="304"/>
      <c r="Y418" s="304">
        <f>SUM(Y409:Y417)</f>
        <v>0</v>
      </c>
      <c r="Z418" s="305">
        <f>SUM(Z409:Z417)</f>
        <v>0</v>
      </c>
      <c r="AA418" s="304">
        <f>SUM(AA409:AA417)</f>
        <v>0</v>
      </c>
      <c r="AB418" s="305">
        <f>SUM(AB409:AB417)</f>
        <v>0</v>
      </c>
      <c r="AC418" s="303"/>
      <c r="AD418" s="233" t="b">
        <f t="shared" si="199"/>
        <v>1</v>
      </c>
      <c r="AE418" s="233" t="b">
        <f t="shared" si="200"/>
        <v>1</v>
      </c>
    </row>
    <row r="419" spans="1:31" s="307" customFormat="1">
      <c r="A419" s="303"/>
      <c r="B419" s="303" t="s">
        <v>295</v>
      </c>
      <c r="C419" s="304"/>
      <c r="D419" s="305"/>
      <c r="E419" s="304"/>
      <c r="F419" s="305"/>
      <c r="G419" s="261"/>
      <c r="H419" s="261"/>
      <c r="I419" s="304"/>
      <c r="J419" s="305"/>
      <c r="K419" s="304"/>
      <c r="L419" s="305"/>
      <c r="M419" s="304"/>
      <c r="N419" s="305"/>
      <c r="O419" s="304"/>
      <c r="P419" s="304"/>
      <c r="Q419" s="305"/>
      <c r="R419" s="304"/>
      <c r="S419" s="305"/>
      <c r="T419" s="304"/>
      <c r="U419" s="305"/>
      <c r="V419" s="304"/>
      <c r="W419" s="305"/>
      <c r="X419" s="304"/>
      <c r="Y419" s="304"/>
      <c r="Z419" s="305"/>
      <c r="AA419" s="304"/>
      <c r="AB419" s="305"/>
      <c r="AC419" s="303"/>
      <c r="AD419" s="233" t="b">
        <f t="shared" si="199"/>
        <v>1</v>
      </c>
      <c r="AE419" s="233" t="b">
        <f t="shared" si="200"/>
        <v>1</v>
      </c>
    </row>
    <row r="420" spans="1:31">
      <c r="A420" s="258">
        <v>26.1</v>
      </c>
      <c r="B420" s="258" t="s">
        <v>296</v>
      </c>
      <c r="C420" s="259">
        <f>SUM(Aizawl:Serchhip!C420)</f>
        <v>0</v>
      </c>
      <c r="D420" s="260">
        <f>SUM(Aizawl:Serchhip!D420)</f>
        <v>0</v>
      </c>
      <c r="E420" s="259">
        <f>SUM(Aizawl:Serchhip!E420)</f>
        <v>0</v>
      </c>
      <c r="F420" s="260">
        <f>SUM(Aizawl:Serchhip!F420)</f>
        <v>0</v>
      </c>
      <c r="G420" s="261" t="e">
        <f t="shared" si="197"/>
        <v>#DIV/0!</v>
      </c>
      <c r="H420" s="261" t="e">
        <f t="shared" si="198"/>
        <v>#DIV/0!</v>
      </c>
      <c r="I420" s="259">
        <f t="shared" si="209"/>
        <v>0</v>
      </c>
      <c r="J420" s="260">
        <f t="shared" si="209"/>
        <v>0</v>
      </c>
      <c r="K420" s="259"/>
      <c r="L420" s="260"/>
      <c r="M420" s="259"/>
      <c r="N420" s="260"/>
      <c r="O420" s="259"/>
      <c r="P420" s="259">
        <f>SUM(Aizawl:Serchhip!P420)</f>
        <v>0</v>
      </c>
      <c r="Q420" s="260">
        <f>SUM(Aizawl:Serchhip!Q420)</f>
        <v>0</v>
      </c>
      <c r="R420" s="259">
        <f t="shared" ref="R420:S422" si="217">K420+M420+P420</f>
        <v>0</v>
      </c>
      <c r="S420" s="260">
        <f t="shared" si="217"/>
        <v>0</v>
      </c>
      <c r="T420" s="259"/>
      <c r="U420" s="260"/>
      <c r="V420" s="259"/>
      <c r="W420" s="260"/>
      <c r="X420" s="259"/>
      <c r="Y420" s="259">
        <f>SUM(Aizawl:Serchhip!Y420)</f>
        <v>0</v>
      </c>
      <c r="Z420" s="259">
        <f>SUM(Aizawl:Serchhip!Z420)</f>
        <v>0</v>
      </c>
      <c r="AA420" s="259">
        <f>SUM(Aizawl:Serchhip!AA420)</f>
        <v>0</v>
      </c>
      <c r="AB420" s="260">
        <f>SUM(Aizawl:Serchhip!AB420)</f>
        <v>0</v>
      </c>
      <c r="AC420" s="258"/>
      <c r="AD420" s="233" t="b">
        <f t="shared" si="199"/>
        <v>1</v>
      </c>
      <c r="AE420" s="233" t="b">
        <f t="shared" si="200"/>
        <v>1</v>
      </c>
    </row>
    <row r="421" spans="1:31">
      <c r="A421" s="258">
        <f>+A420+0.01</f>
        <v>26.110000000000003</v>
      </c>
      <c r="B421" s="258" t="s">
        <v>297</v>
      </c>
      <c r="C421" s="259">
        <f>SUM(Aizawl:Serchhip!C421)</f>
        <v>0</v>
      </c>
      <c r="D421" s="260">
        <f>SUM(Aizawl:Serchhip!D421)</f>
        <v>0</v>
      </c>
      <c r="E421" s="259">
        <f>SUM(Aizawl:Serchhip!E421)</f>
        <v>0</v>
      </c>
      <c r="F421" s="260">
        <f>SUM(Aizawl:Serchhip!F421)</f>
        <v>0</v>
      </c>
      <c r="G421" s="261" t="e">
        <f t="shared" si="197"/>
        <v>#DIV/0!</v>
      </c>
      <c r="H421" s="261" t="e">
        <f t="shared" si="198"/>
        <v>#DIV/0!</v>
      </c>
      <c r="I421" s="259">
        <f t="shared" si="209"/>
        <v>0</v>
      </c>
      <c r="J421" s="260">
        <f t="shared" si="209"/>
        <v>0</v>
      </c>
      <c r="K421" s="259"/>
      <c r="L421" s="260"/>
      <c r="M421" s="259"/>
      <c r="N421" s="260"/>
      <c r="O421" s="259"/>
      <c r="P421" s="259">
        <f>SUM(Aizawl:Serchhip!P421)</f>
        <v>0</v>
      </c>
      <c r="Q421" s="260">
        <f>SUM(Aizawl:Serchhip!Q421)</f>
        <v>0</v>
      </c>
      <c r="R421" s="259">
        <f t="shared" si="217"/>
        <v>0</v>
      </c>
      <c r="S421" s="260">
        <f t="shared" si="217"/>
        <v>0</v>
      </c>
      <c r="T421" s="259"/>
      <c r="U421" s="260"/>
      <c r="V421" s="259"/>
      <c r="W421" s="260"/>
      <c r="X421" s="259"/>
      <c r="Y421" s="259">
        <f>SUM(Aizawl:Serchhip!Y421)</f>
        <v>0</v>
      </c>
      <c r="Z421" s="259">
        <f>SUM(Aizawl:Serchhip!Z421)</f>
        <v>0</v>
      </c>
      <c r="AA421" s="259">
        <f>SUM(Aizawl:Serchhip!AA421)</f>
        <v>0</v>
      </c>
      <c r="AB421" s="260">
        <f>SUM(Aizawl:Serchhip!AB421)</f>
        <v>0</v>
      </c>
      <c r="AC421" s="258"/>
      <c r="AD421" s="233" t="b">
        <f t="shared" si="199"/>
        <v>1</v>
      </c>
      <c r="AE421" s="233" t="b">
        <f t="shared" si="200"/>
        <v>1</v>
      </c>
    </row>
    <row r="422" spans="1:31" ht="45">
      <c r="A422" s="258">
        <f>+A421+0.01</f>
        <v>26.120000000000005</v>
      </c>
      <c r="B422" s="258" t="s">
        <v>298</v>
      </c>
      <c r="C422" s="259">
        <f>SUM(Aizawl:Serchhip!C422)</f>
        <v>0</v>
      </c>
      <c r="D422" s="260">
        <f>SUM(Aizawl:Serchhip!D422)</f>
        <v>0</v>
      </c>
      <c r="E422" s="259">
        <f>SUM(Aizawl:Serchhip!E422)</f>
        <v>0</v>
      </c>
      <c r="F422" s="260">
        <f>SUM(Aizawl:Serchhip!F422)</f>
        <v>0</v>
      </c>
      <c r="G422" s="261" t="e">
        <f t="shared" si="197"/>
        <v>#DIV/0!</v>
      </c>
      <c r="H422" s="261" t="e">
        <f t="shared" si="198"/>
        <v>#DIV/0!</v>
      </c>
      <c r="I422" s="259">
        <f t="shared" si="209"/>
        <v>0</v>
      </c>
      <c r="J422" s="260">
        <f t="shared" si="209"/>
        <v>0</v>
      </c>
      <c r="K422" s="259"/>
      <c r="L422" s="260"/>
      <c r="M422" s="259"/>
      <c r="N422" s="260"/>
      <c r="O422" s="259"/>
      <c r="P422" s="259">
        <f>SUM(Aizawl:Serchhip!P422)</f>
        <v>0</v>
      </c>
      <c r="Q422" s="260">
        <f>SUM(Aizawl:Serchhip!Q422)</f>
        <v>0</v>
      </c>
      <c r="R422" s="259">
        <f t="shared" si="217"/>
        <v>0</v>
      </c>
      <c r="S422" s="260">
        <f t="shared" si="217"/>
        <v>0</v>
      </c>
      <c r="T422" s="259"/>
      <c r="U422" s="260"/>
      <c r="V422" s="259"/>
      <c r="W422" s="260"/>
      <c r="X422" s="259"/>
      <c r="Y422" s="259">
        <f>SUM(Aizawl:Serchhip!Y422)</f>
        <v>0</v>
      </c>
      <c r="Z422" s="259">
        <f>SUM(Aizawl:Serchhip!Z422)</f>
        <v>0</v>
      </c>
      <c r="AA422" s="259">
        <f>SUM(Aizawl:Serchhip!AA422)</f>
        <v>0</v>
      </c>
      <c r="AB422" s="260">
        <f>SUM(Aizawl:Serchhip!AB422)</f>
        <v>0</v>
      </c>
      <c r="AC422" s="258"/>
      <c r="AD422" s="233" t="b">
        <f t="shared" si="199"/>
        <v>1</v>
      </c>
      <c r="AE422" s="233" t="b">
        <f t="shared" si="200"/>
        <v>1</v>
      </c>
    </row>
    <row r="423" spans="1:31">
      <c r="A423" s="258">
        <f>+A422+0.01</f>
        <v>26.130000000000006</v>
      </c>
      <c r="B423" s="258" t="s">
        <v>42</v>
      </c>
      <c r="C423" s="259"/>
      <c r="D423" s="260"/>
      <c r="E423" s="259"/>
      <c r="F423" s="260"/>
      <c r="G423" s="261"/>
      <c r="H423" s="261"/>
      <c r="I423" s="259"/>
      <c r="J423" s="260"/>
      <c r="K423" s="259"/>
      <c r="L423" s="260"/>
      <c r="M423" s="259"/>
      <c r="N423" s="260"/>
      <c r="O423" s="259"/>
      <c r="P423" s="259"/>
      <c r="Q423" s="260"/>
      <c r="R423" s="259"/>
      <c r="S423" s="260"/>
      <c r="T423" s="259"/>
      <c r="U423" s="260"/>
      <c r="V423" s="259"/>
      <c r="W423" s="260"/>
      <c r="X423" s="259"/>
      <c r="Y423" s="259">
        <f>SUM(Aizawl:Serchhip!Y423)</f>
        <v>0</v>
      </c>
      <c r="Z423" s="259">
        <f>SUM(Aizawl:Serchhip!Z423)</f>
        <v>0</v>
      </c>
      <c r="AA423" s="259">
        <f>SUM(Aizawl:Serchhip!AA423)</f>
        <v>0</v>
      </c>
      <c r="AB423" s="260">
        <f>SUM(Aizawl:Serchhip!AB423)</f>
        <v>0</v>
      </c>
      <c r="AC423" s="258"/>
      <c r="AD423" s="233" t="b">
        <f t="shared" si="199"/>
        <v>1</v>
      </c>
      <c r="AE423" s="233" t="b">
        <f t="shared" si="200"/>
        <v>1</v>
      </c>
    </row>
    <row r="424" spans="1:31">
      <c r="A424" s="258" t="s">
        <v>43</v>
      </c>
      <c r="B424" s="258" t="s">
        <v>78</v>
      </c>
      <c r="C424" s="259">
        <f>SUM(Aizawl:Serchhip!C424)</f>
        <v>0</v>
      </c>
      <c r="D424" s="260">
        <f>SUM(Aizawl:Serchhip!D424)</f>
        <v>0</v>
      </c>
      <c r="E424" s="259">
        <f>SUM(Aizawl:Serchhip!E424)</f>
        <v>0</v>
      </c>
      <c r="F424" s="260">
        <f>SUM(Aizawl:Serchhip!F424)</f>
        <v>0</v>
      </c>
      <c r="G424" s="261" t="e">
        <f t="shared" si="197"/>
        <v>#DIV/0!</v>
      </c>
      <c r="H424" s="261" t="e">
        <f t="shared" si="198"/>
        <v>#DIV/0!</v>
      </c>
      <c r="I424" s="259">
        <f t="shared" si="209"/>
        <v>0</v>
      </c>
      <c r="J424" s="260">
        <f t="shared" si="209"/>
        <v>0</v>
      </c>
      <c r="K424" s="259"/>
      <c r="L424" s="260"/>
      <c r="M424" s="259"/>
      <c r="N424" s="260"/>
      <c r="O424" s="259"/>
      <c r="P424" s="259">
        <f>SUM(Aizawl:Serchhip!P424)</f>
        <v>0</v>
      </c>
      <c r="Q424" s="260">
        <f>SUM(Aizawl:Serchhip!Q424)</f>
        <v>0</v>
      </c>
      <c r="R424" s="259">
        <f t="shared" ref="R424:R441" si="218">K424+M424+P424</f>
        <v>0</v>
      </c>
      <c r="S424" s="260">
        <f t="shared" ref="S424:S441" si="219">L424+N424+Q424</f>
        <v>0</v>
      </c>
      <c r="T424" s="259"/>
      <c r="U424" s="260"/>
      <c r="V424" s="259"/>
      <c r="W424" s="260"/>
      <c r="X424" s="259"/>
      <c r="Y424" s="259">
        <f>SUM(Aizawl:Serchhip!Y424)</f>
        <v>0</v>
      </c>
      <c r="Z424" s="259">
        <f>SUM(Aizawl:Serchhip!Z424)</f>
        <v>0</v>
      </c>
      <c r="AA424" s="259">
        <f>SUM(Aizawl:Serchhip!AA424)</f>
        <v>0</v>
      </c>
      <c r="AB424" s="260">
        <f>SUM(Aizawl:Serchhip!AB424)</f>
        <v>0</v>
      </c>
      <c r="AC424" s="258"/>
      <c r="AD424" s="233" t="b">
        <f t="shared" si="199"/>
        <v>1</v>
      </c>
      <c r="AE424" s="233" t="b">
        <f t="shared" si="200"/>
        <v>1</v>
      </c>
    </row>
    <row r="425" spans="1:31" ht="30">
      <c r="A425" s="258" t="s">
        <v>45</v>
      </c>
      <c r="B425" s="258" t="s">
        <v>79</v>
      </c>
      <c r="C425" s="259">
        <f>SUM(Aizawl:Serchhip!C425)</f>
        <v>0</v>
      </c>
      <c r="D425" s="260">
        <f>SUM(Aizawl:Serchhip!D425)</f>
        <v>0</v>
      </c>
      <c r="E425" s="259">
        <f>SUM(Aizawl:Serchhip!E425)</f>
        <v>0</v>
      </c>
      <c r="F425" s="260">
        <f>SUM(Aizawl:Serchhip!F425)</f>
        <v>0</v>
      </c>
      <c r="G425" s="261" t="e">
        <f t="shared" si="197"/>
        <v>#DIV/0!</v>
      </c>
      <c r="H425" s="261" t="e">
        <f t="shared" si="198"/>
        <v>#DIV/0!</v>
      </c>
      <c r="I425" s="259">
        <f t="shared" si="209"/>
        <v>0</v>
      </c>
      <c r="J425" s="260">
        <f t="shared" si="209"/>
        <v>0</v>
      </c>
      <c r="K425" s="259"/>
      <c r="L425" s="260"/>
      <c r="M425" s="259"/>
      <c r="N425" s="260"/>
      <c r="O425" s="259"/>
      <c r="P425" s="259">
        <f>SUM(Aizawl:Serchhip!P425)</f>
        <v>0</v>
      </c>
      <c r="Q425" s="260">
        <f>SUM(Aizawl:Serchhip!Q425)</f>
        <v>0</v>
      </c>
      <c r="R425" s="259">
        <f t="shared" si="218"/>
        <v>0</v>
      </c>
      <c r="S425" s="260">
        <f t="shared" si="219"/>
        <v>0</v>
      </c>
      <c r="T425" s="259"/>
      <c r="U425" s="260"/>
      <c r="V425" s="259"/>
      <c r="W425" s="260"/>
      <c r="X425" s="259"/>
      <c r="Y425" s="259">
        <f>SUM(Aizawl:Serchhip!Y425)</f>
        <v>0</v>
      </c>
      <c r="Z425" s="259">
        <f>SUM(Aizawl:Serchhip!Z425)</f>
        <v>0</v>
      </c>
      <c r="AA425" s="259">
        <f>SUM(Aizawl:Serchhip!AA425)</f>
        <v>0</v>
      </c>
      <c r="AB425" s="260">
        <f>SUM(Aizawl:Serchhip!AB425)</f>
        <v>0</v>
      </c>
      <c r="AC425" s="258"/>
      <c r="AD425" s="233" t="b">
        <f t="shared" si="199"/>
        <v>1</v>
      </c>
      <c r="AE425" s="233" t="b">
        <f t="shared" si="200"/>
        <v>1</v>
      </c>
    </row>
    <row r="426" spans="1:31" ht="30">
      <c r="A426" s="258" t="s">
        <v>47</v>
      </c>
      <c r="B426" s="258" t="s">
        <v>80</v>
      </c>
      <c r="C426" s="259">
        <f>SUM(Aizawl:Serchhip!C426)</f>
        <v>0</v>
      </c>
      <c r="D426" s="260">
        <f>SUM(Aizawl:Serchhip!D426)</f>
        <v>0</v>
      </c>
      <c r="E426" s="259">
        <f>SUM(Aizawl:Serchhip!E426)</f>
        <v>0</v>
      </c>
      <c r="F426" s="260">
        <f>SUM(Aizawl:Serchhip!F426)</f>
        <v>0</v>
      </c>
      <c r="G426" s="261" t="e">
        <f t="shared" si="197"/>
        <v>#DIV/0!</v>
      </c>
      <c r="H426" s="261" t="e">
        <f t="shared" si="198"/>
        <v>#DIV/0!</v>
      </c>
      <c r="I426" s="259">
        <f t="shared" si="209"/>
        <v>0</v>
      </c>
      <c r="J426" s="260">
        <f t="shared" si="209"/>
        <v>0</v>
      </c>
      <c r="K426" s="259"/>
      <c r="L426" s="260"/>
      <c r="M426" s="259"/>
      <c r="N426" s="260"/>
      <c r="O426" s="259"/>
      <c r="P426" s="259">
        <f>SUM(Aizawl:Serchhip!P426)</f>
        <v>0</v>
      </c>
      <c r="Q426" s="260">
        <f>SUM(Aizawl:Serchhip!Q426)</f>
        <v>0</v>
      </c>
      <c r="R426" s="259">
        <f t="shared" si="218"/>
        <v>0</v>
      </c>
      <c r="S426" s="260">
        <f t="shared" si="219"/>
        <v>0</v>
      </c>
      <c r="T426" s="259"/>
      <c r="U426" s="260"/>
      <c r="V426" s="259"/>
      <c r="W426" s="260"/>
      <c r="X426" s="259"/>
      <c r="Y426" s="259">
        <f>SUM(Aizawl:Serchhip!Y426)</f>
        <v>0</v>
      </c>
      <c r="Z426" s="259">
        <f>SUM(Aizawl:Serchhip!Z426)</f>
        <v>0</v>
      </c>
      <c r="AA426" s="259">
        <f>SUM(Aizawl:Serchhip!AA426)</f>
        <v>0</v>
      </c>
      <c r="AB426" s="260">
        <f>SUM(Aizawl:Serchhip!AB426)</f>
        <v>0</v>
      </c>
      <c r="AC426" s="258"/>
      <c r="AD426" s="233" t="b">
        <f t="shared" si="199"/>
        <v>1</v>
      </c>
      <c r="AE426" s="233" t="b">
        <f t="shared" si="200"/>
        <v>1</v>
      </c>
    </row>
    <row r="427" spans="1:31" ht="45">
      <c r="A427" s="258" t="s">
        <v>49</v>
      </c>
      <c r="B427" s="258" t="s">
        <v>81</v>
      </c>
      <c r="C427" s="259">
        <f>SUM(Aizawl:Serchhip!C427)</f>
        <v>0</v>
      </c>
      <c r="D427" s="260">
        <f>SUM(Aizawl:Serchhip!D427)</f>
        <v>0</v>
      </c>
      <c r="E427" s="259">
        <f>SUM(Aizawl:Serchhip!E427)</f>
        <v>0</v>
      </c>
      <c r="F427" s="260">
        <f>SUM(Aizawl:Serchhip!F427)</f>
        <v>0</v>
      </c>
      <c r="G427" s="261" t="e">
        <f t="shared" si="197"/>
        <v>#DIV/0!</v>
      </c>
      <c r="H427" s="261" t="e">
        <f t="shared" si="198"/>
        <v>#DIV/0!</v>
      </c>
      <c r="I427" s="259">
        <f t="shared" si="209"/>
        <v>0</v>
      </c>
      <c r="J427" s="260">
        <f t="shared" si="209"/>
        <v>0</v>
      </c>
      <c r="K427" s="259"/>
      <c r="L427" s="260"/>
      <c r="M427" s="259"/>
      <c r="N427" s="260"/>
      <c r="O427" s="259"/>
      <c r="P427" s="259">
        <f>SUM(Aizawl:Serchhip!P427)</f>
        <v>0</v>
      </c>
      <c r="Q427" s="260">
        <f>SUM(Aizawl:Serchhip!Q427)</f>
        <v>0</v>
      </c>
      <c r="R427" s="259">
        <f t="shared" si="218"/>
        <v>0</v>
      </c>
      <c r="S427" s="260">
        <f t="shared" si="219"/>
        <v>0</v>
      </c>
      <c r="T427" s="259"/>
      <c r="U427" s="260"/>
      <c r="V427" s="259"/>
      <c r="W427" s="260"/>
      <c r="X427" s="259"/>
      <c r="Y427" s="259">
        <f>SUM(Aizawl:Serchhip!Y427)</f>
        <v>0</v>
      </c>
      <c r="Z427" s="259">
        <f>SUM(Aizawl:Serchhip!Z427)</f>
        <v>0</v>
      </c>
      <c r="AA427" s="259">
        <f>SUM(Aizawl:Serchhip!AA427)</f>
        <v>0</v>
      </c>
      <c r="AB427" s="260">
        <f>SUM(Aizawl:Serchhip!AB427)</f>
        <v>0</v>
      </c>
      <c r="AC427" s="258"/>
      <c r="AD427" s="233" t="b">
        <f t="shared" si="199"/>
        <v>1</v>
      </c>
      <c r="AE427" s="233" t="b">
        <f t="shared" si="200"/>
        <v>1</v>
      </c>
    </row>
    <row r="428" spans="1:31" ht="30">
      <c r="A428" s="258" t="s">
        <v>51</v>
      </c>
      <c r="B428" s="258" t="s">
        <v>82</v>
      </c>
      <c r="C428" s="259">
        <f>SUM(Aizawl:Serchhip!C428)</f>
        <v>0</v>
      </c>
      <c r="D428" s="260">
        <f>SUM(Aizawl:Serchhip!D428)</f>
        <v>0</v>
      </c>
      <c r="E428" s="259">
        <f>SUM(Aizawl:Serchhip!E428)</f>
        <v>0</v>
      </c>
      <c r="F428" s="260">
        <f>SUM(Aizawl:Serchhip!F428)</f>
        <v>0</v>
      </c>
      <c r="G428" s="261" t="e">
        <f t="shared" si="197"/>
        <v>#DIV/0!</v>
      </c>
      <c r="H428" s="261" t="e">
        <f t="shared" si="198"/>
        <v>#DIV/0!</v>
      </c>
      <c r="I428" s="259">
        <f t="shared" si="209"/>
        <v>0</v>
      </c>
      <c r="J428" s="260">
        <f t="shared" si="209"/>
        <v>0</v>
      </c>
      <c r="K428" s="259"/>
      <c r="L428" s="260"/>
      <c r="M428" s="259"/>
      <c r="N428" s="260"/>
      <c r="O428" s="259"/>
      <c r="P428" s="259">
        <f>SUM(Aizawl:Serchhip!P428)</f>
        <v>0</v>
      </c>
      <c r="Q428" s="260">
        <f>SUM(Aizawl:Serchhip!Q428)</f>
        <v>0</v>
      </c>
      <c r="R428" s="259">
        <f t="shared" si="218"/>
        <v>0</v>
      </c>
      <c r="S428" s="260">
        <f t="shared" si="219"/>
        <v>0</v>
      </c>
      <c r="T428" s="259"/>
      <c r="U428" s="260"/>
      <c r="V428" s="259"/>
      <c r="W428" s="260"/>
      <c r="X428" s="259"/>
      <c r="Y428" s="259">
        <f>SUM(Aizawl:Serchhip!Y428)</f>
        <v>0</v>
      </c>
      <c r="Z428" s="259">
        <f>SUM(Aizawl:Serchhip!Z428)</f>
        <v>0</v>
      </c>
      <c r="AA428" s="259">
        <f>SUM(Aizawl:Serchhip!AA428)</f>
        <v>0</v>
      </c>
      <c r="AB428" s="260">
        <f>SUM(Aizawl:Serchhip!AB428)</f>
        <v>0</v>
      </c>
      <c r="AC428" s="258"/>
      <c r="AD428" s="233" t="b">
        <f t="shared" si="199"/>
        <v>1</v>
      </c>
      <c r="AE428" s="233" t="b">
        <f t="shared" si="200"/>
        <v>1</v>
      </c>
    </row>
    <row r="429" spans="1:31" ht="30">
      <c r="A429" s="258" t="s">
        <v>53</v>
      </c>
      <c r="B429" s="258" t="s">
        <v>52</v>
      </c>
      <c r="C429" s="259">
        <f>SUM(Aizawl:Serchhip!C429)</f>
        <v>0</v>
      </c>
      <c r="D429" s="260">
        <f>SUM(Aizawl:Serchhip!D429)</f>
        <v>0</v>
      </c>
      <c r="E429" s="259">
        <f>SUM(Aizawl:Serchhip!E429)</f>
        <v>0</v>
      </c>
      <c r="F429" s="260">
        <f>SUM(Aizawl:Serchhip!F429)</f>
        <v>0</v>
      </c>
      <c r="G429" s="261" t="e">
        <f t="shared" si="197"/>
        <v>#DIV/0!</v>
      </c>
      <c r="H429" s="261" t="e">
        <f t="shared" si="198"/>
        <v>#DIV/0!</v>
      </c>
      <c r="I429" s="259">
        <f t="shared" si="209"/>
        <v>0</v>
      </c>
      <c r="J429" s="260">
        <f t="shared" si="209"/>
        <v>0</v>
      </c>
      <c r="K429" s="259"/>
      <c r="L429" s="260"/>
      <c r="M429" s="259"/>
      <c r="N429" s="260"/>
      <c r="O429" s="259"/>
      <c r="P429" s="259">
        <f>SUM(Aizawl:Serchhip!P429)</f>
        <v>0</v>
      </c>
      <c r="Q429" s="260">
        <f>SUM(Aizawl:Serchhip!Q429)</f>
        <v>0</v>
      </c>
      <c r="R429" s="259">
        <f t="shared" si="218"/>
        <v>0</v>
      </c>
      <c r="S429" s="260">
        <f t="shared" si="219"/>
        <v>0</v>
      </c>
      <c r="T429" s="259"/>
      <c r="U429" s="260"/>
      <c r="V429" s="259"/>
      <c r="W429" s="260"/>
      <c r="X429" s="259"/>
      <c r="Y429" s="259">
        <f>SUM(Aizawl:Serchhip!Y429)</f>
        <v>0</v>
      </c>
      <c r="Z429" s="259">
        <f>SUM(Aizawl:Serchhip!Z429)</f>
        <v>0</v>
      </c>
      <c r="AA429" s="259">
        <f>SUM(Aizawl:Serchhip!AA429)</f>
        <v>0</v>
      </c>
      <c r="AB429" s="260">
        <f>SUM(Aizawl:Serchhip!AB429)</f>
        <v>0</v>
      </c>
      <c r="AC429" s="258"/>
      <c r="AD429" s="233" t="b">
        <f t="shared" si="199"/>
        <v>1</v>
      </c>
      <c r="AE429" s="233" t="b">
        <f t="shared" si="200"/>
        <v>1</v>
      </c>
    </row>
    <row r="430" spans="1:31" ht="30">
      <c r="A430" s="258" t="s">
        <v>55</v>
      </c>
      <c r="B430" s="258" t="s">
        <v>83</v>
      </c>
      <c r="C430" s="259">
        <f>SUM(Aizawl:Serchhip!C430)</f>
        <v>0</v>
      </c>
      <c r="D430" s="260">
        <f>SUM(Aizawl:Serchhip!D430)</f>
        <v>0</v>
      </c>
      <c r="E430" s="259">
        <f>SUM(Aizawl:Serchhip!E430)</f>
        <v>0</v>
      </c>
      <c r="F430" s="260">
        <f>SUM(Aizawl:Serchhip!F430)</f>
        <v>0</v>
      </c>
      <c r="G430" s="261" t="e">
        <f t="shared" si="197"/>
        <v>#DIV/0!</v>
      </c>
      <c r="H430" s="261" t="e">
        <f t="shared" si="198"/>
        <v>#DIV/0!</v>
      </c>
      <c r="I430" s="259">
        <f t="shared" si="209"/>
        <v>0</v>
      </c>
      <c r="J430" s="260">
        <f t="shared" si="209"/>
        <v>0</v>
      </c>
      <c r="K430" s="259"/>
      <c r="L430" s="260"/>
      <c r="M430" s="259"/>
      <c r="N430" s="260"/>
      <c r="O430" s="259"/>
      <c r="P430" s="259">
        <f>SUM(Aizawl:Serchhip!P430)</f>
        <v>0</v>
      </c>
      <c r="Q430" s="260">
        <f>SUM(Aizawl:Serchhip!Q430)</f>
        <v>0</v>
      </c>
      <c r="R430" s="259">
        <f t="shared" si="218"/>
        <v>0</v>
      </c>
      <c r="S430" s="260">
        <f t="shared" si="219"/>
        <v>0</v>
      </c>
      <c r="T430" s="259"/>
      <c r="U430" s="260"/>
      <c r="V430" s="259"/>
      <c r="W430" s="260"/>
      <c r="X430" s="259"/>
      <c r="Y430" s="259">
        <f>SUM(Aizawl:Serchhip!Y430)</f>
        <v>0</v>
      </c>
      <c r="Z430" s="259">
        <f>SUM(Aizawl:Serchhip!Z430)</f>
        <v>0</v>
      </c>
      <c r="AA430" s="259">
        <f>SUM(Aizawl:Serchhip!AA430)</f>
        <v>0</v>
      </c>
      <c r="AB430" s="260">
        <f>SUM(Aizawl:Serchhip!AB430)</f>
        <v>0</v>
      </c>
      <c r="AC430" s="258"/>
      <c r="AD430" s="233" t="b">
        <f t="shared" si="199"/>
        <v>1</v>
      </c>
      <c r="AE430" s="233" t="b">
        <f t="shared" si="200"/>
        <v>1</v>
      </c>
    </row>
    <row r="431" spans="1:31" ht="45">
      <c r="A431" s="258" t="s">
        <v>84</v>
      </c>
      <c r="B431" s="258" t="s">
        <v>85</v>
      </c>
      <c r="C431" s="259">
        <f>SUM(Aizawl:Serchhip!C431)</f>
        <v>0</v>
      </c>
      <c r="D431" s="260">
        <f>SUM(Aizawl:Serchhip!D431)</f>
        <v>0</v>
      </c>
      <c r="E431" s="259">
        <f>SUM(Aizawl:Serchhip!E431)</f>
        <v>0</v>
      </c>
      <c r="F431" s="260">
        <f>SUM(Aizawl:Serchhip!F431)</f>
        <v>0</v>
      </c>
      <c r="G431" s="261" t="e">
        <f t="shared" si="197"/>
        <v>#DIV/0!</v>
      </c>
      <c r="H431" s="261" t="e">
        <f t="shared" si="198"/>
        <v>#DIV/0!</v>
      </c>
      <c r="I431" s="259">
        <f t="shared" si="209"/>
        <v>0</v>
      </c>
      <c r="J431" s="260">
        <f t="shared" si="209"/>
        <v>0</v>
      </c>
      <c r="K431" s="259"/>
      <c r="L431" s="260"/>
      <c r="M431" s="259"/>
      <c r="N431" s="260"/>
      <c r="O431" s="259"/>
      <c r="P431" s="259">
        <f>SUM(Aizawl:Serchhip!P431)</f>
        <v>0</v>
      </c>
      <c r="Q431" s="260">
        <f>SUM(Aizawl:Serchhip!Q431)</f>
        <v>0</v>
      </c>
      <c r="R431" s="259">
        <f t="shared" si="218"/>
        <v>0</v>
      </c>
      <c r="S431" s="260">
        <f t="shared" si="219"/>
        <v>0</v>
      </c>
      <c r="T431" s="259"/>
      <c r="U431" s="260"/>
      <c r="V431" s="259"/>
      <c r="W431" s="260"/>
      <c r="X431" s="259"/>
      <c r="Y431" s="259">
        <f>SUM(Aizawl:Serchhip!Y431)</f>
        <v>0</v>
      </c>
      <c r="Z431" s="259">
        <f>SUM(Aizawl:Serchhip!Z431)</f>
        <v>0</v>
      </c>
      <c r="AA431" s="259">
        <f>SUM(Aizawl:Serchhip!AA431)</f>
        <v>0</v>
      </c>
      <c r="AB431" s="260">
        <f>SUM(Aizawl:Serchhip!AB431)</f>
        <v>0</v>
      </c>
      <c r="AC431" s="258"/>
      <c r="AD431" s="233" t="b">
        <f t="shared" si="199"/>
        <v>1</v>
      </c>
      <c r="AE431" s="233" t="b">
        <f t="shared" si="200"/>
        <v>1</v>
      </c>
    </row>
    <row r="432" spans="1:31" ht="30">
      <c r="A432" s="258">
        <v>26.14</v>
      </c>
      <c r="B432" s="258" t="s">
        <v>299</v>
      </c>
      <c r="C432" s="259">
        <f>SUM(Aizawl:Serchhip!C432)</f>
        <v>0</v>
      </c>
      <c r="D432" s="260">
        <f>SUM(Aizawl:Serchhip!D432)</f>
        <v>0</v>
      </c>
      <c r="E432" s="259">
        <f>SUM(Aizawl:Serchhip!E432)</f>
        <v>0</v>
      </c>
      <c r="F432" s="260">
        <f>SUM(Aizawl:Serchhip!F432)</f>
        <v>0</v>
      </c>
      <c r="G432" s="261" t="e">
        <f t="shared" si="197"/>
        <v>#DIV/0!</v>
      </c>
      <c r="H432" s="261" t="e">
        <f t="shared" si="198"/>
        <v>#DIV/0!</v>
      </c>
      <c r="I432" s="259">
        <f t="shared" si="209"/>
        <v>0</v>
      </c>
      <c r="J432" s="260">
        <f t="shared" si="209"/>
        <v>0</v>
      </c>
      <c r="K432" s="259"/>
      <c r="L432" s="260"/>
      <c r="M432" s="259"/>
      <c r="N432" s="260"/>
      <c r="O432" s="259"/>
      <c r="P432" s="259">
        <f>SUM(Aizawl:Serchhip!P432)</f>
        <v>0</v>
      </c>
      <c r="Q432" s="260">
        <f>SUM(Aizawl:Serchhip!Q432)</f>
        <v>0</v>
      </c>
      <c r="R432" s="259">
        <f t="shared" si="218"/>
        <v>0</v>
      </c>
      <c r="S432" s="260">
        <f t="shared" si="219"/>
        <v>0</v>
      </c>
      <c r="T432" s="259"/>
      <c r="U432" s="260"/>
      <c r="V432" s="259"/>
      <c r="W432" s="260"/>
      <c r="X432" s="259"/>
      <c r="Y432" s="259">
        <f>SUM(Aizawl:Serchhip!Y432)</f>
        <v>0</v>
      </c>
      <c r="Z432" s="259">
        <f>SUM(Aizawl:Serchhip!Z432)</f>
        <v>0</v>
      </c>
      <c r="AA432" s="259">
        <f>SUM(Aizawl:Serchhip!AA432)</f>
        <v>0</v>
      </c>
      <c r="AB432" s="260">
        <f>SUM(Aizawl:Serchhip!AB432)</f>
        <v>0</v>
      </c>
      <c r="AC432" s="258"/>
      <c r="AD432" s="233" t="b">
        <f t="shared" si="199"/>
        <v>1</v>
      </c>
      <c r="AE432" s="233" t="b">
        <f t="shared" si="200"/>
        <v>1</v>
      </c>
    </row>
    <row r="433" spans="1:31" ht="34.5" customHeight="1">
      <c r="A433" s="258">
        <f t="shared" ref="A433:A441" si="220">+A432+0.01</f>
        <v>26.150000000000002</v>
      </c>
      <c r="B433" s="258" t="s">
        <v>300</v>
      </c>
      <c r="C433" s="259">
        <f>SUM(Aizawl:Serchhip!C433)</f>
        <v>0</v>
      </c>
      <c r="D433" s="260">
        <f>SUM(Aizawl:Serchhip!D433)</f>
        <v>0</v>
      </c>
      <c r="E433" s="259">
        <f>SUM(Aizawl:Serchhip!E433)</f>
        <v>0</v>
      </c>
      <c r="F433" s="260">
        <f>SUM(Aizawl:Serchhip!F433)</f>
        <v>0</v>
      </c>
      <c r="G433" s="261" t="e">
        <f t="shared" si="197"/>
        <v>#DIV/0!</v>
      </c>
      <c r="H433" s="261" t="e">
        <f t="shared" si="198"/>
        <v>#DIV/0!</v>
      </c>
      <c r="I433" s="259">
        <f t="shared" si="209"/>
        <v>0</v>
      </c>
      <c r="J433" s="260">
        <f t="shared" si="209"/>
        <v>0</v>
      </c>
      <c r="K433" s="259"/>
      <c r="L433" s="260"/>
      <c r="M433" s="259"/>
      <c r="N433" s="260"/>
      <c r="O433" s="259"/>
      <c r="P433" s="259">
        <f>SUM(Aizawl:Serchhip!P433)</f>
        <v>0</v>
      </c>
      <c r="Q433" s="260">
        <f>SUM(Aizawl:Serchhip!Q433)</f>
        <v>0</v>
      </c>
      <c r="R433" s="259">
        <f t="shared" si="218"/>
        <v>0</v>
      </c>
      <c r="S433" s="260">
        <f t="shared" si="219"/>
        <v>0</v>
      </c>
      <c r="T433" s="259"/>
      <c r="U433" s="260"/>
      <c r="V433" s="259"/>
      <c r="W433" s="260"/>
      <c r="X433" s="259"/>
      <c r="Y433" s="259">
        <f>SUM(Aizawl:Serchhip!Y433)</f>
        <v>0</v>
      </c>
      <c r="Z433" s="259">
        <f>SUM(Aizawl:Serchhip!Z433)</f>
        <v>0</v>
      </c>
      <c r="AA433" s="259">
        <f>SUM(Aizawl:Serchhip!AA433)</f>
        <v>0</v>
      </c>
      <c r="AB433" s="260">
        <f>SUM(Aizawl:Serchhip!AB433)</f>
        <v>0</v>
      </c>
      <c r="AC433" s="258"/>
      <c r="AD433" s="233" t="b">
        <f t="shared" si="199"/>
        <v>1</v>
      </c>
      <c r="AE433" s="233" t="b">
        <f t="shared" si="200"/>
        <v>1</v>
      </c>
    </row>
    <row r="434" spans="1:31" ht="30">
      <c r="A434" s="258">
        <f t="shared" si="220"/>
        <v>26.160000000000004</v>
      </c>
      <c r="B434" s="258" t="s">
        <v>301</v>
      </c>
      <c r="C434" s="259">
        <f>SUM(Aizawl:Serchhip!C434)</f>
        <v>0</v>
      </c>
      <c r="D434" s="260">
        <f>SUM(Aizawl:Serchhip!D434)</f>
        <v>0</v>
      </c>
      <c r="E434" s="259">
        <f>SUM(Aizawl:Serchhip!E434)</f>
        <v>0</v>
      </c>
      <c r="F434" s="260">
        <f>SUM(Aizawl:Serchhip!F434)</f>
        <v>0</v>
      </c>
      <c r="G434" s="261" t="e">
        <f t="shared" si="197"/>
        <v>#DIV/0!</v>
      </c>
      <c r="H434" s="261" t="e">
        <f t="shared" si="198"/>
        <v>#DIV/0!</v>
      </c>
      <c r="I434" s="259">
        <f t="shared" si="209"/>
        <v>0</v>
      </c>
      <c r="J434" s="260">
        <f t="shared" si="209"/>
        <v>0</v>
      </c>
      <c r="K434" s="259"/>
      <c r="L434" s="260"/>
      <c r="M434" s="259"/>
      <c r="N434" s="260"/>
      <c r="O434" s="259"/>
      <c r="P434" s="259">
        <f>SUM(Aizawl:Serchhip!P434)</f>
        <v>0</v>
      </c>
      <c r="Q434" s="260">
        <f>SUM(Aizawl:Serchhip!Q434)</f>
        <v>0</v>
      </c>
      <c r="R434" s="259">
        <f t="shared" si="218"/>
        <v>0</v>
      </c>
      <c r="S434" s="260">
        <f t="shared" si="219"/>
        <v>0</v>
      </c>
      <c r="T434" s="259"/>
      <c r="U434" s="260"/>
      <c r="V434" s="259"/>
      <c r="W434" s="260"/>
      <c r="X434" s="259"/>
      <c r="Y434" s="259">
        <f>SUM(Aizawl:Serchhip!Y434)</f>
        <v>0</v>
      </c>
      <c r="Z434" s="259">
        <f>SUM(Aizawl:Serchhip!Z434)</f>
        <v>0</v>
      </c>
      <c r="AA434" s="259">
        <f>SUM(Aizawl:Serchhip!AA434)</f>
        <v>0</v>
      </c>
      <c r="AB434" s="260">
        <f>SUM(Aizawl:Serchhip!AB434)</f>
        <v>0</v>
      </c>
      <c r="AC434" s="258"/>
      <c r="AD434" s="233" t="b">
        <f t="shared" si="199"/>
        <v>1</v>
      </c>
      <c r="AE434" s="233" t="b">
        <f t="shared" si="200"/>
        <v>1</v>
      </c>
    </row>
    <row r="435" spans="1:31">
      <c r="A435" s="258">
        <f t="shared" si="220"/>
        <v>26.170000000000005</v>
      </c>
      <c r="B435" s="258" t="s">
        <v>302</v>
      </c>
      <c r="C435" s="259">
        <f>SUM(Aizawl:Serchhip!C435)</f>
        <v>0</v>
      </c>
      <c r="D435" s="260">
        <f>SUM(Aizawl:Serchhip!D435)</f>
        <v>0</v>
      </c>
      <c r="E435" s="259">
        <f>SUM(Aizawl:Serchhip!E435)</f>
        <v>0</v>
      </c>
      <c r="F435" s="260">
        <f>SUM(Aizawl:Serchhip!F435)</f>
        <v>0</v>
      </c>
      <c r="G435" s="261" t="e">
        <f t="shared" si="197"/>
        <v>#DIV/0!</v>
      </c>
      <c r="H435" s="261" t="e">
        <f t="shared" si="198"/>
        <v>#DIV/0!</v>
      </c>
      <c r="I435" s="259">
        <f t="shared" si="209"/>
        <v>0</v>
      </c>
      <c r="J435" s="260">
        <f t="shared" si="209"/>
        <v>0</v>
      </c>
      <c r="K435" s="259"/>
      <c r="L435" s="260"/>
      <c r="M435" s="259"/>
      <c r="N435" s="260"/>
      <c r="O435" s="259"/>
      <c r="P435" s="259">
        <f>SUM(Aizawl:Serchhip!P435)</f>
        <v>0</v>
      </c>
      <c r="Q435" s="260">
        <f>SUM(Aizawl:Serchhip!Q435)</f>
        <v>0</v>
      </c>
      <c r="R435" s="259">
        <f t="shared" si="218"/>
        <v>0</v>
      </c>
      <c r="S435" s="260">
        <f t="shared" si="219"/>
        <v>0</v>
      </c>
      <c r="T435" s="259"/>
      <c r="U435" s="260"/>
      <c r="V435" s="259"/>
      <c r="W435" s="260"/>
      <c r="X435" s="259"/>
      <c r="Y435" s="259">
        <f>SUM(Aizawl:Serchhip!Y435)</f>
        <v>0</v>
      </c>
      <c r="Z435" s="259">
        <f>SUM(Aizawl:Serchhip!Z435)</f>
        <v>0</v>
      </c>
      <c r="AA435" s="259">
        <f>SUM(Aizawl:Serchhip!AA435)</f>
        <v>0</v>
      </c>
      <c r="AB435" s="260">
        <f>SUM(Aizawl:Serchhip!AB435)</f>
        <v>0</v>
      </c>
      <c r="AC435" s="258"/>
      <c r="AD435" s="233" t="b">
        <f t="shared" si="199"/>
        <v>1</v>
      </c>
      <c r="AE435" s="233" t="b">
        <f t="shared" si="200"/>
        <v>1</v>
      </c>
    </row>
    <row r="436" spans="1:31">
      <c r="A436" s="258">
        <f t="shared" si="220"/>
        <v>26.180000000000007</v>
      </c>
      <c r="B436" s="258" t="s">
        <v>303</v>
      </c>
      <c r="C436" s="259">
        <f>SUM(Aizawl:Serchhip!C436)</f>
        <v>0</v>
      </c>
      <c r="D436" s="260">
        <f>SUM(Aizawl:Serchhip!D436)</f>
        <v>0</v>
      </c>
      <c r="E436" s="259">
        <f>SUM(Aizawl:Serchhip!E436)</f>
        <v>0</v>
      </c>
      <c r="F436" s="260">
        <f>SUM(Aizawl:Serchhip!F436)</f>
        <v>0</v>
      </c>
      <c r="G436" s="261" t="e">
        <f t="shared" si="197"/>
        <v>#DIV/0!</v>
      </c>
      <c r="H436" s="261" t="e">
        <f t="shared" si="198"/>
        <v>#DIV/0!</v>
      </c>
      <c r="I436" s="259">
        <f t="shared" si="209"/>
        <v>0</v>
      </c>
      <c r="J436" s="260">
        <f t="shared" si="209"/>
        <v>0</v>
      </c>
      <c r="K436" s="259"/>
      <c r="L436" s="260"/>
      <c r="M436" s="259"/>
      <c r="N436" s="260"/>
      <c r="O436" s="259"/>
      <c r="P436" s="259">
        <f>SUM(Aizawl:Serchhip!P436)</f>
        <v>0</v>
      </c>
      <c r="Q436" s="260">
        <f>SUM(Aizawl:Serchhip!Q436)</f>
        <v>0</v>
      </c>
      <c r="R436" s="259">
        <f t="shared" si="218"/>
        <v>0</v>
      </c>
      <c r="S436" s="260">
        <f t="shared" si="219"/>
        <v>0</v>
      </c>
      <c r="T436" s="259"/>
      <c r="U436" s="260"/>
      <c r="V436" s="259"/>
      <c r="W436" s="260"/>
      <c r="X436" s="259"/>
      <c r="Y436" s="259">
        <f>SUM(Aizawl:Serchhip!Y436)</f>
        <v>0</v>
      </c>
      <c r="Z436" s="259">
        <f>SUM(Aizawl:Serchhip!Z436)</f>
        <v>0</v>
      </c>
      <c r="AA436" s="259">
        <f>SUM(Aizawl:Serchhip!AA436)</f>
        <v>0</v>
      </c>
      <c r="AB436" s="260">
        <f>SUM(Aizawl:Serchhip!AB436)</f>
        <v>0</v>
      </c>
      <c r="AC436" s="258"/>
      <c r="AD436" s="233" t="b">
        <f t="shared" si="199"/>
        <v>1</v>
      </c>
      <c r="AE436" s="233" t="b">
        <f t="shared" si="200"/>
        <v>1</v>
      </c>
    </row>
    <row r="437" spans="1:31" ht="30">
      <c r="A437" s="258">
        <f t="shared" si="220"/>
        <v>26.190000000000008</v>
      </c>
      <c r="B437" s="258" t="s">
        <v>304</v>
      </c>
      <c r="C437" s="259">
        <f>SUM(Aizawl:Serchhip!C437)</f>
        <v>0</v>
      </c>
      <c r="D437" s="260">
        <f>SUM(Aizawl:Serchhip!D437)</f>
        <v>0</v>
      </c>
      <c r="E437" s="259">
        <f>SUM(Aizawl:Serchhip!E437)</f>
        <v>0</v>
      </c>
      <c r="F437" s="260">
        <f>SUM(Aizawl:Serchhip!F437)</f>
        <v>0</v>
      </c>
      <c r="G437" s="261" t="e">
        <f t="shared" si="197"/>
        <v>#DIV/0!</v>
      </c>
      <c r="H437" s="261" t="e">
        <f t="shared" si="198"/>
        <v>#DIV/0!</v>
      </c>
      <c r="I437" s="259">
        <f t="shared" si="209"/>
        <v>0</v>
      </c>
      <c r="J437" s="260">
        <f t="shared" si="209"/>
        <v>0</v>
      </c>
      <c r="K437" s="259"/>
      <c r="L437" s="260"/>
      <c r="M437" s="259"/>
      <c r="N437" s="260"/>
      <c r="O437" s="259"/>
      <c r="P437" s="259">
        <f>SUM(Aizawl:Serchhip!P437)</f>
        <v>0</v>
      </c>
      <c r="Q437" s="260">
        <f>SUM(Aizawl:Serchhip!Q437)</f>
        <v>0</v>
      </c>
      <c r="R437" s="259">
        <f t="shared" si="218"/>
        <v>0</v>
      </c>
      <c r="S437" s="260">
        <f t="shared" si="219"/>
        <v>0</v>
      </c>
      <c r="T437" s="259"/>
      <c r="U437" s="260"/>
      <c r="V437" s="259"/>
      <c r="W437" s="260"/>
      <c r="X437" s="259"/>
      <c r="Y437" s="259">
        <f>SUM(Aizawl:Serchhip!Y437)</f>
        <v>0</v>
      </c>
      <c r="Z437" s="259">
        <f>SUM(Aizawl:Serchhip!Z437)</f>
        <v>0</v>
      </c>
      <c r="AA437" s="259">
        <f>SUM(Aizawl:Serchhip!AA437)</f>
        <v>0</v>
      </c>
      <c r="AB437" s="260">
        <f>SUM(Aizawl:Serchhip!AB437)</f>
        <v>0</v>
      </c>
      <c r="AC437" s="258"/>
      <c r="AD437" s="233" t="b">
        <f t="shared" si="199"/>
        <v>1</v>
      </c>
      <c r="AE437" s="233" t="b">
        <f t="shared" si="200"/>
        <v>1</v>
      </c>
    </row>
    <row r="438" spans="1:31" ht="30">
      <c r="A438" s="258">
        <f t="shared" si="220"/>
        <v>26.20000000000001</v>
      </c>
      <c r="B438" s="258" t="s">
        <v>305</v>
      </c>
      <c r="C438" s="259">
        <f>SUM(Aizawl:Serchhip!C438)</f>
        <v>0</v>
      </c>
      <c r="D438" s="260">
        <f>SUM(Aizawl:Serchhip!D438)</f>
        <v>0</v>
      </c>
      <c r="E438" s="259">
        <f>SUM(Aizawl:Serchhip!E438)</f>
        <v>0</v>
      </c>
      <c r="F438" s="260">
        <f>SUM(Aizawl:Serchhip!F438)</f>
        <v>0</v>
      </c>
      <c r="G438" s="261" t="e">
        <f t="shared" si="197"/>
        <v>#DIV/0!</v>
      </c>
      <c r="H438" s="261" t="e">
        <f t="shared" si="198"/>
        <v>#DIV/0!</v>
      </c>
      <c r="I438" s="259">
        <f t="shared" si="209"/>
        <v>0</v>
      </c>
      <c r="J438" s="260">
        <f t="shared" si="209"/>
        <v>0</v>
      </c>
      <c r="K438" s="259"/>
      <c r="L438" s="260"/>
      <c r="M438" s="259"/>
      <c r="N438" s="260"/>
      <c r="O438" s="259"/>
      <c r="P438" s="259">
        <f>SUM(Aizawl:Serchhip!P438)</f>
        <v>0</v>
      </c>
      <c r="Q438" s="260">
        <f>SUM(Aizawl:Serchhip!Q438)</f>
        <v>0</v>
      </c>
      <c r="R438" s="259">
        <f t="shared" si="218"/>
        <v>0</v>
      </c>
      <c r="S438" s="260">
        <f t="shared" si="219"/>
        <v>0</v>
      </c>
      <c r="T438" s="259"/>
      <c r="U438" s="260"/>
      <c r="V438" s="259"/>
      <c r="W438" s="260"/>
      <c r="X438" s="259"/>
      <c r="Y438" s="259">
        <f>SUM(Aizawl:Serchhip!Y438)</f>
        <v>0</v>
      </c>
      <c r="Z438" s="259">
        <f>SUM(Aizawl:Serchhip!Z438)</f>
        <v>0</v>
      </c>
      <c r="AA438" s="259">
        <f>SUM(Aizawl:Serchhip!AA438)</f>
        <v>0</v>
      </c>
      <c r="AB438" s="260">
        <f>SUM(Aizawl:Serchhip!AB438)</f>
        <v>0</v>
      </c>
      <c r="AC438" s="258"/>
      <c r="AD438" s="233" t="b">
        <f t="shared" si="199"/>
        <v>1</v>
      </c>
      <c r="AE438" s="233" t="b">
        <f t="shared" si="200"/>
        <v>1</v>
      </c>
    </row>
    <row r="439" spans="1:31" ht="30">
      <c r="A439" s="258">
        <f t="shared" si="220"/>
        <v>26.210000000000012</v>
      </c>
      <c r="B439" s="258" t="s">
        <v>93</v>
      </c>
      <c r="C439" s="259">
        <f>SUM(Aizawl:Serchhip!C439)</f>
        <v>0</v>
      </c>
      <c r="D439" s="260">
        <f>SUM(Aizawl:Serchhip!D439)</f>
        <v>0</v>
      </c>
      <c r="E439" s="259">
        <f>SUM(Aizawl:Serchhip!E439)</f>
        <v>0</v>
      </c>
      <c r="F439" s="260">
        <f>SUM(Aizawl:Serchhip!F439)</f>
        <v>0</v>
      </c>
      <c r="G439" s="261" t="e">
        <f t="shared" si="197"/>
        <v>#DIV/0!</v>
      </c>
      <c r="H439" s="261" t="e">
        <f t="shared" si="198"/>
        <v>#DIV/0!</v>
      </c>
      <c r="I439" s="259">
        <f t="shared" si="209"/>
        <v>0</v>
      </c>
      <c r="J439" s="260">
        <f t="shared" si="209"/>
        <v>0</v>
      </c>
      <c r="K439" s="259"/>
      <c r="L439" s="260"/>
      <c r="M439" s="259"/>
      <c r="N439" s="260"/>
      <c r="O439" s="259"/>
      <c r="P439" s="259">
        <f>SUM(Aizawl:Serchhip!P439)</f>
        <v>0</v>
      </c>
      <c r="Q439" s="260">
        <f>SUM(Aizawl:Serchhip!Q439)</f>
        <v>0</v>
      </c>
      <c r="R439" s="259">
        <f t="shared" si="218"/>
        <v>0</v>
      </c>
      <c r="S439" s="260">
        <f t="shared" si="219"/>
        <v>0</v>
      </c>
      <c r="T439" s="259"/>
      <c r="U439" s="260"/>
      <c r="V439" s="259"/>
      <c r="W439" s="260"/>
      <c r="X439" s="259"/>
      <c r="Y439" s="259">
        <f>SUM(Aizawl:Serchhip!Y439)</f>
        <v>0</v>
      </c>
      <c r="Z439" s="259">
        <f>SUM(Aizawl:Serchhip!Z439)</f>
        <v>0</v>
      </c>
      <c r="AA439" s="259">
        <f>SUM(Aizawl:Serchhip!AA439)</f>
        <v>0</v>
      </c>
      <c r="AB439" s="260">
        <f>SUM(Aizawl:Serchhip!AB439)</f>
        <v>0</v>
      </c>
      <c r="AC439" s="258"/>
      <c r="AD439" s="233" t="b">
        <f t="shared" si="199"/>
        <v>1</v>
      </c>
      <c r="AE439" s="233" t="b">
        <f t="shared" si="200"/>
        <v>1</v>
      </c>
    </row>
    <row r="440" spans="1:31">
      <c r="A440" s="258">
        <f t="shared" si="220"/>
        <v>26.220000000000013</v>
      </c>
      <c r="B440" s="258" t="s">
        <v>306</v>
      </c>
      <c r="C440" s="259">
        <f>SUM(Aizawl:Serchhip!C440)</f>
        <v>0</v>
      </c>
      <c r="D440" s="260">
        <f>SUM(Aizawl:Serchhip!D440)</f>
        <v>0</v>
      </c>
      <c r="E440" s="259">
        <f>SUM(Aizawl:Serchhip!E440)</f>
        <v>0</v>
      </c>
      <c r="F440" s="260">
        <f>SUM(Aizawl:Serchhip!F440)</f>
        <v>0</v>
      </c>
      <c r="G440" s="261" t="e">
        <f t="shared" si="197"/>
        <v>#DIV/0!</v>
      </c>
      <c r="H440" s="261" t="e">
        <f t="shared" si="198"/>
        <v>#DIV/0!</v>
      </c>
      <c r="I440" s="259">
        <f t="shared" si="209"/>
        <v>0</v>
      </c>
      <c r="J440" s="260">
        <f t="shared" si="209"/>
        <v>0</v>
      </c>
      <c r="K440" s="259"/>
      <c r="L440" s="260"/>
      <c r="M440" s="259"/>
      <c r="N440" s="260"/>
      <c r="O440" s="259"/>
      <c r="P440" s="259">
        <f>SUM(Aizawl:Serchhip!P440)</f>
        <v>0</v>
      </c>
      <c r="Q440" s="260">
        <f>SUM(Aizawl:Serchhip!Q440)</f>
        <v>0</v>
      </c>
      <c r="R440" s="259">
        <f t="shared" si="218"/>
        <v>0</v>
      </c>
      <c r="S440" s="260">
        <f t="shared" si="219"/>
        <v>0</v>
      </c>
      <c r="T440" s="259"/>
      <c r="U440" s="260"/>
      <c r="V440" s="259"/>
      <c r="W440" s="260"/>
      <c r="X440" s="259"/>
      <c r="Y440" s="259">
        <f>SUM(Aizawl:Serchhip!Y440)</f>
        <v>0</v>
      </c>
      <c r="Z440" s="259">
        <f>SUM(Aizawl:Serchhip!Z440)</f>
        <v>0</v>
      </c>
      <c r="AA440" s="259">
        <f>SUM(Aizawl:Serchhip!AA440)</f>
        <v>0</v>
      </c>
      <c r="AB440" s="260">
        <f>SUM(Aizawl:Serchhip!AB440)</f>
        <v>0</v>
      </c>
      <c r="AC440" s="258"/>
      <c r="AD440" s="233" t="b">
        <f t="shared" si="199"/>
        <v>1</v>
      </c>
      <c r="AE440" s="233" t="b">
        <f t="shared" si="200"/>
        <v>1</v>
      </c>
    </row>
    <row r="441" spans="1:31" ht="30">
      <c r="A441" s="258">
        <f t="shared" si="220"/>
        <v>26.230000000000015</v>
      </c>
      <c r="B441" s="258" t="s">
        <v>95</v>
      </c>
      <c r="C441" s="259">
        <f>SUM(Aizawl:Serchhip!C441)</f>
        <v>0</v>
      </c>
      <c r="D441" s="260">
        <f>SUM(Aizawl:Serchhip!D441)</f>
        <v>0</v>
      </c>
      <c r="E441" s="259">
        <f>SUM(Aizawl:Serchhip!E441)</f>
        <v>0</v>
      </c>
      <c r="F441" s="260">
        <f>SUM(Aizawl:Serchhip!F441)</f>
        <v>0</v>
      </c>
      <c r="G441" s="261" t="e">
        <f t="shared" si="197"/>
        <v>#DIV/0!</v>
      </c>
      <c r="H441" s="261" t="e">
        <f t="shared" si="198"/>
        <v>#DIV/0!</v>
      </c>
      <c r="I441" s="259">
        <f t="shared" si="209"/>
        <v>0</v>
      </c>
      <c r="J441" s="260">
        <f t="shared" si="209"/>
        <v>0</v>
      </c>
      <c r="K441" s="259"/>
      <c r="L441" s="260"/>
      <c r="M441" s="259"/>
      <c r="N441" s="260"/>
      <c r="O441" s="259"/>
      <c r="P441" s="259">
        <f>SUM(Aizawl:Serchhip!P441)</f>
        <v>0</v>
      </c>
      <c r="Q441" s="260">
        <f>SUM(Aizawl:Serchhip!Q441)</f>
        <v>0</v>
      </c>
      <c r="R441" s="259">
        <f t="shared" si="218"/>
        <v>0</v>
      </c>
      <c r="S441" s="260">
        <f t="shared" si="219"/>
        <v>0</v>
      </c>
      <c r="T441" s="259"/>
      <c r="U441" s="260"/>
      <c r="V441" s="259"/>
      <c r="W441" s="260"/>
      <c r="X441" s="259"/>
      <c r="Y441" s="259">
        <f>SUM(Aizawl:Serchhip!Y441)</f>
        <v>0</v>
      </c>
      <c r="Z441" s="259">
        <f>SUM(Aizawl:Serchhip!Z441)</f>
        <v>0</v>
      </c>
      <c r="AA441" s="259">
        <f>SUM(Aizawl:Serchhip!AA441)</f>
        <v>0</v>
      </c>
      <c r="AB441" s="260">
        <f>SUM(Aizawl:Serchhip!AB441)</f>
        <v>0</v>
      </c>
      <c r="AC441" s="258"/>
      <c r="AD441" s="233" t="b">
        <f t="shared" si="199"/>
        <v>1</v>
      </c>
      <c r="AE441" s="233" t="b">
        <f t="shared" si="200"/>
        <v>1</v>
      </c>
    </row>
    <row r="442" spans="1:31" s="307" customFormat="1">
      <c r="A442" s="303"/>
      <c r="B442" s="303" t="s">
        <v>307</v>
      </c>
      <c r="C442" s="304">
        <f>SUM(C420:C441)</f>
        <v>0</v>
      </c>
      <c r="D442" s="305">
        <f>SUM(D420:D441)</f>
        <v>0</v>
      </c>
      <c r="E442" s="304">
        <f>SUM(E420:E441)</f>
        <v>0</v>
      </c>
      <c r="F442" s="305">
        <f>SUM(F420:F441)</f>
        <v>0</v>
      </c>
      <c r="G442" s="306" t="e">
        <f t="shared" si="197"/>
        <v>#DIV/0!</v>
      </c>
      <c r="H442" s="306" t="e">
        <f t="shared" si="198"/>
        <v>#DIV/0!</v>
      </c>
      <c r="I442" s="304">
        <f t="shared" si="209"/>
        <v>0</v>
      </c>
      <c r="J442" s="305">
        <f t="shared" si="209"/>
        <v>0</v>
      </c>
      <c r="K442" s="304">
        <f>SUM(K420:K441)</f>
        <v>0</v>
      </c>
      <c r="L442" s="305">
        <f>SUM(L420:L441)</f>
        <v>0</v>
      </c>
      <c r="M442" s="304">
        <f>SUM(M420:M441)</f>
        <v>0</v>
      </c>
      <c r="N442" s="305">
        <f>SUM(N420:N441)</f>
        <v>0</v>
      </c>
      <c r="O442" s="304"/>
      <c r="P442" s="304">
        <f>SUM(P420:P441)</f>
        <v>0</v>
      </c>
      <c r="Q442" s="305">
        <f>SUM(Q420:Q441)</f>
        <v>0</v>
      </c>
      <c r="R442" s="304">
        <f>SUM(R420:R441)</f>
        <v>0</v>
      </c>
      <c r="S442" s="305">
        <f>SUM([32]Aizawl:Serchhip!S442)</f>
        <v>0</v>
      </c>
      <c r="T442" s="304">
        <f>SUM(T420:T441)</f>
        <v>0</v>
      </c>
      <c r="U442" s="305">
        <f>SUM(U420:U441)</f>
        <v>0</v>
      </c>
      <c r="V442" s="304">
        <f>SUM(V420:V441)</f>
        <v>0</v>
      </c>
      <c r="W442" s="305">
        <f>SUM(W420:W441)</f>
        <v>0</v>
      </c>
      <c r="X442" s="304"/>
      <c r="Y442" s="304">
        <f>SUM([32]Aizawl:Serchhip!Y442)</f>
        <v>0</v>
      </c>
      <c r="Z442" s="305">
        <f>SUM([32]Aizawl:Serchhip!Z442)</f>
        <v>0</v>
      </c>
      <c r="AA442" s="304">
        <f>SUM(AA420:AA441)</f>
        <v>0</v>
      </c>
      <c r="AB442" s="305">
        <f>SUM([32]Aizawl:Serchhip!AB442)</f>
        <v>0</v>
      </c>
      <c r="AC442" s="303"/>
      <c r="AD442" s="233" t="b">
        <f t="shared" si="199"/>
        <v>1</v>
      </c>
      <c r="AE442" s="233" t="b">
        <f t="shared" si="200"/>
        <v>1</v>
      </c>
    </row>
    <row r="443" spans="1:31" s="307" customFormat="1">
      <c r="A443" s="303"/>
      <c r="B443" s="303" t="s">
        <v>308</v>
      </c>
      <c r="C443" s="304">
        <f>C442+C418</f>
        <v>0</v>
      </c>
      <c r="D443" s="305">
        <f>D442+D418</f>
        <v>0</v>
      </c>
      <c r="E443" s="304">
        <f>E442+E418</f>
        <v>0</v>
      </c>
      <c r="F443" s="305">
        <f>F442+F418</f>
        <v>0</v>
      </c>
      <c r="G443" s="306" t="e">
        <f t="shared" si="197"/>
        <v>#DIV/0!</v>
      </c>
      <c r="H443" s="306" t="e">
        <f t="shared" si="198"/>
        <v>#DIV/0!</v>
      </c>
      <c r="I443" s="304">
        <f t="shared" si="209"/>
        <v>0</v>
      </c>
      <c r="J443" s="305">
        <f t="shared" si="209"/>
        <v>0</v>
      </c>
      <c r="K443" s="304">
        <f>K442+K418</f>
        <v>0</v>
      </c>
      <c r="L443" s="305">
        <f>L442+L418</f>
        <v>0</v>
      </c>
      <c r="M443" s="304">
        <f>M442+M418</f>
        <v>0</v>
      </c>
      <c r="N443" s="305">
        <f>N442+N418</f>
        <v>0</v>
      </c>
      <c r="O443" s="304"/>
      <c r="P443" s="304">
        <f>P442+P418</f>
        <v>0</v>
      </c>
      <c r="Q443" s="305">
        <f>Q442+Q418</f>
        <v>0</v>
      </c>
      <c r="R443" s="304">
        <f>R442+R418</f>
        <v>0</v>
      </c>
      <c r="S443" s="305">
        <f>SUM([32]Aizawl:Serchhip!S443)</f>
        <v>0</v>
      </c>
      <c r="T443" s="304">
        <f>T442+T418</f>
        <v>0</v>
      </c>
      <c r="U443" s="305">
        <f>U442+U418</f>
        <v>0</v>
      </c>
      <c r="V443" s="304">
        <f>V442+V418</f>
        <v>0</v>
      </c>
      <c r="W443" s="305">
        <f>W442+W418</f>
        <v>0</v>
      </c>
      <c r="X443" s="304"/>
      <c r="Y443" s="304">
        <f>Y442+Y418</f>
        <v>0</v>
      </c>
      <c r="Z443" s="305">
        <f>Z442+Z418</f>
        <v>0</v>
      </c>
      <c r="AA443" s="304">
        <f>AA442+AA418</f>
        <v>0</v>
      </c>
      <c r="AB443" s="305">
        <f>SUM([32]Aizawl:Serchhip!AB443)</f>
        <v>0</v>
      </c>
      <c r="AC443" s="303"/>
      <c r="AD443" s="233" t="b">
        <f t="shared" si="199"/>
        <v>1</v>
      </c>
      <c r="AE443" s="233" t="b">
        <f t="shared" si="200"/>
        <v>1</v>
      </c>
    </row>
    <row r="444" spans="1:31" s="307" customFormat="1">
      <c r="A444" s="303"/>
      <c r="B444" s="303" t="s">
        <v>309</v>
      </c>
      <c r="C444" s="304"/>
      <c r="D444" s="305"/>
      <c r="E444" s="304"/>
      <c r="F444" s="305"/>
      <c r="G444" s="261"/>
      <c r="H444" s="261"/>
      <c r="I444" s="304"/>
      <c r="J444" s="305"/>
      <c r="K444" s="304"/>
      <c r="L444" s="305"/>
      <c r="M444" s="304"/>
      <c r="N444" s="305"/>
      <c r="O444" s="304"/>
      <c r="P444" s="304"/>
      <c r="Q444" s="305"/>
      <c r="R444" s="304"/>
      <c r="S444" s="305"/>
      <c r="T444" s="304"/>
      <c r="U444" s="305"/>
      <c r="V444" s="304"/>
      <c r="W444" s="305"/>
      <c r="X444" s="304"/>
      <c r="Y444" s="304"/>
      <c r="Z444" s="305"/>
      <c r="AA444" s="304"/>
      <c r="AB444" s="305"/>
      <c r="AC444" s="303"/>
      <c r="AD444" s="233" t="b">
        <f t="shared" si="199"/>
        <v>1</v>
      </c>
      <c r="AE444" s="233" t="b">
        <f t="shared" si="200"/>
        <v>1</v>
      </c>
    </row>
    <row r="445" spans="1:31" s="307" customFormat="1">
      <c r="A445" s="303"/>
      <c r="B445" s="303" t="s">
        <v>310</v>
      </c>
      <c r="C445" s="304"/>
      <c r="D445" s="305"/>
      <c r="E445" s="304"/>
      <c r="F445" s="305"/>
      <c r="G445" s="261"/>
      <c r="H445" s="261"/>
      <c r="I445" s="304"/>
      <c r="J445" s="305"/>
      <c r="K445" s="304"/>
      <c r="L445" s="305"/>
      <c r="M445" s="304"/>
      <c r="N445" s="305"/>
      <c r="O445" s="304"/>
      <c r="P445" s="304"/>
      <c r="Q445" s="305"/>
      <c r="R445" s="304"/>
      <c r="S445" s="305"/>
      <c r="T445" s="304"/>
      <c r="U445" s="305"/>
      <c r="V445" s="304"/>
      <c r="W445" s="305"/>
      <c r="X445" s="304"/>
      <c r="Y445" s="304"/>
      <c r="Z445" s="305"/>
      <c r="AA445" s="304"/>
      <c r="AB445" s="305"/>
      <c r="AC445" s="303"/>
      <c r="AD445" s="233" t="b">
        <f t="shared" si="199"/>
        <v>1</v>
      </c>
      <c r="AE445" s="233" t="b">
        <f t="shared" si="200"/>
        <v>1</v>
      </c>
    </row>
    <row r="446" spans="1:31">
      <c r="A446" s="258">
        <v>26.24</v>
      </c>
      <c r="B446" s="258" t="s">
        <v>311</v>
      </c>
      <c r="C446" s="259">
        <f>SUM(Aizawl:Serchhip!C446)</f>
        <v>0</v>
      </c>
      <c r="D446" s="260">
        <f>SUM(Aizawl:Serchhip!D446)</f>
        <v>0</v>
      </c>
      <c r="E446" s="259">
        <f>SUM(Aizawl:Serchhip!E446)</f>
        <v>0</v>
      </c>
      <c r="F446" s="260">
        <f>SUM(Aizawl:Serchhip!F446)</f>
        <v>0</v>
      </c>
      <c r="G446" s="261" t="e">
        <f t="shared" si="197"/>
        <v>#DIV/0!</v>
      </c>
      <c r="H446" s="261" t="e">
        <f t="shared" si="198"/>
        <v>#DIV/0!</v>
      </c>
      <c r="I446" s="259"/>
      <c r="J446" s="260"/>
      <c r="K446" s="259">
        <f t="shared" ref="K446:L454" si="221">C446-E446</f>
        <v>0</v>
      </c>
      <c r="L446" s="260">
        <f t="shared" si="221"/>
        <v>0</v>
      </c>
      <c r="M446" s="259">
        <f>SUM(Aizawl:Serchhip!M446)</f>
        <v>0</v>
      </c>
      <c r="N446" s="260">
        <f>SUM(Aizawl:Serchhip!N446)</f>
        <v>0</v>
      </c>
      <c r="O446" s="259"/>
      <c r="P446" s="259">
        <f>SUM(Aizawl:Serchhip!P446)</f>
        <v>0</v>
      </c>
      <c r="Q446" s="260">
        <f>SUM(Aizawl:Serchhip!Q446)</f>
        <v>0</v>
      </c>
      <c r="R446" s="259">
        <f t="shared" ref="R446:R454" si="222">K446+M446+P446</f>
        <v>0</v>
      </c>
      <c r="S446" s="260">
        <f t="shared" ref="S446:S454" si="223">L446+N446+Q446</f>
        <v>0</v>
      </c>
      <c r="T446" s="259"/>
      <c r="U446" s="260"/>
      <c r="V446" s="259"/>
      <c r="W446" s="260"/>
      <c r="X446" s="259"/>
      <c r="Y446" s="259">
        <f>SUM(Aizawl:Serchhip!Y446)</f>
        <v>0</v>
      </c>
      <c r="Z446" s="259">
        <f>SUM(Aizawl:Serchhip!Z446)</f>
        <v>0</v>
      </c>
      <c r="AA446" s="259">
        <f>SUM(Aizawl:Serchhip!AA446)</f>
        <v>0</v>
      </c>
      <c r="AB446" s="260">
        <f>SUM(Aizawl:Serchhip!AB446)</f>
        <v>0</v>
      </c>
      <c r="AC446" s="258"/>
      <c r="AD446" s="233" t="b">
        <f t="shared" si="199"/>
        <v>1</v>
      </c>
      <c r="AE446" s="233" t="b">
        <f t="shared" si="200"/>
        <v>1</v>
      </c>
    </row>
    <row r="447" spans="1:31" ht="30">
      <c r="A447" s="258">
        <f t="shared" ref="A447:A454" si="224">+A446+0.01</f>
        <v>26.25</v>
      </c>
      <c r="B447" s="258" t="s">
        <v>312</v>
      </c>
      <c r="C447" s="259">
        <f>SUM(Aizawl:Serchhip!C447)</f>
        <v>0</v>
      </c>
      <c r="D447" s="260">
        <f>SUM(Aizawl:Serchhip!D447)</f>
        <v>0</v>
      </c>
      <c r="E447" s="259">
        <f>SUM(Aizawl:Serchhip!E447)</f>
        <v>0</v>
      </c>
      <c r="F447" s="260">
        <f>SUM(Aizawl:Serchhip!F447)</f>
        <v>0</v>
      </c>
      <c r="G447" s="261" t="e">
        <f t="shared" si="197"/>
        <v>#DIV/0!</v>
      </c>
      <c r="H447" s="261" t="e">
        <f t="shared" si="198"/>
        <v>#DIV/0!</v>
      </c>
      <c r="I447" s="259"/>
      <c r="J447" s="260"/>
      <c r="K447" s="259">
        <f t="shared" si="221"/>
        <v>0</v>
      </c>
      <c r="L447" s="260">
        <f t="shared" si="221"/>
        <v>0</v>
      </c>
      <c r="M447" s="259">
        <f>SUM(Aizawl:Serchhip!M447)</f>
        <v>0</v>
      </c>
      <c r="N447" s="260">
        <f>SUM(Aizawl:Serchhip!N447)</f>
        <v>0</v>
      </c>
      <c r="O447" s="259"/>
      <c r="P447" s="259">
        <f>SUM(Aizawl:Serchhip!P447)</f>
        <v>0</v>
      </c>
      <c r="Q447" s="260">
        <f>SUM(Aizawl:Serchhip!Q447)</f>
        <v>0</v>
      </c>
      <c r="R447" s="259">
        <f t="shared" si="222"/>
        <v>0</v>
      </c>
      <c r="S447" s="260">
        <f t="shared" si="223"/>
        <v>0</v>
      </c>
      <c r="T447" s="259"/>
      <c r="U447" s="260"/>
      <c r="V447" s="259"/>
      <c r="W447" s="260"/>
      <c r="X447" s="259"/>
      <c r="Y447" s="259">
        <f>SUM(Aizawl:Serchhip!Y447)</f>
        <v>0</v>
      </c>
      <c r="Z447" s="259">
        <f>SUM(Aizawl:Serchhip!Z447)</f>
        <v>0</v>
      </c>
      <c r="AA447" s="259">
        <f>SUM(Aizawl:Serchhip!AA447)</f>
        <v>0</v>
      </c>
      <c r="AB447" s="260">
        <f>SUM(Aizawl:Serchhip!AB447)</f>
        <v>0</v>
      </c>
      <c r="AC447" s="258"/>
      <c r="AD447" s="233" t="b">
        <f t="shared" si="199"/>
        <v>1</v>
      </c>
      <c r="AE447" s="233" t="b">
        <f t="shared" si="200"/>
        <v>1</v>
      </c>
    </row>
    <row r="448" spans="1:31">
      <c r="A448" s="258">
        <f t="shared" si="224"/>
        <v>26.26</v>
      </c>
      <c r="B448" s="258" t="s">
        <v>290</v>
      </c>
      <c r="C448" s="259">
        <f>SUM(Aizawl:Serchhip!C448)</f>
        <v>0</v>
      </c>
      <c r="D448" s="260">
        <f>SUM(Aizawl:Serchhip!D448)</f>
        <v>0</v>
      </c>
      <c r="E448" s="259">
        <f>SUM(Aizawl:Serchhip!E448)</f>
        <v>0</v>
      </c>
      <c r="F448" s="260">
        <f>SUM(Aizawl:Serchhip!F448)</f>
        <v>0</v>
      </c>
      <c r="G448" s="261" t="e">
        <f t="shared" si="197"/>
        <v>#DIV/0!</v>
      </c>
      <c r="H448" s="261" t="e">
        <f t="shared" si="198"/>
        <v>#DIV/0!</v>
      </c>
      <c r="I448" s="259"/>
      <c r="J448" s="260"/>
      <c r="K448" s="259">
        <f t="shared" si="221"/>
        <v>0</v>
      </c>
      <c r="L448" s="260">
        <f t="shared" si="221"/>
        <v>0</v>
      </c>
      <c r="M448" s="259">
        <f>SUM(Aizawl:Serchhip!M448)</f>
        <v>0</v>
      </c>
      <c r="N448" s="260">
        <f>SUM(Aizawl:Serchhip!N448)</f>
        <v>0</v>
      </c>
      <c r="O448" s="259"/>
      <c r="P448" s="259">
        <f>SUM(Aizawl:Serchhip!P448)</f>
        <v>0</v>
      </c>
      <c r="Q448" s="260">
        <f>SUM(Aizawl:Serchhip!Q448)</f>
        <v>0</v>
      </c>
      <c r="R448" s="259">
        <f t="shared" si="222"/>
        <v>0</v>
      </c>
      <c r="S448" s="260">
        <f t="shared" si="223"/>
        <v>0</v>
      </c>
      <c r="T448" s="259"/>
      <c r="U448" s="260"/>
      <c r="V448" s="259"/>
      <c r="W448" s="260"/>
      <c r="X448" s="259"/>
      <c r="Y448" s="259">
        <f>SUM(Aizawl:Serchhip!Y448)</f>
        <v>0</v>
      </c>
      <c r="Z448" s="259">
        <f>SUM(Aizawl:Serchhip!Z448)</f>
        <v>0</v>
      </c>
      <c r="AA448" s="259">
        <f>SUM(Aizawl:Serchhip!AA448)</f>
        <v>0</v>
      </c>
      <c r="AB448" s="260">
        <f>SUM(Aizawl:Serchhip!AB448)</f>
        <v>0</v>
      </c>
      <c r="AC448" s="258"/>
      <c r="AD448" s="233" t="b">
        <f t="shared" si="199"/>
        <v>1</v>
      </c>
      <c r="AE448" s="233" t="b">
        <f t="shared" si="200"/>
        <v>1</v>
      </c>
    </row>
    <row r="449" spans="1:31">
      <c r="A449" s="258">
        <f t="shared" si="224"/>
        <v>26.270000000000003</v>
      </c>
      <c r="B449" s="258" t="s">
        <v>313</v>
      </c>
      <c r="C449" s="259">
        <f>SUM(Aizawl:Serchhip!C449)</f>
        <v>0</v>
      </c>
      <c r="D449" s="260">
        <f>SUM(Aizawl:Serchhip!D449)</f>
        <v>0</v>
      </c>
      <c r="E449" s="259">
        <f>SUM(Aizawl:Serchhip!E449)</f>
        <v>0</v>
      </c>
      <c r="F449" s="260">
        <f>SUM(Aizawl:Serchhip!F449)</f>
        <v>0</v>
      </c>
      <c r="G449" s="261" t="e">
        <f t="shared" si="197"/>
        <v>#DIV/0!</v>
      </c>
      <c r="H449" s="261" t="e">
        <f t="shared" si="198"/>
        <v>#DIV/0!</v>
      </c>
      <c r="I449" s="259"/>
      <c r="J449" s="260"/>
      <c r="K449" s="259">
        <f t="shared" si="221"/>
        <v>0</v>
      </c>
      <c r="L449" s="260">
        <f t="shared" si="221"/>
        <v>0</v>
      </c>
      <c r="M449" s="259">
        <f>SUM(Aizawl:Serchhip!M449)</f>
        <v>0</v>
      </c>
      <c r="N449" s="260">
        <f>SUM(Aizawl:Serchhip!N449)</f>
        <v>0</v>
      </c>
      <c r="O449" s="259"/>
      <c r="P449" s="259">
        <f>SUM(Aizawl:Serchhip!P449)</f>
        <v>0</v>
      </c>
      <c r="Q449" s="260">
        <f>SUM(Aizawl:Serchhip!Q449)</f>
        <v>0</v>
      </c>
      <c r="R449" s="259">
        <f t="shared" si="222"/>
        <v>0</v>
      </c>
      <c r="S449" s="260">
        <f t="shared" si="223"/>
        <v>0</v>
      </c>
      <c r="T449" s="259"/>
      <c r="U449" s="260"/>
      <c r="V449" s="259"/>
      <c r="W449" s="260"/>
      <c r="X449" s="259"/>
      <c r="Y449" s="259">
        <f>SUM(Aizawl:Serchhip!Y449)</f>
        <v>0</v>
      </c>
      <c r="Z449" s="259">
        <f>SUM(Aizawl:Serchhip!Z449)</f>
        <v>0</v>
      </c>
      <c r="AA449" s="259">
        <f>SUM(Aizawl:Serchhip!AA449)</f>
        <v>0</v>
      </c>
      <c r="AB449" s="260">
        <f>SUM(Aizawl:Serchhip!AB449)</f>
        <v>0</v>
      </c>
      <c r="AC449" s="258"/>
      <c r="AD449" s="233" t="b">
        <f t="shared" si="199"/>
        <v>1</v>
      </c>
      <c r="AE449" s="233" t="b">
        <f t="shared" si="200"/>
        <v>1</v>
      </c>
    </row>
    <row r="450" spans="1:31">
      <c r="A450" s="258">
        <f t="shared" si="224"/>
        <v>26.280000000000005</v>
      </c>
      <c r="B450" s="258" t="s">
        <v>314</v>
      </c>
      <c r="C450" s="259">
        <f>SUM(Aizawl:Serchhip!C450)</f>
        <v>0</v>
      </c>
      <c r="D450" s="260">
        <f>SUM(Aizawl:Serchhip!D450)</f>
        <v>0</v>
      </c>
      <c r="E450" s="259">
        <f>SUM(Aizawl:Serchhip!E450)</f>
        <v>0</v>
      </c>
      <c r="F450" s="260">
        <f>SUM(Aizawl:Serchhip!F450)</f>
        <v>0</v>
      </c>
      <c r="G450" s="261" t="e">
        <f t="shared" si="197"/>
        <v>#DIV/0!</v>
      </c>
      <c r="H450" s="261" t="e">
        <f t="shared" si="198"/>
        <v>#DIV/0!</v>
      </c>
      <c r="I450" s="259"/>
      <c r="J450" s="260"/>
      <c r="K450" s="259">
        <f t="shared" si="221"/>
        <v>0</v>
      </c>
      <c r="L450" s="260">
        <f t="shared" si="221"/>
        <v>0</v>
      </c>
      <c r="M450" s="259">
        <f>SUM(Aizawl:Serchhip!M450)</f>
        <v>0</v>
      </c>
      <c r="N450" s="260">
        <f>SUM(Aizawl:Serchhip!N450)</f>
        <v>0</v>
      </c>
      <c r="O450" s="259"/>
      <c r="P450" s="259">
        <f>SUM(Aizawl:Serchhip!P450)</f>
        <v>0</v>
      </c>
      <c r="Q450" s="260">
        <f>SUM(Aizawl:Serchhip!Q450)</f>
        <v>0</v>
      </c>
      <c r="R450" s="259">
        <f t="shared" si="222"/>
        <v>0</v>
      </c>
      <c r="S450" s="260">
        <f t="shared" si="223"/>
        <v>0</v>
      </c>
      <c r="T450" s="259"/>
      <c r="U450" s="260"/>
      <c r="V450" s="259"/>
      <c r="W450" s="260"/>
      <c r="X450" s="259"/>
      <c r="Y450" s="259">
        <f>SUM(Aizawl:Serchhip!Y450)</f>
        <v>0</v>
      </c>
      <c r="Z450" s="259">
        <f>SUM(Aizawl:Serchhip!Z450)</f>
        <v>0</v>
      </c>
      <c r="AA450" s="259">
        <f>SUM(Aizawl:Serchhip!AA450)</f>
        <v>0</v>
      </c>
      <c r="AB450" s="260">
        <f>SUM(Aizawl:Serchhip!AB450)</f>
        <v>0</v>
      </c>
      <c r="AC450" s="258"/>
      <c r="AD450" s="233" t="b">
        <f t="shared" si="199"/>
        <v>1</v>
      </c>
      <c r="AE450" s="233" t="b">
        <f t="shared" si="200"/>
        <v>1</v>
      </c>
    </row>
    <row r="451" spans="1:31" ht="30">
      <c r="A451" s="258">
        <f t="shared" si="224"/>
        <v>26.290000000000006</v>
      </c>
      <c r="B451" s="258" t="s">
        <v>70</v>
      </c>
      <c r="C451" s="259">
        <f>SUM(Aizawl:Serchhip!C451)</f>
        <v>0</v>
      </c>
      <c r="D451" s="260">
        <f>SUM(Aizawl:Serchhip!D451)</f>
        <v>0</v>
      </c>
      <c r="E451" s="259">
        <f>SUM(Aizawl:Serchhip!E451)</f>
        <v>0</v>
      </c>
      <c r="F451" s="260">
        <f>SUM(Aizawl:Serchhip!F451)</f>
        <v>0</v>
      </c>
      <c r="G451" s="261" t="e">
        <f t="shared" si="197"/>
        <v>#DIV/0!</v>
      </c>
      <c r="H451" s="261" t="e">
        <f t="shared" si="198"/>
        <v>#DIV/0!</v>
      </c>
      <c r="I451" s="259"/>
      <c r="J451" s="260"/>
      <c r="K451" s="259">
        <f t="shared" si="221"/>
        <v>0</v>
      </c>
      <c r="L451" s="260">
        <f t="shared" si="221"/>
        <v>0</v>
      </c>
      <c r="M451" s="259">
        <f>SUM(Aizawl:Serchhip!M451)</f>
        <v>0</v>
      </c>
      <c r="N451" s="260">
        <f>SUM(Aizawl:Serchhip!N451)</f>
        <v>0</v>
      </c>
      <c r="O451" s="259"/>
      <c r="P451" s="259">
        <f>SUM(Aizawl:Serchhip!P451)</f>
        <v>0</v>
      </c>
      <c r="Q451" s="260">
        <f>SUM(Aizawl:Serchhip!Q451)</f>
        <v>0</v>
      </c>
      <c r="R451" s="259">
        <f t="shared" si="222"/>
        <v>0</v>
      </c>
      <c r="S451" s="260">
        <f t="shared" si="223"/>
        <v>0</v>
      </c>
      <c r="T451" s="259"/>
      <c r="U451" s="260"/>
      <c r="V451" s="259"/>
      <c r="W451" s="260"/>
      <c r="X451" s="259"/>
      <c r="Y451" s="259">
        <f>SUM(Aizawl:Serchhip!Y451)</f>
        <v>0</v>
      </c>
      <c r="Z451" s="259">
        <f>SUM(Aizawl:Serchhip!Z451)</f>
        <v>0</v>
      </c>
      <c r="AA451" s="259">
        <f>SUM(Aizawl:Serchhip!AA451)</f>
        <v>0</v>
      </c>
      <c r="AB451" s="260">
        <f>SUM(Aizawl:Serchhip!AB451)</f>
        <v>0</v>
      </c>
      <c r="AC451" s="258"/>
      <c r="AD451" s="233" t="b">
        <f t="shared" si="199"/>
        <v>1</v>
      </c>
      <c r="AE451" s="233" t="b">
        <f t="shared" si="200"/>
        <v>1</v>
      </c>
    </row>
    <row r="452" spans="1:31" ht="30">
      <c r="A452" s="258">
        <f t="shared" si="224"/>
        <v>26.300000000000008</v>
      </c>
      <c r="B452" s="258" t="s">
        <v>71</v>
      </c>
      <c r="C452" s="259">
        <f>SUM(Aizawl:Serchhip!C452)</f>
        <v>0</v>
      </c>
      <c r="D452" s="260">
        <f>SUM(Aizawl:Serchhip!D452)</f>
        <v>0</v>
      </c>
      <c r="E452" s="259">
        <f>SUM(Aizawl:Serchhip!E452)</f>
        <v>0</v>
      </c>
      <c r="F452" s="260">
        <f>SUM(Aizawl:Serchhip!F452)</f>
        <v>0</v>
      </c>
      <c r="G452" s="261" t="e">
        <f t="shared" si="197"/>
        <v>#DIV/0!</v>
      </c>
      <c r="H452" s="261" t="e">
        <f t="shared" si="198"/>
        <v>#DIV/0!</v>
      </c>
      <c r="I452" s="259"/>
      <c r="J452" s="260"/>
      <c r="K452" s="259">
        <f t="shared" si="221"/>
        <v>0</v>
      </c>
      <c r="L452" s="260">
        <f t="shared" si="221"/>
        <v>0</v>
      </c>
      <c r="M452" s="259">
        <f>SUM(Aizawl:Serchhip!M452)</f>
        <v>0</v>
      </c>
      <c r="N452" s="260">
        <f>SUM(Aizawl:Serchhip!N452)</f>
        <v>0</v>
      </c>
      <c r="O452" s="259"/>
      <c r="P452" s="259">
        <f>SUM(Aizawl:Serchhip!P452)</f>
        <v>0</v>
      </c>
      <c r="Q452" s="260">
        <f>SUM(Aizawl:Serchhip!Q452)</f>
        <v>0</v>
      </c>
      <c r="R452" s="259">
        <f t="shared" si="222"/>
        <v>0</v>
      </c>
      <c r="S452" s="260">
        <f t="shared" si="223"/>
        <v>0</v>
      </c>
      <c r="T452" s="259"/>
      <c r="U452" s="260"/>
      <c r="V452" s="259"/>
      <c r="W452" s="260"/>
      <c r="X452" s="259"/>
      <c r="Y452" s="259">
        <f>SUM(Aizawl:Serchhip!Y452)</f>
        <v>0</v>
      </c>
      <c r="Z452" s="259">
        <f>SUM(Aizawl:Serchhip!Z452)</f>
        <v>0</v>
      </c>
      <c r="AA452" s="259">
        <f>SUM(Aizawl:Serchhip!AA452)</f>
        <v>0</v>
      </c>
      <c r="AB452" s="260">
        <f>SUM(Aizawl:Serchhip!AB452)</f>
        <v>0</v>
      </c>
      <c r="AC452" s="258"/>
      <c r="AD452" s="233" t="b">
        <f t="shared" si="199"/>
        <v>1</v>
      </c>
      <c r="AE452" s="233" t="b">
        <f t="shared" si="200"/>
        <v>1</v>
      </c>
    </row>
    <row r="453" spans="1:31">
      <c r="A453" s="258">
        <f t="shared" si="224"/>
        <v>26.310000000000009</v>
      </c>
      <c r="B453" s="258" t="s">
        <v>293</v>
      </c>
      <c r="C453" s="259">
        <f>SUM(Aizawl:Serchhip!C453)</f>
        <v>0</v>
      </c>
      <c r="D453" s="260">
        <f>SUM(Aizawl:Serchhip!D453)</f>
        <v>0</v>
      </c>
      <c r="E453" s="259">
        <f>SUM(Aizawl:Serchhip!E453)</f>
        <v>0</v>
      </c>
      <c r="F453" s="260">
        <f>SUM(Aizawl:Serchhip!F453)</f>
        <v>0</v>
      </c>
      <c r="G453" s="261" t="e">
        <f t="shared" si="197"/>
        <v>#DIV/0!</v>
      </c>
      <c r="H453" s="261" t="e">
        <f t="shared" si="198"/>
        <v>#DIV/0!</v>
      </c>
      <c r="I453" s="259"/>
      <c r="J453" s="260"/>
      <c r="K453" s="259">
        <f t="shared" si="221"/>
        <v>0</v>
      </c>
      <c r="L453" s="260">
        <f t="shared" si="221"/>
        <v>0</v>
      </c>
      <c r="M453" s="259">
        <f>SUM(Aizawl:Serchhip!M453)</f>
        <v>0</v>
      </c>
      <c r="N453" s="260">
        <f>SUM(Aizawl:Serchhip!N453)</f>
        <v>0</v>
      </c>
      <c r="O453" s="259"/>
      <c r="P453" s="259">
        <f>SUM(Aizawl:Serchhip!P453)</f>
        <v>0</v>
      </c>
      <c r="Q453" s="260">
        <f>SUM(Aizawl:Serchhip!Q453)</f>
        <v>0</v>
      </c>
      <c r="R453" s="259">
        <f t="shared" si="222"/>
        <v>0</v>
      </c>
      <c r="S453" s="260">
        <f t="shared" si="223"/>
        <v>0</v>
      </c>
      <c r="T453" s="259"/>
      <c r="U453" s="260"/>
      <c r="V453" s="259"/>
      <c r="W453" s="260"/>
      <c r="X453" s="259"/>
      <c r="Y453" s="259">
        <f>SUM(Aizawl:Serchhip!Y453)</f>
        <v>0</v>
      </c>
      <c r="Z453" s="259">
        <f>SUM(Aizawl:Serchhip!Z453)</f>
        <v>0</v>
      </c>
      <c r="AA453" s="259">
        <f>SUM(Aizawl:Serchhip!AA453)</f>
        <v>0</v>
      </c>
      <c r="AB453" s="260">
        <f>SUM(Aizawl:Serchhip!AB453)</f>
        <v>0</v>
      </c>
      <c r="AC453" s="258"/>
      <c r="AD453" s="233" t="b">
        <f t="shared" si="199"/>
        <v>1</v>
      </c>
      <c r="AE453" s="233" t="b">
        <f t="shared" si="200"/>
        <v>1</v>
      </c>
    </row>
    <row r="454" spans="1:31">
      <c r="A454" s="258">
        <f t="shared" si="224"/>
        <v>26.320000000000011</v>
      </c>
      <c r="B454" s="258" t="s">
        <v>36</v>
      </c>
      <c r="C454" s="259">
        <f>SUM(Aizawl:Serchhip!C454)</f>
        <v>0</v>
      </c>
      <c r="D454" s="260">
        <f>SUM(Aizawl:Serchhip!D454)</f>
        <v>0</v>
      </c>
      <c r="E454" s="259">
        <f>SUM(Aizawl:Serchhip!E454)</f>
        <v>0</v>
      </c>
      <c r="F454" s="260">
        <f>SUM(Aizawl:Serchhip!F454)</f>
        <v>0</v>
      </c>
      <c r="G454" s="261" t="e">
        <f t="shared" si="197"/>
        <v>#DIV/0!</v>
      </c>
      <c r="H454" s="261" t="e">
        <f t="shared" si="198"/>
        <v>#DIV/0!</v>
      </c>
      <c r="I454" s="259"/>
      <c r="J454" s="260"/>
      <c r="K454" s="259">
        <f t="shared" si="221"/>
        <v>0</v>
      </c>
      <c r="L454" s="260">
        <f t="shared" si="221"/>
        <v>0</v>
      </c>
      <c r="M454" s="259">
        <f>SUM(Aizawl:Serchhip!M454)</f>
        <v>0</v>
      </c>
      <c r="N454" s="260">
        <f>SUM(Aizawl:Serchhip!N454)</f>
        <v>0</v>
      </c>
      <c r="O454" s="259"/>
      <c r="P454" s="259">
        <f>SUM(Aizawl:Serchhip!P454)</f>
        <v>0</v>
      </c>
      <c r="Q454" s="260">
        <f>SUM(Aizawl:Serchhip!Q454)</f>
        <v>0</v>
      </c>
      <c r="R454" s="259">
        <f t="shared" si="222"/>
        <v>0</v>
      </c>
      <c r="S454" s="260">
        <f t="shared" si="223"/>
        <v>0</v>
      </c>
      <c r="T454" s="259"/>
      <c r="U454" s="260"/>
      <c r="V454" s="259"/>
      <c r="W454" s="260"/>
      <c r="X454" s="259"/>
      <c r="Y454" s="259">
        <f>SUM(Aizawl:Serchhip!Y454)</f>
        <v>0</v>
      </c>
      <c r="Z454" s="259">
        <f>SUM(Aizawl:Serchhip!Z454)</f>
        <v>0</v>
      </c>
      <c r="AA454" s="259">
        <f>SUM(Aizawl:Serchhip!AA454)</f>
        <v>0</v>
      </c>
      <c r="AB454" s="260">
        <f>SUM(Aizawl:Serchhip!AB454)</f>
        <v>0</v>
      </c>
      <c r="AC454" s="258"/>
      <c r="AD454" s="233" t="b">
        <f t="shared" si="199"/>
        <v>1</v>
      </c>
      <c r="AE454" s="233" t="b">
        <f t="shared" si="200"/>
        <v>1</v>
      </c>
    </row>
    <row r="455" spans="1:31" s="307" customFormat="1">
      <c r="A455" s="303"/>
      <c r="B455" s="303" t="s">
        <v>315</v>
      </c>
      <c r="C455" s="304">
        <f>SUM(C446:C454)</f>
        <v>0</v>
      </c>
      <c r="D455" s="305">
        <f>SUM(D446:D454)</f>
        <v>0</v>
      </c>
      <c r="E455" s="304">
        <f>SUM(E446:E454)</f>
        <v>0</v>
      </c>
      <c r="F455" s="305">
        <f>SUM(F446:F454)</f>
        <v>0</v>
      </c>
      <c r="G455" s="306" t="e">
        <f t="shared" si="197"/>
        <v>#DIV/0!</v>
      </c>
      <c r="H455" s="306" t="e">
        <f t="shared" si="198"/>
        <v>#DIV/0!</v>
      </c>
      <c r="I455" s="304">
        <f t="shared" ref="I455:J512" si="225">C455-E455</f>
        <v>0</v>
      </c>
      <c r="J455" s="305">
        <f t="shared" si="225"/>
        <v>0</v>
      </c>
      <c r="K455" s="304">
        <f>SUM(K446:K454)</f>
        <v>0</v>
      </c>
      <c r="L455" s="305">
        <f>SUM(L446:L454)</f>
        <v>0</v>
      </c>
      <c r="M455" s="304">
        <f>SUM(M446:M454)</f>
        <v>0</v>
      </c>
      <c r="N455" s="305">
        <f>SUM(N446:N454)</f>
        <v>0</v>
      </c>
      <c r="O455" s="304"/>
      <c r="P455" s="304">
        <f>SUM(P446:P454)</f>
        <v>0</v>
      </c>
      <c r="Q455" s="305">
        <f>SUM(Q446:Q454)</f>
        <v>0</v>
      </c>
      <c r="R455" s="304">
        <f>SUM(R446:R454)</f>
        <v>0</v>
      </c>
      <c r="S455" s="305">
        <f>SUM([32]Aizawl:Serchhip!S455)</f>
        <v>0</v>
      </c>
      <c r="T455" s="304">
        <f>SUM(T446:T454)</f>
        <v>0</v>
      </c>
      <c r="U455" s="305">
        <f>SUM(U446:U454)</f>
        <v>0</v>
      </c>
      <c r="V455" s="304">
        <f>SUM(V446:V454)</f>
        <v>0</v>
      </c>
      <c r="W455" s="305">
        <f>SUM(W446:W454)</f>
        <v>0</v>
      </c>
      <c r="X455" s="304"/>
      <c r="Y455" s="304">
        <f>SUM(Y446:Y454)</f>
        <v>0</v>
      </c>
      <c r="Z455" s="305">
        <f>SUM(Z446:Z454)</f>
        <v>0</v>
      </c>
      <c r="AA455" s="304">
        <f>SUM(AA446:AA454)</f>
        <v>0</v>
      </c>
      <c r="AB455" s="305">
        <f>SUM([32]Aizawl:Serchhip!AB455)</f>
        <v>0</v>
      </c>
      <c r="AC455" s="303"/>
      <c r="AD455" s="233" t="b">
        <f t="shared" si="199"/>
        <v>1</v>
      </c>
      <c r="AE455" s="233" t="b">
        <f t="shared" si="200"/>
        <v>1</v>
      </c>
    </row>
    <row r="456" spans="1:31" s="307" customFormat="1">
      <c r="A456" s="303"/>
      <c r="B456" s="303" t="s">
        <v>316</v>
      </c>
      <c r="C456" s="304"/>
      <c r="D456" s="305"/>
      <c r="E456" s="304"/>
      <c r="F456" s="305"/>
      <c r="G456" s="261"/>
      <c r="H456" s="261"/>
      <c r="I456" s="304"/>
      <c r="J456" s="305"/>
      <c r="K456" s="304"/>
      <c r="L456" s="305"/>
      <c r="M456" s="304"/>
      <c r="N456" s="305"/>
      <c r="O456" s="304"/>
      <c r="P456" s="304"/>
      <c r="Q456" s="305"/>
      <c r="R456" s="304"/>
      <c r="S456" s="305"/>
      <c r="T456" s="304"/>
      <c r="U456" s="305"/>
      <c r="V456" s="304"/>
      <c r="W456" s="305"/>
      <c r="X456" s="304"/>
      <c r="Y456" s="304"/>
      <c r="Z456" s="305"/>
      <c r="AA456" s="304"/>
      <c r="AB456" s="305"/>
      <c r="AC456" s="303"/>
      <c r="AD456" s="233" t="b">
        <f t="shared" ref="AD456:AD519" si="226">X456*Y456=Z456</f>
        <v>1</v>
      </c>
      <c r="AE456" s="233" t="b">
        <f t="shared" ref="AE456:AE519" si="227">U456+W456+Z456=AB456</f>
        <v>1</v>
      </c>
    </row>
    <row r="457" spans="1:31">
      <c r="A457" s="258">
        <v>26.33</v>
      </c>
      <c r="B457" s="258" t="s">
        <v>75</v>
      </c>
      <c r="C457" s="259">
        <f>SUM(Aizawl:Serchhip!C457)</f>
        <v>0</v>
      </c>
      <c r="D457" s="260">
        <f>SUM(Aizawl:Serchhip!D457)</f>
        <v>0</v>
      </c>
      <c r="E457" s="259">
        <f>SUM(Aizawl:Serchhip!E457)</f>
        <v>0</v>
      </c>
      <c r="F457" s="260">
        <f>SUM(Aizawl:Serchhip!F457)</f>
        <v>0</v>
      </c>
      <c r="G457" s="261" t="e">
        <f t="shared" ref="G457:G518" si="228">E457/C457</f>
        <v>#DIV/0!</v>
      </c>
      <c r="H457" s="261" t="e">
        <f t="shared" ref="H457:H518" si="229">F457/D457</f>
        <v>#DIV/0!</v>
      </c>
      <c r="I457" s="259">
        <f t="shared" si="225"/>
        <v>0</v>
      </c>
      <c r="J457" s="260">
        <f t="shared" si="225"/>
        <v>0</v>
      </c>
      <c r="K457" s="259"/>
      <c r="L457" s="260"/>
      <c r="M457" s="259"/>
      <c r="N457" s="260"/>
      <c r="O457" s="259"/>
      <c r="P457" s="259">
        <f>SUM(Aizawl:Serchhip!P457)</f>
        <v>0</v>
      </c>
      <c r="Q457" s="260">
        <f>SUM(Aizawl:Serchhip!Q457)</f>
        <v>0</v>
      </c>
      <c r="R457" s="259">
        <f t="shared" ref="R457:S459" si="230">K457+M457+P457</f>
        <v>0</v>
      </c>
      <c r="S457" s="260">
        <f t="shared" si="230"/>
        <v>0</v>
      </c>
      <c r="T457" s="259"/>
      <c r="U457" s="260"/>
      <c r="V457" s="259"/>
      <c r="W457" s="260"/>
      <c r="X457" s="259"/>
      <c r="Y457" s="259">
        <f>SUM(Aizawl:Serchhip!Y457)</f>
        <v>0</v>
      </c>
      <c r="Z457" s="259">
        <f>SUM(Aizawl:Serchhip!Z457)</f>
        <v>0</v>
      </c>
      <c r="AA457" s="259">
        <f>SUM(Aizawl:Serchhip!AA457)</f>
        <v>0</v>
      </c>
      <c r="AB457" s="260">
        <f>SUM(Aizawl:Serchhip!AB457)</f>
        <v>0</v>
      </c>
      <c r="AC457" s="258"/>
      <c r="AD457" s="233" t="b">
        <f t="shared" si="226"/>
        <v>1</v>
      </c>
      <c r="AE457" s="233" t="b">
        <f t="shared" si="227"/>
        <v>1</v>
      </c>
    </row>
    <row r="458" spans="1:31">
      <c r="A458" s="258">
        <f>+A457+0.01</f>
        <v>26.34</v>
      </c>
      <c r="B458" s="258" t="s">
        <v>40</v>
      </c>
      <c r="C458" s="259">
        <f>SUM(Aizawl:Serchhip!C458)</f>
        <v>0</v>
      </c>
      <c r="D458" s="260">
        <f>SUM(Aizawl:Serchhip!D458)</f>
        <v>0</v>
      </c>
      <c r="E458" s="259">
        <f>SUM(Aizawl:Serchhip!E458)</f>
        <v>0</v>
      </c>
      <c r="F458" s="260">
        <f>SUM(Aizawl:Serchhip!F458)</f>
        <v>0</v>
      </c>
      <c r="G458" s="261" t="e">
        <f t="shared" si="228"/>
        <v>#DIV/0!</v>
      </c>
      <c r="H458" s="261" t="e">
        <f t="shared" si="229"/>
        <v>#DIV/0!</v>
      </c>
      <c r="I458" s="259">
        <f t="shared" si="225"/>
        <v>0</v>
      </c>
      <c r="J458" s="260">
        <f t="shared" si="225"/>
        <v>0</v>
      </c>
      <c r="K458" s="259"/>
      <c r="L458" s="260"/>
      <c r="M458" s="259"/>
      <c r="N458" s="260"/>
      <c r="O458" s="259"/>
      <c r="P458" s="259">
        <f>SUM(Aizawl:Serchhip!P458)</f>
        <v>0</v>
      </c>
      <c r="Q458" s="260">
        <f>SUM(Aizawl:Serchhip!Q458)</f>
        <v>0</v>
      </c>
      <c r="R458" s="259">
        <f t="shared" si="230"/>
        <v>0</v>
      </c>
      <c r="S458" s="260">
        <f t="shared" si="230"/>
        <v>0</v>
      </c>
      <c r="T458" s="259"/>
      <c r="U458" s="260"/>
      <c r="V458" s="259"/>
      <c r="W458" s="260"/>
      <c r="X458" s="259"/>
      <c r="Y458" s="259">
        <f>SUM(Aizawl:Serchhip!Y458)</f>
        <v>0</v>
      </c>
      <c r="Z458" s="259">
        <f>SUM(Aizawl:Serchhip!Z458)</f>
        <v>0</v>
      </c>
      <c r="AA458" s="259">
        <f>SUM(Aizawl:Serchhip!AA458)</f>
        <v>0</v>
      </c>
      <c r="AB458" s="260">
        <f>SUM(Aizawl:Serchhip!AB458)</f>
        <v>0</v>
      </c>
      <c r="AC458" s="258"/>
      <c r="AD458" s="233" t="b">
        <f t="shared" si="226"/>
        <v>1</v>
      </c>
      <c r="AE458" s="233" t="b">
        <f t="shared" si="227"/>
        <v>1</v>
      </c>
    </row>
    <row r="459" spans="1:31" ht="30">
      <c r="A459" s="258">
        <f>+A458+0.01</f>
        <v>26.35</v>
      </c>
      <c r="B459" s="258" t="s">
        <v>317</v>
      </c>
      <c r="C459" s="259">
        <f>SUM(Aizawl:Serchhip!C459)</f>
        <v>0</v>
      </c>
      <c r="D459" s="260">
        <f>SUM(Aizawl:Serchhip!D459)</f>
        <v>0</v>
      </c>
      <c r="E459" s="259">
        <f>SUM(Aizawl:Serchhip!E459)</f>
        <v>0</v>
      </c>
      <c r="F459" s="260">
        <f>SUM(Aizawl:Serchhip!F459)</f>
        <v>0</v>
      </c>
      <c r="G459" s="261" t="e">
        <f t="shared" si="228"/>
        <v>#DIV/0!</v>
      </c>
      <c r="H459" s="261" t="e">
        <f t="shared" si="229"/>
        <v>#DIV/0!</v>
      </c>
      <c r="I459" s="259">
        <f t="shared" si="225"/>
        <v>0</v>
      </c>
      <c r="J459" s="260">
        <f t="shared" si="225"/>
        <v>0</v>
      </c>
      <c r="K459" s="259"/>
      <c r="L459" s="260"/>
      <c r="M459" s="259"/>
      <c r="N459" s="260"/>
      <c r="O459" s="259"/>
      <c r="P459" s="259">
        <f>SUM(Aizawl:Serchhip!P459)</f>
        <v>0</v>
      </c>
      <c r="Q459" s="260">
        <f>SUM(Aizawl:Serchhip!Q459)</f>
        <v>0</v>
      </c>
      <c r="R459" s="259">
        <f t="shared" si="230"/>
        <v>0</v>
      </c>
      <c r="S459" s="260">
        <f t="shared" si="230"/>
        <v>0</v>
      </c>
      <c r="T459" s="259"/>
      <c r="U459" s="260"/>
      <c r="V459" s="259"/>
      <c r="W459" s="260"/>
      <c r="X459" s="259"/>
      <c r="Y459" s="259">
        <f>SUM(Aizawl:Serchhip!Y459)</f>
        <v>0</v>
      </c>
      <c r="Z459" s="259">
        <f>SUM(Aizawl:Serchhip!Z459)</f>
        <v>0</v>
      </c>
      <c r="AA459" s="259">
        <f>SUM(Aizawl:Serchhip!AA459)</f>
        <v>0</v>
      </c>
      <c r="AB459" s="260">
        <f>SUM(Aizawl:Serchhip!AB459)</f>
        <v>0</v>
      </c>
      <c r="AC459" s="258"/>
      <c r="AD459" s="233" t="b">
        <f t="shared" si="226"/>
        <v>1</v>
      </c>
      <c r="AE459" s="233" t="b">
        <f t="shared" si="227"/>
        <v>1</v>
      </c>
    </row>
    <row r="460" spans="1:31">
      <c r="A460" s="258">
        <f>+A459+0.01</f>
        <v>26.360000000000003</v>
      </c>
      <c r="B460" s="258" t="s">
        <v>77</v>
      </c>
      <c r="C460" s="259"/>
      <c r="D460" s="260"/>
      <c r="E460" s="259"/>
      <c r="F460" s="260"/>
      <c r="G460" s="261"/>
      <c r="H460" s="261"/>
      <c r="I460" s="259"/>
      <c r="J460" s="260"/>
      <c r="K460" s="259"/>
      <c r="L460" s="260"/>
      <c r="M460" s="259"/>
      <c r="N460" s="260"/>
      <c r="O460" s="259"/>
      <c r="P460" s="259"/>
      <c r="Q460" s="260"/>
      <c r="R460" s="259"/>
      <c r="S460" s="260"/>
      <c r="T460" s="259"/>
      <c r="U460" s="260"/>
      <c r="V460" s="259"/>
      <c r="W460" s="260"/>
      <c r="X460" s="259"/>
      <c r="Y460" s="259">
        <f>SUM(Aizawl:Serchhip!Y460)</f>
        <v>0</v>
      </c>
      <c r="Z460" s="259">
        <f>SUM(Aizawl:Serchhip!Z460)</f>
        <v>0</v>
      </c>
      <c r="AA460" s="259">
        <f>SUM(Aizawl:Serchhip!AA460)</f>
        <v>0</v>
      </c>
      <c r="AB460" s="260">
        <f>SUM(Aizawl:Serchhip!AB460)</f>
        <v>0</v>
      </c>
      <c r="AC460" s="258"/>
      <c r="AD460" s="233" t="b">
        <f t="shared" si="226"/>
        <v>1</v>
      </c>
      <c r="AE460" s="233" t="b">
        <f t="shared" si="227"/>
        <v>1</v>
      </c>
    </row>
    <row r="461" spans="1:31">
      <c r="A461" s="258" t="s">
        <v>43</v>
      </c>
      <c r="B461" s="258" t="s">
        <v>44</v>
      </c>
      <c r="C461" s="259">
        <f>SUM(Aizawl:Serchhip!C461)</f>
        <v>0</v>
      </c>
      <c r="D461" s="260">
        <f>SUM(Aizawl:Serchhip!D461)</f>
        <v>0</v>
      </c>
      <c r="E461" s="259">
        <f>SUM(Aizawl:Serchhip!E461)</f>
        <v>0</v>
      </c>
      <c r="F461" s="260">
        <f>SUM(Aizawl:Serchhip!F461)</f>
        <v>0</v>
      </c>
      <c r="G461" s="261" t="e">
        <f t="shared" si="228"/>
        <v>#DIV/0!</v>
      </c>
      <c r="H461" s="261" t="e">
        <f t="shared" si="229"/>
        <v>#DIV/0!</v>
      </c>
      <c r="I461" s="259">
        <f t="shared" si="225"/>
        <v>0</v>
      </c>
      <c r="J461" s="260">
        <f t="shared" si="225"/>
        <v>0</v>
      </c>
      <c r="K461" s="259"/>
      <c r="L461" s="260"/>
      <c r="M461" s="259"/>
      <c r="N461" s="260"/>
      <c r="O461" s="259"/>
      <c r="P461" s="259">
        <f>SUM(Aizawl:Serchhip!P461)</f>
        <v>0</v>
      </c>
      <c r="Q461" s="260">
        <f>SUM(Aizawl:Serchhip!Q461)</f>
        <v>0</v>
      </c>
      <c r="R461" s="259">
        <f t="shared" ref="R461:R477" si="231">K461+M461+P461</f>
        <v>0</v>
      </c>
      <c r="S461" s="260">
        <f t="shared" ref="S461:S477" si="232">L461+N461+Q461</f>
        <v>0</v>
      </c>
      <c r="T461" s="259"/>
      <c r="U461" s="260"/>
      <c r="V461" s="259"/>
      <c r="W461" s="260"/>
      <c r="X461" s="259"/>
      <c r="Y461" s="259">
        <f>SUM(Aizawl:Serchhip!Y461)</f>
        <v>0</v>
      </c>
      <c r="Z461" s="259">
        <f>SUM(Aizawl:Serchhip!Z461)</f>
        <v>0</v>
      </c>
      <c r="AA461" s="259">
        <f>SUM(Aizawl:Serchhip!AA461)</f>
        <v>0</v>
      </c>
      <c r="AB461" s="260">
        <f>SUM(Aizawl:Serchhip!AB461)</f>
        <v>0</v>
      </c>
      <c r="AC461" s="258"/>
      <c r="AD461" s="233" t="b">
        <f t="shared" si="226"/>
        <v>1</v>
      </c>
      <c r="AE461" s="233" t="b">
        <f t="shared" si="227"/>
        <v>1</v>
      </c>
    </row>
    <row r="462" spans="1:31" ht="30">
      <c r="A462" s="258" t="s">
        <v>45</v>
      </c>
      <c r="B462" s="258" t="s">
        <v>46</v>
      </c>
      <c r="C462" s="259">
        <f>SUM(Aizawl:Serchhip!C462)</f>
        <v>0</v>
      </c>
      <c r="D462" s="260">
        <f>SUM(Aizawl:Serchhip!D462)</f>
        <v>0</v>
      </c>
      <c r="E462" s="259">
        <f>SUM(Aizawl:Serchhip!E462)</f>
        <v>0</v>
      </c>
      <c r="F462" s="260">
        <f>SUM(Aizawl:Serchhip!F462)</f>
        <v>0</v>
      </c>
      <c r="G462" s="261" t="e">
        <f t="shared" si="228"/>
        <v>#DIV/0!</v>
      </c>
      <c r="H462" s="261" t="e">
        <f t="shared" si="229"/>
        <v>#DIV/0!</v>
      </c>
      <c r="I462" s="259">
        <f t="shared" si="225"/>
        <v>0</v>
      </c>
      <c r="J462" s="260">
        <f t="shared" si="225"/>
        <v>0</v>
      </c>
      <c r="K462" s="259"/>
      <c r="L462" s="260"/>
      <c r="M462" s="259"/>
      <c r="N462" s="260"/>
      <c r="O462" s="259"/>
      <c r="P462" s="259">
        <f>SUM(Aizawl:Serchhip!P462)</f>
        <v>0</v>
      </c>
      <c r="Q462" s="260">
        <f>SUM(Aizawl:Serchhip!Q462)</f>
        <v>0</v>
      </c>
      <c r="R462" s="259">
        <f t="shared" si="231"/>
        <v>0</v>
      </c>
      <c r="S462" s="260">
        <f t="shared" si="232"/>
        <v>0</v>
      </c>
      <c r="T462" s="259"/>
      <c r="U462" s="260"/>
      <c r="V462" s="259"/>
      <c r="W462" s="260"/>
      <c r="X462" s="259"/>
      <c r="Y462" s="259">
        <f>SUM(Aizawl:Serchhip!Y462)</f>
        <v>0</v>
      </c>
      <c r="Z462" s="259">
        <f>SUM(Aizawl:Serchhip!Z462)</f>
        <v>0</v>
      </c>
      <c r="AA462" s="259">
        <f>SUM(Aizawl:Serchhip!AA462)</f>
        <v>0</v>
      </c>
      <c r="AB462" s="260">
        <f>SUM(Aizawl:Serchhip!AB462)</f>
        <v>0</v>
      </c>
      <c r="AC462" s="258"/>
      <c r="AD462" s="233" t="b">
        <f t="shared" si="226"/>
        <v>1</v>
      </c>
      <c r="AE462" s="233" t="b">
        <f t="shared" si="227"/>
        <v>1</v>
      </c>
    </row>
    <row r="463" spans="1:31" ht="45">
      <c r="A463" s="258" t="s">
        <v>47</v>
      </c>
      <c r="B463" s="258" t="s">
        <v>48</v>
      </c>
      <c r="C463" s="259">
        <f>SUM(Aizawl:Serchhip!C463)</f>
        <v>0</v>
      </c>
      <c r="D463" s="260">
        <f>SUM(Aizawl:Serchhip!D463)</f>
        <v>0</v>
      </c>
      <c r="E463" s="259">
        <f>SUM(Aizawl:Serchhip!E463)</f>
        <v>0</v>
      </c>
      <c r="F463" s="260">
        <f>SUM(Aizawl:Serchhip!F463)</f>
        <v>0</v>
      </c>
      <c r="G463" s="261" t="e">
        <f t="shared" si="228"/>
        <v>#DIV/0!</v>
      </c>
      <c r="H463" s="261" t="e">
        <f t="shared" si="229"/>
        <v>#DIV/0!</v>
      </c>
      <c r="I463" s="259">
        <f t="shared" si="225"/>
        <v>0</v>
      </c>
      <c r="J463" s="260">
        <f t="shared" si="225"/>
        <v>0</v>
      </c>
      <c r="K463" s="259"/>
      <c r="L463" s="260"/>
      <c r="M463" s="259"/>
      <c r="N463" s="260"/>
      <c r="O463" s="259"/>
      <c r="P463" s="259">
        <f>SUM(Aizawl:Serchhip!P463)</f>
        <v>0</v>
      </c>
      <c r="Q463" s="260">
        <f>SUM(Aizawl:Serchhip!Q463)</f>
        <v>0</v>
      </c>
      <c r="R463" s="259">
        <f t="shared" si="231"/>
        <v>0</v>
      </c>
      <c r="S463" s="260">
        <f t="shared" si="232"/>
        <v>0</v>
      </c>
      <c r="T463" s="259"/>
      <c r="U463" s="260"/>
      <c r="V463" s="259"/>
      <c r="W463" s="260"/>
      <c r="X463" s="259"/>
      <c r="Y463" s="259">
        <f>SUM(Aizawl:Serchhip!Y463)</f>
        <v>0</v>
      </c>
      <c r="Z463" s="259">
        <f>SUM(Aizawl:Serchhip!Z463)</f>
        <v>0</v>
      </c>
      <c r="AA463" s="259">
        <f>SUM(Aizawl:Serchhip!AA463)</f>
        <v>0</v>
      </c>
      <c r="AB463" s="260">
        <f>SUM(Aizawl:Serchhip!AB463)</f>
        <v>0</v>
      </c>
      <c r="AC463" s="258"/>
      <c r="AD463" s="233" t="b">
        <f t="shared" si="226"/>
        <v>1</v>
      </c>
      <c r="AE463" s="233" t="b">
        <f t="shared" si="227"/>
        <v>1</v>
      </c>
    </row>
    <row r="464" spans="1:31" ht="30">
      <c r="A464" s="258" t="s">
        <v>49</v>
      </c>
      <c r="B464" s="258" t="s">
        <v>50</v>
      </c>
      <c r="C464" s="259">
        <f>SUM(Aizawl:Serchhip!C464)</f>
        <v>0</v>
      </c>
      <c r="D464" s="260">
        <f>SUM(Aizawl:Serchhip!D464)</f>
        <v>0</v>
      </c>
      <c r="E464" s="259">
        <f>SUM(Aizawl:Serchhip!E464)</f>
        <v>0</v>
      </c>
      <c r="F464" s="260">
        <f>SUM(Aizawl:Serchhip!F464)</f>
        <v>0</v>
      </c>
      <c r="G464" s="261" t="e">
        <f t="shared" si="228"/>
        <v>#DIV/0!</v>
      </c>
      <c r="H464" s="261" t="e">
        <f t="shared" si="229"/>
        <v>#DIV/0!</v>
      </c>
      <c r="I464" s="259">
        <f t="shared" si="225"/>
        <v>0</v>
      </c>
      <c r="J464" s="260">
        <f t="shared" si="225"/>
        <v>0</v>
      </c>
      <c r="K464" s="259"/>
      <c r="L464" s="260"/>
      <c r="M464" s="259"/>
      <c r="N464" s="260"/>
      <c r="O464" s="259"/>
      <c r="P464" s="259">
        <f>SUM(Aizawl:Serchhip!P464)</f>
        <v>0</v>
      </c>
      <c r="Q464" s="260">
        <f>SUM(Aizawl:Serchhip!Q464)</f>
        <v>0</v>
      </c>
      <c r="R464" s="259">
        <f t="shared" si="231"/>
        <v>0</v>
      </c>
      <c r="S464" s="260">
        <f t="shared" si="232"/>
        <v>0</v>
      </c>
      <c r="T464" s="259"/>
      <c r="U464" s="260"/>
      <c r="V464" s="259"/>
      <c r="W464" s="260"/>
      <c r="X464" s="259"/>
      <c r="Y464" s="259">
        <f>SUM(Aizawl:Serchhip!Y464)</f>
        <v>0</v>
      </c>
      <c r="Z464" s="259">
        <f>SUM(Aizawl:Serchhip!Z464)</f>
        <v>0</v>
      </c>
      <c r="AA464" s="259">
        <f>SUM(Aizawl:Serchhip!AA464)</f>
        <v>0</v>
      </c>
      <c r="AB464" s="260">
        <f>SUM(Aizawl:Serchhip!AB464)</f>
        <v>0</v>
      </c>
      <c r="AC464" s="258"/>
      <c r="AD464" s="233" t="b">
        <f t="shared" si="226"/>
        <v>1</v>
      </c>
      <c r="AE464" s="233" t="b">
        <f t="shared" si="227"/>
        <v>1</v>
      </c>
    </row>
    <row r="465" spans="1:31" ht="30">
      <c r="A465" s="258" t="s">
        <v>51</v>
      </c>
      <c r="B465" s="258" t="s">
        <v>52</v>
      </c>
      <c r="C465" s="259">
        <f>SUM(Aizawl:Serchhip!C465)</f>
        <v>0</v>
      </c>
      <c r="D465" s="260">
        <f>SUM(Aizawl:Serchhip!D465)</f>
        <v>0</v>
      </c>
      <c r="E465" s="259">
        <f>SUM(Aizawl:Serchhip!E465)</f>
        <v>0</v>
      </c>
      <c r="F465" s="260">
        <f>SUM(Aizawl:Serchhip!F465)</f>
        <v>0</v>
      </c>
      <c r="G465" s="261" t="e">
        <f t="shared" si="228"/>
        <v>#DIV/0!</v>
      </c>
      <c r="H465" s="261" t="e">
        <f t="shared" si="229"/>
        <v>#DIV/0!</v>
      </c>
      <c r="I465" s="259">
        <f t="shared" si="225"/>
        <v>0</v>
      </c>
      <c r="J465" s="260">
        <f t="shared" si="225"/>
        <v>0</v>
      </c>
      <c r="K465" s="259"/>
      <c r="L465" s="260"/>
      <c r="M465" s="259"/>
      <c r="N465" s="260"/>
      <c r="O465" s="259"/>
      <c r="P465" s="259">
        <f>SUM(Aizawl:Serchhip!P465)</f>
        <v>0</v>
      </c>
      <c r="Q465" s="260">
        <f>SUM(Aizawl:Serchhip!Q465)</f>
        <v>0</v>
      </c>
      <c r="R465" s="259">
        <f t="shared" si="231"/>
        <v>0</v>
      </c>
      <c r="S465" s="260">
        <f t="shared" si="232"/>
        <v>0</v>
      </c>
      <c r="T465" s="259"/>
      <c r="U465" s="260"/>
      <c r="V465" s="259"/>
      <c r="W465" s="260"/>
      <c r="X465" s="259"/>
      <c r="Y465" s="259">
        <f>SUM(Aizawl:Serchhip!Y465)</f>
        <v>0</v>
      </c>
      <c r="Z465" s="259">
        <f>SUM(Aizawl:Serchhip!Z465)</f>
        <v>0</v>
      </c>
      <c r="AA465" s="259">
        <f>SUM(Aizawl:Serchhip!AA465)</f>
        <v>0</v>
      </c>
      <c r="AB465" s="260">
        <f>SUM(Aizawl:Serchhip!AB465)</f>
        <v>0</v>
      </c>
      <c r="AC465" s="258"/>
      <c r="AD465" s="233" t="b">
        <f t="shared" si="226"/>
        <v>1</v>
      </c>
      <c r="AE465" s="233" t="b">
        <f t="shared" si="227"/>
        <v>1</v>
      </c>
    </row>
    <row r="466" spans="1:31" ht="30">
      <c r="A466" s="258" t="s">
        <v>53</v>
      </c>
      <c r="B466" s="258" t="s">
        <v>54</v>
      </c>
      <c r="C466" s="259">
        <f>SUM(Aizawl:Serchhip!C466)</f>
        <v>0</v>
      </c>
      <c r="D466" s="260">
        <f>SUM(Aizawl:Serchhip!D466)</f>
        <v>0</v>
      </c>
      <c r="E466" s="259">
        <f>SUM(Aizawl:Serchhip!E466)</f>
        <v>0</v>
      </c>
      <c r="F466" s="260">
        <f>SUM(Aizawl:Serchhip!F466)</f>
        <v>0</v>
      </c>
      <c r="G466" s="261" t="e">
        <f t="shared" si="228"/>
        <v>#DIV/0!</v>
      </c>
      <c r="H466" s="261" t="e">
        <f t="shared" si="229"/>
        <v>#DIV/0!</v>
      </c>
      <c r="I466" s="259">
        <f t="shared" si="225"/>
        <v>0</v>
      </c>
      <c r="J466" s="260">
        <f t="shared" si="225"/>
        <v>0</v>
      </c>
      <c r="K466" s="259"/>
      <c r="L466" s="260"/>
      <c r="M466" s="259"/>
      <c r="N466" s="260"/>
      <c r="O466" s="259"/>
      <c r="P466" s="259">
        <f>SUM(Aizawl:Serchhip!P466)</f>
        <v>0</v>
      </c>
      <c r="Q466" s="260">
        <f>SUM(Aizawl:Serchhip!Q466)</f>
        <v>0</v>
      </c>
      <c r="R466" s="259">
        <f t="shared" si="231"/>
        <v>0</v>
      </c>
      <c r="S466" s="260">
        <f t="shared" si="232"/>
        <v>0</v>
      </c>
      <c r="T466" s="259"/>
      <c r="U466" s="260"/>
      <c r="V466" s="259"/>
      <c r="W466" s="260"/>
      <c r="X466" s="259"/>
      <c r="Y466" s="259">
        <f>SUM(Aizawl:Serchhip!Y466)</f>
        <v>0</v>
      </c>
      <c r="Z466" s="259">
        <f>SUM(Aizawl:Serchhip!Z466)</f>
        <v>0</v>
      </c>
      <c r="AA466" s="259">
        <f>SUM(Aizawl:Serchhip!AA466)</f>
        <v>0</v>
      </c>
      <c r="AB466" s="260">
        <f>SUM(Aizawl:Serchhip!AB466)</f>
        <v>0</v>
      </c>
      <c r="AC466" s="258"/>
      <c r="AD466" s="233" t="b">
        <f t="shared" si="226"/>
        <v>1</v>
      </c>
      <c r="AE466" s="233" t="b">
        <f t="shared" si="227"/>
        <v>1</v>
      </c>
    </row>
    <row r="467" spans="1:31" ht="45">
      <c r="A467" s="258" t="s">
        <v>55</v>
      </c>
      <c r="B467" s="258" t="s">
        <v>56</v>
      </c>
      <c r="C467" s="259">
        <f>SUM(Aizawl:Serchhip!C467)</f>
        <v>0</v>
      </c>
      <c r="D467" s="260">
        <f>SUM(Aizawl:Serchhip!D467)</f>
        <v>0</v>
      </c>
      <c r="E467" s="259">
        <f>SUM(Aizawl:Serchhip!E467)</f>
        <v>0</v>
      </c>
      <c r="F467" s="260">
        <f>SUM(Aizawl:Serchhip!F467)</f>
        <v>0</v>
      </c>
      <c r="G467" s="261" t="e">
        <f t="shared" si="228"/>
        <v>#DIV/0!</v>
      </c>
      <c r="H467" s="261" t="e">
        <f t="shared" si="229"/>
        <v>#DIV/0!</v>
      </c>
      <c r="I467" s="259">
        <f t="shared" si="225"/>
        <v>0</v>
      </c>
      <c r="J467" s="260">
        <f t="shared" si="225"/>
        <v>0</v>
      </c>
      <c r="K467" s="259"/>
      <c r="L467" s="260"/>
      <c r="M467" s="259"/>
      <c r="N467" s="260"/>
      <c r="O467" s="259"/>
      <c r="P467" s="259">
        <f>SUM(Aizawl:Serchhip!P467)</f>
        <v>0</v>
      </c>
      <c r="Q467" s="260">
        <f>SUM(Aizawl:Serchhip!Q467)</f>
        <v>0</v>
      </c>
      <c r="R467" s="259">
        <f t="shared" si="231"/>
        <v>0</v>
      </c>
      <c r="S467" s="260">
        <f t="shared" si="232"/>
        <v>0</v>
      </c>
      <c r="T467" s="259"/>
      <c r="U467" s="260"/>
      <c r="V467" s="259"/>
      <c r="W467" s="260"/>
      <c r="X467" s="259"/>
      <c r="Y467" s="259">
        <f>SUM(Aizawl:Serchhip!Y467)</f>
        <v>0</v>
      </c>
      <c r="Z467" s="259">
        <f>SUM(Aizawl:Serchhip!Z467)</f>
        <v>0</v>
      </c>
      <c r="AA467" s="259">
        <f>SUM(Aizawl:Serchhip!AA467)</f>
        <v>0</v>
      </c>
      <c r="AB467" s="260">
        <f>SUM(Aizawl:Serchhip!AB467)</f>
        <v>0</v>
      </c>
      <c r="AC467" s="258"/>
      <c r="AD467" s="233" t="b">
        <f t="shared" si="226"/>
        <v>1</v>
      </c>
      <c r="AE467" s="233" t="b">
        <f t="shared" si="227"/>
        <v>1</v>
      </c>
    </row>
    <row r="468" spans="1:31" ht="30">
      <c r="A468" s="258">
        <v>26.37</v>
      </c>
      <c r="B468" s="258" t="s">
        <v>318</v>
      </c>
      <c r="C468" s="259">
        <f>SUM(Aizawl:Serchhip!C468)</f>
        <v>0</v>
      </c>
      <c r="D468" s="260">
        <f>SUM(Aizawl:Serchhip!D468)</f>
        <v>0</v>
      </c>
      <c r="E468" s="259">
        <f>SUM(Aizawl:Serchhip!E468)</f>
        <v>0</v>
      </c>
      <c r="F468" s="260">
        <f>SUM(Aizawl:Serchhip!F468)</f>
        <v>0</v>
      </c>
      <c r="G468" s="261" t="e">
        <f t="shared" si="228"/>
        <v>#DIV/0!</v>
      </c>
      <c r="H468" s="261" t="e">
        <f t="shared" si="229"/>
        <v>#DIV/0!</v>
      </c>
      <c r="I468" s="259">
        <f t="shared" si="225"/>
        <v>0</v>
      </c>
      <c r="J468" s="260">
        <f t="shared" si="225"/>
        <v>0</v>
      </c>
      <c r="K468" s="259"/>
      <c r="L468" s="260"/>
      <c r="M468" s="259"/>
      <c r="N468" s="260"/>
      <c r="O468" s="259"/>
      <c r="P468" s="259">
        <f>SUM(Aizawl:Serchhip!P468)</f>
        <v>0</v>
      </c>
      <c r="Q468" s="260">
        <f>SUM(Aizawl:Serchhip!Q468)</f>
        <v>0</v>
      </c>
      <c r="R468" s="259">
        <f t="shared" si="231"/>
        <v>0</v>
      </c>
      <c r="S468" s="260">
        <f t="shared" si="232"/>
        <v>0</v>
      </c>
      <c r="T468" s="259"/>
      <c r="U468" s="260"/>
      <c r="V468" s="259"/>
      <c r="W468" s="260"/>
      <c r="X468" s="259"/>
      <c r="Y468" s="259">
        <f>SUM(Aizawl:Serchhip!Y468)</f>
        <v>0</v>
      </c>
      <c r="Z468" s="259">
        <f>SUM(Aizawl:Serchhip!Z468)</f>
        <v>0</v>
      </c>
      <c r="AA468" s="259">
        <f>SUM(Aizawl:Serchhip!AA468)</f>
        <v>0</v>
      </c>
      <c r="AB468" s="260">
        <f>SUM(Aizawl:Serchhip!AB468)</f>
        <v>0</v>
      </c>
      <c r="AC468" s="258"/>
      <c r="AD468" s="233" t="b">
        <f t="shared" si="226"/>
        <v>1</v>
      </c>
      <c r="AE468" s="233" t="b">
        <f t="shared" si="227"/>
        <v>1</v>
      </c>
    </row>
    <row r="469" spans="1:31" ht="30">
      <c r="A469" s="258">
        <f t="shared" ref="A469:A477" si="233">+A468+0.01</f>
        <v>26.380000000000003</v>
      </c>
      <c r="B469" s="258" t="s">
        <v>319</v>
      </c>
      <c r="C469" s="259">
        <f>SUM(Aizawl:Serchhip!C469)</f>
        <v>0</v>
      </c>
      <c r="D469" s="260">
        <f>SUM(Aizawl:Serchhip!D469)</f>
        <v>0</v>
      </c>
      <c r="E469" s="259">
        <f>SUM(Aizawl:Serchhip!E469)</f>
        <v>0</v>
      </c>
      <c r="F469" s="260">
        <f>SUM(Aizawl:Serchhip!F469)</f>
        <v>0</v>
      </c>
      <c r="G469" s="261" t="e">
        <f t="shared" si="228"/>
        <v>#DIV/0!</v>
      </c>
      <c r="H469" s="261" t="e">
        <f t="shared" si="229"/>
        <v>#DIV/0!</v>
      </c>
      <c r="I469" s="259">
        <f t="shared" si="225"/>
        <v>0</v>
      </c>
      <c r="J469" s="260">
        <f t="shared" si="225"/>
        <v>0</v>
      </c>
      <c r="K469" s="259"/>
      <c r="L469" s="260"/>
      <c r="M469" s="259"/>
      <c r="N469" s="260"/>
      <c r="O469" s="259"/>
      <c r="P469" s="259">
        <f>SUM(Aizawl:Serchhip!P469)</f>
        <v>0</v>
      </c>
      <c r="Q469" s="260">
        <f>SUM(Aizawl:Serchhip!Q469)</f>
        <v>0</v>
      </c>
      <c r="R469" s="259">
        <f t="shared" si="231"/>
        <v>0</v>
      </c>
      <c r="S469" s="260">
        <f t="shared" si="232"/>
        <v>0</v>
      </c>
      <c r="T469" s="259"/>
      <c r="U469" s="260"/>
      <c r="V469" s="259"/>
      <c r="W469" s="260"/>
      <c r="X469" s="259"/>
      <c r="Y469" s="259">
        <f>SUM(Aizawl:Serchhip!Y469)</f>
        <v>0</v>
      </c>
      <c r="Z469" s="259">
        <f>SUM(Aizawl:Serchhip!Z469)</f>
        <v>0</v>
      </c>
      <c r="AA469" s="259">
        <f>SUM(Aizawl:Serchhip!AA469)</f>
        <v>0</v>
      </c>
      <c r="AB469" s="260">
        <f>SUM(Aizawl:Serchhip!AB469)</f>
        <v>0</v>
      </c>
      <c r="AC469" s="258"/>
      <c r="AD469" s="233" t="b">
        <f t="shared" si="226"/>
        <v>1</v>
      </c>
      <c r="AE469" s="233" t="b">
        <f t="shared" si="227"/>
        <v>1</v>
      </c>
    </row>
    <row r="470" spans="1:31" ht="30">
      <c r="A470" s="258">
        <f t="shared" si="233"/>
        <v>26.390000000000004</v>
      </c>
      <c r="B470" s="258" t="s">
        <v>88</v>
      </c>
      <c r="C470" s="259">
        <f>SUM(Aizawl:Serchhip!C470)</f>
        <v>0</v>
      </c>
      <c r="D470" s="260">
        <f>SUM(Aizawl:Serchhip!D470)</f>
        <v>0</v>
      </c>
      <c r="E470" s="259">
        <f>SUM(Aizawl:Serchhip!E470)</f>
        <v>0</v>
      </c>
      <c r="F470" s="260">
        <f>SUM(Aizawl:Serchhip!F470)</f>
        <v>0</v>
      </c>
      <c r="G470" s="261" t="e">
        <f t="shared" si="228"/>
        <v>#DIV/0!</v>
      </c>
      <c r="H470" s="261" t="e">
        <f t="shared" si="229"/>
        <v>#DIV/0!</v>
      </c>
      <c r="I470" s="259">
        <f t="shared" si="225"/>
        <v>0</v>
      </c>
      <c r="J470" s="260">
        <f t="shared" si="225"/>
        <v>0</v>
      </c>
      <c r="K470" s="259"/>
      <c r="L470" s="260"/>
      <c r="M470" s="259"/>
      <c r="N470" s="260"/>
      <c r="O470" s="259"/>
      <c r="P470" s="259">
        <f>SUM(Aizawl:Serchhip!P470)</f>
        <v>0</v>
      </c>
      <c r="Q470" s="260">
        <f>SUM(Aizawl:Serchhip!Q470)</f>
        <v>0</v>
      </c>
      <c r="R470" s="259">
        <f t="shared" si="231"/>
        <v>0</v>
      </c>
      <c r="S470" s="260">
        <f t="shared" si="232"/>
        <v>0</v>
      </c>
      <c r="T470" s="259"/>
      <c r="U470" s="260"/>
      <c r="V470" s="259"/>
      <c r="W470" s="260"/>
      <c r="X470" s="259"/>
      <c r="Y470" s="259">
        <f>SUM(Aizawl:Serchhip!Y470)</f>
        <v>0</v>
      </c>
      <c r="Z470" s="259">
        <f>SUM(Aizawl:Serchhip!Z470)</f>
        <v>0</v>
      </c>
      <c r="AA470" s="259">
        <f>SUM(Aizawl:Serchhip!AA470)</f>
        <v>0</v>
      </c>
      <c r="AB470" s="260">
        <f>SUM(Aizawl:Serchhip!AB470)</f>
        <v>0</v>
      </c>
      <c r="AC470" s="258"/>
      <c r="AD470" s="233" t="b">
        <f t="shared" si="226"/>
        <v>1</v>
      </c>
      <c r="AE470" s="233" t="b">
        <f t="shared" si="227"/>
        <v>1</v>
      </c>
    </row>
    <row r="471" spans="1:31">
      <c r="A471" s="258">
        <f t="shared" si="233"/>
        <v>26.400000000000006</v>
      </c>
      <c r="B471" s="258" t="s">
        <v>60</v>
      </c>
      <c r="C471" s="259">
        <f>SUM(Aizawl:Serchhip!C471)</f>
        <v>0</v>
      </c>
      <c r="D471" s="260">
        <f>SUM(Aizawl:Serchhip!D471)</f>
        <v>0</v>
      </c>
      <c r="E471" s="259">
        <f>SUM(Aizawl:Serchhip!E471)</f>
        <v>0</v>
      </c>
      <c r="F471" s="260">
        <f>SUM(Aizawl:Serchhip!F471)</f>
        <v>0</v>
      </c>
      <c r="G471" s="261" t="e">
        <f t="shared" si="228"/>
        <v>#DIV/0!</v>
      </c>
      <c r="H471" s="261" t="e">
        <f t="shared" si="229"/>
        <v>#DIV/0!</v>
      </c>
      <c r="I471" s="259">
        <f t="shared" si="225"/>
        <v>0</v>
      </c>
      <c r="J471" s="260">
        <f t="shared" si="225"/>
        <v>0</v>
      </c>
      <c r="K471" s="259"/>
      <c r="L471" s="260"/>
      <c r="M471" s="259"/>
      <c r="N471" s="260"/>
      <c r="O471" s="259"/>
      <c r="P471" s="259">
        <f>SUM(Aizawl:Serchhip!P471)</f>
        <v>0</v>
      </c>
      <c r="Q471" s="260">
        <f>SUM(Aizawl:Serchhip!Q471)</f>
        <v>0</v>
      </c>
      <c r="R471" s="259">
        <f t="shared" si="231"/>
        <v>0</v>
      </c>
      <c r="S471" s="260">
        <f t="shared" si="232"/>
        <v>0</v>
      </c>
      <c r="T471" s="259"/>
      <c r="U471" s="260"/>
      <c r="V471" s="259"/>
      <c r="W471" s="260"/>
      <c r="X471" s="259"/>
      <c r="Y471" s="259">
        <f>SUM(Aizawl:Serchhip!Y471)</f>
        <v>0</v>
      </c>
      <c r="Z471" s="259">
        <f>SUM(Aizawl:Serchhip!Z471)</f>
        <v>0</v>
      </c>
      <c r="AA471" s="259">
        <f>SUM(Aizawl:Serchhip!AA471)</f>
        <v>0</v>
      </c>
      <c r="AB471" s="260">
        <f>SUM(Aizawl:Serchhip!AB471)</f>
        <v>0</v>
      </c>
      <c r="AC471" s="258"/>
      <c r="AD471" s="233" t="b">
        <f t="shared" si="226"/>
        <v>1</v>
      </c>
      <c r="AE471" s="233" t="b">
        <f t="shared" si="227"/>
        <v>1</v>
      </c>
    </row>
    <row r="472" spans="1:31">
      <c r="A472" s="258">
        <f t="shared" si="233"/>
        <v>26.410000000000007</v>
      </c>
      <c r="B472" s="258" t="s">
        <v>61</v>
      </c>
      <c r="C472" s="259">
        <f>SUM(Aizawl:Serchhip!C472)</f>
        <v>0</v>
      </c>
      <c r="D472" s="260">
        <f>SUM(Aizawl:Serchhip!D472)</f>
        <v>0</v>
      </c>
      <c r="E472" s="259">
        <f>SUM(Aizawl:Serchhip!E472)</f>
        <v>0</v>
      </c>
      <c r="F472" s="260">
        <f>SUM(Aizawl:Serchhip!F472)</f>
        <v>0</v>
      </c>
      <c r="G472" s="261" t="e">
        <f t="shared" si="228"/>
        <v>#DIV/0!</v>
      </c>
      <c r="H472" s="261" t="e">
        <f t="shared" si="229"/>
        <v>#DIV/0!</v>
      </c>
      <c r="I472" s="259">
        <f t="shared" si="225"/>
        <v>0</v>
      </c>
      <c r="J472" s="260">
        <f t="shared" si="225"/>
        <v>0</v>
      </c>
      <c r="K472" s="259"/>
      <c r="L472" s="260"/>
      <c r="M472" s="259"/>
      <c r="N472" s="260"/>
      <c r="O472" s="259"/>
      <c r="P472" s="259">
        <f>SUM(Aizawl:Serchhip!P472)</f>
        <v>0</v>
      </c>
      <c r="Q472" s="260">
        <f>SUM(Aizawl:Serchhip!Q472)</f>
        <v>0</v>
      </c>
      <c r="R472" s="259">
        <f t="shared" si="231"/>
        <v>0</v>
      </c>
      <c r="S472" s="260">
        <f t="shared" si="232"/>
        <v>0</v>
      </c>
      <c r="T472" s="259"/>
      <c r="U472" s="260"/>
      <c r="V472" s="259"/>
      <c r="W472" s="260"/>
      <c r="X472" s="259"/>
      <c r="Y472" s="259">
        <f>SUM(Aizawl:Serchhip!Y472)</f>
        <v>0</v>
      </c>
      <c r="Z472" s="259">
        <f>SUM(Aizawl:Serchhip!Z472)</f>
        <v>0</v>
      </c>
      <c r="AA472" s="259">
        <f>SUM(Aizawl:Serchhip!AA472)</f>
        <v>0</v>
      </c>
      <c r="AB472" s="260">
        <f>SUM(Aizawl:Serchhip!AB472)</f>
        <v>0</v>
      </c>
      <c r="AC472" s="258"/>
      <c r="AD472" s="233" t="b">
        <f t="shared" si="226"/>
        <v>1</v>
      </c>
      <c r="AE472" s="233" t="b">
        <f t="shared" si="227"/>
        <v>1</v>
      </c>
    </row>
    <row r="473" spans="1:31" ht="30">
      <c r="A473" s="258">
        <f t="shared" si="233"/>
        <v>26.420000000000009</v>
      </c>
      <c r="B473" s="258" t="s">
        <v>62</v>
      </c>
      <c r="C473" s="259">
        <f>SUM(Aizawl:Serchhip!C473)</f>
        <v>0</v>
      </c>
      <c r="D473" s="260">
        <f>SUM(Aizawl:Serchhip!D473)</f>
        <v>0</v>
      </c>
      <c r="E473" s="259">
        <f>SUM(Aizawl:Serchhip!E473)</f>
        <v>0</v>
      </c>
      <c r="F473" s="260">
        <f>SUM(Aizawl:Serchhip!F473)</f>
        <v>0</v>
      </c>
      <c r="G473" s="261" t="e">
        <f t="shared" si="228"/>
        <v>#DIV/0!</v>
      </c>
      <c r="H473" s="261" t="e">
        <f t="shared" si="229"/>
        <v>#DIV/0!</v>
      </c>
      <c r="I473" s="259">
        <f t="shared" si="225"/>
        <v>0</v>
      </c>
      <c r="J473" s="260">
        <f t="shared" si="225"/>
        <v>0</v>
      </c>
      <c r="K473" s="259"/>
      <c r="L473" s="260"/>
      <c r="M473" s="259"/>
      <c r="N473" s="260"/>
      <c r="O473" s="259"/>
      <c r="P473" s="259">
        <f>SUM(Aizawl:Serchhip!P473)</f>
        <v>0</v>
      </c>
      <c r="Q473" s="260">
        <f>SUM(Aizawl:Serchhip!Q473)</f>
        <v>0</v>
      </c>
      <c r="R473" s="259">
        <f t="shared" si="231"/>
        <v>0</v>
      </c>
      <c r="S473" s="260">
        <f t="shared" si="232"/>
        <v>0</v>
      </c>
      <c r="T473" s="259"/>
      <c r="U473" s="260"/>
      <c r="V473" s="259"/>
      <c r="W473" s="260"/>
      <c r="X473" s="259"/>
      <c r="Y473" s="259">
        <f>SUM(Aizawl:Serchhip!Y473)</f>
        <v>0</v>
      </c>
      <c r="Z473" s="259">
        <f>SUM(Aizawl:Serchhip!Z473)</f>
        <v>0</v>
      </c>
      <c r="AA473" s="259">
        <f>SUM(Aizawl:Serchhip!AA473)</f>
        <v>0</v>
      </c>
      <c r="AB473" s="260">
        <f>SUM(Aizawl:Serchhip!AB473)</f>
        <v>0</v>
      </c>
      <c r="AC473" s="258"/>
      <c r="AD473" s="233" t="b">
        <f t="shared" si="226"/>
        <v>1</v>
      </c>
      <c r="AE473" s="233" t="b">
        <f t="shared" si="227"/>
        <v>1</v>
      </c>
    </row>
    <row r="474" spans="1:31" ht="30">
      <c r="A474" s="258">
        <f t="shared" si="233"/>
        <v>26.43000000000001</v>
      </c>
      <c r="B474" s="258" t="s">
        <v>63</v>
      </c>
      <c r="C474" s="259">
        <f>SUM(Aizawl:Serchhip!C474)</f>
        <v>0</v>
      </c>
      <c r="D474" s="260">
        <f>SUM(Aizawl:Serchhip!D474)</f>
        <v>0</v>
      </c>
      <c r="E474" s="259">
        <f>SUM(Aizawl:Serchhip!E474)</f>
        <v>0</v>
      </c>
      <c r="F474" s="260">
        <f>SUM(Aizawl:Serchhip!F474)</f>
        <v>0</v>
      </c>
      <c r="G474" s="261" t="e">
        <f t="shared" si="228"/>
        <v>#DIV/0!</v>
      </c>
      <c r="H474" s="261" t="e">
        <f t="shared" si="229"/>
        <v>#DIV/0!</v>
      </c>
      <c r="I474" s="259">
        <f t="shared" si="225"/>
        <v>0</v>
      </c>
      <c r="J474" s="260">
        <f t="shared" si="225"/>
        <v>0</v>
      </c>
      <c r="K474" s="259"/>
      <c r="L474" s="260"/>
      <c r="M474" s="259"/>
      <c r="N474" s="260"/>
      <c r="O474" s="259"/>
      <c r="P474" s="259">
        <f>SUM(Aizawl:Serchhip!P474)</f>
        <v>0</v>
      </c>
      <c r="Q474" s="260">
        <f>SUM(Aizawl:Serchhip!Q474)</f>
        <v>0</v>
      </c>
      <c r="R474" s="259">
        <f t="shared" si="231"/>
        <v>0</v>
      </c>
      <c r="S474" s="260">
        <f t="shared" si="232"/>
        <v>0</v>
      </c>
      <c r="T474" s="259"/>
      <c r="U474" s="260"/>
      <c r="V474" s="259"/>
      <c r="W474" s="260"/>
      <c r="X474" s="259"/>
      <c r="Y474" s="259">
        <f>SUM(Aizawl:Serchhip!Y474)</f>
        <v>0</v>
      </c>
      <c r="Z474" s="259">
        <f>SUM(Aizawl:Serchhip!Z474)</f>
        <v>0</v>
      </c>
      <c r="AA474" s="259">
        <f>SUM(Aizawl:Serchhip!AA474)</f>
        <v>0</v>
      </c>
      <c r="AB474" s="260">
        <f>SUM(Aizawl:Serchhip!AB474)</f>
        <v>0</v>
      </c>
      <c r="AC474" s="258"/>
      <c r="AD474" s="233" t="b">
        <f t="shared" si="226"/>
        <v>1</v>
      </c>
      <c r="AE474" s="233" t="b">
        <f t="shared" si="227"/>
        <v>1</v>
      </c>
    </row>
    <row r="475" spans="1:31" ht="25.5" customHeight="1">
      <c r="A475" s="258">
        <f t="shared" si="233"/>
        <v>26.440000000000012</v>
      </c>
      <c r="B475" s="258" t="s">
        <v>64</v>
      </c>
      <c r="C475" s="259">
        <f>SUM(Aizawl:Serchhip!C475)</f>
        <v>0</v>
      </c>
      <c r="D475" s="260">
        <f>SUM(Aizawl:Serchhip!D475)</f>
        <v>0</v>
      </c>
      <c r="E475" s="259">
        <f>SUM(Aizawl:Serchhip!E475)</f>
        <v>0</v>
      </c>
      <c r="F475" s="260">
        <f>SUM(Aizawl:Serchhip!F475)</f>
        <v>0</v>
      </c>
      <c r="G475" s="261" t="e">
        <f t="shared" si="228"/>
        <v>#DIV/0!</v>
      </c>
      <c r="H475" s="261" t="e">
        <f t="shared" si="229"/>
        <v>#DIV/0!</v>
      </c>
      <c r="I475" s="259">
        <f t="shared" si="225"/>
        <v>0</v>
      </c>
      <c r="J475" s="260">
        <f t="shared" si="225"/>
        <v>0</v>
      </c>
      <c r="K475" s="259"/>
      <c r="L475" s="260"/>
      <c r="M475" s="259"/>
      <c r="N475" s="260"/>
      <c r="O475" s="259"/>
      <c r="P475" s="259">
        <f>SUM(Aizawl:Serchhip!P475)</f>
        <v>0</v>
      </c>
      <c r="Q475" s="260">
        <f>SUM(Aizawl:Serchhip!Q475)</f>
        <v>0</v>
      </c>
      <c r="R475" s="259">
        <f t="shared" si="231"/>
        <v>0</v>
      </c>
      <c r="S475" s="260">
        <f t="shared" si="232"/>
        <v>0</v>
      </c>
      <c r="T475" s="259"/>
      <c r="U475" s="260"/>
      <c r="V475" s="259"/>
      <c r="W475" s="260"/>
      <c r="X475" s="259"/>
      <c r="Y475" s="259">
        <f>SUM(Aizawl:Serchhip!Y475)</f>
        <v>0</v>
      </c>
      <c r="Z475" s="259">
        <f>SUM(Aizawl:Serchhip!Z475)</f>
        <v>0</v>
      </c>
      <c r="AA475" s="259">
        <f>SUM(Aizawl:Serchhip!AA475)</f>
        <v>0</v>
      </c>
      <c r="AB475" s="260">
        <f>SUM(Aizawl:Serchhip!AB475)</f>
        <v>0</v>
      </c>
      <c r="AC475" s="258"/>
      <c r="AD475" s="233" t="b">
        <f t="shared" si="226"/>
        <v>1</v>
      </c>
      <c r="AE475" s="233" t="b">
        <f t="shared" si="227"/>
        <v>1</v>
      </c>
    </row>
    <row r="476" spans="1:31" ht="30">
      <c r="A476" s="258">
        <f t="shared" si="233"/>
        <v>26.450000000000014</v>
      </c>
      <c r="B476" s="258" t="s">
        <v>65</v>
      </c>
      <c r="C476" s="259">
        <f>SUM(Aizawl:Serchhip!C476)</f>
        <v>0</v>
      </c>
      <c r="D476" s="260">
        <f>SUM(Aizawl:Serchhip!D476)</f>
        <v>0</v>
      </c>
      <c r="E476" s="259">
        <f>SUM(Aizawl:Serchhip!E476)</f>
        <v>0</v>
      </c>
      <c r="F476" s="260">
        <f>SUM(Aizawl:Serchhip!F476)</f>
        <v>0</v>
      </c>
      <c r="G476" s="261" t="e">
        <f t="shared" si="228"/>
        <v>#DIV/0!</v>
      </c>
      <c r="H476" s="261" t="e">
        <f t="shared" si="229"/>
        <v>#DIV/0!</v>
      </c>
      <c r="I476" s="259">
        <f t="shared" si="225"/>
        <v>0</v>
      </c>
      <c r="J476" s="260">
        <f t="shared" si="225"/>
        <v>0</v>
      </c>
      <c r="K476" s="259"/>
      <c r="L476" s="260"/>
      <c r="M476" s="259"/>
      <c r="N476" s="260"/>
      <c r="O476" s="259"/>
      <c r="P476" s="259">
        <f>SUM(Aizawl:Serchhip!P476)</f>
        <v>0</v>
      </c>
      <c r="Q476" s="260">
        <f>SUM(Aizawl:Serchhip!Q476)</f>
        <v>0</v>
      </c>
      <c r="R476" s="259">
        <f t="shared" si="231"/>
        <v>0</v>
      </c>
      <c r="S476" s="260">
        <f t="shared" si="232"/>
        <v>0</v>
      </c>
      <c r="T476" s="259"/>
      <c r="U476" s="260"/>
      <c r="V476" s="259"/>
      <c r="W476" s="260"/>
      <c r="X476" s="259"/>
      <c r="Y476" s="259">
        <f>SUM(Aizawl:Serchhip!Y476)</f>
        <v>0</v>
      </c>
      <c r="Z476" s="259">
        <f>SUM(Aizawl:Serchhip!Z476)</f>
        <v>0</v>
      </c>
      <c r="AA476" s="259">
        <f>SUM(Aizawl:Serchhip!AA476)</f>
        <v>0</v>
      </c>
      <c r="AB476" s="260">
        <f>SUM(Aizawl:Serchhip!AB476)</f>
        <v>0</v>
      </c>
      <c r="AC476" s="258"/>
      <c r="AD476" s="233" t="b">
        <f t="shared" si="226"/>
        <v>1</v>
      </c>
      <c r="AE476" s="233" t="b">
        <f t="shared" si="227"/>
        <v>1</v>
      </c>
    </row>
    <row r="477" spans="1:31" ht="30">
      <c r="A477" s="258">
        <f t="shared" si="233"/>
        <v>26.460000000000015</v>
      </c>
      <c r="B477" s="258" t="s">
        <v>66</v>
      </c>
      <c r="C477" s="259">
        <f>SUM(Aizawl:Serchhip!C477)</f>
        <v>0</v>
      </c>
      <c r="D477" s="260">
        <f>SUM(Aizawl:Serchhip!D477)</f>
        <v>0</v>
      </c>
      <c r="E477" s="259">
        <f>SUM(Aizawl:Serchhip!E477)</f>
        <v>0</v>
      </c>
      <c r="F477" s="260">
        <f>SUM(Aizawl:Serchhip!F477)</f>
        <v>0</v>
      </c>
      <c r="G477" s="261" t="e">
        <f t="shared" si="228"/>
        <v>#DIV/0!</v>
      </c>
      <c r="H477" s="261" t="e">
        <f t="shared" si="229"/>
        <v>#DIV/0!</v>
      </c>
      <c r="I477" s="259">
        <f t="shared" si="225"/>
        <v>0</v>
      </c>
      <c r="J477" s="260">
        <f t="shared" si="225"/>
        <v>0</v>
      </c>
      <c r="K477" s="259"/>
      <c r="L477" s="260"/>
      <c r="M477" s="259"/>
      <c r="N477" s="260"/>
      <c r="O477" s="259"/>
      <c r="P477" s="259">
        <f>SUM(Aizawl:Serchhip!P477)</f>
        <v>0</v>
      </c>
      <c r="Q477" s="260">
        <f>SUM(Aizawl:Serchhip!Q477)</f>
        <v>0</v>
      </c>
      <c r="R477" s="259">
        <f t="shared" si="231"/>
        <v>0</v>
      </c>
      <c r="S477" s="260">
        <f t="shared" si="232"/>
        <v>0</v>
      </c>
      <c r="T477" s="259"/>
      <c r="U477" s="260"/>
      <c r="V477" s="259"/>
      <c r="W477" s="260"/>
      <c r="X477" s="259"/>
      <c r="Y477" s="259">
        <f>SUM(Aizawl:Serchhip!Y477)</f>
        <v>0</v>
      </c>
      <c r="Z477" s="259">
        <f>SUM(Aizawl:Serchhip!Z477)</f>
        <v>0</v>
      </c>
      <c r="AA477" s="259">
        <f>SUM(Aizawl:Serchhip!AA477)</f>
        <v>0</v>
      </c>
      <c r="AB477" s="260">
        <f>SUM(Aizawl:Serchhip!AB477)</f>
        <v>0</v>
      </c>
      <c r="AC477" s="258"/>
      <c r="AD477" s="233" t="b">
        <f t="shared" si="226"/>
        <v>1</v>
      </c>
      <c r="AE477" s="233" t="b">
        <f t="shared" si="227"/>
        <v>1</v>
      </c>
    </row>
    <row r="478" spans="1:31" s="307" customFormat="1">
      <c r="A478" s="303"/>
      <c r="B478" s="303" t="s">
        <v>320</v>
      </c>
      <c r="C478" s="304">
        <f>SUM(C457:C477)</f>
        <v>0</v>
      </c>
      <c r="D478" s="305">
        <f>SUM(D457:D477)</f>
        <v>0</v>
      </c>
      <c r="E478" s="304">
        <f>SUM(E457:E477)</f>
        <v>0</v>
      </c>
      <c r="F478" s="305">
        <f>SUM(F457:F477)</f>
        <v>0</v>
      </c>
      <c r="G478" s="306" t="e">
        <f t="shared" si="228"/>
        <v>#DIV/0!</v>
      </c>
      <c r="H478" s="306" t="e">
        <f t="shared" si="229"/>
        <v>#DIV/0!</v>
      </c>
      <c r="I478" s="304">
        <f t="shared" si="225"/>
        <v>0</v>
      </c>
      <c r="J478" s="305">
        <f t="shared" si="225"/>
        <v>0</v>
      </c>
      <c r="K478" s="304">
        <f>SUM(K457:K477)</f>
        <v>0</v>
      </c>
      <c r="L478" s="305">
        <f>SUM(L457:L477)</f>
        <v>0</v>
      </c>
      <c r="M478" s="304">
        <f>SUM(M457:M477)</f>
        <v>0</v>
      </c>
      <c r="N478" s="305">
        <f>SUM(N457:N477)</f>
        <v>0</v>
      </c>
      <c r="O478" s="304"/>
      <c r="P478" s="304">
        <f>SUM(P457:P477)</f>
        <v>0</v>
      </c>
      <c r="Q478" s="305">
        <f>SUM(Q457:Q477)</f>
        <v>0</v>
      </c>
      <c r="R478" s="304">
        <f>SUM(R457:R477)</f>
        <v>0</v>
      </c>
      <c r="S478" s="305">
        <f>SUM([32]Aizawl:Serchhip!S478)</f>
        <v>0</v>
      </c>
      <c r="T478" s="304">
        <f>SUM(T457:T477)</f>
        <v>0</v>
      </c>
      <c r="U478" s="305">
        <f>SUM(U457:U477)</f>
        <v>0</v>
      </c>
      <c r="V478" s="304">
        <f>SUM(V457:V477)</f>
        <v>0</v>
      </c>
      <c r="W478" s="305">
        <f>SUM(W457:W477)</f>
        <v>0</v>
      </c>
      <c r="X478" s="304"/>
      <c r="Y478" s="304">
        <f>SUM(Y457:Y477)</f>
        <v>0</v>
      </c>
      <c r="Z478" s="305">
        <f>SUM(Z457:Z477)</f>
        <v>0</v>
      </c>
      <c r="AA478" s="304">
        <f>SUM(AA457:AA477)</f>
        <v>0</v>
      </c>
      <c r="AB478" s="305">
        <f>SUM([32]Aizawl:Serchhip!AB478)</f>
        <v>0</v>
      </c>
      <c r="AC478" s="303"/>
      <c r="AD478" s="233" t="b">
        <f t="shared" si="226"/>
        <v>1</v>
      </c>
      <c r="AE478" s="233" t="b">
        <f t="shared" si="227"/>
        <v>1</v>
      </c>
    </row>
    <row r="479" spans="1:31" s="307" customFormat="1" ht="28.5">
      <c r="A479" s="303"/>
      <c r="B479" s="303" t="s">
        <v>321</v>
      </c>
      <c r="C479" s="304">
        <f>C478+C455</f>
        <v>0</v>
      </c>
      <c r="D479" s="305">
        <f>D478+D455</f>
        <v>0</v>
      </c>
      <c r="E479" s="304">
        <f>E478+E455</f>
        <v>0</v>
      </c>
      <c r="F479" s="305">
        <f>F478+F455</f>
        <v>0</v>
      </c>
      <c r="G479" s="306" t="e">
        <f t="shared" si="228"/>
        <v>#DIV/0!</v>
      </c>
      <c r="H479" s="306" t="e">
        <f t="shared" si="229"/>
        <v>#DIV/0!</v>
      </c>
      <c r="I479" s="304">
        <f t="shared" si="225"/>
        <v>0</v>
      </c>
      <c r="J479" s="305">
        <f t="shared" si="225"/>
        <v>0</v>
      </c>
      <c r="K479" s="304">
        <f>K478+K455</f>
        <v>0</v>
      </c>
      <c r="L479" s="305">
        <f>L478+L455</f>
        <v>0</v>
      </c>
      <c r="M479" s="304">
        <f>M478+M455</f>
        <v>0</v>
      </c>
      <c r="N479" s="305">
        <f>N478+N455</f>
        <v>0</v>
      </c>
      <c r="O479" s="304"/>
      <c r="P479" s="304">
        <f>P478+P455</f>
        <v>0</v>
      </c>
      <c r="Q479" s="305">
        <f>Q478+Q455</f>
        <v>0</v>
      </c>
      <c r="R479" s="304">
        <f>R478+R455</f>
        <v>0</v>
      </c>
      <c r="S479" s="305">
        <f>SUM([32]Aizawl:Serchhip!S479)</f>
        <v>0</v>
      </c>
      <c r="T479" s="304">
        <f>T478+T455</f>
        <v>0</v>
      </c>
      <c r="U479" s="305">
        <f>U478+U455</f>
        <v>0</v>
      </c>
      <c r="V479" s="304">
        <f>V478+V455</f>
        <v>0</v>
      </c>
      <c r="W479" s="305">
        <f>W478+W455</f>
        <v>0</v>
      </c>
      <c r="X479" s="304"/>
      <c r="Y479" s="304">
        <f>Y478+Y455</f>
        <v>0</v>
      </c>
      <c r="Z479" s="305">
        <f>Z478+Z455</f>
        <v>0</v>
      </c>
      <c r="AA479" s="304">
        <f>AA478+AA455</f>
        <v>0</v>
      </c>
      <c r="AB479" s="305">
        <f>SUM([32]Aizawl:Serchhip!AB479)</f>
        <v>0</v>
      </c>
      <c r="AC479" s="303"/>
      <c r="AD479" s="233" t="b">
        <f t="shared" si="226"/>
        <v>1</v>
      </c>
      <c r="AE479" s="233" t="b">
        <f t="shared" si="227"/>
        <v>1</v>
      </c>
    </row>
    <row r="480" spans="1:31" s="307" customFormat="1">
      <c r="A480" s="303"/>
      <c r="B480" s="303" t="s">
        <v>322</v>
      </c>
      <c r="C480" s="304"/>
      <c r="D480" s="305"/>
      <c r="E480" s="304"/>
      <c r="F480" s="305"/>
      <c r="G480" s="261"/>
      <c r="H480" s="261"/>
      <c r="I480" s="304"/>
      <c r="J480" s="305"/>
      <c r="K480" s="304"/>
      <c r="L480" s="305"/>
      <c r="M480" s="304"/>
      <c r="N480" s="305"/>
      <c r="O480" s="304"/>
      <c r="P480" s="304"/>
      <c r="Q480" s="305"/>
      <c r="R480" s="304"/>
      <c r="S480" s="305"/>
      <c r="T480" s="304"/>
      <c r="U480" s="305"/>
      <c r="V480" s="304"/>
      <c r="W480" s="305"/>
      <c r="X480" s="304"/>
      <c r="Y480" s="304"/>
      <c r="Z480" s="305"/>
      <c r="AA480" s="304"/>
      <c r="AB480" s="305"/>
      <c r="AC480" s="303"/>
      <c r="AD480" s="233" t="b">
        <f t="shared" si="226"/>
        <v>1</v>
      </c>
      <c r="AE480" s="233" t="b">
        <f t="shared" si="227"/>
        <v>1</v>
      </c>
    </row>
    <row r="481" spans="1:31" s="307" customFormat="1">
      <c r="A481" s="303"/>
      <c r="B481" s="303" t="s">
        <v>323</v>
      </c>
      <c r="C481" s="304"/>
      <c r="D481" s="305"/>
      <c r="E481" s="304"/>
      <c r="F481" s="305"/>
      <c r="G481" s="261"/>
      <c r="H481" s="261"/>
      <c r="I481" s="304"/>
      <c r="J481" s="305"/>
      <c r="K481" s="304"/>
      <c r="L481" s="305"/>
      <c r="M481" s="304"/>
      <c r="N481" s="305"/>
      <c r="O481" s="304"/>
      <c r="P481" s="304"/>
      <c r="Q481" s="305"/>
      <c r="R481" s="304"/>
      <c r="S481" s="305"/>
      <c r="T481" s="304"/>
      <c r="U481" s="305"/>
      <c r="V481" s="304"/>
      <c r="W481" s="305"/>
      <c r="X481" s="304"/>
      <c r="Y481" s="304"/>
      <c r="Z481" s="305"/>
      <c r="AA481" s="304"/>
      <c r="AB481" s="305"/>
      <c r="AC481" s="303"/>
      <c r="AD481" s="233" t="b">
        <f t="shared" si="226"/>
        <v>1</v>
      </c>
      <c r="AE481" s="233" t="b">
        <f t="shared" si="227"/>
        <v>1</v>
      </c>
    </row>
    <row r="482" spans="1:31">
      <c r="A482" s="258">
        <v>26.47</v>
      </c>
      <c r="B482" s="258" t="s">
        <v>311</v>
      </c>
      <c r="C482" s="259">
        <f>SUM(Aizawl:Serchhip!C482)</f>
        <v>0</v>
      </c>
      <c r="D482" s="260">
        <f>SUM(Aizawl:Serchhip!D482)</f>
        <v>0</v>
      </c>
      <c r="E482" s="259">
        <f>SUM(Aizawl:Serchhip!E482)</f>
        <v>0</v>
      </c>
      <c r="F482" s="260">
        <f>SUM(Aizawl:Serchhip!F482)</f>
        <v>0</v>
      </c>
      <c r="G482" s="261" t="e">
        <f t="shared" si="228"/>
        <v>#DIV/0!</v>
      </c>
      <c r="H482" s="261" t="e">
        <f t="shared" si="229"/>
        <v>#DIV/0!</v>
      </c>
      <c r="I482" s="259"/>
      <c r="J482" s="260"/>
      <c r="K482" s="259">
        <f t="shared" ref="K482:L490" si="234">C482-E482</f>
        <v>0</v>
      </c>
      <c r="L482" s="260">
        <f t="shared" si="234"/>
        <v>0</v>
      </c>
      <c r="M482" s="259">
        <f>SUM(Aizawl:Serchhip!M482)</f>
        <v>0</v>
      </c>
      <c r="N482" s="260">
        <f>SUM(Aizawl:Serchhip!N482)</f>
        <v>0</v>
      </c>
      <c r="O482" s="259"/>
      <c r="P482" s="259">
        <f>SUM(Aizawl:Serchhip!P482)</f>
        <v>0</v>
      </c>
      <c r="Q482" s="260">
        <f>SUM(Aizawl:Serchhip!Q482)</f>
        <v>0</v>
      </c>
      <c r="R482" s="259">
        <f t="shared" ref="R482:R490" si="235">K482+M482+P482</f>
        <v>0</v>
      </c>
      <c r="S482" s="260">
        <f t="shared" ref="S482:S490" si="236">L482+N482+Q482</f>
        <v>0</v>
      </c>
      <c r="T482" s="259"/>
      <c r="U482" s="260"/>
      <c r="V482" s="259"/>
      <c r="W482" s="260"/>
      <c r="X482" s="259"/>
      <c r="Y482" s="259">
        <f>SUM(Aizawl:Serchhip!Y482)</f>
        <v>0</v>
      </c>
      <c r="Z482" s="259">
        <f>SUM(Aizawl:Serchhip!Z482)</f>
        <v>0</v>
      </c>
      <c r="AA482" s="259">
        <f>SUM(Aizawl:Serchhip!AA482)</f>
        <v>0</v>
      </c>
      <c r="AB482" s="260">
        <f>SUM(Aizawl:Serchhip!AB482)</f>
        <v>0</v>
      </c>
      <c r="AC482" s="258"/>
      <c r="AD482" s="233" t="b">
        <f t="shared" si="226"/>
        <v>1</v>
      </c>
      <c r="AE482" s="233" t="b">
        <f t="shared" si="227"/>
        <v>1</v>
      </c>
    </row>
    <row r="483" spans="1:31" ht="30">
      <c r="A483" s="258">
        <f t="shared" ref="A483:A490" si="237">+A482+0.01</f>
        <v>26.48</v>
      </c>
      <c r="B483" s="258" t="s">
        <v>324</v>
      </c>
      <c r="C483" s="259">
        <f>SUM(Aizawl:Serchhip!C483)</f>
        <v>0</v>
      </c>
      <c r="D483" s="260">
        <f>SUM(Aizawl:Serchhip!D483)</f>
        <v>0</v>
      </c>
      <c r="E483" s="259">
        <f>SUM(Aizawl:Serchhip!E483)</f>
        <v>0</v>
      </c>
      <c r="F483" s="260">
        <f>SUM(Aizawl:Serchhip!F483)</f>
        <v>0</v>
      </c>
      <c r="G483" s="261" t="e">
        <f t="shared" si="228"/>
        <v>#DIV/0!</v>
      </c>
      <c r="H483" s="261" t="e">
        <f t="shared" si="229"/>
        <v>#DIV/0!</v>
      </c>
      <c r="I483" s="259"/>
      <c r="J483" s="260"/>
      <c r="K483" s="259">
        <f t="shared" si="234"/>
        <v>0</v>
      </c>
      <c r="L483" s="260">
        <f t="shared" si="234"/>
        <v>0</v>
      </c>
      <c r="M483" s="259">
        <f>SUM(Aizawl:Serchhip!M483)</f>
        <v>0</v>
      </c>
      <c r="N483" s="260">
        <f>SUM(Aizawl:Serchhip!N483)</f>
        <v>0</v>
      </c>
      <c r="O483" s="259"/>
      <c r="P483" s="259">
        <f>SUM(Aizawl:Serchhip!P483)</f>
        <v>0</v>
      </c>
      <c r="Q483" s="260">
        <f>SUM(Aizawl:Serchhip!Q483)</f>
        <v>0</v>
      </c>
      <c r="R483" s="259">
        <f t="shared" si="235"/>
        <v>0</v>
      </c>
      <c r="S483" s="260">
        <f t="shared" si="236"/>
        <v>0</v>
      </c>
      <c r="T483" s="259"/>
      <c r="U483" s="260"/>
      <c r="V483" s="259"/>
      <c r="W483" s="260"/>
      <c r="X483" s="259"/>
      <c r="Y483" s="259">
        <f>SUM(Aizawl:Serchhip!Y483)</f>
        <v>0</v>
      </c>
      <c r="Z483" s="259">
        <f>SUM(Aizawl:Serchhip!Z483)</f>
        <v>0</v>
      </c>
      <c r="AA483" s="259">
        <f>SUM(Aizawl:Serchhip!AA483)</f>
        <v>0</v>
      </c>
      <c r="AB483" s="260">
        <f>SUM(Aizawl:Serchhip!AB483)</f>
        <v>0</v>
      </c>
      <c r="AC483" s="258"/>
      <c r="AD483" s="233" t="b">
        <f t="shared" si="226"/>
        <v>1</v>
      </c>
      <c r="AE483" s="233" t="b">
        <f t="shared" si="227"/>
        <v>1</v>
      </c>
    </row>
    <row r="484" spans="1:31">
      <c r="A484" s="258">
        <f t="shared" si="237"/>
        <v>26.490000000000002</v>
      </c>
      <c r="B484" s="258" t="s">
        <v>255</v>
      </c>
      <c r="C484" s="259">
        <f>SUM(Aizawl:Serchhip!C484)</f>
        <v>0</v>
      </c>
      <c r="D484" s="260">
        <f>SUM(Aizawl:Serchhip!D484)</f>
        <v>0</v>
      </c>
      <c r="E484" s="259">
        <f>SUM(Aizawl:Serchhip!E484)</f>
        <v>0</v>
      </c>
      <c r="F484" s="260">
        <f>SUM(Aizawl:Serchhip!F484)</f>
        <v>0</v>
      </c>
      <c r="G484" s="261" t="e">
        <f t="shared" si="228"/>
        <v>#DIV/0!</v>
      </c>
      <c r="H484" s="261" t="e">
        <f t="shared" si="229"/>
        <v>#DIV/0!</v>
      </c>
      <c r="I484" s="259"/>
      <c r="J484" s="260"/>
      <c r="K484" s="259">
        <f t="shared" si="234"/>
        <v>0</v>
      </c>
      <c r="L484" s="260">
        <f t="shared" si="234"/>
        <v>0</v>
      </c>
      <c r="M484" s="259">
        <f>SUM(Aizawl:Serchhip!M484)</f>
        <v>0</v>
      </c>
      <c r="N484" s="260">
        <f>SUM(Aizawl:Serchhip!N484)</f>
        <v>0</v>
      </c>
      <c r="O484" s="259"/>
      <c r="P484" s="259">
        <f>SUM(Aizawl:Serchhip!P484)</f>
        <v>0</v>
      </c>
      <c r="Q484" s="260">
        <f>SUM(Aizawl:Serchhip!Q484)</f>
        <v>0</v>
      </c>
      <c r="R484" s="259">
        <f t="shared" si="235"/>
        <v>0</v>
      </c>
      <c r="S484" s="260">
        <f t="shared" si="236"/>
        <v>0</v>
      </c>
      <c r="T484" s="259"/>
      <c r="U484" s="260"/>
      <c r="V484" s="259"/>
      <c r="W484" s="260"/>
      <c r="X484" s="259"/>
      <c r="Y484" s="259">
        <f>SUM(Aizawl:Serchhip!Y484)</f>
        <v>0</v>
      </c>
      <c r="Z484" s="259">
        <f>SUM(Aizawl:Serchhip!Z484)</f>
        <v>0</v>
      </c>
      <c r="AA484" s="259">
        <f>SUM(Aizawl:Serchhip!AA484)</f>
        <v>0</v>
      </c>
      <c r="AB484" s="260">
        <f>SUM(Aizawl:Serchhip!AB484)</f>
        <v>0</v>
      </c>
      <c r="AC484" s="258"/>
      <c r="AD484" s="233" t="b">
        <f t="shared" si="226"/>
        <v>1</v>
      </c>
      <c r="AE484" s="233" t="b">
        <f t="shared" si="227"/>
        <v>1</v>
      </c>
    </row>
    <row r="485" spans="1:31">
      <c r="A485" s="258">
        <f t="shared" si="237"/>
        <v>26.500000000000004</v>
      </c>
      <c r="B485" s="258" t="s">
        <v>325</v>
      </c>
      <c r="C485" s="259">
        <f>SUM(Aizawl:Serchhip!C485)</f>
        <v>0</v>
      </c>
      <c r="D485" s="260">
        <f>SUM(Aizawl:Serchhip!D485)</f>
        <v>0</v>
      </c>
      <c r="E485" s="259">
        <f>SUM(Aizawl:Serchhip!E485)</f>
        <v>0</v>
      </c>
      <c r="F485" s="260">
        <f>SUM(Aizawl:Serchhip!F485)</f>
        <v>0</v>
      </c>
      <c r="G485" s="261" t="e">
        <f t="shared" si="228"/>
        <v>#DIV/0!</v>
      </c>
      <c r="H485" s="261" t="e">
        <f t="shared" si="229"/>
        <v>#DIV/0!</v>
      </c>
      <c r="I485" s="259"/>
      <c r="J485" s="260"/>
      <c r="K485" s="259">
        <f t="shared" si="234"/>
        <v>0</v>
      </c>
      <c r="L485" s="260">
        <f t="shared" si="234"/>
        <v>0</v>
      </c>
      <c r="M485" s="259">
        <f>SUM(Aizawl:Serchhip!M485)</f>
        <v>0</v>
      </c>
      <c r="N485" s="260">
        <f>SUM(Aizawl:Serchhip!N485)</f>
        <v>0</v>
      </c>
      <c r="O485" s="259"/>
      <c r="P485" s="259">
        <f>SUM(Aizawl:Serchhip!P485)</f>
        <v>0</v>
      </c>
      <c r="Q485" s="260">
        <f>SUM(Aizawl:Serchhip!Q485)</f>
        <v>0</v>
      </c>
      <c r="R485" s="259">
        <f t="shared" si="235"/>
        <v>0</v>
      </c>
      <c r="S485" s="260">
        <f t="shared" si="236"/>
        <v>0</v>
      </c>
      <c r="T485" s="259"/>
      <c r="U485" s="260"/>
      <c r="V485" s="259"/>
      <c r="W485" s="260"/>
      <c r="X485" s="259"/>
      <c r="Y485" s="259">
        <f>SUM(Aizawl:Serchhip!Y485)</f>
        <v>0</v>
      </c>
      <c r="Z485" s="259">
        <f>SUM(Aizawl:Serchhip!Z485)</f>
        <v>0</v>
      </c>
      <c r="AA485" s="259">
        <f>SUM(Aizawl:Serchhip!AA485)</f>
        <v>0</v>
      </c>
      <c r="AB485" s="260">
        <f>SUM(Aizawl:Serchhip!AB485)</f>
        <v>0</v>
      </c>
      <c r="AC485" s="258"/>
      <c r="AD485" s="233" t="b">
        <f t="shared" si="226"/>
        <v>1</v>
      </c>
      <c r="AE485" s="233" t="b">
        <f t="shared" si="227"/>
        <v>1</v>
      </c>
    </row>
    <row r="486" spans="1:31">
      <c r="A486" s="258">
        <f t="shared" si="237"/>
        <v>26.510000000000005</v>
      </c>
      <c r="B486" s="258" t="s">
        <v>314</v>
      </c>
      <c r="C486" s="259">
        <f>SUM(Aizawl:Serchhip!C486)</f>
        <v>0</v>
      </c>
      <c r="D486" s="260">
        <f>SUM(Aizawl:Serchhip!D486)</f>
        <v>0</v>
      </c>
      <c r="E486" s="259">
        <f>SUM(Aizawl:Serchhip!E486)</f>
        <v>0</v>
      </c>
      <c r="F486" s="260">
        <f>SUM(Aizawl:Serchhip!F486)</f>
        <v>0</v>
      </c>
      <c r="G486" s="261" t="e">
        <f t="shared" si="228"/>
        <v>#DIV/0!</v>
      </c>
      <c r="H486" s="261" t="e">
        <f t="shared" si="229"/>
        <v>#DIV/0!</v>
      </c>
      <c r="I486" s="259"/>
      <c r="J486" s="260"/>
      <c r="K486" s="259">
        <f t="shared" si="234"/>
        <v>0</v>
      </c>
      <c r="L486" s="260">
        <f t="shared" si="234"/>
        <v>0</v>
      </c>
      <c r="M486" s="259">
        <f>SUM(Aizawl:Serchhip!M486)</f>
        <v>0</v>
      </c>
      <c r="N486" s="260">
        <f>SUM(Aizawl:Serchhip!N486)</f>
        <v>0</v>
      </c>
      <c r="O486" s="259"/>
      <c r="P486" s="259">
        <f>SUM(Aizawl:Serchhip!P486)</f>
        <v>0</v>
      </c>
      <c r="Q486" s="260">
        <f>SUM(Aizawl:Serchhip!Q486)</f>
        <v>0</v>
      </c>
      <c r="R486" s="259">
        <f t="shared" si="235"/>
        <v>0</v>
      </c>
      <c r="S486" s="260">
        <f t="shared" si="236"/>
        <v>0</v>
      </c>
      <c r="T486" s="259"/>
      <c r="U486" s="260"/>
      <c r="V486" s="259"/>
      <c r="W486" s="260"/>
      <c r="X486" s="259"/>
      <c r="Y486" s="259">
        <f>SUM(Aizawl:Serchhip!Y486)</f>
        <v>0</v>
      </c>
      <c r="Z486" s="259">
        <f>SUM(Aizawl:Serchhip!Z486)</f>
        <v>0</v>
      </c>
      <c r="AA486" s="259">
        <f>SUM(Aizawl:Serchhip!AA486)</f>
        <v>0</v>
      </c>
      <c r="AB486" s="260">
        <f>SUM(Aizawl:Serchhip!AB486)</f>
        <v>0</v>
      </c>
      <c r="AC486" s="258"/>
      <c r="AD486" s="233" t="b">
        <f t="shared" si="226"/>
        <v>1</v>
      </c>
      <c r="AE486" s="233" t="b">
        <f t="shared" si="227"/>
        <v>1</v>
      </c>
    </row>
    <row r="487" spans="1:31" ht="30">
      <c r="A487" s="258">
        <f t="shared" si="237"/>
        <v>26.520000000000007</v>
      </c>
      <c r="B487" s="258" t="s">
        <v>70</v>
      </c>
      <c r="C487" s="259">
        <f>SUM(Aizawl:Serchhip!C487)</f>
        <v>0</v>
      </c>
      <c r="D487" s="260">
        <f>SUM(Aizawl:Serchhip!D487)</f>
        <v>0</v>
      </c>
      <c r="E487" s="259">
        <f>SUM(Aizawl:Serchhip!E487)</f>
        <v>0</v>
      </c>
      <c r="F487" s="260">
        <f>SUM(Aizawl:Serchhip!F487)</f>
        <v>0</v>
      </c>
      <c r="G487" s="261" t="e">
        <f t="shared" si="228"/>
        <v>#DIV/0!</v>
      </c>
      <c r="H487" s="261" t="e">
        <f t="shared" si="229"/>
        <v>#DIV/0!</v>
      </c>
      <c r="I487" s="259"/>
      <c r="J487" s="260"/>
      <c r="K487" s="259">
        <f t="shared" si="234"/>
        <v>0</v>
      </c>
      <c r="L487" s="260">
        <f t="shared" si="234"/>
        <v>0</v>
      </c>
      <c r="M487" s="259">
        <f>SUM(Aizawl:Serchhip!M487)</f>
        <v>0</v>
      </c>
      <c r="N487" s="260">
        <f>SUM(Aizawl:Serchhip!N487)</f>
        <v>0</v>
      </c>
      <c r="O487" s="259"/>
      <c r="P487" s="259">
        <f>SUM(Aizawl:Serchhip!P487)</f>
        <v>0</v>
      </c>
      <c r="Q487" s="260">
        <f>SUM(Aizawl:Serchhip!Q487)</f>
        <v>0</v>
      </c>
      <c r="R487" s="259">
        <f t="shared" si="235"/>
        <v>0</v>
      </c>
      <c r="S487" s="260">
        <f t="shared" si="236"/>
        <v>0</v>
      </c>
      <c r="T487" s="259"/>
      <c r="U487" s="260"/>
      <c r="V487" s="259"/>
      <c r="W487" s="260"/>
      <c r="X487" s="259"/>
      <c r="Y487" s="259">
        <f>SUM(Aizawl:Serchhip!Y487)</f>
        <v>0</v>
      </c>
      <c r="Z487" s="259">
        <f>SUM(Aizawl:Serchhip!Z487)</f>
        <v>0</v>
      </c>
      <c r="AA487" s="259">
        <f>SUM(Aizawl:Serchhip!AA487)</f>
        <v>0</v>
      </c>
      <c r="AB487" s="260">
        <f>SUM(Aizawl:Serchhip!AB487)</f>
        <v>0</v>
      </c>
      <c r="AC487" s="258"/>
      <c r="AD487" s="233" t="b">
        <f t="shared" si="226"/>
        <v>1</v>
      </c>
      <c r="AE487" s="233" t="b">
        <f t="shared" si="227"/>
        <v>1</v>
      </c>
    </row>
    <row r="488" spans="1:31">
      <c r="A488" s="258">
        <f t="shared" si="237"/>
        <v>26.530000000000008</v>
      </c>
      <c r="B488" s="258" t="s">
        <v>34</v>
      </c>
      <c r="C488" s="259">
        <f>SUM(Aizawl:Serchhip!C488)</f>
        <v>0</v>
      </c>
      <c r="D488" s="260">
        <f>SUM(Aizawl:Serchhip!D488)</f>
        <v>0</v>
      </c>
      <c r="E488" s="259">
        <f>SUM(Aizawl:Serchhip!E488)</f>
        <v>0</v>
      </c>
      <c r="F488" s="260">
        <f>SUM(Aizawl:Serchhip!F488)</f>
        <v>0</v>
      </c>
      <c r="G488" s="261" t="e">
        <f t="shared" si="228"/>
        <v>#DIV/0!</v>
      </c>
      <c r="H488" s="261" t="e">
        <f t="shared" si="229"/>
        <v>#DIV/0!</v>
      </c>
      <c r="I488" s="259"/>
      <c r="J488" s="260"/>
      <c r="K488" s="259">
        <f t="shared" si="234"/>
        <v>0</v>
      </c>
      <c r="L488" s="260">
        <f t="shared" si="234"/>
        <v>0</v>
      </c>
      <c r="M488" s="259">
        <f>SUM(Aizawl:Serchhip!M488)</f>
        <v>0</v>
      </c>
      <c r="N488" s="260">
        <f>SUM(Aizawl:Serchhip!N488)</f>
        <v>0</v>
      </c>
      <c r="O488" s="259"/>
      <c r="P488" s="259">
        <f>SUM(Aizawl:Serchhip!P488)</f>
        <v>0</v>
      </c>
      <c r="Q488" s="260">
        <f>SUM(Aizawl:Serchhip!Q488)</f>
        <v>0</v>
      </c>
      <c r="R488" s="259">
        <f t="shared" si="235"/>
        <v>0</v>
      </c>
      <c r="S488" s="260">
        <f t="shared" si="236"/>
        <v>0</v>
      </c>
      <c r="T488" s="259"/>
      <c r="U488" s="260"/>
      <c r="V488" s="259"/>
      <c r="W488" s="260"/>
      <c r="X488" s="259"/>
      <c r="Y488" s="259">
        <f>SUM(Aizawl:Serchhip!Y488)</f>
        <v>0</v>
      </c>
      <c r="Z488" s="259">
        <f>SUM(Aizawl:Serchhip!Z488)</f>
        <v>0</v>
      </c>
      <c r="AA488" s="259">
        <f>SUM(Aizawl:Serchhip!AA488)</f>
        <v>0</v>
      </c>
      <c r="AB488" s="260">
        <f>SUM(Aizawl:Serchhip!AB488)</f>
        <v>0</v>
      </c>
      <c r="AC488" s="258"/>
      <c r="AD488" s="233" t="b">
        <f t="shared" si="226"/>
        <v>1</v>
      </c>
      <c r="AE488" s="233" t="b">
        <f t="shared" si="227"/>
        <v>1</v>
      </c>
    </row>
    <row r="489" spans="1:31">
      <c r="A489" s="258">
        <f t="shared" si="237"/>
        <v>26.54000000000001</v>
      </c>
      <c r="B489" s="258" t="s">
        <v>293</v>
      </c>
      <c r="C489" s="259">
        <f>SUM(Aizawl:Serchhip!C489)</f>
        <v>0</v>
      </c>
      <c r="D489" s="260">
        <f>SUM(Aizawl:Serchhip!D489)</f>
        <v>0</v>
      </c>
      <c r="E489" s="259">
        <f>SUM(Aizawl:Serchhip!E489)</f>
        <v>0</v>
      </c>
      <c r="F489" s="260">
        <f>SUM(Aizawl:Serchhip!F489)</f>
        <v>0</v>
      </c>
      <c r="G489" s="261" t="e">
        <f t="shared" si="228"/>
        <v>#DIV/0!</v>
      </c>
      <c r="H489" s="261" t="e">
        <f t="shared" si="229"/>
        <v>#DIV/0!</v>
      </c>
      <c r="I489" s="259"/>
      <c r="J489" s="260"/>
      <c r="K489" s="259">
        <f t="shared" si="234"/>
        <v>0</v>
      </c>
      <c r="L489" s="260">
        <f t="shared" si="234"/>
        <v>0</v>
      </c>
      <c r="M489" s="259">
        <f>SUM(Aizawl:Serchhip!M489)</f>
        <v>0</v>
      </c>
      <c r="N489" s="260">
        <f>SUM(Aizawl:Serchhip!N489)</f>
        <v>0</v>
      </c>
      <c r="O489" s="259"/>
      <c r="P489" s="259">
        <f>SUM(Aizawl:Serchhip!P489)</f>
        <v>0</v>
      </c>
      <c r="Q489" s="260">
        <f>SUM(Aizawl:Serchhip!Q489)</f>
        <v>0</v>
      </c>
      <c r="R489" s="259">
        <f t="shared" si="235"/>
        <v>0</v>
      </c>
      <c r="S489" s="260">
        <f t="shared" si="236"/>
        <v>0</v>
      </c>
      <c r="T489" s="259"/>
      <c r="U489" s="260"/>
      <c r="V489" s="259"/>
      <c r="W489" s="260"/>
      <c r="X489" s="259"/>
      <c r="Y489" s="259">
        <f>SUM(Aizawl:Serchhip!Y489)</f>
        <v>0</v>
      </c>
      <c r="Z489" s="259">
        <f>SUM(Aizawl:Serchhip!Z489)</f>
        <v>0</v>
      </c>
      <c r="AA489" s="259">
        <f>SUM(Aizawl:Serchhip!AA489)</f>
        <v>0</v>
      </c>
      <c r="AB489" s="260">
        <f>SUM(Aizawl:Serchhip!AB489)</f>
        <v>0</v>
      </c>
      <c r="AC489" s="258"/>
      <c r="AD489" s="233" t="b">
        <f t="shared" si="226"/>
        <v>1</v>
      </c>
      <c r="AE489" s="233" t="b">
        <f t="shared" si="227"/>
        <v>1</v>
      </c>
    </row>
    <row r="490" spans="1:31" s="319" customFormat="1" ht="36" customHeight="1">
      <c r="A490" s="317">
        <f t="shared" si="237"/>
        <v>26.550000000000011</v>
      </c>
      <c r="B490" s="318" t="s">
        <v>36</v>
      </c>
      <c r="C490" s="259">
        <f>SUM(Aizawl:Serchhip!C490)</f>
        <v>0</v>
      </c>
      <c r="D490" s="260">
        <f>SUM(Aizawl:Serchhip!D490)</f>
        <v>0</v>
      </c>
      <c r="E490" s="259">
        <f>SUM(Aizawl:Serchhip!E490)</f>
        <v>0</v>
      </c>
      <c r="F490" s="260">
        <f>SUM(Aizawl:Serchhip!F490)</f>
        <v>0</v>
      </c>
      <c r="G490" s="261" t="e">
        <f t="shared" si="228"/>
        <v>#DIV/0!</v>
      </c>
      <c r="H490" s="261" t="e">
        <f t="shared" si="229"/>
        <v>#DIV/0!</v>
      </c>
      <c r="I490" s="259"/>
      <c r="J490" s="260"/>
      <c r="K490" s="259">
        <f t="shared" si="234"/>
        <v>0</v>
      </c>
      <c r="L490" s="260">
        <f t="shared" si="234"/>
        <v>0</v>
      </c>
      <c r="M490" s="259">
        <f>SUM(Aizawl:Serchhip!M490)</f>
        <v>0</v>
      </c>
      <c r="N490" s="260">
        <f>SUM(Aizawl:Serchhip!N490)</f>
        <v>0</v>
      </c>
      <c r="O490" s="259">
        <v>0.75</v>
      </c>
      <c r="P490" s="259">
        <f>SUM(Aizawl:Serchhip!P490)</f>
        <v>1</v>
      </c>
      <c r="Q490" s="260">
        <f>SUM(Aizawl:Serchhip!Q490)</f>
        <v>0.75</v>
      </c>
      <c r="R490" s="259">
        <f t="shared" si="235"/>
        <v>1</v>
      </c>
      <c r="S490" s="260">
        <f t="shared" si="236"/>
        <v>0.75</v>
      </c>
      <c r="T490" s="259"/>
      <c r="U490" s="260"/>
      <c r="V490" s="259"/>
      <c r="W490" s="260"/>
      <c r="X490" s="259">
        <v>0.75</v>
      </c>
      <c r="Y490" s="259">
        <f>SUM(Aizawl:Serchhip!Y490)</f>
        <v>1</v>
      </c>
      <c r="Z490" s="259">
        <f>SUM(Aizawl:Serchhip!Z490)</f>
        <v>0.75</v>
      </c>
      <c r="AA490" s="259">
        <f>SUM(Aizawl:Serchhip!AA490)</f>
        <v>1</v>
      </c>
      <c r="AB490" s="260">
        <f>SUM(Aizawl:Serchhip!AB490)</f>
        <v>0.75</v>
      </c>
      <c r="AC490" s="258" t="s">
        <v>378</v>
      </c>
      <c r="AD490" s="233" t="b">
        <f t="shared" si="226"/>
        <v>1</v>
      </c>
      <c r="AE490" s="233" t="b">
        <f t="shared" si="227"/>
        <v>1</v>
      </c>
    </row>
    <row r="491" spans="1:31" s="307" customFormat="1">
      <c r="A491" s="303"/>
      <c r="B491" s="303" t="s">
        <v>326</v>
      </c>
      <c r="C491" s="304">
        <f>SUM(C482:C490)</f>
        <v>0</v>
      </c>
      <c r="D491" s="305">
        <f>SUM(D482:D490)</f>
        <v>0</v>
      </c>
      <c r="E491" s="304">
        <f>SUM(E482:E490)</f>
        <v>0</v>
      </c>
      <c r="F491" s="305">
        <f>SUM(F482:F490)</f>
        <v>0</v>
      </c>
      <c r="G491" s="306" t="e">
        <f t="shared" si="228"/>
        <v>#DIV/0!</v>
      </c>
      <c r="H491" s="306" t="e">
        <f t="shared" si="229"/>
        <v>#DIV/0!</v>
      </c>
      <c r="I491" s="304">
        <f t="shared" si="225"/>
        <v>0</v>
      </c>
      <c r="J491" s="305">
        <f t="shared" si="225"/>
        <v>0</v>
      </c>
      <c r="K491" s="304">
        <f>SUM(K482:K490)</f>
        <v>0</v>
      </c>
      <c r="L491" s="305">
        <f>SUM(L482:L490)</f>
        <v>0</v>
      </c>
      <c r="M491" s="304">
        <f>SUM(M482:M490)</f>
        <v>0</v>
      </c>
      <c r="N491" s="305">
        <f>SUM(N482:N490)</f>
        <v>0</v>
      </c>
      <c r="O491" s="304"/>
      <c r="P491" s="304">
        <f t="shared" ref="P491:W491" si="238">SUM(P482:P490)</f>
        <v>1</v>
      </c>
      <c r="Q491" s="305">
        <f t="shared" si="238"/>
        <v>0.75</v>
      </c>
      <c r="R491" s="304">
        <f t="shared" si="238"/>
        <v>1</v>
      </c>
      <c r="S491" s="305">
        <f t="shared" si="238"/>
        <v>0.75</v>
      </c>
      <c r="T491" s="304">
        <f t="shared" si="238"/>
        <v>0</v>
      </c>
      <c r="U491" s="305">
        <f t="shared" si="238"/>
        <v>0</v>
      </c>
      <c r="V491" s="304">
        <f t="shared" si="238"/>
        <v>0</v>
      </c>
      <c r="W491" s="305">
        <f t="shared" si="238"/>
        <v>0</v>
      </c>
      <c r="X491" s="304"/>
      <c r="Y491" s="304">
        <f>SUM(Y482:Y490)</f>
        <v>1</v>
      </c>
      <c r="Z491" s="305">
        <f>SUM(Z482:Z490)</f>
        <v>0.75</v>
      </c>
      <c r="AA491" s="304">
        <f>SUM(AA482:AA490)</f>
        <v>1</v>
      </c>
      <c r="AB491" s="305">
        <f>SUM(AB482:AB490)</f>
        <v>0.75</v>
      </c>
      <c r="AC491" s="303"/>
      <c r="AD491" s="233" t="b">
        <f t="shared" si="226"/>
        <v>0</v>
      </c>
      <c r="AE491" s="233" t="b">
        <f t="shared" si="227"/>
        <v>1</v>
      </c>
    </row>
    <row r="492" spans="1:31" s="307" customFormat="1">
      <c r="A492" s="303"/>
      <c r="B492" s="303" t="s">
        <v>327</v>
      </c>
      <c r="C492" s="304"/>
      <c r="D492" s="305"/>
      <c r="E492" s="304"/>
      <c r="F492" s="305"/>
      <c r="G492" s="261"/>
      <c r="H492" s="261"/>
      <c r="I492" s="304"/>
      <c r="J492" s="305"/>
      <c r="K492" s="304"/>
      <c r="L492" s="305"/>
      <c r="M492" s="304"/>
      <c r="N492" s="305"/>
      <c r="O492" s="304"/>
      <c r="P492" s="304"/>
      <c r="Q492" s="305"/>
      <c r="R492" s="304"/>
      <c r="S492" s="305"/>
      <c r="T492" s="304"/>
      <c r="U492" s="305"/>
      <c r="V492" s="304"/>
      <c r="W492" s="305"/>
      <c r="X492" s="304"/>
      <c r="Y492" s="304"/>
      <c r="Z492" s="305"/>
      <c r="AA492" s="304"/>
      <c r="AB492" s="305"/>
      <c r="AC492" s="303"/>
      <c r="AD492" s="233" t="b">
        <f t="shared" si="226"/>
        <v>1</v>
      </c>
      <c r="AE492" s="233" t="b">
        <f t="shared" si="227"/>
        <v>1</v>
      </c>
    </row>
    <row r="493" spans="1:31" ht="30" customHeight="1">
      <c r="A493" s="258">
        <f>+A490+0.01</f>
        <v>26.560000000000013</v>
      </c>
      <c r="B493" s="258" t="s">
        <v>296</v>
      </c>
      <c r="C493" s="259">
        <f>SUM(Aizawl:Serchhip!C493)</f>
        <v>1</v>
      </c>
      <c r="D493" s="260">
        <f>SUM(Aizawl:Serchhip!D493)</f>
        <v>18</v>
      </c>
      <c r="E493" s="259">
        <f>SUM(Aizawl:Serchhip!E493)</f>
        <v>1</v>
      </c>
      <c r="F493" s="260">
        <f>SUM(Aizawl:Serchhip!F493)</f>
        <v>11.5</v>
      </c>
      <c r="G493" s="261">
        <f t="shared" si="228"/>
        <v>1</v>
      </c>
      <c r="H493" s="261">
        <f t="shared" si="229"/>
        <v>0.63888888888888884</v>
      </c>
      <c r="I493" s="259">
        <f t="shared" si="225"/>
        <v>0</v>
      </c>
      <c r="J493" s="260">
        <f t="shared" si="225"/>
        <v>6.5</v>
      </c>
      <c r="K493" s="259"/>
      <c r="L493" s="260"/>
      <c r="M493" s="259"/>
      <c r="N493" s="260"/>
      <c r="O493" s="259">
        <v>18</v>
      </c>
      <c r="P493" s="259">
        <f>SUM(Aizawl:Serchhip!P493)</f>
        <v>1</v>
      </c>
      <c r="Q493" s="260">
        <f>SUM(Aizawl:Serchhip!Q493)</f>
        <v>18</v>
      </c>
      <c r="R493" s="259">
        <f t="shared" ref="R493:S495" si="239">K493+M493+P493</f>
        <v>1</v>
      </c>
      <c r="S493" s="260">
        <f t="shared" si="239"/>
        <v>18</v>
      </c>
      <c r="T493" s="259"/>
      <c r="U493" s="260"/>
      <c r="V493" s="259"/>
      <c r="W493" s="260"/>
      <c r="X493" s="259">
        <v>18</v>
      </c>
      <c r="Y493" s="259">
        <f>SUM(Aizawl:Serchhip!Y493)</f>
        <v>1</v>
      </c>
      <c r="Z493" s="259">
        <f>SUM(Aizawl:Serchhip!Z493)</f>
        <v>18</v>
      </c>
      <c r="AA493" s="259">
        <f>SUM(Aizawl:Serchhip!AA493)</f>
        <v>1</v>
      </c>
      <c r="AB493" s="260">
        <f>SUM(Aizawl:Serchhip!AB493)</f>
        <v>18</v>
      </c>
      <c r="AC493" s="258" t="s">
        <v>378</v>
      </c>
      <c r="AD493" s="233" t="b">
        <f t="shared" si="226"/>
        <v>1</v>
      </c>
      <c r="AE493" s="233" t="b">
        <f t="shared" si="227"/>
        <v>1</v>
      </c>
    </row>
    <row r="494" spans="1:31" ht="30" customHeight="1">
      <c r="A494" s="258">
        <f>+A493+0.01</f>
        <v>26.570000000000014</v>
      </c>
      <c r="B494" s="258" t="s">
        <v>297</v>
      </c>
      <c r="C494" s="259">
        <f>SUM(Aizawl:Serchhip!C494)</f>
        <v>1</v>
      </c>
      <c r="D494" s="260">
        <f>SUM(Aizawl:Serchhip!D494)</f>
        <v>1.2</v>
      </c>
      <c r="E494" s="259">
        <f>SUM(Aizawl:Serchhip!E494)</f>
        <v>0</v>
      </c>
      <c r="F494" s="260">
        <f>SUM(Aizawl:Serchhip!F494)</f>
        <v>0</v>
      </c>
      <c r="G494" s="261">
        <f t="shared" si="228"/>
        <v>0</v>
      </c>
      <c r="H494" s="261">
        <f t="shared" si="229"/>
        <v>0</v>
      </c>
      <c r="I494" s="259">
        <f t="shared" si="225"/>
        <v>1</v>
      </c>
      <c r="J494" s="260">
        <f t="shared" si="225"/>
        <v>1.2</v>
      </c>
      <c r="K494" s="259"/>
      <c r="L494" s="260"/>
      <c r="M494" s="259"/>
      <c r="N494" s="260"/>
      <c r="O494" s="259">
        <v>1.2</v>
      </c>
      <c r="P494" s="259">
        <f>SUM(Aizawl:Serchhip!P494)</f>
        <v>1</v>
      </c>
      <c r="Q494" s="260">
        <f>SUM(Aizawl:Serchhip!Q494)</f>
        <v>1.2</v>
      </c>
      <c r="R494" s="259">
        <f t="shared" si="239"/>
        <v>1</v>
      </c>
      <c r="S494" s="260">
        <f t="shared" si="239"/>
        <v>1.2</v>
      </c>
      <c r="T494" s="259"/>
      <c r="U494" s="260"/>
      <c r="V494" s="259"/>
      <c r="W494" s="260"/>
      <c r="X494" s="259">
        <v>1.2</v>
      </c>
      <c r="Y494" s="259">
        <f>SUM(Aizawl:Serchhip!Y494)</f>
        <v>1</v>
      </c>
      <c r="Z494" s="259">
        <f>SUM(Aizawl:Serchhip!Z494)</f>
        <v>1.2</v>
      </c>
      <c r="AA494" s="259">
        <f>SUM(Aizawl:Serchhip!AA494)</f>
        <v>1</v>
      </c>
      <c r="AB494" s="260">
        <f>SUM(Aizawl:Serchhip!AB494)</f>
        <v>1.2</v>
      </c>
      <c r="AC494" s="258" t="s">
        <v>378</v>
      </c>
      <c r="AD494" s="233" t="b">
        <f t="shared" si="226"/>
        <v>1</v>
      </c>
      <c r="AE494" s="233" t="b">
        <f t="shared" si="227"/>
        <v>1</v>
      </c>
    </row>
    <row r="495" spans="1:31" ht="32.25" customHeight="1">
      <c r="A495" s="258">
        <f>+A494+0.01</f>
        <v>26.580000000000016</v>
      </c>
      <c r="B495" s="258" t="s">
        <v>298</v>
      </c>
      <c r="C495" s="259">
        <f>SUM(Aizawl:Serchhip!C495)</f>
        <v>1</v>
      </c>
      <c r="D495" s="260">
        <f>SUM(Aizawl:Serchhip!D495)</f>
        <v>1</v>
      </c>
      <c r="E495" s="259">
        <f>SUM(Aizawl:Serchhip!E495)</f>
        <v>0</v>
      </c>
      <c r="F495" s="260">
        <f>SUM(Aizawl:Serchhip!F495)</f>
        <v>0</v>
      </c>
      <c r="G495" s="261">
        <f t="shared" si="228"/>
        <v>0</v>
      </c>
      <c r="H495" s="261">
        <f t="shared" si="229"/>
        <v>0</v>
      </c>
      <c r="I495" s="259">
        <f t="shared" si="225"/>
        <v>1</v>
      </c>
      <c r="J495" s="260">
        <f t="shared" si="225"/>
        <v>1</v>
      </c>
      <c r="K495" s="259"/>
      <c r="L495" s="260"/>
      <c r="M495" s="259"/>
      <c r="N495" s="260"/>
      <c r="O495" s="259">
        <v>1</v>
      </c>
      <c r="P495" s="259">
        <f>SUM(Aizawl:Serchhip!P495)</f>
        <v>1</v>
      </c>
      <c r="Q495" s="260">
        <f>SUM(Aizawl:Serchhip!Q495)</f>
        <v>1</v>
      </c>
      <c r="R495" s="259">
        <f t="shared" si="239"/>
        <v>1</v>
      </c>
      <c r="S495" s="260">
        <f t="shared" si="239"/>
        <v>1</v>
      </c>
      <c r="T495" s="259"/>
      <c r="U495" s="260"/>
      <c r="V495" s="259"/>
      <c r="W495" s="260"/>
      <c r="X495" s="259">
        <v>1</v>
      </c>
      <c r="Y495" s="259">
        <f>SUM(Aizawl:Serchhip!Y495)</f>
        <v>1</v>
      </c>
      <c r="Z495" s="259">
        <f>SUM(Aizawl:Serchhip!Z495)</f>
        <v>1</v>
      </c>
      <c r="AA495" s="259">
        <f>SUM(Aizawl:Serchhip!AA495)</f>
        <v>1</v>
      </c>
      <c r="AB495" s="260">
        <f>SUM(Aizawl:Serchhip!AB495)</f>
        <v>1</v>
      </c>
      <c r="AC495" s="258" t="s">
        <v>378</v>
      </c>
      <c r="AD495" s="233" t="b">
        <f t="shared" si="226"/>
        <v>1</v>
      </c>
      <c r="AE495" s="233" t="b">
        <f t="shared" si="227"/>
        <v>1</v>
      </c>
    </row>
    <row r="496" spans="1:31">
      <c r="A496" s="258">
        <f>+A495+0.01</f>
        <v>26.590000000000018</v>
      </c>
      <c r="B496" s="258" t="s">
        <v>42</v>
      </c>
      <c r="C496" s="259"/>
      <c r="D496" s="260"/>
      <c r="E496" s="259"/>
      <c r="F496" s="260"/>
      <c r="G496" s="261"/>
      <c r="H496" s="261"/>
      <c r="I496" s="259"/>
      <c r="J496" s="260"/>
      <c r="K496" s="259"/>
      <c r="L496" s="260"/>
      <c r="M496" s="259"/>
      <c r="N496" s="260"/>
      <c r="O496" s="259"/>
      <c r="P496" s="259"/>
      <c r="Q496" s="260"/>
      <c r="R496" s="259"/>
      <c r="S496" s="260"/>
      <c r="T496" s="259"/>
      <c r="U496" s="260"/>
      <c r="V496" s="259"/>
      <c r="W496" s="260"/>
      <c r="X496" s="259"/>
      <c r="Y496" s="259">
        <f>SUM(Aizawl:Serchhip!Y496)</f>
        <v>0</v>
      </c>
      <c r="Z496" s="259">
        <f>SUM(Aizawl:Serchhip!Z496)</f>
        <v>0</v>
      </c>
      <c r="AA496" s="259">
        <f>SUM(Aizawl:Serchhip!AA496)</f>
        <v>0</v>
      </c>
      <c r="AB496" s="260">
        <f>SUM(Aizawl:Serchhip!AB496)</f>
        <v>0</v>
      </c>
      <c r="AC496" s="258"/>
      <c r="AD496" s="233" t="b">
        <f t="shared" si="226"/>
        <v>1</v>
      </c>
      <c r="AE496" s="233" t="b">
        <f t="shared" si="227"/>
        <v>1</v>
      </c>
    </row>
    <row r="497" spans="1:31" ht="34.5" customHeight="1">
      <c r="A497" s="258" t="s">
        <v>43</v>
      </c>
      <c r="B497" s="258" t="s">
        <v>78</v>
      </c>
      <c r="C497" s="259">
        <f>SUM(Aizawl:Serchhip!C497)</f>
        <v>1</v>
      </c>
      <c r="D497" s="260">
        <f>SUM(Aizawl:Serchhip!D497)</f>
        <v>3</v>
      </c>
      <c r="E497" s="259">
        <f>SUM(Aizawl:Serchhip!E497)</f>
        <v>1</v>
      </c>
      <c r="F497" s="260">
        <f>SUM(Aizawl:Serchhip!F497)</f>
        <v>3</v>
      </c>
      <c r="G497" s="261">
        <f t="shared" si="228"/>
        <v>1</v>
      </c>
      <c r="H497" s="261">
        <f t="shared" si="229"/>
        <v>1</v>
      </c>
      <c r="I497" s="259">
        <f t="shared" si="225"/>
        <v>0</v>
      </c>
      <c r="J497" s="260">
        <f t="shared" si="225"/>
        <v>0</v>
      </c>
      <c r="K497" s="259"/>
      <c r="L497" s="260"/>
      <c r="M497" s="259"/>
      <c r="N497" s="260"/>
      <c r="O497" s="259">
        <v>3</v>
      </c>
      <c r="P497" s="259">
        <f>SUM(Aizawl:Serchhip!P497)</f>
        <v>1</v>
      </c>
      <c r="Q497" s="260">
        <f>SUM(Aizawl:Serchhip!Q497)</f>
        <v>3</v>
      </c>
      <c r="R497" s="259">
        <f t="shared" ref="R497:R512" si="240">K497+M497+P497</f>
        <v>1</v>
      </c>
      <c r="S497" s="260">
        <f t="shared" ref="S497:S512" si="241">L497+N497+Q497</f>
        <v>3</v>
      </c>
      <c r="T497" s="259"/>
      <c r="U497" s="260"/>
      <c r="V497" s="259"/>
      <c r="W497" s="260"/>
      <c r="X497" s="259">
        <v>3</v>
      </c>
      <c r="Y497" s="259">
        <f>SUM(Aizawl:Serchhip!Y497)</f>
        <v>1</v>
      </c>
      <c r="Z497" s="259">
        <f>SUM(Aizawl:Serchhip!Z497)</f>
        <v>3</v>
      </c>
      <c r="AA497" s="259">
        <f>SUM(Aizawl:Serchhip!AA497)</f>
        <v>1</v>
      </c>
      <c r="AB497" s="260">
        <f>SUM(Aizawl:Serchhip!AB497)</f>
        <v>3</v>
      </c>
      <c r="AC497" s="258" t="s">
        <v>378</v>
      </c>
      <c r="AD497" s="233" t="b">
        <f t="shared" si="226"/>
        <v>1</v>
      </c>
      <c r="AE497" s="233" t="b">
        <f t="shared" si="227"/>
        <v>1</v>
      </c>
    </row>
    <row r="498" spans="1:31" ht="45">
      <c r="A498" s="258" t="s">
        <v>45</v>
      </c>
      <c r="B498" s="258" t="s">
        <v>328</v>
      </c>
      <c r="C498" s="259">
        <f>SUM(Aizawl:Serchhip!C498)</f>
        <v>0</v>
      </c>
      <c r="D498" s="260">
        <f>SUM(Aizawl:Serchhip!D498)</f>
        <v>0</v>
      </c>
      <c r="E498" s="259">
        <f>SUM(Aizawl:Serchhip!E498)</f>
        <v>0</v>
      </c>
      <c r="F498" s="260">
        <f>SUM(Aizawl:Serchhip!F498)</f>
        <v>0</v>
      </c>
      <c r="G498" s="261" t="e">
        <f t="shared" si="228"/>
        <v>#DIV/0!</v>
      </c>
      <c r="H498" s="261" t="e">
        <f t="shared" si="229"/>
        <v>#DIV/0!</v>
      </c>
      <c r="I498" s="259">
        <f t="shared" si="225"/>
        <v>0</v>
      </c>
      <c r="J498" s="260">
        <f t="shared" si="225"/>
        <v>0</v>
      </c>
      <c r="K498" s="259"/>
      <c r="L498" s="260"/>
      <c r="M498" s="259"/>
      <c r="N498" s="260"/>
      <c r="O498" s="259">
        <v>0</v>
      </c>
      <c r="P498" s="259">
        <f>SUM(Aizawl:Serchhip!P498)</f>
        <v>0</v>
      </c>
      <c r="Q498" s="260">
        <f>SUM(Aizawl:Serchhip!Q498)</f>
        <v>0</v>
      </c>
      <c r="R498" s="259">
        <f t="shared" si="240"/>
        <v>0</v>
      </c>
      <c r="S498" s="260">
        <f t="shared" si="241"/>
        <v>0</v>
      </c>
      <c r="T498" s="259"/>
      <c r="U498" s="260"/>
      <c r="V498" s="259"/>
      <c r="W498" s="260"/>
      <c r="X498" s="259">
        <v>0</v>
      </c>
      <c r="Y498" s="259">
        <f>SUM(Aizawl:Serchhip!Y498)</f>
        <v>0</v>
      </c>
      <c r="Z498" s="259">
        <f>SUM(Aizawl:Serchhip!Z498)</f>
        <v>0</v>
      </c>
      <c r="AA498" s="259">
        <f>SUM(Aizawl:Serchhip!AA498)</f>
        <v>0</v>
      </c>
      <c r="AB498" s="260">
        <f>SUM(Aizawl:Serchhip!AB498)</f>
        <v>0</v>
      </c>
      <c r="AC498" s="258"/>
      <c r="AD498" s="233" t="b">
        <f t="shared" si="226"/>
        <v>1</v>
      </c>
      <c r="AE498" s="233" t="b">
        <f t="shared" si="227"/>
        <v>1</v>
      </c>
    </row>
    <row r="499" spans="1:31" ht="34.5" customHeight="1">
      <c r="A499" s="258" t="s">
        <v>47</v>
      </c>
      <c r="B499" s="258" t="s">
        <v>329</v>
      </c>
      <c r="C499" s="259">
        <f>SUM(Aizawl:Serchhip!C499)</f>
        <v>1</v>
      </c>
      <c r="D499" s="260">
        <f>SUM(Aizawl:Serchhip!D499)</f>
        <v>1.8000000000000003</v>
      </c>
      <c r="E499" s="259">
        <f>SUM(Aizawl:Serchhip!E499)</f>
        <v>1</v>
      </c>
      <c r="F499" s="260">
        <f>SUM(Aizawl:Serchhip!F499)</f>
        <v>1.8</v>
      </c>
      <c r="G499" s="261">
        <f t="shared" si="228"/>
        <v>1</v>
      </c>
      <c r="H499" s="261">
        <f t="shared" si="229"/>
        <v>0.99999999999999989</v>
      </c>
      <c r="I499" s="259">
        <f t="shared" si="225"/>
        <v>0</v>
      </c>
      <c r="J499" s="260">
        <f t="shared" si="225"/>
        <v>0</v>
      </c>
      <c r="K499" s="259"/>
      <c r="L499" s="260"/>
      <c r="M499" s="259"/>
      <c r="N499" s="260"/>
      <c r="O499" s="259">
        <v>1.8000000000000003</v>
      </c>
      <c r="P499" s="259">
        <f>SUM(Aizawl:Serchhip!P499)</f>
        <v>1</v>
      </c>
      <c r="Q499" s="260">
        <f>SUM(Aizawl:Serchhip!Q499)</f>
        <v>1.8000000000000003</v>
      </c>
      <c r="R499" s="259">
        <f t="shared" si="240"/>
        <v>1</v>
      </c>
      <c r="S499" s="260">
        <f t="shared" si="241"/>
        <v>1.8000000000000003</v>
      </c>
      <c r="T499" s="259"/>
      <c r="U499" s="260"/>
      <c r="V499" s="259"/>
      <c r="W499" s="260"/>
      <c r="X499" s="259">
        <v>1.8000000000000003</v>
      </c>
      <c r="Y499" s="259">
        <f>SUM(Aizawl:Serchhip!Y499)</f>
        <v>1</v>
      </c>
      <c r="Z499" s="259">
        <f>SUM(Aizawl:Serchhip!Z499)</f>
        <v>1.8000000000000003</v>
      </c>
      <c r="AA499" s="259">
        <f>SUM(Aizawl:Serchhip!AA499)</f>
        <v>1</v>
      </c>
      <c r="AB499" s="260">
        <f>SUM(Aizawl:Serchhip!AB499)</f>
        <v>1.8000000000000003</v>
      </c>
      <c r="AC499" s="258" t="s">
        <v>378</v>
      </c>
      <c r="AD499" s="233" t="b">
        <f t="shared" si="226"/>
        <v>1</v>
      </c>
      <c r="AE499" s="233" t="b">
        <f t="shared" si="227"/>
        <v>1</v>
      </c>
    </row>
    <row r="500" spans="1:31">
      <c r="A500" s="258" t="s">
        <v>49</v>
      </c>
      <c r="B500" s="258" t="s">
        <v>330</v>
      </c>
      <c r="C500" s="259">
        <f>SUM(Aizawl:Serchhip!C500)</f>
        <v>1</v>
      </c>
      <c r="D500" s="260">
        <f>SUM(Aizawl:Serchhip!D500)</f>
        <v>1.2000000000000002</v>
      </c>
      <c r="E500" s="259">
        <f>SUM(Aizawl:Serchhip!E500)</f>
        <v>1</v>
      </c>
      <c r="F500" s="260">
        <f>SUM(Aizawl:Serchhip!F500)</f>
        <v>1.2</v>
      </c>
      <c r="G500" s="261">
        <f t="shared" si="228"/>
        <v>1</v>
      </c>
      <c r="H500" s="261">
        <f t="shared" si="229"/>
        <v>0.99999999999999978</v>
      </c>
      <c r="I500" s="259">
        <f t="shared" si="225"/>
        <v>0</v>
      </c>
      <c r="J500" s="260">
        <f t="shared" si="225"/>
        <v>0</v>
      </c>
      <c r="K500" s="259"/>
      <c r="L500" s="260"/>
      <c r="M500" s="259"/>
      <c r="N500" s="260"/>
      <c r="O500" s="259">
        <v>1.2000000000000002</v>
      </c>
      <c r="P500" s="259">
        <f>SUM(Aizawl:Serchhip!P500)</f>
        <v>1</v>
      </c>
      <c r="Q500" s="260">
        <f>SUM(Aizawl:Serchhip!Q500)</f>
        <v>1.2000000000000002</v>
      </c>
      <c r="R500" s="259">
        <f t="shared" si="240"/>
        <v>1</v>
      </c>
      <c r="S500" s="260">
        <f t="shared" si="241"/>
        <v>1.2000000000000002</v>
      </c>
      <c r="T500" s="259"/>
      <c r="U500" s="260"/>
      <c r="V500" s="259"/>
      <c r="W500" s="260"/>
      <c r="X500" s="259">
        <v>1.2000000000000002</v>
      </c>
      <c r="Y500" s="259">
        <f>SUM(Aizawl:Serchhip!Y500)</f>
        <v>1</v>
      </c>
      <c r="Z500" s="259">
        <f>SUM(Aizawl:Serchhip!Z500)</f>
        <v>1.2000000000000002</v>
      </c>
      <c r="AA500" s="259">
        <f>SUM(Aizawl:Serchhip!AA500)</f>
        <v>1</v>
      </c>
      <c r="AB500" s="260">
        <f>SUM(Aizawl:Serchhip!AB500)</f>
        <v>1.2000000000000002</v>
      </c>
      <c r="AC500" s="258" t="s">
        <v>378</v>
      </c>
      <c r="AD500" s="233" t="b">
        <f t="shared" si="226"/>
        <v>1</v>
      </c>
      <c r="AE500" s="233" t="b">
        <f t="shared" si="227"/>
        <v>1</v>
      </c>
    </row>
    <row r="501" spans="1:31" ht="48.75" customHeight="1">
      <c r="A501" s="258" t="s">
        <v>51</v>
      </c>
      <c r="B501" s="258" t="s">
        <v>331</v>
      </c>
      <c r="C501" s="259">
        <f>SUM(Aizawl:Serchhip!C501)</f>
        <v>1</v>
      </c>
      <c r="D501" s="260">
        <f>SUM(Aizawl:Serchhip!D501)</f>
        <v>1.2000000000000002</v>
      </c>
      <c r="E501" s="259">
        <f>SUM(Aizawl:Serchhip!E501)</f>
        <v>1</v>
      </c>
      <c r="F501" s="260">
        <f>SUM(Aizawl:Serchhip!F501)</f>
        <v>1.2</v>
      </c>
      <c r="G501" s="261">
        <f t="shared" si="228"/>
        <v>1</v>
      </c>
      <c r="H501" s="261">
        <f t="shared" si="229"/>
        <v>0.99999999999999978</v>
      </c>
      <c r="I501" s="259">
        <f t="shared" si="225"/>
        <v>0</v>
      </c>
      <c r="J501" s="260">
        <f t="shared" si="225"/>
        <v>0</v>
      </c>
      <c r="K501" s="259"/>
      <c r="L501" s="260"/>
      <c r="M501" s="259"/>
      <c r="N501" s="260"/>
      <c r="O501" s="259">
        <v>1.2000000000000002</v>
      </c>
      <c r="P501" s="259">
        <f>SUM(Aizawl:Serchhip!P501)</f>
        <v>1</v>
      </c>
      <c r="Q501" s="260">
        <f>SUM(Aizawl:Serchhip!Q501)</f>
        <v>1.2000000000000002</v>
      </c>
      <c r="R501" s="259">
        <f t="shared" si="240"/>
        <v>1</v>
      </c>
      <c r="S501" s="260">
        <f t="shared" si="241"/>
        <v>1.2000000000000002</v>
      </c>
      <c r="T501" s="259"/>
      <c r="U501" s="260"/>
      <c r="V501" s="259"/>
      <c r="W501" s="260"/>
      <c r="X501" s="259">
        <v>1.2000000000000002</v>
      </c>
      <c r="Y501" s="259">
        <f>SUM(Aizawl:Serchhip!Y501)</f>
        <v>1</v>
      </c>
      <c r="Z501" s="259">
        <f>SUM(Aizawl:Serchhip!Z501)</f>
        <v>1.2000000000000002</v>
      </c>
      <c r="AA501" s="259">
        <f>SUM(Aizawl:Serchhip!AA501)</f>
        <v>1</v>
      </c>
      <c r="AB501" s="260">
        <f>SUM(Aizawl:Serchhip!AB501)</f>
        <v>1.2000000000000002</v>
      </c>
      <c r="AC501" s="258" t="s">
        <v>378</v>
      </c>
      <c r="AD501" s="233" t="b">
        <f t="shared" si="226"/>
        <v>1</v>
      </c>
      <c r="AE501" s="233" t="b">
        <f t="shared" si="227"/>
        <v>1</v>
      </c>
    </row>
    <row r="502" spans="1:31" ht="47.25" customHeight="1">
      <c r="A502" s="258" t="s">
        <v>53</v>
      </c>
      <c r="B502" s="258" t="s">
        <v>332</v>
      </c>
      <c r="C502" s="259">
        <f>SUM(Aizawl:Serchhip!C502)</f>
        <v>1</v>
      </c>
      <c r="D502" s="260">
        <f>SUM(Aizawl:Serchhip!D502)</f>
        <v>1.8</v>
      </c>
      <c r="E502" s="259">
        <f>SUM(Aizawl:Serchhip!E502)</f>
        <v>1</v>
      </c>
      <c r="F502" s="260">
        <f>SUM(Aizawl:Serchhip!F502)</f>
        <v>1.8</v>
      </c>
      <c r="G502" s="261">
        <f t="shared" si="228"/>
        <v>1</v>
      </c>
      <c r="H502" s="261">
        <f t="shared" si="229"/>
        <v>1</v>
      </c>
      <c r="I502" s="259">
        <f t="shared" si="225"/>
        <v>0</v>
      </c>
      <c r="J502" s="260">
        <f t="shared" si="225"/>
        <v>0</v>
      </c>
      <c r="K502" s="259"/>
      <c r="L502" s="260"/>
      <c r="M502" s="259"/>
      <c r="N502" s="260"/>
      <c r="O502" s="259">
        <v>1.8</v>
      </c>
      <c r="P502" s="259">
        <f>SUM(Aizawl:Serchhip!P502)</f>
        <v>1</v>
      </c>
      <c r="Q502" s="260">
        <f>SUM(Aizawl:Serchhip!Q502)</f>
        <v>1.8</v>
      </c>
      <c r="R502" s="259">
        <f t="shared" si="240"/>
        <v>1</v>
      </c>
      <c r="S502" s="260">
        <f t="shared" si="241"/>
        <v>1.8</v>
      </c>
      <c r="T502" s="259"/>
      <c r="U502" s="260"/>
      <c r="V502" s="259"/>
      <c r="W502" s="260"/>
      <c r="X502" s="259">
        <v>1.8</v>
      </c>
      <c r="Y502" s="259">
        <f>SUM(Aizawl:Serchhip!Y502)</f>
        <v>1</v>
      </c>
      <c r="Z502" s="259">
        <f>SUM(Aizawl:Serchhip!Z502)</f>
        <v>1.8</v>
      </c>
      <c r="AA502" s="259">
        <f>SUM(Aizawl:Serchhip!AA502)</f>
        <v>1</v>
      </c>
      <c r="AB502" s="260">
        <f>SUM(Aizawl:Serchhip!AB502)</f>
        <v>1.8</v>
      </c>
      <c r="AC502" s="258" t="s">
        <v>378</v>
      </c>
      <c r="AD502" s="233" t="b">
        <f t="shared" si="226"/>
        <v>1</v>
      </c>
      <c r="AE502" s="233" t="b">
        <f t="shared" si="227"/>
        <v>1</v>
      </c>
    </row>
    <row r="503" spans="1:31" ht="30">
      <c r="A503" s="258">
        <f>+A496+0.01</f>
        <v>26.600000000000019</v>
      </c>
      <c r="B503" s="258" t="s">
        <v>333</v>
      </c>
      <c r="C503" s="259">
        <f>SUM(Aizawl:Serchhip!C503)</f>
        <v>1</v>
      </c>
      <c r="D503" s="260">
        <f>SUM(Aizawl:Serchhip!D503)</f>
        <v>1</v>
      </c>
      <c r="E503" s="259">
        <f>SUM(Aizawl:Serchhip!E503)</f>
        <v>1</v>
      </c>
      <c r="F503" s="260">
        <f>SUM(Aizawl:Serchhip!F503)</f>
        <v>0.5</v>
      </c>
      <c r="G503" s="261">
        <f t="shared" si="228"/>
        <v>1</v>
      </c>
      <c r="H503" s="261">
        <f t="shared" si="229"/>
        <v>0.5</v>
      </c>
      <c r="I503" s="259">
        <f t="shared" si="225"/>
        <v>0</v>
      </c>
      <c r="J503" s="260">
        <f t="shared" si="225"/>
        <v>0.5</v>
      </c>
      <c r="K503" s="259"/>
      <c r="L503" s="260"/>
      <c r="M503" s="259"/>
      <c r="N503" s="260"/>
      <c r="O503" s="259">
        <v>1</v>
      </c>
      <c r="P503" s="259">
        <f>SUM(Aizawl:Serchhip!P503)</f>
        <v>1</v>
      </c>
      <c r="Q503" s="260">
        <f>SUM(Aizawl:Serchhip!Q503)</f>
        <v>1</v>
      </c>
      <c r="R503" s="259">
        <f t="shared" si="240"/>
        <v>1</v>
      </c>
      <c r="S503" s="260">
        <f t="shared" si="241"/>
        <v>1</v>
      </c>
      <c r="T503" s="259"/>
      <c r="U503" s="260"/>
      <c r="V503" s="259"/>
      <c r="W503" s="260"/>
      <c r="X503" s="259">
        <v>1</v>
      </c>
      <c r="Y503" s="259">
        <f>SUM(Aizawl:Serchhip!Y503)</f>
        <v>1</v>
      </c>
      <c r="Z503" s="259">
        <f>SUM(Aizawl:Serchhip!Z503)</f>
        <v>1</v>
      </c>
      <c r="AA503" s="259">
        <f>SUM(Aizawl:Serchhip!AA503)</f>
        <v>1</v>
      </c>
      <c r="AB503" s="260">
        <f>SUM(Aizawl:Serchhip!AB503)</f>
        <v>1</v>
      </c>
      <c r="AC503" s="258" t="s">
        <v>378</v>
      </c>
      <c r="AD503" s="233" t="b">
        <f t="shared" si="226"/>
        <v>1</v>
      </c>
      <c r="AE503" s="233" t="b">
        <f t="shared" si="227"/>
        <v>1</v>
      </c>
    </row>
    <row r="504" spans="1:31" ht="30">
      <c r="A504" s="258">
        <f t="shared" ref="A504:A512" si="242">+A503+0.01</f>
        <v>26.610000000000021</v>
      </c>
      <c r="B504" s="258" t="s">
        <v>334</v>
      </c>
      <c r="C504" s="259">
        <f>SUM(Aizawl:Serchhip!C504)</f>
        <v>1</v>
      </c>
      <c r="D504" s="260">
        <f>SUM(Aizawl:Serchhip!D504)</f>
        <v>1</v>
      </c>
      <c r="E504" s="259">
        <f>SUM(Aizawl:Serchhip!E504)</f>
        <v>1</v>
      </c>
      <c r="F504" s="260">
        <f>SUM(Aizawl:Serchhip!F504)</f>
        <v>1</v>
      </c>
      <c r="G504" s="261">
        <f t="shared" si="228"/>
        <v>1</v>
      </c>
      <c r="H504" s="261">
        <f t="shared" si="229"/>
        <v>1</v>
      </c>
      <c r="I504" s="259">
        <f t="shared" si="225"/>
        <v>0</v>
      </c>
      <c r="J504" s="260">
        <f t="shared" si="225"/>
        <v>0</v>
      </c>
      <c r="K504" s="259"/>
      <c r="L504" s="260"/>
      <c r="M504" s="259"/>
      <c r="N504" s="260"/>
      <c r="O504" s="259">
        <v>1</v>
      </c>
      <c r="P504" s="259">
        <f>SUM(Aizawl:Serchhip!P504)</f>
        <v>1</v>
      </c>
      <c r="Q504" s="260">
        <f>SUM(Aizawl:Serchhip!Q504)</f>
        <v>1</v>
      </c>
      <c r="R504" s="259">
        <f t="shared" si="240"/>
        <v>1</v>
      </c>
      <c r="S504" s="260">
        <f t="shared" si="241"/>
        <v>1</v>
      </c>
      <c r="T504" s="259"/>
      <c r="U504" s="260"/>
      <c r="V504" s="259"/>
      <c r="W504" s="260"/>
      <c r="X504" s="259">
        <v>1</v>
      </c>
      <c r="Y504" s="259">
        <f>SUM(Aizawl:Serchhip!Y504)</f>
        <v>1</v>
      </c>
      <c r="Z504" s="259">
        <f>SUM(Aizawl:Serchhip!Z504)</f>
        <v>1</v>
      </c>
      <c r="AA504" s="259">
        <f>SUM(Aizawl:Serchhip!AA504)</f>
        <v>1</v>
      </c>
      <c r="AB504" s="260">
        <f>SUM(Aizawl:Serchhip!AB504)</f>
        <v>1</v>
      </c>
      <c r="AC504" s="258" t="s">
        <v>378</v>
      </c>
      <c r="AD504" s="233" t="b">
        <f t="shared" si="226"/>
        <v>1</v>
      </c>
      <c r="AE504" s="233" t="b">
        <f t="shared" si="227"/>
        <v>1</v>
      </c>
    </row>
    <row r="505" spans="1:31" ht="30">
      <c r="A505" s="258">
        <f t="shared" si="242"/>
        <v>26.620000000000022</v>
      </c>
      <c r="B505" s="258" t="s">
        <v>88</v>
      </c>
      <c r="C505" s="259">
        <f>SUM(Aizawl:Serchhip!C505)</f>
        <v>1</v>
      </c>
      <c r="D505" s="260">
        <f>SUM(Aizawl:Serchhip!D505)</f>
        <v>1.25</v>
      </c>
      <c r="E505" s="259">
        <f>SUM(Aizawl:Serchhip!E505)</f>
        <v>1</v>
      </c>
      <c r="F505" s="260">
        <f>SUM(Aizawl:Serchhip!F505)</f>
        <v>1.25</v>
      </c>
      <c r="G505" s="261">
        <f t="shared" si="228"/>
        <v>1</v>
      </c>
      <c r="H505" s="261">
        <f t="shared" si="229"/>
        <v>1</v>
      </c>
      <c r="I505" s="259">
        <f t="shared" si="225"/>
        <v>0</v>
      </c>
      <c r="J505" s="260">
        <f t="shared" si="225"/>
        <v>0</v>
      </c>
      <c r="K505" s="259"/>
      <c r="L505" s="260"/>
      <c r="M505" s="259"/>
      <c r="N505" s="260"/>
      <c r="O505" s="259">
        <v>1.25</v>
      </c>
      <c r="P505" s="259">
        <f>SUM(Aizawl:Serchhip!P505)</f>
        <v>1</v>
      </c>
      <c r="Q505" s="260">
        <f>SUM(Aizawl:Serchhip!Q505)</f>
        <v>1.25</v>
      </c>
      <c r="R505" s="259">
        <f t="shared" si="240"/>
        <v>1</v>
      </c>
      <c r="S505" s="260">
        <f t="shared" si="241"/>
        <v>1.25</v>
      </c>
      <c r="T505" s="259"/>
      <c r="U505" s="260"/>
      <c r="V505" s="259"/>
      <c r="W505" s="260"/>
      <c r="X505" s="259">
        <v>1.25</v>
      </c>
      <c r="Y505" s="259">
        <f>SUM(Aizawl:Serchhip!Y505)</f>
        <v>1</v>
      </c>
      <c r="Z505" s="259">
        <f>SUM(Aizawl:Serchhip!Z505)</f>
        <v>1.25</v>
      </c>
      <c r="AA505" s="259">
        <f>SUM(Aizawl:Serchhip!AA505)</f>
        <v>1</v>
      </c>
      <c r="AB505" s="260">
        <f>SUM(Aizawl:Serchhip!AB505)</f>
        <v>1.25</v>
      </c>
      <c r="AC505" s="258" t="s">
        <v>378</v>
      </c>
      <c r="AD505" s="233" t="b">
        <f t="shared" si="226"/>
        <v>1</v>
      </c>
      <c r="AE505" s="233" t="b">
        <f t="shared" si="227"/>
        <v>1</v>
      </c>
    </row>
    <row r="506" spans="1:31">
      <c r="A506" s="258">
        <f t="shared" si="242"/>
        <v>26.630000000000024</v>
      </c>
      <c r="B506" s="258" t="s">
        <v>335</v>
      </c>
      <c r="C506" s="259">
        <f>SUM(Aizawl:Serchhip!C506)</f>
        <v>1</v>
      </c>
      <c r="D506" s="260">
        <f>SUM(Aizawl:Serchhip!D506)</f>
        <v>0.75</v>
      </c>
      <c r="E506" s="259">
        <f>SUM(Aizawl:Serchhip!E506)</f>
        <v>1</v>
      </c>
      <c r="F506" s="260">
        <f>SUM(Aizawl:Serchhip!F506)</f>
        <v>0.75</v>
      </c>
      <c r="G506" s="261">
        <f t="shared" si="228"/>
        <v>1</v>
      </c>
      <c r="H506" s="261">
        <f t="shared" si="229"/>
        <v>1</v>
      </c>
      <c r="I506" s="259">
        <f t="shared" si="225"/>
        <v>0</v>
      </c>
      <c r="J506" s="260">
        <f t="shared" si="225"/>
        <v>0</v>
      </c>
      <c r="K506" s="259"/>
      <c r="L506" s="260"/>
      <c r="M506" s="259"/>
      <c r="N506" s="260"/>
      <c r="O506" s="259">
        <v>0.75</v>
      </c>
      <c r="P506" s="259">
        <f>SUM(Aizawl:Serchhip!P506)</f>
        <v>1</v>
      </c>
      <c r="Q506" s="260">
        <f>SUM(Aizawl:Serchhip!Q506)</f>
        <v>0.75</v>
      </c>
      <c r="R506" s="259">
        <f t="shared" si="240"/>
        <v>1</v>
      </c>
      <c r="S506" s="260">
        <f t="shared" si="241"/>
        <v>0.75</v>
      </c>
      <c r="T506" s="259"/>
      <c r="U506" s="260"/>
      <c r="V506" s="259"/>
      <c r="W506" s="260"/>
      <c r="X506" s="259">
        <v>0.75</v>
      </c>
      <c r="Y506" s="259">
        <f>SUM(Aizawl:Serchhip!Y506)</f>
        <v>1</v>
      </c>
      <c r="Z506" s="259">
        <f>SUM(Aizawl:Serchhip!Z506)</f>
        <v>0.75</v>
      </c>
      <c r="AA506" s="259">
        <f>SUM(Aizawl:Serchhip!AA506)</f>
        <v>1</v>
      </c>
      <c r="AB506" s="260">
        <f>SUM(Aizawl:Serchhip!AB506)</f>
        <v>0.75</v>
      </c>
      <c r="AC506" s="258" t="s">
        <v>378</v>
      </c>
      <c r="AD506" s="233" t="b">
        <f t="shared" si="226"/>
        <v>1</v>
      </c>
      <c r="AE506" s="233" t="b">
        <f t="shared" si="227"/>
        <v>1</v>
      </c>
    </row>
    <row r="507" spans="1:31">
      <c r="A507" s="258">
        <f t="shared" si="242"/>
        <v>26.640000000000025</v>
      </c>
      <c r="B507" s="258" t="s">
        <v>336</v>
      </c>
      <c r="C507" s="259">
        <f>SUM(Aizawl:Serchhip!C507)</f>
        <v>1</v>
      </c>
      <c r="D507" s="260">
        <f>SUM(Aizawl:Serchhip!D507)</f>
        <v>0.75</v>
      </c>
      <c r="E507" s="259">
        <f>SUM(Aizawl:Serchhip!E507)</f>
        <v>1</v>
      </c>
      <c r="F507" s="260">
        <f>SUM(Aizawl:Serchhip!F507)</f>
        <v>0.75</v>
      </c>
      <c r="G507" s="261">
        <f t="shared" si="228"/>
        <v>1</v>
      </c>
      <c r="H507" s="261">
        <f t="shared" si="229"/>
        <v>1</v>
      </c>
      <c r="I507" s="259">
        <f t="shared" si="225"/>
        <v>0</v>
      </c>
      <c r="J507" s="260">
        <f t="shared" si="225"/>
        <v>0</v>
      </c>
      <c r="K507" s="259"/>
      <c r="L507" s="260"/>
      <c r="M507" s="259"/>
      <c r="N507" s="260"/>
      <c r="O507" s="259">
        <v>0.75</v>
      </c>
      <c r="P507" s="259">
        <f>SUM(Aizawl:Serchhip!P507)</f>
        <v>1</v>
      </c>
      <c r="Q507" s="260">
        <f>SUM(Aizawl:Serchhip!Q507)</f>
        <v>0.75</v>
      </c>
      <c r="R507" s="259">
        <f t="shared" si="240"/>
        <v>1</v>
      </c>
      <c r="S507" s="260">
        <f t="shared" si="241"/>
        <v>0.75</v>
      </c>
      <c r="T507" s="259"/>
      <c r="U507" s="260"/>
      <c r="V507" s="259"/>
      <c r="W507" s="260"/>
      <c r="X507" s="259">
        <v>0.75</v>
      </c>
      <c r="Y507" s="259">
        <f>SUM(Aizawl:Serchhip!Y507)</f>
        <v>1</v>
      </c>
      <c r="Z507" s="259">
        <f>SUM(Aizawl:Serchhip!Z507)</f>
        <v>0.75</v>
      </c>
      <c r="AA507" s="259">
        <f>SUM(Aizawl:Serchhip!AA507)</f>
        <v>1</v>
      </c>
      <c r="AB507" s="260">
        <f>SUM(Aizawl:Serchhip!AB507)</f>
        <v>0.75</v>
      </c>
      <c r="AC507" s="258" t="s">
        <v>378</v>
      </c>
      <c r="AD507" s="233" t="b">
        <f t="shared" si="226"/>
        <v>1</v>
      </c>
      <c r="AE507" s="233" t="b">
        <f t="shared" si="227"/>
        <v>1</v>
      </c>
    </row>
    <row r="508" spans="1:31" ht="30">
      <c r="A508" s="258">
        <f t="shared" si="242"/>
        <v>26.650000000000027</v>
      </c>
      <c r="B508" s="258" t="s">
        <v>337</v>
      </c>
      <c r="C508" s="259">
        <f>SUM(Aizawl:Serchhip!C508)</f>
        <v>1</v>
      </c>
      <c r="D508" s="260">
        <f>SUM(Aizawl:Serchhip!D508)</f>
        <v>0.3</v>
      </c>
      <c r="E508" s="259">
        <f>SUM(Aizawl:Serchhip!E508)</f>
        <v>1</v>
      </c>
      <c r="F508" s="260">
        <f>SUM(Aizawl:Serchhip!F508)</f>
        <v>0.3</v>
      </c>
      <c r="G508" s="261">
        <f t="shared" si="228"/>
        <v>1</v>
      </c>
      <c r="H508" s="261">
        <f t="shared" si="229"/>
        <v>1</v>
      </c>
      <c r="I508" s="259">
        <f t="shared" si="225"/>
        <v>0</v>
      </c>
      <c r="J508" s="260">
        <f t="shared" si="225"/>
        <v>0</v>
      </c>
      <c r="K508" s="259"/>
      <c r="L508" s="260"/>
      <c r="M508" s="259"/>
      <c r="N508" s="260"/>
      <c r="O508" s="259">
        <v>0.3</v>
      </c>
      <c r="P508" s="259">
        <f>SUM(Aizawl:Serchhip!P508)</f>
        <v>1</v>
      </c>
      <c r="Q508" s="260">
        <f>SUM(Aizawl:Serchhip!Q508)</f>
        <v>0.3</v>
      </c>
      <c r="R508" s="259">
        <f t="shared" si="240"/>
        <v>1</v>
      </c>
      <c r="S508" s="260">
        <f t="shared" si="241"/>
        <v>0.3</v>
      </c>
      <c r="T508" s="259"/>
      <c r="U508" s="260"/>
      <c r="V508" s="259"/>
      <c r="W508" s="260"/>
      <c r="X508" s="259">
        <v>0.3</v>
      </c>
      <c r="Y508" s="259">
        <f>SUM(Aizawl:Serchhip!Y508)</f>
        <v>1</v>
      </c>
      <c r="Z508" s="259">
        <f>SUM(Aizawl:Serchhip!Z508)</f>
        <v>0.3</v>
      </c>
      <c r="AA508" s="259">
        <f>SUM(Aizawl:Serchhip!AA508)</f>
        <v>1</v>
      </c>
      <c r="AB508" s="260">
        <f>SUM(Aizawl:Serchhip!AB508)</f>
        <v>0.3</v>
      </c>
      <c r="AC508" s="258" t="s">
        <v>378</v>
      </c>
      <c r="AD508" s="233" t="b">
        <f t="shared" si="226"/>
        <v>1</v>
      </c>
      <c r="AE508" s="233" t="b">
        <f t="shared" si="227"/>
        <v>1</v>
      </c>
    </row>
    <row r="509" spans="1:31" ht="30">
      <c r="A509" s="258">
        <f t="shared" si="242"/>
        <v>26.660000000000029</v>
      </c>
      <c r="B509" s="258" t="s">
        <v>338</v>
      </c>
      <c r="C509" s="259">
        <f>SUM(Aizawl:Serchhip!C509)</f>
        <v>1</v>
      </c>
      <c r="D509" s="260">
        <f>SUM(Aizawl:Serchhip!D509)</f>
        <v>0.3</v>
      </c>
      <c r="E509" s="259">
        <f>SUM(Aizawl:Serchhip!E509)</f>
        <v>1</v>
      </c>
      <c r="F509" s="260">
        <f>SUM(Aizawl:Serchhip!F509)</f>
        <v>0.3</v>
      </c>
      <c r="G509" s="261">
        <f t="shared" si="228"/>
        <v>1</v>
      </c>
      <c r="H509" s="261">
        <f t="shared" si="229"/>
        <v>1</v>
      </c>
      <c r="I509" s="259">
        <f t="shared" si="225"/>
        <v>0</v>
      </c>
      <c r="J509" s="260">
        <f t="shared" si="225"/>
        <v>0</v>
      </c>
      <c r="K509" s="259"/>
      <c r="L509" s="260"/>
      <c r="M509" s="259"/>
      <c r="N509" s="260"/>
      <c r="O509" s="259">
        <v>0.3</v>
      </c>
      <c r="P509" s="259">
        <f>SUM(Aizawl:Serchhip!P509)</f>
        <v>1</v>
      </c>
      <c r="Q509" s="260">
        <f>SUM(Aizawl:Serchhip!Q509)</f>
        <v>0.3</v>
      </c>
      <c r="R509" s="259">
        <f t="shared" si="240"/>
        <v>1</v>
      </c>
      <c r="S509" s="260">
        <f t="shared" si="241"/>
        <v>0.3</v>
      </c>
      <c r="T509" s="259"/>
      <c r="U509" s="260"/>
      <c r="V509" s="259"/>
      <c r="W509" s="260"/>
      <c r="X509" s="259">
        <v>0.3</v>
      </c>
      <c r="Y509" s="259">
        <f>SUM(Aizawl:Serchhip!Y509)</f>
        <v>1</v>
      </c>
      <c r="Z509" s="259">
        <f>SUM(Aizawl:Serchhip!Z509)</f>
        <v>0.3</v>
      </c>
      <c r="AA509" s="259">
        <f>SUM(Aizawl:Serchhip!AA509)</f>
        <v>1</v>
      </c>
      <c r="AB509" s="260">
        <f>SUM(Aizawl:Serchhip!AB509)</f>
        <v>0.3</v>
      </c>
      <c r="AC509" s="258" t="s">
        <v>378</v>
      </c>
      <c r="AD509" s="233" t="b">
        <f t="shared" si="226"/>
        <v>1</v>
      </c>
      <c r="AE509" s="233" t="b">
        <f t="shared" si="227"/>
        <v>1</v>
      </c>
    </row>
    <row r="510" spans="1:31" ht="30">
      <c r="A510" s="258">
        <f t="shared" si="242"/>
        <v>26.67000000000003</v>
      </c>
      <c r="B510" s="258" t="s">
        <v>339</v>
      </c>
      <c r="C510" s="259">
        <f>SUM(Aizawl:Serchhip!C510)</f>
        <v>0</v>
      </c>
      <c r="D510" s="260">
        <f>SUM(Aizawl:Serchhip!D510)</f>
        <v>0</v>
      </c>
      <c r="E510" s="259">
        <f>SUM(Aizawl:Serchhip!E510)</f>
        <v>0</v>
      </c>
      <c r="F510" s="260">
        <f>SUM(Aizawl:Serchhip!F510)</f>
        <v>0</v>
      </c>
      <c r="G510" s="261" t="e">
        <f t="shared" si="228"/>
        <v>#DIV/0!</v>
      </c>
      <c r="H510" s="261" t="e">
        <f t="shared" si="229"/>
        <v>#DIV/0!</v>
      </c>
      <c r="I510" s="259">
        <f t="shared" si="225"/>
        <v>0</v>
      </c>
      <c r="J510" s="260">
        <f t="shared" si="225"/>
        <v>0</v>
      </c>
      <c r="K510" s="259"/>
      <c r="L510" s="260"/>
      <c r="M510" s="259"/>
      <c r="N510" s="260"/>
      <c r="O510" s="259">
        <v>0</v>
      </c>
      <c r="P510" s="259">
        <f>SUM(Aizawl:Serchhip!P510)</f>
        <v>0</v>
      </c>
      <c r="Q510" s="260">
        <f>SUM(Aizawl:Serchhip!Q510)</f>
        <v>0</v>
      </c>
      <c r="R510" s="259">
        <f t="shared" si="240"/>
        <v>0</v>
      </c>
      <c r="S510" s="260">
        <f t="shared" si="241"/>
        <v>0</v>
      </c>
      <c r="T510" s="259"/>
      <c r="U510" s="260"/>
      <c r="V510" s="259"/>
      <c r="W510" s="260"/>
      <c r="X510" s="259">
        <v>0</v>
      </c>
      <c r="Y510" s="259">
        <f>SUM(Aizawl:Serchhip!Y510)</f>
        <v>0</v>
      </c>
      <c r="Z510" s="259">
        <f>SUM(Aizawl:Serchhip!Z510)</f>
        <v>0</v>
      </c>
      <c r="AA510" s="259">
        <f>SUM(Aizawl:Serchhip!AA510)</f>
        <v>0</v>
      </c>
      <c r="AB510" s="260">
        <f>SUM(Aizawl:Serchhip!AB510)</f>
        <v>0</v>
      </c>
      <c r="AC510" s="258"/>
      <c r="AD510" s="233" t="b">
        <f t="shared" si="226"/>
        <v>1</v>
      </c>
      <c r="AE510" s="233" t="b">
        <f t="shared" si="227"/>
        <v>1</v>
      </c>
    </row>
    <row r="511" spans="1:31" ht="30">
      <c r="A511" s="258">
        <f t="shared" si="242"/>
        <v>26.680000000000032</v>
      </c>
      <c r="B511" s="258" t="s">
        <v>340</v>
      </c>
      <c r="C511" s="259">
        <f>SUM(Aizawl:Serchhip!C511)</f>
        <v>1</v>
      </c>
      <c r="D511" s="260">
        <f>SUM(Aizawl:Serchhip!D511)</f>
        <v>0.5</v>
      </c>
      <c r="E511" s="259">
        <f>SUM(Aizawl:Serchhip!E511)</f>
        <v>1</v>
      </c>
      <c r="F511" s="260">
        <f>SUM(Aizawl:Serchhip!F511)</f>
        <v>0.5</v>
      </c>
      <c r="G511" s="261">
        <f t="shared" si="228"/>
        <v>1</v>
      </c>
      <c r="H511" s="261">
        <f t="shared" si="229"/>
        <v>1</v>
      </c>
      <c r="I511" s="259">
        <f t="shared" si="225"/>
        <v>0</v>
      </c>
      <c r="J511" s="260">
        <f t="shared" si="225"/>
        <v>0</v>
      </c>
      <c r="K511" s="259"/>
      <c r="L511" s="260"/>
      <c r="M511" s="259"/>
      <c r="N511" s="260"/>
      <c r="O511" s="259">
        <v>0.5</v>
      </c>
      <c r="P511" s="259">
        <f>SUM(Aizawl:Serchhip!P511)</f>
        <v>1</v>
      </c>
      <c r="Q511" s="260">
        <f>SUM(Aizawl:Serchhip!Q511)</f>
        <v>0.5</v>
      </c>
      <c r="R511" s="259">
        <f t="shared" si="240"/>
        <v>1</v>
      </c>
      <c r="S511" s="260">
        <f t="shared" si="241"/>
        <v>0.5</v>
      </c>
      <c r="T511" s="259"/>
      <c r="U511" s="260"/>
      <c r="V511" s="259"/>
      <c r="W511" s="260"/>
      <c r="X511" s="259">
        <v>0.5</v>
      </c>
      <c r="Y511" s="259">
        <f>SUM(Aizawl:Serchhip!Y511)</f>
        <v>1</v>
      </c>
      <c r="Z511" s="259">
        <f>SUM(Aizawl:Serchhip!Z511)</f>
        <v>0.5</v>
      </c>
      <c r="AA511" s="259">
        <f>SUM(Aizawl:Serchhip!AA511)</f>
        <v>1</v>
      </c>
      <c r="AB511" s="260">
        <f>SUM(Aizawl:Serchhip!AB511)</f>
        <v>0.5</v>
      </c>
      <c r="AC511" s="258" t="s">
        <v>378</v>
      </c>
      <c r="AD511" s="233" t="b">
        <f t="shared" si="226"/>
        <v>1</v>
      </c>
      <c r="AE511" s="233" t="b">
        <f t="shared" si="227"/>
        <v>1</v>
      </c>
    </row>
    <row r="512" spans="1:31" ht="30">
      <c r="A512" s="258">
        <f t="shared" si="242"/>
        <v>26.690000000000033</v>
      </c>
      <c r="B512" s="258" t="s">
        <v>341</v>
      </c>
      <c r="C512" s="259">
        <f>SUM(Aizawl:Serchhip!C512)</f>
        <v>1</v>
      </c>
      <c r="D512" s="260">
        <f>SUM(Aizawl:Serchhip!D512)</f>
        <v>0.2</v>
      </c>
      <c r="E512" s="259">
        <f>SUM(Aizawl:Serchhip!E512)</f>
        <v>1</v>
      </c>
      <c r="F512" s="260">
        <f>SUM(Aizawl:Serchhip!F512)</f>
        <v>0.2</v>
      </c>
      <c r="G512" s="261">
        <f t="shared" si="228"/>
        <v>1</v>
      </c>
      <c r="H512" s="261">
        <f t="shared" si="229"/>
        <v>1</v>
      </c>
      <c r="I512" s="259">
        <f t="shared" si="225"/>
        <v>0</v>
      </c>
      <c r="J512" s="260">
        <f t="shared" si="225"/>
        <v>0</v>
      </c>
      <c r="K512" s="259"/>
      <c r="L512" s="260"/>
      <c r="M512" s="259"/>
      <c r="N512" s="260"/>
      <c r="O512" s="259">
        <v>0.2</v>
      </c>
      <c r="P512" s="259">
        <f>SUM(Aizawl:Serchhip!P512)</f>
        <v>1</v>
      </c>
      <c r="Q512" s="260">
        <f>SUM(Aizawl:Serchhip!Q512)</f>
        <v>0.2</v>
      </c>
      <c r="R512" s="259">
        <f t="shared" si="240"/>
        <v>1</v>
      </c>
      <c r="S512" s="260">
        <f t="shared" si="241"/>
        <v>0.2</v>
      </c>
      <c r="T512" s="259"/>
      <c r="U512" s="260"/>
      <c r="V512" s="259"/>
      <c r="W512" s="260"/>
      <c r="X512" s="259">
        <v>0.2</v>
      </c>
      <c r="Y512" s="259">
        <f>SUM(Aizawl:Serchhip!Y512)</f>
        <v>1</v>
      </c>
      <c r="Z512" s="259">
        <f>SUM(Aizawl:Serchhip!Z512)</f>
        <v>0.2</v>
      </c>
      <c r="AA512" s="259">
        <f>SUM(Aizawl:Serchhip!AA512)</f>
        <v>1</v>
      </c>
      <c r="AB512" s="260">
        <f>SUM(Aizawl:Serchhip!AB512)</f>
        <v>0.2</v>
      </c>
      <c r="AC512" s="258" t="s">
        <v>378</v>
      </c>
      <c r="AD512" s="233" t="b">
        <f t="shared" si="226"/>
        <v>1</v>
      </c>
      <c r="AE512" s="233" t="b">
        <f t="shared" si="227"/>
        <v>1</v>
      </c>
    </row>
    <row r="513" spans="1:31" s="307" customFormat="1">
      <c r="A513" s="303"/>
      <c r="B513" s="303" t="s">
        <v>342</v>
      </c>
      <c r="C513" s="304">
        <f>SUM(C493:C512)</f>
        <v>17</v>
      </c>
      <c r="D513" s="305">
        <f>SUM(D493:D512)</f>
        <v>35.25</v>
      </c>
      <c r="E513" s="304">
        <f>SUM(E493:E512)</f>
        <v>15</v>
      </c>
      <c r="F513" s="305">
        <f>SUM(F493:F512)</f>
        <v>26.05</v>
      </c>
      <c r="G513" s="306">
        <f t="shared" si="228"/>
        <v>0.88235294117647056</v>
      </c>
      <c r="H513" s="306">
        <f t="shared" si="229"/>
        <v>0.73900709219858163</v>
      </c>
      <c r="I513" s="304">
        <f t="shared" ref="I513:N513" si="243">SUM(I493:I512)</f>
        <v>2</v>
      </c>
      <c r="J513" s="305">
        <f t="shared" si="243"/>
        <v>9.1999999999999993</v>
      </c>
      <c r="K513" s="304">
        <f t="shared" si="243"/>
        <v>0</v>
      </c>
      <c r="L513" s="305">
        <f t="shared" si="243"/>
        <v>0</v>
      </c>
      <c r="M513" s="304">
        <f t="shared" si="243"/>
        <v>0</v>
      </c>
      <c r="N513" s="305">
        <f t="shared" si="243"/>
        <v>0</v>
      </c>
      <c r="O513" s="304"/>
      <c r="P513" s="304">
        <f t="shared" ref="P513:W513" si="244">SUM(P493:P512)</f>
        <v>17</v>
      </c>
      <c r="Q513" s="305">
        <f t="shared" si="244"/>
        <v>35.25</v>
      </c>
      <c r="R513" s="304">
        <f t="shared" si="244"/>
        <v>17</v>
      </c>
      <c r="S513" s="305">
        <f t="shared" si="244"/>
        <v>35.25</v>
      </c>
      <c r="T513" s="304">
        <f t="shared" si="244"/>
        <v>0</v>
      </c>
      <c r="U513" s="305">
        <f t="shared" si="244"/>
        <v>0</v>
      </c>
      <c r="V513" s="304">
        <f t="shared" si="244"/>
        <v>0</v>
      </c>
      <c r="W513" s="305">
        <f t="shared" si="244"/>
        <v>0</v>
      </c>
      <c r="X513" s="304"/>
      <c r="Y513" s="304">
        <f>SUM(Y493:Y512)</f>
        <v>17</v>
      </c>
      <c r="Z513" s="305">
        <f>SUM(Z493:Z512)</f>
        <v>35.25</v>
      </c>
      <c r="AA513" s="304">
        <f>SUM(AA493:AA512)</f>
        <v>17</v>
      </c>
      <c r="AB513" s="305">
        <f>SUM(AB493:AB512)</f>
        <v>35.25</v>
      </c>
      <c r="AC513" s="303"/>
      <c r="AD513" s="233" t="b">
        <f t="shared" si="226"/>
        <v>0</v>
      </c>
      <c r="AE513" s="233" t="b">
        <f t="shared" si="227"/>
        <v>1</v>
      </c>
    </row>
    <row r="514" spans="1:31" s="307" customFormat="1" ht="28.5">
      <c r="A514" s="303"/>
      <c r="B514" s="303" t="s">
        <v>343</v>
      </c>
      <c r="C514" s="304">
        <f>C513+C491</f>
        <v>17</v>
      </c>
      <c r="D514" s="305">
        <f>D513+D491</f>
        <v>35.25</v>
      </c>
      <c r="E514" s="304">
        <f>E513+E491</f>
        <v>15</v>
      </c>
      <c r="F514" s="305">
        <f>F513+F491</f>
        <v>26.05</v>
      </c>
      <c r="G514" s="306">
        <f t="shared" si="228"/>
        <v>0.88235294117647056</v>
      </c>
      <c r="H514" s="306">
        <f t="shared" si="229"/>
        <v>0.73900709219858163</v>
      </c>
      <c r="I514" s="304">
        <f t="shared" ref="I514:N514" si="245">I513+I491</f>
        <v>2</v>
      </c>
      <c r="J514" s="305">
        <f t="shared" si="245"/>
        <v>9.1999999999999993</v>
      </c>
      <c r="K514" s="304">
        <f t="shared" si="245"/>
        <v>0</v>
      </c>
      <c r="L514" s="305">
        <f t="shared" si="245"/>
        <v>0</v>
      </c>
      <c r="M514" s="304">
        <f t="shared" si="245"/>
        <v>0</v>
      </c>
      <c r="N514" s="305">
        <f t="shared" si="245"/>
        <v>0</v>
      </c>
      <c r="O514" s="304"/>
      <c r="P514" s="304">
        <f t="shared" ref="P514:W514" si="246">P513+P491</f>
        <v>18</v>
      </c>
      <c r="Q514" s="305">
        <f t="shared" si="246"/>
        <v>36</v>
      </c>
      <c r="R514" s="304">
        <f t="shared" si="246"/>
        <v>18</v>
      </c>
      <c r="S514" s="305">
        <f t="shared" si="246"/>
        <v>36</v>
      </c>
      <c r="T514" s="304">
        <f t="shared" si="246"/>
        <v>0</v>
      </c>
      <c r="U514" s="305">
        <f t="shared" si="246"/>
        <v>0</v>
      </c>
      <c r="V514" s="304">
        <f t="shared" si="246"/>
        <v>0</v>
      </c>
      <c r="W514" s="305">
        <f t="shared" si="246"/>
        <v>0</v>
      </c>
      <c r="X514" s="304"/>
      <c r="Y514" s="304">
        <f>Y513+Y491</f>
        <v>18</v>
      </c>
      <c r="Z514" s="305">
        <f>Z513+Z491</f>
        <v>36</v>
      </c>
      <c r="AA514" s="304">
        <f>AA513+AA491</f>
        <v>18</v>
      </c>
      <c r="AB514" s="305">
        <f>AB513+AB491</f>
        <v>36</v>
      </c>
      <c r="AC514" s="303"/>
      <c r="AD514" s="233" t="b">
        <f t="shared" si="226"/>
        <v>0</v>
      </c>
      <c r="AE514" s="233" t="b">
        <f t="shared" si="227"/>
        <v>1</v>
      </c>
    </row>
    <row r="515" spans="1:31" s="307" customFormat="1">
      <c r="A515" s="303"/>
      <c r="B515" s="303" t="s">
        <v>344</v>
      </c>
      <c r="C515" s="304">
        <f>C418+C455+C491</f>
        <v>0</v>
      </c>
      <c r="D515" s="305">
        <f>D418+D455+D491</f>
        <v>0</v>
      </c>
      <c r="E515" s="304">
        <f>E418+E455+E491</f>
        <v>0</v>
      </c>
      <c r="F515" s="305">
        <f>F418+F455+F491</f>
        <v>0</v>
      </c>
      <c r="G515" s="306" t="e">
        <f t="shared" si="228"/>
        <v>#DIV/0!</v>
      </c>
      <c r="H515" s="306" t="e">
        <f t="shared" si="229"/>
        <v>#DIV/0!</v>
      </c>
      <c r="I515" s="304">
        <f t="shared" ref="I515:N515" si="247">I418+I455+I491</f>
        <v>0</v>
      </c>
      <c r="J515" s="305">
        <f t="shared" si="247"/>
        <v>0</v>
      </c>
      <c r="K515" s="304">
        <f t="shared" si="247"/>
        <v>0</v>
      </c>
      <c r="L515" s="305">
        <f t="shared" si="247"/>
        <v>0</v>
      </c>
      <c r="M515" s="304">
        <f t="shared" si="247"/>
        <v>0</v>
      </c>
      <c r="N515" s="305">
        <f t="shared" si="247"/>
        <v>0</v>
      </c>
      <c r="O515" s="304"/>
      <c r="P515" s="304">
        <f t="shared" ref="P515:W515" si="248">P418+P455+P491</f>
        <v>1</v>
      </c>
      <c r="Q515" s="305">
        <f t="shared" si="248"/>
        <v>0.75</v>
      </c>
      <c r="R515" s="304">
        <f t="shared" si="248"/>
        <v>1</v>
      </c>
      <c r="S515" s="305">
        <f t="shared" si="248"/>
        <v>0.75</v>
      </c>
      <c r="T515" s="304">
        <f t="shared" si="248"/>
        <v>0</v>
      </c>
      <c r="U515" s="305">
        <f t="shared" si="248"/>
        <v>0</v>
      </c>
      <c r="V515" s="304">
        <f t="shared" si="248"/>
        <v>0</v>
      </c>
      <c r="W515" s="305">
        <f t="shared" si="248"/>
        <v>0</v>
      </c>
      <c r="X515" s="304"/>
      <c r="Y515" s="304">
        <f>Y418+Y455+Y491</f>
        <v>1</v>
      </c>
      <c r="Z515" s="305">
        <f>Z418+Z455+Z491</f>
        <v>0.75</v>
      </c>
      <c r="AA515" s="304">
        <f>AA418+AA455+AA491</f>
        <v>1</v>
      </c>
      <c r="AB515" s="305">
        <f>AB418+AB455+AB491</f>
        <v>0.75</v>
      </c>
      <c r="AC515" s="303"/>
      <c r="AD515" s="233" t="b">
        <f t="shared" si="226"/>
        <v>0</v>
      </c>
      <c r="AE515" s="233" t="b">
        <f t="shared" si="227"/>
        <v>1</v>
      </c>
    </row>
    <row r="516" spans="1:31" s="307" customFormat="1">
      <c r="A516" s="303"/>
      <c r="B516" s="303" t="s">
        <v>345</v>
      </c>
      <c r="C516" s="304">
        <f>C442+C478+C513</f>
        <v>17</v>
      </c>
      <c r="D516" s="305">
        <f>D442+D478+D513</f>
        <v>35.25</v>
      </c>
      <c r="E516" s="304">
        <f>E442+E478+E513</f>
        <v>15</v>
      </c>
      <c r="F516" s="305">
        <f>F442+F478+F513</f>
        <v>26.05</v>
      </c>
      <c r="G516" s="306">
        <f t="shared" si="228"/>
        <v>0.88235294117647056</v>
      </c>
      <c r="H516" s="306">
        <f t="shared" si="229"/>
        <v>0.73900709219858163</v>
      </c>
      <c r="I516" s="304">
        <f t="shared" ref="I516:N516" si="249">I442+I478+I513</f>
        <v>2</v>
      </c>
      <c r="J516" s="305">
        <f>J442+J478+J513</f>
        <v>9.1999999999999993</v>
      </c>
      <c r="K516" s="304">
        <f t="shared" si="249"/>
        <v>0</v>
      </c>
      <c r="L516" s="305">
        <f t="shared" si="249"/>
        <v>0</v>
      </c>
      <c r="M516" s="304">
        <f t="shared" si="249"/>
        <v>0</v>
      </c>
      <c r="N516" s="305">
        <f t="shared" si="249"/>
        <v>0</v>
      </c>
      <c r="O516" s="304"/>
      <c r="P516" s="304">
        <f t="shared" ref="P516:W516" si="250">P442+P478+P513</f>
        <v>17</v>
      </c>
      <c r="Q516" s="305">
        <f t="shared" si="250"/>
        <v>35.25</v>
      </c>
      <c r="R516" s="304">
        <f t="shared" si="250"/>
        <v>17</v>
      </c>
      <c r="S516" s="305">
        <f t="shared" si="250"/>
        <v>35.25</v>
      </c>
      <c r="T516" s="304">
        <f t="shared" si="250"/>
        <v>0</v>
      </c>
      <c r="U516" s="305">
        <f t="shared" si="250"/>
        <v>0</v>
      </c>
      <c r="V516" s="304">
        <f t="shared" si="250"/>
        <v>0</v>
      </c>
      <c r="W516" s="305">
        <f t="shared" si="250"/>
        <v>0</v>
      </c>
      <c r="X516" s="304"/>
      <c r="Y516" s="304">
        <f>Y442+Y478+Y513</f>
        <v>17</v>
      </c>
      <c r="Z516" s="305">
        <f>Z442+Z478+Z513</f>
        <v>35.25</v>
      </c>
      <c r="AA516" s="304">
        <f>AA442+AA478+AA513</f>
        <v>17</v>
      </c>
      <c r="AB516" s="305">
        <f>AB442+AB478+AB513</f>
        <v>35.25</v>
      </c>
      <c r="AC516" s="303"/>
      <c r="AD516" s="233" t="b">
        <f t="shared" si="226"/>
        <v>0</v>
      </c>
      <c r="AE516" s="233" t="b">
        <f t="shared" si="227"/>
        <v>1</v>
      </c>
    </row>
    <row r="517" spans="1:31" s="307" customFormat="1" ht="28.5">
      <c r="A517" s="303"/>
      <c r="B517" s="303" t="s">
        <v>346</v>
      </c>
      <c r="C517" s="304">
        <f>C516+C515</f>
        <v>17</v>
      </c>
      <c r="D517" s="305">
        <f>D516+D515</f>
        <v>35.25</v>
      </c>
      <c r="E517" s="304">
        <f>E516+E515</f>
        <v>15</v>
      </c>
      <c r="F517" s="305">
        <f>F516+F515</f>
        <v>26.05</v>
      </c>
      <c r="G517" s="306">
        <f t="shared" si="228"/>
        <v>0.88235294117647056</v>
      </c>
      <c r="H517" s="306">
        <f t="shared" si="229"/>
        <v>0.73900709219858163</v>
      </c>
      <c r="I517" s="304">
        <f t="shared" ref="I517:N517" si="251">I516+I515</f>
        <v>2</v>
      </c>
      <c r="J517" s="305">
        <f t="shared" si="251"/>
        <v>9.1999999999999993</v>
      </c>
      <c r="K517" s="304">
        <f t="shared" si="251"/>
        <v>0</v>
      </c>
      <c r="L517" s="305">
        <f t="shared" si="251"/>
        <v>0</v>
      </c>
      <c r="M517" s="304">
        <f t="shared" si="251"/>
        <v>0</v>
      </c>
      <c r="N517" s="305">
        <f t="shared" si="251"/>
        <v>0</v>
      </c>
      <c r="O517" s="304"/>
      <c r="P517" s="304">
        <f t="shared" ref="P517:W517" si="252">P516+P515</f>
        <v>18</v>
      </c>
      <c r="Q517" s="305">
        <f t="shared" si="252"/>
        <v>36</v>
      </c>
      <c r="R517" s="304">
        <f t="shared" si="252"/>
        <v>18</v>
      </c>
      <c r="S517" s="305">
        <f t="shared" si="252"/>
        <v>36</v>
      </c>
      <c r="T517" s="304">
        <f t="shared" si="252"/>
        <v>0</v>
      </c>
      <c r="U517" s="305">
        <f t="shared" si="252"/>
        <v>0</v>
      </c>
      <c r="V517" s="304">
        <f t="shared" si="252"/>
        <v>0</v>
      </c>
      <c r="W517" s="305">
        <f t="shared" si="252"/>
        <v>0</v>
      </c>
      <c r="X517" s="304"/>
      <c r="Y517" s="304">
        <f>Y516+Y515</f>
        <v>18</v>
      </c>
      <c r="Z517" s="305">
        <f>Z516+Z515</f>
        <v>36</v>
      </c>
      <c r="AA517" s="304">
        <f>AA516+AA515</f>
        <v>18</v>
      </c>
      <c r="AB517" s="305">
        <f>AB516+AB515</f>
        <v>36</v>
      </c>
      <c r="AC517" s="303"/>
      <c r="AD517" s="233" t="b">
        <f t="shared" si="226"/>
        <v>0</v>
      </c>
      <c r="AE517" s="233" t="b">
        <f t="shared" si="227"/>
        <v>1</v>
      </c>
    </row>
    <row r="518" spans="1:31" s="307" customFormat="1">
      <c r="A518" s="303"/>
      <c r="B518" s="303" t="s">
        <v>347</v>
      </c>
      <c r="C518" s="304"/>
      <c r="D518" s="305">
        <f>D405+D517</f>
        <v>19625.206823100005</v>
      </c>
      <c r="E518" s="304"/>
      <c r="F518" s="305">
        <f>F405+F517</f>
        <v>13094.551594</v>
      </c>
      <c r="G518" s="306" t="e">
        <f t="shared" si="228"/>
        <v>#DIV/0!</v>
      </c>
      <c r="H518" s="306">
        <f t="shared" si="229"/>
        <v>0.66723126599547244</v>
      </c>
      <c r="I518" s="304"/>
      <c r="J518" s="305">
        <f>J405+J517</f>
        <v>1932.0078531000001</v>
      </c>
      <c r="K518" s="304"/>
      <c r="L518" s="305">
        <f>L405+L517</f>
        <v>4598.6473759999999</v>
      </c>
      <c r="M518" s="304"/>
      <c r="N518" s="305">
        <f>N405+N517</f>
        <v>0</v>
      </c>
      <c r="O518" s="304"/>
      <c r="P518" s="304"/>
      <c r="Q518" s="305">
        <f>Q405+Q517</f>
        <v>13956.2093</v>
      </c>
      <c r="R518" s="304"/>
      <c r="S518" s="305">
        <f>S405+S517</f>
        <v>18554.856676000003</v>
      </c>
      <c r="T518" s="304"/>
      <c r="U518" s="305">
        <f>U405+U517</f>
        <v>4598.6473759999999</v>
      </c>
      <c r="V518" s="304"/>
      <c r="W518" s="305">
        <f>W405+W517</f>
        <v>0</v>
      </c>
      <c r="X518" s="304"/>
      <c r="Y518" s="304"/>
      <c r="Z518" s="305">
        <f>Z405+Z517</f>
        <v>13946.549300000001</v>
      </c>
      <c r="AA518" s="304"/>
      <c r="AB518" s="305">
        <f>AB405+AB517</f>
        <v>18545.196676000003</v>
      </c>
      <c r="AC518" s="303"/>
      <c r="AD518" s="233" t="b">
        <f t="shared" si="226"/>
        <v>0</v>
      </c>
      <c r="AE518" s="233" t="b">
        <f t="shared" si="227"/>
        <v>1</v>
      </c>
    </row>
    <row r="519" spans="1:31">
      <c r="AD519" s="233" t="b">
        <f t="shared" si="226"/>
        <v>1</v>
      </c>
      <c r="AE519" s="233" t="b">
        <f t="shared" si="227"/>
        <v>1</v>
      </c>
    </row>
    <row r="520" spans="1:31">
      <c r="B520" s="280" t="s">
        <v>273</v>
      </c>
      <c r="Q520" s="320"/>
      <c r="S520" s="320">
        <f>(S393+S402)/S405</f>
        <v>3.563934920752123E-2</v>
      </c>
      <c r="AD520" s="233" t="b">
        <f>X520*Y520=Z520</f>
        <v>1</v>
      </c>
      <c r="AE520" s="233" t="b">
        <f>U520+W520+Z520=AB520</f>
        <v>1</v>
      </c>
    </row>
    <row r="521" spans="1:31">
      <c r="B521" s="280" t="s">
        <v>348</v>
      </c>
      <c r="Q521" s="320"/>
      <c r="S521" s="320">
        <f>(S395+S396+S397)/S405</f>
        <v>1.7664092644765598E-2</v>
      </c>
      <c r="AB521" s="302">
        <f>AB143+AB193+AB206+AB212+AB260+AB283+AB297+AB306+AB311+AB322+AB326+AB333+AB337+AB343+AB347+AB386+AB393+AB399+AB404+AB517</f>
        <v>18545.196676000003</v>
      </c>
      <c r="AD521" s="233" t="b">
        <f>X521*Y521=Z521</f>
        <v>1</v>
      </c>
      <c r="AE521" s="233" t="b">
        <f>U521+W521+Z521=AB521</f>
        <v>0</v>
      </c>
    </row>
    <row r="522" spans="1:31">
      <c r="B522" s="280" t="s">
        <v>349</v>
      </c>
      <c r="Q522" s="320"/>
      <c r="S522" s="320">
        <f>S398/S405</f>
        <v>4.8599112555710771E-3</v>
      </c>
      <c r="U522" s="302">
        <f>91.91+193.59</f>
        <v>285.5</v>
      </c>
      <c r="V522" s="302">
        <f>AB518*2/100</f>
        <v>370.90393352000007</v>
      </c>
      <c r="Y522" s="302">
        <f>AB518-S518</f>
        <v>-9.6599999999998545</v>
      </c>
      <c r="AB522" s="302">
        <f>AB518-S518</f>
        <v>-9.6599999999998545</v>
      </c>
      <c r="AD522" s="233" t="b">
        <f>X522*Y522=Z522</f>
        <v>1</v>
      </c>
      <c r="AE522" s="233" t="b">
        <f>U522+W522+Z522=AB522</f>
        <v>0</v>
      </c>
    </row>
    <row r="523" spans="1:31">
      <c r="B523" s="280" t="s">
        <v>350</v>
      </c>
      <c r="Q523" s="320"/>
      <c r="S523" s="320">
        <f>S386/S405</f>
        <v>0.24999639324386114</v>
      </c>
      <c r="U523" s="302">
        <f>V522-U522</f>
        <v>85.403933520000066</v>
      </c>
      <c r="AD523" s="233" t="b">
        <f>X524*Y524=Z524</f>
        <v>1</v>
      </c>
      <c r="AE523" s="233" t="b">
        <f>U524+W524+Z524=AB524</f>
        <v>1</v>
      </c>
    </row>
    <row r="526" spans="1:31" ht="15.75" thickBot="1"/>
    <row r="527" spans="1:31" ht="44.25" customHeight="1" thickBot="1">
      <c r="Z527" s="302">
        <f>AB518*0.5/100</f>
        <v>92.725983380000017</v>
      </c>
      <c r="AC527" s="321" t="s">
        <v>584</v>
      </c>
      <c r="AD527" s="322">
        <f>(AB402+AB390)/AB518*100</f>
        <v>3.5049506961615995</v>
      </c>
    </row>
    <row r="528" spans="1:31" ht="37.5" customHeight="1" thickBot="1">
      <c r="Z528" s="302">
        <f>0.5*AB521/100</f>
        <v>92.725983380000017</v>
      </c>
      <c r="AC528" s="323" t="s">
        <v>585</v>
      </c>
      <c r="AD528" s="324">
        <f>SUM(AB395+AB396+AB397)/AB518*100</f>
        <v>1.7657337677296034</v>
      </c>
    </row>
    <row r="529" spans="29:30" ht="41.25" customHeight="1" thickBot="1">
      <c r="AC529" s="323" t="s">
        <v>586</v>
      </c>
      <c r="AD529" s="324">
        <f>AB398/AB518*100</f>
        <v>0.4853008656223754</v>
      </c>
    </row>
    <row r="530" spans="29:30" ht="40.5" customHeight="1" thickBot="1">
      <c r="AC530" s="323" t="s">
        <v>587</v>
      </c>
      <c r="AD530" s="324">
        <f>SUM(AD527:AD529)</f>
        <v>5.7559853295135781</v>
      </c>
    </row>
    <row r="531" spans="29:30" ht="28.5" customHeight="1" thickBot="1">
      <c r="AC531" s="323" t="s">
        <v>588</v>
      </c>
      <c r="AD531" s="324">
        <f>AB386/AB518*100</f>
        <v>24.964131989990651</v>
      </c>
    </row>
  </sheetData>
  <mergeCells count="17">
    <mergeCell ref="X2:Z2"/>
    <mergeCell ref="AC1:AC3"/>
    <mergeCell ref="A1:A3"/>
    <mergeCell ref="B1:B3"/>
    <mergeCell ref="C1:J1"/>
    <mergeCell ref="K1:S1"/>
    <mergeCell ref="T1:AB1"/>
    <mergeCell ref="C2:D2"/>
    <mergeCell ref="E2:H2"/>
    <mergeCell ref="I2:J2"/>
    <mergeCell ref="K2:L2"/>
    <mergeCell ref="AA2:AB2"/>
    <mergeCell ref="M2:N2"/>
    <mergeCell ref="O2:Q2"/>
    <mergeCell ref="R2:S2"/>
    <mergeCell ref="T2:U2"/>
    <mergeCell ref="V2:W2"/>
  </mergeCells>
  <conditionalFormatting sqref="O493:O495 X493:X495">
    <cfRule type="cellIs" dxfId="0" priority="2" stopIfTrue="1" operator="equal">
      <formula>0</formula>
    </cfRule>
  </conditionalFormatting>
  <pageMargins left="0.44" right="0.15748031496063" top="0.23622047244094499" bottom="0.196850393700787" header="0.31496062992126" footer="0.15748031496063"/>
  <pageSetup paperSize="9" scale="45" orientation="landscape" r:id="rId1"/>
  <rowBreaks count="3" manualBreakCount="3">
    <brk id="154" max="27" man="1"/>
    <brk id="210" max="27" man="1"/>
    <brk id="467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30</vt:i4>
      </vt:variant>
    </vt:vector>
  </HeadingPairs>
  <TitlesOfParts>
    <vt:vector size="49" baseType="lpstr">
      <vt:lpstr>Aizawl</vt:lpstr>
      <vt:lpstr>Champhai</vt:lpstr>
      <vt:lpstr>Kolasib</vt:lpstr>
      <vt:lpstr>Lawngtlai</vt:lpstr>
      <vt:lpstr>Lunglei</vt:lpstr>
      <vt:lpstr>Mamit</vt:lpstr>
      <vt:lpstr>Saiha</vt:lpstr>
      <vt:lpstr>Serchhip</vt:lpstr>
      <vt:lpstr>Mizoram</vt:lpstr>
      <vt:lpstr>Category wise</vt:lpstr>
      <vt:lpstr>Pro-Rec</vt:lpstr>
      <vt:lpstr>13-FC</vt:lpstr>
      <vt:lpstr>%age</vt:lpstr>
      <vt:lpstr>Exe.sum (2)</vt:lpstr>
      <vt:lpstr>Fund released-2016-17</vt:lpstr>
      <vt:lpstr>ppt (2)</vt:lpstr>
      <vt:lpstr>ppt</vt:lpstr>
      <vt:lpstr>SFD-2016-17</vt:lpstr>
      <vt:lpstr>categorywise-2017-18</vt:lpstr>
      <vt:lpstr>'%age'!Print_Area</vt:lpstr>
      <vt:lpstr>'13-FC'!Print_Area</vt:lpstr>
      <vt:lpstr>Aizawl!Print_Area</vt:lpstr>
      <vt:lpstr>'Category wise'!Print_Area</vt:lpstr>
      <vt:lpstr>'categorywise-2017-18'!Print_Area</vt:lpstr>
      <vt:lpstr>Champhai!Print_Area</vt:lpstr>
      <vt:lpstr>'Exe.sum (2)'!Print_Area</vt:lpstr>
      <vt:lpstr>'Fund released-2016-17'!Print_Area</vt:lpstr>
      <vt:lpstr>Kolasib!Print_Area</vt:lpstr>
      <vt:lpstr>Lawngtlai!Print_Area</vt:lpstr>
      <vt:lpstr>Lunglei!Print_Area</vt:lpstr>
      <vt:lpstr>Mamit!Print_Area</vt:lpstr>
      <vt:lpstr>Mizoram!Print_Area</vt:lpstr>
      <vt:lpstr>ppt!Print_Area</vt:lpstr>
      <vt:lpstr>'ppt (2)'!Print_Area</vt:lpstr>
      <vt:lpstr>'Pro-Rec'!Print_Area</vt:lpstr>
      <vt:lpstr>Saiha!Print_Area</vt:lpstr>
      <vt:lpstr>Serchhip!Print_Area</vt:lpstr>
      <vt:lpstr>'SFD-2016-17'!Print_Area</vt:lpstr>
      <vt:lpstr>Aizawl!Print_Titles</vt:lpstr>
      <vt:lpstr>'Category wise'!Print_Titles</vt:lpstr>
      <vt:lpstr>Champhai!Print_Titles</vt:lpstr>
      <vt:lpstr>Kolasib!Print_Titles</vt:lpstr>
      <vt:lpstr>Lawngtlai!Print_Titles</vt:lpstr>
      <vt:lpstr>Lunglei!Print_Titles</vt:lpstr>
      <vt:lpstr>Mamit!Print_Titles</vt:lpstr>
      <vt:lpstr>Mizoram!Print_Titles</vt:lpstr>
      <vt:lpstr>Saiha!Print_Titles</vt:lpstr>
      <vt:lpstr>Serchhip!Print_Titles</vt:lpstr>
      <vt:lpstr>'SFD-2016-17'!Print_Titles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Amit Kumar</cp:lastModifiedBy>
  <cp:lastPrinted>2017-05-19T11:07:45Z</cp:lastPrinted>
  <dcterms:created xsi:type="dcterms:W3CDTF">2017-01-25T10:04:22Z</dcterms:created>
  <dcterms:modified xsi:type="dcterms:W3CDTF">2017-05-19T11:08:49Z</dcterms:modified>
</cp:coreProperties>
</file>